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أصناف" sheetId="3" state="visible" r:id="rId3"/>
    <sheet name="يحتاج إجراء" sheetId="4" state="visible" r:id="rId4"/>
    <sheet name="الملخص" sheetId="5" state="visible" r:id="rId5"/>
    <sheet name="لماذا ما زلت على إكسل؟" sheetId="6" state="visible" r:id="rId6"/>
  </sheets>
  <definedNames>
    <definedName name="_xlnm._FilterDatabase" localSheetId="2" hidden="1">'الأصناف'!$A$5:$N$505</definedName>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3"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08A"/>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pharmacy-expiry-tracker?utm_source=excel&amp;utm_medium=template&amp;utm_campaign=pharmacy-expiry-tracker" TargetMode="External" Id="rId1" /></Relationships>
</file>

<file path=xl/worksheets/_rels/sheet2.xml.rels><Relationships xmlns="http://schemas.openxmlformats.org/package/2006/relationships"><Relationship Type="http://schemas.openxmlformats.org/officeDocument/2006/relationships/hyperlink" Target="https://softwiro.com/systems/ar/sehaty.html?utm_source=excel&amp;utm_medium=template&amp;utm_campaign=pharmacy-expiry-tracker" TargetMode="External" Id="rId1" /></Relationships>
</file>

<file path=xl/worksheets/_rels/sheet3.xml.rels><Relationships xmlns="http://schemas.openxmlformats.org/package/2006/relationships"><Relationship Type="http://schemas.openxmlformats.org/officeDocument/2006/relationships/hyperlink" Target="https://softwiro.com/systems/ar/sehaty.html?utm_source=excel&amp;utm_medium=template&amp;utm_campaign=pharmacy-expiry-tracker" TargetMode="External" Id="rId1" /></Relationships>
</file>

<file path=xl/worksheets/_rels/sheet4.xml.rels><Relationships xmlns="http://schemas.openxmlformats.org/package/2006/relationships"><Relationship Type="http://schemas.openxmlformats.org/officeDocument/2006/relationships/hyperlink" Target="https://softwiro.com/systems/ar/sehaty.html?utm_source=excel&amp;utm_medium=template&amp;utm_campaign=pharmacy-expiry-tracker" TargetMode="External" Id="rId1" /></Relationships>
</file>

<file path=xl/worksheets/_rels/sheet5.xml.rels><Relationships xmlns="http://schemas.openxmlformats.org/package/2006/relationships"><Relationship Type="http://schemas.openxmlformats.org/officeDocument/2006/relationships/hyperlink" Target="https://softwiro.com/systems/ar/sehaty.html?utm_source=excel&amp;utm_medium=template&amp;utm_campaign=pharmacy-expiry-tracker" TargetMode="External" Id="rId1" /></Relationships>
</file>

<file path=xl/worksheets/_rels/sheet6.xml.rels><Relationships xmlns="http://schemas.openxmlformats.org/package/2006/relationships"><Relationship Type="http://schemas.openxmlformats.org/officeDocument/2006/relationships/hyperlink" Target="https://softwiro.com/systems/ar/sehaty.html?utm_source=excel&amp;utm_medium=template&amp;utm_campaign=pharmacy-expiry-tracker" TargetMode="External" Id="rId1" /><Relationship Type="http://schemas.openxmlformats.org/officeDocument/2006/relationships/hyperlink" Target="https://softwiro.com/ar/contact?utm_source=excel&amp;utm_medium=template&amp;utm_campaign=pharmacy-expiry-track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6"/>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متابعة صلاحية وأرصدة أدوية الصيدلية</t>
        </is>
      </c>
    </row>
    <row r="3" ht="36" customHeight="1">
      <c r="B3" s="2" t="inlineStr">
        <is>
          <t>يتابع أصناف الصيدلية بتشغيلاتها: تاريخ الانتهاء والأيام المتبقية، والمنتهي وما ينتهي خلال 30 أو 60 أو 90 يومًا، وما نزل عن حد الطلب، مع قيمة المخزون والقيمة المعرضة للانتهاء وقائمة بما يحتاج إجراءً.</t>
        </is>
      </c>
    </row>
    <row r="5">
      <c r="B5" s="3" t="inlineStr">
        <is>
          <t>طريقة الاستخدام</t>
        </is>
      </c>
    </row>
    <row r="6" ht="30" customHeight="1">
      <c r="B6" s="4" t="inlineStr">
        <is>
          <t>1. في شيت «الإعدادات» يظهر تاريخ اليوم تلقائيًا، ويمكنك كتابة تاريخ آخر بدله.</t>
        </is>
      </c>
    </row>
    <row r="7" ht="30" customHeight="1">
      <c r="B7" s="4" t="inlineStr">
        <is>
          <t>2. في شيت «الأصناف» اكتب كل تشغيلة في سطر: اسم الصنف ورقم التشغيلة وتاريخ الانتهاء والكمية وحد الطلب وسعر التكلفة وسعر البيع.</t>
        </is>
      </c>
    </row>
    <row r="8" ht="30" customHeight="1">
      <c r="B8" s="4" t="inlineStr">
        <is>
          <t>3. تظهر الأيام المتبقية وحالة الصلاحية وحالة الرصيد وقيمة المخزون تلقائيًا في الخانات الرمادية.</t>
        </is>
      </c>
    </row>
    <row r="9" ht="30" customHeight="1">
      <c r="B9" s="4" t="inlineStr">
        <is>
          <t>4. افتح شيت «يحتاج إجراء» لترى ما انتهى أو يقترب انتهاؤه أو نزل عن حد الطلب، مرتبًا من الأقرب انتهاءً.</t>
        </is>
      </c>
    </row>
    <row r="10" ht="30" customHeight="1">
      <c r="B10" s="4" t="inlineStr">
        <is>
          <t>5. راجع شيت «الملخص» لعدد التشغيلات وقيمتها في كل حالة، وقيمة ما هو معرض للانتهاء.</t>
        </is>
      </c>
    </row>
    <row r="12">
      <c r="B12" s="3" t="inlineStr">
        <is>
          <t>الألوان</t>
        </is>
      </c>
    </row>
    <row r="13">
      <c r="A13" s="5" t="n"/>
      <c r="B13" s="4" t="inlineStr">
        <is>
          <t>الخانة البيضاء: اكتب فيها.</t>
        </is>
      </c>
    </row>
    <row r="14">
      <c r="A14" s="6" t="n"/>
      <c r="B14" s="4" t="inlineStr">
        <is>
          <t>الخانة الرمادية: تُحسب تلقائيًا، فلا تكتب فيها.</t>
        </is>
      </c>
    </row>
    <row r="15">
      <c r="A15" s="7" t="n"/>
      <c r="B15" s="4" t="inlineStr">
        <is>
          <t>الخانة الصفراء أو الحمراء: تنبيه يحتاج إلى مراجعتك.</t>
        </is>
      </c>
    </row>
    <row r="17">
      <c r="B17" s="3" t="inlineStr">
        <is>
          <t>معلومات مهمة</t>
        </is>
      </c>
    </row>
    <row r="18" ht="30" customHeight="1">
      <c r="B18" s="4" t="inlineStr">
        <is>
          <t>• هذا الشيت لمتابعة المخزون والتواريخ فقط، وليس مرجعًا طبيًا ولا يتضمن أي معلومات علاجية.</t>
        </is>
      </c>
    </row>
    <row r="19" ht="30" customHeight="1">
      <c r="B19" s="4" t="inlineStr">
        <is>
          <t>• يتسع الشيت لـ 500 تشغيلة، وتعرض قائمة «يحتاج إجراء» أول 60 سطرًا.</t>
        </is>
      </c>
    </row>
    <row r="20" ht="30" customHeight="1">
      <c r="B20" s="4" t="inlineStr">
        <is>
          <t>• الحالات: «منتهي» إذا مر تاريخ الانتهاء، و«خلال 30 يومًا» حتى 30 يومًا (ويشمل اليوم نفسه)، و«خلال 60 يومًا» من 31 إلى 60، و«خلال 90 يومًا» من 61 إلى 90، وما بعد ذلك «سليم».</t>
        </is>
      </c>
    </row>
    <row r="21" ht="30" customHeight="1">
      <c r="B21" s="4" t="inlineStr">
        <is>
          <t>• يعد الصنف «تحت حد الطلب» إذا كانت كميته تساوي حد الطلب أو أقل منه.</t>
        </is>
      </c>
    </row>
    <row r="22" ht="30" customHeight="1">
      <c r="B22" s="4" t="inlineStr">
        <is>
          <t>• القيمة المعرضة للانتهاء هي قيمة التشغيلات المنتهية وما ينتهي خلال 90 يومًا، بسعر التكلفة.</t>
        </is>
      </c>
    </row>
    <row r="24">
      <c r="B24" s="8" t="inlineStr">
        <is>
          <t>الأرقام الموجودة في الشيت أمثلة توضيحية. امسحها واكتب أرقامك.</t>
        </is>
      </c>
    </row>
    <row r="25">
      <c r="B25" s="9" t="inlineStr">
        <is>
          <t>شرح الشيت وقوالب أخرى مجانية ← softwiro.com/ar/templates</t>
        </is>
      </c>
    </row>
    <row r="26">
      <c r="B26" s="2" t="inlineStr">
        <is>
          <t>القالب مجاني: استخدمه وعدّله وشاركه كما تشاء.</t>
        </is>
      </c>
    </row>
  </sheetData>
  <hyperlinks>
    <hyperlink xmlns:r="http://schemas.openxmlformats.org/officeDocument/2006/relationships" ref="B25"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7"/>
  <sheetViews>
    <sheetView showGridLines="1" rightToLeft="1" workbookViewId="0">
      <pane ySplit="3" topLeftCell="A4" activePane="bottomLeft" state="frozen"/>
      <selection pane="bottomLeft" activeCell="A1" sqref="A1"/>
    </sheetView>
  </sheetViews>
  <sheetFormatPr baseColWidth="8" defaultRowHeight="15"/>
  <cols>
    <col width="26" customWidth="1" min="1" max="1"/>
    <col width="22" customWidth="1" min="2" max="2"/>
    <col width="4" customWidth="1" min="3" max="3"/>
  </cols>
  <sheetData>
    <row r="1" ht="26" customHeight="1">
      <c r="A1" s="10" t="inlineStr">
        <is>
          <t>شيت متابعة صلاحية وأرصدة أدوية الصيدلية · قالب مجاني من Softwiro</t>
        </is>
      </c>
    </row>
    <row r="2">
      <c r="A2" s="11" t="inlineStr">
        <is>
          <t>هل تعبت من نقل الأرقام بين الشيتات؟ هذا العمل يتم تلقائيًا في صحتي (MyClinic) ← اضغط هنا</t>
        </is>
      </c>
    </row>
    <row r="4">
      <c r="A4" s="12" t="inlineStr">
        <is>
          <t>تاريخ اليوم</t>
        </is>
      </c>
      <c r="B4" s="13">
        <f>TODAY()</f>
        <v/>
      </c>
    </row>
    <row r="6">
      <c r="A6" s="8" t="inlineStr">
        <is>
          <t>تاريخ اليوم يتحدث وحده، ويمكنك استبداله بتاريخ تكتبه إذا أردت مراجعة يوم آخر.</t>
        </is>
      </c>
    </row>
    <row r="7"/>
  </sheetData>
  <mergeCells count="3">
    <mergeCell ref="A1:C1"/>
    <mergeCell ref="A6:B7"/>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N5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0" customWidth="1" min="4" max="4"/>
    <col width="11" customWidth="1" min="5" max="5"/>
    <col width="12" customWidth="1" min="6" max="6"/>
    <col width="12" customWidth="1" min="7" max="7"/>
    <col width="12" customWidth="1" min="8" max="8"/>
    <col width="16" customWidth="1" min="9" max="9"/>
    <col width="15" customWidth="1" min="10" max="10"/>
    <col width="15" customWidth="1" min="11" max="11"/>
    <col width="16" customWidth="1" min="12" max="12"/>
    <col width="12" customWidth="1" min="13" max="13"/>
    <col width="10" customWidth="1" min="14" max="14"/>
  </cols>
  <sheetData>
    <row r="1" ht="26" customHeight="1">
      <c r="A1" s="10" t="inlineStr">
        <is>
          <t>شيت متابعة صلاحية وأرصدة أدوية الصيدلية · قالب مجاني من Softwiro</t>
        </is>
      </c>
    </row>
    <row r="2">
      <c r="A2" s="11" t="inlineStr">
        <is>
          <t>هل تعبت من نقل الأرقام بين الشيتات؟ هذا العمل يتم تلقائيًا في صحتي (MyClinic) ← اضغط هنا</t>
        </is>
      </c>
    </row>
    <row r="5" ht="32" customHeight="1">
      <c r="A5" s="14" t="inlineStr">
        <is>
          <t>الصنف</t>
        </is>
      </c>
      <c r="B5" s="14" t="inlineStr">
        <is>
          <t>رقم التشغيلة</t>
        </is>
      </c>
      <c r="C5" s="14" t="inlineStr">
        <is>
          <t>تاريخ الانتهاء</t>
        </is>
      </c>
      <c r="D5" s="14" t="inlineStr">
        <is>
          <t>الكمية</t>
        </is>
      </c>
      <c r="E5" s="14" t="inlineStr">
        <is>
          <t>حد الطلب</t>
        </is>
      </c>
      <c r="F5" s="14" t="inlineStr">
        <is>
          <t>سعر التكلفة</t>
        </is>
      </c>
      <c r="G5" s="14" t="inlineStr">
        <is>
          <t>سعر البيع</t>
        </is>
      </c>
      <c r="H5" s="14" t="inlineStr">
        <is>
          <t>الأيام المتبقية</t>
        </is>
      </c>
      <c r="I5" s="14" t="inlineStr">
        <is>
          <t>حالة الصلاحية</t>
        </is>
      </c>
      <c r="J5" s="14" t="inlineStr">
        <is>
          <t>حالة الرصيد</t>
        </is>
      </c>
      <c r="K5" s="14" t="inlineStr">
        <is>
          <t>قيمة المخزون بالتكلفة</t>
        </is>
      </c>
      <c r="L5" s="14" t="inlineStr">
        <is>
          <t>قيمة معرضة للانتهاء</t>
        </is>
      </c>
      <c r="M5" s="14" t="inlineStr">
        <is>
          <t>يحتاج إجراء</t>
        </is>
      </c>
      <c r="N5" s="14" t="inlineStr">
        <is>
          <t>ترتيب</t>
        </is>
      </c>
    </row>
    <row r="6">
      <c r="A6" s="5" t="inlineStr">
        <is>
          <t>مسكن 500 مجم</t>
        </is>
      </c>
      <c r="B6" s="15" t="inlineStr">
        <is>
          <t>B-1001</t>
        </is>
      </c>
      <c r="C6" s="16" t="n">
        <v>46309</v>
      </c>
      <c r="D6" s="17" t="n">
        <v>40</v>
      </c>
      <c r="E6" s="17" t="n">
        <v>30</v>
      </c>
      <c r="F6" s="18" t="n">
        <v>12</v>
      </c>
      <c r="G6" s="18" t="n">
        <v>18</v>
      </c>
      <c r="H6" s="19">
        <f>IF(OR(A6&amp;""="",NOT(ISNUMBER(C6))),"",C6-'الإعدادات'!$B$4)</f>
        <v/>
      </c>
      <c r="I6" s="6">
        <f>IF(H6="","",IF(H6&lt;0,"منتهي",IF(H6&lt;=30,"خلال 30 يومًا",IF(H6&lt;=60,"خلال 60 يومًا",IF(H6&lt;=90,"خلال 90 يومًا","سليم")))))</f>
        <v/>
      </c>
      <c r="J6" s="6">
        <f>IF(OR(A6&amp;""="",NOT(ISNUMBER(D6)),NOT(ISNUMBER(E6))),"",IF(D6&lt;=E6,"تحت حد الطلب","كافٍ"))</f>
        <v/>
      </c>
      <c r="K6" s="20">
        <f>IF(OR(A6&amp;""="",NOT(ISNUMBER(D6)),NOT(ISNUMBER(F6))),"",ROUND(D6*F6,2))</f>
        <v/>
      </c>
      <c r="L6" s="20">
        <f>IF(OR(K6="",I6=""),"",IF(I6="سليم",0,K6))</f>
        <v/>
      </c>
      <c r="M6" s="6">
        <f>IF(OR(I6="",J6=""),"",IF(OR(I6&lt;&gt;"سليم",J6="تحت حد الطلب"),"نعم",""))</f>
        <v/>
      </c>
      <c r="N6" s="19">
        <f>IF(M6="نعم",COUNTIFS($M$6:$M$505,"نعم",$H$6:$H$505,"&lt;"&amp;H6)+COUNTIFS($M$6:M6,"نعم",$H$6:H6,H6),"")</f>
        <v/>
      </c>
    </row>
    <row r="7">
      <c r="A7" s="5" t="inlineStr">
        <is>
          <t>مضاد حيوي 250 مجم</t>
        </is>
      </c>
      <c r="B7" s="15" t="inlineStr">
        <is>
          <t>B-1002</t>
        </is>
      </c>
      <c r="C7" s="16" t="n">
        <v>46324</v>
      </c>
      <c r="D7" s="17" t="n">
        <v>10</v>
      </c>
      <c r="E7" s="17" t="n">
        <v>20</v>
      </c>
      <c r="F7" s="18" t="n">
        <v>45</v>
      </c>
      <c r="G7" s="18" t="n">
        <v>60</v>
      </c>
      <c r="H7" s="19">
        <f>IF(OR(A7&amp;""="",NOT(ISNUMBER(C7))),"",C7-'الإعدادات'!$B$4)</f>
        <v/>
      </c>
      <c r="I7" s="6">
        <f>IF(H7="","",IF(H7&lt;0,"منتهي",IF(H7&lt;=30,"خلال 30 يومًا",IF(H7&lt;=60,"خلال 60 يومًا",IF(H7&lt;=90,"خلال 90 يومًا","سليم")))))</f>
        <v/>
      </c>
      <c r="J7" s="6">
        <f>IF(OR(A7&amp;""="",NOT(ISNUMBER(D7)),NOT(ISNUMBER(E7))),"",IF(D7&lt;=E7,"تحت حد الطلب","كافٍ"))</f>
        <v/>
      </c>
      <c r="K7" s="20">
        <f>IF(OR(A7&amp;""="",NOT(ISNUMBER(D7)),NOT(ISNUMBER(F7))),"",ROUND(D7*F7,2))</f>
        <v/>
      </c>
      <c r="L7" s="20">
        <f>IF(OR(K7="",I7=""),"",IF(I7="سليم",0,K7))</f>
        <v/>
      </c>
      <c r="M7" s="6">
        <f>IF(OR(I7="",J7=""),"",IF(OR(I7&lt;&gt;"سليم",J7="تحت حد الطلب"),"نعم",""))</f>
        <v/>
      </c>
      <c r="N7" s="19">
        <f>IF(M7="نعم",COUNTIFS($M$6:$M$505,"نعم",$H$6:$H$505,"&lt;"&amp;H7)+COUNTIFS($M$6:M7,"نعم",$H$6:H7,H7),"")</f>
        <v/>
      </c>
    </row>
    <row r="8">
      <c r="A8" s="5" t="inlineStr">
        <is>
          <t>شراب سعال 100 مل</t>
        </is>
      </c>
      <c r="B8" s="15" t="inlineStr">
        <is>
          <t>B-1003</t>
        </is>
      </c>
      <c r="C8" s="16" t="n">
        <v>46341</v>
      </c>
      <c r="D8" s="17" t="n">
        <v>25</v>
      </c>
      <c r="E8" s="17" t="n">
        <v>15</v>
      </c>
      <c r="F8" s="18" t="n">
        <v>30</v>
      </c>
      <c r="G8" s="18" t="n">
        <v>42</v>
      </c>
      <c r="H8" s="19">
        <f>IF(OR(A8&amp;""="",NOT(ISNUMBER(C8))),"",C8-'الإعدادات'!$B$4)</f>
        <v/>
      </c>
      <c r="I8" s="6">
        <f>IF(H8="","",IF(H8&lt;0,"منتهي",IF(H8&lt;=30,"خلال 30 يومًا",IF(H8&lt;=60,"خلال 60 يومًا",IF(H8&lt;=90,"خلال 90 يومًا","سليم")))))</f>
        <v/>
      </c>
      <c r="J8" s="6">
        <f>IF(OR(A8&amp;""="",NOT(ISNUMBER(D8)),NOT(ISNUMBER(E8))),"",IF(D8&lt;=E8,"تحت حد الطلب","كافٍ"))</f>
        <v/>
      </c>
      <c r="K8" s="20">
        <f>IF(OR(A8&amp;""="",NOT(ISNUMBER(D8)),NOT(ISNUMBER(F8))),"",ROUND(D8*F8,2))</f>
        <v/>
      </c>
      <c r="L8" s="20">
        <f>IF(OR(K8="",I8=""),"",IF(I8="سليم",0,K8))</f>
        <v/>
      </c>
      <c r="M8" s="6">
        <f>IF(OR(I8="",J8=""),"",IF(OR(I8&lt;&gt;"سليم",J8="تحت حد الطلب"),"نعم",""))</f>
        <v/>
      </c>
      <c r="N8" s="19">
        <f>IF(M8="نعم",COUNTIFS($M$6:$M$505,"نعم",$H$6:$H$505,"&lt;"&amp;H8)+COUNTIFS($M$6:M8,"نعم",$H$6:H8,H8),"")</f>
        <v/>
      </c>
    </row>
    <row r="9">
      <c r="A9" s="5" t="inlineStr">
        <is>
          <t>فيتامين 1000 وحدة</t>
        </is>
      </c>
      <c r="B9" s="15" t="inlineStr">
        <is>
          <t>B-1004</t>
        </is>
      </c>
      <c r="C9" s="16" t="n">
        <v>46359</v>
      </c>
      <c r="D9" s="17" t="n">
        <v>60</v>
      </c>
      <c r="E9" s="17" t="n">
        <v>40</v>
      </c>
      <c r="F9" s="18" t="n">
        <v>20</v>
      </c>
      <c r="G9" s="18" t="n">
        <v>28</v>
      </c>
      <c r="H9" s="19">
        <f>IF(OR(A9&amp;""="",NOT(ISNUMBER(C9))),"",C9-'الإعدادات'!$B$4)</f>
        <v/>
      </c>
      <c r="I9" s="6">
        <f>IF(H9="","",IF(H9&lt;0,"منتهي",IF(H9&lt;=30,"خلال 30 يومًا",IF(H9&lt;=60,"خلال 60 يومًا",IF(H9&lt;=90,"خلال 90 يومًا","سليم")))))</f>
        <v/>
      </c>
      <c r="J9" s="6">
        <f>IF(OR(A9&amp;""="",NOT(ISNUMBER(D9)),NOT(ISNUMBER(E9))),"",IF(D9&lt;=E9,"تحت حد الطلب","كافٍ"))</f>
        <v/>
      </c>
      <c r="K9" s="20">
        <f>IF(OR(A9&amp;""="",NOT(ISNUMBER(D9)),NOT(ISNUMBER(F9))),"",ROUND(D9*F9,2))</f>
        <v/>
      </c>
      <c r="L9" s="20">
        <f>IF(OR(K9="",I9=""),"",IF(I9="سليم",0,K9))</f>
        <v/>
      </c>
      <c r="M9" s="6">
        <f>IF(OR(I9="",J9=""),"",IF(OR(I9&lt;&gt;"سليم",J9="تحت حد الطلب"),"نعم",""))</f>
        <v/>
      </c>
      <c r="N9" s="19">
        <f>IF(M9="نعم",COUNTIFS($M$6:$M$505,"نعم",$H$6:$H$505,"&lt;"&amp;H9)+COUNTIFS($M$6:M9,"نعم",$H$6:H9,H9),"")</f>
        <v/>
      </c>
    </row>
    <row r="10">
      <c r="A10" s="5" t="inlineStr">
        <is>
          <t>قطرة عين</t>
        </is>
      </c>
      <c r="B10" s="15" t="inlineStr">
        <is>
          <t>B-1005</t>
        </is>
      </c>
      <c r="C10" s="16" t="n">
        <v>46374</v>
      </c>
      <c r="D10" s="17" t="n">
        <v>8</v>
      </c>
      <c r="E10" s="17" t="n">
        <v>10</v>
      </c>
      <c r="F10" s="18" t="n">
        <v>25</v>
      </c>
      <c r="G10" s="18" t="n">
        <v>35</v>
      </c>
      <c r="H10" s="19">
        <f>IF(OR(A10&amp;""="",NOT(ISNUMBER(C10))),"",C10-'الإعدادات'!$B$4)</f>
        <v/>
      </c>
      <c r="I10" s="6">
        <f>IF(H10="","",IF(H10&lt;0,"منتهي",IF(H10&lt;=30,"خلال 30 يومًا",IF(H10&lt;=60,"خلال 60 يومًا",IF(H10&lt;=90,"خلال 90 يومًا","سليم")))))</f>
        <v/>
      </c>
      <c r="J10" s="6">
        <f>IF(OR(A10&amp;""="",NOT(ISNUMBER(D10)),NOT(ISNUMBER(E10))),"",IF(D10&lt;=E10,"تحت حد الطلب","كافٍ"))</f>
        <v/>
      </c>
      <c r="K10" s="20">
        <f>IF(OR(A10&amp;""="",NOT(ISNUMBER(D10)),NOT(ISNUMBER(F10))),"",ROUND(D10*F10,2))</f>
        <v/>
      </c>
      <c r="L10" s="20">
        <f>IF(OR(K10="",I10=""),"",IF(I10="سليم",0,K10))</f>
        <v/>
      </c>
      <c r="M10" s="6">
        <f>IF(OR(I10="",J10=""),"",IF(OR(I10&lt;&gt;"سليم",J10="تحت حد الطلب"),"نعم",""))</f>
        <v/>
      </c>
      <c r="N10" s="19">
        <f>IF(M10="نعم",COUNTIFS($M$6:$M$505,"نعم",$H$6:$H$505,"&lt;"&amp;H10)+COUNTIFS($M$6:M10,"نعم",$H$6:H10,H10),"")</f>
        <v/>
      </c>
    </row>
    <row r="11">
      <c r="A11" s="5" t="inlineStr">
        <is>
          <t>كريم موضعي</t>
        </is>
      </c>
      <c r="B11" s="15" t="inlineStr">
        <is>
          <t>B-1006</t>
        </is>
      </c>
      <c r="C11" s="16" t="n">
        <v>46389</v>
      </c>
      <c r="D11" s="17" t="n">
        <v>30</v>
      </c>
      <c r="E11" s="17" t="n">
        <v>20</v>
      </c>
      <c r="F11" s="18" t="n">
        <v>35</v>
      </c>
      <c r="G11" s="18" t="n">
        <v>50</v>
      </c>
      <c r="H11" s="19">
        <f>IF(OR(A11&amp;""="",NOT(ISNUMBER(C11))),"",C11-'الإعدادات'!$B$4)</f>
        <v/>
      </c>
      <c r="I11" s="6">
        <f>IF(H11="","",IF(H11&lt;0,"منتهي",IF(H11&lt;=30,"خلال 30 يومًا",IF(H11&lt;=60,"خلال 60 يومًا",IF(H11&lt;=90,"خلال 90 يومًا","سليم")))))</f>
        <v/>
      </c>
      <c r="J11" s="6">
        <f>IF(OR(A11&amp;""="",NOT(ISNUMBER(D11)),NOT(ISNUMBER(E11))),"",IF(D11&lt;=E11,"تحت حد الطلب","كافٍ"))</f>
        <v/>
      </c>
      <c r="K11" s="20">
        <f>IF(OR(A11&amp;""="",NOT(ISNUMBER(D11)),NOT(ISNUMBER(F11))),"",ROUND(D11*F11,2))</f>
        <v/>
      </c>
      <c r="L11" s="20">
        <f>IF(OR(K11="",I11=""),"",IF(I11="سليم",0,K11))</f>
        <v/>
      </c>
      <c r="M11" s="6">
        <f>IF(OR(I11="",J11=""),"",IF(OR(I11&lt;&gt;"سليم",J11="تحت حد الطلب"),"نعم",""))</f>
        <v/>
      </c>
      <c r="N11" s="19">
        <f>IF(M11="نعم",COUNTIFS($M$6:$M$505,"نعم",$H$6:$H$505,"&lt;"&amp;H11)+COUNTIFS($M$6:M11,"نعم",$H$6:H11,H11),"")</f>
        <v/>
      </c>
    </row>
    <row r="12">
      <c r="A12" s="5" t="inlineStr">
        <is>
          <t>محلول ملحي</t>
        </is>
      </c>
      <c r="B12" s="15" t="inlineStr">
        <is>
          <t>B-1007</t>
        </is>
      </c>
      <c r="C12" s="16" t="n">
        <v>46404</v>
      </c>
      <c r="D12" s="17" t="n">
        <v>100</v>
      </c>
      <c r="E12" s="17" t="n">
        <v>50</v>
      </c>
      <c r="F12" s="18" t="n">
        <v>8</v>
      </c>
      <c r="G12" s="18" t="n">
        <v>12</v>
      </c>
      <c r="H12" s="19">
        <f>IF(OR(A12&amp;""="",NOT(ISNUMBER(C12))),"",C12-'الإعدادات'!$B$4)</f>
        <v/>
      </c>
      <c r="I12" s="6">
        <f>IF(H12="","",IF(H12&lt;0,"منتهي",IF(H12&lt;=30,"خلال 30 يومًا",IF(H12&lt;=60,"خلال 60 يومًا",IF(H12&lt;=90,"خلال 90 يومًا","سليم")))))</f>
        <v/>
      </c>
      <c r="J12" s="6">
        <f>IF(OR(A12&amp;""="",NOT(ISNUMBER(D12)),NOT(ISNUMBER(E12))),"",IF(D12&lt;=E12,"تحت حد الطلب","كافٍ"))</f>
        <v/>
      </c>
      <c r="K12" s="20">
        <f>IF(OR(A12&amp;""="",NOT(ISNUMBER(D12)),NOT(ISNUMBER(F12))),"",ROUND(D12*F12,2))</f>
        <v/>
      </c>
      <c r="L12" s="20">
        <f>IF(OR(K12="",I12=""),"",IF(I12="سليم",0,K12))</f>
        <v/>
      </c>
      <c r="M12" s="6">
        <f>IF(OR(I12="",J12=""),"",IF(OR(I12&lt;&gt;"سليم",J12="تحت حد الطلب"),"نعم",""))</f>
        <v/>
      </c>
      <c r="N12" s="19">
        <f>IF(M12="نعم",COUNTIFS($M$6:$M$505,"نعم",$H$6:$H$505,"&lt;"&amp;H12)+COUNTIFS($M$6:M12,"نعم",$H$6:H12,H12),"")</f>
        <v/>
      </c>
    </row>
    <row r="13">
      <c r="A13" s="5" t="inlineStr">
        <is>
          <t>مكمل غذائي</t>
        </is>
      </c>
      <c r="B13" s="15" t="inlineStr">
        <is>
          <t>B-1008</t>
        </is>
      </c>
      <c r="C13" s="16" t="n">
        <v>46419</v>
      </c>
      <c r="D13" s="17" t="n">
        <v>50</v>
      </c>
      <c r="E13" s="17" t="n">
        <v>30</v>
      </c>
      <c r="F13" s="18" t="n">
        <v>55</v>
      </c>
      <c r="G13" s="18" t="n">
        <v>80</v>
      </c>
      <c r="H13" s="19">
        <f>IF(OR(A13&amp;""="",NOT(ISNUMBER(C13))),"",C13-'الإعدادات'!$B$4)</f>
        <v/>
      </c>
      <c r="I13" s="6">
        <f>IF(H13="","",IF(H13&lt;0,"منتهي",IF(H13&lt;=30,"خلال 30 يومًا",IF(H13&lt;=60,"خلال 60 يومًا",IF(H13&lt;=90,"خلال 90 يومًا","سليم")))))</f>
        <v/>
      </c>
      <c r="J13" s="6">
        <f>IF(OR(A13&amp;""="",NOT(ISNUMBER(D13)),NOT(ISNUMBER(E13))),"",IF(D13&lt;=E13,"تحت حد الطلب","كافٍ"))</f>
        <v/>
      </c>
      <c r="K13" s="20">
        <f>IF(OR(A13&amp;""="",NOT(ISNUMBER(D13)),NOT(ISNUMBER(F13))),"",ROUND(D13*F13,2))</f>
        <v/>
      </c>
      <c r="L13" s="20">
        <f>IF(OR(K13="",I13=""),"",IF(I13="سليم",0,K13))</f>
        <v/>
      </c>
      <c r="M13" s="6">
        <f>IF(OR(I13="",J13=""),"",IF(OR(I13&lt;&gt;"سليم",J13="تحت حد الطلب"),"نعم",""))</f>
        <v/>
      </c>
      <c r="N13" s="19">
        <f>IF(M13="نعم",COUNTIFS($M$6:$M$505,"نعم",$H$6:$H$505,"&lt;"&amp;H13)+COUNTIFS($M$6:M13,"نعم",$H$6:H13,H13),"")</f>
        <v/>
      </c>
    </row>
    <row r="14">
      <c r="A14" s="5" t="inlineStr">
        <is>
          <t>مسكن 500 مجم</t>
        </is>
      </c>
      <c r="B14" s="15" t="inlineStr">
        <is>
          <t>B-1009</t>
        </is>
      </c>
      <c r="C14" s="16" t="n">
        <v>46569</v>
      </c>
      <c r="D14" s="17" t="n">
        <v>120</v>
      </c>
      <c r="E14" s="17" t="n">
        <v>30</v>
      </c>
      <c r="F14" s="18" t="n">
        <v>12</v>
      </c>
      <c r="G14" s="18" t="n">
        <v>18</v>
      </c>
      <c r="H14" s="19">
        <f>IF(OR(A14&amp;""="",NOT(ISNUMBER(C14))),"",C14-'الإعدادات'!$B$4)</f>
        <v/>
      </c>
      <c r="I14" s="6">
        <f>IF(H14="","",IF(H14&lt;0,"منتهي",IF(H14&lt;=30,"خلال 30 يومًا",IF(H14&lt;=60,"خلال 60 يومًا",IF(H14&lt;=90,"خلال 90 يومًا","سليم")))))</f>
        <v/>
      </c>
      <c r="J14" s="6">
        <f>IF(OR(A14&amp;""="",NOT(ISNUMBER(D14)),NOT(ISNUMBER(E14))),"",IF(D14&lt;=E14,"تحت حد الطلب","كافٍ"))</f>
        <v/>
      </c>
      <c r="K14" s="20">
        <f>IF(OR(A14&amp;""="",NOT(ISNUMBER(D14)),NOT(ISNUMBER(F14))),"",ROUND(D14*F14,2))</f>
        <v/>
      </c>
      <c r="L14" s="20">
        <f>IF(OR(K14="",I14=""),"",IF(I14="سليم",0,K14))</f>
        <v/>
      </c>
      <c r="M14" s="6">
        <f>IF(OR(I14="",J14=""),"",IF(OR(I14&lt;&gt;"سليم",J14="تحت حد الطلب"),"نعم",""))</f>
        <v/>
      </c>
      <c r="N14" s="19">
        <f>IF(M14="نعم",COUNTIFS($M$6:$M$505,"نعم",$H$6:$H$505,"&lt;"&amp;H14)+COUNTIFS($M$6:M14,"نعم",$H$6:H14,H14),"")</f>
        <v/>
      </c>
    </row>
    <row r="15">
      <c r="A15" s="5" t="inlineStr">
        <is>
          <t>ضمادات معقمة</t>
        </is>
      </c>
      <c r="B15" s="15" t="inlineStr">
        <is>
          <t>B-1010</t>
        </is>
      </c>
      <c r="C15" s="16" t="n">
        <v>46729</v>
      </c>
      <c r="D15" s="17" t="n">
        <v>200</v>
      </c>
      <c r="E15" s="17" t="n">
        <v>100</v>
      </c>
      <c r="F15" s="18" t="n">
        <v>3</v>
      </c>
      <c r="G15" s="18" t="n">
        <v>5</v>
      </c>
      <c r="H15" s="19">
        <f>IF(OR(A15&amp;""="",NOT(ISNUMBER(C15))),"",C15-'الإعدادات'!$B$4)</f>
        <v/>
      </c>
      <c r="I15" s="6">
        <f>IF(H15="","",IF(H15&lt;0,"منتهي",IF(H15&lt;=30,"خلال 30 يومًا",IF(H15&lt;=60,"خلال 60 يومًا",IF(H15&lt;=90,"خلال 90 يومًا","سليم")))))</f>
        <v/>
      </c>
      <c r="J15" s="6">
        <f>IF(OR(A15&amp;""="",NOT(ISNUMBER(D15)),NOT(ISNUMBER(E15))),"",IF(D15&lt;=E15,"تحت حد الطلب","كافٍ"))</f>
        <v/>
      </c>
      <c r="K15" s="20">
        <f>IF(OR(A15&amp;""="",NOT(ISNUMBER(D15)),NOT(ISNUMBER(F15))),"",ROUND(D15*F15,2))</f>
        <v/>
      </c>
      <c r="L15" s="20">
        <f>IF(OR(K15="",I15=""),"",IF(I15="سليم",0,K15))</f>
        <v/>
      </c>
      <c r="M15" s="6">
        <f>IF(OR(I15="",J15=""),"",IF(OR(I15&lt;&gt;"سليم",J15="تحت حد الطلب"),"نعم",""))</f>
        <v/>
      </c>
      <c r="N15" s="19">
        <f>IF(M15="نعم",COUNTIFS($M$6:$M$505,"نعم",$H$6:$H$505,"&lt;"&amp;H15)+COUNTIFS($M$6:M15,"نعم",$H$6:H15,H15),"")</f>
        <v/>
      </c>
    </row>
    <row r="16">
      <c r="A16" s="5" t="inlineStr">
        <is>
          <t>مطهر جروح 100 مل</t>
        </is>
      </c>
      <c r="B16" s="15" t="inlineStr">
        <is>
          <t>B-1011</t>
        </is>
      </c>
      <c r="C16" s="16" t="n">
        <v>46509</v>
      </c>
      <c r="D16" s="17" t="n">
        <v>5</v>
      </c>
      <c r="E16" s="17" t="n">
        <v>12</v>
      </c>
      <c r="F16" s="18" t="n">
        <v>22</v>
      </c>
      <c r="G16" s="18" t="n">
        <v>30</v>
      </c>
      <c r="H16" s="19">
        <f>IF(OR(A16&amp;""="",NOT(ISNUMBER(C16))),"",C16-'الإعدادات'!$B$4)</f>
        <v/>
      </c>
      <c r="I16" s="6">
        <f>IF(H16="","",IF(H16&lt;0,"منتهي",IF(H16&lt;=30,"خلال 30 يومًا",IF(H16&lt;=60,"خلال 60 يومًا",IF(H16&lt;=90,"خلال 90 يومًا","سليم")))))</f>
        <v/>
      </c>
      <c r="J16" s="6">
        <f>IF(OR(A16&amp;""="",NOT(ISNUMBER(D16)),NOT(ISNUMBER(E16))),"",IF(D16&lt;=E16,"تحت حد الطلب","كافٍ"))</f>
        <v/>
      </c>
      <c r="K16" s="20">
        <f>IF(OR(A16&amp;""="",NOT(ISNUMBER(D16)),NOT(ISNUMBER(F16))),"",ROUND(D16*F16,2))</f>
        <v/>
      </c>
      <c r="L16" s="20">
        <f>IF(OR(K16="",I16=""),"",IF(I16="سليم",0,K16))</f>
        <v/>
      </c>
      <c r="M16" s="6">
        <f>IF(OR(I16="",J16=""),"",IF(OR(I16&lt;&gt;"سليم",J16="تحت حد الطلب"),"نعم",""))</f>
        <v/>
      </c>
      <c r="N16" s="19">
        <f>IF(M16="نعم",COUNTIFS($M$6:$M$505,"نعم",$H$6:$H$505,"&lt;"&amp;H16)+COUNTIFS($M$6:M16,"نعم",$H$6:H16,H16),"")</f>
        <v/>
      </c>
    </row>
    <row r="17">
      <c r="A17" s="5" t="inlineStr">
        <is>
          <t>شراب خافض حرارة</t>
        </is>
      </c>
      <c r="B17" s="15" t="inlineStr">
        <is>
          <t>B-1012</t>
        </is>
      </c>
      <c r="C17" s="16" t="n">
        <v>46449</v>
      </c>
      <c r="D17" s="17" t="n">
        <v>18</v>
      </c>
      <c r="E17" s="17" t="n">
        <v>18</v>
      </c>
      <c r="F17" s="18" t="n">
        <v>28</v>
      </c>
      <c r="G17" s="18" t="n">
        <v>38</v>
      </c>
      <c r="H17" s="19">
        <f>IF(OR(A17&amp;""="",NOT(ISNUMBER(C17))),"",C17-'الإعدادات'!$B$4)</f>
        <v/>
      </c>
      <c r="I17" s="6">
        <f>IF(H17="","",IF(H17&lt;0,"منتهي",IF(H17&lt;=30,"خلال 30 يومًا",IF(H17&lt;=60,"خلال 60 يومًا",IF(H17&lt;=90,"خلال 90 يومًا","سليم")))))</f>
        <v/>
      </c>
      <c r="J17" s="6">
        <f>IF(OR(A17&amp;""="",NOT(ISNUMBER(D17)),NOT(ISNUMBER(E17))),"",IF(D17&lt;=E17,"تحت حد الطلب","كافٍ"))</f>
        <v/>
      </c>
      <c r="K17" s="20">
        <f>IF(OR(A17&amp;""="",NOT(ISNUMBER(D17)),NOT(ISNUMBER(F17))),"",ROUND(D17*F17,2))</f>
        <v/>
      </c>
      <c r="L17" s="20">
        <f>IF(OR(K17="",I17=""),"",IF(I17="سليم",0,K17))</f>
        <v/>
      </c>
      <c r="M17" s="6">
        <f>IF(OR(I17="",J17=""),"",IF(OR(I17&lt;&gt;"سليم",J17="تحت حد الطلب"),"نعم",""))</f>
        <v/>
      </c>
      <c r="N17" s="19">
        <f>IF(M17="نعم",COUNTIFS($M$6:$M$505,"نعم",$H$6:$H$505,"&lt;"&amp;H17)+COUNTIFS($M$6:M17,"نعم",$H$6:H17,H17),"")</f>
        <v/>
      </c>
    </row>
    <row r="18">
      <c r="A18" s="5" t="inlineStr">
        <is>
          <t>أقراص مضاد حموضة</t>
        </is>
      </c>
      <c r="B18" s="15" t="inlineStr">
        <is>
          <t>B-1013</t>
        </is>
      </c>
      <c r="C18" s="16" t="n">
        <v>46420</v>
      </c>
      <c r="D18" s="17" t="n">
        <v>35</v>
      </c>
      <c r="E18" s="17" t="n">
        <v>20</v>
      </c>
      <c r="F18" s="18" t="n">
        <v>15</v>
      </c>
      <c r="G18" s="18" t="n">
        <v>22</v>
      </c>
      <c r="H18" s="19">
        <f>IF(OR(A18&amp;""="",NOT(ISNUMBER(C18))),"",C18-'الإعدادات'!$B$4)</f>
        <v/>
      </c>
      <c r="I18" s="6">
        <f>IF(H18="","",IF(H18&lt;0,"منتهي",IF(H18&lt;=30,"خلال 30 يومًا",IF(H18&lt;=60,"خلال 60 يومًا",IF(H18&lt;=90,"خلال 90 يومًا","سليم")))))</f>
        <v/>
      </c>
      <c r="J18" s="6">
        <f>IF(OR(A18&amp;""="",NOT(ISNUMBER(D18)),NOT(ISNUMBER(E18))),"",IF(D18&lt;=E18,"تحت حد الطلب","كافٍ"))</f>
        <v/>
      </c>
      <c r="K18" s="20">
        <f>IF(OR(A18&amp;""="",NOT(ISNUMBER(D18)),NOT(ISNUMBER(F18))),"",ROUND(D18*F18,2))</f>
        <v/>
      </c>
      <c r="L18" s="20">
        <f>IF(OR(K18="",I18=""),"",IF(I18="سليم",0,K18))</f>
        <v/>
      </c>
      <c r="M18" s="6">
        <f>IF(OR(I18="",J18=""),"",IF(OR(I18&lt;&gt;"سليم",J18="تحت حد الطلب"),"نعم",""))</f>
        <v/>
      </c>
      <c r="N18" s="19">
        <f>IF(M18="نعم",COUNTIFS($M$6:$M$505,"نعم",$H$6:$H$505,"&lt;"&amp;H18)+COUNTIFS($M$6:M18,"نعم",$H$6:H18,H18),"")</f>
        <v/>
      </c>
    </row>
    <row r="19">
      <c r="A19" s="5" t="inlineStr">
        <is>
          <t>قطرة أنف</t>
        </is>
      </c>
      <c r="B19" s="15" t="inlineStr">
        <is>
          <t>B-1014</t>
        </is>
      </c>
      <c r="C19" s="16" t="n">
        <v>46329</v>
      </c>
      <c r="D19" s="17" t="n">
        <v>14</v>
      </c>
      <c r="E19" s="17" t="n">
        <v>10</v>
      </c>
      <c r="F19" s="18" t="n">
        <v>18</v>
      </c>
      <c r="G19" s="18" t="n">
        <v>26</v>
      </c>
      <c r="H19" s="19">
        <f>IF(OR(A19&amp;""="",NOT(ISNUMBER(C19))),"",C19-'الإعدادات'!$B$4)</f>
        <v/>
      </c>
      <c r="I19" s="6">
        <f>IF(H19="","",IF(H19&lt;0,"منتهي",IF(H19&lt;=30,"خلال 30 يومًا",IF(H19&lt;=60,"خلال 60 يومًا",IF(H19&lt;=90,"خلال 90 يومًا","سليم")))))</f>
        <v/>
      </c>
      <c r="J19" s="6">
        <f>IF(OR(A19&amp;""="",NOT(ISNUMBER(D19)),NOT(ISNUMBER(E19))),"",IF(D19&lt;=E19,"تحت حد الطلب","كافٍ"))</f>
        <v/>
      </c>
      <c r="K19" s="20">
        <f>IF(OR(A19&amp;""="",NOT(ISNUMBER(D19)),NOT(ISNUMBER(F19))),"",ROUND(D19*F19,2))</f>
        <v/>
      </c>
      <c r="L19" s="20">
        <f>IF(OR(K19="",I19=""),"",IF(I19="سليم",0,K19))</f>
        <v/>
      </c>
      <c r="M19" s="6">
        <f>IF(OR(I19="",J19=""),"",IF(OR(I19&lt;&gt;"سليم",J19="تحت حد الطلب"),"نعم",""))</f>
        <v/>
      </c>
      <c r="N19" s="19">
        <f>IF(M19="نعم",COUNTIFS($M$6:$M$505,"نعم",$H$6:$H$505,"&lt;"&amp;H19)+COUNTIFS($M$6:M19,"نعم",$H$6:H19,H19),"")</f>
        <v/>
      </c>
    </row>
    <row r="20">
      <c r="A20" s="5" t="inlineStr">
        <is>
          <t>أملاح معالجة الجفاف</t>
        </is>
      </c>
      <c r="B20" s="15" t="inlineStr">
        <is>
          <t>B-1015</t>
        </is>
      </c>
      <c r="C20" s="16" t="n">
        <v>46529</v>
      </c>
      <c r="D20" s="17" t="n">
        <v>0</v>
      </c>
      <c r="E20" s="17" t="n">
        <v>20</v>
      </c>
      <c r="F20" s="18" t="n">
        <v>6</v>
      </c>
      <c r="G20" s="18" t="n">
        <v>9</v>
      </c>
      <c r="H20" s="19">
        <f>IF(OR(A20&amp;""="",NOT(ISNUMBER(C20))),"",C20-'الإعدادات'!$B$4)</f>
        <v/>
      </c>
      <c r="I20" s="6">
        <f>IF(H20="","",IF(H20&lt;0,"منتهي",IF(H20&lt;=30,"خلال 30 يومًا",IF(H20&lt;=60,"خلال 60 يومًا",IF(H20&lt;=90,"خلال 90 يومًا","سليم")))))</f>
        <v/>
      </c>
      <c r="J20" s="6">
        <f>IF(OR(A20&amp;""="",NOT(ISNUMBER(D20)),NOT(ISNUMBER(E20))),"",IF(D20&lt;=E20,"تحت حد الطلب","كافٍ"))</f>
        <v/>
      </c>
      <c r="K20" s="20">
        <f>IF(OR(A20&amp;""="",NOT(ISNUMBER(D20)),NOT(ISNUMBER(F20))),"",ROUND(D20*F20,2))</f>
        <v/>
      </c>
      <c r="L20" s="20">
        <f>IF(OR(K20="",I20=""),"",IF(I20="سليم",0,K20))</f>
        <v/>
      </c>
      <c r="M20" s="6">
        <f>IF(OR(I20="",J20=""),"",IF(OR(I20&lt;&gt;"سليم",J20="تحت حد الطلب"),"نعم",""))</f>
        <v/>
      </c>
      <c r="N20" s="19">
        <f>IF(M20="نعم",COUNTIFS($M$6:$M$505,"نعم",$H$6:$H$505,"&lt;"&amp;H20)+COUNTIFS($M$6:M20,"نعم",$H$6:H20,H20),"")</f>
        <v/>
      </c>
    </row>
    <row r="21">
      <c r="A21" s="5" t="n"/>
      <c r="B21" s="15" t="n"/>
      <c r="C21" s="16" t="n"/>
      <c r="D21" s="17" t="n"/>
      <c r="E21" s="17" t="n"/>
      <c r="F21" s="18" t="n"/>
      <c r="G21" s="18" t="n"/>
      <c r="H21" s="19">
        <f>IF(OR(A21&amp;""="",NOT(ISNUMBER(C21))),"",C21-'الإعدادات'!$B$4)</f>
        <v/>
      </c>
      <c r="I21" s="6">
        <f>IF(H21="","",IF(H21&lt;0,"منتهي",IF(H21&lt;=30,"خلال 30 يومًا",IF(H21&lt;=60,"خلال 60 يومًا",IF(H21&lt;=90,"خلال 90 يومًا","سليم")))))</f>
        <v/>
      </c>
      <c r="J21" s="6">
        <f>IF(OR(A21&amp;""="",NOT(ISNUMBER(D21)),NOT(ISNUMBER(E21))),"",IF(D21&lt;=E21,"تحت حد الطلب","كافٍ"))</f>
        <v/>
      </c>
      <c r="K21" s="20">
        <f>IF(OR(A21&amp;""="",NOT(ISNUMBER(D21)),NOT(ISNUMBER(F21))),"",ROUND(D21*F21,2))</f>
        <v/>
      </c>
      <c r="L21" s="20">
        <f>IF(OR(K21="",I21=""),"",IF(I21="سليم",0,K21))</f>
        <v/>
      </c>
      <c r="M21" s="6">
        <f>IF(OR(I21="",J21=""),"",IF(OR(I21&lt;&gt;"سليم",J21="تحت حد الطلب"),"نعم",""))</f>
        <v/>
      </c>
      <c r="N21" s="19">
        <f>IF(M21="نعم",COUNTIFS($M$6:$M$505,"نعم",$H$6:$H$505,"&lt;"&amp;H21)+COUNTIFS($M$6:M21,"نعم",$H$6:H21,H21),"")</f>
        <v/>
      </c>
    </row>
    <row r="22">
      <c r="A22" s="5" t="n"/>
      <c r="B22" s="15" t="n"/>
      <c r="C22" s="16" t="n"/>
      <c r="D22" s="17" t="n"/>
      <c r="E22" s="17" t="n"/>
      <c r="F22" s="18" t="n"/>
      <c r="G22" s="18" t="n"/>
      <c r="H22" s="19">
        <f>IF(OR(A22&amp;""="",NOT(ISNUMBER(C22))),"",C22-'الإعدادات'!$B$4)</f>
        <v/>
      </c>
      <c r="I22" s="6">
        <f>IF(H22="","",IF(H22&lt;0,"منتهي",IF(H22&lt;=30,"خلال 30 يومًا",IF(H22&lt;=60,"خلال 60 يومًا",IF(H22&lt;=90,"خلال 90 يومًا","سليم")))))</f>
        <v/>
      </c>
      <c r="J22" s="6">
        <f>IF(OR(A22&amp;""="",NOT(ISNUMBER(D22)),NOT(ISNUMBER(E22))),"",IF(D22&lt;=E22,"تحت حد الطلب","كافٍ"))</f>
        <v/>
      </c>
      <c r="K22" s="20">
        <f>IF(OR(A22&amp;""="",NOT(ISNUMBER(D22)),NOT(ISNUMBER(F22))),"",ROUND(D22*F22,2))</f>
        <v/>
      </c>
      <c r="L22" s="20">
        <f>IF(OR(K22="",I22=""),"",IF(I22="سليم",0,K22))</f>
        <v/>
      </c>
      <c r="M22" s="6">
        <f>IF(OR(I22="",J22=""),"",IF(OR(I22&lt;&gt;"سليم",J22="تحت حد الطلب"),"نعم",""))</f>
        <v/>
      </c>
      <c r="N22" s="19">
        <f>IF(M22="نعم",COUNTIFS($M$6:$M$505,"نعم",$H$6:$H$505,"&lt;"&amp;H22)+COUNTIFS($M$6:M22,"نعم",$H$6:H22,H22),"")</f>
        <v/>
      </c>
    </row>
    <row r="23">
      <c r="A23" s="5" t="n"/>
      <c r="B23" s="15" t="n"/>
      <c r="C23" s="16" t="n"/>
      <c r="D23" s="17" t="n"/>
      <c r="E23" s="17" t="n"/>
      <c r="F23" s="18" t="n"/>
      <c r="G23" s="18" t="n"/>
      <c r="H23" s="19">
        <f>IF(OR(A23&amp;""="",NOT(ISNUMBER(C23))),"",C23-'الإعدادات'!$B$4)</f>
        <v/>
      </c>
      <c r="I23" s="6">
        <f>IF(H23="","",IF(H23&lt;0,"منتهي",IF(H23&lt;=30,"خلال 30 يومًا",IF(H23&lt;=60,"خلال 60 يومًا",IF(H23&lt;=90,"خلال 90 يومًا","سليم")))))</f>
        <v/>
      </c>
      <c r="J23" s="6">
        <f>IF(OR(A23&amp;""="",NOT(ISNUMBER(D23)),NOT(ISNUMBER(E23))),"",IF(D23&lt;=E23,"تحت حد الطلب","كافٍ"))</f>
        <v/>
      </c>
      <c r="K23" s="20">
        <f>IF(OR(A23&amp;""="",NOT(ISNUMBER(D23)),NOT(ISNUMBER(F23))),"",ROUND(D23*F23,2))</f>
        <v/>
      </c>
      <c r="L23" s="20">
        <f>IF(OR(K23="",I23=""),"",IF(I23="سليم",0,K23))</f>
        <v/>
      </c>
      <c r="M23" s="6">
        <f>IF(OR(I23="",J23=""),"",IF(OR(I23&lt;&gt;"سليم",J23="تحت حد الطلب"),"نعم",""))</f>
        <v/>
      </c>
      <c r="N23" s="19">
        <f>IF(M23="نعم",COUNTIFS($M$6:$M$505,"نعم",$H$6:$H$505,"&lt;"&amp;H23)+COUNTIFS($M$6:M23,"نعم",$H$6:H23,H23),"")</f>
        <v/>
      </c>
    </row>
    <row r="24">
      <c r="A24" s="5" t="n"/>
      <c r="B24" s="15" t="n"/>
      <c r="C24" s="16" t="n"/>
      <c r="D24" s="17" t="n"/>
      <c r="E24" s="17" t="n"/>
      <c r="F24" s="18" t="n"/>
      <c r="G24" s="18" t="n"/>
      <c r="H24" s="19">
        <f>IF(OR(A24&amp;""="",NOT(ISNUMBER(C24))),"",C24-'الإعدادات'!$B$4)</f>
        <v/>
      </c>
      <c r="I24" s="6">
        <f>IF(H24="","",IF(H24&lt;0,"منتهي",IF(H24&lt;=30,"خلال 30 يومًا",IF(H24&lt;=60,"خلال 60 يومًا",IF(H24&lt;=90,"خلال 90 يومًا","سليم")))))</f>
        <v/>
      </c>
      <c r="J24" s="6">
        <f>IF(OR(A24&amp;""="",NOT(ISNUMBER(D24)),NOT(ISNUMBER(E24))),"",IF(D24&lt;=E24,"تحت حد الطلب","كافٍ"))</f>
        <v/>
      </c>
      <c r="K24" s="20">
        <f>IF(OR(A24&amp;""="",NOT(ISNUMBER(D24)),NOT(ISNUMBER(F24))),"",ROUND(D24*F24,2))</f>
        <v/>
      </c>
      <c r="L24" s="20">
        <f>IF(OR(K24="",I24=""),"",IF(I24="سليم",0,K24))</f>
        <v/>
      </c>
      <c r="M24" s="6">
        <f>IF(OR(I24="",J24=""),"",IF(OR(I24&lt;&gt;"سليم",J24="تحت حد الطلب"),"نعم",""))</f>
        <v/>
      </c>
      <c r="N24" s="19">
        <f>IF(M24="نعم",COUNTIFS($M$6:$M$505,"نعم",$H$6:$H$505,"&lt;"&amp;H24)+COUNTIFS($M$6:M24,"نعم",$H$6:H24,H24),"")</f>
        <v/>
      </c>
    </row>
    <row r="25">
      <c r="A25" s="5" t="n"/>
      <c r="B25" s="15" t="n"/>
      <c r="C25" s="16" t="n"/>
      <c r="D25" s="17" t="n"/>
      <c r="E25" s="17" t="n"/>
      <c r="F25" s="18" t="n"/>
      <c r="G25" s="18" t="n"/>
      <c r="H25" s="19">
        <f>IF(OR(A25&amp;""="",NOT(ISNUMBER(C25))),"",C25-'الإعدادات'!$B$4)</f>
        <v/>
      </c>
      <c r="I25" s="6">
        <f>IF(H25="","",IF(H25&lt;0,"منتهي",IF(H25&lt;=30,"خلال 30 يومًا",IF(H25&lt;=60,"خلال 60 يومًا",IF(H25&lt;=90,"خلال 90 يومًا","سليم")))))</f>
        <v/>
      </c>
      <c r="J25" s="6">
        <f>IF(OR(A25&amp;""="",NOT(ISNUMBER(D25)),NOT(ISNUMBER(E25))),"",IF(D25&lt;=E25,"تحت حد الطلب","كافٍ"))</f>
        <v/>
      </c>
      <c r="K25" s="20">
        <f>IF(OR(A25&amp;""="",NOT(ISNUMBER(D25)),NOT(ISNUMBER(F25))),"",ROUND(D25*F25,2))</f>
        <v/>
      </c>
      <c r="L25" s="20">
        <f>IF(OR(K25="",I25=""),"",IF(I25="سليم",0,K25))</f>
        <v/>
      </c>
      <c r="M25" s="6">
        <f>IF(OR(I25="",J25=""),"",IF(OR(I25&lt;&gt;"سليم",J25="تحت حد الطلب"),"نعم",""))</f>
        <v/>
      </c>
      <c r="N25" s="19">
        <f>IF(M25="نعم",COUNTIFS($M$6:$M$505,"نعم",$H$6:$H$505,"&lt;"&amp;H25)+COUNTIFS($M$6:M25,"نعم",$H$6:H25,H25),"")</f>
        <v/>
      </c>
    </row>
    <row r="26">
      <c r="A26" s="5" t="n"/>
      <c r="B26" s="15" t="n"/>
      <c r="C26" s="16" t="n"/>
      <c r="D26" s="17" t="n"/>
      <c r="E26" s="17" t="n"/>
      <c r="F26" s="18" t="n"/>
      <c r="G26" s="18" t="n"/>
      <c r="H26" s="19">
        <f>IF(OR(A26&amp;""="",NOT(ISNUMBER(C26))),"",C26-'الإعدادات'!$B$4)</f>
        <v/>
      </c>
      <c r="I26" s="6">
        <f>IF(H26="","",IF(H26&lt;0,"منتهي",IF(H26&lt;=30,"خلال 30 يومًا",IF(H26&lt;=60,"خلال 60 يومًا",IF(H26&lt;=90,"خلال 90 يومًا","سليم")))))</f>
        <v/>
      </c>
      <c r="J26" s="6">
        <f>IF(OR(A26&amp;""="",NOT(ISNUMBER(D26)),NOT(ISNUMBER(E26))),"",IF(D26&lt;=E26,"تحت حد الطلب","كافٍ"))</f>
        <v/>
      </c>
      <c r="K26" s="20">
        <f>IF(OR(A26&amp;""="",NOT(ISNUMBER(D26)),NOT(ISNUMBER(F26))),"",ROUND(D26*F26,2))</f>
        <v/>
      </c>
      <c r="L26" s="20">
        <f>IF(OR(K26="",I26=""),"",IF(I26="سليم",0,K26))</f>
        <v/>
      </c>
      <c r="M26" s="6">
        <f>IF(OR(I26="",J26=""),"",IF(OR(I26&lt;&gt;"سليم",J26="تحت حد الطلب"),"نعم",""))</f>
        <v/>
      </c>
      <c r="N26" s="19">
        <f>IF(M26="نعم",COUNTIFS($M$6:$M$505,"نعم",$H$6:$H$505,"&lt;"&amp;H26)+COUNTIFS($M$6:M26,"نعم",$H$6:H26,H26),"")</f>
        <v/>
      </c>
    </row>
    <row r="27">
      <c r="A27" s="5" t="n"/>
      <c r="B27" s="15" t="n"/>
      <c r="C27" s="16" t="n"/>
      <c r="D27" s="17" t="n"/>
      <c r="E27" s="17" t="n"/>
      <c r="F27" s="18" t="n"/>
      <c r="G27" s="18" t="n"/>
      <c r="H27" s="19">
        <f>IF(OR(A27&amp;""="",NOT(ISNUMBER(C27))),"",C27-'الإعدادات'!$B$4)</f>
        <v/>
      </c>
      <c r="I27" s="6">
        <f>IF(H27="","",IF(H27&lt;0,"منتهي",IF(H27&lt;=30,"خلال 30 يومًا",IF(H27&lt;=60,"خلال 60 يومًا",IF(H27&lt;=90,"خلال 90 يومًا","سليم")))))</f>
        <v/>
      </c>
      <c r="J27" s="6">
        <f>IF(OR(A27&amp;""="",NOT(ISNUMBER(D27)),NOT(ISNUMBER(E27))),"",IF(D27&lt;=E27,"تحت حد الطلب","كافٍ"))</f>
        <v/>
      </c>
      <c r="K27" s="20">
        <f>IF(OR(A27&amp;""="",NOT(ISNUMBER(D27)),NOT(ISNUMBER(F27))),"",ROUND(D27*F27,2))</f>
        <v/>
      </c>
      <c r="L27" s="20">
        <f>IF(OR(K27="",I27=""),"",IF(I27="سليم",0,K27))</f>
        <v/>
      </c>
      <c r="M27" s="6">
        <f>IF(OR(I27="",J27=""),"",IF(OR(I27&lt;&gt;"سليم",J27="تحت حد الطلب"),"نعم",""))</f>
        <v/>
      </c>
      <c r="N27" s="19">
        <f>IF(M27="نعم",COUNTIFS($M$6:$M$505,"نعم",$H$6:$H$505,"&lt;"&amp;H27)+COUNTIFS($M$6:M27,"نعم",$H$6:H27,H27),"")</f>
        <v/>
      </c>
    </row>
    <row r="28">
      <c r="A28" s="5" t="n"/>
      <c r="B28" s="15" t="n"/>
      <c r="C28" s="16" t="n"/>
      <c r="D28" s="17" t="n"/>
      <c r="E28" s="17" t="n"/>
      <c r="F28" s="18" t="n"/>
      <c r="G28" s="18" t="n"/>
      <c r="H28" s="19">
        <f>IF(OR(A28&amp;""="",NOT(ISNUMBER(C28))),"",C28-'الإعدادات'!$B$4)</f>
        <v/>
      </c>
      <c r="I28" s="6">
        <f>IF(H28="","",IF(H28&lt;0,"منتهي",IF(H28&lt;=30,"خلال 30 يومًا",IF(H28&lt;=60,"خلال 60 يومًا",IF(H28&lt;=90,"خلال 90 يومًا","سليم")))))</f>
        <v/>
      </c>
      <c r="J28" s="6">
        <f>IF(OR(A28&amp;""="",NOT(ISNUMBER(D28)),NOT(ISNUMBER(E28))),"",IF(D28&lt;=E28,"تحت حد الطلب","كافٍ"))</f>
        <v/>
      </c>
      <c r="K28" s="20">
        <f>IF(OR(A28&amp;""="",NOT(ISNUMBER(D28)),NOT(ISNUMBER(F28))),"",ROUND(D28*F28,2))</f>
        <v/>
      </c>
      <c r="L28" s="20">
        <f>IF(OR(K28="",I28=""),"",IF(I28="سليم",0,K28))</f>
        <v/>
      </c>
      <c r="M28" s="6">
        <f>IF(OR(I28="",J28=""),"",IF(OR(I28&lt;&gt;"سليم",J28="تحت حد الطلب"),"نعم",""))</f>
        <v/>
      </c>
      <c r="N28" s="19">
        <f>IF(M28="نعم",COUNTIFS($M$6:$M$505,"نعم",$H$6:$H$505,"&lt;"&amp;H28)+COUNTIFS($M$6:M28,"نعم",$H$6:H28,H28),"")</f>
        <v/>
      </c>
    </row>
    <row r="29">
      <c r="A29" s="5" t="n"/>
      <c r="B29" s="15" t="n"/>
      <c r="C29" s="16" t="n"/>
      <c r="D29" s="17" t="n"/>
      <c r="E29" s="17" t="n"/>
      <c r="F29" s="18" t="n"/>
      <c r="G29" s="18" t="n"/>
      <c r="H29" s="19">
        <f>IF(OR(A29&amp;""="",NOT(ISNUMBER(C29))),"",C29-'الإعدادات'!$B$4)</f>
        <v/>
      </c>
      <c r="I29" s="6">
        <f>IF(H29="","",IF(H29&lt;0,"منتهي",IF(H29&lt;=30,"خلال 30 يومًا",IF(H29&lt;=60,"خلال 60 يومًا",IF(H29&lt;=90,"خلال 90 يومًا","سليم")))))</f>
        <v/>
      </c>
      <c r="J29" s="6">
        <f>IF(OR(A29&amp;""="",NOT(ISNUMBER(D29)),NOT(ISNUMBER(E29))),"",IF(D29&lt;=E29,"تحت حد الطلب","كافٍ"))</f>
        <v/>
      </c>
      <c r="K29" s="20">
        <f>IF(OR(A29&amp;""="",NOT(ISNUMBER(D29)),NOT(ISNUMBER(F29))),"",ROUND(D29*F29,2))</f>
        <v/>
      </c>
      <c r="L29" s="20">
        <f>IF(OR(K29="",I29=""),"",IF(I29="سليم",0,K29))</f>
        <v/>
      </c>
      <c r="M29" s="6">
        <f>IF(OR(I29="",J29=""),"",IF(OR(I29&lt;&gt;"سليم",J29="تحت حد الطلب"),"نعم",""))</f>
        <v/>
      </c>
      <c r="N29" s="19">
        <f>IF(M29="نعم",COUNTIFS($M$6:$M$505,"نعم",$H$6:$H$505,"&lt;"&amp;H29)+COUNTIFS($M$6:M29,"نعم",$H$6:H29,H29),"")</f>
        <v/>
      </c>
    </row>
    <row r="30">
      <c r="A30" s="5" t="n"/>
      <c r="B30" s="15" t="n"/>
      <c r="C30" s="16" t="n"/>
      <c r="D30" s="17" t="n"/>
      <c r="E30" s="17" t="n"/>
      <c r="F30" s="18" t="n"/>
      <c r="G30" s="18" t="n"/>
      <c r="H30" s="19">
        <f>IF(OR(A30&amp;""="",NOT(ISNUMBER(C30))),"",C30-'الإعدادات'!$B$4)</f>
        <v/>
      </c>
      <c r="I30" s="6">
        <f>IF(H30="","",IF(H30&lt;0,"منتهي",IF(H30&lt;=30,"خلال 30 يومًا",IF(H30&lt;=60,"خلال 60 يومًا",IF(H30&lt;=90,"خلال 90 يومًا","سليم")))))</f>
        <v/>
      </c>
      <c r="J30" s="6">
        <f>IF(OR(A30&amp;""="",NOT(ISNUMBER(D30)),NOT(ISNUMBER(E30))),"",IF(D30&lt;=E30,"تحت حد الطلب","كافٍ"))</f>
        <v/>
      </c>
      <c r="K30" s="20">
        <f>IF(OR(A30&amp;""="",NOT(ISNUMBER(D30)),NOT(ISNUMBER(F30))),"",ROUND(D30*F30,2))</f>
        <v/>
      </c>
      <c r="L30" s="20">
        <f>IF(OR(K30="",I30=""),"",IF(I30="سليم",0,K30))</f>
        <v/>
      </c>
      <c r="M30" s="6">
        <f>IF(OR(I30="",J30=""),"",IF(OR(I30&lt;&gt;"سليم",J30="تحت حد الطلب"),"نعم",""))</f>
        <v/>
      </c>
      <c r="N30" s="19">
        <f>IF(M30="نعم",COUNTIFS($M$6:$M$505,"نعم",$H$6:$H$505,"&lt;"&amp;H30)+COUNTIFS($M$6:M30,"نعم",$H$6:H30,H30),"")</f>
        <v/>
      </c>
    </row>
    <row r="31">
      <c r="A31" s="5" t="n"/>
      <c r="B31" s="15" t="n"/>
      <c r="C31" s="16" t="n"/>
      <c r="D31" s="17" t="n"/>
      <c r="E31" s="17" t="n"/>
      <c r="F31" s="18" t="n"/>
      <c r="G31" s="18" t="n"/>
      <c r="H31" s="19">
        <f>IF(OR(A31&amp;""="",NOT(ISNUMBER(C31))),"",C31-'الإعدادات'!$B$4)</f>
        <v/>
      </c>
      <c r="I31" s="6">
        <f>IF(H31="","",IF(H31&lt;0,"منتهي",IF(H31&lt;=30,"خلال 30 يومًا",IF(H31&lt;=60,"خلال 60 يومًا",IF(H31&lt;=90,"خلال 90 يومًا","سليم")))))</f>
        <v/>
      </c>
      <c r="J31" s="6">
        <f>IF(OR(A31&amp;""="",NOT(ISNUMBER(D31)),NOT(ISNUMBER(E31))),"",IF(D31&lt;=E31,"تحت حد الطلب","كافٍ"))</f>
        <v/>
      </c>
      <c r="K31" s="20">
        <f>IF(OR(A31&amp;""="",NOT(ISNUMBER(D31)),NOT(ISNUMBER(F31))),"",ROUND(D31*F31,2))</f>
        <v/>
      </c>
      <c r="L31" s="20">
        <f>IF(OR(K31="",I31=""),"",IF(I31="سليم",0,K31))</f>
        <v/>
      </c>
      <c r="M31" s="6">
        <f>IF(OR(I31="",J31=""),"",IF(OR(I31&lt;&gt;"سليم",J31="تحت حد الطلب"),"نعم",""))</f>
        <v/>
      </c>
      <c r="N31" s="19">
        <f>IF(M31="نعم",COUNTIFS($M$6:$M$505,"نعم",$H$6:$H$505,"&lt;"&amp;H31)+COUNTIFS($M$6:M31,"نعم",$H$6:H31,H31),"")</f>
        <v/>
      </c>
    </row>
    <row r="32">
      <c r="A32" s="5" t="n"/>
      <c r="B32" s="15" t="n"/>
      <c r="C32" s="16" t="n"/>
      <c r="D32" s="17" t="n"/>
      <c r="E32" s="17" t="n"/>
      <c r="F32" s="18" t="n"/>
      <c r="G32" s="18" t="n"/>
      <c r="H32" s="19">
        <f>IF(OR(A32&amp;""="",NOT(ISNUMBER(C32))),"",C32-'الإعدادات'!$B$4)</f>
        <v/>
      </c>
      <c r="I32" s="6">
        <f>IF(H32="","",IF(H32&lt;0,"منتهي",IF(H32&lt;=30,"خلال 30 يومًا",IF(H32&lt;=60,"خلال 60 يومًا",IF(H32&lt;=90,"خلال 90 يومًا","سليم")))))</f>
        <v/>
      </c>
      <c r="J32" s="6">
        <f>IF(OR(A32&amp;""="",NOT(ISNUMBER(D32)),NOT(ISNUMBER(E32))),"",IF(D32&lt;=E32,"تحت حد الطلب","كافٍ"))</f>
        <v/>
      </c>
      <c r="K32" s="20">
        <f>IF(OR(A32&amp;""="",NOT(ISNUMBER(D32)),NOT(ISNUMBER(F32))),"",ROUND(D32*F32,2))</f>
        <v/>
      </c>
      <c r="L32" s="20">
        <f>IF(OR(K32="",I32=""),"",IF(I32="سليم",0,K32))</f>
        <v/>
      </c>
      <c r="M32" s="6">
        <f>IF(OR(I32="",J32=""),"",IF(OR(I32&lt;&gt;"سليم",J32="تحت حد الطلب"),"نعم",""))</f>
        <v/>
      </c>
      <c r="N32" s="19">
        <f>IF(M32="نعم",COUNTIFS($M$6:$M$505,"نعم",$H$6:$H$505,"&lt;"&amp;H32)+COUNTIFS($M$6:M32,"نعم",$H$6:H32,H32),"")</f>
        <v/>
      </c>
    </row>
    <row r="33">
      <c r="A33" s="5" t="n"/>
      <c r="B33" s="15" t="n"/>
      <c r="C33" s="16" t="n"/>
      <c r="D33" s="17" t="n"/>
      <c r="E33" s="17" t="n"/>
      <c r="F33" s="18" t="n"/>
      <c r="G33" s="18" t="n"/>
      <c r="H33" s="19">
        <f>IF(OR(A33&amp;""="",NOT(ISNUMBER(C33))),"",C33-'الإعدادات'!$B$4)</f>
        <v/>
      </c>
      <c r="I33" s="6">
        <f>IF(H33="","",IF(H33&lt;0,"منتهي",IF(H33&lt;=30,"خلال 30 يومًا",IF(H33&lt;=60,"خلال 60 يومًا",IF(H33&lt;=90,"خلال 90 يومًا","سليم")))))</f>
        <v/>
      </c>
      <c r="J33" s="6">
        <f>IF(OR(A33&amp;""="",NOT(ISNUMBER(D33)),NOT(ISNUMBER(E33))),"",IF(D33&lt;=E33,"تحت حد الطلب","كافٍ"))</f>
        <v/>
      </c>
      <c r="K33" s="20">
        <f>IF(OR(A33&amp;""="",NOT(ISNUMBER(D33)),NOT(ISNUMBER(F33))),"",ROUND(D33*F33,2))</f>
        <v/>
      </c>
      <c r="L33" s="20">
        <f>IF(OR(K33="",I33=""),"",IF(I33="سليم",0,K33))</f>
        <v/>
      </c>
      <c r="M33" s="6">
        <f>IF(OR(I33="",J33=""),"",IF(OR(I33&lt;&gt;"سليم",J33="تحت حد الطلب"),"نعم",""))</f>
        <v/>
      </c>
      <c r="N33" s="19">
        <f>IF(M33="نعم",COUNTIFS($M$6:$M$505,"نعم",$H$6:$H$505,"&lt;"&amp;H33)+COUNTIFS($M$6:M33,"نعم",$H$6:H33,H33),"")</f>
        <v/>
      </c>
    </row>
    <row r="34">
      <c r="A34" s="5" t="n"/>
      <c r="B34" s="15" t="n"/>
      <c r="C34" s="16" t="n"/>
      <c r="D34" s="17" t="n"/>
      <c r="E34" s="17" t="n"/>
      <c r="F34" s="18" t="n"/>
      <c r="G34" s="18" t="n"/>
      <c r="H34" s="19">
        <f>IF(OR(A34&amp;""="",NOT(ISNUMBER(C34))),"",C34-'الإعدادات'!$B$4)</f>
        <v/>
      </c>
      <c r="I34" s="6">
        <f>IF(H34="","",IF(H34&lt;0,"منتهي",IF(H34&lt;=30,"خلال 30 يومًا",IF(H34&lt;=60,"خلال 60 يومًا",IF(H34&lt;=90,"خلال 90 يومًا","سليم")))))</f>
        <v/>
      </c>
      <c r="J34" s="6">
        <f>IF(OR(A34&amp;""="",NOT(ISNUMBER(D34)),NOT(ISNUMBER(E34))),"",IF(D34&lt;=E34,"تحت حد الطلب","كافٍ"))</f>
        <v/>
      </c>
      <c r="K34" s="20">
        <f>IF(OR(A34&amp;""="",NOT(ISNUMBER(D34)),NOT(ISNUMBER(F34))),"",ROUND(D34*F34,2))</f>
        <v/>
      </c>
      <c r="L34" s="20">
        <f>IF(OR(K34="",I34=""),"",IF(I34="سليم",0,K34))</f>
        <v/>
      </c>
      <c r="M34" s="6">
        <f>IF(OR(I34="",J34=""),"",IF(OR(I34&lt;&gt;"سليم",J34="تحت حد الطلب"),"نعم",""))</f>
        <v/>
      </c>
      <c r="N34" s="19">
        <f>IF(M34="نعم",COUNTIFS($M$6:$M$505,"نعم",$H$6:$H$505,"&lt;"&amp;H34)+COUNTIFS($M$6:M34,"نعم",$H$6:H34,H34),"")</f>
        <v/>
      </c>
    </row>
    <row r="35">
      <c r="A35" s="5" t="n"/>
      <c r="B35" s="15" t="n"/>
      <c r="C35" s="16" t="n"/>
      <c r="D35" s="17" t="n"/>
      <c r="E35" s="17" t="n"/>
      <c r="F35" s="18" t="n"/>
      <c r="G35" s="18" t="n"/>
      <c r="H35" s="19">
        <f>IF(OR(A35&amp;""="",NOT(ISNUMBER(C35))),"",C35-'الإعدادات'!$B$4)</f>
        <v/>
      </c>
      <c r="I35" s="6">
        <f>IF(H35="","",IF(H35&lt;0,"منتهي",IF(H35&lt;=30,"خلال 30 يومًا",IF(H35&lt;=60,"خلال 60 يومًا",IF(H35&lt;=90,"خلال 90 يومًا","سليم")))))</f>
        <v/>
      </c>
      <c r="J35" s="6">
        <f>IF(OR(A35&amp;""="",NOT(ISNUMBER(D35)),NOT(ISNUMBER(E35))),"",IF(D35&lt;=E35,"تحت حد الطلب","كافٍ"))</f>
        <v/>
      </c>
      <c r="K35" s="20">
        <f>IF(OR(A35&amp;""="",NOT(ISNUMBER(D35)),NOT(ISNUMBER(F35))),"",ROUND(D35*F35,2))</f>
        <v/>
      </c>
      <c r="L35" s="20">
        <f>IF(OR(K35="",I35=""),"",IF(I35="سليم",0,K35))</f>
        <v/>
      </c>
      <c r="M35" s="6">
        <f>IF(OR(I35="",J35=""),"",IF(OR(I35&lt;&gt;"سليم",J35="تحت حد الطلب"),"نعم",""))</f>
        <v/>
      </c>
      <c r="N35" s="19">
        <f>IF(M35="نعم",COUNTIFS($M$6:$M$505,"نعم",$H$6:$H$505,"&lt;"&amp;H35)+COUNTIFS($M$6:M35,"نعم",$H$6:H35,H35),"")</f>
        <v/>
      </c>
    </row>
    <row r="36">
      <c r="A36" s="5" t="n"/>
      <c r="B36" s="15" t="n"/>
      <c r="C36" s="16" t="n"/>
      <c r="D36" s="17" t="n"/>
      <c r="E36" s="17" t="n"/>
      <c r="F36" s="18" t="n"/>
      <c r="G36" s="18" t="n"/>
      <c r="H36" s="19">
        <f>IF(OR(A36&amp;""="",NOT(ISNUMBER(C36))),"",C36-'الإعدادات'!$B$4)</f>
        <v/>
      </c>
      <c r="I36" s="6">
        <f>IF(H36="","",IF(H36&lt;0,"منتهي",IF(H36&lt;=30,"خلال 30 يومًا",IF(H36&lt;=60,"خلال 60 يومًا",IF(H36&lt;=90,"خلال 90 يومًا","سليم")))))</f>
        <v/>
      </c>
      <c r="J36" s="6">
        <f>IF(OR(A36&amp;""="",NOT(ISNUMBER(D36)),NOT(ISNUMBER(E36))),"",IF(D36&lt;=E36,"تحت حد الطلب","كافٍ"))</f>
        <v/>
      </c>
      <c r="K36" s="20">
        <f>IF(OR(A36&amp;""="",NOT(ISNUMBER(D36)),NOT(ISNUMBER(F36))),"",ROUND(D36*F36,2))</f>
        <v/>
      </c>
      <c r="L36" s="20">
        <f>IF(OR(K36="",I36=""),"",IF(I36="سليم",0,K36))</f>
        <v/>
      </c>
      <c r="M36" s="6">
        <f>IF(OR(I36="",J36=""),"",IF(OR(I36&lt;&gt;"سليم",J36="تحت حد الطلب"),"نعم",""))</f>
        <v/>
      </c>
      <c r="N36" s="19">
        <f>IF(M36="نعم",COUNTIFS($M$6:$M$505,"نعم",$H$6:$H$505,"&lt;"&amp;H36)+COUNTIFS($M$6:M36,"نعم",$H$6:H36,H36),"")</f>
        <v/>
      </c>
    </row>
    <row r="37">
      <c r="A37" s="5" t="n"/>
      <c r="B37" s="15" t="n"/>
      <c r="C37" s="16" t="n"/>
      <c r="D37" s="17" t="n"/>
      <c r="E37" s="17" t="n"/>
      <c r="F37" s="18" t="n"/>
      <c r="G37" s="18" t="n"/>
      <c r="H37" s="19">
        <f>IF(OR(A37&amp;""="",NOT(ISNUMBER(C37))),"",C37-'الإعدادات'!$B$4)</f>
        <v/>
      </c>
      <c r="I37" s="6">
        <f>IF(H37="","",IF(H37&lt;0,"منتهي",IF(H37&lt;=30,"خلال 30 يومًا",IF(H37&lt;=60,"خلال 60 يومًا",IF(H37&lt;=90,"خلال 90 يومًا","سليم")))))</f>
        <v/>
      </c>
      <c r="J37" s="6">
        <f>IF(OR(A37&amp;""="",NOT(ISNUMBER(D37)),NOT(ISNUMBER(E37))),"",IF(D37&lt;=E37,"تحت حد الطلب","كافٍ"))</f>
        <v/>
      </c>
      <c r="K37" s="20">
        <f>IF(OR(A37&amp;""="",NOT(ISNUMBER(D37)),NOT(ISNUMBER(F37))),"",ROUND(D37*F37,2))</f>
        <v/>
      </c>
      <c r="L37" s="20">
        <f>IF(OR(K37="",I37=""),"",IF(I37="سليم",0,K37))</f>
        <v/>
      </c>
      <c r="M37" s="6">
        <f>IF(OR(I37="",J37=""),"",IF(OR(I37&lt;&gt;"سليم",J37="تحت حد الطلب"),"نعم",""))</f>
        <v/>
      </c>
      <c r="N37" s="19">
        <f>IF(M37="نعم",COUNTIFS($M$6:$M$505,"نعم",$H$6:$H$505,"&lt;"&amp;H37)+COUNTIFS($M$6:M37,"نعم",$H$6:H37,H37),"")</f>
        <v/>
      </c>
    </row>
    <row r="38">
      <c r="A38" s="5" t="n"/>
      <c r="B38" s="15" t="n"/>
      <c r="C38" s="16" t="n"/>
      <c r="D38" s="17" t="n"/>
      <c r="E38" s="17" t="n"/>
      <c r="F38" s="18" t="n"/>
      <c r="G38" s="18" t="n"/>
      <c r="H38" s="19">
        <f>IF(OR(A38&amp;""="",NOT(ISNUMBER(C38))),"",C38-'الإعدادات'!$B$4)</f>
        <v/>
      </c>
      <c r="I38" s="6">
        <f>IF(H38="","",IF(H38&lt;0,"منتهي",IF(H38&lt;=30,"خلال 30 يومًا",IF(H38&lt;=60,"خلال 60 يومًا",IF(H38&lt;=90,"خلال 90 يومًا","سليم")))))</f>
        <v/>
      </c>
      <c r="J38" s="6">
        <f>IF(OR(A38&amp;""="",NOT(ISNUMBER(D38)),NOT(ISNUMBER(E38))),"",IF(D38&lt;=E38,"تحت حد الطلب","كافٍ"))</f>
        <v/>
      </c>
      <c r="K38" s="20">
        <f>IF(OR(A38&amp;""="",NOT(ISNUMBER(D38)),NOT(ISNUMBER(F38))),"",ROUND(D38*F38,2))</f>
        <v/>
      </c>
      <c r="L38" s="20">
        <f>IF(OR(K38="",I38=""),"",IF(I38="سليم",0,K38))</f>
        <v/>
      </c>
      <c r="M38" s="6">
        <f>IF(OR(I38="",J38=""),"",IF(OR(I38&lt;&gt;"سليم",J38="تحت حد الطلب"),"نعم",""))</f>
        <v/>
      </c>
      <c r="N38" s="19">
        <f>IF(M38="نعم",COUNTIFS($M$6:$M$505,"نعم",$H$6:$H$505,"&lt;"&amp;H38)+COUNTIFS($M$6:M38,"نعم",$H$6:H38,H38),"")</f>
        <v/>
      </c>
    </row>
    <row r="39">
      <c r="A39" s="5" t="n"/>
      <c r="B39" s="15" t="n"/>
      <c r="C39" s="16" t="n"/>
      <c r="D39" s="17" t="n"/>
      <c r="E39" s="17" t="n"/>
      <c r="F39" s="18" t="n"/>
      <c r="G39" s="18" t="n"/>
      <c r="H39" s="19">
        <f>IF(OR(A39&amp;""="",NOT(ISNUMBER(C39))),"",C39-'الإعدادات'!$B$4)</f>
        <v/>
      </c>
      <c r="I39" s="6">
        <f>IF(H39="","",IF(H39&lt;0,"منتهي",IF(H39&lt;=30,"خلال 30 يومًا",IF(H39&lt;=60,"خلال 60 يومًا",IF(H39&lt;=90,"خلال 90 يومًا","سليم")))))</f>
        <v/>
      </c>
      <c r="J39" s="6">
        <f>IF(OR(A39&amp;""="",NOT(ISNUMBER(D39)),NOT(ISNUMBER(E39))),"",IF(D39&lt;=E39,"تحت حد الطلب","كافٍ"))</f>
        <v/>
      </c>
      <c r="K39" s="20">
        <f>IF(OR(A39&amp;""="",NOT(ISNUMBER(D39)),NOT(ISNUMBER(F39))),"",ROUND(D39*F39,2))</f>
        <v/>
      </c>
      <c r="L39" s="20">
        <f>IF(OR(K39="",I39=""),"",IF(I39="سليم",0,K39))</f>
        <v/>
      </c>
      <c r="M39" s="6">
        <f>IF(OR(I39="",J39=""),"",IF(OR(I39&lt;&gt;"سليم",J39="تحت حد الطلب"),"نعم",""))</f>
        <v/>
      </c>
      <c r="N39" s="19">
        <f>IF(M39="نعم",COUNTIFS($M$6:$M$505,"نعم",$H$6:$H$505,"&lt;"&amp;H39)+COUNTIFS($M$6:M39,"نعم",$H$6:H39,H39),"")</f>
        <v/>
      </c>
    </row>
    <row r="40">
      <c r="A40" s="5" t="n"/>
      <c r="B40" s="15" t="n"/>
      <c r="C40" s="16" t="n"/>
      <c r="D40" s="17" t="n"/>
      <c r="E40" s="17" t="n"/>
      <c r="F40" s="18" t="n"/>
      <c r="G40" s="18" t="n"/>
      <c r="H40" s="19">
        <f>IF(OR(A40&amp;""="",NOT(ISNUMBER(C40))),"",C40-'الإعدادات'!$B$4)</f>
        <v/>
      </c>
      <c r="I40" s="6">
        <f>IF(H40="","",IF(H40&lt;0,"منتهي",IF(H40&lt;=30,"خلال 30 يومًا",IF(H40&lt;=60,"خلال 60 يومًا",IF(H40&lt;=90,"خلال 90 يومًا","سليم")))))</f>
        <v/>
      </c>
      <c r="J40" s="6">
        <f>IF(OR(A40&amp;""="",NOT(ISNUMBER(D40)),NOT(ISNUMBER(E40))),"",IF(D40&lt;=E40,"تحت حد الطلب","كافٍ"))</f>
        <v/>
      </c>
      <c r="K40" s="20">
        <f>IF(OR(A40&amp;""="",NOT(ISNUMBER(D40)),NOT(ISNUMBER(F40))),"",ROUND(D40*F40,2))</f>
        <v/>
      </c>
      <c r="L40" s="20">
        <f>IF(OR(K40="",I40=""),"",IF(I40="سليم",0,K40))</f>
        <v/>
      </c>
      <c r="M40" s="6">
        <f>IF(OR(I40="",J40=""),"",IF(OR(I40&lt;&gt;"سليم",J40="تحت حد الطلب"),"نعم",""))</f>
        <v/>
      </c>
      <c r="N40" s="19">
        <f>IF(M40="نعم",COUNTIFS($M$6:$M$505,"نعم",$H$6:$H$505,"&lt;"&amp;H40)+COUNTIFS($M$6:M40,"نعم",$H$6:H40,H40),"")</f>
        <v/>
      </c>
    </row>
    <row r="41">
      <c r="A41" s="5" t="n"/>
      <c r="B41" s="15" t="n"/>
      <c r="C41" s="16" t="n"/>
      <c r="D41" s="17" t="n"/>
      <c r="E41" s="17" t="n"/>
      <c r="F41" s="18" t="n"/>
      <c r="G41" s="18" t="n"/>
      <c r="H41" s="19">
        <f>IF(OR(A41&amp;""="",NOT(ISNUMBER(C41))),"",C41-'الإعدادات'!$B$4)</f>
        <v/>
      </c>
      <c r="I41" s="6">
        <f>IF(H41="","",IF(H41&lt;0,"منتهي",IF(H41&lt;=30,"خلال 30 يومًا",IF(H41&lt;=60,"خلال 60 يومًا",IF(H41&lt;=90,"خلال 90 يومًا","سليم")))))</f>
        <v/>
      </c>
      <c r="J41" s="6">
        <f>IF(OR(A41&amp;""="",NOT(ISNUMBER(D41)),NOT(ISNUMBER(E41))),"",IF(D41&lt;=E41,"تحت حد الطلب","كافٍ"))</f>
        <v/>
      </c>
      <c r="K41" s="20">
        <f>IF(OR(A41&amp;""="",NOT(ISNUMBER(D41)),NOT(ISNUMBER(F41))),"",ROUND(D41*F41,2))</f>
        <v/>
      </c>
      <c r="L41" s="20">
        <f>IF(OR(K41="",I41=""),"",IF(I41="سليم",0,K41))</f>
        <v/>
      </c>
      <c r="M41" s="6">
        <f>IF(OR(I41="",J41=""),"",IF(OR(I41&lt;&gt;"سليم",J41="تحت حد الطلب"),"نعم",""))</f>
        <v/>
      </c>
      <c r="N41" s="19">
        <f>IF(M41="نعم",COUNTIFS($M$6:$M$505,"نعم",$H$6:$H$505,"&lt;"&amp;H41)+COUNTIFS($M$6:M41,"نعم",$H$6:H41,H41),"")</f>
        <v/>
      </c>
    </row>
    <row r="42">
      <c r="A42" s="5" t="n"/>
      <c r="B42" s="15" t="n"/>
      <c r="C42" s="16" t="n"/>
      <c r="D42" s="17" t="n"/>
      <c r="E42" s="17" t="n"/>
      <c r="F42" s="18" t="n"/>
      <c r="G42" s="18" t="n"/>
      <c r="H42" s="19">
        <f>IF(OR(A42&amp;""="",NOT(ISNUMBER(C42))),"",C42-'الإعدادات'!$B$4)</f>
        <v/>
      </c>
      <c r="I42" s="6">
        <f>IF(H42="","",IF(H42&lt;0,"منتهي",IF(H42&lt;=30,"خلال 30 يومًا",IF(H42&lt;=60,"خلال 60 يومًا",IF(H42&lt;=90,"خلال 90 يومًا","سليم")))))</f>
        <v/>
      </c>
      <c r="J42" s="6">
        <f>IF(OR(A42&amp;""="",NOT(ISNUMBER(D42)),NOT(ISNUMBER(E42))),"",IF(D42&lt;=E42,"تحت حد الطلب","كافٍ"))</f>
        <v/>
      </c>
      <c r="K42" s="20">
        <f>IF(OR(A42&amp;""="",NOT(ISNUMBER(D42)),NOT(ISNUMBER(F42))),"",ROUND(D42*F42,2))</f>
        <v/>
      </c>
      <c r="L42" s="20">
        <f>IF(OR(K42="",I42=""),"",IF(I42="سليم",0,K42))</f>
        <v/>
      </c>
      <c r="M42" s="6">
        <f>IF(OR(I42="",J42=""),"",IF(OR(I42&lt;&gt;"سليم",J42="تحت حد الطلب"),"نعم",""))</f>
        <v/>
      </c>
      <c r="N42" s="19">
        <f>IF(M42="نعم",COUNTIFS($M$6:$M$505,"نعم",$H$6:$H$505,"&lt;"&amp;H42)+COUNTIFS($M$6:M42,"نعم",$H$6:H42,H42),"")</f>
        <v/>
      </c>
    </row>
    <row r="43">
      <c r="A43" s="5" t="n"/>
      <c r="B43" s="15" t="n"/>
      <c r="C43" s="16" t="n"/>
      <c r="D43" s="17" t="n"/>
      <c r="E43" s="17" t="n"/>
      <c r="F43" s="18" t="n"/>
      <c r="G43" s="18" t="n"/>
      <c r="H43" s="19">
        <f>IF(OR(A43&amp;""="",NOT(ISNUMBER(C43))),"",C43-'الإعدادات'!$B$4)</f>
        <v/>
      </c>
      <c r="I43" s="6">
        <f>IF(H43="","",IF(H43&lt;0,"منتهي",IF(H43&lt;=30,"خلال 30 يومًا",IF(H43&lt;=60,"خلال 60 يومًا",IF(H43&lt;=90,"خلال 90 يومًا","سليم")))))</f>
        <v/>
      </c>
      <c r="J43" s="6">
        <f>IF(OR(A43&amp;""="",NOT(ISNUMBER(D43)),NOT(ISNUMBER(E43))),"",IF(D43&lt;=E43,"تحت حد الطلب","كافٍ"))</f>
        <v/>
      </c>
      <c r="K43" s="20">
        <f>IF(OR(A43&amp;""="",NOT(ISNUMBER(D43)),NOT(ISNUMBER(F43))),"",ROUND(D43*F43,2))</f>
        <v/>
      </c>
      <c r="L43" s="20">
        <f>IF(OR(K43="",I43=""),"",IF(I43="سليم",0,K43))</f>
        <v/>
      </c>
      <c r="M43" s="6">
        <f>IF(OR(I43="",J43=""),"",IF(OR(I43&lt;&gt;"سليم",J43="تحت حد الطلب"),"نعم",""))</f>
        <v/>
      </c>
      <c r="N43" s="19">
        <f>IF(M43="نعم",COUNTIFS($M$6:$M$505,"نعم",$H$6:$H$505,"&lt;"&amp;H43)+COUNTIFS($M$6:M43,"نعم",$H$6:H43,H43),"")</f>
        <v/>
      </c>
    </row>
    <row r="44">
      <c r="A44" s="5" t="n"/>
      <c r="B44" s="15" t="n"/>
      <c r="C44" s="16" t="n"/>
      <c r="D44" s="17" t="n"/>
      <c r="E44" s="17" t="n"/>
      <c r="F44" s="18" t="n"/>
      <c r="G44" s="18" t="n"/>
      <c r="H44" s="19">
        <f>IF(OR(A44&amp;""="",NOT(ISNUMBER(C44))),"",C44-'الإعدادات'!$B$4)</f>
        <v/>
      </c>
      <c r="I44" s="6">
        <f>IF(H44="","",IF(H44&lt;0,"منتهي",IF(H44&lt;=30,"خلال 30 يومًا",IF(H44&lt;=60,"خلال 60 يومًا",IF(H44&lt;=90,"خلال 90 يومًا","سليم")))))</f>
        <v/>
      </c>
      <c r="J44" s="6">
        <f>IF(OR(A44&amp;""="",NOT(ISNUMBER(D44)),NOT(ISNUMBER(E44))),"",IF(D44&lt;=E44,"تحت حد الطلب","كافٍ"))</f>
        <v/>
      </c>
      <c r="K44" s="20">
        <f>IF(OR(A44&amp;""="",NOT(ISNUMBER(D44)),NOT(ISNUMBER(F44))),"",ROUND(D44*F44,2))</f>
        <v/>
      </c>
      <c r="L44" s="20">
        <f>IF(OR(K44="",I44=""),"",IF(I44="سليم",0,K44))</f>
        <v/>
      </c>
      <c r="M44" s="6">
        <f>IF(OR(I44="",J44=""),"",IF(OR(I44&lt;&gt;"سليم",J44="تحت حد الطلب"),"نعم",""))</f>
        <v/>
      </c>
      <c r="N44" s="19">
        <f>IF(M44="نعم",COUNTIFS($M$6:$M$505,"نعم",$H$6:$H$505,"&lt;"&amp;H44)+COUNTIFS($M$6:M44,"نعم",$H$6:H44,H44),"")</f>
        <v/>
      </c>
    </row>
    <row r="45">
      <c r="A45" s="5" t="n"/>
      <c r="B45" s="15" t="n"/>
      <c r="C45" s="16" t="n"/>
      <c r="D45" s="17" t="n"/>
      <c r="E45" s="17" t="n"/>
      <c r="F45" s="18" t="n"/>
      <c r="G45" s="18" t="n"/>
      <c r="H45" s="19">
        <f>IF(OR(A45&amp;""="",NOT(ISNUMBER(C45))),"",C45-'الإعدادات'!$B$4)</f>
        <v/>
      </c>
      <c r="I45" s="6">
        <f>IF(H45="","",IF(H45&lt;0,"منتهي",IF(H45&lt;=30,"خلال 30 يومًا",IF(H45&lt;=60,"خلال 60 يومًا",IF(H45&lt;=90,"خلال 90 يومًا","سليم")))))</f>
        <v/>
      </c>
      <c r="J45" s="6">
        <f>IF(OR(A45&amp;""="",NOT(ISNUMBER(D45)),NOT(ISNUMBER(E45))),"",IF(D45&lt;=E45,"تحت حد الطلب","كافٍ"))</f>
        <v/>
      </c>
      <c r="K45" s="20">
        <f>IF(OR(A45&amp;""="",NOT(ISNUMBER(D45)),NOT(ISNUMBER(F45))),"",ROUND(D45*F45,2))</f>
        <v/>
      </c>
      <c r="L45" s="20">
        <f>IF(OR(K45="",I45=""),"",IF(I45="سليم",0,K45))</f>
        <v/>
      </c>
      <c r="M45" s="6">
        <f>IF(OR(I45="",J45=""),"",IF(OR(I45&lt;&gt;"سليم",J45="تحت حد الطلب"),"نعم",""))</f>
        <v/>
      </c>
      <c r="N45" s="19">
        <f>IF(M45="نعم",COUNTIFS($M$6:$M$505,"نعم",$H$6:$H$505,"&lt;"&amp;H45)+COUNTIFS($M$6:M45,"نعم",$H$6:H45,H45),"")</f>
        <v/>
      </c>
    </row>
    <row r="46">
      <c r="A46" s="5" t="n"/>
      <c r="B46" s="15" t="n"/>
      <c r="C46" s="16" t="n"/>
      <c r="D46" s="17" t="n"/>
      <c r="E46" s="17" t="n"/>
      <c r="F46" s="18" t="n"/>
      <c r="G46" s="18" t="n"/>
      <c r="H46" s="19">
        <f>IF(OR(A46&amp;""="",NOT(ISNUMBER(C46))),"",C46-'الإعدادات'!$B$4)</f>
        <v/>
      </c>
      <c r="I46" s="6">
        <f>IF(H46="","",IF(H46&lt;0,"منتهي",IF(H46&lt;=30,"خلال 30 يومًا",IF(H46&lt;=60,"خلال 60 يومًا",IF(H46&lt;=90,"خلال 90 يومًا","سليم")))))</f>
        <v/>
      </c>
      <c r="J46" s="6">
        <f>IF(OR(A46&amp;""="",NOT(ISNUMBER(D46)),NOT(ISNUMBER(E46))),"",IF(D46&lt;=E46,"تحت حد الطلب","كافٍ"))</f>
        <v/>
      </c>
      <c r="K46" s="20">
        <f>IF(OR(A46&amp;""="",NOT(ISNUMBER(D46)),NOT(ISNUMBER(F46))),"",ROUND(D46*F46,2))</f>
        <v/>
      </c>
      <c r="L46" s="20">
        <f>IF(OR(K46="",I46=""),"",IF(I46="سليم",0,K46))</f>
        <v/>
      </c>
      <c r="M46" s="6">
        <f>IF(OR(I46="",J46=""),"",IF(OR(I46&lt;&gt;"سليم",J46="تحت حد الطلب"),"نعم",""))</f>
        <v/>
      </c>
      <c r="N46" s="19">
        <f>IF(M46="نعم",COUNTIFS($M$6:$M$505,"نعم",$H$6:$H$505,"&lt;"&amp;H46)+COUNTIFS($M$6:M46,"نعم",$H$6:H46,H46),"")</f>
        <v/>
      </c>
    </row>
    <row r="47">
      <c r="A47" s="5" t="n"/>
      <c r="B47" s="15" t="n"/>
      <c r="C47" s="16" t="n"/>
      <c r="D47" s="17" t="n"/>
      <c r="E47" s="17" t="n"/>
      <c r="F47" s="18" t="n"/>
      <c r="G47" s="18" t="n"/>
      <c r="H47" s="19">
        <f>IF(OR(A47&amp;""="",NOT(ISNUMBER(C47))),"",C47-'الإعدادات'!$B$4)</f>
        <v/>
      </c>
      <c r="I47" s="6">
        <f>IF(H47="","",IF(H47&lt;0,"منتهي",IF(H47&lt;=30,"خلال 30 يومًا",IF(H47&lt;=60,"خلال 60 يومًا",IF(H47&lt;=90,"خلال 90 يومًا","سليم")))))</f>
        <v/>
      </c>
      <c r="J47" s="6">
        <f>IF(OR(A47&amp;""="",NOT(ISNUMBER(D47)),NOT(ISNUMBER(E47))),"",IF(D47&lt;=E47,"تحت حد الطلب","كافٍ"))</f>
        <v/>
      </c>
      <c r="K47" s="20">
        <f>IF(OR(A47&amp;""="",NOT(ISNUMBER(D47)),NOT(ISNUMBER(F47))),"",ROUND(D47*F47,2))</f>
        <v/>
      </c>
      <c r="L47" s="20">
        <f>IF(OR(K47="",I47=""),"",IF(I47="سليم",0,K47))</f>
        <v/>
      </c>
      <c r="M47" s="6">
        <f>IF(OR(I47="",J47=""),"",IF(OR(I47&lt;&gt;"سليم",J47="تحت حد الطلب"),"نعم",""))</f>
        <v/>
      </c>
      <c r="N47" s="19">
        <f>IF(M47="نعم",COUNTIFS($M$6:$M$505,"نعم",$H$6:$H$505,"&lt;"&amp;H47)+COUNTIFS($M$6:M47,"نعم",$H$6:H47,H47),"")</f>
        <v/>
      </c>
    </row>
    <row r="48">
      <c r="A48" s="5" t="n"/>
      <c r="B48" s="15" t="n"/>
      <c r="C48" s="16" t="n"/>
      <c r="D48" s="17" t="n"/>
      <c r="E48" s="17" t="n"/>
      <c r="F48" s="18" t="n"/>
      <c r="G48" s="18" t="n"/>
      <c r="H48" s="19">
        <f>IF(OR(A48&amp;""="",NOT(ISNUMBER(C48))),"",C48-'الإعدادات'!$B$4)</f>
        <v/>
      </c>
      <c r="I48" s="6">
        <f>IF(H48="","",IF(H48&lt;0,"منتهي",IF(H48&lt;=30,"خلال 30 يومًا",IF(H48&lt;=60,"خلال 60 يومًا",IF(H48&lt;=90,"خلال 90 يومًا","سليم")))))</f>
        <v/>
      </c>
      <c r="J48" s="6">
        <f>IF(OR(A48&amp;""="",NOT(ISNUMBER(D48)),NOT(ISNUMBER(E48))),"",IF(D48&lt;=E48,"تحت حد الطلب","كافٍ"))</f>
        <v/>
      </c>
      <c r="K48" s="20">
        <f>IF(OR(A48&amp;""="",NOT(ISNUMBER(D48)),NOT(ISNUMBER(F48))),"",ROUND(D48*F48,2))</f>
        <v/>
      </c>
      <c r="L48" s="20">
        <f>IF(OR(K48="",I48=""),"",IF(I48="سليم",0,K48))</f>
        <v/>
      </c>
      <c r="M48" s="6">
        <f>IF(OR(I48="",J48=""),"",IF(OR(I48&lt;&gt;"سليم",J48="تحت حد الطلب"),"نعم",""))</f>
        <v/>
      </c>
      <c r="N48" s="19">
        <f>IF(M48="نعم",COUNTIFS($M$6:$M$505,"نعم",$H$6:$H$505,"&lt;"&amp;H48)+COUNTIFS($M$6:M48,"نعم",$H$6:H48,H48),"")</f>
        <v/>
      </c>
    </row>
    <row r="49">
      <c r="A49" s="5" t="n"/>
      <c r="B49" s="15" t="n"/>
      <c r="C49" s="16" t="n"/>
      <c r="D49" s="17" t="n"/>
      <c r="E49" s="17" t="n"/>
      <c r="F49" s="18" t="n"/>
      <c r="G49" s="18" t="n"/>
      <c r="H49" s="19">
        <f>IF(OR(A49&amp;""="",NOT(ISNUMBER(C49))),"",C49-'الإعدادات'!$B$4)</f>
        <v/>
      </c>
      <c r="I49" s="6">
        <f>IF(H49="","",IF(H49&lt;0,"منتهي",IF(H49&lt;=30,"خلال 30 يومًا",IF(H49&lt;=60,"خلال 60 يومًا",IF(H49&lt;=90,"خلال 90 يومًا","سليم")))))</f>
        <v/>
      </c>
      <c r="J49" s="6">
        <f>IF(OR(A49&amp;""="",NOT(ISNUMBER(D49)),NOT(ISNUMBER(E49))),"",IF(D49&lt;=E49,"تحت حد الطلب","كافٍ"))</f>
        <v/>
      </c>
      <c r="K49" s="20">
        <f>IF(OR(A49&amp;""="",NOT(ISNUMBER(D49)),NOT(ISNUMBER(F49))),"",ROUND(D49*F49,2))</f>
        <v/>
      </c>
      <c r="L49" s="20">
        <f>IF(OR(K49="",I49=""),"",IF(I49="سليم",0,K49))</f>
        <v/>
      </c>
      <c r="M49" s="6">
        <f>IF(OR(I49="",J49=""),"",IF(OR(I49&lt;&gt;"سليم",J49="تحت حد الطلب"),"نعم",""))</f>
        <v/>
      </c>
      <c r="N49" s="19">
        <f>IF(M49="نعم",COUNTIFS($M$6:$M$505,"نعم",$H$6:$H$505,"&lt;"&amp;H49)+COUNTIFS($M$6:M49,"نعم",$H$6:H49,H49),"")</f>
        <v/>
      </c>
    </row>
    <row r="50">
      <c r="A50" s="5" t="n"/>
      <c r="B50" s="15" t="n"/>
      <c r="C50" s="16" t="n"/>
      <c r="D50" s="17" t="n"/>
      <c r="E50" s="17" t="n"/>
      <c r="F50" s="18" t="n"/>
      <c r="G50" s="18" t="n"/>
      <c r="H50" s="19">
        <f>IF(OR(A50&amp;""="",NOT(ISNUMBER(C50))),"",C50-'الإعدادات'!$B$4)</f>
        <v/>
      </c>
      <c r="I50" s="6">
        <f>IF(H50="","",IF(H50&lt;0,"منتهي",IF(H50&lt;=30,"خلال 30 يومًا",IF(H50&lt;=60,"خلال 60 يومًا",IF(H50&lt;=90,"خلال 90 يومًا","سليم")))))</f>
        <v/>
      </c>
      <c r="J50" s="6">
        <f>IF(OR(A50&amp;""="",NOT(ISNUMBER(D50)),NOT(ISNUMBER(E50))),"",IF(D50&lt;=E50,"تحت حد الطلب","كافٍ"))</f>
        <v/>
      </c>
      <c r="K50" s="20">
        <f>IF(OR(A50&amp;""="",NOT(ISNUMBER(D50)),NOT(ISNUMBER(F50))),"",ROUND(D50*F50,2))</f>
        <v/>
      </c>
      <c r="L50" s="20">
        <f>IF(OR(K50="",I50=""),"",IF(I50="سليم",0,K50))</f>
        <v/>
      </c>
      <c r="M50" s="6">
        <f>IF(OR(I50="",J50=""),"",IF(OR(I50&lt;&gt;"سليم",J50="تحت حد الطلب"),"نعم",""))</f>
        <v/>
      </c>
      <c r="N50" s="19">
        <f>IF(M50="نعم",COUNTIFS($M$6:$M$505,"نعم",$H$6:$H$505,"&lt;"&amp;H50)+COUNTIFS($M$6:M50,"نعم",$H$6:H50,H50),"")</f>
        <v/>
      </c>
    </row>
    <row r="51">
      <c r="A51" s="5" t="n"/>
      <c r="B51" s="15" t="n"/>
      <c r="C51" s="16" t="n"/>
      <c r="D51" s="17" t="n"/>
      <c r="E51" s="17" t="n"/>
      <c r="F51" s="18" t="n"/>
      <c r="G51" s="18" t="n"/>
      <c r="H51" s="19">
        <f>IF(OR(A51&amp;""="",NOT(ISNUMBER(C51))),"",C51-'الإعدادات'!$B$4)</f>
        <v/>
      </c>
      <c r="I51" s="6">
        <f>IF(H51="","",IF(H51&lt;0,"منتهي",IF(H51&lt;=30,"خلال 30 يومًا",IF(H51&lt;=60,"خلال 60 يومًا",IF(H51&lt;=90,"خلال 90 يومًا","سليم")))))</f>
        <v/>
      </c>
      <c r="J51" s="6">
        <f>IF(OR(A51&amp;""="",NOT(ISNUMBER(D51)),NOT(ISNUMBER(E51))),"",IF(D51&lt;=E51,"تحت حد الطلب","كافٍ"))</f>
        <v/>
      </c>
      <c r="K51" s="20">
        <f>IF(OR(A51&amp;""="",NOT(ISNUMBER(D51)),NOT(ISNUMBER(F51))),"",ROUND(D51*F51,2))</f>
        <v/>
      </c>
      <c r="L51" s="20">
        <f>IF(OR(K51="",I51=""),"",IF(I51="سليم",0,K51))</f>
        <v/>
      </c>
      <c r="M51" s="6">
        <f>IF(OR(I51="",J51=""),"",IF(OR(I51&lt;&gt;"سليم",J51="تحت حد الطلب"),"نعم",""))</f>
        <v/>
      </c>
      <c r="N51" s="19">
        <f>IF(M51="نعم",COUNTIFS($M$6:$M$505,"نعم",$H$6:$H$505,"&lt;"&amp;H51)+COUNTIFS($M$6:M51,"نعم",$H$6:H51,H51),"")</f>
        <v/>
      </c>
    </row>
    <row r="52">
      <c r="A52" s="5" t="n"/>
      <c r="B52" s="15" t="n"/>
      <c r="C52" s="16" t="n"/>
      <c r="D52" s="17" t="n"/>
      <c r="E52" s="17" t="n"/>
      <c r="F52" s="18" t="n"/>
      <c r="G52" s="18" t="n"/>
      <c r="H52" s="19">
        <f>IF(OR(A52&amp;""="",NOT(ISNUMBER(C52))),"",C52-'الإعدادات'!$B$4)</f>
        <v/>
      </c>
      <c r="I52" s="6">
        <f>IF(H52="","",IF(H52&lt;0,"منتهي",IF(H52&lt;=30,"خلال 30 يومًا",IF(H52&lt;=60,"خلال 60 يومًا",IF(H52&lt;=90,"خلال 90 يومًا","سليم")))))</f>
        <v/>
      </c>
      <c r="J52" s="6">
        <f>IF(OR(A52&amp;""="",NOT(ISNUMBER(D52)),NOT(ISNUMBER(E52))),"",IF(D52&lt;=E52,"تحت حد الطلب","كافٍ"))</f>
        <v/>
      </c>
      <c r="K52" s="20">
        <f>IF(OR(A52&amp;""="",NOT(ISNUMBER(D52)),NOT(ISNUMBER(F52))),"",ROUND(D52*F52,2))</f>
        <v/>
      </c>
      <c r="L52" s="20">
        <f>IF(OR(K52="",I52=""),"",IF(I52="سليم",0,K52))</f>
        <v/>
      </c>
      <c r="M52" s="6">
        <f>IF(OR(I52="",J52=""),"",IF(OR(I52&lt;&gt;"سليم",J52="تحت حد الطلب"),"نعم",""))</f>
        <v/>
      </c>
      <c r="N52" s="19">
        <f>IF(M52="نعم",COUNTIFS($M$6:$M$505,"نعم",$H$6:$H$505,"&lt;"&amp;H52)+COUNTIFS($M$6:M52,"نعم",$H$6:H52,H52),"")</f>
        <v/>
      </c>
    </row>
    <row r="53">
      <c r="A53" s="5" t="n"/>
      <c r="B53" s="15" t="n"/>
      <c r="C53" s="16" t="n"/>
      <c r="D53" s="17" t="n"/>
      <c r="E53" s="17" t="n"/>
      <c r="F53" s="18" t="n"/>
      <c r="G53" s="18" t="n"/>
      <c r="H53" s="19">
        <f>IF(OR(A53&amp;""="",NOT(ISNUMBER(C53))),"",C53-'الإعدادات'!$B$4)</f>
        <v/>
      </c>
      <c r="I53" s="6">
        <f>IF(H53="","",IF(H53&lt;0,"منتهي",IF(H53&lt;=30,"خلال 30 يومًا",IF(H53&lt;=60,"خلال 60 يومًا",IF(H53&lt;=90,"خلال 90 يومًا","سليم")))))</f>
        <v/>
      </c>
      <c r="J53" s="6">
        <f>IF(OR(A53&amp;""="",NOT(ISNUMBER(D53)),NOT(ISNUMBER(E53))),"",IF(D53&lt;=E53,"تحت حد الطلب","كافٍ"))</f>
        <v/>
      </c>
      <c r="K53" s="20">
        <f>IF(OR(A53&amp;""="",NOT(ISNUMBER(D53)),NOT(ISNUMBER(F53))),"",ROUND(D53*F53,2))</f>
        <v/>
      </c>
      <c r="L53" s="20">
        <f>IF(OR(K53="",I53=""),"",IF(I53="سليم",0,K53))</f>
        <v/>
      </c>
      <c r="M53" s="6">
        <f>IF(OR(I53="",J53=""),"",IF(OR(I53&lt;&gt;"سليم",J53="تحت حد الطلب"),"نعم",""))</f>
        <v/>
      </c>
      <c r="N53" s="19">
        <f>IF(M53="نعم",COUNTIFS($M$6:$M$505,"نعم",$H$6:$H$505,"&lt;"&amp;H53)+COUNTIFS($M$6:M53,"نعم",$H$6:H53,H53),"")</f>
        <v/>
      </c>
    </row>
    <row r="54">
      <c r="A54" s="5" t="n"/>
      <c r="B54" s="15" t="n"/>
      <c r="C54" s="16" t="n"/>
      <c r="D54" s="17" t="n"/>
      <c r="E54" s="17" t="n"/>
      <c r="F54" s="18" t="n"/>
      <c r="G54" s="18" t="n"/>
      <c r="H54" s="19">
        <f>IF(OR(A54&amp;""="",NOT(ISNUMBER(C54))),"",C54-'الإعدادات'!$B$4)</f>
        <v/>
      </c>
      <c r="I54" s="6">
        <f>IF(H54="","",IF(H54&lt;0,"منتهي",IF(H54&lt;=30,"خلال 30 يومًا",IF(H54&lt;=60,"خلال 60 يومًا",IF(H54&lt;=90,"خلال 90 يومًا","سليم")))))</f>
        <v/>
      </c>
      <c r="J54" s="6">
        <f>IF(OR(A54&amp;""="",NOT(ISNUMBER(D54)),NOT(ISNUMBER(E54))),"",IF(D54&lt;=E54,"تحت حد الطلب","كافٍ"))</f>
        <v/>
      </c>
      <c r="K54" s="20">
        <f>IF(OR(A54&amp;""="",NOT(ISNUMBER(D54)),NOT(ISNUMBER(F54))),"",ROUND(D54*F54,2))</f>
        <v/>
      </c>
      <c r="L54" s="20">
        <f>IF(OR(K54="",I54=""),"",IF(I54="سليم",0,K54))</f>
        <v/>
      </c>
      <c r="M54" s="6">
        <f>IF(OR(I54="",J54=""),"",IF(OR(I54&lt;&gt;"سليم",J54="تحت حد الطلب"),"نعم",""))</f>
        <v/>
      </c>
      <c r="N54" s="19">
        <f>IF(M54="نعم",COUNTIFS($M$6:$M$505,"نعم",$H$6:$H$505,"&lt;"&amp;H54)+COUNTIFS($M$6:M54,"نعم",$H$6:H54,H54),"")</f>
        <v/>
      </c>
    </row>
    <row r="55">
      <c r="A55" s="5" t="n"/>
      <c r="B55" s="15" t="n"/>
      <c r="C55" s="16" t="n"/>
      <c r="D55" s="17" t="n"/>
      <c r="E55" s="17" t="n"/>
      <c r="F55" s="18" t="n"/>
      <c r="G55" s="18" t="n"/>
      <c r="H55" s="19">
        <f>IF(OR(A55&amp;""="",NOT(ISNUMBER(C55))),"",C55-'الإعدادات'!$B$4)</f>
        <v/>
      </c>
      <c r="I55" s="6">
        <f>IF(H55="","",IF(H55&lt;0,"منتهي",IF(H55&lt;=30,"خلال 30 يومًا",IF(H55&lt;=60,"خلال 60 يومًا",IF(H55&lt;=90,"خلال 90 يومًا","سليم")))))</f>
        <v/>
      </c>
      <c r="J55" s="6">
        <f>IF(OR(A55&amp;""="",NOT(ISNUMBER(D55)),NOT(ISNUMBER(E55))),"",IF(D55&lt;=E55,"تحت حد الطلب","كافٍ"))</f>
        <v/>
      </c>
      <c r="K55" s="20">
        <f>IF(OR(A55&amp;""="",NOT(ISNUMBER(D55)),NOT(ISNUMBER(F55))),"",ROUND(D55*F55,2))</f>
        <v/>
      </c>
      <c r="L55" s="20">
        <f>IF(OR(K55="",I55=""),"",IF(I55="سليم",0,K55))</f>
        <v/>
      </c>
      <c r="M55" s="6">
        <f>IF(OR(I55="",J55=""),"",IF(OR(I55&lt;&gt;"سليم",J55="تحت حد الطلب"),"نعم",""))</f>
        <v/>
      </c>
      <c r="N55" s="19">
        <f>IF(M55="نعم",COUNTIFS($M$6:$M$505,"نعم",$H$6:$H$505,"&lt;"&amp;H55)+COUNTIFS($M$6:M55,"نعم",$H$6:H55,H55),"")</f>
        <v/>
      </c>
    </row>
    <row r="56">
      <c r="A56" s="5" t="n"/>
      <c r="B56" s="15" t="n"/>
      <c r="C56" s="16" t="n"/>
      <c r="D56" s="17" t="n"/>
      <c r="E56" s="17" t="n"/>
      <c r="F56" s="18" t="n"/>
      <c r="G56" s="18" t="n"/>
      <c r="H56" s="19">
        <f>IF(OR(A56&amp;""="",NOT(ISNUMBER(C56))),"",C56-'الإعدادات'!$B$4)</f>
        <v/>
      </c>
      <c r="I56" s="6">
        <f>IF(H56="","",IF(H56&lt;0,"منتهي",IF(H56&lt;=30,"خلال 30 يومًا",IF(H56&lt;=60,"خلال 60 يومًا",IF(H56&lt;=90,"خلال 90 يومًا","سليم")))))</f>
        <v/>
      </c>
      <c r="J56" s="6">
        <f>IF(OR(A56&amp;""="",NOT(ISNUMBER(D56)),NOT(ISNUMBER(E56))),"",IF(D56&lt;=E56,"تحت حد الطلب","كافٍ"))</f>
        <v/>
      </c>
      <c r="K56" s="20">
        <f>IF(OR(A56&amp;""="",NOT(ISNUMBER(D56)),NOT(ISNUMBER(F56))),"",ROUND(D56*F56,2))</f>
        <v/>
      </c>
      <c r="L56" s="20">
        <f>IF(OR(K56="",I56=""),"",IF(I56="سليم",0,K56))</f>
        <v/>
      </c>
      <c r="M56" s="6">
        <f>IF(OR(I56="",J56=""),"",IF(OR(I56&lt;&gt;"سليم",J56="تحت حد الطلب"),"نعم",""))</f>
        <v/>
      </c>
      <c r="N56" s="19">
        <f>IF(M56="نعم",COUNTIFS($M$6:$M$505,"نعم",$H$6:$H$505,"&lt;"&amp;H56)+COUNTIFS($M$6:M56,"نعم",$H$6:H56,H56),"")</f>
        <v/>
      </c>
    </row>
    <row r="57">
      <c r="A57" s="5" t="n"/>
      <c r="B57" s="15" t="n"/>
      <c r="C57" s="16" t="n"/>
      <c r="D57" s="17" t="n"/>
      <c r="E57" s="17" t="n"/>
      <c r="F57" s="18" t="n"/>
      <c r="G57" s="18" t="n"/>
      <c r="H57" s="19">
        <f>IF(OR(A57&amp;""="",NOT(ISNUMBER(C57))),"",C57-'الإعدادات'!$B$4)</f>
        <v/>
      </c>
      <c r="I57" s="6">
        <f>IF(H57="","",IF(H57&lt;0,"منتهي",IF(H57&lt;=30,"خلال 30 يومًا",IF(H57&lt;=60,"خلال 60 يومًا",IF(H57&lt;=90,"خلال 90 يومًا","سليم")))))</f>
        <v/>
      </c>
      <c r="J57" s="6">
        <f>IF(OR(A57&amp;""="",NOT(ISNUMBER(D57)),NOT(ISNUMBER(E57))),"",IF(D57&lt;=E57,"تحت حد الطلب","كافٍ"))</f>
        <v/>
      </c>
      <c r="K57" s="20">
        <f>IF(OR(A57&amp;""="",NOT(ISNUMBER(D57)),NOT(ISNUMBER(F57))),"",ROUND(D57*F57,2))</f>
        <v/>
      </c>
      <c r="L57" s="20">
        <f>IF(OR(K57="",I57=""),"",IF(I57="سليم",0,K57))</f>
        <v/>
      </c>
      <c r="M57" s="6">
        <f>IF(OR(I57="",J57=""),"",IF(OR(I57&lt;&gt;"سليم",J57="تحت حد الطلب"),"نعم",""))</f>
        <v/>
      </c>
      <c r="N57" s="19">
        <f>IF(M57="نعم",COUNTIFS($M$6:$M$505,"نعم",$H$6:$H$505,"&lt;"&amp;H57)+COUNTIFS($M$6:M57,"نعم",$H$6:H57,H57),"")</f>
        <v/>
      </c>
    </row>
    <row r="58">
      <c r="A58" s="5" t="n"/>
      <c r="B58" s="15" t="n"/>
      <c r="C58" s="16" t="n"/>
      <c r="D58" s="17" t="n"/>
      <c r="E58" s="17" t="n"/>
      <c r="F58" s="18" t="n"/>
      <c r="G58" s="18" t="n"/>
      <c r="H58" s="19">
        <f>IF(OR(A58&amp;""="",NOT(ISNUMBER(C58))),"",C58-'الإعدادات'!$B$4)</f>
        <v/>
      </c>
      <c r="I58" s="6">
        <f>IF(H58="","",IF(H58&lt;0,"منتهي",IF(H58&lt;=30,"خلال 30 يومًا",IF(H58&lt;=60,"خلال 60 يومًا",IF(H58&lt;=90,"خلال 90 يومًا","سليم")))))</f>
        <v/>
      </c>
      <c r="J58" s="6">
        <f>IF(OR(A58&amp;""="",NOT(ISNUMBER(D58)),NOT(ISNUMBER(E58))),"",IF(D58&lt;=E58,"تحت حد الطلب","كافٍ"))</f>
        <v/>
      </c>
      <c r="K58" s="20">
        <f>IF(OR(A58&amp;""="",NOT(ISNUMBER(D58)),NOT(ISNUMBER(F58))),"",ROUND(D58*F58,2))</f>
        <v/>
      </c>
      <c r="L58" s="20">
        <f>IF(OR(K58="",I58=""),"",IF(I58="سليم",0,K58))</f>
        <v/>
      </c>
      <c r="M58" s="6">
        <f>IF(OR(I58="",J58=""),"",IF(OR(I58&lt;&gt;"سليم",J58="تحت حد الطلب"),"نعم",""))</f>
        <v/>
      </c>
      <c r="N58" s="19">
        <f>IF(M58="نعم",COUNTIFS($M$6:$M$505,"نعم",$H$6:$H$505,"&lt;"&amp;H58)+COUNTIFS($M$6:M58,"نعم",$H$6:H58,H58),"")</f>
        <v/>
      </c>
    </row>
    <row r="59">
      <c r="A59" s="5" t="n"/>
      <c r="B59" s="15" t="n"/>
      <c r="C59" s="16" t="n"/>
      <c r="D59" s="17" t="n"/>
      <c r="E59" s="17" t="n"/>
      <c r="F59" s="18" t="n"/>
      <c r="G59" s="18" t="n"/>
      <c r="H59" s="19">
        <f>IF(OR(A59&amp;""="",NOT(ISNUMBER(C59))),"",C59-'الإعدادات'!$B$4)</f>
        <v/>
      </c>
      <c r="I59" s="6">
        <f>IF(H59="","",IF(H59&lt;0,"منتهي",IF(H59&lt;=30,"خلال 30 يومًا",IF(H59&lt;=60,"خلال 60 يومًا",IF(H59&lt;=90,"خلال 90 يومًا","سليم")))))</f>
        <v/>
      </c>
      <c r="J59" s="6">
        <f>IF(OR(A59&amp;""="",NOT(ISNUMBER(D59)),NOT(ISNUMBER(E59))),"",IF(D59&lt;=E59,"تحت حد الطلب","كافٍ"))</f>
        <v/>
      </c>
      <c r="K59" s="20">
        <f>IF(OR(A59&amp;""="",NOT(ISNUMBER(D59)),NOT(ISNUMBER(F59))),"",ROUND(D59*F59,2))</f>
        <v/>
      </c>
      <c r="L59" s="20">
        <f>IF(OR(K59="",I59=""),"",IF(I59="سليم",0,K59))</f>
        <v/>
      </c>
      <c r="M59" s="6">
        <f>IF(OR(I59="",J59=""),"",IF(OR(I59&lt;&gt;"سليم",J59="تحت حد الطلب"),"نعم",""))</f>
        <v/>
      </c>
      <c r="N59" s="19">
        <f>IF(M59="نعم",COUNTIFS($M$6:$M$505,"نعم",$H$6:$H$505,"&lt;"&amp;H59)+COUNTIFS($M$6:M59,"نعم",$H$6:H59,H59),"")</f>
        <v/>
      </c>
    </row>
    <row r="60">
      <c r="A60" s="5" t="n"/>
      <c r="B60" s="15" t="n"/>
      <c r="C60" s="16" t="n"/>
      <c r="D60" s="17" t="n"/>
      <c r="E60" s="17" t="n"/>
      <c r="F60" s="18" t="n"/>
      <c r="G60" s="18" t="n"/>
      <c r="H60" s="19">
        <f>IF(OR(A60&amp;""="",NOT(ISNUMBER(C60))),"",C60-'الإعدادات'!$B$4)</f>
        <v/>
      </c>
      <c r="I60" s="6">
        <f>IF(H60="","",IF(H60&lt;0,"منتهي",IF(H60&lt;=30,"خلال 30 يومًا",IF(H60&lt;=60,"خلال 60 يومًا",IF(H60&lt;=90,"خلال 90 يومًا","سليم")))))</f>
        <v/>
      </c>
      <c r="J60" s="6">
        <f>IF(OR(A60&amp;""="",NOT(ISNUMBER(D60)),NOT(ISNUMBER(E60))),"",IF(D60&lt;=E60,"تحت حد الطلب","كافٍ"))</f>
        <v/>
      </c>
      <c r="K60" s="20">
        <f>IF(OR(A60&amp;""="",NOT(ISNUMBER(D60)),NOT(ISNUMBER(F60))),"",ROUND(D60*F60,2))</f>
        <v/>
      </c>
      <c r="L60" s="20">
        <f>IF(OR(K60="",I60=""),"",IF(I60="سليم",0,K60))</f>
        <v/>
      </c>
      <c r="M60" s="6">
        <f>IF(OR(I60="",J60=""),"",IF(OR(I60&lt;&gt;"سليم",J60="تحت حد الطلب"),"نعم",""))</f>
        <v/>
      </c>
      <c r="N60" s="19">
        <f>IF(M60="نعم",COUNTIFS($M$6:$M$505,"نعم",$H$6:$H$505,"&lt;"&amp;H60)+COUNTIFS($M$6:M60,"نعم",$H$6:H60,H60),"")</f>
        <v/>
      </c>
    </row>
    <row r="61">
      <c r="A61" s="5" t="n"/>
      <c r="B61" s="15" t="n"/>
      <c r="C61" s="16" t="n"/>
      <c r="D61" s="17" t="n"/>
      <c r="E61" s="17" t="n"/>
      <c r="F61" s="18" t="n"/>
      <c r="G61" s="18" t="n"/>
      <c r="H61" s="19">
        <f>IF(OR(A61&amp;""="",NOT(ISNUMBER(C61))),"",C61-'الإعدادات'!$B$4)</f>
        <v/>
      </c>
      <c r="I61" s="6">
        <f>IF(H61="","",IF(H61&lt;0,"منتهي",IF(H61&lt;=30,"خلال 30 يومًا",IF(H61&lt;=60,"خلال 60 يومًا",IF(H61&lt;=90,"خلال 90 يومًا","سليم")))))</f>
        <v/>
      </c>
      <c r="J61" s="6">
        <f>IF(OR(A61&amp;""="",NOT(ISNUMBER(D61)),NOT(ISNUMBER(E61))),"",IF(D61&lt;=E61,"تحت حد الطلب","كافٍ"))</f>
        <v/>
      </c>
      <c r="K61" s="20">
        <f>IF(OR(A61&amp;""="",NOT(ISNUMBER(D61)),NOT(ISNUMBER(F61))),"",ROUND(D61*F61,2))</f>
        <v/>
      </c>
      <c r="L61" s="20">
        <f>IF(OR(K61="",I61=""),"",IF(I61="سليم",0,K61))</f>
        <v/>
      </c>
      <c r="M61" s="6">
        <f>IF(OR(I61="",J61=""),"",IF(OR(I61&lt;&gt;"سليم",J61="تحت حد الطلب"),"نعم",""))</f>
        <v/>
      </c>
      <c r="N61" s="19">
        <f>IF(M61="نعم",COUNTIFS($M$6:$M$505,"نعم",$H$6:$H$505,"&lt;"&amp;H61)+COUNTIFS($M$6:M61,"نعم",$H$6:H61,H61),"")</f>
        <v/>
      </c>
    </row>
    <row r="62">
      <c r="A62" s="5" t="n"/>
      <c r="B62" s="15" t="n"/>
      <c r="C62" s="16" t="n"/>
      <c r="D62" s="17" t="n"/>
      <c r="E62" s="17" t="n"/>
      <c r="F62" s="18" t="n"/>
      <c r="G62" s="18" t="n"/>
      <c r="H62" s="19">
        <f>IF(OR(A62&amp;""="",NOT(ISNUMBER(C62))),"",C62-'الإعدادات'!$B$4)</f>
        <v/>
      </c>
      <c r="I62" s="6">
        <f>IF(H62="","",IF(H62&lt;0,"منتهي",IF(H62&lt;=30,"خلال 30 يومًا",IF(H62&lt;=60,"خلال 60 يومًا",IF(H62&lt;=90,"خلال 90 يومًا","سليم")))))</f>
        <v/>
      </c>
      <c r="J62" s="6">
        <f>IF(OR(A62&amp;""="",NOT(ISNUMBER(D62)),NOT(ISNUMBER(E62))),"",IF(D62&lt;=E62,"تحت حد الطلب","كافٍ"))</f>
        <v/>
      </c>
      <c r="K62" s="20">
        <f>IF(OR(A62&amp;""="",NOT(ISNUMBER(D62)),NOT(ISNUMBER(F62))),"",ROUND(D62*F62,2))</f>
        <v/>
      </c>
      <c r="L62" s="20">
        <f>IF(OR(K62="",I62=""),"",IF(I62="سليم",0,K62))</f>
        <v/>
      </c>
      <c r="M62" s="6">
        <f>IF(OR(I62="",J62=""),"",IF(OR(I62&lt;&gt;"سليم",J62="تحت حد الطلب"),"نعم",""))</f>
        <v/>
      </c>
      <c r="N62" s="19">
        <f>IF(M62="نعم",COUNTIFS($M$6:$M$505,"نعم",$H$6:$H$505,"&lt;"&amp;H62)+COUNTIFS($M$6:M62,"نعم",$H$6:H62,H62),"")</f>
        <v/>
      </c>
    </row>
    <row r="63">
      <c r="A63" s="5" t="n"/>
      <c r="B63" s="15" t="n"/>
      <c r="C63" s="16" t="n"/>
      <c r="D63" s="17" t="n"/>
      <c r="E63" s="17" t="n"/>
      <c r="F63" s="18" t="n"/>
      <c r="G63" s="18" t="n"/>
      <c r="H63" s="19">
        <f>IF(OR(A63&amp;""="",NOT(ISNUMBER(C63))),"",C63-'الإعدادات'!$B$4)</f>
        <v/>
      </c>
      <c r="I63" s="6">
        <f>IF(H63="","",IF(H63&lt;0,"منتهي",IF(H63&lt;=30,"خلال 30 يومًا",IF(H63&lt;=60,"خلال 60 يومًا",IF(H63&lt;=90,"خلال 90 يومًا","سليم")))))</f>
        <v/>
      </c>
      <c r="J63" s="6">
        <f>IF(OR(A63&amp;""="",NOT(ISNUMBER(D63)),NOT(ISNUMBER(E63))),"",IF(D63&lt;=E63,"تحت حد الطلب","كافٍ"))</f>
        <v/>
      </c>
      <c r="K63" s="20">
        <f>IF(OR(A63&amp;""="",NOT(ISNUMBER(D63)),NOT(ISNUMBER(F63))),"",ROUND(D63*F63,2))</f>
        <v/>
      </c>
      <c r="L63" s="20">
        <f>IF(OR(K63="",I63=""),"",IF(I63="سليم",0,K63))</f>
        <v/>
      </c>
      <c r="M63" s="6">
        <f>IF(OR(I63="",J63=""),"",IF(OR(I63&lt;&gt;"سليم",J63="تحت حد الطلب"),"نعم",""))</f>
        <v/>
      </c>
      <c r="N63" s="19">
        <f>IF(M63="نعم",COUNTIFS($M$6:$M$505,"نعم",$H$6:$H$505,"&lt;"&amp;H63)+COUNTIFS($M$6:M63,"نعم",$H$6:H63,H63),"")</f>
        <v/>
      </c>
    </row>
    <row r="64">
      <c r="A64" s="5" t="n"/>
      <c r="B64" s="15" t="n"/>
      <c r="C64" s="16" t="n"/>
      <c r="D64" s="17" t="n"/>
      <c r="E64" s="17" t="n"/>
      <c r="F64" s="18" t="n"/>
      <c r="G64" s="18" t="n"/>
      <c r="H64" s="19">
        <f>IF(OR(A64&amp;""="",NOT(ISNUMBER(C64))),"",C64-'الإعدادات'!$B$4)</f>
        <v/>
      </c>
      <c r="I64" s="6">
        <f>IF(H64="","",IF(H64&lt;0,"منتهي",IF(H64&lt;=30,"خلال 30 يومًا",IF(H64&lt;=60,"خلال 60 يومًا",IF(H64&lt;=90,"خلال 90 يومًا","سليم")))))</f>
        <v/>
      </c>
      <c r="J64" s="6">
        <f>IF(OR(A64&amp;""="",NOT(ISNUMBER(D64)),NOT(ISNUMBER(E64))),"",IF(D64&lt;=E64,"تحت حد الطلب","كافٍ"))</f>
        <v/>
      </c>
      <c r="K64" s="20">
        <f>IF(OR(A64&amp;""="",NOT(ISNUMBER(D64)),NOT(ISNUMBER(F64))),"",ROUND(D64*F64,2))</f>
        <v/>
      </c>
      <c r="L64" s="20">
        <f>IF(OR(K64="",I64=""),"",IF(I64="سليم",0,K64))</f>
        <v/>
      </c>
      <c r="M64" s="6">
        <f>IF(OR(I64="",J64=""),"",IF(OR(I64&lt;&gt;"سليم",J64="تحت حد الطلب"),"نعم",""))</f>
        <v/>
      </c>
      <c r="N64" s="19">
        <f>IF(M64="نعم",COUNTIFS($M$6:$M$505,"نعم",$H$6:$H$505,"&lt;"&amp;H64)+COUNTIFS($M$6:M64,"نعم",$H$6:H64,H64),"")</f>
        <v/>
      </c>
    </row>
    <row r="65">
      <c r="A65" s="5" t="n"/>
      <c r="B65" s="15" t="n"/>
      <c r="C65" s="16" t="n"/>
      <c r="D65" s="17" t="n"/>
      <c r="E65" s="17" t="n"/>
      <c r="F65" s="18" t="n"/>
      <c r="G65" s="18" t="n"/>
      <c r="H65" s="19">
        <f>IF(OR(A65&amp;""="",NOT(ISNUMBER(C65))),"",C65-'الإعدادات'!$B$4)</f>
        <v/>
      </c>
      <c r="I65" s="6">
        <f>IF(H65="","",IF(H65&lt;0,"منتهي",IF(H65&lt;=30,"خلال 30 يومًا",IF(H65&lt;=60,"خلال 60 يومًا",IF(H65&lt;=90,"خلال 90 يومًا","سليم")))))</f>
        <v/>
      </c>
      <c r="J65" s="6">
        <f>IF(OR(A65&amp;""="",NOT(ISNUMBER(D65)),NOT(ISNUMBER(E65))),"",IF(D65&lt;=E65,"تحت حد الطلب","كافٍ"))</f>
        <v/>
      </c>
      <c r="K65" s="20">
        <f>IF(OR(A65&amp;""="",NOT(ISNUMBER(D65)),NOT(ISNUMBER(F65))),"",ROUND(D65*F65,2))</f>
        <v/>
      </c>
      <c r="L65" s="20">
        <f>IF(OR(K65="",I65=""),"",IF(I65="سليم",0,K65))</f>
        <v/>
      </c>
      <c r="M65" s="6">
        <f>IF(OR(I65="",J65=""),"",IF(OR(I65&lt;&gt;"سليم",J65="تحت حد الطلب"),"نعم",""))</f>
        <v/>
      </c>
      <c r="N65" s="19">
        <f>IF(M65="نعم",COUNTIFS($M$6:$M$505,"نعم",$H$6:$H$505,"&lt;"&amp;H65)+COUNTIFS($M$6:M65,"نعم",$H$6:H65,H65),"")</f>
        <v/>
      </c>
    </row>
    <row r="66">
      <c r="A66" s="5" t="n"/>
      <c r="B66" s="15" t="n"/>
      <c r="C66" s="16" t="n"/>
      <c r="D66" s="17" t="n"/>
      <c r="E66" s="17" t="n"/>
      <c r="F66" s="18" t="n"/>
      <c r="G66" s="18" t="n"/>
      <c r="H66" s="19">
        <f>IF(OR(A66&amp;""="",NOT(ISNUMBER(C66))),"",C66-'الإعدادات'!$B$4)</f>
        <v/>
      </c>
      <c r="I66" s="6">
        <f>IF(H66="","",IF(H66&lt;0,"منتهي",IF(H66&lt;=30,"خلال 30 يومًا",IF(H66&lt;=60,"خلال 60 يومًا",IF(H66&lt;=90,"خلال 90 يومًا","سليم")))))</f>
        <v/>
      </c>
      <c r="J66" s="6">
        <f>IF(OR(A66&amp;""="",NOT(ISNUMBER(D66)),NOT(ISNUMBER(E66))),"",IF(D66&lt;=E66,"تحت حد الطلب","كافٍ"))</f>
        <v/>
      </c>
      <c r="K66" s="20">
        <f>IF(OR(A66&amp;""="",NOT(ISNUMBER(D66)),NOT(ISNUMBER(F66))),"",ROUND(D66*F66,2))</f>
        <v/>
      </c>
      <c r="L66" s="20">
        <f>IF(OR(K66="",I66=""),"",IF(I66="سليم",0,K66))</f>
        <v/>
      </c>
      <c r="M66" s="6">
        <f>IF(OR(I66="",J66=""),"",IF(OR(I66&lt;&gt;"سليم",J66="تحت حد الطلب"),"نعم",""))</f>
        <v/>
      </c>
      <c r="N66" s="19">
        <f>IF(M66="نعم",COUNTIFS($M$6:$M$505,"نعم",$H$6:$H$505,"&lt;"&amp;H66)+COUNTIFS($M$6:M66,"نعم",$H$6:H66,H66),"")</f>
        <v/>
      </c>
    </row>
    <row r="67">
      <c r="A67" s="5" t="n"/>
      <c r="B67" s="15" t="n"/>
      <c r="C67" s="16" t="n"/>
      <c r="D67" s="17" t="n"/>
      <c r="E67" s="17" t="n"/>
      <c r="F67" s="18" t="n"/>
      <c r="G67" s="18" t="n"/>
      <c r="H67" s="19">
        <f>IF(OR(A67&amp;""="",NOT(ISNUMBER(C67))),"",C67-'الإعدادات'!$B$4)</f>
        <v/>
      </c>
      <c r="I67" s="6">
        <f>IF(H67="","",IF(H67&lt;0,"منتهي",IF(H67&lt;=30,"خلال 30 يومًا",IF(H67&lt;=60,"خلال 60 يومًا",IF(H67&lt;=90,"خلال 90 يومًا","سليم")))))</f>
        <v/>
      </c>
      <c r="J67" s="6">
        <f>IF(OR(A67&amp;""="",NOT(ISNUMBER(D67)),NOT(ISNUMBER(E67))),"",IF(D67&lt;=E67,"تحت حد الطلب","كافٍ"))</f>
        <v/>
      </c>
      <c r="K67" s="20">
        <f>IF(OR(A67&amp;""="",NOT(ISNUMBER(D67)),NOT(ISNUMBER(F67))),"",ROUND(D67*F67,2))</f>
        <v/>
      </c>
      <c r="L67" s="20">
        <f>IF(OR(K67="",I67=""),"",IF(I67="سليم",0,K67))</f>
        <v/>
      </c>
      <c r="M67" s="6">
        <f>IF(OR(I67="",J67=""),"",IF(OR(I67&lt;&gt;"سليم",J67="تحت حد الطلب"),"نعم",""))</f>
        <v/>
      </c>
      <c r="N67" s="19">
        <f>IF(M67="نعم",COUNTIFS($M$6:$M$505,"نعم",$H$6:$H$505,"&lt;"&amp;H67)+COUNTIFS($M$6:M67,"نعم",$H$6:H67,H67),"")</f>
        <v/>
      </c>
    </row>
    <row r="68">
      <c r="A68" s="5" t="n"/>
      <c r="B68" s="15" t="n"/>
      <c r="C68" s="16" t="n"/>
      <c r="D68" s="17" t="n"/>
      <c r="E68" s="17" t="n"/>
      <c r="F68" s="18" t="n"/>
      <c r="G68" s="18" t="n"/>
      <c r="H68" s="19">
        <f>IF(OR(A68&amp;""="",NOT(ISNUMBER(C68))),"",C68-'الإعدادات'!$B$4)</f>
        <v/>
      </c>
      <c r="I68" s="6">
        <f>IF(H68="","",IF(H68&lt;0,"منتهي",IF(H68&lt;=30,"خلال 30 يومًا",IF(H68&lt;=60,"خلال 60 يومًا",IF(H68&lt;=90,"خلال 90 يومًا","سليم")))))</f>
        <v/>
      </c>
      <c r="J68" s="6">
        <f>IF(OR(A68&amp;""="",NOT(ISNUMBER(D68)),NOT(ISNUMBER(E68))),"",IF(D68&lt;=E68,"تحت حد الطلب","كافٍ"))</f>
        <v/>
      </c>
      <c r="K68" s="20">
        <f>IF(OR(A68&amp;""="",NOT(ISNUMBER(D68)),NOT(ISNUMBER(F68))),"",ROUND(D68*F68,2))</f>
        <v/>
      </c>
      <c r="L68" s="20">
        <f>IF(OR(K68="",I68=""),"",IF(I68="سليم",0,K68))</f>
        <v/>
      </c>
      <c r="M68" s="6">
        <f>IF(OR(I68="",J68=""),"",IF(OR(I68&lt;&gt;"سليم",J68="تحت حد الطلب"),"نعم",""))</f>
        <v/>
      </c>
      <c r="N68" s="19">
        <f>IF(M68="نعم",COUNTIFS($M$6:$M$505,"نعم",$H$6:$H$505,"&lt;"&amp;H68)+COUNTIFS($M$6:M68,"نعم",$H$6:H68,H68),"")</f>
        <v/>
      </c>
    </row>
    <row r="69">
      <c r="A69" s="5" t="n"/>
      <c r="B69" s="15" t="n"/>
      <c r="C69" s="16" t="n"/>
      <c r="D69" s="17" t="n"/>
      <c r="E69" s="17" t="n"/>
      <c r="F69" s="18" t="n"/>
      <c r="G69" s="18" t="n"/>
      <c r="H69" s="19">
        <f>IF(OR(A69&amp;""="",NOT(ISNUMBER(C69))),"",C69-'الإعدادات'!$B$4)</f>
        <v/>
      </c>
      <c r="I69" s="6">
        <f>IF(H69="","",IF(H69&lt;0,"منتهي",IF(H69&lt;=30,"خلال 30 يومًا",IF(H69&lt;=60,"خلال 60 يومًا",IF(H69&lt;=90,"خلال 90 يومًا","سليم")))))</f>
        <v/>
      </c>
      <c r="J69" s="6">
        <f>IF(OR(A69&amp;""="",NOT(ISNUMBER(D69)),NOT(ISNUMBER(E69))),"",IF(D69&lt;=E69,"تحت حد الطلب","كافٍ"))</f>
        <v/>
      </c>
      <c r="K69" s="20">
        <f>IF(OR(A69&amp;""="",NOT(ISNUMBER(D69)),NOT(ISNUMBER(F69))),"",ROUND(D69*F69,2))</f>
        <v/>
      </c>
      <c r="L69" s="20">
        <f>IF(OR(K69="",I69=""),"",IF(I69="سليم",0,K69))</f>
        <v/>
      </c>
      <c r="M69" s="6">
        <f>IF(OR(I69="",J69=""),"",IF(OR(I69&lt;&gt;"سليم",J69="تحت حد الطلب"),"نعم",""))</f>
        <v/>
      </c>
      <c r="N69" s="19">
        <f>IF(M69="نعم",COUNTIFS($M$6:$M$505,"نعم",$H$6:$H$505,"&lt;"&amp;H69)+COUNTIFS($M$6:M69,"نعم",$H$6:H69,H69),"")</f>
        <v/>
      </c>
    </row>
    <row r="70">
      <c r="A70" s="5" t="n"/>
      <c r="B70" s="15" t="n"/>
      <c r="C70" s="16" t="n"/>
      <c r="D70" s="17" t="n"/>
      <c r="E70" s="17" t="n"/>
      <c r="F70" s="18" t="n"/>
      <c r="G70" s="18" t="n"/>
      <c r="H70" s="19">
        <f>IF(OR(A70&amp;""="",NOT(ISNUMBER(C70))),"",C70-'الإعدادات'!$B$4)</f>
        <v/>
      </c>
      <c r="I70" s="6">
        <f>IF(H70="","",IF(H70&lt;0,"منتهي",IF(H70&lt;=30,"خلال 30 يومًا",IF(H70&lt;=60,"خلال 60 يومًا",IF(H70&lt;=90,"خلال 90 يومًا","سليم")))))</f>
        <v/>
      </c>
      <c r="J70" s="6">
        <f>IF(OR(A70&amp;""="",NOT(ISNUMBER(D70)),NOT(ISNUMBER(E70))),"",IF(D70&lt;=E70,"تحت حد الطلب","كافٍ"))</f>
        <v/>
      </c>
      <c r="K70" s="20">
        <f>IF(OR(A70&amp;""="",NOT(ISNUMBER(D70)),NOT(ISNUMBER(F70))),"",ROUND(D70*F70,2))</f>
        <v/>
      </c>
      <c r="L70" s="20">
        <f>IF(OR(K70="",I70=""),"",IF(I70="سليم",0,K70))</f>
        <v/>
      </c>
      <c r="M70" s="6">
        <f>IF(OR(I70="",J70=""),"",IF(OR(I70&lt;&gt;"سليم",J70="تحت حد الطلب"),"نعم",""))</f>
        <v/>
      </c>
      <c r="N70" s="19">
        <f>IF(M70="نعم",COUNTIFS($M$6:$M$505,"نعم",$H$6:$H$505,"&lt;"&amp;H70)+COUNTIFS($M$6:M70,"نعم",$H$6:H70,H70),"")</f>
        <v/>
      </c>
    </row>
    <row r="71">
      <c r="A71" s="5" t="n"/>
      <c r="B71" s="15" t="n"/>
      <c r="C71" s="16" t="n"/>
      <c r="D71" s="17" t="n"/>
      <c r="E71" s="17" t="n"/>
      <c r="F71" s="18" t="n"/>
      <c r="G71" s="18" t="n"/>
      <c r="H71" s="19">
        <f>IF(OR(A71&amp;""="",NOT(ISNUMBER(C71))),"",C71-'الإعدادات'!$B$4)</f>
        <v/>
      </c>
      <c r="I71" s="6">
        <f>IF(H71="","",IF(H71&lt;0,"منتهي",IF(H71&lt;=30,"خلال 30 يومًا",IF(H71&lt;=60,"خلال 60 يومًا",IF(H71&lt;=90,"خلال 90 يومًا","سليم")))))</f>
        <v/>
      </c>
      <c r="J71" s="6">
        <f>IF(OR(A71&amp;""="",NOT(ISNUMBER(D71)),NOT(ISNUMBER(E71))),"",IF(D71&lt;=E71,"تحت حد الطلب","كافٍ"))</f>
        <v/>
      </c>
      <c r="K71" s="20">
        <f>IF(OR(A71&amp;""="",NOT(ISNUMBER(D71)),NOT(ISNUMBER(F71))),"",ROUND(D71*F71,2))</f>
        <v/>
      </c>
      <c r="L71" s="20">
        <f>IF(OR(K71="",I71=""),"",IF(I71="سليم",0,K71))</f>
        <v/>
      </c>
      <c r="M71" s="6">
        <f>IF(OR(I71="",J71=""),"",IF(OR(I71&lt;&gt;"سليم",J71="تحت حد الطلب"),"نعم",""))</f>
        <v/>
      </c>
      <c r="N71" s="19">
        <f>IF(M71="نعم",COUNTIFS($M$6:$M$505,"نعم",$H$6:$H$505,"&lt;"&amp;H71)+COUNTIFS($M$6:M71,"نعم",$H$6:H71,H71),"")</f>
        <v/>
      </c>
    </row>
    <row r="72">
      <c r="A72" s="5" t="n"/>
      <c r="B72" s="15" t="n"/>
      <c r="C72" s="16" t="n"/>
      <c r="D72" s="17" t="n"/>
      <c r="E72" s="17" t="n"/>
      <c r="F72" s="18" t="n"/>
      <c r="G72" s="18" t="n"/>
      <c r="H72" s="19">
        <f>IF(OR(A72&amp;""="",NOT(ISNUMBER(C72))),"",C72-'الإعدادات'!$B$4)</f>
        <v/>
      </c>
      <c r="I72" s="6">
        <f>IF(H72="","",IF(H72&lt;0,"منتهي",IF(H72&lt;=30,"خلال 30 يومًا",IF(H72&lt;=60,"خلال 60 يومًا",IF(H72&lt;=90,"خلال 90 يومًا","سليم")))))</f>
        <v/>
      </c>
      <c r="J72" s="6">
        <f>IF(OR(A72&amp;""="",NOT(ISNUMBER(D72)),NOT(ISNUMBER(E72))),"",IF(D72&lt;=E72,"تحت حد الطلب","كافٍ"))</f>
        <v/>
      </c>
      <c r="K72" s="20">
        <f>IF(OR(A72&amp;""="",NOT(ISNUMBER(D72)),NOT(ISNUMBER(F72))),"",ROUND(D72*F72,2))</f>
        <v/>
      </c>
      <c r="L72" s="20">
        <f>IF(OR(K72="",I72=""),"",IF(I72="سليم",0,K72))</f>
        <v/>
      </c>
      <c r="M72" s="6">
        <f>IF(OR(I72="",J72=""),"",IF(OR(I72&lt;&gt;"سليم",J72="تحت حد الطلب"),"نعم",""))</f>
        <v/>
      </c>
      <c r="N72" s="19">
        <f>IF(M72="نعم",COUNTIFS($M$6:$M$505,"نعم",$H$6:$H$505,"&lt;"&amp;H72)+COUNTIFS($M$6:M72,"نعم",$H$6:H72,H72),"")</f>
        <v/>
      </c>
    </row>
    <row r="73">
      <c r="A73" s="5" t="n"/>
      <c r="B73" s="15" t="n"/>
      <c r="C73" s="16" t="n"/>
      <c r="D73" s="17" t="n"/>
      <c r="E73" s="17" t="n"/>
      <c r="F73" s="18" t="n"/>
      <c r="G73" s="18" t="n"/>
      <c r="H73" s="19">
        <f>IF(OR(A73&amp;""="",NOT(ISNUMBER(C73))),"",C73-'الإعدادات'!$B$4)</f>
        <v/>
      </c>
      <c r="I73" s="6">
        <f>IF(H73="","",IF(H73&lt;0,"منتهي",IF(H73&lt;=30,"خلال 30 يومًا",IF(H73&lt;=60,"خلال 60 يومًا",IF(H73&lt;=90,"خلال 90 يومًا","سليم")))))</f>
        <v/>
      </c>
      <c r="J73" s="6">
        <f>IF(OR(A73&amp;""="",NOT(ISNUMBER(D73)),NOT(ISNUMBER(E73))),"",IF(D73&lt;=E73,"تحت حد الطلب","كافٍ"))</f>
        <v/>
      </c>
      <c r="K73" s="20">
        <f>IF(OR(A73&amp;""="",NOT(ISNUMBER(D73)),NOT(ISNUMBER(F73))),"",ROUND(D73*F73,2))</f>
        <v/>
      </c>
      <c r="L73" s="20">
        <f>IF(OR(K73="",I73=""),"",IF(I73="سليم",0,K73))</f>
        <v/>
      </c>
      <c r="M73" s="6">
        <f>IF(OR(I73="",J73=""),"",IF(OR(I73&lt;&gt;"سليم",J73="تحت حد الطلب"),"نعم",""))</f>
        <v/>
      </c>
      <c r="N73" s="19">
        <f>IF(M73="نعم",COUNTIFS($M$6:$M$505,"نعم",$H$6:$H$505,"&lt;"&amp;H73)+COUNTIFS($M$6:M73,"نعم",$H$6:H73,H73),"")</f>
        <v/>
      </c>
    </row>
    <row r="74">
      <c r="A74" s="5" t="n"/>
      <c r="B74" s="15" t="n"/>
      <c r="C74" s="16" t="n"/>
      <c r="D74" s="17" t="n"/>
      <c r="E74" s="17" t="n"/>
      <c r="F74" s="18" t="n"/>
      <c r="G74" s="18" t="n"/>
      <c r="H74" s="19">
        <f>IF(OR(A74&amp;""="",NOT(ISNUMBER(C74))),"",C74-'الإعدادات'!$B$4)</f>
        <v/>
      </c>
      <c r="I74" s="6">
        <f>IF(H74="","",IF(H74&lt;0,"منتهي",IF(H74&lt;=30,"خلال 30 يومًا",IF(H74&lt;=60,"خلال 60 يومًا",IF(H74&lt;=90,"خلال 90 يومًا","سليم")))))</f>
        <v/>
      </c>
      <c r="J74" s="6">
        <f>IF(OR(A74&amp;""="",NOT(ISNUMBER(D74)),NOT(ISNUMBER(E74))),"",IF(D74&lt;=E74,"تحت حد الطلب","كافٍ"))</f>
        <v/>
      </c>
      <c r="K74" s="20">
        <f>IF(OR(A74&amp;""="",NOT(ISNUMBER(D74)),NOT(ISNUMBER(F74))),"",ROUND(D74*F74,2))</f>
        <v/>
      </c>
      <c r="L74" s="20">
        <f>IF(OR(K74="",I74=""),"",IF(I74="سليم",0,K74))</f>
        <v/>
      </c>
      <c r="M74" s="6">
        <f>IF(OR(I74="",J74=""),"",IF(OR(I74&lt;&gt;"سليم",J74="تحت حد الطلب"),"نعم",""))</f>
        <v/>
      </c>
      <c r="N74" s="19">
        <f>IF(M74="نعم",COUNTIFS($M$6:$M$505,"نعم",$H$6:$H$505,"&lt;"&amp;H74)+COUNTIFS($M$6:M74,"نعم",$H$6:H74,H74),"")</f>
        <v/>
      </c>
    </row>
    <row r="75">
      <c r="A75" s="5" t="n"/>
      <c r="B75" s="15" t="n"/>
      <c r="C75" s="16" t="n"/>
      <c r="D75" s="17" t="n"/>
      <c r="E75" s="17" t="n"/>
      <c r="F75" s="18" t="n"/>
      <c r="G75" s="18" t="n"/>
      <c r="H75" s="19">
        <f>IF(OR(A75&amp;""="",NOT(ISNUMBER(C75))),"",C75-'الإعدادات'!$B$4)</f>
        <v/>
      </c>
      <c r="I75" s="6">
        <f>IF(H75="","",IF(H75&lt;0,"منتهي",IF(H75&lt;=30,"خلال 30 يومًا",IF(H75&lt;=60,"خلال 60 يومًا",IF(H75&lt;=90,"خلال 90 يومًا","سليم")))))</f>
        <v/>
      </c>
      <c r="J75" s="6">
        <f>IF(OR(A75&amp;""="",NOT(ISNUMBER(D75)),NOT(ISNUMBER(E75))),"",IF(D75&lt;=E75,"تحت حد الطلب","كافٍ"))</f>
        <v/>
      </c>
      <c r="K75" s="20">
        <f>IF(OR(A75&amp;""="",NOT(ISNUMBER(D75)),NOT(ISNUMBER(F75))),"",ROUND(D75*F75,2))</f>
        <v/>
      </c>
      <c r="L75" s="20">
        <f>IF(OR(K75="",I75=""),"",IF(I75="سليم",0,K75))</f>
        <v/>
      </c>
      <c r="M75" s="6">
        <f>IF(OR(I75="",J75=""),"",IF(OR(I75&lt;&gt;"سليم",J75="تحت حد الطلب"),"نعم",""))</f>
        <v/>
      </c>
      <c r="N75" s="19">
        <f>IF(M75="نعم",COUNTIFS($M$6:$M$505,"نعم",$H$6:$H$505,"&lt;"&amp;H75)+COUNTIFS($M$6:M75,"نعم",$H$6:H75,H75),"")</f>
        <v/>
      </c>
    </row>
    <row r="76">
      <c r="A76" s="5" t="n"/>
      <c r="B76" s="15" t="n"/>
      <c r="C76" s="16" t="n"/>
      <c r="D76" s="17" t="n"/>
      <c r="E76" s="17" t="n"/>
      <c r="F76" s="18" t="n"/>
      <c r="G76" s="18" t="n"/>
      <c r="H76" s="19">
        <f>IF(OR(A76&amp;""="",NOT(ISNUMBER(C76))),"",C76-'الإعدادات'!$B$4)</f>
        <v/>
      </c>
      <c r="I76" s="6">
        <f>IF(H76="","",IF(H76&lt;0,"منتهي",IF(H76&lt;=30,"خلال 30 يومًا",IF(H76&lt;=60,"خلال 60 يومًا",IF(H76&lt;=90,"خلال 90 يومًا","سليم")))))</f>
        <v/>
      </c>
      <c r="J76" s="6">
        <f>IF(OR(A76&amp;""="",NOT(ISNUMBER(D76)),NOT(ISNUMBER(E76))),"",IF(D76&lt;=E76,"تحت حد الطلب","كافٍ"))</f>
        <v/>
      </c>
      <c r="K76" s="20">
        <f>IF(OR(A76&amp;""="",NOT(ISNUMBER(D76)),NOT(ISNUMBER(F76))),"",ROUND(D76*F76,2))</f>
        <v/>
      </c>
      <c r="L76" s="20">
        <f>IF(OR(K76="",I76=""),"",IF(I76="سليم",0,K76))</f>
        <v/>
      </c>
      <c r="M76" s="6">
        <f>IF(OR(I76="",J76=""),"",IF(OR(I76&lt;&gt;"سليم",J76="تحت حد الطلب"),"نعم",""))</f>
        <v/>
      </c>
      <c r="N76" s="19">
        <f>IF(M76="نعم",COUNTIFS($M$6:$M$505,"نعم",$H$6:$H$505,"&lt;"&amp;H76)+COUNTIFS($M$6:M76,"نعم",$H$6:H76,H76),"")</f>
        <v/>
      </c>
    </row>
    <row r="77">
      <c r="A77" s="5" t="n"/>
      <c r="B77" s="15" t="n"/>
      <c r="C77" s="16" t="n"/>
      <c r="D77" s="17" t="n"/>
      <c r="E77" s="17" t="n"/>
      <c r="F77" s="18" t="n"/>
      <c r="G77" s="18" t="n"/>
      <c r="H77" s="19">
        <f>IF(OR(A77&amp;""="",NOT(ISNUMBER(C77))),"",C77-'الإعدادات'!$B$4)</f>
        <v/>
      </c>
      <c r="I77" s="6">
        <f>IF(H77="","",IF(H77&lt;0,"منتهي",IF(H77&lt;=30,"خلال 30 يومًا",IF(H77&lt;=60,"خلال 60 يومًا",IF(H77&lt;=90,"خلال 90 يومًا","سليم")))))</f>
        <v/>
      </c>
      <c r="J77" s="6">
        <f>IF(OR(A77&amp;""="",NOT(ISNUMBER(D77)),NOT(ISNUMBER(E77))),"",IF(D77&lt;=E77,"تحت حد الطلب","كافٍ"))</f>
        <v/>
      </c>
      <c r="K77" s="20">
        <f>IF(OR(A77&amp;""="",NOT(ISNUMBER(D77)),NOT(ISNUMBER(F77))),"",ROUND(D77*F77,2))</f>
        <v/>
      </c>
      <c r="L77" s="20">
        <f>IF(OR(K77="",I77=""),"",IF(I77="سليم",0,K77))</f>
        <v/>
      </c>
      <c r="M77" s="6">
        <f>IF(OR(I77="",J77=""),"",IF(OR(I77&lt;&gt;"سليم",J77="تحت حد الطلب"),"نعم",""))</f>
        <v/>
      </c>
      <c r="N77" s="19">
        <f>IF(M77="نعم",COUNTIFS($M$6:$M$505,"نعم",$H$6:$H$505,"&lt;"&amp;H77)+COUNTIFS($M$6:M77,"نعم",$H$6:H77,H77),"")</f>
        <v/>
      </c>
    </row>
    <row r="78">
      <c r="A78" s="5" t="n"/>
      <c r="B78" s="15" t="n"/>
      <c r="C78" s="16" t="n"/>
      <c r="D78" s="17" t="n"/>
      <c r="E78" s="17" t="n"/>
      <c r="F78" s="18" t="n"/>
      <c r="G78" s="18" t="n"/>
      <c r="H78" s="19">
        <f>IF(OR(A78&amp;""="",NOT(ISNUMBER(C78))),"",C78-'الإعدادات'!$B$4)</f>
        <v/>
      </c>
      <c r="I78" s="6">
        <f>IF(H78="","",IF(H78&lt;0,"منتهي",IF(H78&lt;=30,"خلال 30 يومًا",IF(H78&lt;=60,"خلال 60 يومًا",IF(H78&lt;=90,"خلال 90 يومًا","سليم")))))</f>
        <v/>
      </c>
      <c r="J78" s="6">
        <f>IF(OR(A78&amp;""="",NOT(ISNUMBER(D78)),NOT(ISNUMBER(E78))),"",IF(D78&lt;=E78,"تحت حد الطلب","كافٍ"))</f>
        <v/>
      </c>
      <c r="K78" s="20">
        <f>IF(OR(A78&amp;""="",NOT(ISNUMBER(D78)),NOT(ISNUMBER(F78))),"",ROUND(D78*F78,2))</f>
        <v/>
      </c>
      <c r="L78" s="20">
        <f>IF(OR(K78="",I78=""),"",IF(I78="سليم",0,K78))</f>
        <v/>
      </c>
      <c r="M78" s="6">
        <f>IF(OR(I78="",J78=""),"",IF(OR(I78&lt;&gt;"سليم",J78="تحت حد الطلب"),"نعم",""))</f>
        <v/>
      </c>
      <c r="N78" s="19">
        <f>IF(M78="نعم",COUNTIFS($M$6:$M$505,"نعم",$H$6:$H$505,"&lt;"&amp;H78)+COUNTIFS($M$6:M78,"نعم",$H$6:H78,H78),"")</f>
        <v/>
      </c>
    </row>
    <row r="79">
      <c r="A79" s="5" t="n"/>
      <c r="B79" s="15" t="n"/>
      <c r="C79" s="16" t="n"/>
      <c r="D79" s="17" t="n"/>
      <c r="E79" s="17" t="n"/>
      <c r="F79" s="18" t="n"/>
      <c r="G79" s="18" t="n"/>
      <c r="H79" s="19">
        <f>IF(OR(A79&amp;""="",NOT(ISNUMBER(C79))),"",C79-'الإعدادات'!$B$4)</f>
        <v/>
      </c>
      <c r="I79" s="6">
        <f>IF(H79="","",IF(H79&lt;0,"منتهي",IF(H79&lt;=30,"خلال 30 يومًا",IF(H79&lt;=60,"خلال 60 يومًا",IF(H79&lt;=90,"خلال 90 يومًا","سليم")))))</f>
        <v/>
      </c>
      <c r="J79" s="6">
        <f>IF(OR(A79&amp;""="",NOT(ISNUMBER(D79)),NOT(ISNUMBER(E79))),"",IF(D79&lt;=E79,"تحت حد الطلب","كافٍ"))</f>
        <v/>
      </c>
      <c r="K79" s="20">
        <f>IF(OR(A79&amp;""="",NOT(ISNUMBER(D79)),NOT(ISNUMBER(F79))),"",ROUND(D79*F79,2))</f>
        <v/>
      </c>
      <c r="L79" s="20">
        <f>IF(OR(K79="",I79=""),"",IF(I79="سليم",0,K79))</f>
        <v/>
      </c>
      <c r="M79" s="6">
        <f>IF(OR(I79="",J79=""),"",IF(OR(I79&lt;&gt;"سليم",J79="تحت حد الطلب"),"نعم",""))</f>
        <v/>
      </c>
      <c r="N79" s="19">
        <f>IF(M79="نعم",COUNTIFS($M$6:$M$505,"نعم",$H$6:$H$505,"&lt;"&amp;H79)+COUNTIFS($M$6:M79,"نعم",$H$6:H79,H79),"")</f>
        <v/>
      </c>
    </row>
    <row r="80">
      <c r="A80" s="5" t="n"/>
      <c r="B80" s="15" t="n"/>
      <c r="C80" s="16" t="n"/>
      <c r="D80" s="17" t="n"/>
      <c r="E80" s="17" t="n"/>
      <c r="F80" s="18" t="n"/>
      <c r="G80" s="18" t="n"/>
      <c r="H80" s="19">
        <f>IF(OR(A80&amp;""="",NOT(ISNUMBER(C80))),"",C80-'الإعدادات'!$B$4)</f>
        <v/>
      </c>
      <c r="I80" s="6">
        <f>IF(H80="","",IF(H80&lt;0,"منتهي",IF(H80&lt;=30,"خلال 30 يومًا",IF(H80&lt;=60,"خلال 60 يومًا",IF(H80&lt;=90,"خلال 90 يومًا","سليم")))))</f>
        <v/>
      </c>
      <c r="J80" s="6">
        <f>IF(OR(A80&amp;""="",NOT(ISNUMBER(D80)),NOT(ISNUMBER(E80))),"",IF(D80&lt;=E80,"تحت حد الطلب","كافٍ"))</f>
        <v/>
      </c>
      <c r="K80" s="20">
        <f>IF(OR(A80&amp;""="",NOT(ISNUMBER(D80)),NOT(ISNUMBER(F80))),"",ROUND(D80*F80,2))</f>
        <v/>
      </c>
      <c r="L80" s="20">
        <f>IF(OR(K80="",I80=""),"",IF(I80="سليم",0,K80))</f>
        <v/>
      </c>
      <c r="M80" s="6">
        <f>IF(OR(I80="",J80=""),"",IF(OR(I80&lt;&gt;"سليم",J80="تحت حد الطلب"),"نعم",""))</f>
        <v/>
      </c>
      <c r="N80" s="19">
        <f>IF(M80="نعم",COUNTIFS($M$6:$M$505,"نعم",$H$6:$H$505,"&lt;"&amp;H80)+COUNTIFS($M$6:M80,"نعم",$H$6:H80,H80),"")</f>
        <v/>
      </c>
    </row>
    <row r="81">
      <c r="A81" s="5" t="n"/>
      <c r="B81" s="15" t="n"/>
      <c r="C81" s="16" t="n"/>
      <c r="D81" s="17" t="n"/>
      <c r="E81" s="17" t="n"/>
      <c r="F81" s="18" t="n"/>
      <c r="G81" s="18" t="n"/>
      <c r="H81" s="19">
        <f>IF(OR(A81&amp;""="",NOT(ISNUMBER(C81))),"",C81-'الإعدادات'!$B$4)</f>
        <v/>
      </c>
      <c r="I81" s="6">
        <f>IF(H81="","",IF(H81&lt;0,"منتهي",IF(H81&lt;=30,"خلال 30 يومًا",IF(H81&lt;=60,"خلال 60 يومًا",IF(H81&lt;=90,"خلال 90 يومًا","سليم")))))</f>
        <v/>
      </c>
      <c r="J81" s="6">
        <f>IF(OR(A81&amp;""="",NOT(ISNUMBER(D81)),NOT(ISNUMBER(E81))),"",IF(D81&lt;=E81,"تحت حد الطلب","كافٍ"))</f>
        <v/>
      </c>
      <c r="K81" s="20">
        <f>IF(OR(A81&amp;""="",NOT(ISNUMBER(D81)),NOT(ISNUMBER(F81))),"",ROUND(D81*F81,2))</f>
        <v/>
      </c>
      <c r="L81" s="20">
        <f>IF(OR(K81="",I81=""),"",IF(I81="سليم",0,K81))</f>
        <v/>
      </c>
      <c r="M81" s="6">
        <f>IF(OR(I81="",J81=""),"",IF(OR(I81&lt;&gt;"سليم",J81="تحت حد الطلب"),"نعم",""))</f>
        <v/>
      </c>
      <c r="N81" s="19">
        <f>IF(M81="نعم",COUNTIFS($M$6:$M$505,"نعم",$H$6:$H$505,"&lt;"&amp;H81)+COUNTIFS($M$6:M81,"نعم",$H$6:H81,H81),"")</f>
        <v/>
      </c>
    </row>
    <row r="82">
      <c r="A82" s="5" t="n"/>
      <c r="B82" s="15" t="n"/>
      <c r="C82" s="16" t="n"/>
      <c r="D82" s="17" t="n"/>
      <c r="E82" s="17" t="n"/>
      <c r="F82" s="18" t="n"/>
      <c r="G82" s="18" t="n"/>
      <c r="H82" s="19">
        <f>IF(OR(A82&amp;""="",NOT(ISNUMBER(C82))),"",C82-'الإعدادات'!$B$4)</f>
        <v/>
      </c>
      <c r="I82" s="6">
        <f>IF(H82="","",IF(H82&lt;0,"منتهي",IF(H82&lt;=30,"خلال 30 يومًا",IF(H82&lt;=60,"خلال 60 يومًا",IF(H82&lt;=90,"خلال 90 يومًا","سليم")))))</f>
        <v/>
      </c>
      <c r="J82" s="6">
        <f>IF(OR(A82&amp;""="",NOT(ISNUMBER(D82)),NOT(ISNUMBER(E82))),"",IF(D82&lt;=E82,"تحت حد الطلب","كافٍ"))</f>
        <v/>
      </c>
      <c r="K82" s="20">
        <f>IF(OR(A82&amp;""="",NOT(ISNUMBER(D82)),NOT(ISNUMBER(F82))),"",ROUND(D82*F82,2))</f>
        <v/>
      </c>
      <c r="L82" s="20">
        <f>IF(OR(K82="",I82=""),"",IF(I82="سليم",0,K82))</f>
        <v/>
      </c>
      <c r="M82" s="6">
        <f>IF(OR(I82="",J82=""),"",IF(OR(I82&lt;&gt;"سليم",J82="تحت حد الطلب"),"نعم",""))</f>
        <v/>
      </c>
      <c r="N82" s="19">
        <f>IF(M82="نعم",COUNTIFS($M$6:$M$505,"نعم",$H$6:$H$505,"&lt;"&amp;H82)+COUNTIFS($M$6:M82,"نعم",$H$6:H82,H82),"")</f>
        <v/>
      </c>
    </row>
    <row r="83">
      <c r="A83" s="5" t="n"/>
      <c r="B83" s="15" t="n"/>
      <c r="C83" s="16" t="n"/>
      <c r="D83" s="17" t="n"/>
      <c r="E83" s="17" t="n"/>
      <c r="F83" s="18" t="n"/>
      <c r="G83" s="18" t="n"/>
      <c r="H83" s="19">
        <f>IF(OR(A83&amp;""="",NOT(ISNUMBER(C83))),"",C83-'الإعدادات'!$B$4)</f>
        <v/>
      </c>
      <c r="I83" s="6">
        <f>IF(H83="","",IF(H83&lt;0,"منتهي",IF(H83&lt;=30,"خلال 30 يومًا",IF(H83&lt;=60,"خلال 60 يومًا",IF(H83&lt;=90,"خلال 90 يومًا","سليم")))))</f>
        <v/>
      </c>
      <c r="J83" s="6">
        <f>IF(OR(A83&amp;""="",NOT(ISNUMBER(D83)),NOT(ISNUMBER(E83))),"",IF(D83&lt;=E83,"تحت حد الطلب","كافٍ"))</f>
        <v/>
      </c>
      <c r="K83" s="20">
        <f>IF(OR(A83&amp;""="",NOT(ISNUMBER(D83)),NOT(ISNUMBER(F83))),"",ROUND(D83*F83,2))</f>
        <v/>
      </c>
      <c r="L83" s="20">
        <f>IF(OR(K83="",I83=""),"",IF(I83="سليم",0,K83))</f>
        <v/>
      </c>
      <c r="M83" s="6">
        <f>IF(OR(I83="",J83=""),"",IF(OR(I83&lt;&gt;"سليم",J83="تحت حد الطلب"),"نعم",""))</f>
        <v/>
      </c>
      <c r="N83" s="19">
        <f>IF(M83="نعم",COUNTIFS($M$6:$M$505,"نعم",$H$6:$H$505,"&lt;"&amp;H83)+COUNTIFS($M$6:M83,"نعم",$H$6:H83,H83),"")</f>
        <v/>
      </c>
    </row>
    <row r="84">
      <c r="A84" s="5" t="n"/>
      <c r="B84" s="15" t="n"/>
      <c r="C84" s="16" t="n"/>
      <c r="D84" s="17" t="n"/>
      <c r="E84" s="17" t="n"/>
      <c r="F84" s="18" t="n"/>
      <c r="G84" s="18" t="n"/>
      <c r="H84" s="19">
        <f>IF(OR(A84&amp;""="",NOT(ISNUMBER(C84))),"",C84-'الإعدادات'!$B$4)</f>
        <v/>
      </c>
      <c r="I84" s="6">
        <f>IF(H84="","",IF(H84&lt;0,"منتهي",IF(H84&lt;=30,"خلال 30 يومًا",IF(H84&lt;=60,"خلال 60 يومًا",IF(H84&lt;=90,"خلال 90 يومًا","سليم")))))</f>
        <v/>
      </c>
      <c r="J84" s="6">
        <f>IF(OR(A84&amp;""="",NOT(ISNUMBER(D84)),NOT(ISNUMBER(E84))),"",IF(D84&lt;=E84,"تحت حد الطلب","كافٍ"))</f>
        <v/>
      </c>
      <c r="K84" s="20">
        <f>IF(OR(A84&amp;""="",NOT(ISNUMBER(D84)),NOT(ISNUMBER(F84))),"",ROUND(D84*F84,2))</f>
        <v/>
      </c>
      <c r="L84" s="20">
        <f>IF(OR(K84="",I84=""),"",IF(I84="سليم",0,K84))</f>
        <v/>
      </c>
      <c r="M84" s="6">
        <f>IF(OR(I84="",J84=""),"",IF(OR(I84&lt;&gt;"سليم",J84="تحت حد الطلب"),"نعم",""))</f>
        <v/>
      </c>
      <c r="N84" s="19">
        <f>IF(M84="نعم",COUNTIFS($M$6:$M$505,"نعم",$H$6:$H$505,"&lt;"&amp;H84)+COUNTIFS($M$6:M84,"نعم",$H$6:H84,H84),"")</f>
        <v/>
      </c>
    </row>
    <row r="85">
      <c r="A85" s="5" t="n"/>
      <c r="B85" s="15" t="n"/>
      <c r="C85" s="16" t="n"/>
      <c r="D85" s="17" t="n"/>
      <c r="E85" s="17" t="n"/>
      <c r="F85" s="18" t="n"/>
      <c r="G85" s="18" t="n"/>
      <c r="H85" s="19">
        <f>IF(OR(A85&amp;""="",NOT(ISNUMBER(C85))),"",C85-'الإعدادات'!$B$4)</f>
        <v/>
      </c>
      <c r="I85" s="6">
        <f>IF(H85="","",IF(H85&lt;0,"منتهي",IF(H85&lt;=30,"خلال 30 يومًا",IF(H85&lt;=60,"خلال 60 يومًا",IF(H85&lt;=90,"خلال 90 يومًا","سليم")))))</f>
        <v/>
      </c>
      <c r="J85" s="6">
        <f>IF(OR(A85&amp;""="",NOT(ISNUMBER(D85)),NOT(ISNUMBER(E85))),"",IF(D85&lt;=E85,"تحت حد الطلب","كافٍ"))</f>
        <v/>
      </c>
      <c r="K85" s="20">
        <f>IF(OR(A85&amp;""="",NOT(ISNUMBER(D85)),NOT(ISNUMBER(F85))),"",ROUND(D85*F85,2))</f>
        <v/>
      </c>
      <c r="L85" s="20">
        <f>IF(OR(K85="",I85=""),"",IF(I85="سليم",0,K85))</f>
        <v/>
      </c>
      <c r="M85" s="6">
        <f>IF(OR(I85="",J85=""),"",IF(OR(I85&lt;&gt;"سليم",J85="تحت حد الطلب"),"نعم",""))</f>
        <v/>
      </c>
      <c r="N85" s="19">
        <f>IF(M85="نعم",COUNTIFS($M$6:$M$505,"نعم",$H$6:$H$505,"&lt;"&amp;H85)+COUNTIFS($M$6:M85,"نعم",$H$6:H85,H85),"")</f>
        <v/>
      </c>
    </row>
    <row r="86">
      <c r="A86" s="5" t="n"/>
      <c r="B86" s="15" t="n"/>
      <c r="C86" s="16" t="n"/>
      <c r="D86" s="17" t="n"/>
      <c r="E86" s="17" t="n"/>
      <c r="F86" s="18" t="n"/>
      <c r="G86" s="18" t="n"/>
      <c r="H86" s="19">
        <f>IF(OR(A86&amp;""="",NOT(ISNUMBER(C86))),"",C86-'الإعدادات'!$B$4)</f>
        <v/>
      </c>
      <c r="I86" s="6">
        <f>IF(H86="","",IF(H86&lt;0,"منتهي",IF(H86&lt;=30,"خلال 30 يومًا",IF(H86&lt;=60,"خلال 60 يومًا",IF(H86&lt;=90,"خلال 90 يومًا","سليم")))))</f>
        <v/>
      </c>
      <c r="J86" s="6">
        <f>IF(OR(A86&amp;""="",NOT(ISNUMBER(D86)),NOT(ISNUMBER(E86))),"",IF(D86&lt;=E86,"تحت حد الطلب","كافٍ"))</f>
        <v/>
      </c>
      <c r="K86" s="20">
        <f>IF(OR(A86&amp;""="",NOT(ISNUMBER(D86)),NOT(ISNUMBER(F86))),"",ROUND(D86*F86,2))</f>
        <v/>
      </c>
      <c r="L86" s="20">
        <f>IF(OR(K86="",I86=""),"",IF(I86="سليم",0,K86))</f>
        <v/>
      </c>
      <c r="M86" s="6">
        <f>IF(OR(I86="",J86=""),"",IF(OR(I86&lt;&gt;"سليم",J86="تحت حد الطلب"),"نعم",""))</f>
        <v/>
      </c>
      <c r="N86" s="19">
        <f>IF(M86="نعم",COUNTIFS($M$6:$M$505,"نعم",$H$6:$H$505,"&lt;"&amp;H86)+COUNTIFS($M$6:M86,"نعم",$H$6:H86,H86),"")</f>
        <v/>
      </c>
    </row>
    <row r="87">
      <c r="A87" s="5" t="n"/>
      <c r="B87" s="15" t="n"/>
      <c r="C87" s="16" t="n"/>
      <c r="D87" s="17" t="n"/>
      <c r="E87" s="17" t="n"/>
      <c r="F87" s="18" t="n"/>
      <c r="G87" s="18" t="n"/>
      <c r="H87" s="19">
        <f>IF(OR(A87&amp;""="",NOT(ISNUMBER(C87))),"",C87-'الإعدادات'!$B$4)</f>
        <v/>
      </c>
      <c r="I87" s="6">
        <f>IF(H87="","",IF(H87&lt;0,"منتهي",IF(H87&lt;=30,"خلال 30 يومًا",IF(H87&lt;=60,"خلال 60 يومًا",IF(H87&lt;=90,"خلال 90 يومًا","سليم")))))</f>
        <v/>
      </c>
      <c r="J87" s="6">
        <f>IF(OR(A87&amp;""="",NOT(ISNUMBER(D87)),NOT(ISNUMBER(E87))),"",IF(D87&lt;=E87,"تحت حد الطلب","كافٍ"))</f>
        <v/>
      </c>
      <c r="K87" s="20">
        <f>IF(OR(A87&amp;""="",NOT(ISNUMBER(D87)),NOT(ISNUMBER(F87))),"",ROUND(D87*F87,2))</f>
        <v/>
      </c>
      <c r="L87" s="20">
        <f>IF(OR(K87="",I87=""),"",IF(I87="سليم",0,K87))</f>
        <v/>
      </c>
      <c r="M87" s="6">
        <f>IF(OR(I87="",J87=""),"",IF(OR(I87&lt;&gt;"سليم",J87="تحت حد الطلب"),"نعم",""))</f>
        <v/>
      </c>
      <c r="N87" s="19">
        <f>IF(M87="نعم",COUNTIFS($M$6:$M$505,"نعم",$H$6:$H$505,"&lt;"&amp;H87)+COUNTIFS($M$6:M87,"نعم",$H$6:H87,H87),"")</f>
        <v/>
      </c>
    </row>
    <row r="88">
      <c r="A88" s="5" t="n"/>
      <c r="B88" s="15" t="n"/>
      <c r="C88" s="16" t="n"/>
      <c r="D88" s="17" t="n"/>
      <c r="E88" s="17" t="n"/>
      <c r="F88" s="18" t="n"/>
      <c r="G88" s="18" t="n"/>
      <c r="H88" s="19">
        <f>IF(OR(A88&amp;""="",NOT(ISNUMBER(C88))),"",C88-'الإعدادات'!$B$4)</f>
        <v/>
      </c>
      <c r="I88" s="6">
        <f>IF(H88="","",IF(H88&lt;0,"منتهي",IF(H88&lt;=30,"خلال 30 يومًا",IF(H88&lt;=60,"خلال 60 يومًا",IF(H88&lt;=90,"خلال 90 يومًا","سليم")))))</f>
        <v/>
      </c>
      <c r="J88" s="6">
        <f>IF(OR(A88&amp;""="",NOT(ISNUMBER(D88)),NOT(ISNUMBER(E88))),"",IF(D88&lt;=E88,"تحت حد الطلب","كافٍ"))</f>
        <v/>
      </c>
      <c r="K88" s="20">
        <f>IF(OR(A88&amp;""="",NOT(ISNUMBER(D88)),NOT(ISNUMBER(F88))),"",ROUND(D88*F88,2))</f>
        <v/>
      </c>
      <c r="L88" s="20">
        <f>IF(OR(K88="",I88=""),"",IF(I88="سليم",0,K88))</f>
        <v/>
      </c>
      <c r="M88" s="6">
        <f>IF(OR(I88="",J88=""),"",IF(OR(I88&lt;&gt;"سليم",J88="تحت حد الطلب"),"نعم",""))</f>
        <v/>
      </c>
      <c r="N88" s="19">
        <f>IF(M88="نعم",COUNTIFS($M$6:$M$505,"نعم",$H$6:$H$505,"&lt;"&amp;H88)+COUNTIFS($M$6:M88,"نعم",$H$6:H88,H88),"")</f>
        <v/>
      </c>
    </row>
    <row r="89">
      <c r="A89" s="5" t="n"/>
      <c r="B89" s="15" t="n"/>
      <c r="C89" s="16" t="n"/>
      <c r="D89" s="17" t="n"/>
      <c r="E89" s="17" t="n"/>
      <c r="F89" s="18" t="n"/>
      <c r="G89" s="18" t="n"/>
      <c r="H89" s="19">
        <f>IF(OR(A89&amp;""="",NOT(ISNUMBER(C89))),"",C89-'الإعدادات'!$B$4)</f>
        <v/>
      </c>
      <c r="I89" s="6">
        <f>IF(H89="","",IF(H89&lt;0,"منتهي",IF(H89&lt;=30,"خلال 30 يومًا",IF(H89&lt;=60,"خلال 60 يومًا",IF(H89&lt;=90,"خلال 90 يومًا","سليم")))))</f>
        <v/>
      </c>
      <c r="J89" s="6">
        <f>IF(OR(A89&amp;""="",NOT(ISNUMBER(D89)),NOT(ISNUMBER(E89))),"",IF(D89&lt;=E89,"تحت حد الطلب","كافٍ"))</f>
        <v/>
      </c>
      <c r="K89" s="20">
        <f>IF(OR(A89&amp;""="",NOT(ISNUMBER(D89)),NOT(ISNUMBER(F89))),"",ROUND(D89*F89,2))</f>
        <v/>
      </c>
      <c r="L89" s="20">
        <f>IF(OR(K89="",I89=""),"",IF(I89="سليم",0,K89))</f>
        <v/>
      </c>
      <c r="M89" s="6">
        <f>IF(OR(I89="",J89=""),"",IF(OR(I89&lt;&gt;"سليم",J89="تحت حد الطلب"),"نعم",""))</f>
        <v/>
      </c>
      <c r="N89" s="19">
        <f>IF(M89="نعم",COUNTIFS($M$6:$M$505,"نعم",$H$6:$H$505,"&lt;"&amp;H89)+COUNTIFS($M$6:M89,"نعم",$H$6:H89,H89),"")</f>
        <v/>
      </c>
    </row>
    <row r="90">
      <c r="A90" s="5" t="n"/>
      <c r="B90" s="15" t="n"/>
      <c r="C90" s="16" t="n"/>
      <c r="D90" s="17" t="n"/>
      <c r="E90" s="17" t="n"/>
      <c r="F90" s="18" t="n"/>
      <c r="G90" s="18" t="n"/>
      <c r="H90" s="19">
        <f>IF(OR(A90&amp;""="",NOT(ISNUMBER(C90))),"",C90-'الإعدادات'!$B$4)</f>
        <v/>
      </c>
      <c r="I90" s="6">
        <f>IF(H90="","",IF(H90&lt;0,"منتهي",IF(H90&lt;=30,"خلال 30 يومًا",IF(H90&lt;=60,"خلال 60 يومًا",IF(H90&lt;=90,"خلال 90 يومًا","سليم")))))</f>
        <v/>
      </c>
      <c r="J90" s="6">
        <f>IF(OR(A90&amp;""="",NOT(ISNUMBER(D90)),NOT(ISNUMBER(E90))),"",IF(D90&lt;=E90,"تحت حد الطلب","كافٍ"))</f>
        <v/>
      </c>
      <c r="K90" s="20">
        <f>IF(OR(A90&amp;""="",NOT(ISNUMBER(D90)),NOT(ISNUMBER(F90))),"",ROUND(D90*F90,2))</f>
        <v/>
      </c>
      <c r="L90" s="20">
        <f>IF(OR(K90="",I90=""),"",IF(I90="سليم",0,K90))</f>
        <v/>
      </c>
      <c r="M90" s="6">
        <f>IF(OR(I90="",J90=""),"",IF(OR(I90&lt;&gt;"سليم",J90="تحت حد الطلب"),"نعم",""))</f>
        <v/>
      </c>
      <c r="N90" s="19">
        <f>IF(M90="نعم",COUNTIFS($M$6:$M$505,"نعم",$H$6:$H$505,"&lt;"&amp;H90)+COUNTIFS($M$6:M90,"نعم",$H$6:H90,H90),"")</f>
        <v/>
      </c>
    </row>
    <row r="91">
      <c r="A91" s="5" t="n"/>
      <c r="B91" s="15" t="n"/>
      <c r="C91" s="16" t="n"/>
      <c r="D91" s="17" t="n"/>
      <c r="E91" s="17" t="n"/>
      <c r="F91" s="18" t="n"/>
      <c r="G91" s="18" t="n"/>
      <c r="H91" s="19">
        <f>IF(OR(A91&amp;""="",NOT(ISNUMBER(C91))),"",C91-'الإعدادات'!$B$4)</f>
        <v/>
      </c>
      <c r="I91" s="6">
        <f>IF(H91="","",IF(H91&lt;0,"منتهي",IF(H91&lt;=30,"خلال 30 يومًا",IF(H91&lt;=60,"خلال 60 يومًا",IF(H91&lt;=90,"خلال 90 يومًا","سليم")))))</f>
        <v/>
      </c>
      <c r="J91" s="6">
        <f>IF(OR(A91&amp;""="",NOT(ISNUMBER(D91)),NOT(ISNUMBER(E91))),"",IF(D91&lt;=E91,"تحت حد الطلب","كافٍ"))</f>
        <v/>
      </c>
      <c r="K91" s="20">
        <f>IF(OR(A91&amp;""="",NOT(ISNUMBER(D91)),NOT(ISNUMBER(F91))),"",ROUND(D91*F91,2))</f>
        <v/>
      </c>
      <c r="L91" s="20">
        <f>IF(OR(K91="",I91=""),"",IF(I91="سليم",0,K91))</f>
        <v/>
      </c>
      <c r="M91" s="6">
        <f>IF(OR(I91="",J91=""),"",IF(OR(I91&lt;&gt;"سليم",J91="تحت حد الطلب"),"نعم",""))</f>
        <v/>
      </c>
      <c r="N91" s="19">
        <f>IF(M91="نعم",COUNTIFS($M$6:$M$505,"نعم",$H$6:$H$505,"&lt;"&amp;H91)+COUNTIFS($M$6:M91,"نعم",$H$6:H91,H91),"")</f>
        <v/>
      </c>
    </row>
    <row r="92">
      <c r="A92" s="5" t="n"/>
      <c r="B92" s="15" t="n"/>
      <c r="C92" s="16" t="n"/>
      <c r="D92" s="17" t="n"/>
      <c r="E92" s="17" t="n"/>
      <c r="F92" s="18" t="n"/>
      <c r="G92" s="18" t="n"/>
      <c r="H92" s="19">
        <f>IF(OR(A92&amp;""="",NOT(ISNUMBER(C92))),"",C92-'الإعدادات'!$B$4)</f>
        <v/>
      </c>
      <c r="I92" s="6">
        <f>IF(H92="","",IF(H92&lt;0,"منتهي",IF(H92&lt;=30,"خلال 30 يومًا",IF(H92&lt;=60,"خلال 60 يومًا",IF(H92&lt;=90,"خلال 90 يومًا","سليم")))))</f>
        <v/>
      </c>
      <c r="J92" s="6">
        <f>IF(OR(A92&amp;""="",NOT(ISNUMBER(D92)),NOT(ISNUMBER(E92))),"",IF(D92&lt;=E92,"تحت حد الطلب","كافٍ"))</f>
        <v/>
      </c>
      <c r="K92" s="20">
        <f>IF(OR(A92&amp;""="",NOT(ISNUMBER(D92)),NOT(ISNUMBER(F92))),"",ROUND(D92*F92,2))</f>
        <v/>
      </c>
      <c r="L92" s="20">
        <f>IF(OR(K92="",I92=""),"",IF(I92="سليم",0,K92))</f>
        <v/>
      </c>
      <c r="M92" s="6">
        <f>IF(OR(I92="",J92=""),"",IF(OR(I92&lt;&gt;"سليم",J92="تحت حد الطلب"),"نعم",""))</f>
        <v/>
      </c>
      <c r="N92" s="19">
        <f>IF(M92="نعم",COUNTIFS($M$6:$M$505,"نعم",$H$6:$H$505,"&lt;"&amp;H92)+COUNTIFS($M$6:M92,"نعم",$H$6:H92,H92),"")</f>
        <v/>
      </c>
    </row>
    <row r="93">
      <c r="A93" s="5" t="n"/>
      <c r="B93" s="15" t="n"/>
      <c r="C93" s="16" t="n"/>
      <c r="D93" s="17" t="n"/>
      <c r="E93" s="17" t="n"/>
      <c r="F93" s="18" t="n"/>
      <c r="G93" s="18" t="n"/>
      <c r="H93" s="19">
        <f>IF(OR(A93&amp;""="",NOT(ISNUMBER(C93))),"",C93-'الإعدادات'!$B$4)</f>
        <v/>
      </c>
      <c r="I93" s="6">
        <f>IF(H93="","",IF(H93&lt;0,"منتهي",IF(H93&lt;=30,"خلال 30 يومًا",IF(H93&lt;=60,"خلال 60 يومًا",IF(H93&lt;=90,"خلال 90 يومًا","سليم")))))</f>
        <v/>
      </c>
      <c r="J93" s="6">
        <f>IF(OR(A93&amp;""="",NOT(ISNUMBER(D93)),NOT(ISNUMBER(E93))),"",IF(D93&lt;=E93,"تحت حد الطلب","كافٍ"))</f>
        <v/>
      </c>
      <c r="K93" s="20">
        <f>IF(OR(A93&amp;""="",NOT(ISNUMBER(D93)),NOT(ISNUMBER(F93))),"",ROUND(D93*F93,2))</f>
        <v/>
      </c>
      <c r="L93" s="20">
        <f>IF(OR(K93="",I93=""),"",IF(I93="سليم",0,K93))</f>
        <v/>
      </c>
      <c r="M93" s="6">
        <f>IF(OR(I93="",J93=""),"",IF(OR(I93&lt;&gt;"سليم",J93="تحت حد الطلب"),"نعم",""))</f>
        <v/>
      </c>
      <c r="N93" s="19">
        <f>IF(M93="نعم",COUNTIFS($M$6:$M$505,"نعم",$H$6:$H$505,"&lt;"&amp;H93)+COUNTIFS($M$6:M93,"نعم",$H$6:H93,H93),"")</f>
        <v/>
      </c>
    </row>
    <row r="94">
      <c r="A94" s="5" t="n"/>
      <c r="B94" s="15" t="n"/>
      <c r="C94" s="16" t="n"/>
      <c r="D94" s="17" t="n"/>
      <c r="E94" s="17" t="n"/>
      <c r="F94" s="18" t="n"/>
      <c r="G94" s="18" t="n"/>
      <c r="H94" s="19">
        <f>IF(OR(A94&amp;""="",NOT(ISNUMBER(C94))),"",C94-'الإعدادات'!$B$4)</f>
        <v/>
      </c>
      <c r="I94" s="6">
        <f>IF(H94="","",IF(H94&lt;0,"منتهي",IF(H94&lt;=30,"خلال 30 يومًا",IF(H94&lt;=60,"خلال 60 يومًا",IF(H94&lt;=90,"خلال 90 يومًا","سليم")))))</f>
        <v/>
      </c>
      <c r="J94" s="6">
        <f>IF(OR(A94&amp;""="",NOT(ISNUMBER(D94)),NOT(ISNUMBER(E94))),"",IF(D94&lt;=E94,"تحت حد الطلب","كافٍ"))</f>
        <v/>
      </c>
      <c r="K94" s="20">
        <f>IF(OR(A94&amp;""="",NOT(ISNUMBER(D94)),NOT(ISNUMBER(F94))),"",ROUND(D94*F94,2))</f>
        <v/>
      </c>
      <c r="L94" s="20">
        <f>IF(OR(K94="",I94=""),"",IF(I94="سليم",0,K94))</f>
        <v/>
      </c>
      <c r="M94" s="6">
        <f>IF(OR(I94="",J94=""),"",IF(OR(I94&lt;&gt;"سليم",J94="تحت حد الطلب"),"نعم",""))</f>
        <v/>
      </c>
      <c r="N94" s="19">
        <f>IF(M94="نعم",COUNTIFS($M$6:$M$505,"نعم",$H$6:$H$505,"&lt;"&amp;H94)+COUNTIFS($M$6:M94,"نعم",$H$6:H94,H94),"")</f>
        <v/>
      </c>
    </row>
    <row r="95">
      <c r="A95" s="5" t="n"/>
      <c r="B95" s="15" t="n"/>
      <c r="C95" s="16" t="n"/>
      <c r="D95" s="17" t="n"/>
      <c r="E95" s="17" t="n"/>
      <c r="F95" s="18" t="n"/>
      <c r="G95" s="18" t="n"/>
      <c r="H95" s="19">
        <f>IF(OR(A95&amp;""="",NOT(ISNUMBER(C95))),"",C95-'الإعدادات'!$B$4)</f>
        <v/>
      </c>
      <c r="I95" s="6">
        <f>IF(H95="","",IF(H95&lt;0,"منتهي",IF(H95&lt;=30,"خلال 30 يومًا",IF(H95&lt;=60,"خلال 60 يومًا",IF(H95&lt;=90,"خلال 90 يومًا","سليم")))))</f>
        <v/>
      </c>
      <c r="J95" s="6">
        <f>IF(OR(A95&amp;""="",NOT(ISNUMBER(D95)),NOT(ISNUMBER(E95))),"",IF(D95&lt;=E95,"تحت حد الطلب","كافٍ"))</f>
        <v/>
      </c>
      <c r="K95" s="20">
        <f>IF(OR(A95&amp;""="",NOT(ISNUMBER(D95)),NOT(ISNUMBER(F95))),"",ROUND(D95*F95,2))</f>
        <v/>
      </c>
      <c r="L95" s="20">
        <f>IF(OR(K95="",I95=""),"",IF(I95="سليم",0,K95))</f>
        <v/>
      </c>
      <c r="M95" s="6">
        <f>IF(OR(I95="",J95=""),"",IF(OR(I95&lt;&gt;"سليم",J95="تحت حد الطلب"),"نعم",""))</f>
        <v/>
      </c>
      <c r="N95" s="19">
        <f>IF(M95="نعم",COUNTIFS($M$6:$M$505,"نعم",$H$6:$H$505,"&lt;"&amp;H95)+COUNTIFS($M$6:M95,"نعم",$H$6:H95,H95),"")</f>
        <v/>
      </c>
    </row>
    <row r="96">
      <c r="A96" s="5" t="n"/>
      <c r="B96" s="15" t="n"/>
      <c r="C96" s="16" t="n"/>
      <c r="D96" s="17" t="n"/>
      <c r="E96" s="17" t="n"/>
      <c r="F96" s="18" t="n"/>
      <c r="G96" s="18" t="n"/>
      <c r="H96" s="19">
        <f>IF(OR(A96&amp;""="",NOT(ISNUMBER(C96))),"",C96-'الإعدادات'!$B$4)</f>
        <v/>
      </c>
      <c r="I96" s="6">
        <f>IF(H96="","",IF(H96&lt;0,"منتهي",IF(H96&lt;=30,"خلال 30 يومًا",IF(H96&lt;=60,"خلال 60 يومًا",IF(H96&lt;=90,"خلال 90 يومًا","سليم")))))</f>
        <v/>
      </c>
      <c r="J96" s="6">
        <f>IF(OR(A96&amp;""="",NOT(ISNUMBER(D96)),NOT(ISNUMBER(E96))),"",IF(D96&lt;=E96,"تحت حد الطلب","كافٍ"))</f>
        <v/>
      </c>
      <c r="K96" s="20">
        <f>IF(OR(A96&amp;""="",NOT(ISNUMBER(D96)),NOT(ISNUMBER(F96))),"",ROUND(D96*F96,2))</f>
        <v/>
      </c>
      <c r="L96" s="20">
        <f>IF(OR(K96="",I96=""),"",IF(I96="سليم",0,K96))</f>
        <v/>
      </c>
      <c r="M96" s="6">
        <f>IF(OR(I96="",J96=""),"",IF(OR(I96&lt;&gt;"سليم",J96="تحت حد الطلب"),"نعم",""))</f>
        <v/>
      </c>
      <c r="N96" s="19">
        <f>IF(M96="نعم",COUNTIFS($M$6:$M$505,"نعم",$H$6:$H$505,"&lt;"&amp;H96)+COUNTIFS($M$6:M96,"نعم",$H$6:H96,H96),"")</f>
        <v/>
      </c>
    </row>
    <row r="97">
      <c r="A97" s="5" t="n"/>
      <c r="B97" s="15" t="n"/>
      <c r="C97" s="16" t="n"/>
      <c r="D97" s="17" t="n"/>
      <c r="E97" s="17" t="n"/>
      <c r="F97" s="18" t="n"/>
      <c r="G97" s="18" t="n"/>
      <c r="H97" s="19">
        <f>IF(OR(A97&amp;""="",NOT(ISNUMBER(C97))),"",C97-'الإعدادات'!$B$4)</f>
        <v/>
      </c>
      <c r="I97" s="6">
        <f>IF(H97="","",IF(H97&lt;0,"منتهي",IF(H97&lt;=30,"خلال 30 يومًا",IF(H97&lt;=60,"خلال 60 يومًا",IF(H97&lt;=90,"خلال 90 يومًا","سليم")))))</f>
        <v/>
      </c>
      <c r="J97" s="6">
        <f>IF(OR(A97&amp;""="",NOT(ISNUMBER(D97)),NOT(ISNUMBER(E97))),"",IF(D97&lt;=E97,"تحت حد الطلب","كافٍ"))</f>
        <v/>
      </c>
      <c r="K97" s="20">
        <f>IF(OR(A97&amp;""="",NOT(ISNUMBER(D97)),NOT(ISNUMBER(F97))),"",ROUND(D97*F97,2))</f>
        <v/>
      </c>
      <c r="L97" s="20">
        <f>IF(OR(K97="",I97=""),"",IF(I97="سليم",0,K97))</f>
        <v/>
      </c>
      <c r="M97" s="6">
        <f>IF(OR(I97="",J97=""),"",IF(OR(I97&lt;&gt;"سليم",J97="تحت حد الطلب"),"نعم",""))</f>
        <v/>
      </c>
      <c r="N97" s="19">
        <f>IF(M97="نعم",COUNTIFS($M$6:$M$505,"نعم",$H$6:$H$505,"&lt;"&amp;H97)+COUNTIFS($M$6:M97,"نعم",$H$6:H97,H97),"")</f>
        <v/>
      </c>
    </row>
    <row r="98">
      <c r="A98" s="5" t="n"/>
      <c r="B98" s="15" t="n"/>
      <c r="C98" s="16" t="n"/>
      <c r="D98" s="17" t="n"/>
      <c r="E98" s="17" t="n"/>
      <c r="F98" s="18" t="n"/>
      <c r="G98" s="18" t="n"/>
      <c r="H98" s="19">
        <f>IF(OR(A98&amp;""="",NOT(ISNUMBER(C98))),"",C98-'الإعدادات'!$B$4)</f>
        <v/>
      </c>
      <c r="I98" s="6">
        <f>IF(H98="","",IF(H98&lt;0,"منتهي",IF(H98&lt;=30,"خلال 30 يومًا",IF(H98&lt;=60,"خلال 60 يومًا",IF(H98&lt;=90,"خلال 90 يومًا","سليم")))))</f>
        <v/>
      </c>
      <c r="J98" s="6">
        <f>IF(OR(A98&amp;""="",NOT(ISNUMBER(D98)),NOT(ISNUMBER(E98))),"",IF(D98&lt;=E98,"تحت حد الطلب","كافٍ"))</f>
        <v/>
      </c>
      <c r="K98" s="20">
        <f>IF(OR(A98&amp;""="",NOT(ISNUMBER(D98)),NOT(ISNUMBER(F98))),"",ROUND(D98*F98,2))</f>
        <v/>
      </c>
      <c r="L98" s="20">
        <f>IF(OR(K98="",I98=""),"",IF(I98="سليم",0,K98))</f>
        <v/>
      </c>
      <c r="M98" s="6">
        <f>IF(OR(I98="",J98=""),"",IF(OR(I98&lt;&gt;"سليم",J98="تحت حد الطلب"),"نعم",""))</f>
        <v/>
      </c>
      <c r="N98" s="19">
        <f>IF(M98="نعم",COUNTIFS($M$6:$M$505,"نعم",$H$6:$H$505,"&lt;"&amp;H98)+COUNTIFS($M$6:M98,"نعم",$H$6:H98,H98),"")</f>
        <v/>
      </c>
    </row>
    <row r="99">
      <c r="A99" s="5" t="n"/>
      <c r="B99" s="15" t="n"/>
      <c r="C99" s="16" t="n"/>
      <c r="D99" s="17" t="n"/>
      <c r="E99" s="17" t="n"/>
      <c r="F99" s="18" t="n"/>
      <c r="G99" s="18" t="n"/>
      <c r="H99" s="19">
        <f>IF(OR(A99&amp;""="",NOT(ISNUMBER(C99))),"",C99-'الإعدادات'!$B$4)</f>
        <v/>
      </c>
      <c r="I99" s="6">
        <f>IF(H99="","",IF(H99&lt;0,"منتهي",IF(H99&lt;=30,"خلال 30 يومًا",IF(H99&lt;=60,"خلال 60 يومًا",IF(H99&lt;=90,"خلال 90 يومًا","سليم")))))</f>
        <v/>
      </c>
      <c r="J99" s="6">
        <f>IF(OR(A99&amp;""="",NOT(ISNUMBER(D99)),NOT(ISNUMBER(E99))),"",IF(D99&lt;=E99,"تحت حد الطلب","كافٍ"))</f>
        <v/>
      </c>
      <c r="K99" s="20">
        <f>IF(OR(A99&amp;""="",NOT(ISNUMBER(D99)),NOT(ISNUMBER(F99))),"",ROUND(D99*F99,2))</f>
        <v/>
      </c>
      <c r="L99" s="20">
        <f>IF(OR(K99="",I99=""),"",IF(I99="سليم",0,K99))</f>
        <v/>
      </c>
      <c r="M99" s="6">
        <f>IF(OR(I99="",J99=""),"",IF(OR(I99&lt;&gt;"سليم",J99="تحت حد الطلب"),"نعم",""))</f>
        <v/>
      </c>
      <c r="N99" s="19">
        <f>IF(M99="نعم",COUNTIFS($M$6:$M$505,"نعم",$H$6:$H$505,"&lt;"&amp;H99)+COUNTIFS($M$6:M99,"نعم",$H$6:H99,H99),"")</f>
        <v/>
      </c>
    </row>
    <row r="100">
      <c r="A100" s="5" t="n"/>
      <c r="B100" s="15" t="n"/>
      <c r="C100" s="16" t="n"/>
      <c r="D100" s="17" t="n"/>
      <c r="E100" s="17" t="n"/>
      <c r="F100" s="18" t="n"/>
      <c r="G100" s="18" t="n"/>
      <c r="H100" s="19">
        <f>IF(OR(A100&amp;""="",NOT(ISNUMBER(C100))),"",C100-'الإعدادات'!$B$4)</f>
        <v/>
      </c>
      <c r="I100" s="6">
        <f>IF(H100="","",IF(H100&lt;0,"منتهي",IF(H100&lt;=30,"خلال 30 يومًا",IF(H100&lt;=60,"خلال 60 يومًا",IF(H100&lt;=90,"خلال 90 يومًا","سليم")))))</f>
        <v/>
      </c>
      <c r="J100" s="6">
        <f>IF(OR(A100&amp;""="",NOT(ISNUMBER(D100)),NOT(ISNUMBER(E100))),"",IF(D100&lt;=E100,"تحت حد الطلب","كافٍ"))</f>
        <v/>
      </c>
      <c r="K100" s="20">
        <f>IF(OR(A100&amp;""="",NOT(ISNUMBER(D100)),NOT(ISNUMBER(F100))),"",ROUND(D100*F100,2))</f>
        <v/>
      </c>
      <c r="L100" s="20">
        <f>IF(OR(K100="",I100=""),"",IF(I100="سليم",0,K100))</f>
        <v/>
      </c>
      <c r="M100" s="6">
        <f>IF(OR(I100="",J100=""),"",IF(OR(I100&lt;&gt;"سليم",J100="تحت حد الطلب"),"نعم",""))</f>
        <v/>
      </c>
      <c r="N100" s="19">
        <f>IF(M100="نعم",COUNTIFS($M$6:$M$505,"نعم",$H$6:$H$505,"&lt;"&amp;H100)+COUNTIFS($M$6:M100,"نعم",$H$6:H100,H100),"")</f>
        <v/>
      </c>
    </row>
    <row r="101">
      <c r="A101" s="5" t="n"/>
      <c r="B101" s="15" t="n"/>
      <c r="C101" s="16" t="n"/>
      <c r="D101" s="17" t="n"/>
      <c r="E101" s="17" t="n"/>
      <c r="F101" s="18" t="n"/>
      <c r="G101" s="18" t="n"/>
      <c r="H101" s="19">
        <f>IF(OR(A101&amp;""="",NOT(ISNUMBER(C101))),"",C101-'الإعدادات'!$B$4)</f>
        <v/>
      </c>
      <c r="I101" s="6">
        <f>IF(H101="","",IF(H101&lt;0,"منتهي",IF(H101&lt;=30,"خلال 30 يومًا",IF(H101&lt;=60,"خلال 60 يومًا",IF(H101&lt;=90,"خلال 90 يومًا","سليم")))))</f>
        <v/>
      </c>
      <c r="J101" s="6">
        <f>IF(OR(A101&amp;""="",NOT(ISNUMBER(D101)),NOT(ISNUMBER(E101))),"",IF(D101&lt;=E101,"تحت حد الطلب","كافٍ"))</f>
        <v/>
      </c>
      <c r="K101" s="20">
        <f>IF(OR(A101&amp;""="",NOT(ISNUMBER(D101)),NOT(ISNUMBER(F101))),"",ROUND(D101*F101,2))</f>
        <v/>
      </c>
      <c r="L101" s="20">
        <f>IF(OR(K101="",I101=""),"",IF(I101="سليم",0,K101))</f>
        <v/>
      </c>
      <c r="M101" s="6">
        <f>IF(OR(I101="",J101=""),"",IF(OR(I101&lt;&gt;"سليم",J101="تحت حد الطلب"),"نعم",""))</f>
        <v/>
      </c>
      <c r="N101" s="19">
        <f>IF(M101="نعم",COUNTIFS($M$6:$M$505,"نعم",$H$6:$H$505,"&lt;"&amp;H101)+COUNTIFS($M$6:M101,"نعم",$H$6:H101,H101),"")</f>
        <v/>
      </c>
    </row>
    <row r="102">
      <c r="A102" s="5" t="n"/>
      <c r="B102" s="15" t="n"/>
      <c r="C102" s="16" t="n"/>
      <c r="D102" s="17" t="n"/>
      <c r="E102" s="17" t="n"/>
      <c r="F102" s="18" t="n"/>
      <c r="G102" s="18" t="n"/>
      <c r="H102" s="19">
        <f>IF(OR(A102&amp;""="",NOT(ISNUMBER(C102))),"",C102-'الإعدادات'!$B$4)</f>
        <v/>
      </c>
      <c r="I102" s="6">
        <f>IF(H102="","",IF(H102&lt;0,"منتهي",IF(H102&lt;=30,"خلال 30 يومًا",IF(H102&lt;=60,"خلال 60 يومًا",IF(H102&lt;=90,"خلال 90 يومًا","سليم")))))</f>
        <v/>
      </c>
      <c r="J102" s="6">
        <f>IF(OR(A102&amp;""="",NOT(ISNUMBER(D102)),NOT(ISNUMBER(E102))),"",IF(D102&lt;=E102,"تحت حد الطلب","كافٍ"))</f>
        <v/>
      </c>
      <c r="K102" s="20">
        <f>IF(OR(A102&amp;""="",NOT(ISNUMBER(D102)),NOT(ISNUMBER(F102))),"",ROUND(D102*F102,2))</f>
        <v/>
      </c>
      <c r="L102" s="20">
        <f>IF(OR(K102="",I102=""),"",IF(I102="سليم",0,K102))</f>
        <v/>
      </c>
      <c r="M102" s="6">
        <f>IF(OR(I102="",J102=""),"",IF(OR(I102&lt;&gt;"سليم",J102="تحت حد الطلب"),"نعم",""))</f>
        <v/>
      </c>
      <c r="N102" s="19">
        <f>IF(M102="نعم",COUNTIFS($M$6:$M$505,"نعم",$H$6:$H$505,"&lt;"&amp;H102)+COUNTIFS($M$6:M102,"نعم",$H$6:H102,H102),"")</f>
        <v/>
      </c>
    </row>
    <row r="103">
      <c r="A103" s="5" t="n"/>
      <c r="B103" s="15" t="n"/>
      <c r="C103" s="16" t="n"/>
      <c r="D103" s="17" t="n"/>
      <c r="E103" s="17" t="n"/>
      <c r="F103" s="18" t="n"/>
      <c r="G103" s="18" t="n"/>
      <c r="H103" s="19">
        <f>IF(OR(A103&amp;""="",NOT(ISNUMBER(C103))),"",C103-'الإعدادات'!$B$4)</f>
        <v/>
      </c>
      <c r="I103" s="6">
        <f>IF(H103="","",IF(H103&lt;0,"منتهي",IF(H103&lt;=30,"خلال 30 يومًا",IF(H103&lt;=60,"خلال 60 يومًا",IF(H103&lt;=90,"خلال 90 يومًا","سليم")))))</f>
        <v/>
      </c>
      <c r="J103" s="6">
        <f>IF(OR(A103&amp;""="",NOT(ISNUMBER(D103)),NOT(ISNUMBER(E103))),"",IF(D103&lt;=E103,"تحت حد الطلب","كافٍ"))</f>
        <v/>
      </c>
      <c r="K103" s="20">
        <f>IF(OR(A103&amp;""="",NOT(ISNUMBER(D103)),NOT(ISNUMBER(F103))),"",ROUND(D103*F103,2))</f>
        <v/>
      </c>
      <c r="L103" s="20">
        <f>IF(OR(K103="",I103=""),"",IF(I103="سليم",0,K103))</f>
        <v/>
      </c>
      <c r="M103" s="6">
        <f>IF(OR(I103="",J103=""),"",IF(OR(I103&lt;&gt;"سليم",J103="تحت حد الطلب"),"نعم",""))</f>
        <v/>
      </c>
      <c r="N103" s="19">
        <f>IF(M103="نعم",COUNTIFS($M$6:$M$505,"نعم",$H$6:$H$505,"&lt;"&amp;H103)+COUNTIFS($M$6:M103,"نعم",$H$6:H103,H103),"")</f>
        <v/>
      </c>
    </row>
    <row r="104">
      <c r="A104" s="5" t="n"/>
      <c r="B104" s="15" t="n"/>
      <c r="C104" s="16" t="n"/>
      <c r="D104" s="17" t="n"/>
      <c r="E104" s="17" t="n"/>
      <c r="F104" s="18" t="n"/>
      <c r="G104" s="18" t="n"/>
      <c r="H104" s="19">
        <f>IF(OR(A104&amp;""="",NOT(ISNUMBER(C104))),"",C104-'الإعدادات'!$B$4)</f>
        <v/>
      </c>
      <c r="I104" s="6">
        <f>IF(H104="","",IF(H104&lt;0,"منتهي",IF(H104&lt;=30,"خلال 30 يومًا",IF(H104&lt;=60,"خلال 60 يومًا",IF(H104&lt;=90,"خلال 90 يومًا","سليم")))))</f>
        <v/>
      </c>
      <c r="J104" s="6">
        <f>IF(OR(A104&amp;""="",NOT(ISNUMBER(D104)),NOT(ISNUMBER(E104))),"",IF(D104&lt;=E104,"تحت حد الطلب","كافٍ"))</f>
        <v/>
      </c>
      <c r="K104" s="20">
        <f>IF(OR(A104&amp;""="",NOT(ISNUMBER(D104)),NOT(ISNUMBER(F104))),"",ROUND(D104*F104,2))</f>
        <v/>
      </c>
      <c r="L104" s="20">
        <f>IF(OR(K104="",I104=""),"",IF(I104="سليم",0,K104))</f>
        <v/>
      </c>
      <c r="M104" s="6">
        <f>IF(OR(I104="",J104=""),"",IF(OR(I104&lt;&gt;"سليم",J104="تحت حد الطلب"),"نعم",""))</f>
        <v/>
      </c>
      <c r="N104" s="19">
        <f>IF(M104="نعم",COUNTIFS($M$6:$M$505,"نعم",$H$6:$H$505,"&lt;"&amp;H104)+COUNTIFS($M$6:M104,"نعم",$H$6:H104,H104),"")</f>
        <v/>
      </c>
    </row>
    <row r="105">
      <c r="A105" s="5" t="n"/>
      <c r="B105" s="15" t="n"/>
      <c r="C105" s="16" t="n"/>
      <c r="D105" s="17" t="n"/>
      <c r="E105" s="17" t="n"/>
      <c r="F105" s="18" t="n"/>
      <c r="G105" s="18" t="n"/>
      <c r="H105" s="19">
        <f>IF(OR(A105&amp;""="",NOT(ISNUMBER(C105))),"",C105-'الإعدادات'!$B$4)</f>
        <v/>
      </c>
      <c r="I105" s="6">
        <f>IF(H105="","",IF(H105&lt;0,"منتهي",IF(H105&lt;=30,"خلال 30 يومًا",IF(H105&lt;=60,"خلال 60 يومًا",IF(H105&lt;=90,"خلال 90 يومًا","سليم")))))</f>
        <v/>
      </c>
      <c r="J105" s="6">
        <f>IF(OR(A105&amp;""="",NOT(ISNUMBER(D105)),NOT(ISNUMBER(E105))),"",IF(D105&lt;=E105,"تحت حد الطلب","كافٍ"))</f>
        <v/>
      </c>
      <c r="K105" s="20">
        <f>IF(OR(A105&amp;""="",NOT(ISNUMBER(D105)),NOT(ISNUMBER(F105))),"",ROUND(D105*F105,2))</f>
        <v/>
      </c>
      <c r="L105" s="20">
        <f>IF(OR(K105="",I105=""),"",IF(I105="سليم",0,K105))</f>
        <v/>
      </c>
      <c r="M105" s="6">
        <f>IF(OR(I105="",J105=""),"",IF(OR(I105&lt;&gt;"سليم",J105="تحت حد الطلب"),"نعم",""))</f>
        <v/>
      </c>
      <c r="N105" s="19">
        <f>IF(M105="نعم",COUNTIFS($M$6:$M$505,"نعم",$H$6:$H$505,"&lt;"&amp;H105)+COUNTIFS($M$6:M105,"نعم",$H$6:H105,H105),"")</f>
        <v/>
      </c>
    </row>
    <row r="106">
      <c r="A106" s="5" t="n"/>
      <c r="B106" s="15" t="n"/>
      <c r="C106" s="16" t="n"/>
      <c r="D106" s="17" t="n"/>
      <c r="E106" s="17" t="n"/>
      <c r="F106" s="18" t="n"/>
      <c r="G106" s="18" t="n"/>
      <c r="H106" s="19">
        <f>IF(OR(A106&amp;""="",NOT(ISNUMBER(C106))),"",C106-'الإعدادات'!$B$4)</f>
        <v/>
      </c>
      <c r="I106" s="6">
        <f>IF(H106="","",IF(H106&lt;0,"منتهي",IF(H106&lt;=30,"خلال 30 يومًا",IF(H106&lt;=60,"خلال 60 يومًا",IF(H106&lt;=90,"خلال 90 يومًا","سليم")))))</f>
        <v/>
      </c>
      <c r="J106" s="6">
        <f>IF(OR(A106&amp;""="",NOT(ISNUMBER(D106)),NOT(ISNUMBER(E106))),"",IF(D106&lt;=E106,"تحت حد الطلب","كافٍ"))</f>
        <v/>
      </c>
      <c r="K106" s="20">
        <f>IF(OR(A106&amp;""="",NOT(ISNUMBER(D106)),NOT(ISNUMBER(F106))),"",ROUND(D106*F106,2))</f>
        <v/>
      </c>
      <c r="L106" s="20">
        <f>IF(OR(K106="",I106=""),"",IF(I106="سليم",0,K106))</f>
        <v/>
      </c>
      <c r="M106" s="6">
        <f>IF(OR(I106="",J106=""),"",IF(OR(I106&lt;&gt;"سليم",J106="تحت حد الطلب"),"نعم",""))</f>
        <v/>
      </c>
      <c r="N106" s="19">
        <f>IF(M106="نعم",COUNTIFS($M$6:$M$505,"نعم",$H$6:$H$505,"&lt;"&amp;H106)+COUNTIFS($M$6:M106,"نعم",$H$6:H106,H106),"")</f>
        <v/>
      </c>
    </row>
    <row r="107">
      <c r="A107" s="5" t="n"/>
      <c r="B107" s="15" t="n"/>
      <c r="C107" s="16" t="n"/>
      <c r="D107" s="17" t="n"/>
      <c r="E107" s="17" t="n"/>
      <c r="F107" s="18" t="n"/>
      <c r="G107" s="18" t="n"/>
      <c r="H107" s="19">
        <f>IF(OR(A107&amp;""="",NOT(ISNUMBER(C107))),"",C107-'الإعدادات'!$B$4)</f>
        <v/>
      </c>
      <c r="I107" s="6">
        <f>IF(H107="","",IF(H107&lt;0,"منتهي",IF(H107&lt;=30,"خلال 30 يومًا",IF(H107&lt;=60,"خلال 60 يومًا",IF(H107&lt;=90,"خلال 90 يومًا","سليم")))))</f>
        <v/>
      </c>
      <c r="J107" s="6">
        <f>IF(OR(A107&amp;""="",NOT(ISNUMBER(D107)),NOT(ISNUMBER(E107))),"",IF(D107&lt;=E107,"تحت حد الطلب","كافٍ"))</f>
        <v/>
      </c>
      <c r="K107" s="20">
        <f>IF(OR(A107&amp;""="",NOT(ISNUMBER(D107)),NOT(ISNUMBER(F107))),"",ROUND(D107*F107,2))</f>
        <v/>
      </c>
      <c r="L107" s="20">
        <f>IF(OR(K107="",I107=""),"",IF(I107="سليم",0,K107))</f>
        <v/>
      </c>
      <c r="M107" s="6">
        <f>IF(OR(I107="",J107=""),"",IF(OR(I107&lt;&gt;"سليم",J107="تحت حد الطلب"),"نعم",""))</f>
        <v/>
      </c>
      <c r="N107" s="19">
        <f>IF(M107="نعم",COUNTIFS($M$6:$M$505,"نعم",$H$6:$H$505,"&lt;"&amp;H107)+COUNTIFS($M$6:M107,"نعم",$H$6:H107,H107),"")</f>
        <v/>
      </c>
    </row>
    <row r="108">
      <c r="A108" s="5" t="n"/>
      <c r="B108" s="15" t="n"/>
      <c r="C108" s="16" t="n"/>
      <c r="D108" s="17" t="n"/>
      <c r="E108" s="17" t="n"/>
      <c r="F108" s="18" t="n"/>
      <c r="G108" s="18" t="n"/>
      <c r="H108" s="19">
        <f>IF(OR(A108&amp;""="",NOT(ISNUMBER(C108))),"",C108-'الإعدادات'!$B$4)</f>
        <v/>
      </c>
      <c r="I108" s="6">
        <f>IF(H108="","",IF(H108&lt;0,"منتهي",IF(H108&lt;=30,"خلال 30 يومًا",IF(H108&lt;=60,"خلال 60 يومًا",IF(H108&lt;=90,"خلال 90 يومًا","سليم")))))</f>
        <v/>
      </c>
      <c r="J108" s="6">
        <f>IF(OR(A108&amp;""="",NOT(ISNUMBER(D108)),NOT(ISNUMBER(E108))),"",IF(D108&lt;=E108,"تحت حد الطلب","كافٍ"))</f>
        <v/>
      </c>
      <c r="K108" s="20">
        <f>IF(OR(A108&amp;""="",NOT(ISNUMBER(D108)),NOT(ISNUMBER(F108))),"",ROUND(D108*F108,2))</f>
        <v/>
      </c>
      <c r="L108" s="20">
        <f>IF(OR(K108="",I108=""),"",IF(I108="سليم",0,K108))</f>
        <v/>
      </c>
      <c r="M108" s="6">
        <f>IF(OR(I108="",J108=""),"",IF(OR(I108&lt;&gt;"سليم",J108="تحت حد الطلب"),"نعم",""))</f>
        <v/>
      </c>
      <c r="N108" s="19">
        <f>IF(M108="نعم",COUNTIFS($M$6:$M$505,"نعم",$H$6:$H$505,"&lt;"&amp;H108)+COUNTIFS($M$6:M108,"نعم",$H$6:H108,H108),"")</f>
        <v/>
      </c>
    </row>
    <row r="109">
      <c r="A109" s="5" t="n"/>
      <c r="B109" s="15" t="n"/>
      <c r="C109" s="16" t="n"/>
      <c r="D109" s="17" t="n"/>
      <c r="E109" s="17" t="n"/>
      <c r="F109" s="18" t="n"/>
      <c r="G109" s="18" t="n"/>
      <c r="H109" s="19">
        <f>IF(OR(A109&amp;""="",NOT(ISNUMBER(C109))),"",C109-'الإعدادات'!$B$4)</f>
        <v/>
      </c>
      <c r="I109" s="6">
        <f>IF(H109="","",IF(H109&lt;0,"منتهي",IF(H109&lt;=30,"خلال 30 يومًا",IF(H109&lt;=60,"خلال 60 يومًا",IF(H109&lt;=90,"خلال 90 يومًا","سليم")))))</f>
        <v/>
      </c>
      <c r="J109" s="6">
        <f>IF(OR(A109&amp;""="",NOT(ISNUMBER(D109)),NOT(ISNUMBER(E109))),"",IF(D109&lt;=E109,"تحت حد الطلب","كافٍ"))</f>
        <v/>
      </c>
      <c r="K109" s="20">
        <f>IF(OR(A109&amp;""="",NOT(ISNUMBER(D109)),NOT(ISNUMBER(F109))),"",ROUND(D109*F109,2))</f>
        <v/>
      </c>
      <c r="L109" s="20">
        <f>IF(OR(K109="",I109=""),"",IF(I109="سليم",0,K109))</f>
        <v/>
      </c>
      <c r="M109" s="6">
        <f>IF(OR(I109="",J109=""),"",IF(OR(I109&lt;&gt;"سليم",J109="تحت حد الطلب"),"نعم",""))</f>
        <v/>
      </c>
      <c r="N109" s="19">
        <f>IF(M109="نعم",COUNTIFS($M$6:$M$505,"نعم",$H$6:$H$505,"&lt;"&amp;H109)+COUNTIFS($M$6:M109,"نعم",$H$6:H109,H109),"")</f>
        <v/>
      </c>
    </row>
    <row r="110">
      <c r="A110" s="5" t="n"/>
      <c r="B110" s="15" t="n"/>
      <c r="C110" s="16" t="n"/>
      <c r="D110" s="17" t="n"/>
      <c r="E110" s="17" t="n"/>
      <c r="F110" s="18" t="n"/>
      <c r="G110" s="18" t="n"/>
      <c r="H110" s="19">
        <f>IF(OR(A110&amp;""="",NOT(ISNUMBER(C110))),"",C110-'الإعدادات'!$B$4)</f>
        <v/>
      </c>
      <c r="I110" s="6">
        <f>IF(H110="","",IF(H110&lt;0,"منتهي",IF(H110&lt;=30,"خلال 30 يومًا",IF(H110&lt;=60,"خلال 60 يومًا",IF(H110&lt;=90,"خلال 90 يومًا","سليم")))))</f>
        <v/>
      </c>
      <c r="J110" s="6">
        <f>IF(OR(A110&amp;""="",NOT(ISNUMBER(D110)),NOT(ISNUMBER(E110))),"",IF(D110&lt;=E110,"تحت حد الطلب","كافٍ"))</f>
        <v/>
      </c>
      <c r="K110" s="20">
        <f>IF(OR(A110&amp;""="",NOT(ISNUMBER(D110)),NOT(ISNUMBER(F110))),"",ROUND(D110*F110,2))</f>
        <v/>
      </c>
      <c r="L110" s="20">
        <f>IF(OR(K110="",I110=""),"",IF(I110="سليم",0,K110))</f>
        <v/>
      </c>
      <c r="M110" s="6">
        <f>IF(OR(I110="",J110=""),"",IF(OR(I110&lt;&gt;"سليم",J110="تحت حد الطلب"),"نعم",""))</f>
        <v/>
      </c>
      <c r="N110" s="19">
        <f>IF(M110="نعم",COUNTIFS($M$6:$M$505,"نعم",$H$6:$H$505,"&lt;"&amp;H110)+COUNTIFS($M$6:M110,"نعم",$H$6:H110,H110),"")</f>
        <v/>
      </c>
    </row>
    <row r="111">
      <c r="A111" s="5" t="n"/>
      <c r="B111" s="15" t="n"/>
      <c r="C111" s="16" t="n"/>
      <c r="D111" s="17" t="n"/>
      <c r="E111" s="17" t="n"/>
      <c r="F111" s="18" t="n"/>
      <c r="G111" s="18" t="n"/>
      <c r="H111" s="19">
        <f>IF(OR(A111&amp;""="",NOT(ISNUMBER(C111))),"",C111-'الإعدادات'!$B$4)</f>
        <v/>
      </c>
      <c r="I111" s="6">
        <f>IF(H111="","",IF(H111&lt;0,"منتهي",IF(H111&lt;=30,"خلال 30 يومًا",IF(H111&lt;=60,"خلال 60 يومًا",IF(H111&lt;=90,"خلال 90 يومًا","سليم")))))</f>
        <v/>
      </c>
      <c r="J111" s="6">
        <f>IF(OR(A111&amp;""="",NOT(ISNUMBER(D111)),NOT(ISNUMBER(E111))),"",IF(D111&lt;=E111,"تحت حد الطلب","كافٍ"))</f>
        <v/>
      </c>
      <c r="K111" s="20">
        <f>IF(OR(A111&amp;""="",NOT(ISNUMBER(D111)),NOT(ISNUMBER(F111))),"",ROUND(D111*F111,2))</f>
        <v/>
      </c>
      <c r="L111" s="20">
        <f>IF(OR(K111="",I111=""),"",IF(I111="سليم",0,K111))</f>
        <v/>
      </c>
      <c r="M111" s="6">
        <f>IF(OR(I111="",J111=""),"",IF(OR(I111&lt;&gt;"سليم",J111="تحت حد الطلب"),"نعم",""))</f>
        <v/>
      </c>
      <c r="N111" s="19">
        <f>IF(M111="نعم",COUNTIFS($M$6:$M$505,"نعم",$H$6:$H$505,"&lt;"&amp;H111)+COUNTIFS($M$6:M111,"نعم",$H$6:H111,H111),"")</f>
        <v/>
      </c>
    </row>
    <row r="112">
      <c r="A112" s="5" t="n"/>
      <c r="B112" s="15" t="n"/>
      <c r="C112" s="16" t="n"/>
      <c r="D112" s="17" t="n"/>
      <c r="E112" s="17" t="n"/>
      <c r="F112" s="18" t="n"/>
      <c r="G112" s="18" t="n"/>
      <c r="H112" s="19">
        <f>IF(OR(A112&amp;""="",NOT(ISNUMBER(C112))),"",C112-'الإعدادات'!$B$4)</f>
        <v/>
      </c>
      <c r="I112" s="6">
        <f>IF(H112="","",IF(H112&lt;0,"منتهي",IF(H112&lt;=30,"خلال 30 يومًا",IF(H112&lt;=60,"خلال 60 يومًا",IF(H112&lt;=90,"خلال 90 يومًا","سليم")))))</f>
        <v/>
      </c>
      <c r="J112" s="6">
        <f>IF(OR(A112&amp;""="",NOT(ISNUMBER(D112)),NOT(ISNUMBER(E112))),"",IF(D112&lt;=E112,"تحت حد الطلب","كافٍ"))</f>
        <v/>
      </c>
      <c r="K112" s="20">
        <f>IF(OR(A112&amp;""="",NOT(ISNUMBER(D112)),NOT(ISNUMBER(F112))),"",ROUND(D112*F112,2))</f>
        <v/>
      </c>
      <c r="L112" s="20">
        <f>IF(OR(K112="",I112=""),"",IF(I112="سليم",0,K112))</f>
        <v/>
      </c>
      <c r="M112" s="6">
        <f>IF(OR(I112="",J112=""),"",IF(OR(I112&lt;&gt;"سليم",J112="تحت حد الطلب"),"نعم",""))</f>
        <v/>
      </c>
      <c r="N112" s="19">
        <f>IF(M112="نعم",COUNTIFS($M$6:$M$505,"نعم",$H$6:$H$505,"&lt;"&amp;H112)+COUNTIFS($M$6:M112,"نعم",$H$6:H112,H112),"")</f>
        <v/>
      </c>
    </row>
    <row r="113">
      <c r="A113" s="5" t="n"/>
      <c r="B113" s="15" t="n"/>
      <c r="C113" s="16" t="n"/>
      <c r="D113" s="17" t="n"/>
      <c r="E113" s="17" t="n"/>
      <c r="F113" s="18" t="n"/>
      <c r="G113" s="18" t="n"/>
      <c r="H113" s="19">
        <f>IF(OR(A113&amp;""="",NOT(ISNUMBER(C113))),"",C113-'الإعدادات'!$B$4)</f>
        <v/>
      </c>
      <c r="I113" s="6">
        <f>IF(H113="","",IF(H113&lt;0,"منتهي",IF(H113&lt;=30,"خلال 30 يومًا",IF(H113&lt;=60,"خلال 60 يومًا",IF(H113&lt;=90,"خلال 90 يومًا","سليم")))))</f>
        <v/>
      </c>
      <c r="J113" s="6">
        <f>IF(OR(A113&amp;""="",NOT(ISNUMBER(D113)),NOT(ISNUMBER(E113))),"",IF(D113&lt;=E113,"تحت حد الطلب","كافٍ"))</f>
        <v/>
      </c>
      <c r="K113" s="20">
        <f>IF(OR(A113&amp;""="",NOT(ISNUMBER(D113)),NOT(ISNUMBER(F113))),"",ROUND(D113*F113,2))</f>
        <v/>
      </c>
      <c r="L113" s="20">
        <f>IF(OR(K113="",I113=""),"",IF(I113="سليم",0,K113))</f>
        <v/>
      </c>
      <c r="M113" s="6">
        <f>IF(OR(I113="",J113=""),"",IF(OR(I113&lt;&gt;"سليم",J113="تحت حد الطلب"),"نعم",""))</f>
        <v/>
      </c>
      <c r="N113" s="19">
        <f>IF(M113="نعم",COUNTIFS($M$6:$M$505,"نعم",$H$6:$H$505,"&lt;"&amp;H113)+COUNTIFS($M$6:M113,"نعم",$H$6:H113,H113),"")</f>
        <v/>
      </c>
    </row>
    <row r="114">
      <c r="A114" s="5" t="n"/>
      <c r="B114" s="15" t="n"/>
      <c r="C114" s="16" t="n"/>
      <c r="D114" s="17" t="n"/>
      <c r="E114" s="17" t="n"/>
      <c r="F114" s="18" t="n"/>
      <c r="G114" s="18" t="n"/>
      <c r="H114" s="19">
        <f>IF(OR(A114&amp;""="",NOT(ISNUMBER(C114))),"",C114-'الإعدادات'!$B$4)</f>
        <v/>
      </c>
      <c r="I114" s="6">
        <f>IF(H114="","",IF(H114&lt;0,"منتهي",IF(H114&lt;=30,"خلال 30 يومًا",IF(H114&lt;=60,"خلال 60 يومًا",IF(H114&lt;=90,"خلال 90 يومًا","سليم")))))</f>
        <v/>
      </c>
      <c r="J114" s="6">
        <f>IF(OR(A114&amp;""="",NOT(ISNUMBER(D114)),NOT(ISNUMBER(E114))),"",IF(D114&lt;=E114,"تحت حد الطلب","كافٍ"))</f>
        <v/>
      </c>
      <c r="K114" s="20">
        <f>IF(OR(A114&amp;""="",NOT(ISNUMBER(D114)),NOT(ISNUMBER(F114))),"",ROUND(D114*F114,2))</f>
        <v/>
      </c>
      <c r="L114" s="20">
        <f>IF(OR(K114="",I114=""),"",IF(I114="سليم",0,K114))</f>
        <v/>
      </c>
      <c r="M114" s="6">
        <f>IF(OR(I114="",J114=""),"",IF(OR(I114&lt;&gt;"سليم",J114="تحت حد الطلب"),"نعم",""))</f>
        <v/>
      </c>
      <c r="N114" s="19">
        <f>IF(M114="نعم",COUNTIFS($M$6:$M$505,"نعم",$H$6:$H$505,"&lt;"&amp;H114)+COUNTIFS($M$6:M114,"نعم",$H$6:H114,H114),"")</f>
        <v/>
      </c>
    </row>
    <row r="115">
      <c r="A115" s="5" t="n"/>
      <c r="B115" s="15" t="n"/>
      <c r="C115" s="16" t="n"/>
      <c r="D115" s="17" t="n"/>
      <c r="E115" s="17" t="n"/>
      <c r="F115" s="18" t="n"/>
      <c r="G115" s="18" t="n"/>
      <c r="H115" s="19">
        <f>IF(OR(A115&amp;""="",NOT(ISNUMBER(C115))),"",C115-'الإعدادات'!$B$4)</f>
        <v/>
      </c>
      <c r="I115" s="6">
        <f>IF(H115="","",IF(H115&lt;0,"منتهي",IF(H115&lt;=30,"خلال 30 يومًا",IF(H115&lt;=60,"خلال 60 يومًا",IF(H115&lt;=90,"خلال 90 يومًا","سليم")))))</f>
        <v/>
      </c>
      <c r="J115" s="6">
        <f>IF(OR(A115&amp;""="",NOT(ISNUMBER(D115)),NOT(ISNUMBER(E115))),"",IF(D115&lt;=E115,"تحت حد الطلب","كافٍ"))</f>
        <v/>
      </c>
      <c r="K115" s="20">
        <f>IF(OR(A115&amp;""="",NOT(ISNUMBER(D115)),NOT(ISNUMBER(F115))),"",ROUND(D115*F115,2))</f>
        <v/>
      </c>
      <c r="L115" s="20">
        <f>IF(OR(K115="",I115=""),"",IF(I115="سليم",0,K115))</f>
        <v/>
      </c>
      <c r="M115" s="6">
        <f>IF(OR(I115="",J115=""),"",IF(OR(I115&lt;&gt;"سليم",J115="تحت حد الطلب"),"نعم",""))</f>
        <v/>
      </c>
      <c r="N115" s="19">
        <f>IF(M115="نعم",COUNTIFS($M$6:$M$505,"نعم",$H$6:$H$505,"&lt;"&amp;H115)+COUNTIFS($M$6:M115,"نعم",$H$6:H115,H115),"")</f>
        <v/>
      </c>
    </row>
    <row r="116">
      <c r="A116" s="5" t="n"/>
      <c r="B116" s="15" t="n"/>
      <c r="C116" s="16" t="n"/>
      <c r="D116" s="17" t="n"/>
      <c r="E116" s="17" t="n"/>
      <c r="F116" s="18" t="n"/>
      <c r="G116" s="18" t="n"/>
      <c r="H116" s="19">
        <f>IF(OR(A116&amp;""="",NOT(ISNUMBER(C116))),"",C116-'الإعدادات'!$B$4)</f>
        <v/>
      </c>
      <c r="I116" s="6">
        <f>IF(H116="","",IF(H116&lt;0,"منتهي",IF(H116&lt;=30,"خلال 30 يومًا",IF(H116&lt;=60,"خلال 60 يومًا",IF(H116&lt;=90,"خلال 90 يومًا","سليم")))))</f>
        <v/>
      </c>
      <c r="J116" s="6">
        <f>IF(OR(A116&amp;""="",NOT(ISNUMBER(D116)),NOT(ISNUMBER(E116))),"",IF(D116&lt;=E116,"تحت حد الطلب","كافٍ"))</f>
        <v/>
      </c>
      <c r="K116" s="20">
        <f>IF(OR(A116&amp;""="",NOT(ISNUMBER(D116)),NOT(ISNUMBER(F116))),"",ROUND(D116*F116,2))</f>
        <v/>
      </c>
      <c r="L116" s="20">
        <f>IF(OR(K116="",I116=""),"",IF(I116="سليم",0,K116))</f>
        <v/>
      </c>
      <c r="M116" s="6">
        <f>IF(OR(I116="",J116=""),"",IF(OR(I116&lt;&gt;"سليم",J116="تحت حد الطلب"),"نعم",""))</f>
        <v/>
      </c>
      <c r="N116" s="19">
        <f>IF(M116="نعم",COUNTIFS($M$6:$M$505,"نعم",$H$6:$H$505,"&lt;"&amp;H116)+COUNTIFS($M$6:M116,"نعم",$H$6:H116,H116),"")</f>
        <v/>
      </c>
    </row>
    <row r="117">
      <c r="A117" s="5" t="n"/>
      <c r="B117" s="15" t="n"/>
      <c r="C117" s="16" t="n"/>
      <c r="D117" s="17" t="n"/>
      <c r="E117" s="17" t="n"/>
      <c r="F117" s="18" t="n"/>
      <c r="G117" s="18" t="n"/>
      <c r="H117" s="19">
        <f>IF(OR(A117&amp;""="",NOT(ISNUMBER(C117))),"",C117-'الإعدادات'!$B$4)</f>
        <v/>
      </c>
      <c r="I117" s="6">
        <f>IF(H117="","",IF(H117&lt;0,"منتهي",IF(H117&lt;=30,"خلال 30 يومًا",IF(H117&lt;=60,"خلال 60 يومًا",IF(H117&lt;=90,"خلال 90 يومًا","سليم")))))</f>
        <v/>
      </c>
      <c r="J117" s="6">
        <f>IF(OR(A117&amp;""="",NOT(ISNUMBER(D117)),NOT(ISNUMBER(E117))),"",IF(D117&lt;=E117,"تحت حد الطلب","كافٍ"))</f>
        <v/>
      </c>
      <c r="K117" s="20">
        <f>IF(OR(A117&amp;""="",NOT(ISNUMBER(D117)),NOT(ISNUMBER(F117))),"",ROUND(D117*F117,2))</f>
        <v/>
      </c>
      <c r="L117" s="20">
        <f>IF(OR(K117="",I117=""),"",IF(I117="سليم",0,K117))</f>
        <v/>
      </c>
      <c r="M117" s="6">
        <f>IF(OR(I117="",J117=""),"",IF(OR(I117&lt;&gt;"سليم",J117="تحت حد الطلب"),"نعم",""))</f>
        <v/>
      </c>
      <c r="N117" s="19">
        <f>IF(M117="نعم",COUNTIFS($M$6:$M$505,"نعم",$H$6:$H$505,"&lt;"&amp;H117)+COUNTIFS($M$6:M117,"نعم",$H$6:H117,H117),"")</f>
        <v/>
      </c>
    </row>
    <row r="118">
      <c r="A118" s="5" t="n"/>
      <c r="B118" s="15" t="n"/>
      <c r="C118" s="16" t="n"/>
      <c r="D118" s="17" t="n"/>
      <c r="E118" s="17" t="n"/>
      <c r="F118" s="18" t="n"/>
      <c r="G118" s="18" t="n"/>
      <c r="H118" s="19">
        <f>IF(OR(A118&amp;""="",NOT(ISNUMBER(C118))),"",C118-'الإعدادات'!$B$4)</f>
        <v/>
      </c>
      <c r="I118" s="6">
        <f>IF(H118="","",IF(H118&lt;0,"منتهي",IF(H118&lt;=30,"خلال 30 يومًا",IF(H118&lt;=60,"خلال 60 يومًا",IF(H118&lt;=90,"خلال 90 يومًا","سليم")))))</f>
        <v/>
      </c>
      <c r="J118" s="6">
        <f>IF(OR(A118&amp;""="",NOT(ISNUMBER(D118)),NOT(ISNUMBER(E118))),"",IF(D118&lt;=E118,"تحت حد الطلب","كافٍ"))</f>
        <v/>
      </c>
      <c r="K118" s="20">
        <f>IF(OR(A118&amp;""="",NOT(ISNUMBER(D118)),NOT(ISNUMBER(F118))),"",ROUND(D118*F118,2))</f>
        <v/>
      </c>
      <c r="L118" s="20">
        <f>IF(OR(K118="",I118=""),"",IF(I118="سليم",0,K118))</f>
        <v/>
      </c>
      <c r="M118" s="6">
        <f>IF(OR(I118="",J118=""),"",IF(OR(I118&lt;&gt;"سليم",J118="تحت حد الطلب"),"نعم",""))</f>
        <v/>
      </c>
      <c r="N118" s="19">
        <f>IF(M118="نعم",COUNTIFS($M$6:$M$505,"نعم",$H$6:$H$505,"&lt;"&amp;H118)+COUNTIFS($M$6:M118,"نعم",$H$6:H118,H118),"")</f>
        <v/>
      </c>
    </row>
    <row r="119">
      <c r="A119" s="5" t="n"/>
      <c r="B119" s="15" t="n"/>
      <c r="C119" s="16" t="n"/>
      <c r="D119" s="17" t="n"/>
      <c r="E119" s="17" t="n"/>
      <c r="F119" s="18" t="n"/>
      <c r="G119" s="18" t="n"/>
      <c r="H119" s="19">
        <f>IF(OR(A119&amp;""="",NOT(ISNUMBER(C119))),"",C119-'الإعدادات'!$B$4)</f>
        <v/>
      </c>
      <c r="I119" s="6">
        <f>IF(H119="","",IF(H119&lt;0,"منتهي",IF(H119&lt;=30,"خلال 30 يومًا",IF(H119&lt;=60,"خلال 60 يومًا",IF(H119&lt;=90,"خلال 90 يومًا","سليم")))))</f>
        <v/>
      </c>
      <c r="J119" s="6">
        <f>IF(OR(A119&amp;""="",NOT(ISNUMBER(D119)),NOT(ISNUMBER(E119))),"",IF(D119&lt;=E119,"تحت حد الطلب","كافٍ"))</f>
        <v/>
      </c>
      <c r="K119" s="20">
        <f>IF(OR(A119&amp;""="",NOT(ISNUMBER(D119)),NOT(ISNUMBER(F119))),"",ROUND(D119*F119,2))</f>
        <v/>
      </c>
      <c r="L119" s="20">
        <f>IF(OR(K119="",I119=""),"",IF(I119="سليم",0,K119))</f>
        <v/>
      </c>
      <c r="M119" s="6">
        <f>IF(OR(I119="",J119=""),"",IF(OR(I119&lt;&gt;"سليم",J119="تحت حد الطلب"),"نعم",""))</f>
        <v/>
      </c>
      <c r="N119" s="19">
        <f>IF(M119="نعم",COUNTIFS($M$6:$M$505,"نعم",$H$6:$H$505,"&lt;"&amp;H119)+COUNTIFS($M$6:M119,"نعم",$H$6:H119,H119),"")</f>
        <v/>
      </c>
    </row>
    <row r="120">
      <c r="A120" s="5" t="n"/>
      <c r="B120" s="15" t="n"/>
      <c r="C120" s="16" t="n"/>
      <c r="D120" s="17" t="n"/>
      <c r="E120" s="17" t="n"/>
      <c r="F120" s="18" t="n"/>
      <c r="G120" s="18" t="n"/>
      <c r="H120" s="19">
        <f>IF(OR(A120&amp;""="",NOT(ISNUMBER(C120))),"",C120-'الإعدادات'!$B$4)</f>
        <v/>
      </c>
      <c r="I120" s="6">
        <f>IF(H120="","",IF(H120&lt;0,"منتهي",IF(H120&lt;=30,"خلال 30 يومًا",IF(H120&lt;=60,"خلال 60 يومًا",IF(H120&lt;=90,"خلال 90 يومًا","سليم")))))</f>
        <v/>
      </c>
      <c r="J120" s="6">
        <f>IF(OR(A120&amp;""="",NOT(ISNUMBER(D120)),NOT(ISNUMBER(E120))),"",IF(D120&lt;=E120,"تحت حد الطلب","كافٍ"))</f>
        <v/>
      </c>
      <c r="K120" s="20">
        <f>IF(OR(A120&amp;""="",NOT(ISNUMBER(D120)),NOT(ISNUMBER(F120))),"",ROUND(D120*F120,2))</f>
        <v/>
      </c>
      <c r="L120" s="20">
        <f>IF(OR(K120="",I120=""),"",IF(I120="سليم",0,K120))</f>
        <v/>
      </c>
      <c r="M120" s="6">
        <f>IF(OR(I120="",J120=""),"",IF(OR(I120&lt;&gt;"سليم",J120="تحت حد الطلب"),"نعم",""))</f>
        <v/>
      </c>
      <c r="N120" s="19">
        <f>IF(M120="نعم",COUNTIFS($M$6:$M$505,"نعم",$H$6:$H$505,"&lt;"&amp;H120)+COUNTIFS($M$6:M120,"نعم",$H$6:H120,H120),"")</f>
        <v/>
      </c>
    </row>
    <row r="121">
      <c r="A121" s="5" t="n"/>
      <c r="B121" s="15" t="n"/>
      <c r="C121" s="16" t="n"/>
      <c r="D121" s="17" t="n"/>
      <c r="E121" s="17" t="n"/>
      <c r="F121" s="18" t="n"/>
      <c r="G121" s="18" t="n"/>
      <c r="H121" s="19">
        <f>IF(OR(A121&amp;""="",NOT(ISNUMBER(C121))),"",C121-'الإعدادات'!$B$4)</f>
        <v/>
      </c>
      <c r="I121" s="6">
        <f>IF(H121="","",IF(H121&lt;0,"منتهي",IF(H121&lt;=30,"خلال 30 يومًا",IF(H121&lt;=60,"خلال 60 يومًا",IF(H121&lt;=90,"خلال 90 يومًا","سليم")))))</f>
        <v/>
      </c>
      <c r="J121" s="6">
        <f>IF(OR(A121&amp;""="",NOT(ISNUMBER(D121)),NOT(ISNUMBER(E121))),"",IF(D121&lt;=E121,"تحت حد الطلب","كافٍ"))</f>
        <v/>
      </c>
      <c r="K121" s="20">
        <f>IF(OR(A121&amp;""="",NOT(ISNUMBER(D121)),NOT(ISNUMBER(F121))),"",ROUND(D121*F121,2))</f>
        <v/>
      </c>
      <c r="L121" s="20">
        <f>IF(OR(K121="",I121=""),"",IF(I121="سليم",0,K121))</f>
        <v/>
      </c>
      <c r="M121" s="6">
        <f>IF(OR(I121="",J121=""),"",IF(OR(I121&lt;&gt;"سليم",J121="تحت حد الطلب"),"نعم",""))</f>
        <v/>
      </c>
      <c r="N121" s="19">
        <f>IF(M121="نعم",COUNTIFS($M$6:$M$505,"نعم",$H$6:$H$505,"&lt;"&amp;H121)+COUNTIFS($M$6:M121,"نعم",$H$6:H121,H121),"")</f>
        <v/>
      </c>
    </row>
    <row r="122">
      <c r="A122" s="5" t="n"/>
      <c r="B122" s="15" t="n"/>
      <c r="C122" s="16" t="n"/>
      <c r="D122" s="17" t="n"/>
      <c r="E122" s="17" t="n"/>
      <c r="F122" s="18" t="n"/>
      <c r="G122" s="18" t="n"/>
      <c r="H122" s="19">
        <f>IF(OR(A122&amp;""="",NOT(ISNUMBER(C122))),"",C122-'الإعدادات'!$B$4)</f>
        <v/>
      </c>
      <c r="I122" s="6">
        <f>IF(H122="","",IF(H122&lt;0,"منتهي",IF(H122&lt;=30,"خلال 30 يومًا",IF(H122&lt;=60,"خلال 60 يومًا",IF(H122&lt;=90,"خلال 90 يومًا","سليم")))))</f>
        <v/>
      </c>
      <c r="J122" s="6">
        <f>IF(OR(A122&amp;""="",NOT(ISNUMBER(D122)),NOT(ISNUMBER(E122))),"",IF(D122&lt;=E122,"تحت حد الطلب","كافٍ"))</f>
        <v/>
      </c>
      <c r="K122" s="20">
        <f>IF(OR(A122&amp;""="",NOT(ISNUMBER(D122)),NOT(ISNUMBER(F122))),"",ROUND(D122*F122,2))</f>
        <v/>
      </c>
      <c r="L122" s="20">
        <f>IF(OR(K122="",I122=""),"",IF(I122="سليم",0,K122))</f>
        <v/>
      </c>
      <c r="M122" s="6">
        <f>IF(OR(I122="",J122=""),"",IF(OR(I122&lt;&gt;"سليم",J122="تحت حد الطلب"),"نعم",""))</f>
        <v/>
      </c>
      <c r="N122" s="19">
        <f>IF(M122="نعم",COUNTIFS($M$6:$M$505,"نعم",$H$6:$H$505,"&lt;"&amp;H122)+COUNTIFS($M$6:M122,"نعم",$H$6:H122,H122),"")</f>
        <v/>
      </c>
    </row>
    <row r="123">
      <c r="A123" s="5" t="n"/>
      <c r="B123" s="15" t="n"/>
      <c r="C123" s="16" t="n"/>
      <c r="D123" s="17" t="n"/>
      <c r="E123" s="17" t="n"/>
      <c r="F123" s="18" t="n"/>
      <c r="G123" s="18" t="n"/>
      <c r="H123" s="19">
        <f>IF(OR(A123&amp;""="",NOT(ISNUMBER(C123))),"",C123-'الإعدادات'!$B$4)</f>
        <v/>
      </c>
      <c r="I123" s="6">
        <f>IF(H123="","",IF(H123&lt;0,"منتهي",IF(H123&lt;=30,"خلال 30 يومًا",IF(H123&lt;=60,"خلال 60 يومًا",IF(H123&lt;=90,"خلال 90 يومًا","سليم")))))</f>
        <v/>
      </c>
      <c r="J123" s="6">
        <f>IF(OR(A123&amp;""="",NOT(ISNUMBER(D123)),NOT(ISNUMBER(E123))),"",IF(D123&lt;=E123,"تحت حد الطلب","كافٍ"))</f>
        <v/>
      </c>
      <c r="K123" s="20">
        <f>IF(OR(A123&amp;""="",NOT(ISNUMBER(D123)),NOT(ISNUMBER(F123))),"",ROUND(D123*F123,2))</f>
        <v/>
      </c>
      <c r="L123" s="20">
        <f>IF(OR(K123="",I123=""),"",IF(I123="سليم",0,K123))</f>
        <v/>
      </c>
      <c r="M123" s="6">
        <f>IF(OR(I123="",J123=""),"",IF(OR(I123&lt;&gt;"سليم",J123="تحت حد الطلب"),"نعم",""))</f>
        <v/>
      </c>
      <c r="N123" s="19">
        <f>IF(M123="نعم",COUNTIFS($M$6:$M$505,"نعم",$H$6:$H$505,"&lt;"&amp;H123)+COUNTIFS($M$6:M123,"نعم",$H$6:H123,H123),"")</f>
        <v/>
      </c>
    </row>
    <row r="124">
      <c r="A124" s="5" t="n"/>
      <c r="B124" s="15" t="n"/>
      <c r="C124" s="16" t="n"/>
      <c r="D124" s="17" t="n"/>
      <c r="E124" s="17" t="n"/>
      <c r="F124" s="18" t="n"/>
      <c r="G124" s="18" t="n"/>
      <c r="H124" s="19">
        <f>IF(OR(A124&amp;""="",NOT(ISNUMBER(C124))),"",C124-'الإعدادات'!$B$4)</f>
        <v/>
      </c>
      <c r="I124" s="6">
        <f>IF(H124="","",IF(H124&lt;0,"منتهي",IF(H124&lt;=30,"خلال 30 يومًا",IF(H124&lt;=60,"خلال 60 يومًا",IF(H124&lt;=90,"خلال 90 يومًا","سليم")))))</f>
        <v/>
      </c>
      <c r="J124" s="6">
        <f>IF(OR(A124&amp;""="",NOT(ISNUMBER(D124)),NOT(ISNUMBER(E124))),"",IF(D124&lt;=E124,"تحت حد الطلب","كافٍ"))</f>
        <v/>
      </c>
      <c r="K124" s="20">
        <f>IF(OR(A124&amp;""="",NOT(ISNUMBER(D124)),NOT(ISNUMBER(F124))),"",ROUND(D124*F124,2))</f>
        <v/>
      </c>
      <c r="L124" s="20">
        <f>IF(OR(K124="",I124=""),"",IF(I124="سليم",0,K124))</f>
        <v/>
      </c>
      <c r="M124" s="6">
        <f>IF(OR(I124="",J124=""),"",IF(OR(I124&lt;&gt;"سليم",J124="تحت حد الطلب"),"نعم",""))</f>
        <v/>
      </c>
      <c r="N124" s="19">
        <f>IF(M124="نعم",COUNTIFS($M$6:$M$505,"نعم",$H$6:$H$505,"&lt;"&amp;H124)+COUNTIFS($M$6:M124,"نعم",$H$6:H124,H124),"")</f>
        <v/>
      </c>
    </row>
    <row r="125">
      <c r="A125" s="5" t="n"/>
      <c r="B125" s="15" t="n"/>
      <c r="C125" s="16" t="n"/>
      <c r="D125" s="17" t="n"/>
      <c r="E125" s="17" t="n"/>
      <c r="F125" s="18" t="n"/>
      <c r="G125" s="18" t="n"/>
      <c r="H125" s="19">
        <f>IF(OR(A125&amp;""="",NOT(ISNUMBER(C125))),"",C125-'الإعدادات'!$B$4)</f>
        <v/>
      </c>
      <c r="I125" s="6">
        <f>IF(H125="","",IF(H125&lt;0,"منتهي",IF(H125&lt;=30,"خلال 30 يومًا",IF(H125&lt;=60,"خلال 60 يومًا",IF(H125&lt;=90,"خلال 90 يومًا","سليم")))))</f>
        <v/>
      </c>
      <c r="J125" s="6">
        <f>IF(OR(A125&amp;""="",NOT(ISNUMBER(D125)),NOT(ISNUMBER(E125))),"",IF(D125&lt;=E125,"تحت حد الطلب","كافٍ"))</f>
        <v/>
      </c>
      <c r="K125" s="20">
        <f>IF(OR(A125&amp;""="",NOT(ISNUMBER(D125)),NOT(ISNUMBER(F125))),"",ROUND(D125*F125,2))</f>
        <v/>
      </c>
      <c r="L125" s="20">
        <f>IF(OR(K125="",I125=""),"",IF(I125="سليم",0,K125))</f>
        <v/>
      </c>
      <c r="M125" s="6">
        <f>IF(OR(I125="",J125=""),"",IF(OR(I125&lt;&gt;"سليم",J125="تحت حد الطلب"),"نعم",""))</f>
        <v/>
      </c>
      <c r="N125" s="19">
        <f>IF(M125="نعم",COUNTIFS($M$6:$M$505,"نعم",$H$6:$H$505,"&lt;"&amp;H125)+COUNTIFS($M$6:M125,"نعم",$H$6:H125,H125),"")</f>
        <v/>
      </c>
    </row>
    <row r="126">
      <c r="A126" s="5" t="n"/>
      <c r="B126" s="15" t="n"/>
      <c r="C126" s="16" t="n"/>
      <c r="D126" s="17" t="n"/>
      <c r="E126" s="17" t="n"/>
      <c r="F126" s="18" t="n"/>
      <c r="G126" s="18" t="n"/>
      <c r="H126" s="19">
        <f>IF(OR(A126&amp;""="",NOT(ISNUMBER(C126))),"",C126-'الإعدادات'!$B$4)</f>
        <v/>
      </c>
      <c r="I126" s="6">
        <f>IF(H126="","",IF(H126&lt;0,"منتهي",IF(H126&lt;=30,"خلال 30 يومًا",IF(H126&lt;=60,"خلال 60 يومًا",IF(H126&lt;=90,"خلال 90 يومًا","سليم")))))</f>
        <v/>
      </c>
      <c r="J126" s="6">
        <f>IF(OR(A126&amp;""="",NOT(ISNUMBER(D126)),NOT(ISNUMBER(E126))),"",IF(D126&lt;=E126,"تحت حد الطلب","كافٍ"))</f>
        <v/>
      </c>
      <c r="K126" s="20">
        <f>IF(OR(A126&amp;""="",NOT(ISNUMBER(D126)),NOT(ISNUMBER(F126))),"",ROUND(D126*F126,2))</f>
        <v/>
      </c>
      <c r="L126" s="20">
        <f>IF(OR(K126="",I126=""),"",IF(I126="سليم",0,K126))</f>
        <v/>
      </c>
      <c r="M126" s="6">
        <f>IF(OR(I126="",J126=""),"",IF(OR(I126&lt;&gt;"سليم",J126="تحت حد الطلب"),"نعم",""))</f>
        <v/>
      </c>
      <c r="N126" s="19">
        <f>IF(M126="نعم",COUNTIFS($M$6:$M$505,"نعم",$H$6:$H$505,"&lt;"&amp;H126)+COUNTIFS($M$6:M126,"نعم",$H$6:H126,H126),"")</f>
        <v/>
      </c>
    </row>
    <row r="127">
      <c r="A127" s="5" t="n"/>
      <c r="B127" s="15" t="n"/>
      <c r="C127" s="16" t="n"/>
      <c r="D127" s="17" t="n"/>
      <c r="E127" s="17" t="n"/>
      <c r="F127" s="18" t="n"/>
      <c r="G127" s="18" t="n"/>
      <c r="H127" s="19">
        <f>IF(OR(A127&amp;""="",NOT(ISNUMBER(C127))),"",C127-'الإعدادات'!$B$4)</f>
        <v/>
      </c>
      <c r="I127" s="6">
        <f>IF(H127="","",IF(H127&lt;0,"منتهي",IF(H127&lt;=30,"خلال 30 يومًا",IF(H127&lt;=60,"خلال 60 يومًا",IF(H127&lt;=90,"خلال 90 يومًا","سليم")))))</f>
        <v/>
      </c>
      <c r="J127" s="6">
        <f>IF(OR(A127&amp;""="",NOT(ISNUMBER(D127)),NOT(ISNUMBER(E127))),"",IF(D127&lt;=E127,"تحت حد الطلب","كافٍ"))</f>
        <v/>
      </c>
      <c r="K127" s="20">
        <f>IF(OR(A127&amp;""="",NOT(ISNUMBER(D127)),NOT(ISNUMBER(F127))),"",ROUND(D127*F127,2))</f>
        <v/>
      </c>
      <c r="L127" s="20">
        <f>IF(OR(K127="",I127=""),"",IF(I127="سليم",0,K127))</f>
        <v/>
      </c>
      <c r="M127" s="6">
        <f>IF(OR(I127="",J127=""),"",IF(OR(I127&lt;&gt;"سليم",J127="تحت حد الطلب"),"نعم",""))</f>
        <v/>
      </c>
      <c r="N127" s="19">
        <f>IF(M127="نعم",COUNTIFS($M$6:$M$505,"نعم",$H$6:$H$505,"&lt;"&amp;H127)+COUNTIFS($M$6:M127,"نعم",$H$6:H127,H127),"")</f>
        <v/>
      </c>
    </row>
    <row r="128">
      <c r="A128" s="5" t="n"/>
      <c r="B128" s="15" t="n"/>
      <c r="C128" s="16" t="n"/>
      <c r="D128" s="17" t="n"/>
      <c r="E128" s="17" t="n"/>
      <c r="F128" s="18" t="n"/>
      <c r="G128" s="18" t="n"/>
      <c r="H128" s="19">
        <f>IF(OR(A128&amp;""="",NOT(ISNUMBER(C128))),"",C128-'الإعدادات'!$B$4)</f>
        <v/>
      </c>
      <c r="I128" s="6">
        <f>IF(H128="","",IF(H128&lt;0,"منتهي",IF(H128&lt;=30,"خلال 30 يومًا",IF(H128&lt;=60,"خلال 60 يومًا",IF(H128&lt;=90,"خلال 90 يومًا","سليم")))))</f>
        <v/>
      </c>
      <c r="J128" s="6">
        <f>IF(OR(A128&amp;""="",NOT(ISNUMBER(D128)),NOT(ISNUMBER(E128))),"",IF(D128&lt;=E128,"تحت حد الطلب","كافٍ"))</f>
        <v/>
      </c>
      <c r="K128" s="20">
        <f>IF(OR(A128&amp;""="",NOT(ISNUMBER(D128)),NOT(ISNUMBER(F128))),"",ROUND(D128*F128,2))</f>
        <v/>
      </c>
      <c r="L128" s="20">
        <f>IF(OR(K128="",I128=""),"",IF(I128="سليم",0,K128))</f>
        <v/>
      </c>
      <c r="M128" s="6">
        <f>IF(OR(I128="",J128=""),"",IF(OR(I128&lt;&gt;"سليم",J128="تحت حد الطلب"),"نعم",""))</f>
        <v/>
      </c>
      <c r="N128" s="19">
        <f>IF(M128="نعم",COUNTIFS($M$6:$M$505,"نعم",$H$6:$H$505,"&lt;"&amp;H128)+COUNTIFS($M$6:M128,"نعم",$H$6:H128,H128),"")</f>
        <v/>
      </c>
    </row>
    <row r="129">
      <c r="A129" s="5" t="n"/>
      <c r="B129" s="15" t="n"/>
      <c r="C129" s="16" t="n"/>
      <c r="D129" s="17" t="n"/>
      <c r="E129" s="17" t="n"/>
      <c r="F129" s="18" t="n"/>
      <c r="G129" s="18" t="n"/>
      <c r="H129" s="19">
        <f>IF(OR(A129&amp;""="",NOT(ISNUMBER(C129))),"",C129-'الإعدادات'!$B$4)</f>
        <v/>
      </c>
      <c r="I129" s="6">
        <f>IF(H129="","",IF(H129&lt;0,"منتهي",IF(H129&lt;=30,"خلال 30 يومًا",IF(H129&lt;=60,"خلال 60 يومًا",IF(H129&lt;=90,"خلال 90 يومًا","سليم")))))</f>
        <v/>
      </c>
      <c r="J129" s="6">
        <f>IF(OR(A129&amp;""="",NOT(ISNUMBER(D129)),NOT(ISNUMBER(E129))),"",IF(D129&lt;=E129,"تحت حد الطلب","كافٍ"))</f>
        <v/>
      </c>
      <c r="K129" s="20">
        <f>IF(OR(A129&amp;""="",NOT(ISNUMBER(D129)),NOT(ISNUMBER(F129))),"",ROUND(D129*F129,2))</f>
        <v/>
      </c>
      <c r="L129" s="20">
        <f>IF(OR(K129="",I129=""),"",IF(I129="سليم",0,K129))</f>
        <v/>
      </c>
      <c r="M129" s="6">
        <f>IF(OR(I129="",J129=""),"",IF(OR(I129&lt;&gt;"سليم",J129="تحت حد الطلب"),"نعم",""))</f>
        <v/>
      </c>
      <c r="N129" s="19">
        <f>IF(M129="نعم",COUNTIFS($M$6:$M$505,"نعم",$H$6:$H$505,"&lt;"&amp;H129)+COUNTIFS($M$6:M129,"نعم",$H$6:H129,H129),"")</f>
        <v/>
      </c>
    </row>
    <row r="130">
      <c r="A130" s="5" t="n"/>
      <c r="B130" s="15" t="n"/>
      <c r="C130" s="16" t="n"/>
      <c r="D130" s="17" t="n"/>
      <c r="E130" s="17" t="n"/>
      <c r="F130" s="18" t="n"/>
      <c r="G130" s="18" t="n"/>
      <c r="H130" s="19">
        <f>IF(OR(A130&amp;""="",NOT(ISNUMBER(C130))),"",C130-'الإعدادات'!$B$4)</f>
        <v/>
      </c>
      <c r="I130" s="6">
        <f>IF(H130="","",IF(H130&lt;0,"منتهي",IF(H130&lt;=30,"خلال 30 يومًا",IF(H130&lt;=60,"خلال 60 يومًا",IF(H130&lt;=90,"خلال 90 يومًا","سليم")))))</f>
        <v/>
      </c>
      <c r="J130" s="6">
        <f>IF(OR(A130&amp;""="",NOT(ISNUMBER(D130)),NOT(ISNUMBER(E130))),"",IF(D130&lt;=E130,"تحت حد الطلب","كافٍ"))</f>
        <v/>
      </c>
      <c r="K130" s="20">
        <f>IF(OR(A130&amp;""="",NOT(ISNUMBER(D130)),NOT(ISNUMBER(F130))),"",ROUND(D130*F130,2))</f>
        <v/>
      </c>
      <c r="L130" s="20">
        <f>IF(OR(K130="",I130=""),"",IF(I130="سليم",0,K130))</f>
        <v/>
      </c>
      <c r="M130" s="6">
        <f>IF(OR(I130="",J130=""),"",IF(OR(I130&lt;&gt;"سليم",J130="تحت حد الطلب"),"نعم",""))</f>
        <v/>
      </c>
      <c r="N130" s="19">
        <f>IF(M130="نعم",COUNTIFS($M$6:$M$505,"نعم",$H$6:$H$505,"&lt;"&amp;H130)+COUNTIFS($M$6:M130,"نعم",$H$6:H130,H130),"")</f>
        <v/>
      </c>
    </row>
    <row r="131">
      <c r="A131" s="5" t="n"/>
      <c r="B131" s="15" t="n"/>
      <c r="C131" s="16" t="n"/>
      <c r="D131" s="17" t="n"/>
      <c r="E131" s="17" t="n"/>
      <c r="F131" s="18" t="n"/>
      <c r="G131" s="18" t="n"/>
      <c r="H131" s="19">
        <f>IF(OR(A131&amp;""="",NOT(ISNUMBER(C131))),"",C131-'الإعدادات'!$B$4)</f>
        <v/>
      </c>
      <c r="I131" s="6">
        <f>IF(H131="","",IF(H131&lt;0,"منتهي",IF(H131&lt;=30,"خلال 30 يومًا",IF(H131&lt;=60,"خلال 60 يومًا",IF(H131&lt;=90,"خلال 90 يومًا","سليم")))))</f>
        <v/>
      </c>
      <c r="J131" s="6">
        <f>IF(OR(A131&amp;""="",NOT(ISNUMBER(D131)),NOT(ISNUMBER(E131))),"",IF(D131&lt;=E131,"تحت حد الطلب","كافٍ"))</f>
        <v/>
      </c>
      <c r="K131" s="20">
        <f>IF(OR(A131&amp;""="",NOT(ISNUMBER(D131)),NOT(ISNUMBER(F131))),"",ROUND(D131*F131,2))</f>
        <v/>
      </c>
      <c r="L131" s="20">
        <f>IF(OR(K131="",I131=""),"",IF(I131="سليم",0,K131))</f>
        <v/>
      </c>
      <c r="M131" s="6">
        <f>IF(OR(I131="",J131=""),"",IF(OR(I131&lt;&gt;"سليم",J131="تحت حد الطلب"),"نعم",""))</f>
        <v/>
      </c>
      <c r="N131" s="19">
        <f>IF(M131="نعم",COUNTIFS($M$6:$M$505,"نعم",$H$6:$H$505,"&lt;"&amp;H131)+COUNTIFS($M$6:M131,"نعم",$H$6:H131,H131),"")</f>
        <v/>
      </c>
    </row>
    <row r="132">
      <c r="A132" s="5" t="n"/>
      <c r="B132" s="15" t="n"/>
      <c r="C132" s="16" t="n"/>
      <c r="D132" s="17" t="n"/>
      <c r="E132" s="17" t="n"/>
      <c r="F132" s="18" t="n"/>
      <c r="G132" s="18" t="n"/>
      <c r="H132" s="19">
        <f>IF(OR(A132&amp;""="",NOT(ISNUMBER(C132))),"",C132-'الإعدادات'!$B$4)</f>
        <v/>
      </c>
      <c r="I132" s="6">
        <f>IF(H132="","",IF(H132&lt;0,"منتهي",IF(H132&lt;=30,"خلال 30 يومًا",IF(H132&lt;=60,"خلال 60 يومًا",IF(H132&lt;=90,"خلال 90 يومًا","سليم")))))</f>
        <v/>
      </c>
      <c r="J132" s="6">
        <f>IF(OR(A132&amp;""="",NOT(ISNUMBER(D132)),NOT(ISNUMBER(E132))),"",IF(D132&lt;=E132,"تحت حد الطلب","كافٍ"))</f>
        <v/>
      </c>
      <c r="K132" s="20">
        <f>IF(OR(A132&amp;""="",NOT(ISNUMBER(D132)),NOT(ISNUMBER(F132))),"",ROUND(D132*F132,2))</f>
        <v/>
      </c>
      <c r="L132" s="20">
        <f>IF(OR(K132="",I132=""),"",IF(I132="سليم",0,K132))</f>
        <v/>
      </c>
      <c r="M132" s="6">
        <f>IF(OR(I132="",J132=""),"",IF(OR(I132&lt;&gt;"سليم",J132="تحت حد الطلب"),"نعم",""))</f>
        <v/>
      </c>
      <c r="N132" s="19">
        <f>IF(M132="نعم",COUNTIFS($M$6:$M$505,"نعم",$H$6:$H$505,"&lt;"&amp;H132)+COUNTIFS($M$6:M132,"نعم",$H$6:H132,H132),"")</f>
        <v/>
      </c>
    </row>
    <row r="133">
      <c r="A133" s="5" t="n"/>
      <c r="B133" s="15" t="n"/>
      <c r="C133" s="16" t="n"/>
      <c r="D133" s="17" t="n"/>
      <c r="E133" s="17" t="n"/>
      <c r="F133" s="18" t="n"/>
      <c r="G133" s="18" t="n"/>
      <c r="H133" s="19">
        <f>IF(OR(A133&amp;""="",NOT(ISNUMBER(C133))),"",C133-'الإعدادات'!$B$4)</f>
        <v/>
      </c>
      <c r="I133" s="6">
        <f>IF(H133="","",IF(H133&lt;0,"منتهي",IF(H133&lt;=30,"خلال 30 يومًا",IF(H133&lt;=60,"خلال 60 يومًا",IF(H133&lt;=90,"خلال 90 يومًا","سليم")))))</f>
        <v/>
      </c>
      <c r="J133" s="6">
        <f>IF(OR(A133&amp;""="",NOT(ISNUMBER(D133)),NOT(ISNUMBER(E133))),"",IF(D133&lt;=E133,"تحت حد الطلب","كافٍ"))</f>
        <v/>
      </c>
      <c r="K133" s="20">
        <f>IF(OR(A133&amp;""="",NOT(ISNUMBER(D133)),NOT(ISNUMBER(F133))),"",ROUND(D133*F133,2))</f>
        <v/>
      </c>
      <c r="L133" s="20">
        <f>IF(OR(K133="",I133=""),"",IF(I133="سليم",0,K133))</f>
        <v/>
      </c>
      <c r="M133" s="6">
        <f>IF(OR(I133="",J133=""),"",IF(OR(I133&lt;&gt;"سليم",J133="تحت حد الطلب"),"نعم",""))</f>
        <v/>
      </c>
      <c r="N133" s="19">
        <f>IF(M133="نعم",COUNTIFS($M$6:$M$505,"نعم",$H$6:$H$505,"&lt;"&amp;H133)+COUNTIFS($M$6:M133,"نعم",$H$6:H133,H133),"")</f>
        <v/>
      </c>
    </row>
    <row r="134">
      <c r="A134" s="5" t="n"/>
      <c r="B134" s="15" t="n"/>
      <c r="C134" s="16" t="n"/>
      <c r="D134" s="17" t="n"/>
      <c r="E134" s="17" t="n"/>
      <c r="F134" s="18" t="n"/>
      <c r="G134" s="18" t="n"/>
      <c r="H134" s="19">
        <f>IF(OR(A134&amp;""="",NOT(ISNUMBER(C134))),"",C134-'الإعدادات'!$B$4)</f>
        <v/>
      </c>
      <c r="I134" s="6">
        <f>IF(H134="","",IF(H134&lt;0,"منتهي",IF(H134&lt;=30,"خلال 30 يومًا",IF(H134&lt;=60,"خلال 60 يومًا",IF(H134&lt;=90,"خلال 90 يومًا","سليم")))))</f>
        <v/>
      </c>
      <c r="J134" s="6">
        <f>IF(OR(A134&amp;""="",NOT(ISNUMBER(D134)),NOT(ISNUMBER(E134))),"",IF(D134&lt;=E134,"تحت حد الطلب","كافٍ"))</f>
        <v/>
      </c>
      <c r="K134" s="20">
        <f>IF(OR(A134&amp;""="",NOT(ISNUMBER(D134)),NOT(ISNUMBER(F134))),"",ROUND(D134*F134,2))</f>
        <v/>
      </c>
      <c r="L134" s="20">
        <f>IF(OR(K134="",I134=""),"",IF(I134="سليم",0,K134))</f>
        <v/>
      </c>
      <c r="M134" s="6">
        <f>IF(OR(I134="",J134=""),"",IF(OR(I134&lt;&gt;"سليم",J134="تحت حد الطلب"),"نعم",""))</f>
        <v/>
      </c>
      <c r="N134" s="19">
        <f>IF(M134="نعم",COUNTIFS($M$6:$M$505,"نعم",$H$6:$H$505,"&lt;"&amp;H134)+COUNTIFS($M$6:M134,"نعم",$H$6:H134,H134),"")</f>
        <v/>
      </c>
    </row>
    <row r="135">
      <c r="A135" s="5" t="n"/>
      <c r="B135" s="15" t="n"/>
      <c r="C135" s="16" t="n"/>
      <c r="D135" s="17" t="n"/>
      <c r="E135" s="17" t="n"/>
      <c r="F135" s="18" t="n"/>
      <c r="G135" s="18" t="n"/>
      <c r="H135" s="19">
        <f>IF(OR(A135&amp;""="",NOT(ISNUMBER(C135))),"",C135-'الإعدادات'!$B$4)</f>
        <v/>
      </c>
      <c r="I135" s="6">
        <f>IF(H135="","",IF(H135&lt;0,"منتهي",IF(H135&lt;=30,"خلال 30 يومًا",IF(H135&lt;=60,"خلال 60 يومًا",IF(H135&lt;=90,"خلال 90 يومًا","سليم")))))</f>
        <v/>
      </c>
      <c r="J135" s="6">
        <f>IF(OR(A135&amp;""="",NOT(ISNUMBER(D135)),NOT(ISNUMBER(E135))),"",IF(D135&lt;=E135,"تحت حد الطلب","كافٍ"))</f>
        <v/>
      </c>
      <c r="K135" s="20">
        <f>IF(OR(A135&amp;""="",NOT(ISNUMBER(D135)),NOT(ISNUMBER(F135))),"",ROUND(D135*F135,2))</f>
        <v/>
      </c>
      <c r="L135" s="20">
        <f>IF(OR(K135="",I135=""),"",IF(I135="سليم",0,K135))</f>
        <v/>
      </c>
      <c r="M135" s="6">
        <f>IF(OR(I135="",J135=""),"",IF(OR(I135&lt;&gt;"سليم",J135="تحت حد الطلب"),"نعم",""))</f>
        <v/>
      </c>
      <c r="N135" s="19">
        <f>IF(M135="نعم",COUNTIFS($M$6:$M$505,"نعم",$H$6:$H$505,"&lt;"&amp;H135)+COUNTIFS($M$6:M135,"نعم",$H$6:H135,H135),"")</f>
        <v/>
      </c>
    </row>
    <row r="136">
      <c r="A136" s="5" t="n"/>
      <c r="B136" s="15" t="n"/>
      <c r="C136" s="16" t="n"/>
      <c r="D136" s="17" t="n"/>
      <c r="E136" s="17" t="n"/>
      <c r="F136" s="18" t="n"/>
      <c r="G136" s="18" t="n"/>
      <c r="H136" s="19">
        <f>IF(OR(A136&amp;""="",NOT(ISNUMBER(C136))),"",C136-'الإعدادات'!$B$4)</f>
        <v/>
      </c>
      <c r="I136" s="6">
        <f>IF(H136="","",IF(H136&lt;0,"منتهي",IF(H136&lt;=30,"خلال 30 يومًا",IF(H136&lt;=60,"خلال 60 يومًا",IF(H136&lt;=90,"خلال 90 يومًا","سليم")))))</f>
        <v/>
      </c>
      <c r="J136" s="6">
        <f>IF(OR(A136&amp;""="",NOT(ISNUMBER(D136)),NOT(ISNUMBER(E136))),"",IF(D136&lt;=E136,"تحت حد الطلب","كافٍ"))</f>
        <v/>
      </c>
      <c r="K136" s="20">
        <f>IF(OR(A136&amp;""="",NOT(ISNUMBER(D136)),NOT(ISNUMBER(F136))),"",ROUND(D136*F136,2))</f>
        <v/>
      </c>
      <c r="L136" s="20">
        <f>IF(OR(K136="",I136=""),"",IF(I136="سليم",0,K136))</f>
        <v/>
      </c>
      <c r="M136" s="6">
        <f>IF(OR(I136="",J136=""),"",IF(OR(I136&lt;&gt;"سليم",J136="تحت حد الطلب"),"نعم",""))</f>
        <v/>
      </c>
      <c r="N136" s="19">
        <f>IF(M136="نعم",COUNTIFS($M$6:$M$505,"نعم",$H$6:$H$505,"&lt;"&amp;H136)+COUNTIFS($M$6:M136,"نعم",$H$6:H136,H136),"")</f>
        <v/>
      </c>
    </row>
    <row r="137">
      <c r="A137" s="5" t="n"/>
      <c r="B137" s="15" t="n"/>
      <c r="C137" s="16" t="n"/>
      <c r="D137" s="17" t="n"/>
      <c r="E137" s="17" t="n"/>
      <c r="F137" s="18" t="n"/>
      <c r="G137" s="18" t="n"/>
      <c r="H137" s="19">
        <f>IF(OR(A137&amp;""="",NOT(ISNUMBER(C137))),"",C137-'الإعدادات'!$B$4)</f>
        <v/>
      </c>
      <c r="I137" s="6">
        <f>IF(H137="","",IF(H137&lt;0,"منتهي",IF(H137&lt;=30,"خلال 30 يومًا",IF(H137&lt;=60,"خلال 60 يومًا",IF(H137&lt;=90,"خلال 90 يومًا","سليم")))))</f>
        <v/>
      </c>
      <c r="J137" s="6">
        <f>IF(OR(A137&amp;""="",NOT(ISNUMBER(D137)),NOT(ISNUMBER(E137))),"",IF(D137&lt;=E137,"تحت حد الطلب","كافٍ"))</f>
        <v/>
      </c>
      <c r="K137" s="20">
        <f>IF(OR(A137&amp;""="",NOT(ISNUMBER(D137)),NOT(ISNUMBER(F137))),"",ROUND(D137*F137,2))</f>
        <v/>
      </c>
      <c r="L137" s="20">
        <f>IF(OR(K137="",I137=""),"",IF(I137="سليم",0,K137))</f>
        <v/>
      </c>
      <c r="M137" s="6">
        <f>IF(OR(I137="",J137=""),"",IF(OR(I137&lt;&gt;"سليم",J137="تحت حد الطلب"),"نعم",""))</f>
        <v/>
      </c>
      <c r="N137" s="19">
        <f>IF(M137="نعم",COUNTIFS($M$6:$M$505,"نعم",$H$6:$H$505,"&lt;"&amp;H137)+COUNTIFS($M$6:M137,"نعم",$H$6:H137,H137),"")</f>
        <v/>
      </c>
    </row>
    <row r="138">
      <c r="A138" s="5" t="n"/>
      <c r="B138" s="15" t="n"/>
      <c r="C138" s="16" t="n"/>
      <c r="D138" s="17" t="n"/>
      <c r="E138" s="17" t="n"/>
      <c r="F138" s="18" t="n"/>
      <c r="G138" s="18" t="n"/>
      <c r="H138" s="19">
        <f>IF(OR(A138&amp;""="",NOT(ISNUMBER(C138))),"",C138-'الإعدادات'!$B$4)</f>
        <v/>
      </c>
      <c r="I138" s="6">
        <f>IF(H138="","",IF(H138&lt;0,"منتهي",IF(H138&lt;=30,"خلال 30 يومًا",IF(H138&lt;=60,"خلال 60 يومًا",IF(H138&lt;=90,"خلال 90 يومًا","سليم")))))</f>
        <v/>
      </c>
      <c r="J138" s="6">
        <f>IF(OR(A138&amp;""="",NOT(ISNUMBER(D138)),NOT(ISNUMBER(E138))),"",IF(D138&lt;=E138,"تحت حد الطلب","كافٍ"))</f>
        <v/>
      </c>
      <c r="K138" s="20">
        <f>IF(OR(A138&amp;""="",NOT(ISNUMBER(D138)),NOT(ISNUMBER(F138))),"",ROUND(D138*F138,2))</f>
        <v/>
      </c>
      <c r="L138" s="20">
        <f>IF(OR(K138="",I138=""),"",IF(I138="سليم",0,K138))</f>
        <v/>
      </c>
      <c r="M138" s="6">
        <f>IF(OR(I138="",J138=""),"",IF(OR(I138&lt;&gt;"سليم",J138="تحت حد الطلب"),"نعم",""))</f>
        <v/>
      </c>
      <c r="N138" s="19">
        <f>IF(M138="نعم",COUNTIFS($M$6:$M$505,"نعم",$H$6:$H$505,"&lt;"&amp;H138)+COUNTIFS($M$6:M138,"نعم",$H$6:H138,H138),"")</f>
        <v/>
      </c>
    </row>
    <row r="139">
      <c r="A139" s="5" t="n"/>
      <c r="B139" s="15" t="n"/>
      <c r="C139" s="16" t="n"/>
      <c r="D139" s="17" t="n"/>
      <c r="E139" s="17" t="n"/>
      <c r="F139" s="18" t="n"/>
      <c r="G139" s="18" t="n"/>
      <c r="H139" s="19">
        <f>IF(OR(A139&amp;""="",NOT(ISNUMBER(C139))),"",C139-'الإعدادات'!$B$4)</f>
        <v/>
      </c>
      <c r="I139" s="6">
        <f>IF(H139="","",IF(H139&lt;0,"منتهي",IF(H139&lt;=30,"خلال 30 يومًا",IF(H139&lt;=60,"خلال 60 يومًا",IF(H139&lt;=90,"خلال 90 يومًا","سليم")))))</f>
        <v/>
      </c>
      <c r="J139" s="6">
        <f>IF(OR(A139&amp;""="",NOT(ISNUMBER(D139)),NOT(ISNUMBER(E139))),"",IF(D139&lt;=E139,"تحت حد الطلب","كافٍ"))</f>
        <v/>
      </c>
      <c r="K139" s="20">
        <f>IF(OR(A139&amp;""="",NOT(ISNUMBER(D139)),NOT(ISNUMBER(F139))),"",ROUND(D139*F139,2))</f>
        <v/>
      </c>
      <c r="L139" s="20">
        <f>IF(OR(K139="",I139=""),"",IF(I139="سليم",0,K139))</f>
        <v/>
      </c>
      <c r="M139" s="6">
        <f>IF(OR(I139="",J139=""),"",IF(OR(I139&lt;&gt;"سليم",J139="تحت حد الطلب"),"نعم",""))</f>
        <v/>
      </c>
      <c r="N139" s="19">
        <f>IF(M139="نعم",COUNTIFS($M$6:$M$505,"نعم",$H$6:$H$505,"&lt;"&amp;H139)+COUNTIFS($M$6:M139,"نعم",$H$6:H139,H139),"")</f>
        <v/>
      </c>
    </row>
    <row r="140">
      <c r="A140" s="5" t="n"/>
      <c r="B140" s="15" t="n"/>
      <c r="C140" s="16" t="n"/>
      <c r="D140" s="17" t="n"/>
      <c r="E140" s="17" t="n"/>
      <c r="F140" s="18" t="n"/>
      <c r="G140" s="18" t="n"/>
      <c r="H140" s="19">
        <f>IF(OR(A140&amp;""="",NOT(ISNUMBER(C140))),"",C140-'الإعدادات'!$B$4)</f>
        <v/>
      </c>
      <c r="I140" s="6">
        <f>IF(H140="","",IF(H140&lt;0,"منتهي",IF(H140&lt;=30,"خلال 30 يومًا",IF(H140&lt;=60,"خلال 60 يومًا",IF(H140&lt;=90,"خلال 90 يومًا","سليم")))))</f>
        <v/>
      </c>
      <c r="J140" s="6">
        <f>IF(OR(A140&amp;""="",NOT(ISNUMBER(D140)),NOT(ISNUMBER(E140))),"",IF(D140&lt;=E140,"تحت حد الطلب","كافٍ"))</f>
        <v/>
      </c>
      <c r="K140" s="20">
        <f>IF(OR(A140&amp;""="",NOT(ISNUMBER(D140)),NOT(ISNUMBER(F140))),"",ROUND(D140*F140,2))</f>
        <v/>
      </c>
      <c r="L140" s="20">
        <f>IF(OR(K140="",I140=""),"",IF(I140="سليم",0,K140))</f>
        <v/>
      </c>
      <c r="M140" s="6">
        <f>IF(OR(I140="",J140=""),"",IF(OR(I140&lt;&gt;"سليم",J140="تحت حد الطلب"),"نعم",""))</f>
        <v/>
      </c>
      <c r="N140" s="19">
        <f>IF(M140="نعم",COUNTIFS($M$6:$M$505,"نعم",$H$6:$H$505,"&lt;"&amp;H140)+COUNTIFS($M$6:M140,"نعم",$H$6:H140,H140),"")</f>
        <v/>
      </c>
    </row>
    <row r="141">
      <c r="A141" s="5" t="n"/>
      <c r="B141" s="15" t="n"/>
      <c r="C141" s="16" t="n"/>
      <c r="D141" s="17" t="n"/>
      <c r="E141" s="17" t="n"/>
      <c r="F141" s="18" t="n"/>
      <c r="G141" s="18" t="n"/>
      <c r="H141" s="19">
        <f>IF(OR(A141&amp;""="",NOT(ISNUMBER(C141))),"",C141-'الإعدادات'!$B$4)</f>
        <v/>
      </c>
      <c r="I141" s="6">
        <f>IF(H141="","",IF(H141&lt;0,"منتهي",IF(H141&lt;=30,"خلال 30 يومًا",IF(H141&lt;=60,"خلال 60 يومًا",IF(H141&lt;=90,"خلال 90 يومًا","سليم")))))</f>
        <v/>
      </c>
      <c r="J141" s="6">
        <f>IF(OR(A141&amp;""="",NOT(ISNUMBER(D141)),NOT(ISNUMBER(E141))),"",IF(D141&lt;=E141,"تحت حد الطلب","كافٍ"))</f>
        <v/>
      </c>
      <c r="K141" s="20">
        <f>IF(OR(A141&amp;""="",NOT(ISNUMBER(D141)),NOT(ISNUMBER(F141))),"",ROUND(D141*F141,2))</f>
        <v/>
      </c>
      <c r="L141" s="20">
        <f>IF(OR(K141="",I141=""),"",IF(I141="سليم",0,K141))</f>
        <v/>
      </c>
      <c r="M141" s="6">
        <f>IF(OR(I141="",J141=""),"",IF(OR(I141&lt;&gt;"سليم",J141="تحت حد الطلب"),"نعم",""))</f>
        <v/>
      </c>
      <c r="N141" s="19">
        <f>IF(M141="نعم",COUNTIFS($M$6:$M$505,"نعم",$H$6:$H$505,"&lt;"&amp;H141)+COUNTIFS($M$6:M141,"نعم",$H$6:H141,H141),"")</f>
        <v/>
      </c>
    </row>
    <row r="142">
      <c r="A142" s="5" t="n"/>
      <c r="B142" s="15" t="n"/>
      <c r="C142" s="16" t="n"/>
      <c r="D142" s="17" t="n"/>
      <c r="E142" s="17" t="n"/>
      <c r="F142" s="18" t="n"/>
      <c r="G142" s="18" t="n"/>
      <c r="H142" s="19">
        <f>IF(OR(A142&amp;""="",NOT(ISNUMBER(C142))),"",C142-'الإعدادات'!$B$4)</f>
        <v/>
      </c>
      <c r="I142" s="6">
        <f>IF(H142="","",IF(H142&lt;0,"منتهي",IF(H142&lt;=30,"خلال 30 يومًا",IF(H142&lt;=60,"خلال 60 يومًا",IF(H142&lt;=90,"خلال 90 يومًا","سليم")))))</f>
        <v/>
      </c>
      <c r="J142" s="6">
        <f>IF(OR(A142&amp;""="",NOT(ISNUMBER(D142)),NOT(ISNUMBER(E142))),"",IF(D142&lt;=E142,"تحت حد الطلب","كافٍ"))</f>
        <v/>
      </c>
      <c r="K142" s="20">
        <f>IF(OR(A142&amp;""="",NOT(ISNUMBER(D142)),NOT(ISNUMBER(F142))),"",ROUND(D142*F142,2))</f>
        <v/>
      </c>
      <c r="L142" s="20">
        <f>IF(OR(K142="",I142=""),"",IF(I142="سليم",0,K142))</f>
        <v/>
      </c>
      <c r="M142" s="6">
        <f>IF(OR(I142="",J142=""),"",IF(OR(I142&lt;&gt;"سليم",J142="تحت حد الطلب"),"نعم",""))</f>
        <v/>
      </c>
      <c r="N142" s="19">
        <f>IF(M142="نعم",COUNTIFS($M$6:$M$505,"نعم",$H$6:$H$505,"&lt;"&amp;H142)+COUNTIFS($M$6:M142,"نعم",$H$6:H142,H142),"")</f>
        <v/>
      </c>
    </row>
    <row r="143">
      <c r="A143" s="5" t="n"/>
      <c r="B143" s="15" t="n"/>
      <c r="C143" s="16" t="n"/>
      <c r="D143" s="17" t="n"/>
      <c r="E143" s="17" t="n"/>
      <c r="F143" s="18" t="n"/>
      <c r="G143" s="18" t="n"/>
      <c r="H143" s="19">
        <f>IF(OR(A143&amp;""="",NOT(ISNUMBER(C143))),"",C143-'الإعدادات'!$B$4)</f>
        <v/>
      </c>
      <c r="I143" s="6">
        <f>IF(H143="","",IF(H143&lt;0,"منتهي",IF(H143&lt;=30,"خلال 30 يومًا",IF(H143&lt;=60,"خلال 60 يومًا",IF(H143&lt;=90,"خلال 90 يومًا","سليم")))))</f>
        <v/>
      </c>
      <c r="J143" s="6">
        <f>IF(OR(A143&amp;""="",NOT(ISNUMBER(D143)),NOT(ISNUMBER(E143))),"",IF(D143&lt;=E143,"تحت حد الطلب","كافٍ"))</f>
        <v/>
      </c>
      <c r="K143" s="20">
        <f>IF(OR(A143&amp;""="",NOT(ISNUMBER(D143)),NOT(ISNUMBER(F143))),"",ROUND(D143*F143,2))</f>
        <v/>
      </c>
      <c r="L143" s="20">
        <f>IF(OR(K143="",I143=""),"",IF(I143="سليم",0,K143))</f>
        <v/>
      </c>
      <c r="M143" s="6">
        <f>IF(OR(I143="",J143=""),"",IF(OR(I143&lt;&gt;"سليم",J143="تحت حد الطلب"),"نعم",""))</f>
        <v/>
      </c>
      <c r="N143" s="19">
        <f>IF(M143="نعم",COUNTIFS($M$6:$M$505,"نعم",$H$6:$H$505,"&lt;"&amp;H143)+COUNTIFS($M$6:M143,"نعم",$H$6:H143,H143),"")</f>
        <v/>
      </c>
    </row>
    <row r="144">
      <c r="A144" s="5" t="n"/>
      <c r="B144" s="15" t="n"/>
      <c r="C144" s="16" t="n"/>
      <c r="D144" s="17" t="n"/>
      <c r="E144" s="17" t="n"/>
      <c r="F144" s="18" t="n"/>
      <c r="G144" s="18" t="n"/>
      <c r="H144" s="19">
        <f>IF(OR(A144&amp;""="",NOT(ISNUMBER(C144))),"",C144-'الإعدادات'!$B$4)</f>
        <v/>
      </c>
      <c r="I144" s="6">
        <f>IF(H144="","",IF(H144&lt;0,"منتهي",IF(H144&lt;=30,"خلال 30 يومًا",IF(H144&lt;=60,"خلال 60 يومًا",IF(H144&lt;=90,"خلال 90 يومًا","سليم")))))</f>
        <v/>
      </c>
      <c r="J144" s="6">
        <f>IF(OR(A144&amp;""="",NOT(ISNUMBER(D144)),NOT(ISNUMBER(E144))),"",IF(D144&lt;=E144,"تحت حد الطلب","كافٍ"))</f>
        <v/>
      </c>
      <c r="K144" s="20">
        <f>IF(OR(A144&amp;""="",NOT(ISNUMBER(D144)),NOT(ISNUMBER(F144))),"",ROUND(D144*F144,2))</f>
        <v/>
      </c>
      <c r="L144" s="20">
        <f>IF(OR(K144="",I144=""),"",IF(I144="سليم",0,K144))</f>
        <v/>
      </c>
      <c r="M144" s="6">
        <f>IF(OR(I144="",J144=""),"",IF(OR(I144&lt;&gt;"سليم",J144="تحت حد الطلب"),"نعم",""))</f>
        <v/>
      </c>
      <c r="N144" s="19">
        <f>IF(M144="نعم",COUNTIFS($M$6:$M$505,"نعم",$H$6:$H$505,"&lt;"&amp;H144)+COUNTIFS($M$6:M144,"نعم",$H$6:H144,H144),"")</f>
        <v/>
      </c>
    </row>
    <row r="145">
      <c r="A145" s="5" t="n"/>
      <c r="B145" s="15" t="n"/>
      <c r="C145" s="16" t="n"/>
      <c r="D145" s="17" t="n"/>
      <c r="E145" s="17" t="n"/>
      <c r="F145" s="18" t="n"/>
      <c r="G145" s="18" t="n"/>
      <c r="H145" s="19">
        <f>IF(OR(A145&amp;""="",NOT(ISNUMBER(C145))),"",C145-'الإعدادات'!$B$4)</f>
        <v/>
      </c>
      <c r="I145" s="6">
        <f>IF(H145="","",IF(H145&lt;0,"منتهي",IF(H145&lt;=30,"خلال 30 يومًا",IF(H145&lt;=60,"خلال 60 يومًا",IF(H145&lt;=90,"خلال 90 يومًا","سليم")))))</f>
        <v/>
      </c>
      <c r="J145" s="6">
        <f>IF(OR(A145&amp;""="",NOT(ISNUMBER(D145)),NOT(ISNUMBER(E145))),"",IF(D145&lt;=E145,"تحت حد الطلب","كافٍ"))</f>
        <v/>
      </c>
      <c r="K145" s="20">
        <f>IF(OR(A145&amp;""="",NOT(ISNUMBER(D145)),NOT(ISNUMBER(F145))),"",ROUND(D145*F145,2))</f>
        <v/>
      </c>
      <c r="L145" s="20">
        <f>IF(OR(K145="",I145=""),"",IF(I145="سليم",0,K145))</f>
        <v/>
      </c>
      <c r="M145" s="6">
        <f>IF(OR(I145="",J145=""),"",IF(OR(I145&lt;&gt;"سليم",J145="تحت حد الطلب"),"نعم",""))</f>
        <v/>
      </c>
      <c r="N145" s="19">
        <f>IF(M145="نعم",COUNTIFS($M$6:$M$505,"نعم",$H$6:$H$505,"&lt;"&amp;H145)+COUNTIFS($M$6:M145,"نعم",$H$6:H145,H145),"")</f>
        <v/>
      </c>
    </row>
    <row r="146">
      <c r="A146" s="5" t="n"/>
      <c r="B146" s="15" t="n"/>
      <c r="C146" s="16" t="n"/>
      <c r="D146" s="17" t="n"/>
      <c r="E146" s="17" t="n"/>
      <c r="F146" s="18" t="n"/>
      <c r="G146" s="18" t="n"/>
      <c r="H146" s="19">
        <f>IF(OR(A146&amp;""="",NOT(ISNUMBER(C146))),"",C146-'الإعدادات'!$B$4)</f>
        <v/>
      </c>
      <c r="I146" s="6">
        <f>IF(H146="","",IF(H146&lt;0,"منتهي",IF(H146&lt;=30,"خلال 30 يومًا",IF(H146&lt;=60,"خلال 60 يومًا",IF(H146&lt;=90,"خلال 90 يومًا","سليم")))))</f>
        <v/>
      </c>
      <c r="J146" s="6">
        <f>IF(OR(A146&amp;""="",NOT(ISNUMBER(D146)),NOT(ISNUMBER(E146))),"",IF(D146&lt;=E146,"تحت حد الطلب","كافٍ"))</f>
        <v/>
      </c>
      <c r="K146" s="20">
        <f>IF(OR(A146&amp;""="",NOT(ISNUMBER(D146)),NOT(ISNUMBER(F146))),"",ROUND(D146*F146,2))</f>
        <v/>
      </c>
      <c r="L146" s="20">
        <f>IF(OR(K146="",I146=""),"",IF(I146="سليم",0,K146))</f>
        <v/>
      </c>
      <c r="M146" s="6">
        <f>IF(OR(I146="",J146=""),"",IF(OR(I146&lt;&gt;"سليم",J146="تحت حد الطلب"),"نعم",""))</f>
        <v/>
      </c>
      <c r="N146" s="19">
        <f>IF(M146="نعم",COUNTIFS($M$6:$M$505,"نعم",$H$6:$H$505,"&lt;"&amp;H146)+COUNTIFS($M$6:M146,"نعم",$H$6:H146,H146),"")</f>
        <v/>
      </c>
    </row>
    <row r="147">
      <c r="A147" s="5" t="n"/>
      <c r="B147" s="15" t="n"/>
      <c r="C147" s="16" t="n"/>
      <c r="D147" s="17" t="n"/>
      <c r="E147" s="17" t="n"/>
      <c r="F147" s="18" t="n"/>
      <c r="G147" s="18" t="n"/>
      <c r="H147" s="19">
        <f>IF(OR(A147&amp;""="",NOT(ISNUMBER(C147))),"",C147-'الإعدادات'!$B$4)</f>
        <v/>
      </c>
      <c r="I147" s="6">
        <f>IF(H147="","",IF(H147&lt;0,"منتهي",IF(H147&lt;=30,"خلال 30 يومًا",IF(H147&lt;=60,"خلال 60 يومًا",IF(H147&lt;=90,"خلال 90 يومًا","سليم")))))</f>
        <v/>
      </c>
      <c r="J147" s="6">
        <f>IF(OR(A147&amp;""="",NOT(ISNUMBER(D147)),NOT(ISNUMBER(E147))),"",IF(D147&lt;=E147,"تحت حد الطلب","كافٍ"))</f>
        <v/>
      </c>
      <c r="K147" s="20">
        <f>IF(OR(A147&amp;""="",NOT(ISNUMBER(D147)),NOT(ISNUMBER(F147))),"",ROUND(D147*F147,2))</f>
        <v/>
      </c>
      <c r="L147" s="20">
        <f>IF(OR(K147="",I147=""),"",IF(I147="سليم",0,K147))</f>
        <v/>
      </c>
      <c r="M147" s="6">
        <f>IF(OR(I147="",J147=""),"",IF(OR(I147&lt;&gt;"سليم",J147="تحت حد الطلب"),"نعم",""))</f>
        <v/>
      </c>
      <c r="N147" s="19">
        <f>IF(M147="نعم",COUNTIFS($M$6:$M$505,"نعم",$H$6:$H$505,"&lt;"&amp;H147)+COUNTIFS($M$6:M147,"نعم",$H$6:H147,H147),"")</f>
        <v/>
      </c>
    </row>
    <row r="148">
      <c r="A148" s="5" t="n"/>
      <c r="B148" s="15" t="n"/>
      <c r="C148" s="16" t="n"/>
      <c r="D148" s="17" t="n"/>
      <c r="E148" s="17" t="n"/>
      <c r="F148" s="18" t="n"/>
      <c r="G148" s="18" t="n"/>
      <c r="H148" s="19">
        <f>IF(OR(A148&amp;""="",NOT(ISNUMBER(C148))),"",C148-'الإعدادات'!$B$4)</f>
        <v/>
      </c>
      <c r="I148" s="6">
        <f>IF(H148="","",IF(H148&lt;0,"منتهي",IF(H148&lt;=30,"خلال 30 يومًا",IF(H148&lt;=60,"خلال 60 يومًا",IF(H148&lt;=90,"خلال 90 يومًا","سليم")))))</f>
        <v/>
      </c>
      <c r="J148" s="6">
        <f>IF(OR(A148&amp;""="",NOT(ISNUMBER(D148)),NOT(ISNUMBER(E148))),"",IF(D148&lt;=E148,"تحت حد الطلب","كافٍ"))</f>
        <v/>
      </c>
      <c r="K148" s="20">
        <f>IF(OR(A148&amp;""="",NOT(ISNUMBER(D148)),NOT(ISNUMBER(F148))),"",ROUND(D148*F148,2))</f>
        <v/>
      </c>
      <c r="L148" s="20">
        <f>IF(OR(K148="",I148=""),"",IF(I148="سليم",0,K148))</f>
        <v/>
      </c>
      <c r="M148" s="6">
        <f>IF(OR(I148="",J148=""),"",IF(OR(I148&lt;&gt;"سليم",J148="تحت حد الطلب"),"نعم",""))</f>
        <v/>
      </c>
      <c r="N148" s="19">
        <f>IF(M148="نعم",COUNTIFS($M$6:$M$505,"نعم",$H$6:$H$505,"&lt;"&amp;H148)+COUNTIFS($M$6:M148,"نعم",$H$6:H148,H148),"")</f>
        <v/>
      </c>
    </row>
    <row r="149">
      <c r="A149" s="5" t="n"/>
      <c r="B149" s="15" t="n"/>
      <c r="C149" s="16" t="n"/>
      <c r="D149" s="17" t="n"/>
      <c r="E149" s="17" t="n"/>
      <c r="F149" s="18" t="n"/>
      <c r="G149" s="18" t="n"/>
      <c r="H149" s="19">
        <f>IF(OR(A149&amp;""="",NOT(ISNUMBER(C149))),"",C149-'الإعدادات'!$B$4)</f>
        <v/>
      </c>
      <c r="I149" s="6">
        <f>IF(H149="","",IF(H149&lt;0,"منتهي",IF(H149&lt;=30,"خلال 30 يومًا",IF(H149&lt;=60,"خلال 60 يومًا",IF(H149&lt;=90,"خلال 90 يومًا","سليم")))))</f>
        <v/>
      </c>
      <c r="J149" s="6">
        <f>IF(OR(A149&amp;""="",NOT(ISNUMBER(D149)),NOT(ISNUMBER(E149))),"",IF(D149&lt;=E149,"تحت حد الطلب","كافٍ"))</f>
        <v/>
      </c>
      <c r="K149" s="20">
        <f>IF(OR(A149&amp;""="",NOT(ISNUMBER(D149)),NOT(ISNUMBER(F149))),"",ROUND(D149*F149,2))</f>
        <v/>
      </c>
      <c r="L149" s="20">
        <f>IF(OR(K149="",I149=""),"",IF(I149="سليم",0,K149))</f>
        <v/>
      </c>
      <c r="M149" s="6">
        <f>IF(OR(I149="",J149=""),"",IF(OR(I149&lt;&gt;"سليم",J149="تحت حد الطلب"),"نعم",""))</f>
        <v/>
      </c>
      <c r="N149" s="19">
        <f>IF(M149="نعم",COUNTIFS($M$6:$M$505,"نعم",$H$6:$H$505,"&lt;"&amp;H149)+COUNTIFS($M$6:M149,"نعم",$H$6:H149,H149),"")</f>
        <v/>
      </c>
    </row>
    <row r="150">
      <c r="A150" s="5" t="n"/>
      <c r="B150" s="15" t="n"/>
      <c r="C150" s="16" t="n"/>
      <c r="D150" s="17" t="n"/>
      <c r="E150" s="17" t="n"/>
      <c r="F150" s="18" t="n"/>
      <c r="G150" s="18" t="n"/>
      <c r="H150" s="19">
        <f>IF(OR(A150&amp;""="",NOT(ISNUMBER(C150))),"",C150-'الإعدادات'!$B$4)</f>
        <v/>
      </c>
      <c r="I150" s="6">
        <f>IF(H150="","",IF(H150&lt;0,"منتهي",IF(H150&lt;=30,"خلال 30 يومًا",IF(H150&lt;=60,"خلال 60 يومًا",IF(H150&lt;=90,"خلال 90 يومًا","سليم")))))</f>
        <v/>
      </c>
      <c r="J150" s="6">
        <f>IF(OR(A150&amp;""="",NOT(ISNUMBER(D150)),NOT(ISNUMBER(E150))),"",IF(D150&lt;=E150,"تحت حد الطلب","كافٍ"))</f>
        <v/>
      </c>
      <c r="K150" s="20">
        <f>IF(OR(A150&amp;""="",NOT(ISNUMBER(D150)),NOT(ISNUMBER(F150))),"",ROUND(D150*F150,2))</f>
        <v/>
      </c>
      <c r="L150" s="20">
        <f>IF(OR(K150="",I150=""),"",IF(I150="سليم",0,K150))</f>
        <v/>
      </c>
      <c r="M150" s="6">
        <f>IF(OR(I150="",J150=""),"",IF(OR(I150&lt;&gt;"سليم",J150="تحت حد الطلب"),"نعم",""))</f>
        <v/>
      </c>
      <c r="N150" s="19">
        <f>IF(M150="نعم",COUNTIFS($M$6:$M$505,"نعم",$H$6:$H$505,"&lt;"&amp;H150)+COUNTIFS($M$6:M150,"نعم",$H$6:H150,H150),"")</f>
        <v/>
      </c>
    </row>
    <row r="151">
      <c r="A151" s="5" t="n"/>
      <c r="B151" s="15" t="n"/>
      <c r="C151" s="16" t="n"/>
      <c r="D151" s="17" t="n"/>
      <c r="E151" s="17" t="n"/>
      <c r="F151" s="18" t="n"/>
      <c r="G151" s="18" t="n"/>
      <c r="H151" s="19">
        <f>IF(OR(A151&amp;""="",NOT(ISNUMBER(C151))),"",C151-'الإعدادات'!$B$4)</f>
        <v/>
      </c>
      <c r="I151" s="6">
        <f>IF(H151="","",IF(H151&lt;0,"منتهي",IF(H151&lt;=30,"خلال 30 يومًا",IF(H151&lt;=60,"خلال 60 يومًا",IF(H151&lt;=90,"خلال 90 يومًا","سليم")))))</f>
        <v/>
      </c>
      <c r="J151" s="6">
        <f>IF(OR(A151&amp;""="",NOT(ISNUMBER(D151)),NOT(ISNUMBER(E151))),"",IF(D151&lt;=E151,"تحت حد الطلب","كافٍ"))</f>
        <v/>
      </c>
      <c r="K151" s="20">
        <f>IF(OR(A151&amp;""="",NOT(ISNUMBER(D151)),NOT(ISNUMBER(F151))),"",ROUND(D151*F151,2))</f>
        <v/>
      </c>
      <c r="L151" s="20">
        <f>IF(OR(K151="",I151=""),"",IF(I151="سليم",0,K151))</f>
        <v/>
      </c>
      <c r="M151" s="6">
        <f>IF(OR(I151="",J151=""),"",IF(OR(I151&lt;&gt;"سليم",J151="تحت حد الطلب"),"نعم",""))</f>
        <v/>
      </c>
      <c r="N151" s="19">
        <f>IF(M151="نعم",COUNTIFS($M$6:$M$505,"نعم",$H$6:$H$505,"&lt;"&amp;H151)+COUNTIFS($M$6:M151,"نعم",$H$6:H151,H151),"")</f>
        <v/>
      </c>
    </row>
    <row r="152">
      <c r="A152" s="5" t="n"/>
      <c r="B152" s="15" t="n"/>
      <c r="C152" s="16" t="n"/>
      <c r="D152" s="17" t="n"/>
      <c r="E152" s="17" t="n"/>
      <c r="F152" s="18" t="n"/>
      <c r="G152" s="18" t="n"/>
      <c r="H152" s="19">
        <f>IF(OR(A152&amp;""="",NOT(ISNUMBER(C152))),"",C152-'الإعدادات'!$B$4)</f>
        <v/>
      </c>
      <c r="I152" s="6">
        <f>IF(H152="","",IF(H152&lt;0,"منتهي",IF(H152&lt;=30,"خلال 30 يومًا",IF(H152&lt;=60,"خلال 60 يومًا",IF(H152&lt;=90,"خلال 90 يومًا","سليم")))))</f>
        <v/>
      </c>
      <c r="J152" s="6">
        <f>IF(OR(A152&amp;""="",NOT(ISNUMBER(D152)),NOT(ISNUMBER(E152))),"",IF(D152&lt;=E152,"تحت حد الطلب","كافٍ"))</f>
        <v/>
      </c>
      <c r="K152" s="20">
        <f>IF(OR(A152&amp;""="",NOT(ISNUMBER(D152)),NOT(ISNUMBER(F152))),"",ROUND(D152*F152,2))</f>
        <v/>
      </c>
      <c r="L152" s="20">
        <f>IF(OR(K152="",I152=""),"",IF(I152="سليم",0,K152))</f>
        <v/>
      </c>
      <c r="M152" s="6">
        <f>IF(OR(I152="",J152=""),"",IF(OR(I152&lt;&gt;"سليم",J152="تحت حد الطلب"),"نعم",""))</f>
        <v/>
      </c>
      <c r="N152" s="19">
        <f>IF(M152="نعم",COUNTIFS($M$6:$M$505,"نعم",$H$6:$H$505,"&lt;"&amp;H152)+COUNTIFS($M$6:M152,"نعم",$H$6:H152,H152),"")</f>
        <v/>
      </c>
    </row>
    <row r="153">
      <c r="A153" s="5" t="n"/>
      <c r="B153" s="15" t="n"/>
      <c r="C153" s="16" t="n"/>
      <c r="D153" s="17" t="n"/>
      <c r="E153" s="17" t="n"/>
      <c r="F153" s="18" t="n"/>
      <c r="G153" s="18" t="n"/>
      <c r="H153" s="19">
        <f>IF(OR(A153&amp;""="",NOT(ISNUMBER(C153))),"",C153-'الإعدادات'!$B$4)</f>
        <v/>
      </c>
      <c r="I153" s="6">
        <f>IF(H153="","",IF(H153&lt;0,"منتهي",IF(H153&lt;=30,"خلال 30 يومًا",IF(H153&lt;=60,"خلال 60 يومًا",IF(H153&lt;=90,"خلال 90 يومًا","سليم")))))</f>
        <v/>
      </c>
      <c r="J153" s="6">
        <f>IF(OR(A153&amp;""="",NOT(ISNUMBER(D153)),NOT(ISNUMBER(E153))),"",IF(D153&lt;=E153,"تحت حد الطلب","كافٍ"))</f>
        <v/>
      </c>
      <c r="K153" s="20">
        <f>IF(OR(A153&amp;""="",NOT(ISNUMBER(D153)),NOT(ISNUMBER(F153))),"",ROUND(D153*F153,2))</f>
        <v/>
      </c>
      <c r="L153" s="20">
        <f>IF(OR(K153="",I153=""),"",IF(I153="سليم",0,K153))</f>
        <v/>
      </c>
      <c r="M153" s="6">
        <f>IF(OR(I153="",J153=""),"",IF(OR(I153&lt;&gt;"سليم",J153="تحت حد الطلب"),"نعم",""))</f>
        <v/>
      </c>
      <c r="N153" s="19">
        <f>IF(M153="نعم",COUNTIFS($M$6:$M$505,"نعم",$H$6:$H$505,"&lt;"&amp;H153)+COUNTIFS($M$6:M153,"نعم",$H$6:H153,H153),"")</f>
        <v/>
      </c>
    </row>
    <row r="154">
      <c r="A154" s="5" t="n"/>
      <c r="B154" s="15" t="n"/>
      <c r="C154" s="16" t="n"/>
      <c r="D154" s="17" t="n"/>
      <c r="E154" s="17" t="n"/>
      <c r="F154" s="18" t="n"/>
      <c r="G154" s="18" t="n"/>
      <c r="H154" s="19">
        <f>IF(OR(A154&amp;""="",NOT(ISNUMBER(C154))),"",C154-'الإعدادات'!$B$4)</f>
        <v/>
      </c>
      <c r="I154" s="6">
        <f>IF(H154="","",IF(H154&lt;0,"منتهي",IF(H154&lt;=30,"خلال 30 يومًا",IF(H154&lt;=60,"خلال 60 يومًا",IF(H154&lt;=90,"خلال 90 يومًا","سليم")))))</f>
        <v/>
      </c>
      <c r="J154" s="6">
        <f>IF(OR(A154&amp;""="",NOT(ISNUMBER(D154)),NOT(ISNUMBER(E154))),"",IF(D154&lt;=E154,"تحت حد الطلب","كافٍ"))</f>
        <v/>
      </c>
      <c r="K154" s="20">
        <f>IF(OR(A154&amp;""="",NOT(ISNUMBER(D154)),NOT(ISNUMBER(F154))),"",ROUND(D154*F154,2))</f>
        <v/>
      </c>
      <c r="L154" s="20">
        <f>IF(OR(K154="",I154=""),"",IF(I154="سليم",0,K154))</f>
        <v/>
      </c>
      <c r="M154" s="6">
        <f>IF(OR(I154="",J154=""),"",IF(OR(I154&lt;&gt;"سليم",J154="تحت حد الطلب"),"نعم",""))</f>
        <v/>
      </c>
      <c r="N154" s="19">
        <f>IF(M154="نعم",COUNTIFS($M$6:$M$505,"نعم",$H$6:$H$505,"&lt;"&amp;H154)+COUNTIFS($M$6:M154,"نعم",$H$6:H154,H154),"")</f>
        <v/>
      </c>
    </row>
    <row r="155">
      <c r="A155" s="5" t="n"/>
      <c r="B155" s="15" t="n"/>
      <c r="C155" s="16" t="n"/>
      <c r="D155" s="17" t="n"/>
      <c r="E155" s="17" t="n"/>
      <c r="F155" s="18" t="n"/>
      <c r="G155" s="18" t="n"/>
      <c r="H155" s="19">
        <f>IF(OR(A155&amp;""="",NOT(ISNUMBER(C155))),"",C155-'الإعدادات'!$B$4)</f>
        <v/>
      </c>
      <c r="I155" s="6">
        <f>IF(H155="","",IF(H155&lt;0,"منتهي",IF(H155&lt;=30,"خلال 30 يومًا",IF(H155&lt;=60,"خلال 60 يومًا",IF(H155&lt;=90,"خلال 90 يومًا","سليم")))))</f>
        <v/>
      </c>
      <c r="J155" s="6">
        <f>IF(OR(A155&amp;""="",NOT(ISNUMBER(D155)),NOT(ISNUMBER(E155))),"",IF(D155&lt;=E155,"تحت حد الطلب","كافٍ"))</f>
        <v/>
      </c>
      <c r="K155" s="20">
        <f>IF(OR(A155&amp;""="",NOT(ISNUMBER(D155)),NOT(ISNUMBER(F155))),"",ROUND(D155*F155,2))</f>
        <v/>
      </c>
      <c r="L155" s="20">
        <f>IF(OR(K155="",I155=""),"",IF(I155="سليم",0,K155))</f>
        <v/>
      </c>
      <c r="M155" s="6">
        <f>IF(OR(I155="",J155=""),"",IF(OR(I155&lt;&gt;"سليم",J155="تحت حد الطلب"),"نعم",""))</f>
        <v/>
      </c>
      <c r="N155" s="19">
        <f>IF(M155="نعم",COUNTIFS($M$6:$M$505,"نعم",$H$6:$H$505,"&lt;"&amp;H155)+COUNTIFS($M$6:M155,"نعم",$H$6:H155,H155),"")</f>
        <v/>
      </c>
    </row>
    <row r="156">
      <c r="A156" s="5" t="n"/>
      <c r="B156" s="15" t="n"/>
      <c r="C156" s="16" t="n"/>
      <c r="D156" s="17" t="n"/>
      <c r="E156" s="17" t="n"/>
      <c r="F156" s="18" t="n"/>
      <c r="G156" s="18" t="n"/>
      <c r="H156" s="19">
        <f>IF(OR(A156&amp;""="",NOT(ISNUMBER(C156))),"",C156-'الإعدادات'!$B$4)</f>
        <v/>
      </c>
      <c r="I156" s="6">
        <f>IF(H156="","",IF(H156&lt;0,"منتهي",IF(H156&lt;=30,"خلال 30 يومًا",IF(H156&lt;=60,"خلال 60 يومًا",IF(H156&lt;=90,"خلال 90 يومًا","سليم")))))</f>
        <v/>
      </c>
      <c r="J156" s="6">
        <f>IF(OR(A156&amp;""="",NOT(ISNUMBER(D156)),NOT(ISNUMBER(E156))),"",IF(D156&lt;=E156,"تحت حد الطلب","كافٍ"))</f>
        <v/>
      </c>
      <c r="K156" s="20">
        <f>IF(OR(A156&amp;""="",NOT(ISNUMBER(D156)),NOT(ISNUMBER(F156))),"",ROUND(D156*F156,2))</f>
        <v/>
      </c>
      <c r="L156" s="20">
        <f>IF(OR(K156="",I156=""),"",IF(I156="سليم",0,K156))</f>
        <v/>
      </c>
      <c r="M156" s="6">
        <f>IF(OR(I156="",J156=""),"",IF(OR(I156&lt;&gt;"سليم",J156="تحت حد الطلب"),"نعم",""))</f>
        <v/>
      </c>
      <c r="N156" s="19">
        <f>IF(M156="نعم",COUNTIFS($M$6:$M$505,"نعم",$H$6:$H$505,"&lt;"&amp;H156)+COUNTIFS($M$6:M156,"نعم",$H$6:H156,H156),"")</f>
        <v/>
      </c>
    </row>
    <row r="157">
      <c r="A157" s="5" t="n"/>
      <c r="B157" s="15" t="n"/>
      <c r="C157" s="16" t="n"/>
      <c r="D157" s="17" t="n"/>
      <c r="E157" s="17" t="n"/>
      <c r="F157" s="18" t="n"/>
      <c r="G157" s="18" t="n"/>
      <c r="H157" s="19">
        <f>IF(OR(A157&amp;""="",NOT(ISNUMBER(C157))),"",C157-'الإعدادات'!$B$4)</f>
        <v/>
      </c>
      <c r="I157" s="6">
        <f>IF(H157="","",IF(H157&lt;0,"منتهي",IF(H157&lt;=30,"خلال 30 يومًا",IF(H157&lt;=60,"خلال 60 يومًا",IF(H157&lt;=90,"خلال 90 يومًا","سليم")))))</f>
        <v/>
      </c>
      <c r="J157" s="6">
        <f>IF(OR(A157&amp;""="",NOT(ISNUMBER(D157)),NOT(ISNUMBER(E157))),"",IF(D157&lt;=E157,"تحت حد الطلب","كافٍ"))</f>
        <v/>
      </c>
      <c r="K157" s="20">
        <f>IF(OR(A157&amp;""="",NOT(ISNUMBER(D157)),NOT(ISNUMBER(F157))),"",ROUND(D157*F157,2))</f>
        <v/>
      </c>
      <c r="L157" s="20">
        <f>IF(OR(K157="",I157=""),"",IF(I157="سليم",0,K157))</f>
        <v/>
      </c>
      <c r="M157" s="6">
        <f>IF(OR(I157="",J157=""),"",IF(OR(I157&lt;&gt;"سليم",J157="تحت حد الطلب"),"نعم",""))</f>
        <v/>
      </c>
      <c r="N157" s="19">
        <f>IF(M157="نعم",COUNTIFS($M$6:$M$505,"نعم",$H$6:$H$505,"&lt;"&amp;H157)+COUNTIFS($M$6:M157,"نعم",$H$6:H157,H157),"")</f>
        <v/>
      </c>
    </row>
    <row r="158">
      <c r="A158" s="5" t="n"/>
      <c r="B158" s="15" t="n"/>
      <c r="C158" s="16" t="n"/>
      <c r="D158" s="17" t="n"/>
      <c r="E158" s="17" t="n"/>
      <c r="F158" s="18" t="n"/>
      <c r="G158" s="18" t="n"/>
      <c r="H158" s="19">
        <f>IF(OR(A158&amp;""="",NOT(ISNUMBER(C158))),"",C158-'الإعدادات'!$B$4)</f>
        <v/>
      </c>
      <c r="I158" s="6">
        <f>IF(H158="","",IF(H158&lt;0,"منتهي",IF(H158&lt;=30,"خلال 30 يومًا",IF(H158&lt;=60,"خلال 60 يومًا",IF(H158&lt;=90,"خلال 90 يومًا","سليم")))))</f>
        <v/>
      </c>
      <c r="J158" s="6">
        <f>IF(OR(A158&amp;""="",NOT(ISNUMBER(D158)),NOT(ISNUMBER(E158))),"",IF(D158&lt;=E158,"تحت حد الطلب","كافٍ"))</f>
        <v/>
      </c>
      <c r="K158" s="20">
        <f>IF(OR(A158&amp;""="",NOT(ISNUMBER(D158)),NOT(ISNUMBER(F158))),"",ROUND(D158*F158,2))</f>
        <v/>
      </c>
      <c r="L158" s="20">
        <f>IF(OR(K158="",I158=""),"",IF(I158="سليم",0,K158))</f>
        <v/>
      </c>
      <c r="M158" s="6">
        <f>IF(OR(I158="",J158=""),"",IF(OR(I158&lt;&gt;"سليم",J158="تحت حد الطلب"),"نعم",""))</f>
        <v/>
      </c>
      <c r="N158" s="19">
        <f>IF(M158="نعم",COUNTIFS($M$6:$M$505,"نعم",$H$6:$H$505,"&lt;"&amp;H158)+COUNTIFS($M$6:M158,"نعم",$H$6:H158,H158),"")</f>
        <v/>
      </c>
    </row>
    <row r="159">
      <c r="A159" s="5" t="n"/>
      <c r="B159" s="15" t="n"/>
      <c r="C159" s="16" t="n"/>
      <c r="D159" s="17" t="n"/>
      <c r="E159" s="17" t="n"/>
      <c r="F159" s="18" t="n"/>
      <c r="G159" s="18" t="n"/>
      <c r="H159" s="19">
        <f>IF(OR(A159&amp;""="",NOT(ISNUMBER(C159))),"",C159-'الإعدادات'!$B$4)</f>
        <v/>
      </c>
      <c r="I159" s="6">
        <f>IF(H159="","",IF(H159&lt;0,"منتهي",IF(H159&lt;=30,"خلال 30 يومًا",IF(H159&lt;=60,"خلال 60 يومًا",IF(H159&lt;=90,"خلال 90 يومًا","سليم")))))</f>
        <v/>
      </c>
      <c r="J159" s="6">
        <f>IF(OR(A159&amp;""="",NOT(ISNUMBER(D159)),NOT(ISNUMBER(E159))),"",IF(D159&lt;=E159,"تحت حد الطلب","كافٍ"))</f>
        <v/>
      </c>
      <c r="K159" s="20">
        <f>IF(OR(A159&amp;""="",NOT(ISNUMBER(D159)),NOT(ISNUMBER(F159))),"",ROUND(D159*F159,2))</f>
        <v/>
      </c>
      <c r="L159" s="20">
        <f>IF(OR(K159="",I159=""),"",IF(I159="سليم",0,K159))</f>
        <v/>
      </c>
      <c r="M159" s="6">
        <f>IF(OR(I159="",J159=""),"",IF(OR(I159&lt;&gt;"سليم",J159="تحت حد الطلب"),"نعم",""))</f>
        <v/>
      </c>
      <c r="N159" s="19">
        <f>IF(M159="نعم",COUNTIFS($M$6:$M$505,"نعم",$H$6:$H$505,"&lt;"&amp;H159)+COUNTIFS($M$6:M159,"نعم",$H$6:H159,H159),"")</f>
        <v/>
      </c>
    </row>
    <row r="160">
      <c r="A160" s="5" t="n"/>
      <c r="B160" s="15" t="n"/>
      <c r="C160" s="16" t="n"/>
      <c r="D160" s="17" t="n"/>
      <c r="E160" s="17" t="n"/>
      <c r="F160" s="18" t="n"/>
      <c r="G160" s="18" t="n"/>
      <c r="H160" s="19">
        <f>IF(OR(A160&amp;""="",NOT(ISNUMBER(C160))),"",C160-'الإعدادات'!$B$4)</f>
        <v/>
      </c>
      <c r="I160" s="6">
        <f>IF(H160="","",IF(H160&lt;0,"منتهي",IF(H160&lt;=30,"خلال 30 يومًا",IF(H160&lt;=60,"خلال 60 يومًا",IF(H160&lt;=90,"خلال 90 يومًا","سليم")))))</f>
        <v/>
      </c>
      <c r="J160" s="6">
        <f>IF(OR(A160&amp;""="",NOT(ISNUMBER(D160)),NOT(ISNUMBER(E160))),"",IF(D160&lt;=E160,"تحت حد الطلب","كافٍ"))</f>
        <v/>
      </c>
      <c r="K160" s="20">
        <f>IF(OR(A160&amp;""="",NOT(ISNUMBER(D160)),NOT(ISNUMBER(F160))),"",ROUND(D160*F160,2))</f>
        <v/>
      </c>
      <c r="L160" s="20">
        <f>IF(OR(K160="",I160=""),"",IF(I160="سليم",0,K160))</f>
        <v/>
      </c>
      <c r="M160" s="6">
        <f>IF(OR(I160="",J160=""),"",IF(OR(I160&lt;&gt;"سليم",J160="تحت حد الطلب"),"نعم",""))</f>
        <v/>
      </c>
      <c r="N160" s="19">
        <f>IF(M160="نعم",COUNTIFS($M$6:$M$505,"نعم",$H$6:$H$505,"&lt;"&amp;H160)+COUNTIFS($M$6:M160,"نعم",$H$6:H160,H160),"")</f>
        <v/>
      </c>
    </row>
    <row r="161">
      <c r="A161" s="5" t="n"/>
      <c r="B161" s="15" t="n"/>
      <c r="C161" s="16" t="n"/>
      <c r="D161" s="17" t="n"/>
      <c r="E161" s="17" t="n"/>
      <c r="F161" s="18" t="n"/>
      <c r="G161" s="18" t="n"/>
      <c r="H161" s="19">
        <f>IF(OR(A161&amp;""="",NOT(ISNUMBER(C161))),"",C161-'الإعدادات'!$B$4)</f>
        <v/>
      </c>
      <c r="I161" s="6">
        <f>IF(H161="","",IF(H161&lt;0,"منتهي",IF(H161&lt;=30,"خلال 30 يومًا",IF(H161&lt;=60,"خلال 60 يومًا",IF(H161&lt;=90,"خلال 90 يومًا","سليم")))))</f>
        <v/>
      </c>
      <c r="J161" s="6">
        <f>IF(OR(A161&amp;""="",NOT(ISNUMBER(D161)),NOT(ISNUMBER(E161))),"",IF(D161&lt;=E161,"تحت حد الطلب","كافٍ"))</f>
        <v/>
      </c>
      <c r="K161" s="20">
        <f>IF(OR(A161&amp;""="",NOT(ISNUMBER(D161)),NOT(ISNUMBER(F161))),"",ROUND(D161*F161,2))</f>
        <v/>
      </c>
      <c r="L161" s="20">
        <f>IF(OR(K161="",I161=""),"",IF(I161="سليم",0,K161))</f>
        <v/>
      </c>
      <c r="M161" s="6">
        <f>IF(OR(I161="",J161=""),"",IF(OR(I161&lt;&gt;"سليم",J161="تحت حد الطلب"),"نعم",""))</f>
        <v/>
      </c>
      <c r="N161" s="19">
        <f>IF(M161="نعم",COUNTIFS($M$6:$M$505,"نعم",$H$6:$H$505,"&lt;"&amp;H161)+COUNTIFS($M$6:M161,"نعم",$H$6:H161,H161),"")</f>
        <v/>
      </c>
    </row>
    <row r="162">
      <c r="A162" s="5" t="n"/>
      <c r="B162" s="15" t="n"/>
      <c r="C162" s="16" t="n"/>
      <c r="D162" s="17" t="n"/>
      <c r="E162" s="17" t="n"/>
      <c r="F162" s="18" t="n"/>
      <c r="G162" s="18" t="n"/>
      <c r="H162" s="19">
        <f>IF(OR(A162&amp;""="",NOT(ISNUMBER(C162))),"",C162-'الإعدادات'!$B$4)</f>
        <v/>
      </c>
      <c r="I162" s="6">
        <f>IF(H162="","",IF(H162&lt;0,"منتهي",IF(H162&lt;=30,"خلال 30 يومًا",IF(H162&lt;=60,"خلال 60 يومًا",IF(H162&lt;=90,"خلال 90 يومًا","سليم")))))</f>
        <v/>
      </c>
      <c r="J162" s="6">
        <f>IF(OR(A162&amp;""="",NOT(ISNUMBER(D162)),NOT(ISNUMBER(E162))),"",IF(D162&lt;=E162,"تحت حد الطلب","كافٍ"))</f>
        <v/>
      </c>
      <c r="K162" s="20">
        <f>IF(OR(A162&amp;""="",NOT(ISNUMBER(D162)),NOT(ISNUMBER(F162))),"",ROUND(D162*F162,2))</f>
        <v/>
      </c>
      <c r="L162" s="20">
        <f>IF(OR(K162="",I162=""),"",IF(I162="سليم",0,K162))</f>
        <v/>
      </c>
      <c r="M162" s="6">
        <f>IF(OR(I162="",J162=""),"",IF(OR(I162&lt;&gt;"سليم",J162="تحت حد الطلب"),"نعم",""))</f>
        <v/>
      </c>
      <c r="N162" s="19">
        <f>IF(M162="نعم",COUNTIFS($M$6:$M$505,"نعم",$H$6:$H$505,"&lt;"&amp;H162)+COUNTIFS($M$6:M162,"نعم",$H$6:H162,H162),"")</f>
        <v/>
      </c>
    </row>
    <row r="163">
      <c r="A163" s="5" t="n"/>
      <c r="B163" s="15" t="n"/>
      <c r="C163" s="16" t="n"/>
      <c r="D163" s="17" t="n"/>
      <c r="E163" s="17" t="n"/>
      <c r="F163" s="18" t="n"/>
      <c r="G163" s="18" t="n"/>
      <c r="H163" s="19">
        <f>IF(OR(A163&amp;""="",NOT(ISNUMBER(C163))),"",C163-'الإعدادات'!$B$4)</f>
        <v/>
      </c>
      <c r="I163" s="6">
        <f>IF(H163="","",IF(H163&lt;0,"منتهي",IF(H163&lt;=30,"خلال 30 يومًا",IF(H163&lt;=60,"خلال 60 يومًا",IF(H163&lt;=90,"خلال 90 يومًا","سليم")))))</f>
        <v/>
      </c>
      <c r="J163" s="6">
        <f>IF(OR(A163&amp;""="",NOT(ISNUMBER(D163)),NOT(ISNUMBER(E163))),"",IF(D163&lt;=E163,"تحت حد الطلب","كافٍ"))</f>
        <v/>
      </c>
      <c r="K163" s="20">
        <f>IF(OR(A163&amp;""="",NOT(ISNUMBER(D163)),NOT(ISNUMBER(F163))),"",ROUND(D163*F163,2))</f>
        <v/>
      </c>
      <c r="L163" s="20">
        <f>IF(OR(K163="",I163=""),"",IF(I163="سليم",0,K163))</f>
        <v/>
      </c>
      <c r="M163" s="6">
        <f>IF(OR(I163="",J163=""),"",IF(OR(I163&lt;&gt;"سليم",J163="تحت حد الطلب"),"نعم",""))</f>
        <v/>
      </c>
      <c r="N163" s="19">
        <f>IF(M163="نعم",COUNTIFS($M$6:$M$505,"نعم",$H$6:$H$505,"&lt;"&amp;H163)+COUNTIFS($M$6:M163,"نعم",$H$6:H163,H163),"")</f>
        <v/>
      </c>
    </row>
    <row r="164">
      <c r="A164" s="5" t="n"/>
      <c r="B164" s="15" t="n"/>
      <c r="C164" s="16" t="n"/>
      <c r="D164" s="17" t="n"/>
      <c r="E164" s="17" t="n"/>
      <c r="F164" s="18" t="n"/>
      <c r="G164" s="18" t="n"/>
      <c r="H164" s="19">
        <f>IF(OR(A164&amp;""="",NOT(ISNUMBER(C164))),"",C164-'الإعدادات'!$B$4)</f>
        <v/>
      </c>
      <c r="I164" s="6">
        <f>IF(H164="","",IF(H164&lt;0,"منتهي",IF(H164&lt;=30,"خلال 30 يومًا",IF(H164&lt;=60,"خلال 60 يومًا",IF(H164&lt;=90,"خلال 90 يومًا","سليم")))))</f>
        <v/>
      </c>
      <c r="J164" s="6">
        <f>IF(OR(A164&amp;""="",NOT(ISNUMBER(D164)),NOT(ISNUMBER(E164))),"",IF(D164&lt;=E164,"تحت حد الطلب","كافٍ"))</f>
        <v/>
      </c>
      <c r="K164" s="20">
        <f>IF(OR(A164&amp;""="",NOT(ISNUMBER(D164)),NOT(ISNUMBER(F164))),"",ROUND(D164*F164,2))</f>
        <v/>
      </c>
      <c r="L164" s="20">
        <f>IF(OR(K164="",I164=""),"",IF(I164="سليم",0,K164))</f>
        <v/>
      </c>
      <c r="M164" s="6">
        <f>IF(OR(I164="",J164=""),"",IF(OR(I164&lt;&gt;"سليم",J164="تحت حد الطلب"),"نعم",""))</f>
        <v/>
      </c>
      <c r="N164" s="19">
        <f>IF(M164="نعم",COUNTIFS($M$6:$M$505,"نعم",$H$6:$H$505,"&lt;"&amp;H164)+COUNTIFS($M$6:M164,"نعم",$H$6:H164,H164),"")</f>
        <v/>
      </c>
    </row>
    <row r="165">
      <c r="A165" s="5" t="n"/>
      <c r="B165" s="15" t="n"/>
      <c r="C165" s="16" t="n"/>
      <c r="D165" s="17" t="n"/>
      <c r="E165" s="17" t="n"/>
      <c r="F165" s="18" t="n"/>
      <c r="G165" s="18" t="n"/>
      <c r="H165" s="19">
        <f>IF(OR(A165&amp;""="",NOT(ISNUMBER(C165))),"",C165-'الإعدادات'!$B$4)</f>
        <v/>
      </c>
      <c r="I165" s="6">
        <f>IF(H165="","",IF(H165&lt;0,"منتهي",IF(H165&lt;=30,"خلال 30 يومًا",IF(H165&lt;=60,"خلال 60 يومًا",IF(H165&lt;=90,"خلال 90 يومًا","سليم")))))</f>
        <v/>
      </c>
      <c r="J165" s="6">
        <f>IF(OR(A165&amp;""="",NOT(ISNUMBER(D165)),NOT(ISNUMBER(E165))),"",IF(D165&lt;=E165,"تحت حد الطلب","كافٍ"))</f>
        <v/>
      </c>
      <c r="K165" s="20">
        <f>IF(OR(A165&amp;""="",NOT(ISNUMBER(D165)),NOT(ISNUMBER(F165))),"",ROUND(D165*F165,2))</f>
        <v/>
      </c>
      <c r="L165" s="20">
        <f>IF(OR(K165="",I165=""),"",IF(I165="سليم",0,K165))</f>
        <v/>
      </c>
      <c r="M165" s="6">
        <f>IF(OR(I165="",J165=""),"",IF(OR(I165&lt;&gt;"سليم",J165="تحت حد الطلب"),"نعم",""))</f>
        <v/>
      </c>
      <c r="N165" s="19">
        <f>IF(M165="نعم",COUNTIFS($M$6:$M$505,"نعم",$H$6:$H$505,"&lt;"&amp;H165)+COUNTIFS($M$6:M165,"نعم",$H$6:H165,H165),"")</f>
        <v/>
      </c>
    </row>
    <row r="166">
      <c r="A166" s="5" t="n"/>
      <c r="B166" s="15" t="n"/>
      <c r="C166" s="16" t="n"/>
      <c r="D166" s="17" t="n"/>
      <c r="E166" s="17" t="n"/>
      <c r="F166" s="18" t="n"/>
      <c r="G166" s="18" t="n"/>
      <c r="H166" s="19">
        <f>IF(OR(A166&amp;""="",NOT(ISNUMBER(C166))),"",C166-'الإعدادات'!$B$4)</f>
        <v/>
      </c>
      <c r="I166" s="6">
        <f>IF(H166="","",IF(H166&lt;0,"منتهي",IF(H166&lt;=30,"خلال 30 يومًا",IF(H166&lt;=60,"خلال 60 يومًا",IF(H166&lt;=90,"خلال 90 يومًا","سليم")))))</f>
        <v/>
      </c>
      <c r="J166" s="6">
        <f>IF(OR(A166&amp;""="",NOT(ISNUMBER(D166)),NOT(ISNUMBER(E166))),"",IF(D166&lt;=E166,"تحت حد الطلب","كافٍ"))</f>
        <v/>
      </c>
      <c r="K166" s="20">
        <f>IF(OR(A166&amp;""="",NOT(ISNUMBER(D166)),NOT(ISNUMBER(F166))),"",ROUND(D166*F166,2))</f>
        <v/>
      </c>
      <c r="L166" s="20">
        <f>IF(OR(K166="",I166=""),"",IF(I166="سليم",0,K166))</f>
        <v/>
      </c>
      <c r="M166" s="6">
        <f>IF(OR(I166="",J166=""),"",IF(OR(I166&lt;&gt;"سليم",J166="تحت حد الطلب"),"نعم",""))</f>
        <v/>
      </c>
      <c r="N166" s="19">
        <f>IF(M166="نعم",COUNTIFS($M$6:$M$505,"نعم",$H$6:$H$505,"&lt;"&amp;H166)+COUNTIFS($M$6:M166,"نعم",$H$6:H166,H166),"")</f>
        <v/>
      </c>
    </row>
    <row r="167">
      <c r="A167" s="5" t="n"/>
      <c r="B167" s="15" t="n"/>
      <c r="C167" s="16" t="n"/>
      <c r="D167" s="17" t="n"/>
      <c r="E167" s="17" t="n"/>
      <c r="F167" s="18" t="n"/>
      <c r="G167" s="18" t="n"/>
      <c r="H167" s="19">
        <f>IF(OR(A167&amp;""="",NOT(ISNUMBER(C167))),"",C167-'الإعدادات'!$B$4)</f>
        <v/>
      </c>
      <c r="I167" s="6">
        <f>IF(H167="","",IF(H167&lt;0,"منتهي",IF(H167&lt;=30,"خلال 30 يومًا",IF(H167&lt;=60,"خلال 60 يومًا",IF(H167&lt;=90,"خلال 90 يومًا","سليم")))))</f>
        <v/>
      </c>
      <c r="J167" s="6">
        <f>IF(OR(A167&amp;""="",NOT(ISNUMBER(D167)),NOT(ISNUMBER(E167))),"",IF(D167&lt;=E167,"تحت حد الطلب","كافٍ"))</f>
        <v/>
      </c>
      <c r="K167" s="20">
        <f>IF(OR(A167&amp;""="",NOT(ISNUMBER(D167)),NOT(ISNUMBER(F167))),"",ROUND(D167*F167,2))</f>
        <v/>
      </c>
      <c r="L167" s="20">
        <f>IF(OR(K167="",I167=""),"",IF(I167="سليم",0,K167))</f>
        <v/>
      </c>
      <c r="M167" s="6">
        <f>IF(OR(I167="",J167=""),"",IF(OR(I167&lt;&gt;"سليم",J167="تحت حد الطلب"),"نعم",""))</f>
        <v/>
      </c>
      <c r="N167" s="19">
        <f>IF(M167="نعم",COUNTIFS($M$6:$M$505,"نعم",$H$6:$H$505,"&lt;"&amp;H167)+COUNTIFS($M$6:M167,"نعم",$H$6:H167,H167),"")</f>
        <v/>
      </c>
    </row>
    <row r="168">
      <c r="A168" s="5" t="n"/>
      <c r="B168" s="15" t="n"/>
      <c r="C168" s="16" t="n"/>
      <c r="D168" s="17" t="n"/>
      <c r="E168" s="17" t="n"/>
      <c r="F168" s="18" t="n"/>
      <c r="G168" s="18" t="n"/>
      <c r="H168" s="19">
        <f>IF(OR(A168&amp;""="",NOT(ISNUMBER(C168))),"",C168-'الإعدادات'!$B$4)</f>
        <v/>
      </c>
      <c r="I168" s="6">
        <f>IF(H168="","",IF(H168&lt;0,"منتهي",IF(H168&lt;=30,"خلال 30 يومًا",IF(H168&lt;=60,"خلال 60 يومًا",IF(H168&lt;=90,"خلال 90 يومًا","سليم")))))</f>
        <v/>
      </c>
      <c r="J168" s="6">
        <f>IF(OR(A168&amp;""="",NOT(ISNUMBER(D168)),NOT(ISNUMBER(E168))),"",IF(D168&lt;=E168,"تحت حد الطلب","كافٍ"))</f>
        <v/>
      </c>
      <c r="K168" s="20">
        <f>IF(OR(A168&amp;""="",NOT(ISNUMBER(D168)),NOT(ISNUMBER(F168))),"",ROUND(D168*F168,2))</f>
        <v/>
      </c>
      <c r="L168" s="20">
        <f>IF(OR(K168="",I168=""),"",IF(I168="سليم",0,K168))</f>
        <v/>
      </c>
      <c r="M168" s="6">
        <f>IF(OR(I168="",J168=""),"",IF(OR(I168&lt;&gt;"سليم",J168="تحت حد الطلب"),"نعم",""))</f>
        <v/>
      </c>
      <c r="N168" s="19">
        <f>IF(M168="نعم",COUNTIFS($M$6:$M$505,"نعم",$H$6:$H$505,"&lt;"&amp;H168)+COUNTIFS($M$6:M168,"نعم",$H$6:H168,H168),"")</f>
        <v/>
      </c>
    </row>
    <row r="169">
      <c r="A169" s="5" t="n"/>
      <c r="B169" s="15" t="n"/>
      <c r="C169" s="16" t="n"/>
      <c r="D169" s="17" t="n"/>
      <c r="E169" s="17" t="n"/>
      <c r="F169" s="18" t="n"/>
      <c r="G169" s="18" t="n"/>
      <c r="H169" s="19">
        <f>IF(OR(A169&amp;""="",NOT(ISNUMBER(C169))),"",C169-'الإعدادات'!$B$4)</f>
        <v/>
      </c>
      <c r="I169" s="6">
        <f>IF(H169="","",IF(H169&lt;0,"منتهي",IF(H169&lt;=30,"خلال 30 يومًا",IF(H169&lt;=60,"خلال 60 يومًا",IF(H169&lt;=90,"خلال 90 يومًا","سليم")))))</f>
        <v/>
      </c>
      <c r="J169" s="6">
        <f>IF(OR(A169&amp;""="",NOT(ISNUMBER(D169)),NOT(ISNUMBER(E169))),"",IF(D169&lt;=E169,"تحت حد الطلب","كافٍ"))</f>
        <v/>
      </c>
      <c r="K169" s="20">
        <f>IF(OR(A169&amp;""="",NOT(ISNUMBER(D169)),NOT(ISNUMBER(F169))),"",ROUND(D169*F169,2))</f>
        <v/>
      </c>
      <c r="L169" s="20">
        <f>IF(OR(K169="",I169=""),"",IF(I169="سليم",0,K169))</f>
        <v/>
      </c>
      <c r="M169" s="6">
        <f>IF(OR(I169="",J169=""),"",IF(OR(I169&lt;&gt;"سليم",J169="تحت حد الطلب"),"نعم",""))</f>
        <v/>
      </c>
      <c r="N169" s="19">
        <f>IF(M169="نعم",COUNTIFS($M$6:$M$505,"نعم",$H$6:$H$505,"&lt;"&amp;H169)+COUNTIFS($M$6:M169,"نعم",$H$6:H169,H169),"")</f>
        <v/>
      </c>
    </row>
    <row r="170">
      <c r="A170" s="5" t="n"/>
      <c r="B170" s="15" t="n"/>
      <c r="C170" s="16" t="n"/>
      <c r="D170" s="17" t="n"/>
      <c r="E170" s="17" t="n"/>
      <c r="F170" s="18" t="n"/>
      <c r="G170" s="18" t="n"/>
      <c r="H170" s="19">
        <f>IF(OR(A170&amp;""="",NOT(ISNUMBER(C170))),"",C170-'الإعدادات'!$B$4)</f>
        <v/>
      </c>
      <c r="I170" s="6">
        <f>IF(H170="","",IF(H170&lt;0,"منتهي",IF(H170&lt;=30,"خلال 30 يومًا",IF(H170&lt;=60,"خلال 60 يومًا",IF(H170&lt;=90,"خلال 90 يومًا","سليم")))))</f>
        <v/>
      </c>
      <c r="J170" s="6">
        <f>IF(OR(A170&amp;""="",NOT(ISNUMBER(D170)),NOT(ISNUMBER(E170))),"",IF(D170&lt;=E170,"تحت حد الطلب","كافٍ"))</f>
        <v/>
      </c>
      <c r="K170" s="20">
        <f>IF(OR(A170&amp;""="",NOT(ISNUMBER(D170)),NOT(ISNUMBER(F170))),"",ROUND(D170*F170,2))</f>
        <v/>
      </c>
      <c r="L170" s="20">
        <f>IF(OR(K170="",I170=""),"",IF(I170="سليم",0,K170))</f>
        <v/>
      </c>
      <c r="M170" s="6">
        <f>IF(OR(I170="",J170=""),"",IF(OR(I170&lt;&gt;"سليم",J170="تحت حد الطلب"),"نعم",""))</f>
        <v/>
      </c>
      <c r="N170" s="19">
        <f>IF(M170="نعم",COUNTIFS($M$6:$M$505,"نعم",$H$6:$H$505,"&lt;"&amp;H170)+COUNTIFS($M$6:M170,"نعم",$H$6:H170,H170),"")</f>
        <v/>
      </c>
    </row>
    <row r="171">
      <c r="A171" s="5" t="n"/>
      <c r="B171" s="15" t="n"/>
      <c r="C171" s="16" t="n"/>
      <c r="D171" s="17" t="n"/>
      <c r="E171" s="17" t="n"/>
      <c r="F171" s="18" t="n"/>
      <c r="G171" s="18" t="n"/>
      <c r="H171" s="19">
        <f>IF(OR(A171&amp;""="",NOT(ISNUMBER(C171))),"",C171-'الإعدادات'!$B$4)</f>
        <v/>
      </c>
      <c r="I171" s="6">
        <f>IF(H171="","",IF(H171&lt;0,"منتهي",IF(H171&lt;=30,"خلال 30 يومًا",IF(H171&lt;=60,"خلال 60 يومًا",IF(H171&lt;=90,"خلال 90 يومًا","سليم")))))</f>
        <v/>
      </c>
      <c r="J171" s="6">
        <f>IF(OR(A171&amp;""="",NOT(ISNUMBER(D171)),NOT(ISNUMBER(E171))),"",IF(D171&lt;=E171,"تحت حد الطلب","كافٍ"))</f>
        <v/>
      </c>
      <c r="K171" s="20">
        <f>IF(OR(A171&amp;""="",NOT(ISNUMBER(D171)),NOT(ISNUMBER(F171))),"",ROUND(D171*F171,2))</f>
        <v/>
      </c>
      <c r="L171" s="20">
        <f>IF(OR(K171="",I171=""),"",IF(I171="سليم",0,K171))</f>
        <v/>
      </c>
      <c r="M171" s="6">
        <f>IF(OR(I171="",J171=""),"",IF(OR(I171&lt;&gt;"سليم",J171="تحت حد الطلب"),"نعم",""))</f>
        <v/>
      </c>
      <c r="N171" s="19">
        <f>IF(M171="نعم",COUNTIFS($M$6:$M$505,"نعم",$H$6:$H$505,"&lt;"&amp;H171)+COUNTIFS($M$6:M171,"نعم",$H$6:H171,H171),"")</f>
        <v/>
      </c>
    </row>
    <row r="172">
      <c r="A172" s="5" t="n"/>
      <c r="B172" s="15" t="n"/>
      <c r="C172" s="16" t="n"/>
      <c r="D172" s="17" t="n"/>
      <c r="E172" s="17" t="n"/>
      <c r="F172" s="18" t="n"/>
      <c r="G172" s="18" t="n"/>
      <c r="H172" s="19">
        <f>IF(OR(A172&amp;""="",NOT(ISNUMBER(C172))),"",C172-'الإعدادات'!$B$4)</f>
        <v/>
      </c>
      <c r="I172" s="6">
        <f>IF(H172="","",IF(H172&lt;0,"منتهي",IF(H172&lt;=30,"خلال 30 يومًا",IF(H172&lt;=60,"خلال 60 يومًا",IF(H172&lt;=90,"خلال 90 يومًا","سليم")))))</f>
        <v/>
      </c>
      <c r="J172" s="6">
        <f>IF(OR(A172&amp;""="",NOT(ISNUMBER(D172)),NOT(ISNUMBER(E172))),"",IF(D172&lt;=E172,"تحت حد الطلب","كافٍ"))</f>
        <v/>
      </c>
      <c r="K172" s="20">
        <f>IF(OR(A172&amp;""="",NOT(ISNUMBER(D172)),NOT(ISNUMBER(F172))),"",ROUND(D172*F172,2))</f>
        <v/>
      </c>
      <c r="L172" s="20">
        <f>IF(OR(K172="",I172=""),"",IF(I172="سليم",0,K172))</f>
        <v/>
      </c>
      <c r="M172" s="6">
        <f>IF(OR(I172="",J172=""),"",IF(OR(I172&lt;&gt;"سليم",J172="تحت حد الطلب"),"نعم",""))</f>
        <v/>
      </c>
      <c r="N172" s="19">
        <f>IF(M172="نعم",COUNTIFS($M$6:$M$505,"نعم",$H$6:$H$505,"&lt;"&amp;H172)+COUNTIFS($M$6:M172,"نعم",$H$6:H172,H172),"")</f>
        <v/>
      </c>
    </row>
    <row r="173">
      <c r="A173" s="5" t="n"/>
      <c r="B173" s="15" t="n"/>
      <c r="C173" s="16" t="n"/>
      <c r="D173" s="17" t="n"/>
      <c r="E173" s="17" t="n"/>
      <c r="F173" s="18" t="n"/>
      <c r="G173" s="18" t="n"/>
      <c r="H173" s="19">
        <f>IF(OR(A173&amp;""="",NOT(ISNUMBER(C173))),"",C173-'الإعدادات'!$B$4)</f>
        <v/>
      </c>
      <c r="I173" s="6">
        <f>IF(H173="","",IF(H173&lt;0,"منتهي",IF(H173&lt;=30,"خلال 30 يومًا",IF(H173&lt;=60,"خلال 60 يومًا",IF(H173&lt;=90,"خلال 90 يومًا","سليم")))))</f>
        <v/>
      </c>
      <c r="J173" s="6">
        <f>IF(OR(A173&amp;""="",NOT(ISNUMBER(D173)),NOT(ISNUMBER(E173))),"",IF(D173&lt;=E173,"تحت حد الطلب","كافٍ"))</f>
        <v/>
      </c>
      <c r="K173" s="20">
        <f>IF(OR(A173&amp;""="",NOT(ISNUMBER(D173)),NOT(ISNUMBER(F173))),"",ROUND(D173*F173,2))</f>
        <v/>
      </c>
      <c r="L173" s="20">
        <f>IF(OR(K173="",I173=""),"",IF(I173="سليم",0,K173))</f>
        <v/>
      </c>
      <c r="M173" s="6">
        <f>IF(OR(I173="",J173=""),"",IF(OR(I173&lt;&gt;"سليم",J173="تحت حد الطلب"),"نعم",""))</f>
        <v/>
      </c>
      <c r="N173" s="19">
        <f>IF(M173="نعم",COUNTIFS($M$6:$M$505,"نعم",$H$6:$H$505,"&lt;"&amp;H173)+COUNTIFS($M$6:M173,"نعم",$H$6:H173,H173),"")</f>
        <v/>
      </c>
    </row>
    <row r="174">
      <c r="A174" s="5" t="n"/>
      <c r="B174" s="15" t="n"/>
      <c r="C174" s="16" t="n"/>
      <c r="D174" s="17" t="n"/>
      <c r="E174" s="17" t="n"/>
      <c r="F174" s="18" t="n"/>
      <c r="G174" s="18" t="n"/>
      <c r="H174" s="19">
        <f>IF(OR(A174&amp;""="",NOT(ISNUMBER(C174))),"",C174-'الإعدادات'!$B$4)</f>
        <v/>
      </c>
      <c r="I174" s="6">
        <f>IF(H174="","",IF(H174&lt;0,"منتهي",IF(H174&lt;=30,"خلال 30 يومًا",IF(H174&lt;=60,"خلال 60 يومًا",IF(H174&lt;=90,"خلال 90 يومًا","سليم")))))</f>
        <v/>
      </c>
      <c r="J174" s="6">
        <f>IF(OR(A174&amp;""="",NOT(ISNUMBER(D174)),NOT(ISNUMBER(E174))),"",IF(D174&lt;=E174,"تحت حد الطلب","كافٍ"))</f>
        <v/>
      </c>
      <c r="K174" s="20">
        <f>IF(OR(A174&amp;""="",NOT(ISNUMBER(D174)),NOT(ISNUMBER(F174))),"",ROUND(D174*F174,2))</f>
        <v/>
      </c>
      <c r="L174" s="20">
        <f>IF(OR(K174="",I174=""),"",IF(I174="سليم",0,K174))</f>
        <v/>
      </c>
      <c r="M174" s="6">
        <f>IF(OR(I174="",J174=""),"",IF(OR(I174&lt;&gt;"سليم",J174="تحت حد الطلب"),"نعم",""))</f>
        <v/>
      </c>
      <c r="N174" s="19">
        <f>IF(M174="نعم",COUNTIFS($M$6:$M$505,"نعم",$H$6:$H$505,"&lt;"&amp;H174)+COUNTIFS($M$6:M174,"نعم",$H$6:H174,H174),"")</f>
        <v/>
      </c>
    </row>
    <row r="175">
      <c r="A175" s="5" t="n"/>
      <c r="B175" s="15" t="n"/>
      <c r="C175" s="16" t="n"/>
      <c r="D175" s="17" t="n"/>
      <c r="E175" s="17" t="n"/>
      <c r="F175" s="18" t="n"/>
      <c r="G175" s="18" t="n"/>
      <c r="H175" s="19">
        <f>IF(OR(A175&amp;""="",NOT(ISNUMBER(C175))),"",C175-'الإعدادات'!$B$4)</f>
        <v/>
      </c>
      <c r="I175" s="6">
        <f>IF(H175="","",IF(H175&lt;0,"منتهي",IF(H175&lt;=30,"خلال 30 يومًا",IF(H175&lt;=60,"خلال 60 يومًا",IF(H175&lt;=90,"خلال 90 يومًا","سليم")))))</f>
        <v/>
      </c>
      <c r="J175" s="6">
        <f>IF(OR(A175&amp;""="",NOT(ISNUMBER(D175)),NOT(ISNUMBER(E175))),"",IF(D175&lt;=E175,"تحت حد الطلب","كافٍ"))</f>
        <v/>
      </c>
      <c r="K175" s="20">
        <f>IF(OR(A175&amp;""="",NOT(ISNUMBER(D175)),NOT(ISNUMBER(F175))),"",ROUND(D175*F175,2))</f>
        <v/>
      </c>
      <c r="L175" s="20">
        <f>IF(OR(K175="",I175=""),"",IF(I175="سليم",0,K175))</f>
        <v/>
      </c>
      <c r="M175" s="6">
        <f>IF(OR(I175="",J175=""),"",IF(OR(I175&lt;&gt;"سليم",J175="تحت حد الطلب"),"نعم",""))</f>
        <v/>
      </c>
      <c r="N175" s="19">
        <f>IF(M175="نعم",COUNTIFS($M$6:$M$505,"نعم",$H$6:$H$505,"&lt;"&amp;H175)+COUNTIFS($M$6:M175,"نعم",$H$6:H175,H175),"")</f>
        <v/>
      </c>
    </row>
    <row r="176">
      <c r="A176" s="5" t="n"/>
      <c r="B176" s="15" t="n"/>
      <c r="C176" s="16" t="n"/>
      <c r="D176" s="17" t="n"/>
      <c r="E176" s="17" t="n"/>
      <c r="F176" s="18" t="n"/>
      <c r="G176" s="18" t="n"/>
      <c r="H176" s="19">
        <f>IF(OR(A176&amp;""="",NOT(ISNUMBER(C176))),"",C176-'الإعدادات'!$B$4)</f>
        <v/>
      </c>
      <c r="I176" s="6">
        <f>IF(H176="","",IF(H176&lt;0,"منتهي",IF(H176&lt;=30,"خلال 30 يومًا",IF(H176&lt;=60,"خلال 60 يومًا",IF(H176&lt;=90,"خلال 90 يومًا","سليم")))))</f>
        <v/>
      </c>
      <c r="J176" s="6">
        <f>IF(OR(A176&amp;""="",NOT(ISNUMBER(D176)),NOT(ISNUMBER(E176))),"",IF(D176&lt;=E176,"تحت حد الطلب","كافٍ"))</f>
        <v/>
      </c>
      <c r="K176" s="20">
        <f>IF(OR(A176&amp;""="",NOT(ISNUMBER(D176)),NOT(ISNUMBER(F176))),"",ROUND(D176*F176,2))</f>
        <v/>
      </c>
      <c r="L176" s="20">
        <f>IF(OR(K176="",I176=""),"",IF(I176="سليم",0,K176))</f>
        <v/>
      </c>
      <c r="M176" s="6">
        <f>IF(OR(I176="",J176=""),"",IF(OR(I176&lt;&gt;"سليم",J176="تحت حد الطلب"),"نعم",""))</f>
        <v/>
      </c>
      <c r="N176" s="19">
        <f>IF(M176="نعم",COUNTIFS($M$6:$M$505,"نعم",$H$6:$H$505,"&lt;"&amp;H176)+COUNTIFS($M$6:M176,"نعم",$H$6:H176,H176),"")</f>
        <v/>
      </c>
    </row>
    <row r="177">
      <c r="A177" s="5" t="n"/>
      <c r="B177" s="15" t="n"/>
      <c r="C177" s="16" t="n"/>
      <c r="D177" s="17" t="n"/>
      <c r="E177" s="17" t="n"/>
      <c r="F177" s="18" t="n"/>
      <c r="G177" s="18" t="n"/>
      <c r="H177" s="19">
        <f>IF(OR(A177&amp;""="",NOT(ISNUMBER(C177))),"",C177-'الإعدادات'!$B$4)</f>
        <v/>
      </c>
      <c r="I177" s="6">
        <f>IF(H177="","",IF(H177&lt;0,"منتهي",IF(H177&lt;=30,"خلال 30 يومًا",IF(H177&lt;=60,"خلال 60 يومًا",IF(H177&lt;=90,"خلال 90 يومًا","سليم")))))</f>
        <v/>
      </c>
      <c r="J177" s="6">
        <f>IF(OR(A177&amp;""="",NOT(ISNUMBER(D177)),NOT(ISNUMBER(E177))),"",IF(D177&lt;=E177,"تحت حد الطلب","كافٍ"))</f>
        <v/>
      </c>
      <c r="K177" s="20">
        <f>IF(OR(A177&amp;""="",NOT(ISNUMBER(D177)),NOT(ISNUMBER(F177))),"",ROUND(D177*F177,2))</f>
        <v/>
      </c>
      <c r="L177" s="20">
        <f>IF(OR(K177="",I177=""),"",IF(I177="سليم",0,K177))</f>
        <v/>
      </c>
      <c r="M177" s="6">
        <f>IF(OR(I177="",J177=""),"",IF(OR(I177&lt;&gt;"سليم",J177="تحت حد الطلب"),"نعم",""))</f>
        <v/>
      </c>
      <c r="N177" s="19">
        <f>IF(M177="نعم",COUNTIFS($M$6:$M$505,"نعم",$H$6:$H$505,"&lt;"&amp;H177)+COUNTIFS($M$6:M177,"نعم",$H$6:H177,H177),"")</f>
        <v/>
      </c>
    </row>
    <row r="178">
      <c r="A178" s="5" t="n"/>
      <c r="B178" s="15" t="n"/>
      <c r="C178" s="16" t="n"/>
      <c r="D178" s="17" t="n"/>
      <c r="E178" s="17" t="n"/>
      <c r="F178" s="18" t="n"/>
      <c r="G178" s="18" t="n"/>
      <c r="H178" s="19">
        <f>IF(OR(A178&amp;""="",NOT(ISNUMBER(C178))),"",C178-'الإعدادات'!$B$4)</f>
        <v/>
      </c>
      <c r="I178" s="6">
        <f>IF(H178="","",IF(H178&lt;0,"منتهي",IF(H178&lt;=30,"خلال 30 يومًا",IF(H178&lt;=60,"خلال 60 يومًا",IF(H178&lt;=90,"خلال 90 يومًا","سليم")))))</f>
        <v/>
      </c>
      <c r="J178" s="6">
        <f>IF(OR(A178&amp;""="",NOT(ISNUMBER(D178)),NOT(ISNUMBER(E178))),"",IF(D178&lt;=E178,"تحت حد الطلب","كافٍ"))</f>
        <v/>
      </c>
      <c r="K178" s="20">
        <f>IF(OR(A178&amp;""="",NOT(ISNUMBER(D178)),NOT(ISNUMBER(F178))),"",ROUND(D178*F178,2))</f>
        <v/>
      </c>
      <c r="L178" s="20">
        <f>IF(OR(K178="",I178=""),"",IF(I178="سليم",0,K178))</f>
        <v/>
      </c>
      <c r="M178" s="6">
        <f>IF(OR(I178="",J178=""),"",IF(OR(I178&lt;&gt;"سليم",J178="تحت حد الطلب"),"نعم",""))</f>
        <v/>
      </c>
      <c r="N178" s="19">
        <f>IF(M178="نعم",COUNTIFS($M$6:$M$505,"نعم",$H$6:$H$505,"&lt;"&amp;H178)+COUNTIFS($M$6:M178,"نعم",$H$6:H178,H178),"")</f>
        <v/>
      </c>
    </row>
    <row r="179">
      <c r="A179" s="5" t="n"/>
      <c r="B179" s="15" t="n"/>
      <c r="C179" s="16" t="n"/>
      <c r="D179" s="17" t="n"/>
      <c r="E179" s="17" t="n"/>
      <c r="F179" s="18" t="n"/>
      <c r="G179" s="18" t="n"/>
      <c r="H179" s="19">
        <f>IF(OR(A179&amp;""="",NOT(ISNUMBER(C179))),"",C179-'الإعدادات'!$B$4)</f>
        <v/>
      </c>
      <c r="I179" s="6">
        <f>IF(H179="","",IF(H179&lt;0,"منتهي",IF(H179&lt;=30,"خلال 30 يومًا",IF(H179&lt;=60,"خلال 60 يومًا",IF(H179&lt;=90,"خلال 90 يومًا","سليم")))))</f>
        <v/>
      </c>
      <c r="J179" s="6">
        <f>IF(OR(A179&amp;""="",NOT(ISNUMBER(D179)),NOT(ISNUMBER(E179))),"",IF(D179&lt;=E179,"تحت حد الطلب","كافٍ"))</f>
        <v/>
      </c>
      <c r="K179" s="20">
        <f>IF(OR(A179&amp;""="",NOT(ISNUMBER(D179)),NOT(ISNUMBER(F179))),"",ROUND(D179*F179,2))</f>
        <v/>
      </c>
      <c r="L179" s="20">
        <f>IF(OR(K179="",I179=""),"",IF(I179="سليم",0,K179))</f>
        <v/>
      </c>
      <c r="M179" s="6">
        <f>IF(OR(I179="",J179=""),"",IF(OR(I179&lt;&gt;"سليم",J179="تحت حد الطلب"),"نعم",""))</f>
        <v/>
      </c>
      <c r="N179" s="19">
        <f>IF(M179="نعم",COUNTIFS($M$6:$M$505,"نعم",$H$6:$H$505,"&lt;"&amp;H179)+COUNTIFS($M$6:M179,"نعم",$H$6:H179,H179),"")</f>
        <v/>
      </c>
    </row>
    <row r="180">
      <c r="A180" s="5" t="n"/>
      <c r="B180" s="15" t="n"/>
      <c r="C180" s="16" t="n"/>
      <c r="D180" s="17" t="n"/>
      <c r="E180" s="17" t="n"/>
      <c r="F180" s="18" t="n"/>
      <c r="G180" s="18" t="n"/>
      <c r="H180" s="19">
        <f>IF(OR(A180&amp;""="",NOT(ISNUMBER(C180))),"",C180-'الإعدادات'!$B$4)</f>
        <v/>
      </c>
      <c r="I180" s="6">
        <f>IF(H180="","",IF(H180&lt;0,"منتهي",IF(H180&lt;=30,"خلال 30 يومًا",IF(H180&lt;=60,"خلال 60 يومًا",IF(H180&lt;=90,"خلال 90 يومًا","سليم")))))</f>
        <v/>
      </c>
      <c r="J180" s="6">
        <f>IF(OR(A180&amp;""="",NOT(ISNUMBER(D180)),NOT(ISNUMBER(E180))),"",IF(D180&lt;=E180,"تحت حد الطلب","كافٍ"))</f>
        <v/>
      </c>
      <c r="K180" s="20">
        <f>IF(OR(A180&amp;""="",NOT(ISNUMBER(D180)),NOT(ISNUMBER(F180))),"",ROUND(D180*F180,2))</f>
        <v/>
      </c>
      <c r="L180" s="20">
        <f>IF(OR(K180="",I180=""),"",IF(I180="سليم",0,K180))</f>
        <v/>
      </c>
      <c r="M180" s="6">
        <f>IF(OR(I180="",J180=""),"",IF(OR(I180&lt;&gt;"سليم",J180="تحت حد الطلب"),"نعم",""))</f>
        <v/>
      </c>
      <c r="N180" s="19">
        <f>IF(M180="نعم",COUNTIFS($M$6:$M$505,"نعم",$H$6:$H$505,"&lt;"&amp;H180)+COUNTIFS($M$6:M180,"نعم",$H$6:H180,H180),"")</f>
        <v/>
      </c>
    </row>
    <row r="181">
      <c r="A181" s="5" t="n"/>
      <c r="B181" s="15" t="n"/>
      <c r="C181" s="16" t="n"/>
      <c r="D181" s="17" t="n"/>
      <c r="E181" s="17" t="n"/>
      <c r="F181" s="18" t="n"/>
      <c r="G181" s="18" t="n"/>
      <c r="H181" s="19">
        <f>IF(OR(A181&amp;""="",NOT(ISNUMBER(C181))),"",C181-'الإعدادات'!$B$4)</f>
        <v/>
      </c>
      <c r="I181" s="6">
        <f>IF(H181="","",IF(H181&lt;0,"منتهي",IF(H181&lt;=30,"خلال 30 يومًا",IF(H181&lt;=60,"خلال 60 يومًا",IF(H181&lt;=90,"خلال 90 يومًا","سليم")))))</f>
        <v/>
      </c>
      <c r="J181" s="6">
        <f>IF(OR(A181&amp;""="",NOT(ISNUMBER(D181)),NOT(ISNUMBER(E181))),"",IF(D181&lt;=E181,"تحت حد الطلب","كافٍ"))</f>
        <v/>
      </c>
      <c r="K181" s="20">
        <f>IF(OR(A181&amp;""="",NOT(ISNUMBER(D181)),NOT(ISNUMBER(F181))),"",ROUND(D181*F181,2))</f>
        <v/>
      </c>
      <c r="L181" s="20">
        <f>IF(OR(K181="",I181=""),"",IF(I181="سليم",0,K181))</f>
        <v/>
      </c>
      <c r="M181" s="6">
        <f>IF(OR(I181="",J181=""),"",IF(OR(I181&lt;&gt;"سليم",J181="تحت حد الطلب"),"نعم",""))</f>
        <v/>
      </c>
      <c r="N181" s="19">
        <f>IF(M181="نعم",COUNTIFS($M$6:$M$505,"نعم",$H$6:$H$505,"&lt;"&amp;H181)+COUNTIFS($M$6:M181,"نعم",$H$6:H181,H181),"")</f>
        <v/>
      </c>
    </row>
    <row r="182">
      <c r="A182" s="5" t="n"/>
      <c r="B182" s="15" t="n"/>
      <c r="C182" s="16" t="n"/>
      <c r="D182" s="17" t="n"/>
      <c r="E182" s="17" t="n"/>
      <c r="F182" s="18" t="n"/>
      <c r="G182" s="18" t="n"/>
      <c r="H182" s="19">
        <f>IF(OR(A182&amp;""="",NOT(ISNUMBER(C182))),"",C182-'الإعدادات'!$B$4)</f>
        <v/>
      </c>
      <c r="I182" s="6">
        <f>IF(H182="","",IF(H182&lt;0,"منتهي",IF(H182&lt;=30,"خلال 30 يومًا",IF(H182&lt;=60,"خلال 60 يومًا",IF(H182&lt;=90,"خلال 90 يومًا","سليم")))))</f>
        <v/>
      </c>
      <c r="J182" s="6">
        <f>IF(OR(A182&amp;""="",NOT(ISNUMBER(D182)),NOT(ISNUMBER(E182))),"",IF(D182&lt;=E182,"تحت حد الطلب","كافٍ"))</f>
        <v/>
      </c>
      <c r="K182" s="20">
        <f>IF(OR(A182&amp;""="",NOT(ISNUMBER(D182)),NOT(ISNUMBER(F182))),"",ROUND(D182*F182,2))</f>
        <v/>
      </c>
      <c r="L182" s="20">
        <f>IF(OR(K182="",I182=""),"",IF(I182="سليم",0,K182))</f>
        <v/>
      </c>
      <c r="M182" s="6">
        <f>IF(OR(I182="",J182=""),"",IF(OR(I182&lt;&gt;"سليم",J182="تحت حد الطلب"),"نعم",""))</f>
        <v/>
      </c>
      <c r="N182" s="19">
        <f>IF(M182="نعم",COUNTIFS($M$6:$M$505,"نعم",$H$6:$H$505,"&lt;"&amp;H182)+COUNTIFS($M$6:M182,"نعم",$H$6:H182,H182),"")</f>
        <v/>
      </c>
    </row>
    <row r="183">
      <c r="A183" s="5" t="n"/>
      <c r="B183" s="15" t="n"/>
      <c r="C183" s="16" t="n"/>
      <c r="D183" s="17" t="n"/>
      <c r="E183" s="17" t="n"/>
      <c r="F183" s="18" t="n"/>
      <c r="G183" s="18" t="n"/>
      <c r="H183" s="19">
        <f>IF(OR(A183&amp;""="",NOT(ISNUMBER(C183))),"",C183-'الإعدادات'!$B$4)</f>
        <v/>
      </c>
      <c r="I183" s="6">
        <f>IF(H183="","",IF(H183&lt;0,"منتهي",IF(H183&lt;=30,"خلال 30 يومًا",IF(H183&lt;=60,"خلال 60 يومًا",IF(H183&lt;=90,"خلال 90 يومًا","سليم")))))</f>
        <v/>
      </c>
      <c r="J183" s="6">
        <f>IF(OR(A183&amp;""="",NOT(ISNUMBER(D183)),NOT(ISNUMBER(E183))),"",IF(D183&lt;=E183,"تحت حد الطلب","كافٍ"))</f>
        <v/>
      </c>
      <c r="K183" s="20">
        <f>IF(OR(A183&amp;""="",NOT(ISNUMBER(D183)),NOT(ISNUMBER(F183))),"",ROUND(D183*F183,2))</f>
        <v/>
      </c>
      <c r="L183" s="20">
        <f>IF(OR(K183="",I183=""),"",IF(I183="سليم",0,K183))</f>
        <v/>
      </c>
      <c r="M183" s="6">
        <f>IF(OR(I183="",J183=""),"",IF(OR(I183&lt;&gt;"سليم",J183="تحت حد الطلب"),"نعم",""))</f>
        <v/>
      </c>
      <c r="N183" s="19">
        <f>IF(M183="نعم",COUNTIFS($M$6:$M$505,"نعم",$H$6:$H$505,"&lt;"&amp;H183)+COUNTIFS($M$6:M183,"نعم",$H$6:H183,H183),"")</f>
        <v/>
      </c>
    </row>
    <row r="184">
      <c r="A184" s="5" t="n"/>
      <c r="B184" s="15" t="n"/>
      <c r="C184" s="16" t="n"/>
      <c r="D184" s="17" t="n"/>
      <c r="E184" s="17" t="n"/>
      <c r="F184" s="18" t="n"/>
      <c r="G184" s="18" t="n"/>
      <c r="H184" s="19">
        <f>IF(OR(A184&amp;""="",NOT(ISNUMBER(C184))),"",C184-'الإعدادات'!$B$4)</f>
        <v/>
      </c>
      <c r="I184" s="6">
        <f>IF(H184="","",IF(H184&lt;0,"منتهي",IF(H184&lt;=30,"خلال 30 يومًا",IF(H184&lt;=60,"خلال 60 يومًا",IF(H184&lt;=90,"خلال 90 يومًا","سليم")))))</f>
        <v/>
      </c>
      <c r="J184" s="6">
        <f>IF(OR(A184&amp;""="",NOT(ISNUMBER(D184)),NOT(ISNUMBER(E184))),"",IF(D184&lt;=E184,"تحت حد الطلب","كافٍ"))</f>
        <v/>
      </c>
      <c r="K184" s="20">
        <f>IF(OR(A184&amp;""="",NOT(ISNUMBER(D184)),NOT(ISNUMBER(F184))),"",ROUND(D184*F184,2))</f>
        <v/>
      </c>
      <c r="L184" s="20">
        <f>IF(OR(K184="",I184=""),"",IF(I184="سليم",0,K184))</f>
        <v/>
      </c>
      <c r="M184" s="6">
        <f>IF(OR(I184="",J184=""),"",IF(OR(I184&lt;&gt;"سليم",J184="تحت حد الطلب"),"نعم",""))</f>
        <v/>
      </c>
      <c r="N184" s="19">
        <f>IF(M184="نعم",COUNTIFS($M$6:$M$505,"نعم",$H$6:$H$505,"&lt;"&amp;H184)+COUNTIFS($M$6:M184,"نعم",$H$6:H184,H184),"")</f>
        <v/>
      </c>
    </row>
    <row r="185">
      <c r="A185" s="5" t="n"/>
      <c r="B185" s="15" t="n"/>
      <c r="C185" s="16" t="n"/>
      <c r="D185" s="17" t="n"/>
      <c r="E185" s="17" t="n"/>
      <c r="F185" s="18" t="n"/>
      <c r="G185" s="18" t="n"/>
      <c r="H185" s="19">
        <f>IF(OR(A185&amp;""="",NOT(ISNUMBER(C185))),"",C185-'الإعدادات'!$B$4)</f>
        <v/>
      </c>
      <c r="I185" s="6">
        <f>IF(H185="","",IF(H185&lt;0,"منتهي",IF(H185&lt;=30,"خلال 30 يومًا",IF(H185&lt;=60,"خلال 60 يومًا",IF(H185&lt;=90,"خلال 90 يومًا","سليم")))))</f>
        <v/>
      </c>
      <c r="J185" s="6">
        <f>IF(OR(A185&amp;""="",NOT(ISNUMBER(D185)),NOT(ISNUMBER(E185))),"",IF(D185&lt;=E185,"تحت حد الطلب","كافٍ"))</f>
        <v/>
      </c>
      <c r="K185" s="20">
        <f>IF(OR(A185&amp;""="",NOT(ISNUMBER(D185)),NOT(ISNUMBER(F185))),"",ROUND(D185*F185,2))</f>
        <v/>
      </c>
      <c r="L185" s="20">
        <f>IF(OR(K185="",I185=""),"",IF(I185="سليم",0,K185))</f>
        <v/>
      </c>
      <c r="M185" s="6">
        <f>IF(OR(I185="",J185=""),"",IF(OR(I185&lt;&gt;"سليم",J185="تحت حد الطلب"),"نعم",""))</f>
        <v/>
      </c>
      <c r="N185" s="19">
        <f>IF(M185="نعم",COUNTIFS($M$6:$M$505,"نعم",$H$6:$H$505,"&lt;"&amp;H185)+COUNTIFS($M$6:M185,"نعم",$H$6:H185,H185),"")</f>
        <v/>
      </c>
    </row>
    <row r="186">
      <c r="A186" s="5" t="n"/>
      <c r="B186" s="15" t="n"/>
      <c r="C186" s="16" t="n"/>
      <c r="D186" s="17" t="n"/>
      <c r="E186" s="17" t="n"/>
      <c r="F186" s="18" t="n"/>
      <c r="G186" s="18" t="n"/>
      <c r="H186" s="19">
        <f>IF(OR(A186&amp;""="",NOT(ISNUMBER(C186))),"",C186-'الإعدادات'!$B$4)</f>
        <v/>
      </c>
      <c r="I186" s="6">
        <f>IF(H186="","",IF(H186&lt;0,"منتهي",IF(H186&lt;=30,"خلال 30 يومًا",IF(H186&lt;=60,"خلال 60 يومًا",IF(H186&lt;=90,"خلال 90 يومًا","سليم")))))</f>
        <v/>
      </c>
      <c r="J186" s="6">
        <f>IF(OR(A186&amp;""="",NOT(ISNUMBER(D186)),NOT(ISNUMBER(E186))),"",IF(D186&lt;=E186,"تحت حد الطلب","كافٍ"))</f>
        <v/>
      </c>
      <c r="K186" s="20">
        <f>IF(OR(A186&amp;""="",NOT(ISNUMBER(D186)),NOT(ISNUMBER(F186))),"",ROUND(D186*F186,2))</f>
        <v/>
      </c>
      <c r="L186" s="20">
        <f>IF(OR(K186="",I186=""),"",IF(I186="سليم",0,K186))</f>
        <v/>
      </c>
      <c r="M186" s="6">
        <f>IF(OR(I186="",J186=""),"",IF(OR(I186&lt;&gt;"سليم",J186="تحت حد الطلب"),"نعم",""))</f>
        <v/>
      </c>
      <c r="N186" s="19">
        <f>IF(M186="نعم",COUNTIFS($M$6:$M$505,"نعم",$H$6:$H$505,"&lt;"&amp;H186)+COUNTIFS($M$6:M186,"نعم",$H$6:H186,H186),"")</f>
        <v/>
      </c>
    </row>
    <row r="187">
      <c r="A187" s="5" t="n"/>
      <c r="B187" s="15" t="n"/>
      <c r="C187" s="16" t="n"/>
      <c r="D187" s="17" t="n"/>
      <c r="E187" s="17" t="n"/>
      <c r="F187" s="18" t="n"/>
      <c r="G187" s="18" t="n"/>
      <c r="H187" s="19">
        <f>IF(OR(A187&amp;""="",NOT(ISNUMBER(C187))),"",C187-'الإعدادات'!$B$4)</f>
        <v/>
      </c>
      <c r="I187" s="6">
        <f>IF(H187="","",IF(H187&lt;0,"منتهي",IF(H187&lt;=30,"خلال 30 يومًا",IF(H187&lt;=60,"خلال 60 يومًا",IF(H187&lt;=90,"خلال 90 يومًا","سليم")))))</f>
        <v/>
      </c>
      <c r="J187" s="6">
        <f>IF(OR(A187&amp;""="",NOT(ISNUMBER(D187)),NOT(ISNUMBER(E187))),"",IF(D187&lt;=E187,"تحت حد الطلب","كافٍ"))</f>
        <v/>
      </c>
      <c r="K187" s="20">
        <f>IF(OR(A187&amp;""="",NOT(ISNUMBER(D187)),NOT(ISNUMBER(F187))),"",ROUND(D187*F187,2))</f>
        <v/>
      </c>
      <c r="L187" s="20">
        <f>IF(OR(K187="",I187=""),"",IF(I187="سليم",0,K187))</f>
        <v/>
      </c>
      <c r="M187" s="6">
        <f>IF(OR(I187="",J187=""),"",IF(OR(I187&lt;&gt;"سليم",J187="تحت حد الطلب"),"نعم",""))</f>
        <v/>
      </c>
      <c r="N187" s="19">
        <f>IF(M187="نعم",COUNTIFS($M$6:$M$505,"نعم",$H$6:$H$505,"&lt;"&amp;H187)+COUNTIFS($M$6:M187,"نعم",$H$6:H187,H187),"")</f>
        <v/>
      </c>
    </row>
    <row r="188">
      <c r="A188" s="5" t="n"/>
      <c r="B188" s="15" t="n"/>
      <c r="C188" s="16" t="n"/>
      <c r="D188" s="17" t="n"/>
      <c r="E188" s="17" t="n"/>
      <c r="F188" s="18" t="n"/>
      <c r="G188" s="18" t="n"/>
      <c r="H188" s="19">
        <f>IF(OR(A188&amp;""="",NOT(ISNUMBER(C188))),"",C188-'الإعدادات'!$B$4)</f>
        <v/>
      </c>
      <c r="I188" s="6">
        <f>IF(H188="","",IF(H188&lt;0,"منتهي",IF(H188&lt;=30,"خلال 30 يومًا",IF(H188&lt;=60,"خلال 60 يومًا",IF(H188&lt;=90,"خلال 90 يومًا","سليم")))))</f>
        <v/>
      </c>
      <c r="J188" s="6">
        <f>IF(OR(A188&amp;""="",NOT(ISNUMBER(D188)),NOT(ISNUMBER(E188))),"",IF(D188&lt;=E188,"تحت حد الطلب","كافٍ"))</f>
        <v/>
      </c>
      <c r="K188" s="20">
        <f>IF(OR(A188&amp;""="",NOT(ISNUMBER(D188)),NOT(ISNUMBER(F188))),"",ROUND(D188*F188,2))</f>
        <v/>
      </c>
      <c r="L188" s="20">
        <f>IF(OR(K188="",I188=""),"",IF(I188="سليم",0,K188))</f>
        <v/>
      </c>
      <c r="M188" s="6">
        <f>IF(OR(I188="",J188=""),"",IF(OR(I188&lt;&gt;"سليم",J188="تحت حد الطلب"),"نعم",""))</f>
        <v/>
      </c>
      <c r="N188" s="19">
        <f>IF(M188="نعم",COUNTIFS($M$6:$M$505,"نعم",$H$6:$H$505,"&lt;"&amp;H188)+COUNTIFS($M$6:M188,"نعم",$H$6:H188,H188),"")</f>
        <v/>
      </c>
    </row>
    <row r="189">
      <c r="A189" s="5" t="n"/>
      <c r="B189" s="15" t="n"/>
      <c r="C189" s="16" t="n"/>
      <c r="D189" s="17" t="n"/>
      <c r="E189" s="17" t="n"/>
      <c r="F189" s="18" t="n"/>
      <c r="G189" s="18" t="n"/>
      <c r="H189" s="19">
        <f>IF(OR(A189&amp;""="",NOT(ISNUMBER(C189))),"",C189-'الإعدادات'!$B$4)</f>
        <v/>
      </c>
      <c r="I189" s="6">
        <f>IF(H189="","",IF(H189&lt;0,"منتهي",IF(H189&lt;=30,"خلال 30 يومًا",IF(H189&lt;=60,"خلال 60 يومًا",IF(H189&lt;=90,"خلال 90 يومًا","سليم")))))</f>
        <v/>
      </c>
      <c r="J189" s="6">
        <f>IF(OR(A189&amp;""="",NOT(ISNUMBER(D189)),NOT(ISNUMBER(E189))),"",IF(D189&lt;=E189,"تحت حد الطلب","كافٍ"))</f>
        <v/>
      </c>
      <c r="K189" s="20">
        <f>IF(OR(A189&amp;""="",NOT(ISNUMBER(D189)),NOT(ISNUMBER(F189))),"",ROUND(D189*F189,2))</f>
        <v/>
      </c>
      <c r="L189" s="20">
        <f>IF(OR(K189="",I189=""),"",IF(I189="سليم",0,K189))</f>
        <v/>
      </c>
      <c r="M189" s="6">
        <f>IF(OR(I189="",J189=""),"",IF(OR(I189&lt;&gt;"سليم",J189="تحت حد الطلب"),"نعم",""))</f>
        <v/>
      </c>
      <c r="N189" s="19">
        <f>IF(M189="نعم",COUNTIFS($M$6:$M$505,"نعم",$H$6:$H$505,"&lt;"&amp;H189)+COUNTIFS($M$6:M189,"نعم",$H$6:H189,H189),"")</f>
        <v/>
      </c>
    </row>
    <row r="190">
      <c r="A190" s="5" t="n"/>
      <c r="B190" s="15" t="n"/>
      <c r="C190" s="16" t="n"/>
      <c r="D190" s="17" t="n"/>
      <c r="E190" s="17" t="n"/>
      <c r="F190" s="18" t="n"/>
      <c r="G190" s="18" t="n"/>
      <c r="H190" s="19">
        <f>IF(OR(A190&amp;""="",NOT(ISNUMBER(C190))),"",C190-'الإعدادات'!$B$4)</f>
        <v/>
      </c>
      <c r="I190" s="6">
        <f>IF(H190="","",IF(H190&lt;0,"منتهي",IF(H190&lt;=30,"خلال 30 يومًا",IF(H190&lt;=60,"خلال 60 يومًا",IF(H190&lt;=90,"خلال 90 يومًا","سليم")))))</f>
        <v/>
      </c>
      <c r="J190" s="6">
        <f>IF(OR(A190&amp;""="",NOT(ISNUMBER(D190)),NOT(ISNUMBER(E190))),"",IF(D190&lt;=E190,"تحت حد الطلب","كافٍ"))</f>
        <v/>
      </c>
      <c r="K190" s="20">
        <f>IF(OR(A190&amp;""="",NOT(ISNUMBER(D190)),NOT(ISNUMBER(F190))),"",ROUND(D190*F190,2))</f>
        <v/>
      </c>
      <c r="L190" s="20">
        <f>IF(OR(K190="",I190=""),"",IF(I190="سليم",0,K190))</f>
        <v/>
      </c>
      <c r="M190" s="6">
        <f>IF(OR(I190="",J190=""),"",IF(OR(I190&lt;&gt;"سليم",J190="تحت حد الطلب"),"نعم",""))</f>
        <v/>
      </c>
      <c r="N190" s="19">
        <f>IF(M190="نعم",COUNTIFS($M$6:$M$505,"نعم",$H$6:$H$505,"&lt;"&amp;H190)+COUNTIFS($M$6:M190,"نعم",$H$6:H190,H190),"")</f>
        <v/>
      </c>
    </row>
    <row r="191">
      <c r="A191" s="5" t="n"/>
      <c r="B191" s="15" t="n"/>
      <c r="C191" s="16" t="n"/>
      <c r="D191" s="17" t="n"/>
      <c r="E191" s="17" t="n"/>
      <c r="F191" s="18" t="n"/>
      <c r="G191" s="18" t="n"/>
      <c r="H191" s="19">
        <f>IF(OR(A191&amp;""="",NOT(ISNUMBER(C191))),"",C191-'الإعدادات'!$B$4)</f>
        <v/>
      </c>
      <c r="I191" s="6">
        <f>IF(H191="","",IF(H191&lt;0,"منتهي",IF(H191&lt;=30,"خلال 30 يومًا",IF(H191&lt;=60,"خلال 60 يومًا",IF(H191&lt;=90,"خلال 90 يومًا","سليم")))))</f>
        <v/>
      </c>
      <c r="J191" s="6">
        <f>IF(OR(A191&amp;""="",NOT(ISNUMBER(D191)),NOT(ISNUMBER(E191))),"",IF(D191&lt;=E191,"تحت حد الطلب","كافٍ"))</f>
        <v/>
      </c>
      <c r="K191" s="20">
        <f>IF(OR(A191&amp;""="",NOT(ISNUMBER(D191)),NOT(ISNUMBER(F191))),"",ROUND(D191*F191,2))</f>
        <v/>
      </c>
      <c r="L191" s="20">
        <f>IF(OR(K191="",I191=""),"",IF(I191="سليم",0,K191))</f>
        <v/>
      </c>
      <c r="M191" s="6">
        <f>IF(OR(I191="",J191=""),"",IF(OR(I191&lt;&gt;"سليم",J191="تحت حد الطلب"),"نعم",""))</f>
        <v/>
      </c>
      <c r="N191" s="19">
        <f>IF(M191="نعم",COUNTIFS($M$6:$M$505,"نعم",$H$6:$H$505,"&lt;"&amp;H191)+COUNTIFS($M$6:M191,"نعم",$H$6:H191,H191),"")</f>
        <v/>
      </c>
    </row>
    <row r="192">
      <c r="A192" s="5" t="n"/>
      <c r="B192" s="15" t="n"/>
      <c r="C192" s="16" t="n"/>
      <c r="D192" s="17" t="n"/>
      <c r="E192" s="17" t="n"/>
      <c r="F192" s="18" t="n"/>
      <c r="G192" s="18" t="n"/>
      <c r="H192" s="19">
        <f>IF(OR(A192&amp;""="",NOT(ISNUMBER(C192))),"",C192-'الإعدادات'!$B$4)</f>
        <v/>
      </c>
      <c r="I192" s="6">
        <f>IF(H192="","",IF(H192&lt;0,"منتهي",IF(H192&lt;=30,"خلال 30 يومًا",IF(H192&lt;=60,"خلال 60 يومًا",IF(H192&lt;=90,"خلال 90 يومًا","سليم")))))</f>
        <v/>
      </c>
      <c r="J192" s="6">
        <f>IF(OR(A192&amp;""="",NOT(ISNUMBER(D192)),NOT(ISNUMBER(E192))),"",IF(D192&lt;=E192,"تحت حد الطلب","كافٍ"))</f>
        <v/>
      </c>
      <c r="K192" s="20">
        <f>IF(OR(A192&amp;""="",NOT(ISNUMBER(D192)),NOT(ISNUMBER(F192))),"",ROUND(D192*F192,2))</f>
        <v/>
      </c>
      <c r="L192" s="20">
        <f>IF(OR(K192="",I192=""),"",IF(I192="سليم",0,K192))</f>
        <v/>
      </c>
      <c r="M192" s="6">
        <f>IF(OR(I192="",J192=""),"",IF(OR(I192&lt;&gt;"سليم",J192="تحت حد الطلب"),"نعم",""))</f>
        <v/>
      </c>
      <c r="N192" s="19">
        <f>IF(M192="نعم",COUNTIFS($M$6:$M$505,"نعم",$H$6:$H$505,"&lt;"&amp;H192)+COUNTIFS($M$6:M192,"نعم",$H$6:H192,H192),"")</f>
        <v/>
      </c>
    </row>
    <row r="193">
      <c r="A193" s="5" t="n"/>
      <c r="B193" s="15" t="n"/>
      <c r="C193" s="16" t="n"/>
      <c r="D193" s="17" t="n"/>
      <c r="E193" s="17" t="n"/>
      <c r="F193" s="18" t="n"/>
      <c r="G193" s="18" t="n"/>
      <c r="H193" s="19">
        <f>IF(OR(A193&amp;""="",NOT(ISNUMBER(C193))),"",C193-'الإعدادات'!$B$4)</f>
        <v/>
      </c>
      <c r="I193" s="6">
        <f>IF(H193="","",IF(H193&lt;0,"منتهي",IF(H193&lt;=30,"خلال 30 يومًا",IF(H193&lt;=60,"خلال 60 يومًا",IF(H193&lt;=90,"خلال 90 يومًا","سليم")))))</f>
        <v/>
      </c>
      <c r="J193" s="6">
        <f>IF(OR(A193&amp;""="",NOT(ISNUMBER(D193)),NOT(ISNUMBER(E193))),"",IF(D193&lt;=E193,"تحت حد الطلب","كافٍ"))</f>
        <v/>
      </c>
      <c r="K193" s="20">
        <f>IF(OR(A193&amp;""="",NOT(ISNUMBER(D193)),NOT(ISNUMBER(F193))),"",ROUND(D193*F193,2))</f>
        <v/>
      </c>
      <c r="L193" s="20">
        <f>IF(OR(K193="",I193=""),"",IF(I193="سليم",0,K193))</f>
        <v/>
      </c>
      <c r="M193" s="6">
        <f>IF(OR(I193="",J193=""),"",IF(OR(I193&lt;&gt;"سليم",J193="تحت حد الطلب"),"نعم",""))</f>
        <v/>
      </c>
      <c r="N193" s="19">
        <f>IF(M193="نعم",COUNTIFS($M$6:$M$505,"نعم",$H$6:$H$505,"&lt;"&amp;H193)+COUNTIFS($M$6:M193,"نعم",$H$6:H193,H193),"")</f>
        <v/>
      </c>
    </row>
    <row r="194">
      <c r="A194" s="5" t="n"/>
      <c r="B194" s="15" t="n"/>
      <c r="C194" s="16" t="n"/>
      <c r="D194" s="17" t="n"/>
      <c r="E194" s="17" t="n"/>
      <c r="F194" s="18" t="n"/>
      <c r="G194" s="18" t="n"/>
      <c r="H194" s="19">
        <f>IF(OR(A194&amp;""="",NOT(ISNUMBER(C194))),"",C194-'الإعدادات'!$B$4)</f>
        <v/>
      </c>
      <c r="I194" s="6">
        <f>IF(H194="","",IF(H194&lt;0,"منتهي",IF(H194&lt;=30,"خلال 30 يومًا",IF(H194&lt;=60,"خلال 60 يومًا",IF(H194&lt;=90,"خلال 90 يومًا","سليم")))))</f>
        <v/>
      </c>
      <c r="J194" s="6">
        <f>IF(OR(A194&amp;""="",NOT(ISNUMBER(D194)),NOT(ISNUMBER(E194))),"",IF(D194&lt;=E194,"تحت حد الطلب","كافٍ"))</f>
        <v/>
      </c>
      <c r="K194" s="20">
        <f>IF(OR(A194&amp;""="",NOT(ISNUMBER(D194)),NOT(ISNUMBER(F194))),"",ROUND(D194*F194,2))</f>
        <v/>
      </c>
      <c r="L194" s="20">
        <f>IF(OR(K194="",I194=""),"",IF(I194="سليم",0,K194))</f>
        <v/>
      </c>
      <c r="M194" s="6">
        <f>IF(OR(I194="",J194=""),"",IF(OR(I194&lt;&gt;"سليم",J194="تحت حد الطلب"),"نعم",""))</f>
        <v/>
      </c>
      <c r="N194" s="19">
        <f>IF(M194="نعم",COUNTIFS($M$6:$M$505,"نعم",$H$6:$H$505,"&lt;"&amp;H194)+COUNTIFS($M$6:M194,"نعم",$H$6:H194,H194),"")</f>
        <v/>
      </c>
    </row>
    <row r="195">
      <c r="A195" s="5" t="n"/>
      <c r="B195" s="15" t="n"/>
      <c r="C195" s="16" t="n"/>
      <c r="D195" s="17" t="n"/>
      <c r="E195" s="17" t="n"/>
      <c r="F195" s="18" t="n"/>
      <c r="G195" s="18" t="n"/>
      <c r="H195" s="19">
        <f>IF(OR(A195&amp;""="",NOT(ISNUMBER(C195))),"",C195-'الإعدادات'!$B$4)</f>
        <v/>
      </c>
      <c r="I195" s="6">
        <f>IF(H195="","",IF(H195&lt;0,"منتهي",IF(H195&lt;=30,"خلال 30 يومًا",IF(H195&lt;=60,"خلال 60 يومًا",IF(H195&lt;=90,"خلال 90 يومًا","سليم")))))</f>
        <v/>
      </c>
      <c r="J195" s="6">
        <f>IF(OR(A195&amp;""="",NOT(ISNUMBER(D195)),NOT(ISNUMBER(E195))),"",IF(D195&lt;=E195,"تحت حد الطلب","كافٍ"))</f>
        <v/>
      </c>
      <c r="K195" s="20">
        <f>IF(OR(A195&amp;""="",NOT(ISNUMBER(D195)),NOT(ISNUMBER(F195))),"",ROUND(D195*F195,2))</f>
        <v/>
      </c>
      <c r="L195" s="20">
        <f>IF(OR(K195="",I195=""),"",IF(I195="سليم",0,K195))</f>
        <v/>
      </c>
      <c r="M195" s="6">
        <f>IF(OR(I195="",J195=""),"",IF(OR(I195&lt;&gt;"سليم",J195="تحت حد الطلب"),"نعم",""))</f>
        <v/>
      </c>
      <c r="N195" s="19">
        <f>IF(M195="نعم",COUNTIFS($M$6:$M$505,"نعم",$H$6:$H$505,"&lt;"&amp;H195)+COUNTIFS($M$6:M195,"نعم",$H$6:H195,H195),"")</f>
        <v/>
      </c>
    </row>
    <row r="196">
      <c r="A196" s="5" t="n"/>
      <c r="B196" s="15" t="n"/>
      <c r="C196" s="16" t="n"/>
      <c r="D196" s="17" t="n"/>
      <c r="E196" s="17" t="n"/>
      <c r="F196" s="18" t="n"/>
      <c r="G196" s="18" t="n"/>
      <c r="H196" s="19">
        <f>IF(OR(A196&amp;""="",NOT(ISNUMBER(C196))),"",C196-'الإعدادات'!$B$4)</f>
        <v/>
      </c>
      <c r="I196" s="6">
        <f>IF(H196="","",IF(H196&lt;0,"منتهي",IF(H196&lt;=30,"خلال 30 يومًا",IF(H196&lt;=60,"خلال 60 يومًا",IF(H196&lt;=90,"خلال 90 يومًا","سليم")))))</f>
        <v/>
      </c>
      <c r="J196" s="6">
        <f>IF(OR(A196&amp;""="",NOT(ISNUMBER(D196)),NOT(ISNUMBER(E196))),"",IF(D196&lt;=E196,"تحت حد الطلب","كافٍ"))</f>
        <v/>
      </c>
      <c r="K196" s="20">
        <f>IF(OR(A196&amp;""="",NOT(ISNUMBER(D196)),NOT(ISNUMBER(F196))),"",ROUND(D196*F196,2))</f>
        <v/>
      </c>
      <c r="L196" s="20">
        <f>IF(OR(K196="",I196=""),"",IF(I196="سليم",0,K196))</f>
        <v/>
      </c>
      <c r="M196" s="6">
        <f>IF(OR(I196="",J196=""),"",IF(OR(I196&lt;&gt;"سليم",J196="تحت حد الطلب"),"نعم",""))</f>
        <v/>
      </c>
      <c r="N196" s="19">
        <f>IF(M196="نعم",COUNTIFS($M$6:$M$505,"نعم",$H$6:$H$505,"&lt;"&amp;H196)+COUNTIFS($M$6:M196,"نعم",$H$6:H196,H196),"")</f>
        <v/>
      </c>
    </row>
    <row r="197">
      <c r="A197" s="5" t="n"/>
      <c r="B197" s="15" t="n"/>
      <c r="C197" s="16" t="n"/>
      <c r="D197" s="17" t="n"/>
      <c r="E197" s="17" t="n"/>
      <c r="F197" s="18" t="n"/>
      <c r="G197" s="18" t="n"/>
      <c r="H197" s="19">
        <f>IF(OR(A197&amp;""="",NOT(ISNUMBER(C197))),"",C197-'الإعدادات'!$B$4)</f>
        <v/>
      </c>
      <c r="I197" s="6">
        <f>IF(H197="","",IF(H197&lt;0,"منتهي",IF(H197&lt;=30,"خلال 30 يومًا",IF(H197&lt;=60,"خلال 60 يومًا",IF(H197&lt;=90,"خلال 90 يومًا","سليم")))))</f>
        <v/>
      </c>
      <c r="J197" s="6">
        <f>IF(OR(A197&amp;""="",NOT(ISNUMBER(D197)),NOT(ISNUMBER(E197))),"",IF(D197&lt;=E197,"تحت حد الطلب","كافٍ"))</f>
        <v/>
      </c>
      <c r="K197" s="20">
        <f>IF(OR(A197&amp;""="",NOT(ISNUMBER(D197)),NOT(ISNUMBER(F197))),"",ROUND(D197*F197,2))</f>
        <v/>
      </c>
      <c r="L197" s="20">
        <f>IF(OR(K197="",I197=""),"",IF(I197="سليم",0,K197))</f>
        <v/>
      </c>
      <c r="M197" s="6">
        <f>IF(OR(I197="",J197=""),"",IF(OR(I197&lt;&gt;"سليم",J197="تحت حد الطلب"),"نعم",""))</f>
        <v/>
      </c>
      <c r="N197" s="19">
        <f>IF(M197="نعم",COUNTIFS($M$6:$M$505,"نعم",$H$6:$H$505,"&lt;"&amp;H197)+COUNTIFS($M$6:M197,"نعم",$H$6:H197,H197),"")</f>
        <v/>
      </c>
    </row>
    <row r="198">
      <c r="A198" s="5" t="n"/>
      <c r="B198" s="15" t="n"/>
      <c r="C198" s="16" t="n"/>
      <c r="D198" s="17" t="n"/>
      <c r="E198" s="17" t="n"/>
      <c r="F198" s="18" t="n"/>
      <c r="G198" s="18" t="n"/>
      <c r="H198" s="19">
        <f>IF(OR(A198&amp;""="",NOT(ISNUMBER(C198))),"",C198-'الإعدادات'!$B$4)</f>
        <v/>
      </c>
      <c r="I198" s="6">
        <f>IF(H198="","",IF(H198&lt;0,"منتهي",IF(H198&lt;=30,"خلال 30 يومًا",IF(H198&lt;=60,"خلال 60 يومًا",IF(H198&lt;=90,"خلال 90 يومًا","سليم")))))</f>
        <v/>
      </c>
      <c r="J198" s="6">
        <f>IF(OR(A198&amp;""="",NOT(ISNUMBER(D198)),NOT(ISNUMBER(E198))),"",IF(D198&lt;=E198,"تحت حد الطلب","كافٍ"))</f>
        <v/>
      </c>
      <c r="K198" s="20">
        <f>IF(OR(A198&amp;""="",NOT(ISNUMBER(D198)),NOT(ISNUMBER(F198))),"",ROUND(D198*F198,2))</f>
        <v/>
      </c>
      <c r="L198" s="20">
        <f>IF(OR(K198="",I198=""),"",IF(I198="سليم",0,K198))</f>
        <v/>
      </c>
      <c r="M198" s="6">
        <f>IF(OR(I198="",J198=""),"",IF(OR(I198&lt;&gt;"سليم",J198="تحت حد الطلب"),"نعم",""))</f>
        <v/>
      </c>
      <c r="N198" s="19">
        <f>IF(M198="نعم",COUNTIFS($M$6:$M$505,"نعم",$H$6:$H$505,"&lt;"&amp;H198)+COUNTIFS($M$6:M198,"نعم",$H$6:H198,H198),"")</f>
        <v/>
      </c>
    </row>
    <row r="199">
      <c r="A199" s="5" t="n"/>
      <c r="B199" s="15" t="n"/>
      <c r="C199" s="16" t="n"/>
      <c r="D199" s="17" t="n"/>
      <c r="E199" s="17" t="n"/>
      <c r="F199" s="18" t="n"/>
      <c r="G199" s="18" t="n"/>
      <c r="H199" s="19">
        <f>IF(OR(A199&amp;""="",NOT(ISNUMBER(C199))),"",C199-'الإعدادات'!$B$4)</f>
        <v/>
      </c>
      <c r="I199" s="6">
        <f>IF(H199="","",IF(H199&lt;0,"منتهي",IF(H199&lt;=30,"خلال 30 يومًا",IF(H199&lt;=60,"خلال 60 يومًا",IF(H199&lt;=90,"خلال 90 يومًا","سليم")))))</f>
        <v/>
      </c>
      <c r="J199" s="6">
        <f>IF(OR(A199&amp;""="",NOT(ISNUMBER(D199)),NOT(ISNUMBER(E199))),"",IF(D199&lt;=E199,"تحت حد الطلب","كافٍ"))</f>
        <v/>
      </c>
      <c r="K199" s="20">
        <f>IF(OR(A199&amp;""="",NOT(ISNUMBER(D199)),NOT(ISNUMBER(F199))),"",ROUND(D199*F199,2))</f>
        <v/>
      </c>
      <c r="L199" s="20">
        <f>IF(OR(K199="",I199=""),"",IF(I199="سليم",0,K199))</f>
        <v/>
      </c>
      <c r="M199" s="6">
        <f>IF(OR(I199="",J199=""),"",IF(OR(I199&lt;&gt;"سليم",J199="تحت حد الطلب"),"نعم",""))</f>
        <v/>
      </c>
      <c r="N199" s="19">
        <f>IF(M199="نعم",COUNTIFS($M$6:$M$505,"نعم",$H$6:$H$505,"&lt;"&amp;H199)+COUNTIFS($M$6:M199,"نعم",$H$6:H199,H199),"")</f>
        <v/>
      </c>
    </row>
    <row r="200">
      <c r="A200" s="5" t="n"/>
      <c r="B200" s="15" t="n"/>
      <c r="C200" s="16" t="n"/>
      <c r="D200" s="17" t="n"/>
      <c r="E200" s="17" t="n"/>
      <c r="F200" s="18" t="n"/>
      <c r="G200" s="18" t="n"/>
      <c r="H200" s="19">
        <f>IF(OR(A200&amp;""="",NOT(ISNUMBER(C200))),"",C200-'الإعدادات'!$B$4)</f>
        <v/>
      </c>
      <c r="I200" s="6">
        <f>IF(H200="","",IF(H200&lt;0,"منتهي",IF(H200&lt;=30,"خلال 30 يومًا",IF(H200&lt;=60,"خلال 60 يومًا",IF(H200&lt;=90,"خلال 90 يومًا","سليم")))))</f>
        <v/>
      </c>
      <c r="J200" s="6">
        <f>IF(OR(A200&amp;""="",NOT(ISNUMBER(D200)),NOT(ISNUMBER(E200))),"",IF(D200&lt;=E200,"تحت حد الطلب","كافٍ"))</f>
        <v/>
      </c>
      <c r="K200" s="20">
        <f>IF(OR(A200&amp;""="",NOT(ISNUMBER(D200)),NOT(ISNUMBER(F200))),"",ROUND(D200*F200,2))</f>
        <v/>
      </c>
      <c r="L200" s="20">
        <f>IF(OR(K200="",I200=""),"",IF(I200="سليم",0,K200))</f>
        <v/>
      </c>
      <c r="M200" s="6">
        <f>IF(OR(I200="",J200=""),"",IF(OR(I200&lt;&gt;"سليم",J200="تحت حد الطلب"),"نعم",""))</f>
        <v/>
      </c>
      <c r="N200" s="19">
        <f>IF(M200="نعم",COUNTIFS($M$6:$M$505,"نعم",$H$6:$H$505,"&lt;"&amp;H200)+COUNTIFS($M$6:M200,"نعم",$H$6:H200,H200),"")</f>
        <v/>
      </c>
    </row>
    <row r="201">
      <c r="A201" s="5" t="n"/>
      <c r="B201" s="15" t="n"/>
      <c r="C201" s="16" t="n"/>
      <c r="D201" s="17" t="n"/>
      <c r="E201" s="17" t="n"/>
      <c r="F201" s="18" t="n"/>
      <c r="G201" s="18" t="n"/>
      <c r="H201" s="19">
        <f>IF(OR(A201&amp;""="",NOT(ISNUMBER(C201))),"",C201-'الإعدادات'!$B$4)</f>
        <v/>
      </c>
      <c r="I201" s="6">
        <f>IF(H201="","",IF(H201&lt;0,"منتهي",IF(H201&lt;=30,"خلال 30 يومًا",IF(H201&lt;=60,"خلال 60 يومًا",IF(H201&lt;=90,"خلال 90 يومًا","سليم")))))</f>
        <v/>
      </c>
      <c r="J201" s="6">
        <f>IF(OR(A201&amp;""="",NOT(ISNUMBER(D201)),NOT(ISNUMBER(E201))),"",IF(D201&lt;=E201,"تحت حد الطلب","كافٍ"))</f>
        <v/>
      </c>
      <c r="K201" s="20">
        <f>IF(OR(A201&amp;""="",NOT(ISNUMBER(D201)),NOT(ISNUMBER(F201))),"",ROUND(D201*F201,2))</f>
        <v/>
      </c>
      <c r="L201" s="20">
        <f>IF(OR(K201="",I201=""),"",IF(I201="سليم",0,K201))</f>
        <v/>
      </c>
      <c r="M201" s="6">
        <f>IF(OR(I201="",J201=""),"",IF(OR(I201&lt;&gt;"سليم",J201="تحت حد الطلب"),"نعم",""))</f>
        <v/>
      </c>
      <c r="N201" s="19">
        <f>IF(M201="نعم",COUNTIFS($M$6:$M$505,"نعم",$H$6:$H$505,"&lt;"&amp;H201)+COUNTIFS($M$6:M201,"نعم",$H$6:H201,H201),"")</f>
        <v/>
      </c>
    </row>
    <row r="202">
      <c r="A202" s="5" t="n"/>
      <c r="B202" s="15" t="n"/>
      <c r="C202" s="16" t="n"/>
      <c r="D202" s="17" t="n"/>
      <c r="E202" s="17" t="n"/>
      <c r="F202" s="18" t="n"/>
      <c r="G202" s="18" t="n"/>
      <c r="H202" s="19">
        <f>IF(OR(A202&amp;""="",NOT(ISNUMBER(C202))),"",C202-'الإعدادات'!$B$4)</f>
        <v/>
      </c>
      <c r="I202" s="6">
        <f>IF(H202="","",IF(H202&lt;0,"منتهي",IF(H202&lt;=30,"خلال 30 يومًا",IF(H202&lt;=60,"خلال 60 يومًا",IF(H202&lt;=90,"خلال 90 يومًا","سليم")))))</f>
        <v/>
      </c>
      <c r="J202" s="6">
        <f>IF(OR(A202&amp;""="",NOT(ISNUMBER(D202)),NOT(ISNUMBER(E202))),"",IF(D202&lt;=E202,"تحت حد الطلب","كافٍ"))</f>
        <v/>
      </c>
      <c r="K202" s="20">
        <f>IF(OR(A202&amp;""="",NOT(ISNUMBER(D202)),NOT(ISNUMBER(F202))),"",ROUND(D202*F202,2))</f>
        <v/>
      </c>
      <c r="L202" s="20">
        <f>IF(OR(K202="",I202=""),"",IF(I202="سليم",0,K202))</f>
        <v/>
      </c>
      <c r="M202" s="6">
        <f>IF(OR(I202="",J202=""),"",IF(OR(I202&lt;&gt;"سليم",J202="تحت حد الطلب"),"نعم",""))</f>
        <v/>
      </c>
      <c r="N202" s="19">
        <f>IF(M202="نعم",COUNTIFS($M$6:$M$505,"نعم",$H$6:$H$505,"&lt;"&amp;H202)+COUNTIFS($M$6:M202,"نعم",$H$6:H202,H202),"")</f>
        <v/>
      </c>
    </row>
    <row r="203">
      <c r="A203" s="5" t="n"/>
      <c r="B203" s="15" t="n"/>
      <c r="C203" s="16" t="n"/>
      <c r="D203" s="17" t="n"/>
      <c r="E203" s="17" t="n"/>
      <c r="F203" s="18" t="n"/>
      <c r="G203" s="18" t="n"/>
      <c r="H203" s="19">
        <f>IF(OR(A203&amp;""="",NOT(ISNUMBER(C203))),"",C203-'الإعدادات'!$B$4)</f>
        <v/>
      </c>
      <c r="I203" s="6">
        <f>IF(H203="","",IF(H203&lt;0,"منتهي",IF(H203&lt;=30,"خلال 30 يومًا",IF(H203&lt;=60,"خلال 60 يومًا",IF(H203&lt;=90,"خلال 90 يومًا","سليم")))))</f>
        <v/>
      </c>
      <c r="J203" s="6">
        <f>IF(OR(A203&amp;""="",NOT(ISNUMBER(D203)),NOT(ISNUMBER(E203))),"",IF(D203&lt;=E203,"تحت حد الطلب","كافٍ"))</f>
        <v/>
      </c>
      <c r="K203" s="20">
        <f>IF(OR(A203&amp;""="",NOT(ISNUMBER(D203)),NOT(ISNUMBER(F203))),"",ROUND(D203*F203,2))</f>
        <v/>
      </c>
      <c r="L203" s="20">
        <f>IF(OR(K203="",I203=""),"",IF(I203="سليم",0,K203))</f>
        <v/>
      </c>
      <c r="M203" s="6">
        <f>IF(OR(I203="",J203=""),"",IF(OR(I203&lt;&gt;"سليم",J203="تحت حد الطلب"),"نعم",""))</f>
        <v/>
      </c>
      <c r="N203" s="19">
        <f>IF(M203="نعم",COUNTIFS($M$6:$M$505,"نعم",$H$6:$H$505,"&lt;"&amp;H203)+COUNTIFS($M$6:M203,"نعم",$H$6:H203,H203),"")</f>
        <v/>
      </c>
    </row>
    <row r="204">
      <c r="A204" s="5" t="n"/>
      <c r="B204" s="15" t="n"/>
      <c r="C204" s="16" t="n"/>
      <c r="D204" s="17" t="n"/>
      <c r="E204" s="17" t="n"/>
      <c r="F204" s="18" t="n"/>
      <c r="G204" s="18" t="n"/>
      <c r="H204" s="19">
        <f>IF(OR(A204&amp;""="",NOT(ISNUMBER(C204))),"",C204-'الإعدادات'!$B$4)</f>
        <v/>
      </c>
      <c r="I204" s="6">
        <f>IF(H204="","",IF(H204&lt;0,"منتهي",IF(H204&lt;=30,"خلال 30 يومًا",IF(H204&lt;=60,"خلال 60 يومًا",IF(H204&lt;=90,"خلال 90 يومًا","سليم")))))</f>
        <v/>
      </c>
      <c r="J204" s="6">
        <f>IF(OR(A204&amp;""="",NOT(ISNUMBER(D204)),NOT(ISNUMBER(E204))),"",IF(D204&lt;=E204,"تحت حد الطلب","كافٍ"))</f>
        <v/>
      </c>
      <c r="K204" s="20">
        <f>IF(OR(A204&amp;""="",NOT(ISNUMBER(D204)),NOT(ISNUMBER(F204))),"",ROUND(D204*F204,2))</f>
        <v/>
      </c>
      <c r="L204" s="20">
        <f>IF(OR(K204="",I204=""),"",IF(I204="سليم",0,K204))</f>
        <v/>
      </c>
      <c r="M204" s="6">
        <f>IF(OR(I204="",J204=""),"",IF(OR(I204&lt;&gt;"سليم",J204="تحت حد الطلب"),"نعم",""))</f>
        <v/>
      </c>
      <c r="N204" s="19">
        <f>IF(M204="نعم",COUNTIFS($M$6:$M$505,"نعم",$H$6:$H$505,"&lt;"&amp;H204)+COUNTIFS($M$6:M204,"نعم",$H$6:H204,H204),"")</f>
        <v/>
      </c>
    </row>
    <row r="205">
      <c r="A205" s="5" t="n"/>
      <c r="B205" s="15" t="n"/>
      <c r="C205" s="16" t="n"/>
      <c r="D205" s="17" t="n"/>
      <c r="E205" s="17" t="n"/>
      <c r="F205" s="18" t="n"/>
      <c r="G205" s="18" t="n"/>
      <c r="H205" s="19">
        <f>IF(OR(A205&amp;""="",NOT(ISNUMBER(C205))),"",C205-'الإعدادات'!$B$4)</f>
        <v/>
      </c>
      <c r="I205" s="6">
        <f>IF(H205="","",IF(H205&lt;0,"منتهي",IF(H205&lt;=30,"خلال 30 يومًا",IF(H205&lt;=60,"خلال 60 يومًا",IF(H205&lt;=90,"خلال 90 يومًا","سليم")))))</f>
        <v/>
      </c>
      <c r="J205" s="6">
        <f>IF(OR(A205&amp;""="",NOT(ISNUMBER(D205)),NOT(ISNUMBER(E205))),"",IF(D205&lt;=E205,"تحت حد الطلب","كافٍ"))</f>
        <v/>
      </c>
      <c r="K205" s="20">
        <f>IF(OR(A205&amp;""="",NOT(ISNUMBER(D205)),NOT(ISNUMBER(F205))),"",ROUND(D205*F205,2))</f>
        <v/>
      </c>
      <c r="L205" s="20">
        <f>IF(OR(K205="",I205=""),"",IF(I205="سليم",0,K205))</f>
        <v/>
      </c>
      <c r="M205" s="6">
        <f>IF(OR(I205="",J205=""),"",IF(OR(I205&lt;&gt;"سليم",J205="تحت حد الطلب"),"نعم",""))</f>
        <v/>
      </c>
      <c r="N205" s="19">
        <f>IF(M205="نعم",COUNTIFS($M$6:$M$505,"نعم",$H$6:$H$505,"&lt;"&amp;H205)+COUNTIFS($M$6:M205,"نعم",$H$6:H205,H205),"")</f>
        <v/>
      </c>
    </row>
    <row r="206">
      <c r="A206" s="5" t="n"/>
      <c r="B206" s="15" t="n"/>
      <c r="C206" s="16" t="n"/>
      <c r="D206" s="17" t="n"/>
      <c r="E206" s="17" t="n"/>
      <c r="F206" s="18" t="n"/>
      <c r="G206" s="18" t="n"/>
      <c r="H206" s="19">
        <f>IF(OR(A206&amp;""="",NOT(ISNUMBER(C206))),"",C206-'الإعدادات'!$B$4)</f>
        <v/>
      </c>
      <c r="I206" s="6">
        <f>IF(H206="","",IF(H206&lt;0,"منتهي",IF(H206&lt;=30,"خلال 30 يومًا",IF(H206&lt;=60,"خلال 60 يومًا",IF(H206&lt;=90,"خلال 90 يومًا","سليم")))))</f>
        <v/>
      </c>
      <c r="J206" s="6">
        <f>IF(OR(A206&amp;""="",NOT(ISNUMBER(D206)),NOT(ISNUMBER(E206))),"",IF(D206&lt;=E206,"تحت حد الطلب","كافٍ"))</f>
        <v/>
      </c>
      <c r="K206" s="20">
        <f>IF(OR(A206&amp;""="",NOT(ISNUMBER(D206)),NOT(ISNUMBER(F206))),"",ROUND(D206*F206,2))</f>
        <v/>
      </c>
      <c r="L206" s="20">
        <f>IF(OR(K206="",I206=""),"",IF(I206="سليم",0,K206))</f>
        <v/>
      </c>
      <c r="M206" s="6">
        <f>IF(OR(I206="",J206=""),"",IF(OR(I206&lt;&gt;"سليم",J206="تحت حد الطلب"),"نعم",""))</f>
        <v/>
      </c>
      <c r="N206" s="19">
        <f>IF(M206="نعم",COUNTIFS($M$6:$M$505,"نعم",$H$6:$H$505,"&lt;"&amp;H206)+COUNTIFS($M$6:M206,"نعم",$H$6:H206,H206),"")</f>
        <v/>
      </c>
    </row>
    <row r="207">
      <c r="A207" s="5" t="n"/>
      <c r="B207" s="15" t="n"/>
      <c r="C207" s="16" t="n"/>
      <c r="D207" s="17" t="n"/>
      <c r="E207" s="17" t="n"/>
      <c r="F207" s="18" t="n"/>
      <c r="G207" s="18" t="n"/>
      <c r="H207" s="19">
        <f>IF(OR(A207&amp;""="",NOT(ISNUMBER(C207))),"",C207-'الإعدادات'!$B$4)</f>
        <v/>
      </c>
      <c r="I207" s="6">
        <f>IF(H207="","",IF(H207&lt;0,"منتهي",IF(H207&lt;=30,"خلال 30 يومًا",IF(H207&lt;=60,"خلال 60 يومًا",IF(H207&lt;=90,"خلال 90 يومًا","سليم")))))</f>
        <v/>
      </c>
      <c r="J207" s="6">
        <f>IF(OR(A207&amp;""="",NOT(ISNUMBER(D207)),NOT(ISNUMBER(E207))),"",IF(D207&lt;=E207,"تحت حد الطلب","كافٍ"))</f>
        <v/>
      </c>
      <c r="K207" s="20">
        <f>IF(OR(A207&amp;""="",NOT(ISNUMBER(D207)),NOT(ISNUMBER(F207))),"",ROUND(D207*F207,2))</f>
        <v/>
      </c>
      <c r="L207" s="20">
        <f>IF(OR(K207="",I207=""),"",IF(I207="سليم",0,K207))</f>
        <v/>
      </c>
      <c r="M207" s="6">
        <f>IF(OR(I207="",J207=""),"",IF(OR(I207&lt;&gt;"سليم",J207="تحت حد الطلب"),"نعم",""))</f>
        <v/>
      </c>
      <c r="N207" s="19">
        <f>IF(M207="نعم",COUNTIFS($M$6:$M$505,"نعم",$H$6:$H$505,"&lt;"&amp;H207)+COUNTIFS($M$6:M207,"نعم",$H$6:H207,H207),"")</f>
        <v/>
      </c>
    </row>
    <row r="208">
      <c r="A208" s="5" t="n"/>
      <c r="B208" s="15" t="n"/>
      <c r="C208" s="16" t="n"/>
      <c r="D208" s="17" t="n"/>
      <c r="E208" s="17" t="n"/>
      <c r="F208" s="18" t="n"/>
      <c r="G208" s="18" t="n"/>
      <c r="H208" s="19">
        <f>IF(OR(A208&amp;""="",NOT(ISNUMBER(C208))),"",C208-'الإعدادات'!$B$4)</f>
        <v/>
      </c>
      <c r="I208" s="6">
        <f>IF(H208="","",IF(H208&lt;0,"منتهي",IF(H208&lt;=30,"خلال 30 يومًا",IF(H208&lt;=60,"خلال 60 يومًا",IF(H208&lt;=90,"خلال 90 يومًا","سليم")))))</f>
        <v/>
      </c>
      <c r="J208" s="6">
        <f>IF(OR(A208&amp;""="",NOT(ISNUMBER(D208)),NOT(ISNUMBER(E208))),"",IF(D208&lt;=E208,"تحت حد الطلب","كافٍ"))</f>
        <v/>
      </c>
      <c r="K208" s="20">
        <f>IF(OR(A208&amp;""="",NOT(ISNUMBER(D208)),NOT(ISNUMBER(F208))),"",ROUND(D208*F208,2))</f>
        <v/>
      </c>
      <c r="L208" s="20">
        <f>IF(OR(K208="",I208=""),"",IF(I208="سليم",0,K208))</f>
        <v/>
      </c>
      <c r="M208" s="6">
        <f>IF(OR(I208="",J208=""),"",IF(OR(I208&lt;&gt;"سليم",J208="تحت حد الطلب"),"نعم",""))</f>
        <v/>
      </c>
      <c r="N208" s="19">
        <f>IF(M208="نعم",COUNTIFS($M$6:$M$505,"نعم",$H$6:$H$505,"&lt;"&amp;H208)+COUNTIFS($M$6:M208,"نعم",$H$6:H208,H208),"")</f>
        <v/>
      </c>
    </row>
    <row r="209">
      <c r="A209" s="5" t="n"/>
      <c r="B209" s="15" t="n"/>
      <c r="C209" s="16" t="n"/>
      <c r="D209" s="17" t="n"/>
      <c r="E209" s="17" t="n"/>
      <c r="F209" s="18" t="n"/>
      <c r="G209" s="18" t="n"/>
      <c r="H209" s="19">
        <f>IF(OR(A209&amp;""="",NOT(ISNUMBER(C209))),"",C209-'الإعدادات'!$B$4)</f>
        <v/>
      </c>
      <c r="I209" s="6">
        <f>IF(H209="","",IF(H209&lt;0,"منتهي",IF(H209&lt;=30,"خلال 30 يومًا",IF(H209&lt;=60,"خلال 60 يومًا",IF(H209&lt;=90,"خلال 90 يومًا","سليم")))))</f>
        <v/>
      </c>
      <c r="J209" s="6">
        <f>IF(OR(A209&amp;""="",NOT(ISNUMBER(D209)),NOT(ISNUMBER(E209))),"",IF(D209&lt;=E209,"تحت حد الطلب","كافٍ"))</f>
        <v/>
      </c>
      <c r="K209" s="20">
        <f>IF(OR(A209&amp;""="",NOT(ISNUMBER(D209)),NOT(ISNUMBER(F209))),"",ROUND(D209*F209,2))</f>
        <v/>
      </c>
      <c r="L209" s="20">
        <f>IF(OR(K209="",I209=""),"",IF(I209="سليم",0,K209))</f>
        <v/>
      </c>
      <c r="M209" s="6">
        <f>IF(OR(I209="",J209=""),"",IF(OR(I209&lt;&gt;"سليم",J209="تحت حد الطلب"),"نعم",""))</f>
        <v/>
      </c>
      <c r="N209" s="19">
        <f>IF(M209="نعم",COUNTIFS($M$6:$M$505,"نعم",$H$6:$H$505,"&lt;"&amp;H209)+COUNTIFS($M$6:M209,"نعم",$H$6:H209,H209),"")</f>
        <v/>
      </c>
    </row>
    <row r="210">
      <c r="A210" s="5" t="n"/>
      <c r="B210" s="15" t="n"/>
      <c r="C210" s="16" t="n"/>
      <c r="D210" s="17" t="n"/>
      <c r="E210" s="17" t="n"/>
      <c r="F210" s="18" t="n"/>
      <c r="G210" s="18" t="n"/>
      <c r="H210" s="19">
        <f>IF(OR(A210&amp;""="",NOT(ISNUMBER(C210))),"",C210-'الإعدادات'!$B$4)</f>
        <v/>
      </c>
      <c r="I210" s="6">
        <f>IF(H210="","",IF(H210&lt;0,"منتهي",IF(H210&lt;=30,"خلال 30 يومًا",IF(H210&lt;=60,"خلال 60 يومًا",IF(H210&lt;=90,"خلال 90 يومًا","سليم")))))</f>
        <v/>
      </c>
      <c r="J210" s="6">
        <f>IF(OR(A210&amp;""="",NOT(ISNUMBER(D210)),NOT(ISNUMBER(E210))),"",IF(D210&lt;=E210,"تحت حد الطلب","كافٍ"))</f>
        <v/>
      </c>
      <c r="K210" s="20">
        <f>IF(OR(A210&amp;""="",NOT(ISNUMBER(D210)),NOT(ISNUMBER(F210))),"",ROUND(D210*F210,2))</f>
        <v/>
      </c>
      <c r="L210" s="20">
        <f>IF(OR(K210="",I210=""),"",IF(I210="سليم",0,K210))</f>
        <v/>
      </c>
      <c r="M210" s="6">
        <f>IF(OR(I210="",J210=""),"",IF(OR(I210&lt;&gt;"سليم",J210="تحت حد الطلب"),"نعم",""))</f>
        <v/>
      </c>
      <c r="N210" s="19">
        <f>IF(M210="نعم",COUNTIFS($M$6:$M$505,"نعم",$H$6:$H$505,"&lt;"&amp;H210)+COUNTIFS($M$6:M210,"نعم",$H$6:H210,H210),"")</f>
        <v/>
      </c>
    </row>
    <row r="211">
      <c r="A211" s="5" t="n"/>
      <c r="B211" s="15" t="n"/>
      <c r="C211" s="16" t="n"/>
      <c r="D211" s="17" t="n"/>
      <c r="E211" s="17" t="n"/>
      <c r="F211" s="18" t="n"/>
      <c r="G211" s="18" t="n"/>
      <c r="H211" s="19">
        <f>IF(OR(A211&amp;""="",NOT(ISNUMBER(C211))),"",C211-'الإعدادات'!$B$4)</f>
        <v/>
      </c>
      <c r="I211" s="6">
        <f>IF(H211="","",IF(H211&lt;0,"منتهي",IF(H211&lt;=30,"خلال 30 يومًا",IF(H211&lt;=60,"خلال 60 يومًا",IF(H211&lt;=90,"خلال 90 يومًا","سليم")))))</f>
        <v/>
      </c>
      <c r="J211" s="6">
        <f>IF(OR(A211&amp;""="",NOT(ISNUMBER(D211)),NOT(ISNUMBER(E211))),"",IF(D211&lt;=E211,"تحت حد الطلب","كافٍ"))</f>
        <v/>
      </c>
      <c r="K211" s="20">
        <f>IF(OR(A211&amp;""="",NOT(ISNUMBER(D211)),NOT(ISNUMBER(F211))),"",ROUND(D211*F211,2))</f>
        <v/>
      </c>
      <c r="L211" s="20">
        <f>IF(OR(K211="",I211=""),"",IF(I211="سليم",0,K211))</f>
        <v/>
      </c>
      <c r="M211" s="6">
        <f>IF(OR(I211="",J211=""),"",IF(OR(I211&lt;&gt;"سليم",J211="تحت حد الطلب"),"نعم",""))</f>
        <v/>
      </c>
      <c r="N211" s="19">
        <f>IF(M211="نعم",COUNTIFS($M$6:$M$505,"نعم",$H$6:$H$505,"&lt;"&amp;H211)+COUNTIFS($M$6:M211,"نعم",$H$6:H211,H211),"")</f>
        <v/>
      </c>
    </row>
    <row r="212">
      <c r="A212" s="5" t="n"/>
      <c r="B212" s="15" t="n"/>
      <c r="C212" s="16" t="n"/>
      <c r="D212" s="17" t="n"/>
      <c r="E212" s="17" t="n"/>
      <c r="F212" s="18" t="n"/>
      <c r="G212" s="18" t="n"/>
      <c r="H212" s="19">
        <f>IF(OR(A212&amp;""="",NOT(ISNUMBER(C212))),"",C212-'الإعدادات'!$B$4)</f>
        <v/>
      </c>
      <c r="I212" s="6">
        <f>IF(H212="","",IF(H212&lt;0,"منتهي",IF(H212&lt;=30,"خلال 30 يومًا",IF(H212&lt;=60,"خلال 60 يومًا",IF(H212&lt;=90,"خلال 90 يومًا","سليم")))))</f>
        <v/>
      </c>
      <c r="J212" s="6">
        <f>IF(OR(A212&amp;""="",NOT(ISNUMBER(D212)),NOT(ISNUMBER(E212))),"",IF(D212&lt;=E212,"تحت حد الطلب","كافٍ"))</f>
        <v/>
      </c>
      <c r="K212" s="20">
        <f>IF(OR(A212&amp;""="",NOT(ISNUMBER(D212)),NOT(ISNUMBER(F212))),"",ROUND(D212*F212,2))</f>
        <v/>
      </c>
      <c r="L212" s="20">
        <f>IF(OR(K212="",I212=""),"",IF(I212="سليم",0,K212))</f>
        <v/>
      </c>
      <c r="M212" s="6">
        <f>IF(OR(I212="",J212=""),"",IF(OR(I212&lt;&gt;"سليم",J212="تحت حد الطلب"),"نعم",""))</f>
        <v/>
      </c>
      <c r="N212" s="19">
        <f>IF(M212="نعم",COUNTIFS($M$6:$M$505,"نعم",$H$6:$H$505,"&lt;"&amp;H212)+COUNTIFS($M$6:M212,"نعم",$H$6:H212,H212),"")</f>
        <v/>
      </c>
    </row>
    <row r="213">
      <c r="A213" s="5" t="n"/>
      <c r="B213" s="15" t="n"/>
      <c r="C213" s="16" t="n"/>
      <c r="D213" s="17" t="n"/>
      <c r="E213" s="17" t="n"/>
      <c r="F213" s="18" t="n"/>
      <c r="G213" s="18" t="n"/>
      <c r="H213" s="19">
        <f>IF(OR(A213&amp;""="",NOT(ISNUMBER(C213))),"",C213-'الإعدادات'!$B$4)</f>
        <v/>
      </c>
      <c r="I213" s="6">
        <f>IF(H213="","",IF(H213&lt;0,"منتهي",IF(H213&lt;=30,"خلال 30 يومًا",IF(H213&lt;=60,"خلال 60 يومًا",IF(H213&lt;=90,"خلال 90 يومًا","سليم")))))</f>
        <v/>
      </c>
      <c r="J213" s="6">
        <f>IF(OR(A213&amp;""="",NOT(ISNUMBER(D213)),NOT(ISNUMBER(E213))),"",IF(D213&lt;=E213,"تحت حد الطلب","كافٍ"))</f>
        <v/>
      </c>
      <c r="K213" s="20">
        <f>IF(OR(A213&amp;""="",NOT(ISNUMBER(D213)),NOT(ISNUMBER(F213))),"",ROUND(D213*F213,2))</f>
        <v/>
      </c>
      <c r="L213" s="20">
        <f>IF(OR(K213="",I213=""),"",IF(I213="سليم",0,K213))</f>
        <v/>
      </c>
      <c r="M213" s="6">
        <f>IF(OR(I213="",J213=""),"",IF(OR(I213&lt;&gt;"سليم",J213="تحت حد الطلب"),"نعم",""))</f>
        <v/>
      </c>
      <c r="N213" s="19">
        <f>IF(M213="نعم",COUNTIFS($M$6:$M$505,"نعم",$H$6:$H$505,"&lt;"&amp;H213)+COUNTIFS($M$6:M213,"نعم",$H$6:H213,H213),"")</f>
        <v/>
      </c>
    </row>
    <row r="214">
      <c r="A214" s="5" t="n"/>
      <c r="B214" s="15" t="n"/>
      <c r="C214" s="16" t="n"/>
      <c r="D214" s="17" t="n"/>
      <c r="E214" s="17" t="n"/>
      <c r="F214" s="18" t="n"/>
      <c r="G214" s="18" t="n"/>
      <c r="H214" s="19">
        <f>IF(OR(A214&amp;""="",NOT(ISNUMBER(C214))),"",C214-'الإعدادات'!$B$4)</f>
        <v/>
      </c>
      <c r="I214" s="6">
        <f>IF(H214="","",IF(H214&lt;0,"منتهي",IF(H214&lt;=30,"خلال 30 يومًا",IF(H214&lt;=60,"خلال 60 يومًا",IF(H214&lt;=90,"خلال 90 يومًا","سليم")))))</f>
        <v/>
      </c>
      <c r="J214" s="6">
        <f>IF(OR(A214&amp;""="",NOT(ISNUMBER(D214)),NOT(ISNUMBER(E214))),"",IF(D214&lt;=E214,"تحت حد الطلب","كافٍ"))</f>
        <v/>
      </c>
      <c r="K214" s="20">
        <f>IF(OR(A214&amp;""="",NOT(ISNUMBER(D214)),NOT(ISNUMBER(F214))),"",ROUND(D214*F214,2))</f>
        <v/>
      </c>
      <c r="L214" s="20">
        <f>IF(OR(K214="",I214=""),"",IF(I214="سليم",0,K214))</f>
        <v/>
      </c>
      <c r="M214" s="6">
        <f>IF(OR(I214="",J214=""),"",IF(OR(I214&lt;&gt;"سليم",J214="تحت حد الطلب"),"نعم",""))</f>
        <v/>
      </c>
      <c r="N214" s="19">
        <f>IF(M214="نعم",COUNTIFS($M$6:$M$505,"نعم",$H$6:$H$505,"&lt;"&amp;H214)+COUNTIFS($M$6:M214,"نعم",$H$6:H214,H214),"")</f>
        <v/>
      </c>
    </row>
    <row r="215">
      <c r="A215" s="5" t="n"/>
      <c r="B215" s="15" t="n"/>
      <c r="C215" s="16" t="n"/>
      <c r="D215" s="17" t="n"/>
      <c r="E215" s="17" t="n"/>
      <c r="F215" s="18" t="n"/>
      <c r="G215" s="18" t="n"/>
      <c r="H215" s="19">
        <f>IF(OR(A215&amp;""="",NOT(ISNUMBER(C215))),"",C215-'الإعدادات'!$B$4)</f>
        <v/>
      </c>
      <c r="I215" s="6">
        <f>IF(H215="","",IF(H215&lt;0,"منتهي",IF(H215&lt;=30,"خلال 30 يومًا",IF(H215&lt;=60,"خلال 60 يومًا",IF(H215&lt;=90,"خلال 90 يومًا","سليم")))))</f>
        <v/>
      </c>
      <c r="J215" s="6">
        <f>IF(OR(A215&amp;""="",NOT(ISNUMBER(D215)),NOT(ISNUMBER(E215))),"",IF(D215&lt;=E215,"تحت حد الطلب","كافٍ"))</f>
        <v/>
      </c>
      <c r="K215" s="20">
        <f>IF(OR(A215&amp;""="",NOT(ISNUMBER(D215)),NOT(ISNUMBER(F215))),"",ROUND(D215*F215,2))</f>
        <v/>
      </c>
      <c r="L215" s="20">
        <f>IF(OR(K215="",I215=""),"",IF(I215="سليم",0,K215))</f>
        <v/>
      </c>
      <c r="M215" s="6">
        <f>IF(OR(I215="",J215=""),"",IF(OR(I215&lt;&gt;"سليم",J215="تحت حد الطلب"),"نعم",""))</f>
        <v/>
      </c>
      <c r="N215" s="19">
        <f>IF(M215="نعم",COUNTIFS($M$6:$M$505,"نعم",$H$6:$H$505,"&lt;"&amp;H215)+COUNTIFS($M$6:M215,"نعم",$H$6:H215,H215),"")</f>
        <v/>
      </c>
    </row>
    <row r="216">
      <c r="A216" s="5" t="n"/>
      <c r="B216" s="15" t="n"/>
      <c r="C216" s="16" t="n"/>
      <c r="D216" s="17" t="n"/>
      <c r="E216" s="17" t="n"/>
      <c r="F216" s="18" t="n"/>
      <c r="G216" s="18" t="n"/>
      <c r="H216" s="19">
        <f>IF(OR(A216&amp;""="",NOT(ISNUMBER(C216))),"",C216-'الإعدادات'!$B$4)</f>
        <v/>
      </c>
      <c r="I216" s="6">
        <f>IF(H216="","",IF(H216&lt;0,"منتهي",IF(H216&lt;=30,"خلال 30 يومًا",IF(H216&lt;=60,"خلال 60 يومًا",IF(H216&lt;=90,"خلال 90 يومًا","سليم")))))</f>
        <v/>
      </c>
      <c r="J216" s="6">
        <f>IF(OR(A216&amp;""="",NOT(ISNUMBER(D216)),NOT(ISNUMBER(E216))),"",IF(D216&lt;=E216,"تحت حد الطلب","كافٍ"))</f>
        <v/>
      </c>
      <c r="K216" s="20">
        <f>IF(OR(A216&amp;""="",NOT(ISNUMBER(D216)),NOT(ISNUMBER(F216))),"",ROUND(D216*F216,2))</f>
        <v/>
      </c>
      <c r="L216" s="20">
        <f>IF(OR(K216="",I216=""),"",IF(I216="سليم",0,K216))</f>
        <v/>
      </c>
      <c r="M216" s="6">
        <f>IF(OR(I216="",J216=""),"",IF(OR(I216&lt;&gt;"سليم",J216="تحت حد الطلب"),"نعم",""))</f>
        <v/>
      </c>
      <c r="N216" s="19">
        <f>IF(M216="نعم",COUNTIFS($M$6:$M$505,"نعم",$H$6:$H$505,"&lt;"&amp;H216)+COUNTIFS($M$6:M216,"نعم",$H$6:H216,H216),"")</f>
        <v/>
      </c>
    </row>
    <row r="217">
      <c r="A217" s="5" t="n"/>
      <c r="B217" s="15" t="n"/>
      <c r="C217" s="16" t="n"/>
      <c r="D217" s="17" t="n"/>
      <c r="E217" s="17" t="n"/>
      <c r="F217" s="18" t="n"/>
      <c r="G217" s="18" t="n"/>
      <c r="H217" s="19">
        <f>IF(OR(A217&amp;""="",NOT(ISNUMBER(C217))),"",C217-'الإعدادات'!$B$4)</f>
        <v/>
      </c>
      <c r="I217" s="6">
        <f>IF(H217="","",IF(H217&lt;0,"منتهي",IF(H217&lt;=30,"خلال 30 يومًا",IF(H217&lt;=60,"خلال 60 يومًا",IF(H217&lt;=90,"خلال 90 يومًا","سليم")))))</f>
        <v/>
      </c>
      <c r="J217" s="6">
        <f>IF(OR(A217&amp;""="",NOT(ISNUMBER(D217)),NOT(ISNUMBER(E217))),"",IF(D217&lt;=E217,"تحت حد الطلب","كافٍ"))</f>
        <v/>
      </c>
      <c r="K217" s="20">
        <f>IF(OR(A217&amp;""="",NOT(ISNUMBER(D217)),NOT(ISNUMBER(F217))),"",ROUND(D217*F217,2))</f>
        <v/>
      </c>
      <c r="L217" s="20">
        <f>IF(OR(K217="",I217=""),"",IF(I217="سليم",0,K217))</f>
        <v/>
      </c>
      <c r="M217" s="6">
        <f>IF(OR(I217="",J217=""),"",IF(OR(I217&lt;&gt;"سليم",J217="تحت حد الطلب"),"نعم",""))</f>
        <v/>
      </c>
      <c r="N217" s="19">
        <f>IF(M217="نعم",COUNTIFS($M$6:$M$505,"نعم",$H$6:$H$505,"&lt;"&amp;H217)+COUNTIFS($M$6:M217,"نعم",$H$6:H217,H217),"")</f>
        <v/>
      </c>
    </row>
    <row r="218">
      <c r="A218" s="5" t="n"/>
      <c r="B218" s="15" t="n"/>
      <c r="C218" s="16" t="n"/>
      <c r="D218" s="17" t="n"/>
      <c r="E218" s="17" t="n"/>
      <c r="F218" s="18" t="n"/>
      <c r="G218" s="18" t="n"/>
      <c r="H218" s="19">
        <f>IF(OR(A218&amp;""="",NOT(ISNUMBER(C218))),"",C218-'الإعدادات'!$B$4)</f>
        <v/>
      </c>
      <c r="I218" s="6">
        <f>IF(H218="","",IF(H218&lt;0,"منتهي",IF(H218&lt;=30,"خلال 30 يومًا",IF(H218&lt;=60,"خلال 60 يومًا",IF(H218&lt;=90,"خلال 90 يومًا","سليم")))))</f>
        <v/>
      </c>
      <c r="J218" s="6">
        <f>IF(OR(A218&amp;""="",NOT(ISNUMBER(D218)),NOT(ISNUMBER(E218))),"",IF(D218&lt;=E218,"تحت حد الطلب","كافٍ"))</f>
        <v/>
      </c>
      <c r="K218" s="20">
        <f>IF(OR(A218&amp;""="",NOT(ISNUMBER(D218)),NOT(ISNUMBER(F218))),"",ROUND(D218*F218,2))</f>
        <v/>
      </c>
      <c r="L218" s="20">
        <f>IF(OR(K218="",I218=""),"",IF(I218="سليم",0,K218))</f>
        <v/>
      </c>
      <c r="M218" s="6">
        <f>IF(OR(I218="",J218=""),"",IF(OR(I218&lt;&gt;"سليم",J218="تحت حد الطلب"),"نعم",""))</f>
        <v/>
      </c>
      <c r="N218" s="19">
        <f>IF(M218="نعم",COUNTIFS($M$6:$M$505,"نعم",$H$6:$H$505,"&lt;"&amp;H218)+COUNTIFS($M$6:M218,"نعم",$H$6:H218,H218),"")</f>
        <v/>
      </c>
    </row>
    <row r="219">
      <c r="A219" s="5" t="n"/>
      <c r="B219" s="15" t="n"/>
      <c r="C219" s="16" t="n"/>
      <c r="D219" s="17" t="n"/>
      <c r="E219" s="17" t="n"/>
      <c r="F219" s="18" t="n"/>
      <c r="G219" s="18" t="n"/>
      <c r="H219" s="19">
        <f>IF(OR(A219&amp;""="",NOT(ISNUMBER(C219))),"",C219-'الإعدادات'!$B$4)</f>
        <v/>
      </c>
      <c r="I219" s="6">
        <f>IF(H219="","",IF(H219&lt;0,"منتهي",IF(H219&lt;=30,"خلال 30 يومًا",IF(H219&lt;=60,"خلال 60 يومًا",IF(H219&lt;=90,"خلال 90 يومًا","سليم")))))</f>
        <v/>
      </c>
      <c r="J219" s="6">
        <f>IF(OR(A219&amp;""="",NOT(ISNUMBER(D219)),NOT(ISNUMBER(E219))),"",IF(D219&lt;=E219,"تحت حد الطلب","كافٍ"))</f>
        <v/>
      </c>
      <c r="K219" s="20">
        <f>IF(OR(A219&amp;""="",NOT(ISNUMBER(D219)),NOT(ISNUMBER(F219))),"",ROUND(D219*F219,2))</f>
        <v/>
      </c>
      <c r="L219" s="20">
        <f>IF(OR(K219="",I219=""),"",IF(I219="سليم",0,K219))</f>
        <v/>
      </c>
      <c r="M219" s="6">
        <f>IF(OR(I219="",J219=""),"",IF(OR(I219&lt;&gt;"سليم",J219="تحت حد الطلب"),"نعم",""))</f>
        <v/>
      </c>
      <c r="N219" s="19">
        <f>IF(M219="نعم",COUNTIFS($M$6:$M$505,"نعم",$H$6:$H$505,"&lt;"&amp;H219)+COUNTIFS($M$6:M219,"نعم",$H$6:H219,H219),"")</f>
        <v/>
      </c>
    </row>
    <row r="220">
      <c r="A220" s="5" t="n"/>
      <c r="B220" s="15" t="n"/>
      <c r="C220" s="16" t="n"/>
      <c r="D220" s="17" t="n"/>
      <c r="E220" s="17" t="n"/>
      <c r="F220" s="18" t="n"/>
      <c r="G220" s="18" t="n"/>
      <c r="H220" s="19">
        <f>IF(OR(A220&amp;""="",NOT(ISNUMBER(C220))),"",C220-'الإعدادات'!$B$4)</f>
        <v/>
      </c>
      <c r="I220" s="6">
        <f>IF(H220="","",IF(H220&lt;0,"منتهي",IF(H220&lt;=30,"خلال 30 يومًا",IF(H220&lt;=60,"خلال 60 يومًا",IF(H220&lt;=90,"خلال 90 يومًا","سليم")))))</f>
        <v/>
      </c>
      <c r="J220" s="6">
        <f>IF(OR(A220&amp;""="",NOT(ISNUMBER(D220)),NOT(ISNUMBER(E220))),"",IF(D220&lt;=E220,"تحت حد الطلب","كافٍ"))</f>
        <v/>
      </c>
      <c r="K220" s="20">
        <f>IF(OR(A220&amp;""="",NOT(ISNUMBER(D220)),NOT(ISNUMBER(F220))),"",ROUND(D220*F220,2))</f>
        <v/>
      </c>
      <c r="L220" s="20">
        <f>IF(OR(K220="",I220=""),"",IF(I220="سليم",0,K220))</f>
        <v/>
      </c>
      <c r="M220" s="6">
        <f>IF(OR(I220="",J220=""),"",IF(OR(I220&lt;&gt;"سليم",J220="تحت حد الطلب"),"نعم",""))</f>
        <v/>
      </c>
      <c r="N220" s="19">
        <f>IF(M220="نعم",COUNTIFS($M$6:$M$505,"نعم",$H$6:$H$505,"&lt;"&amp;H220)+COUNTIFS($M$6:M220,"نعم",$H$6:H220,H220),"")</f>
        <v/>
      </c>
    </row>
    <row r="221">
      <c r="A221" s="5" t="n"/>
      <c r="B221" s="15" t="n"/>
      <c r="C221" s="16" t="n"/>
      <c r="D221" s="17" t="n"/>
      <c r="E221" s="17" t="n"/>
      <c r="F221" s="18" t="n"/>
      <c r="G221" s="18" t="n"/>
      <c r="H221" s="19">
        <f>IF(OR(A221&amp;""="",NOT(ISNUMBER(C221))),"",C221-'الإعدادات'!$B$4)</f>
        <v/>
      </c>
      <c r="I221" s="6">
        <f>IF(H221="","",IF(H221&lt;0,"منتهي",IF(H221&lt;=30,"خلال 30 يومًا",IF(H221&lt;=60,"خلال 60 يومًا",IF(H221&lt;=90,"خلال 90 يومًا","سليم")))))</f>
        <v/>
      </c>
      <c r="J221" s="6">
        <f>IF(OR(A221&amp;""="",NOT(ISNUMBER(D221)),NOT(ISNUMBER(E221))),"",IF(D221&lt;=E221,"تحت حد الطلب","كافٍ"))</f>
        <v/>
      </c>
      <c r="K221" s="20">
        <f>IF(OR(A221&amp;""="",NOT(ISNUMBER(D221)),NOT(ISNUMBER(F221))),"",ROUND(D221*F221,2))</f>
        <v/>
      </c>
      <c r="L221" s="20">
        <f>IF(OR(K221="",I221=""),"",IF(I221="سليم",0,K221))</f>
        <v/>
      </c>
      <c r="M221" s="6">
        <f>IF(OR(I221="",J221=""),"",IF(OR(I221&lt;&gt;"سليم",J221="تحت حد الطلب"),"نعم",""))</f>
        <v/>
      </c>
      <c r="N221" s="19">
        <f>IF(M221="نعم",COUNTIFS($M$6:$M$505,"نعم",$H$6:$H$505,"&lt;"&amp;H221)+COUNTIFS($M$6:M221,"نعم",$H$6:H221,H221),"")</f>
        <v/>
      </c>
    </row>
    <row r="222">
      <c r="A222" s="5" t="n"/>
      <c r="B222" s="15" t="n"/>
      <c r="C222" s="16" t="n"/>
      <c r="D222" s="17" t="n"/>
      <c r="E222" s="17" t="n"/>
      <c r="F222" s="18" t="n"/>
      <c r="G222" s="18" t="n"/>
      <c r="H222" s="19">
        <f>IF(OR(A222&amp;""="",NOT(ISNUMBER(C222))),"",C222-'الإعدادات'!$B$4)</f>
        <v/>
      </c>
      <c r="I222" s="6">
        <f>IF(H222="","",IF(H222&lt;0,"منتهي",IF(H222&lt;=30,"خلال 30 يومًا",IF(H222&lt;=60,"خلال 60 يومًا",IF(H222&lt;=90,"خلال 90 يومًا","سليم")))))</f>
        <v/>
      </c>
      <c r="J222" s="6">
        <f>IF(OR(A222&amp;""="",NOT(ISNUMBER(D222)),NOT(ISNUMBER(E222))),"",IF(D222&lt;=E222,"تحت حد الطلب","كافٍ"))</f>
        <v/>
      </c>
      <c r="K222" s="20">
        <f>IF(OR(A222&amp;""="",NOT(ISNUMBER(D222)),NOT(ISNUMBER(F222))),"",ROUND(D222*F222,2))</f>
        <v/>
      </c>
      <c r="L222" s="20">
        <f>IF(OR(K222="",I222=""),"",IF(I222="سليم",0,K222))</f>
        <v/>
      </c>
      <c r="M222" s="6">
        <f>IF(OR(I222="",J222=""),"",IF(OR(I222&lt;&gt;"سليم",J222="تحت حد الطلب"),"نعم",""))</f>
        <v/>
      </c>
      <c r="N222" s="19">
        <f>IF(M222="نعم",COUNTIFS($M$6:$M$505,"نعم",$H$6:$H$505,"&lt;"&amp;H222)+COUNTIFS($M$6:M222,"نعم",$H$6:H222,H222),"")</f>
        <v/>
      </c>
    </row>
    <row r="223">
      <c r="A223" s="5" t="n"/>
      <c r="B223" s="15" t="n"/>
      <c r="C223" s="16" t="n"/>
      <c r="D223" s="17" t="n"/>
      <c r="E223" s="17" t="n"/>
      <c r="F223" s="18" t="n"/>
      <c r="G223" s="18" t="n"/>
      <c r="H223" s="19">
        <f>IF(OR(A223&amp;""="",NOT(ISNUMBER(C223))),"",C223-'الإعدادات'!$B$4)</f>
        <v/>
      </c>
      <c r="I223" s="6">
        <f>IF(H223="","",IF(H223&lt;0,"منتهي",IF(H223&lt;=30,"خلال 30 يومًا",IF(H223&lt;=60,"خلال 60 يومًا",IF(H223&lt;=90,"خلال 90 يومًا","سليم")))))</f>
        <v/>
      </c>
      <c r="J223" s="6">
        <f>IF(OR(A223&amp;""="",NOT(ISNUMBER(D223)),NOT(ISNUMBER(E223))),"",IF(D223&lt;=E223,"تحت حد الطلب","كافٍ"))</f>
        <v/>
      </c>
      <c r="K223" s="20">
        <f>IF(OR(A223&amp;""="",NOT(ISNUMBER(D223)),NOT(ISNUMBER(F223))),"",ROUND(D223*F223,2))</f>
        <v/>
      </c>
      <c r="L223" s="20">
        <f>IF(OR(K223="",I223=""),"",IF(I223="سليم",0,K223))</f>
        <v/>
      </c>
      <c r="M223" s="6">
        <f>IF(OR(I223="",J223=""),"",IF(OR(I223&lt;&gt;"سليم",J223="تحت حد الطلب"),"نعم",""))</f>
        <v/>
      </c>
      <c r="N223" s="19">
        <f>IF(M223="نعم",COUNTIFS($M$6:$M$505,"نعم",$H$6:$H$505,"&lt;"&amp;H223)+COUNTIFS($M$6:M223,"نعم",$H$6:H223,H223),"")</f>
        <v/>
      </c>
    </row>
    <row r="224">
      <c r="A224" s="5" t="n"/>
      <c r="B224" s="15" t="n"/>
      <c r="C224" s="16" t="n"/>
      <c r="D224" s="17" t="n"/>
      <c r="E224" s="17" t="n"/>
      <c r="F224" s="18" t="n"/>
      <c r="G224" s="18" t="n"/>
      <c r="H224" s="19">
        <f>IF(OR(A224&amp;""="",NOT(ISNUMBER(C224))),"",C224-'الإعدادات'!$B$4)</f>
        <v/>
      </c>
      <c r="I224" s="6">
        <f>IF(H224="","",IF(H224&lt;0,"منتهي",IF(H224&lt;=30,"خلال 30 يومًا",IF(H224&lt;=60,"خلال 60 يومًا",IF(H224&lt;=90,"خلال 90 يومًا","سليم")))))</f>
        <v/>
      </c>
      <c r="J224" s="6">
        <f>IF(OR(A224&amp;""="",NOT(ISNUMBER(D224)),NOT(ISNUMBER(E224))),"",IF(D224&lt;=E224,"تحت حد الطلب","كافٍ"))</f>
        <v/>
      </c>
      <c r="K224" s="20">
        <f>IF(OR(A224&amp;""="",NOT(ISNUMBER(D224)),NOT(ISNUMBER(F224))),"",ROUND(D224*F224,2))</f>
        <v/>
      </c>
      <c r="L224" s="20">
        <f>IF(OR(K224="",I224=""),"",IF(I224="سليم",0,K224))</f>
        <v/>
      </c>
      <c r="M224" s="6">
        <f>IF(OR(I224="",J224=""),"",IF(OR(I224&lt;&gt;"سليم",J224="تحت حد الطلب"),"نعم",""))</f>
        <v/>
      </c>
      <c r="N224" s="19">
        <f>IF(M224="نعم",COUNTIFS($M$6:$M$505,"نعم",$H$6:$H$505,"&lt;"&amp;H224)+COUNTIFS($M$6:M224,"نعم",$H$6:H224,H224),"")</f>
        <v/>
      </c>
    </row>
    <row r="225">
      <c r="A225" s="5" t="n"/>
      <c r="B225" s="15" t="n"/>
      <c r="C225" s="16" t="n"/>
      <c r="D225" s="17" t="n"/>
      <c r="E225" s="17" t="n"/>
      <c r="F225" s="18" t="n"/>
      <c r="G225" s="18" t="n"/>
      <c r="H225" s="19">
        <f>IF(OR(A225&amp;""="",NOT(ISNUMBER(C225))),"",C225-'الإعدادات'!$B$4)</f>
        <v/>
      </c>
      <c r="I225" s="6">
        <f>IF(H225="","",IF(H225&lt;0,"منتهي",IF(H225&lt;=30,"خلال 30 يومًا",IF(H225&lt;=60,"خلال 60 يومًا",IF(H225&lt;=90,"خلال 90 يومًا","سليم")))))</f>
        <v/>
      </c>
      <c r="J225" s="6">
        <f>IF(OR(A225&amp;""="",NOT(ISNUMBER(D225)),NOT(ISNUMBER(E225))),"",IF(D225&lt;=E225,"تحت حد الطلب","كافٍ"))</f>
        <v/>
      </c>
      <c r="K225" s="20">
        <f>IF(OR(A225&amp;""="",NOT(ISNUMBER(D225)),NOT(ISNUMBER(F225))),"",ROUND(D225*F225,2))</f>
        <v/>
      </c>
      <c r="L225" s="20">
        <f>IF(OR(K225="",I225=""),"",IF(I225="سليم",0,K225))</f>
        <v/>
      </c>
      <c r="M225" s="6">
        <f>IF(OR(I225="",J225=""),"",IF(OR(I225&lt;&gt;"سليم",J225="تحت حد الطلب"),"نعم",""))</f>
        <v/>
      </c>
      <c r="N225" s="19">
        <f>IF(M225="نعم",COUNTIFS($M$6:$M$505,"نعم",$H$6:$H$505,"&lt;"&amp;H225)+COUNTIFS($M$6:M225,"نعم",$H$6:H225,H225),"")</f>
        <v/>
      </c>
    </row>
    <row r="226">
      <c r="A226" s="5" t="n"/>
      <c r="B226" s="15" t="n"/>
      <c r="C226" s="16" t="n"/>
      <c r="D226" s="17" t="n"/>
      <c r="E226" s="17" t="n"/>
      <c r="F226" s="18" t="n"/>
      <c r="G226" s="18" t="n"/>
      <c r="H226" s="19">
        <f>IF(OR(A226&amp;""="",NOT(ISNUMBER(C226))),"",C226-'الإعدادات'!$B$4)</f>
        <v/>
      </c>
      <c r="I226" s="6">
        <f>IF(H226="","",IF(H226&lt;0,"منتهي",IF(H226&lt;=30,"خلال 30 يومًا",IF(H226&lt;=60,"خلال 60 يومًا",IF(H226&lt;=90,"خلال 90 يومًا","سليم")))))</f>
        <v/>
      </c>
      <c r="J226" s="6">
        <f>IF(OR(A226&amp;""="",NOT(ISNUMBER(D226)),NOT(ISNUMBER(E226))),"",IF(D226&lt;=E226,"تحت حد الطلب","كافٍ"))</f>
        <v/>
      </c>
      <c r="K226" s="20">
        <f>IF(OR(A226&amp;""="",NOT(ISNUMBER(D226)),NOT(ISNUMBER(F226))),"",ROUND(D226*F226,2))</f>
        <v/>
      </c>
      <c r="L226" s="20">
        <f>IF(OR(K226="",I226=""),"",IF(I226="سليم",0,K226))</f>
        <v/>
      </c>
      <c r="M226" s="6">
        <f>IF(OR(I226="",J226=""),"",IF(OR(I226&lt;&gt;"سليم",J226="تحت حد الطلب"),"نعم",""))</f>
        <v/>
      </c>
      <c r="N226" s="19">
        <f>IF(M226="نعم",COUNTIFS($M$6:$M$505,"نعم",$H$6:$H$505,"&lt;"&amp;H226)+COUNTIFS($M$6:M226,"نعم",$H$6:H226,H226),"")</f>
        <v/>
      </c>
    </row>
    <row r="227">
      <c r="A227" s="5" t="n"/>
      <c r="B227" s="15" t="n"/>
      <c r="C227" s="16" t="n"/>
      <c r="D227" s="17" t="n"/>
      <c r="E227" s="17" t="n"/>
      <c r="F227" s="18" t="n"/>
      <c r="G227" s="18" t="n"/>
      <c r="H227" s="19">
        <f>IF(OR(A227&amp;""="",NOT(ISNUMBER(C227))),"",C227-'الإعدادات'!$B$4)</f>
        <v/>
      </c>
      <c r="I227" s="6">
        <f>IF(H227="","",IF(H227&lt;0,"منتهي",IF(H227&lt;=30,"خلال 30 يومًا",IF(H227&lt;=60,"خلال 60 يومًا",IF(H227&lt;=90,"خلال 90 يومًا","سليم")))))</f>
        <v/>
      </c>
      <c r="J227" s="6">
        <f>IF(OR(A227&amp;""="",NOT(ISNUMBER(D227)),NOT(ISNUMBER(E227))),"",IF(D227&lt;=E227,"تحت حد الطلب","كافٍ"))</f>
        <v/>
      </c>
      <c r="K227" s="20">
        <f>IF(OR(A227&amp;""="",NOT(ISNUMBER(D227)),NOT(ISNUMBER(F227))),"",ROUND(D227*F227,2))</f>
        <v/>
      </c>
      <c r="L227" s="20">
        <f>IF(OR(K227="",I227=""),"",IF(I227="سليم",0,K227))</f>
        <v/>
      </c>
      <c r="M227" s="6">
        <f>IF(OR(I227="",J227=""),"",IF(OR(I227&lt;&gt;"سليم",J227="تحت حد الطلب"),"نعم",""))</f>
        <v/>
      </c>
      <c r="N227" s="19">
        <f>IF(M227="نعم",COUNTIFS($M$6:$M$505,"نعم",$H$6:$H$505,"&lt;"&amp;H227)+COUNTIFS($M$6:M227,"نعم",$H$6:H227,H227),"")</f>
        <v/>
      </c>
    </row>
    <row r="228">
      <c r="A228" s="5" t="n"/>
      <c r="B228" s="15" t="n"/>
      <c r="C228" s="16" t="n"/>
      <c r="D228" s="17" t="n"/>
      <c r="E228" s="17" t="n"/>
      <c r="F228" s="18" t="n"/>
      <c r="G228" s="18" t="n"/>
      <c r="H228" s="19">
        <f>IF(OR(A228&amp;""="",NOT(ISNUMBER(C228))),"",C228-'الإعدادات'!$B$4)</f>
        <v/>
      </c>
      <c r="I228" s="6">
        <f>IF(H228="","",IF(H228&lt;0,"منتهي",IF(H228&lt;=30,"خلال 30 يومًا",IF(H228&lt;=60,"خلال 60 يومًا",IF(H228&lt;=90,"خلال 90 يومًا","سليم")))))</f>
        <v/>
      </c>
      <c r="J228" s="6">
        <f>IF(OR(A228&amp;""="",NOT(ISNUMBER(D228)),NOT(ISNUMBER(E228))),"",IF(D228&lt;=E228,"تحت حد الطلب","كافٍ"))</f>
        <v/>
      </c>
      <c r="K228" s="20">
        <f>IF(OR(A228&amp;""="",NOT(ISNUMBER(D228)),NOT(ISNUMBER(F228))),"",ROUND(D228*F228,2))</f>
        <v/>
      </c>
      <c r="L228" s="20">
        <f>IF(OR(K228="",I228=""),"",IF(I228="سليم",0,K228))</f>
        <v/>
      </c>
      <c r="M228" s="6">
        <f>IF(OR(I228="",J228=""),"",IF(OR(I228&lt;&gt;"سليم",J228="تحت حد الطلب"),"نعم",""))</f>
        <v/>
      </c>
      <c r="N228" s="19">
        <f>IF(M228="نعم",COUNTIFS($M$6:$M$505,"نعم",$H$6:$H$505,"&lt;"&amp;H228)+COUNTIFS($M$6:M228,"نعم",$H$6:H228,H228),"")</f>
        <v/>
      </c>
    </row>
    <row r="229">
      <c r="A229" s="5" t="n"/>
      <c r="B229" s="15" t="n"/>
      <c r="C229" s="16" t="n"/>
      <c r="D229" s="17" t="n"/>
      <c r="E229" s="17" t="n"/>
      <c r="F229" s="18" t="n"/>
      <c r="G229" s="18" t="n"/>
      <c r="H229" s="19">
        <f>IF(OR(A229&amp;""="",NOT(ISNUMBER(C229))),"",C229-'الإعدادات'!$B$4)</f>
        <v/>
      </c>
      <c r="I229" s="6">
        <f>IF(H229="","",IF(H229&lt;0,"منتهي",IF(H229&lt;=30,"خلال 30 يومًا",IF(H229&lt;=60,"خلال 60 يومًا",IF(H229&lt;=90,"خلال 90 يومًا","سليم")))))</f>
        <v/>
      </c>
      <c r="J229" s="6">
        <f>IF(OR(A229&amp;""="",NOT(ISNUMBER(D229)),NOT(ISNUMBER(E229))),"",IF(D229&lt;=E229,"تحت حد الطلب","كافٍ"))</f>
        <v/>
      </c>
      <c r="K229" s="20">
        <f>IF(OR(A229&amp;""="",NOT(ISNUMBER(D229)),NOT(ISNUMBER(F229))),"",ROUND(D229*F229,2))</f>
        <v/>
      </c>
      <c r="L229" s="20">
        <f>IF(OR(K229="",I229=""),"",IF(I229="سليم",0,K229))</f>
        <v/>
      </c>
      <c r="M229" s="6">
        <f>IF(OR(I229="",J229=""),"",IF(OR(I229&lt;&gt;"سليم",J229="تحت حد الطلب"),"نعم",""))</f>
        <v/>
      </c>
      <c r="N229" s="19">
        <f>IF(M229="نعم",COUNTIFS($M$6:$M$505,"نعم",$H$6:$H$505,"&lt;"&amp;H229)+COUNTIFS($M$6:M229,"نعم",$H$6:H229,H229),"")</f>
        <v/>
      </c>
    </row>
    <row r="230">
      <c r="A230" s="5" t="n"/>
      <c r="B230" s="15" t="n"/>
      <c r="C230" s="16" t="n"/>
      <c r="D230" s="17" t="n"/>
      <c r="E230" s="17" t="n"/>
      <c r="F230" s="18" t="n"/>
      <c r="G230" s="18" t="n"/>
      <c r="H230" s="19">
        <f>IF(OR(A230&amp;""="",NOT(ISNUMBER(C230))),"",C230-'الإعدادات'!$B$4)</f>
        <v/>
      </c>
      <c r="I230" s="6">
        <f>IF(H230="","",IF(H230&lt;0,"منتهي",IF(H230&lt;=30,"خلال 30 يومًا",IF(H230&lt;=60,"خلال 60 يومًا",IF(H230&lt;=90,"خلال 90 يومًا","سليم")))))</f>
        <v/>
      </c>
      <c r="J230" s="6">
        <f>IF(OR(A230&amp;""="",NOT(ISNUMBER(D230)),NOT(ISNUMBER(E230))),"",IF(D230&lt;=E230,"تحت حد الطلب","كافٍ"))</f>
        <v/>
      </c>
      <c r="K230" s="20">
        <f>IF(OR(A230&amp;""="",NOT(ISNUMBER(D230)),NOT(ISNUMBER(F230))),"",ROUND(D230*F230,2))</f>
        <v/>
      </c>
      <c r="L230" s="20">
        <f>IF(OR(K230="",I230=""),"",IF(I230="سليم",0,K230))</f>
        <v/>
      </c>
      <c r="M230" s="6">
        <f>IF(OR(I230="",J230=""),"",IF(OR(I230&lt;&gt;"سليم",J230="تحت حد الطلب"),"نعم",""))</f>
        <v/>
      </c>
      <c r="N230" s="19">
        <f>IF(M230="نعم",COUNTIFS($M$6:$M$505,"نعم",$H$6:$H$505,"&lt;"&amp;H230)+COUNTIFS($M$6:M230,"نعم",$H$6:H230,H230),"")</f>
        <v/>
      </c>
    </row>
    <row r="231">
      <c r="A231" s="5" t="n"/>
      <c r="B231" s="15" t="n"/>
      <c r="C231" s="16" t="n"/>
      <c r="D231" s="17" t="n"/>
      <c r="E231" s="17" t="n"/>
      <c r="F231" s="18" t="n"/>
      <c r="G231" s="18" t="n"/>
      <c r="H231" s="19">
        <f>IF(OR(A231&amp;""="",NOT(ISNUMBER(C231))),"",C231-'الإعدادات'!$B$4)</f>
        <v/>
      </c>
      <c r="I231" s="6">
        <f>IF(H231="","",IF(H231&lt;0,"منتهي",IF(H231&lt;=30,"خلال 30 يومًا",IF(H231&lt;=60,"خلال 60 يومًا",IF(H231&lt;=90,"خلال 90 يومًا","سليم")))))</f>
        <v/>
      </c>
      <c r="J231" s="6">
        <f>IF(OR(A231&amp;""="",NOT(ISNUMBER(D231)),NOT(ISNUMBER(E231))),"",IF(D231&lt;=E231,"تحت حد الطلب","كافٍ"))</f>
        <v/>
      </c>
      <c r="K231" s="20">
        <f>IF(OR(A231&amp;""="",NOT(ISNUMBER(D231)),NOT(ISNUMBER(F231))),"",ROUND(D231*F231,2))</f>
        <v/>
      </c>
      <c r="L231" s="20">
        <f>IF(OR(K231="",I231=""),"",IF(I231="سليم",0,K231))</f>
        <v/>
      </c>
      <c r="M231" s="6">
        <f>IF(OR(I231="",J231=""),"",IF(OR(I231&lt;&gt;"سليم",J231="تحت حد الطلب"),"نعم",""))</f>
        <v/>
      </c>
      <c r="N231" s="19">
        <f>IF(M231="نعم",COUNTIFS($M$6:$M$505,"نعم",$H$6:$H$505,"&lt;"&amp;H231)+COUNTIFS($M$6:M231,"نعم",$H$6:H231,H231),"")</f>
        <v/>
      </c>
    </row>
    <row r="232">
      <c r="A232" s="5" t="n"/>
      <c r="B232" s="15" t="n"/>
      <c r="C232" s="16" t="n"/>
      <c r="D232" s="17" t="n"/>
      <c r="E232" s="17" t="n"/>
      <c r="F232" s="18" t="n"/>
      <c r="G232" s="18" t="n"/>
      <c r="H232" s="19">
        <f>IF(OR(A232&amp;""="",NOT(ISNUMBER(C232))),"",C232-'الإعدادات'!$B$4)</f>
        <v/>
      </c>
      <c r="I232" s="6">
        <f>IF(H232="","",IF(H232&lt;0,"منتهي",IF(H232&lt;=30,"خلال 30 يومًا",IF(H232&lt;=60,"خلال 60 يومًا",IF(H232&lt;=90,"خلال 90 يومًا","سليم")))))</f>
        <v/>
      </c>
      <c r="J232" s="6">
        <f>IF(OR(A232&amp;""="",NOT(ISNUMBER(D232)),NOT(ISNUMBER(E232))),"",IF(D232&lt;=E232,"تحت حد الطلب","كافٍ"))</f>
        <v/>
      </c>
      <c r="K232" s="20">
        <f>IF(OR(A232&amp;""="",NOT(ISNUMBER(D232)),NOT(ISNUMBER(F232))),"",ROUND(D232*F232,2))</f>
        <v/>
      </c>
      <c r="L232" s="20">
        <f>IF(OR(K232="",I232=""),"",IF(I232="سليم",0,K232))</f>
        <v/>
      </c>
      <c r="M232" s="6">
        <f>IF(OR(I232="",J232=""),"",IF(OR(I232&lt;&gt;"سليم",J232="تحت حد الطلب"),"نعم",""))</f>
        <v/>
      </c>
      <c r="N232" s="19">
        <f>IF(M232="نعم",COUNTIFS($M$6:$M$505,"نعم",$H$6:$H$505,"&lt;"&amp;H232)+COUNTIFS($M$6:M232,"نعم",$H$6:H232,H232),"")</f>
        <v/>
      </c>
    </row>
    <row r="233">
      <c r="A233" s="5" t="n"/>
      <c r="B233" s="15" t="n"/>
      <c r="C233" s="16" t="n"/>
      <c r="D233" s="17" t="n"/>
      <c r="E233" s="17" t="n"/>
      <c r="F233" s="18" t="n"/>
      <c r="G233" s="18" t="n"/>
      <c r="H233" s="19">
        <f>IF(OR(A233&amp;""="",NOT(ISNUMBER(C233))),"",C233-'الإعدادات'!$B$4)</f>
        <v/>
      </c>
      <c r="I233" s="6">
        <f>IF(H233="","",IF(H233&lt;0,"منتهي",IF(H233&lt;=30,"خلال 30 يومًا",IF(H233&lt;=60,"خلال 60 يومًا",IF(H233&lt;=90,"خلال 90 يومًا","سليم")))))</f>
        <v/>
      </c>
      <c r="J233" s="6">
        <f>IF(OR(A233&amp;""="",NOT(ISNUMBER(D233)),NOT(ISNUMBER(E233))),"",IF(D233&lt;=E233,"تحت حد الطلب","كافٍ"))</f>
        <v/>
      </c>
      <c r="K233" s="20">
        <f>IF(OR(A233&amp;""="",NOT(ISNUMBER(D233)),NOT(ISNUMBER(F233))),"",ROUND(D233*F233,2))</f>
        <v/>
      </c>
      <c r="L233" s="20">
        <f>IF(OR(K233="",I233=""),"",IF(I233="سليم",0,K233))</f>
        <v/>
      </c>
      <c r="M233" s="6">
        <f>IF(OR(I233="",J233=""),"",IF(OR(I233&lt;&gt;"سليم",J233="تحت حد الطلب"),"نعم",""))</f>
        <v/>
      </c>
      <c r="N233" s="19">
        <f>IF(M233="نعم",COUNTIFS($M$6:$M$505,"نعم",$H$6:$H$505,"&lt;"&amp;H233)+COUNTIFS($M$6:M233,"نعم",$H$6:H233,H233),"")</f>
        <v/>
      </c>
    </row>
    <row r="234">
      <c r="A234" s="5" t="n"/>
      <c r="B234" s="15" t="n"/>
      <c r="C234" s="16" t="n"/>
      <c r="D234" s="17" t="n"/>
      <c r="E234" s="17" t="n"/>
      <c r="F234" s="18" t="n"/>
      <c r="G234" s="18" t="n"/>
      <c r="H234" s="19">
        <f>IF(OR(A234&amp;""="",NOT(ISNUMBER(C234))),"",C234-'الإعدادات'!$B$4)</f>
        <v/>
      </c>
      <c r="I234" s="6">
        <f>IF(H234="","",IF(H234&lt;0,"منتهي",IF(H234&lt;=30,"خلال 30 يومًا",IF(H234&lt;=60,"خلال 60 يومًا",IF(H234&lt;=90,"خلال 90 يومًا","سليم")))))</f>
        <v/>
      </c>
      <c r="J234" s="6">
        <f>IF(OR(A234&amp;""="",NOT(ISNUMBER(D234)),NOT(ISNUMBER(E234))),"",IF(D234&lt;=E234,"تحت حد الطلب","كافٍ"))</f>
        <v/>
      </c>
      <c r="K234" s="20">
        <f>IF(OR(A234&amp;""="",NOT(ISNUMBER(D234)),NOT(ISNUMBER(F234))),"",ROUND(D234*F234,2))</f>
        <v/>
      </c>
      <c r="L234" s="20">
        <f>IF(OR(K234="",I234=""),"",IF(I234="سليم",0,K234))</f>
        <v/>
      </c>
      <c r="M234" s="6">
        <f>IF(OR(I234="",J234=""),"",IF(OR(I234&lt;&gt;"سليم",J234="تحت حد الطلب"),"نعم",""))</f>
        <v/>
      </c>
      <c r="N234" s="19">
        <f>IF(M234="نعم",COUNTIFS($M$6:$M$505,"نعم",$H$6:$H$505,"&lt;"&amp;H234)+COUNTIFS($M$6:M234,"نعم",$H$6:H234,H234),"")</f>
        <v/>
      </c>
    </row>
    <row r="235">
      <c r="A235" s="5" t="n"/>
      <c r="B235" s="15" t="n"/>
      <c r="C235" s="16" t="n"/>
      <c r="D235" s="17" t="n"/>
      <c r="E235" s="17" t="n"/>
      <c r="F235" s="18" t="n"/>
      <c r="G235" s="18" t="n"/>
      <c r="H235" s="19">
        <f>IF(OR(A235&amp;""="",NOT(ISNUMBER(C235))),"",C235-'الإعدادات'!$B$4)</f>
        <v/>
      </c>
      <c r="I235" s="6">
        <f>IF(H235="","",IF(H235&lt;0,"منتهي",IF(H235&lt;=30,"خلال 30 يومًا",IF(H235&lt;=60,"خلال 60 يومًا",IF(H235&lt;=90,"خلال 90 يومًا","سليم")))))</f>
        <v/>
      </c>
      <c r="J235" s="6">
        <f>IF(OR(A235&amp;""="",NOT(ISNUMBER(D235)),NOT(ISNUMBER(E235))),"",IF(D235&lt;=E235,"تحت حد الطلب","كافٍ"))</f>
        <v/>
      </c>
      <c r="K235" s="20">
        <f>IF(OR(A235&amp;""="",NOT(ISNUMBER(D235)),NOT(ISNUMBER(F235))),"",ROUND(D235*F235,2))</f>
        <v/>
      </c>
      <c r="L235" s="20">
        <f>IF(OR(K235="",I235=""),"",IF(I235="سليم",0,K235))</f>
        <v/>
      </c>
      <c r="M235" s="6">
        <f>IF(OR(I235="",J235=""),"",IF(OR(I235&lt;&gt;"سليم",J235="تحت حد الطلب"),"نعم",""))</f>
        <v/>
      </c>
      <c r="N235" s="19">
        <f>IF(M235="نعم",COUNTIFS($M$6:$M$505,"نعم",$H$6:$H$505,"&lt;"&amp;H235)+COUNTIFS($M$6:M235,"نعم",$H$6:H235,H235),"")</f>
        <v/>
      </c>
    </row>
    <row r="236">
      <c r="A236" s="5" t="n"/>
      <c r="B236" s="15" t="n"/>
      <c r="C236" s="16" t="n"/>
      <c r="D236" s="17" t="n"/>
      <c r="E236" s="17" t="n"/>
      <c r="F236" s="18" t="n"/>
      <c r="G236" s="18" t="n"/>
      <c r="H236" s="19">
        <f>IF(OR(A236&amp;""="",NOT(ISNUMBER(C236))),"",C236-'الإعدادات'!$B$4)</f>
        <v/>
      </c>
      <c r="I236" s="6">
        <f>IF(H236="","",IF(H236&lt;0,"منتهي",IF(H236&lt;=30,"خلال 30 يومًا",IF(H236&lt;=60,"خلال 60 يومًا",IF(H236&lt;=90,"خلال 90 يومًا","سليم")))))</f>
        <v/>
      </c>
      <c r="J236" s="6">
        <f>IF(OR(A236&amp;""="",NOT(ISNUMBER(D236)),NOT(ISNUMBER(E236))),"",IF(D236&lt;=E236,"تحت حد الطلب","كافٍ"))</f>
        <v/>
      </c>
      <c r="K236" s="20">
        <f>IF(OR(A236&amp;""="",NOT(ISNUMBER(D236)),NOT(ISNUMBER(F236))),"",ROUND(D236*F236,2))</f>
        <v/>
      </c>
      <c r="L236" s="20">
        <f>IF(OR(K236="",I236=""),"",IF(I236="سليم",0,K236))</f>
        <v/>
      </c>
      <c r="M236" s="6">
        <f>IF(OR(I236="",J236=""),"",IF(OR(I236&lt;&gt;"سليم",J236="تحت حد الطلب"),"نعم",""))</f>
        <v/>
      </c>
      <c r="N236" s="19">
        <f>IF(M236="نعم",COUNTIFS($M$6:$M$505,"نعم",$H$6:$H$505,"&lt;"&amp;H236)+COUNTIFS($M$6:M236,"نعم",$H$6:H236,H236),"")</f>
        <v/>
      </c>
    </row>
    <row r="237">
      <c r="A237" s="5" t="n"/>
      <c r="B237" s="15" t="n"/>
      <c r="C237" s="16" t="n"/>
      <c r="D237" s="17" t="n"/>
      <c r="E237" s="17" t="n"/>
      <c r="F237" s="18" t="n"/>
      <c r="G237" s="18" t="n"/>
      <c r="H237" s="19">
        <f>IF(OR(A237&amp;""="",NOT(ISNUMBER(C237))),"",C237-'الإعدادات'!$B$4)</f>
        <v/>
      </c>
      <c r="I237" s="6">
        <f>IF(H237="","",IF(H237&lt;0,"منتهي",IF(H237&lt;=30,"خلال 30 يومًا",IF(H237&lt;=60,"خلال 60 يومًا",IF(H237&lt;=90,"خلال 90 يومًا","سليم")))))</f>
        <v/>
      </c>
      <c r="J237" s="6">
        <f>IF(OR(A237&amp;""="",NOT(ISNUMBER(D237)),NOT(ISNUMBER(E237))),"",IF(D237&lt;=E237,"تحت حد الطلب","كافٍ"))</f>
        <v/>
      </c>
      <c r="K237" s="20">
        <f>IF(OR(A237&amp;""="",NOT(ISNUMBER(D237)),NOT(ISNUMBER(F237))),"",ROUND(D237*F237,2))</f>
        <v/>
      </c>
      <c r="L237" s="20">
        <f>IF(OR(K237="",I237=""),"",IF(I237="سليم",0,K237))</f>
        <v/>
      </c>
      <c r="M237" s="6">
        <f>IF(OR(I237="",J237=""),"",IF(OR(I237&lt;&gt;"سليم",J237="تحت حد الطلب"),"نعم",""))</f>
        <v/>
      </c>
      <c r="N237" s="19">
        <f>IF(M237="نعم",COUNTIFS($M$6:$M$505,"نعم",$H$6:$H$505,"&lt;"&amp;H237)+COUNTIFS($M$6:M237,"نعم",$H$6:H237,H237),"")</f>
        <v/>
      </c>
    </row>
    <row r="238">
      <c r="A238" s="5" t="n"/>
      <c r="B238" s="15" t="n"/>
      <c r="C238" s="16" t="n"/>
      <c r="D238" s="17" t="n"/>
      <c r="E238" s="17" t="n"/>
      <c r="F238" s="18" t="n"/>
      <c r="G238" s="18" t="n"/>
      <c r="H238" s="19">
        <f>IF(OR(A238&amp;""="",NOT(ISNUMBER(C238))),"",C238-'الإعدادات'!$B$4)</f>
        <v/>
      </c>
      <c r="I238" s="6">
        <f>IF(H238="","",IF(H238&lt;0,"منتهي",IF(H238&lt;=30,"خلال 30 يومًا",IF(H238&lt;=60,"خلال 60 يومًا",IF(H238&lt;=90,"خلال 90 يومًا","سليم")))))</f>
        <v/>
      </c>
      <c r="J238" s="6">
        <f>IF(OR(A238&amp;""="",NOT(ISNUMBER(D238)),NOT(ISNUMBER(E238))),"",IF(D238&lt;=E238,"تحت حد الطلب","كافٍ"))</f>
        <v/>
      </c>
      <c r="K238" s="20">
        <f>IF(OR(A238&amp;""="",NOT(ISNUMBER(D238)),NOT(ISNUMBER(F238))),"",ROUND(D238*F238,2))</f>
        <v/>
      </c>
      <c r="L238" s="20">
        <f>IF(OR(K238="",I238=""),"",IF(I238="سليم",0,K238))</f>
        <v/>
      </c>
      <c r="M238" s="6">
        <f>IF(OR(I238="",J238=""),"",IF(OR(I238&lt;&gt;"سليم",J238="تحت حد الطلب"),"نعم",""))</f>
        <v/>
      </c>
      <c r="N238" s="19">
        <f>IF(M238="نعم",COUNTIFS($M$6:$M$505,"نعم",$H$6:$H$505,"&lt;"&amp;H238)+COUNTIFS($M$6:M238,"نعم",$H$6:H238,H238),"")</f>
        <v/>
      </c>
    </row>
    <row r="239">
      <c r="A239" s="5" t="n"/>
      <c r="B239" s="15" t="n"/>
      <c r="C239" s="16" t="n"/>
      <c r="D239" s="17" t="n"/>
      <c r="E239" s="17" t="n"/>
      <c r="F239" s="18" t="n"/>
      <c r="G239" s="18" t="n"/>
      <c r="H239" s="19">
        <f>IF(OR(A239&amp;""="",NOT(ISNUMBER(C239))),"",C239-'الإعدادات'!$B$4)</f>
        <v/>
      </c>
      <c r="I239" s="6">
        <f>IF(H239="","",IF(H239&lt;0,"منتهي",IF(H239&lt;=30,"خلال 30 يومًا",IF(H239&lt;=60,"خلال 60 يومًا",IF(H239&lt;=90,"خلال 90 يومًا","سليم")))))</f>
        <v/>
      </c>
      <c r="J239" s="6">
        <f>IF(OR(A239&amp;""="",NOT(ISNUMBER(D239)),NOT(ISNUMBER(E239))),"",IF(D239&lt;=E239,"تحت حد الطلب","كافٍ"))</f>
        <v/>
      </c>
      <c r="K239" s="20">
        <f>IF(OR(A239&amp;""="",NOT(ISNUMBER(D239)),NOT(ISNUMBER(F239))),"",ROUND(D239*F239,2))</f>
        <v/>
      </c>
      <c r="L239" s="20">
        <f>IF(OR(K239="",I239=""),"",IF(I239="سليم",0,K239))</f>
        <v/>
      </c>
      <c r="M239" s="6">
        <f>IF(OR(I239="",J239=""),"",IF(OR(I239&lt;&gt;"سليم",J239="تحت حد الطلب"),"نعم",""))</f>
        <v/>
      </c>
      <c r="N239" s="19">
        <f>IF(M239="نعم",COUNTIFS($M$6:$M$505,"نعم",$H$6:$H$505,"&lt;"&amp;H239)+COUNTIFS($M$6:M239,"نعم",$H$6:H239,H239),"")</f>
        <v/>
      </c>
    </row>
    <row r="240">
      <c r="A240" s="5" t="n"/>
      <c r="B240" s="15" t="n"/>
      <c r="C240" s="16" t="n"/>
      <c r="D240" s="17" t="n"/>
      <c r="E240" s="17" t="n"/>
      <c r="F240" s="18" t="n"/>
      <c r="G240" s="18" t="n"/>
      <c r="H240" s="19">
        <f>IF(OR(A240&amp;""="",NOT(ISNUMBER(C240))),"",C240-'الإعدادات'!$B$4)</f>
        <v/>
      </c>
      <c r="I240" s="6">
        <f>IF(H240="","",IF(H240&lt;0,"منتهي",IF(H240&lt;=30,"خلال 30 يومًا",IF(H240&lt;=60,"خلال 60 يومًا",IF(H240&lt;=90,"خلال 90 يومًا","سليم")))))</f>
        <v/>
      </c>
      <c r="J240" s="6">
        <f>IF(OR(A240&amp;""="",NOT(ISNUMBER(D240)),NOT(ISNUMBER(E240))),"",IF(D240&lt;=E240,"تحت حد الطلب","كافٍ"))</f>
        <v/>
      </c>
      <c r="K240" s="20">
        <f>IF(OR(A240&amp;""="",NOT(ISNUMBER(D240)),NOT(ISNUMBER(F240))),"",ROUND(D240*F240,2))</f>
        <v/>
      </c>
      <c r="L240" s="20">
        <f>IF(OR(K240="",I240=""),"",IF(I240="سليم",0,K240))</f>
        <v/>
      </c>
      <c r="M240" s="6">
        <f>IF(OR(I240="",J240=""),"",IF(OR(I240&lt;&gt;"سليم",J240="تحت حد الطلب"),"نعم",""))</f>
        <v/>
      </c>
      <c r="N240" s="19">
        <f>IF(M240="نعم",COUNTIFS($M$6:$M$505,"نعم",$H$6:$H$505,"&lt;"&amp;H240)+COUNTIFS($M$6:M240,"نعم",$H$6:H240,H240),"")</f>
        <v/>
      </c>
    </row>
    <row r="241">
      <c r="A241" s="5" t="n"/>
      <c r="B241" s="15" t="n"/>
      <c r="C241" s="16" t="n"/>
      <c r="D241" s="17" t="n"/>
      <c r="E241" s="17" t="n"/>
      <c r="F241" s="18" t="n"/>
      <c r="G241" s="18" t="n"/>
      <c r="H241" s="19">
        <f>IF(OR(A241&amp;""="",NOT(ISNUMBER(C241))),"",C241-'الإعدادات'!$B$4)</f>
        <v/>
      </c>
      <c r="I241" s="6">
        <f>IF(H241="","",IF(H241&lt;0,"منتهي",IF(H241&lt;=30,"خلال 30 يومًا",IF(H241&lt;=60,"خلال 60 يومًا",IF(H241&lt;=90,"خلال 90 يومًا","سليم")))))</f>
        <v/>
      </c>
      <c r="J241" s="6">
        <f>IF(OR(A241&amp;""="",NOT(ISNUMBER(D241)),NOT(ISNUMBER(E241))),"",IF(D241&lt;=E241,"تحت حد الطلب","كافٍ"))</f>
        <v/>
      </c>
      <c r="K241" s="20">
        <f>IF(OR(A241&amp;""="",NOT(ISNUMBER(D241)),NOT(ISNUMBER(F241))),"",ROUND(D241*F241,2))</f>
        <v/>
      </c>
      <c r="L241" s="20">
        <f>IF(OR(K241="",I241=""),"",IF(I241="سليم",0,K241))</f>
        <v/>
      </c>
      <c r="M241" s="6">
        <f>IF(OR(I241="",J241=""),"",IF(OR(I241&lt;&gt;"سليم",J241="تحت حد الطلب"),"نعم",""))</f>
        <v/>
      </c>
      <c r="N241" s="19">
        <f>IF(M241="نعم",COUNTIFS($M$6:$M$505,"نعم",$H$6:$H$505,"&lt;"&amp;H241)+COUNTIFS($M$6:M241,"نعم",$H$6:H241,H241),"")</f>
        <v/>
      </c>
    </row>
    <row r="242">
      <c r="A242" s="5" t="n"/>
      <c r="B242" s="15" t="n"/>
      <c r="C242" s="16" t="n"/>
      <c r="D242" s="17" t="n"/>
      <c r="E242" s="17" t="n"/>
      <c r="F242" s="18" t="n"/>
      <c r="G242" s="18" t="n"/>
      <c r="H242" s="19">
        <f>IF(OR(A242&amp;""="",NOT(ISNUMBER(C242))),"",C242-'الإعدادات'!$B$4)</f>
        <v/>
      </c>
      <c r="I242" s="6">
        <f>IF(H242="","",IF(H242&lt;0,"منتهي",IF(H242&lt;=30,"خلال 30 يومًا",IF(H242&lt;=60,"خلال 60 يومًا",IF(H242&lt;=90,"خلال 90 يومًا","سليم")))))</f>
        <v/>
      </c>
      <c r="J242" s="6">
        <f>IF(OR(A242&amp;""="",NOT(ISNUMBER(D242)),NOT(ISNUMBER(E242))),"",IF(D242&lt;=E242,"تحت حد الطلب","كافٍ"))</f>
        <v/>
      </c>
      <c r="K242" s="20">
        <f>IF(OR(A242&amp;""="",NOT(ISNUMBER(D242)),NOT(ISNUMBER(F242))),"",ROUND(D242*F242,2))</f>
        <v/>
      </c>
      <c r="L242" s="20">
        <f>IF(OR(K242="",I242=""),"",IF(I242="سليم",0,K242))</f>
        <v/>
      </c>
      <c r="M242" s="6">
        <f>IF(OR(I242="",J242=""),"",IF(OR(I242&lt;&gt;"سليم",J242="تحت حد الطلب"),"نعم",""))</f>
        <v/>
      </c>
      <c r="N242" s="19">
        <f>IF(M242="نعم",COUNTIFS($M$6:$M$505,"نعم",$H$6:$H$505,"&lt;"&amp;H242)+COUNTIFS($M$6:M242,"نعم",$H$6:H242,H242),"")</f>
        <v/>
      </c>
    </row>
    <row r="243">
      <c r="A243" s="5" t="n"/>
      <c r="B243" s="15" t="n"/>
      <c r="C243" s="16" t="n"/>
      <c r="D243" s="17" t="n"/>
      <c r="E243" s="17" t="n"/>
      <c r="F243" s="18" t="n"/>
      <c r="G243" s="18" t="n"/>
      <c r="H243" s="19">
        <f>IF(OR(A243&amp;""="",NOT(ISNUMBER(C243))),"",C243-'الإعدادات'!$B$4)</f>
        <v/>
      </c>
      <c r="I243" s="6">
        <f>IF(H243="","",IF(H243&lt;0,"منتهي",IF(H243&lt;=30,"خلال 30 يومًا",IF(H243&lt;=60,"خلال 60 يومًا",IF(H243&lt;=90,"خلال 90 يومًا","سليم")))))</f>
        <v/>
      </c>
      <c r="J243" s="6">
        <f>IF(OR(A243&amp;""="",NOT(ISNUMBER(D243)),NOT(ISNUMBER(E243))),"",IF(D243&lt;=E243,"تحت حد الطلب","كافٍ"))</f>
        <v/>
      </c>
      <c r="K243" s="20">
        <f>IF(OR(A243&amp;""="",NOT(ISNUMBER(D243)),NOT(ISNUMBER(F243))),"",ROUND(D243*F243,2))</f>
        <v/>
      </c>
      <c r="L243" s="20">
        <f>IF(OR(K243="",I243=""),"",IF(I243="سليم",0,K243))</f>
        <v/>
      </c>
      <c r="M243" s="6">
        <f>IF(OR(I243="",J243=""),"",IF(OR(I243&lt;&gt;"سليم",J243="تحت حد الطلب"),"نعم",""))</f>
        <v/>
      </c>
      <c r="N243" s="19">
        <f>IF(M243="نعم",COUNTIFS($M$6:$M$505,"نعم",$H$6:$H$505,"&lt;"&amp;H243)+COUNTIFS($M$6:M243,"نعم",$H$6:H243,H243),"")</f>
        <v/>
      </c>
    </row>
    <row r="244">
      <c r="A244" s="5" t="n"/>
      <c r="B244" s="15" t="n"/>
      <c r="C244" s="16" t="n"/>
      <c r="D244" s="17" t="n"/>
      <c r="E244" s="17" t="n"/>
      <c r="F244" s="18" t="n"/>
      <c r="G244" s="18" t="n"/>
      <c r="H244" s="19">
        <f>IF(OR(A244&amp;""="",NOT(ISNUMBER(C244))),"",C244-'الإعدادات'!$B$4)</f>
        <v/>
      </c>
      <c r="I244" s="6">
        <f>IF(H244="","",IF(H244&lt;0,"منتهي",IF(H244&lt;=30,"خلال 30 يومًا",IF(H244&lt;=60,"خلال 60 يومًا",IF(H244&lt;=90,"خلال 90 يومًا","سليم")))))</f>
        <v/>
      </c>
      <c r="J244" s="6">
        <f>IF(OR(A244&amp;""="",NOT(ISNUMBER(D244)),NOT(ISNUMBER(E244))),"",IF(D244&lt;=E244,"تحت حد الطلب","كافٍ"))</f>
        <v/>
      </c>
      <c r="K244" s="20">
        <f>IF(OR(A244&amp;""="",NOT(ISNUMBER(D244)),NOT(ISNUMBER(F244))),"",ROUND(D244*F244,2))</f>
        <v/>
      </c>
      <c r="L244" s="20">
        <f>IF(OR(K244="",I244=""),"",IF(I244="سليم",0,K244))</f>
        <v/>
      </c>
      <c r="M244" s="6">
        <f>IF(OR(I244="",J244=""),"",IF(OR(I244&lt;&gt;"سليم",J244="تحت حد الطلب"),"نعم",""))</f>
        <v/>
      </c>
      <c r="N244" s="19">
        <f>IF(M244="نعم",COUNTIFS($M$6:$M$505,"نعم",$H$6:$H$505,"&lt;"&amp;H244)+COUNTIFS($M$6:M244,"نعم",$H$6:H244,H244),"")</f>
        <v/>
      </c>
    </row>
    <row r="245">
      <c r="A245" s="5" t="n"/>
      <c r="B245" s="15" t="n"/>
      <c r="C245" s="16" t="n"/>
      <c r="D245" s="17" t="n"/>
      <c r="E245" s="17" t="n"/>
      <c r="F245" s="18" t="n"/>
      <c r="G245" s="18" t="n"/>
      <c r="H245" s="19">
        <f>IF(OR(A245&amp;""="",NOT(ISNUMBER(C245))),"",C245-'الإعدادات'!$B$4)</f>
        <v/>
      </c>
      <c r="I245" s="6">
        <f>IF(H245="","",IF(H245&lt;0,"منتهي",IF(H245&lt;=30,"خلال 30 يومًا",IF(H245&lt;=60,"خلال 60 يومًا",IF(H245&lt;=90,"خلال 90 يومًا","سليم")))))</f>
        <v/>
      </c>
      <c r="J245" s="6">
        <f>IF(OR(A245&amp;""="",NOT(ISNUMBER(D245)),NOT(ISNUMBER(E245))),"",IF(D245&lt;=E245,"تحت حد الطلب","كافٍ"))</f>
        <v/>
      </c>
      <c r="K245" s="20">
        <f>IF(OR(A245&amp;""="",NOT(ISNUMBER(D245)),NOT(ISNUMBER(F245))),"",ROUND(D245*F245,2))</f>
        <v/>
      </c>
      <c r="L245" s="20">
        <f>IF(OR(K245="",I245=""),"",IF(I245="سليم",0,K245))</f>
        <v/>
      </c>
      <c r="M245" s="6">
        <f>IF(OR(I245="",J245=""),"",IF(OR(I245&lt;&gt;"سليم",J245="تحت حد الطلب"),"نعم",""))</f>
        <v/>
      </c>
      <c r="N245" s="19">
        <f>IF(M245="نعم",COUNTIFS($M$6:$M$505,"نعم",$H$6:$H$505,"&lt;"&amp;H245)+COUNTIFS($M$6:M245,"نعم",$H$6:H245,H245),"")</f>
        <v/>
      </c>
    </row>
    <row r="246">
      <c r="A246" s="5" t="n"/>
      <c r="B246" s="15" t="n"/>
      <c r="C246" s="16" t="n"/>
      <c r="D246" s="17" t="n"/>
      <c r="E246" s="17" t="n"/>
      <c r="F246" s="18" t="n"/>
      <c r="G246" s="18" t="n"/>
      <c r="H246" s="19">
        <f>IF(OR(A246&amp;""="",NOT(ISNUMBER(C246))),"",C246-'الإعدادات'!$B$4)</f>
        <v/>
      </c>
      <c r="I246" s="6">
        <f>IF(H246="","",IF(H246&lt;0,"منتهي",IF(H246&lt;=30,"خلال 30 يومًا",IF(H246&lt;=60,"خلال 60 يومًا",IF(H246&lt;=90,"خلال 90 يومًا","سليم")))))</f>
        <v/>
      </c>
      <c r="J246" s="6">
        <f>IF(OR(A246&amp;""="",NOT(ISNUMBER(D246)),NOT(ISNUMBER(E246))),"",IF(D246&lt;=E246,"تحت حد الطلب","كافٍ"))</f>
        <v/>
      </c>
      <c r="K246" s="20">
        <f>IF(OR(A246&amp;""="",NOT(ISNUMBER(D246)),NOT(ISNUMBER(F246))),"",ROUND(D246*F246,2))</f>
        <v/>
      </c>
      <c r="L246" s="20">
        <f>IF(OR(K246="",I246=""),"",IF(I246="سليم",0,K246))</f>
        <v/>
      </c>
      <c r="M246" s="6">
        <f>IF(OR(I246="",J246=""),"",IF(OR(I246&lt;&gt;"سليم",J246="تحت حد الطلب"),"نعم",""))</f>
        <v/>
      </c>
      <c r="N246" s="19">
        <f>IF(M246="نعم",COUNTIFS($M$6:$M$505,"نعم",$H$6:$H$505,"&lt;"&amp;H246)+COUNTIFS($M$6:M246,"نعم",$H$6:H246,H246),"")</f>
        <v/>
      </c>
    </row>
    <row r="247">
      <c r="A247" s="5" t="n"/>
      <c r="B247" s="15" t="n"/>
      <c r="C247" s="16" t="n"/>
      <c r="D247" s="17" t="n"/>
      <c r="E247" s="17" t="n"/>
      <c r="F247" s="18" t="n"/>
      <c r="G247" s="18" t="n"/>
      <c r="H247" s="19">
        <f>IF(OR(A247&amp;""="",NOT(ISNUMBER(C247))),"",C247-'الإعدادات'!$B$4)</f>
        <v/>
      </c>
      <c r="I247" s="6">
        <f>IF(H247="","",IF(H247&lt;0,"منتهي",IF(H247&lt;=30,"خلال 30 يومًا",IF(H247&lt;=60,"خلال 60 يومًا",IF(H247&lt;=90,"خلال 90 يومًا","سليم")))))</f>
        <v/>
      </c>
      <c r="J247" s="6">
        <f>IF(OR(A247&amp;""="",NOT(ISNUMBER(D247)),NOT(ISNUMBER(E247))),"",IF(D247&lt;=E247,"تحت حد الطلب","كافٍ"))</f>
        <v/>
      </c>
      <c r="K247" s="20">
        <f>IF(OR(A247&amp;""="",NOT(ISNUMBER(D247)),NOT(ISNUMBER(F247))),"",ROUND(D247*F247,2))</f>
        <v/>
      </c>
      <c r="L247" s="20">
        <f>IF(OR(K247="",I247=""),"",IF(I247="سليم",0,K247))</f>
        <v/>
      </c>
      <c r="M247" s="6">
        <f>IF(OR(I247="",J247=""),"",IF(OR(I247&lt;&gt;"سليم",J247="تحت حد الطلب"),"نعم",""))</f>
        <v/>
      </c>
      <c r="N247" s="19">
        <f>IF(M247="نعم",COUNTIFS($M$6:$M$505,"نعم",$H$6:$H$505,"&lt;"&amp;H247)+COUNTIFS($M$6:M247,"نعم",$H$6:H247,H247),"")</f>
        <v/>
      </c>
    </row>
    <row r="248">
      <c r="A248" s="5" t="n"/>
      <c r="B248" s="15" t="n"/>
      <c r="C248" s="16" t="n"/>
      <c r="D248" s="17" t="n"/>
      <c r="E248" s="17" t="n"/>
      <c r="F248" s="18" t="n"/>
      <c r="G248" s="18" t="n"/>
      <c r="H248" s="19">
        <f>IF(OR(A248&amp;""="",NOT(ISNUMBER(C248))),"",C248-'الإعدادات'!$B$4)</f>
        <v/>
      </c>
      <c r="I248" s="6">
        <f>IF(H248="","",IF(H248&lt;0,"منتهي",IF(H248&lt;=30,"خلال 30 يومًا",IF(H248&lt;=60,"خلال 60 يومًا",IF(H248&lt;=90,"خلال 90 يومًا","سليم")))))</f>
        <v/>
      </c>
      <c r="J248" s="6">
        <f>IF(OR(A248&amp;""="",NOT(ISNUMBER(D248)),NOT(ISNUMBER(E248))),"",IF(D248&lt;=E248,"تحت حد الطلب","كافٍ"))</f>
        <v/>
      </c>
      <c r="K248" s="20">
        <f>IF(OR(A248&amp;""="",NOT(ISNUMBER(D248)),NOT(ISNUMBER(F248))),"",ROUND(D248*F248,2))</f>
        <v/>
      </c>
      <c r="L248" s="20">
        <f>IF(OR(K248="",I248=""),"",IF(I248="سليم",0,K248))</f>
        <v/>
      </c>
      <c r="M248" s="6">
        <f>IF(OR(I248="",J248=""),"",IF(OR(I248&lt;&gt;"سليم",J248="تحت حد الطلب"),"نعم",""))</f>
        <v/>
      </c>
      <c r="N248" s="19">
        <f>IF(M248="نعم",COUNTIFS($M$6:$M$505,"نعم",$H$6:$H$505,"&lt;"&amp;H248)+COUNTIFS($M$6:M248,"نعم",$H$6:H248,H248),"")</f>
        <v/>
      </c>
    </row>
    <row r="249">
      <c r="A249" s="5" t="n"/>
      <c r="B249" s="15" t="n"/>
      <c r="C249" s="16" t="n"/>
      <c r="D249" s="17" t="n"/>
      <c r="E249" s="17" t="n"/>
      <c r="F249" s="18" t="n"/>
      <c r="G249" s="18" t="n"/>
      <c r="H249" s="19">
        <f>IF(OR(A249&amp;""="",NOT(ISNUMBER(C249))),"",C249-'الإعدادات'!$B$4)</f>
        <v/>
      </c>
      <c r="I249" s="6">
        <f>IF(H249="","",IF(H249&lt;0,"منتهي",IF(H249&lt;=30,"خلال 30 يومًا",IF(H249&lt;=60,"خلال 60 يومًا",IF(H249&lt;=90,"خلال 90 يومًا","سليم")))))</f>
        <v/>
      </c>
      <c r="J249" s="6">
        <f>IF(OR(A249&amp;""="",NOT(ISNUMBER(D249)),NOT(ISNUMBER(E249))),"",IF(D249&lt;=E249,"تحت حد الطلب","كافٍ"))</f>
        <v/>
      </c>
      <c r="K249" s="20">
        <f>IF(OR(A249&amp;""="",NOT(ISNUMBER(D249)),NOT(ISNUMBER(F249))),"",ROUND(D249*F249,2))</f>
        <v/>
      </c>
      <c r="L249" s="20">
        <f>IF(OR(K249="",I249=""),"",IF(I249="سليم",0,K249))</f>
        <v/>
      </c>
      <c r="M249" s="6">
        <f>IF(OR(I249="",J249=""),"",IF(OR(I249&lt;&gt;"سليم",J249="تحت حد الطلب"),"نعم",""))</f>
        <v/>
      </c>
      <c r="N249" s="19">
        <f>IF(M249="نعم",COUNTIFS($M$6:$M$505,"نعم",$H$6:$H$505,"&lt;"&amp;H249)+COUNTIFS($M$6:M249,"نعم",$H$6:H249,H249),"")</f>
        <v/>
      </c>
    </row>
    <row r="250">
      <c r="A250" s="5" t="n"/>
      <c r="B250" s="15" t="n"/>
      <c r="C250" s="16" t="n"/>
      <c r="D250" s="17" t="n"/>
      <c r="E250" s="17" t="n"/>
      <c r="F250" s="18" t="n"/>
      <c r="G250" s="18" t="n"/>
      <c r="H250" s="19">
        <f>IF(OR(A250&amp;""="",NOT(ISNUMBER(C250))),"",C250-'الإعدادات'!$B$4)</f>
        <v/>
      </c>
      <c r="I250" s="6">
        <f>IF(H250="","",IF(H250&lt;0,"منتهي",IF(H250&lt;=30,"خلال 30 يومًا",IF(H250&lt;=60,"خلال 60 يومًا",IF(H250&lt;=90,"خلال 90 يومًا","سليم")))))</f>
        <v/>
      </c>
      <c r="J250" s="6">
        <f>IF(OR(A250&amp;""="",NOT(ISNUMBER(D250)),NOT(ISNUMBER(E250))),"",IF(D250&lt;=E250,"تحت حد الطلب","كافٍ"))</f>
        <v/>
      </c>
      <c r="K250" s="20">
        <f>IF(OR(A250&amp;""="",NOT(ISNUMBER(D250)),NOT(ISNUMBER(F250))),"",ROUND(D250*F250,2))</f>
        <v/>
      </c>
      <c r="L250" s="20">
        <f>IF(OR(K250="",I250=""),"",IF(I250="سليم",0,K250))</f>
        <v/>
      </c>
      <c r="M250" s="6">
        <f>IF(OR(I250="",J250=""),"",IF(OR(I250&lt;&gt;"سليم",J250="تحت حد الطلب"),"نعم",""))</f>
        <v/>
      </c>
      <c r="N250" s="19">
        <f>IF(M250="نعم",COUNTIFS($M$6:$M$505,"نعم",$H$6:$H$505,"&lt;"&amp;H250)+COUNTIFS($M$6:M250,"نعم",$H$6:H250,H250),"")</f>
        <v/>
      </c>
    </row>
    <row r="251">
      <c r="A251" s="5" t="n"/>
      <c r="B251" s="15" t="n"/>
      <c r="C251" s="16" t="n"/>
      <c r="D251" s="17" t="n"/>
      <c r="E251" s="17" t="n"/>
      <c r="F251" s="18" t="n"/>
      <c r="G251" s="18" t="n"/>
      <c r="H251" s="19">
        <f>IF(OR(A251&amp;""="",NOT(ISNUMBER(C251))),"",C251-'الإعدادات'!$B$4)</f>
        <v/>
      </c>
      <c r="I251" s="6">
        <f>IF(H251="","",IF(H251&lt;0,"منتهي",IF(H251&lt;=30,"خلال 30 يومًا",IF(H251&lt;=60,"خلال 60 يومًا",IF(H251&lt;=90,"خلال 90 يومًا","سليم")))))</f>
        <v/>
      </c>
      <c r="J251" s="6">
        <f>IF(OR(A251&amp;""="",NOT(ISNUMBER(D251)),NOT(ISNUMBER(E251))),"",IF(D251&lt;=E251,"تحت حد الطلب","كافٍ"))</f>
        <v/>
      </c>
      <c r="K251" s="20">
        <f>IF(OR(A251&amp;""="",NOT(ISNUMBER(D251)),NOT(ISNUMBER(F251))),"",ROUND(D251*F251,2))</f>
        <v/>
      </c>
      <c r="L251" s="20">
        <f>IF(OR(K251="",I251=""),"",IF(I251="سليم",0,K251))</f>
        <v/>
      </c>
      <c r="M251" s="6">
        <f>IF(OR(I251="",J251=""),"",IF(OR(I251&lt;&gt;"سليم",J251="تحت حد الطلب"),"نعم",""))</f>
        <v/>
      </c>
      <c r="N251" s="19">
        <f>IF(M251="نعم",COUNTIFS($M$6:$M$505,"نعم",$H$6:$H$505,"&lt;"&amp;H251)+COUNTIFS($M$6:M251,"نعم",$H$6:H251,H251),"")</f>
        <v/>
      </c>
    </row>
    <row r="252">
      <c r="A252" s="5" t="n"/>
      <c r="B252" s="15" t="n"/>
      <c r="C252" s="16" t="n"/>
      <c r="D252" s="17" t="n"/>
      <c r="E252" s="17" t="n"/>
      <c r="F252" s="18" t="n"/>
      <c r="G252" s="18" t="n"/>
      <c r="H252" s="19">
        <f>IF(OR(A252&amp;""="",NOT(ISNUMBER(C252))),"",C252-'الإعدادات'!$B$4)</f>
        <v/>
      </c>
      <c r="I252" s="6">
        <f>IF(H252="","",IF(H252&lt;0,"منتهي",IF(H252&lt;=30,"خلال 30 يومًا",IF(H252&lt;=60,"خلال 60 يومًا",IF(H252&lt;=90,"خلال 90 يومًا","سليم")))))</f>
        <v/>
      </c>
      <c r="J252" s="6">
        <f>IF(OR(A252&amp;""="",NOT(ISNUMBER(D252)),NOT(ISNUMBER(E252))),"",IF(D252&lt;=E252,"تحت حد الطلب","كافٍ"))</f>
        <v/>
      </c>
      <c r="K252" s="20">
        <f>IF(OR(A252&amp;""="",NOT(ISNUMBER(D252)),NOT(ISNUMBER(F252))),"",ROUND(D252*F252,2))</f>
        <v/>
      </c>
      <c r="L252" s="20">
        <f>IF(OR(K252="",I252=""),"",IF(I252="سليم",0,K252))</f>
        <v/>
      </c>
      <c r="M252" s="6">
        <f>IF(OR(I252="",J252=""),"",IF(OR(I252&lt;&gt;"سليم",J252="تحت حد الطلب"),"نعم",""))</f>
        <v/>
      </c>
      <c r="N252" s="19">
        <f>IF(M252="نعم",COUNTIFS($M$6:$M$505,"نعم",$H$6:$H$505,"&lt;"&amp;H252)+COUNTIFS($M$6:M252,"نعم",$H$6:H252,H252),"")</f>
        <v/>
      </c>
    </row>
    <row r="253">
      <c r="A253" s="5" t="n"/>
      <c r="B253" s="15" t="n"/>
      <c r="C253" s="16" t="n"/>
      <c r="D253" s="17" t="n"/>
      <c r="E253" s="17" t="n"/>
      <c r="F253" s="18" t="n"/>
      <c r="G253" s="18" t="n"/>
      <c r="H253" s="19">
        <f>IF(OR(A253&amp;""="",NOT(ISNUMBER(C253))),"",C253-'الإعدادات'!$B$4)</f>
        <v/>
      </c>
      <c r="I253" s="6">
        <f>IF(H253="","",IF(H253&lt;0,"منتهي",IF(H253&lt;=30,"خلال 30 يومًا",IF(H253&lt;=60,"خلال 60 يومًا",IF(H253&lt;=90,"خلال 90 يومًا","سليم")))))</f>
        <v/>
      </c>
      <c r="J253" s="6">
        <f>IF(OR(A253&amp;""="",NOT(ISNUMBER(D253)),NOT(ISNUMBER(E253))),"",IF(D253&lt;=E253,"تحت حد الطلب","كافٍ"))</f>
        <v/>
      </c>
      <c r="K253" s="20">
        <f>IF(OR(A253&amp;""="",NOT(ISNUMBER(D253)),NOT(ISNUMBER(F253))),"",ROUND(D253*F253,2))</f>
        <v/>
      </c>
      <c r="L253" s="20">
        <f>IF(OR(K253="",I253=""),"",IF(I253="سليم",0,K253))</f>
        <v/>
      </c>
      <c r="M253" s="6">
        <f>IF(OR(I253="",J253=""),"",IF(OR(I253&lt;&gt;"سليم",J253="تحت حد الطلب"),"نعم",""))</f>
        <v/>
      </c>
      <c r="N253" s="19">
        <f>IF(M253="نعم",COUNTIFS($M$6:$M$505,"نعم",$H$6:$H$505,"&lt;"&amp;H253)+COUNTIFS($M$6:M253,"نعم",$H$6:H253,H253),"")</f>
        <v/>
      </c>
    </row>
    <row r="254">
      <c r="A254" s="5" t="n"/>
      <c r="B254" s="15" t="n"/>
      <c r="C254" s="16" t="n"/>
      <c r="D254" s="17" t="n"/>
      <c r="E254" s="17" t="n"/>
      <c r="F254" s="18" t="n"/>
      <c r="G254" s="18" t="n"/>
      <c r="H254" s="19">
        <f>IF(OR(A254&amp;""="",NOT(ISNUMBER(C254))),"",C254-'الإعدادات'!$B$4)</f>
        <v/>
      </c>
      <c r="I254" s="6">
        <f>IF(H254="","",IF(H254&lt;0,"منتهي",IF(H254&lt;=30,"خلال 30 يومًا",IF(H254&lt;=60,"خلال 60 يومًا",IF(H254&lt;=90,"خلال 90 يومًا","سليم")))))</f>
        <v/>
      </c>
      <c r="J254" s="6">
        <f>IF(OR(A254&amp;""="",NOT(ISNUMBER(D254)),NOT(ISNUMBER(E254))),"",IF(D254&lt;=E254,"تحت حد الطلب","كافٍ"))</f>
        <v/>
      </c>
      <c r="K254" s="20">
        <f>IF(OR(A254&amp;""="",NOT(ISNUMBER(D254)),NOT(ISNUMBER(F254))),"",ROUND(D254*F254,2))</f>
        <v/>
      </c>
      <c r="L254" s="20">
        <f>IF(OR(K254="",I254=""),"",IF(I254="سليم",0,K254))</f>
        <v/>
      </c>
      <c r="M254" s="6">
        <f>IF(OR(I254="",J254=""),"",IF(OR(I254&lt;&gt;"سليم",J254="تحت حد الطلب"),"نعم",""))</f>
        <v/>
      </c>
      <c r="N254" s="19">
        <f>IF(M254="نعم",COUNTIFS($M$6:$M$505,"نعم",$H$6:$H$505,"&lt;"&amp;H254)+COUNTIFS($M$6:M254,"نعم",$H$6:H254,H254),"")</f>
        <v/>
      </c>
    </row>
    <row r="255">
      <c r="A255" s="5" t="n"/>
      <c r="B255" s="15" t="n"/>
      <c r="C255" s="16" t="n"/>
      <c r="D255" s="17" t="n"/>
      <c r="E255" s="17" t="n"/>
      <c r="F255" s="18" t="n"/>
      <c r="G255" s="18" t="n"/>
      <c r="H255" s="19">
        <f>IF(OR(A255&amp;""="",NOT(ISNUMBER(C255))),"",C255-'الإعدادات'!$B$4)</f>
        <v/>
      </c>
      <c r="I255" s="6">
        <f>IF(H255="","",IF(H255&lt;0,"منتهي",IF(H255&lt;=30,"خلال 30 يومًا",IF(H255&lt;=60,"خلال 60 يومًا",IF(H255&lt;=90,"خلال 90 يومًا","سليم")))))</f>
        <v/>
      </c>
      <c r="J255" s="6">
        <f>IF(OR(A255&amp;""="",NOT(ISNUMBER(D255)),NOT(ISNUMBER(E255))),"",IF(D255&lt;=E255,"تحت حد الطلب","كافٍ"))</f>
        <v/>
      </c>
      <c r="K255" s="20">
        <f>IF(OR(A255&amp;""="",NOT(ISNUMBER(D255)),NOT(ISNUMBER(F255))),"",ROUND(D255*F255,2))</f>
        <v/>
      </c>
      <c r="L255" s="20">
        <f>IF(OR(K255="",I255=""),"",IF(I255="سليم",0,K255))</f>
        <v/>
      </c>
      <c r="M255" s="6">
        <f>IF(OR(I255="",J255=""),"",IF(OR(I255&lt;&gt;"سليم",J255="تحت حد الطلب"),"نعم",""))</f>
        <v/>
      </c>
      <c r="N255" s="19">
        <f>IF(M255="نعم",COUNTIFS($M$6:$M$505,"نعم",$H$6:$H$505,"&lt;"&amp;H255)+COUNTIFS($M$6:M255,"نعم",$H$6:H255,H255),"")</f>
        <v/>
      </c>
    </row>
    <row r="256">
      <c r="A256" s="5" t="n"/>
      <c r="B256" s="15" t="n"/>
      <c r="C256" s="16" t="n"/>
      <c r="D256" s="17" t="n"/>
      <c r="E256" s="17" t="n"/>
      <c r="F256" s="18" t="n"/>
      <c r="G256" s="18" t="n"/>
      <c r="H256" s="19">
        <f>IF(OR(A256&amp;""="",NOT(ISNUMBER(C256))),"",C256-'الإعدادات'!$B$4)</f>
        <v/>
      </c>
      <c r="I256" s="6">
        <f>IF(H256="","",IF(H256&lt;0,"منتهي",IF(H256&lt;=30,"خلال 30 يومًا",IF(H256&lt;=60,"خلال 60 يومًا",IF(H256&lt;=90,"خلال 90 يومًا","سليم")))))</f>
        <v/>
      </c>
      <c r="J256" s="6">
        <f>IF(OR(A256&amp;""="",NOT(ISNUMBER(D256)),NOT(ISNUMBER(E256))),"",IF(D256&lt;=E256,"تحت حد الطلب","كافٍ"))</f>
        <v/>
      </c>
      <c r="K256" s="20">
        <f>IF(OR(A256&amp;""="",NOT(ISNUMBER(D256)),NOT(ISNUMBER(F256))),"",ROUND(D256*F256,2))</f>
        <v/>
      </c>
      <c r="L256" s="20">
        <f>IF(OR(K256="",I256=""),"",IF(I256="سليم",0,K256))</f>
        <v/>
      </c>
      <c r="M256" s="6">
        <f>IF(OR(I256="",J256=""),"",IF(OR(I256&lt;&gt;"سليم",J256="تحت حد الطلب"),"نعم",""))</f>
        <v/>
      </c>
      <c r="N256" s="19">
        <f>IF(M256="نعم",COUNTIFS($M$6:$M$505,"نعم",$H$6:$H$505,"&lt;"&amp;H256)+COUNTIFS($M$6:M256,"نعم",$H$6:H256,H256),"")</f>
        <v/>
      </c>
    </row>
    <row r="257">
      <c r="A257" s="5" t="n"/>
      <c r="B257" s="15" t="n"/>
      <c r="C257" s="16" t="n"/>
      <c r="D257" s="17" t="n"/>
      <c r="E257" s="17" t="n"/>
      <c r="F257" s="18" t="n"/>
      <c r="G257" s="18" t="n"/>
      <c r="H257" s="19">
        <f>IF(OR(A257&amp;""="",NOT(ISNUMBER(C257))),"",C257-'الإعدادات'!$B$4)</f>
        <v/>
      </c>
      <c r="I257" s="6">
        <f>IF(H257="","",IF(H257&lt;0,"منتهي",IF(H257&lt;=30,"خلال 30 يومًا",IF(H257&lt;=60,"خلال 60 يومًا",IF(H257&lt;=90,"خلال 90 يومًا","سليم")))))</f>
        <v/>
      </c>
      <c r="J257" s="6">
        <f>IF(OR(A257&amp;""="",NOT(ISNUMBER(D257)),NOT(ISNUMBER(E257))),"",IF(D257&lt;=E257,"تحت حد الطلب","كافٍ"))</f>
        <v/>
      </c>
      <c r="K257" s="20">
        <f>IF(OR(A257&amp;""="",NOT(ISNUMBER(D257)),NOT(ISNUMBER(F257))),"",ROUND(D257*F257,2))</f>
        <v/>
      </c>
      <c r="L257" s="20">
        <f>IF(OR(K257="",I257=""),"",IF(I257="سليم",0,K257))</f>
        <v/>
      </c>
      <c r="M257" s="6">
        <f>IF(OR(I257="",J257=""),"",IF(OR(I257&lt;&gt;"سليم",J257="تحت حد الطلب"),"نعم",""))</f>
        <v/>
      </c>
      <c r="N257" s="19">
        <f>IF(M257="نعم",COUNTIFS($M$6:$M$505,"نعم",$H$6:$H$505,"&lt;"&amp;H257)+COUNTIFS($M$6:M257,"نعم",$H$6:H257,H257),"")</f>
        <v/>
      </c>
    </row>
    <row r="258">
      <c r="A258" s="5" t="n"/>
      <c r="B258" s="15" t="n"/>
      <c r="C258" s="16" t="n"/>
      <c r="D258" s="17" t="n"/>
      <c r="E258" s="17" t="n"/>
      <c r="F258" s="18" t="n"/>
      <c r="G258" s="18" t="n"/>
      <c r="H258" s="19">
        <f>IF(OR(A258&amp;""="",NOT(ISNUMBER(C258))),"",C258-'الإعدادات'!$B$4)</f>
        <v/>
      </c>
      <c r="I258" s="6">
        <f>IF(H258="","",IF(H258&lt;0,"منتهي",IF(H258&lt;=30,"خلال 30 يومًا",IF(H258&lt;=60,"خلال 60 يومًا",IF(H258&lt;=90,"خلال 90 يومًا","سليم")))))</f>
        <v/>
      </c>
      <c r="J258" s="6">
        <f>IF(OR(A258&amp;""="",NOT(ISNUMBER(D258)),NOT(ISNUMBER(E258))),"",IF(D258&lt;=E258,"تحت حد الطلب","كافٍ"))</f>
        <v/>
      </c>
      <c r="K258" s="20">
        <f>IF(OR(A258&amp;""="",NOT(ISNUMBER(D258)),NOT(ISNUMBER(F258))),"",ROUND(D258*F258,2))</f>
        <v/>
      </c>
      <c r="L258" s="20">
        <f>IF(OR(K258="",I258=""),"",IF(I258="سليم",0,K258))</f>
        <v/>
      </c>
      <c r="M258" s="6">
        <f>IF(OR(I258="",J258=""),"",IF(OR(I258&lt;&gt;"سليم",J258="تحت حد الطلب"),"نعم",""))</f>
        <v/>
      </c>
      <c r="N258" s="19">
        <f>IF(M258="نعم",COUNTIFS($M$6:$M$505,"نعم",$H$6:$H$505,"&lt;"&amp;H258)+COUNTIFS($M$6:M258,"نعم",$H$6:H258,H258),"")</f>
        <v/>
      </c>
    </row>
    <row r="259">
      <c r="A259" s="5" t="n"/>
      <c r="B259" s="15" t="n"/>
      <c r="C259" s="16" t="n"/>
      <c r="D259" s="17" t="n"/>
      <c r="E259" s="17" t="n"/>
      <c r="F259" s="18" t="n"/>
      <c r="G259" s="18" t="n"/>
      <c r="H259" s="19">
        <f>IF(OR(A259&amp;""="",NOT(ISNUMBER(C259))),"",C259-'الإعدادات'!$B$4)</f>
        <v/>
      </c>
      <c r="I259" s="6">
        <f>IF(H259="","",IF(H259&lt;0,"منتهي",IF(H259&lt;=30,"خلال 30 يومًا",IF(H259&lt;=60,"خلال 60 يومًا",IF(H259&lt;=90,"خلال 90 يومًا","سليم")))))</f>
        <v/>
      </c>
      <c r="J259" s="6">
        <f>IF(OR(A259&amp;""="",NOT(ISNUMBER(D259)),NOT(ISNUMBER(E259))),"",IF(D259&lt;=E259,"تحت حد الطلب","كافٍ"))</f>
        <v/>
      </c>
      <c r="K259" s="20">
        <f>IF(OR(A259&amp;""="",NOT(ISNUMBER(D259)),NOT(ISNUMBER(F259))),"",ROUND(D259*F259,2))</f>
        <v/>
      </c>
      <c r="L259" s="20">
        <f>IF(OR(K259="",I259=""),"",IF(I259="سليم",0,K259))</f>
        <v/>
      </c>
      <c r="M259" s="6">
        <f>IF(OR(I259="",J259=""),"",IF(OR(I259&lt;&gt;"سليم",J259="تحت حد الطلب"),"نعم",""))</f>
        <v/>
      </c>
      <c r="N259" s="19">
        <f>IF(M259="نعم",COUNTIFS($M$6:$M$505,"نعم",$H$6:$H$505,"&lt;"&amp;H259)+COUNTIFS($M$6:M259,"نعم",$H$6:H259,H259),"")</f>
        <v/>
      </c>
    </row>
    <row r="260">
      <c r="A260" s="5" t="n"/>
      <c r="B260" s="15" t="n"/>
      <c r="C260" s="16" t="n"/>
      <c r="D260" s="17" t="n"/>
      <c r="E260" s="17" t="n"/>
      <c r="F260" s="18" t="n"/>
      <c r="G260" s="18" t="n"/>
      <c r="H260" s="19">
        <f>IF(OR(A260&amp;""="",NOT(ISNUMBER(C260))),"",C260-'الإعدادات'!$B$4)</f>
        <v/>
      </c>
      <c r="I260" s="6">
        <f>IF(H260="","",IF(H260&lt;0,"منتهي",IF(H260&lt;=30,"خلال 30 يومًا",IF(H260&lt;=60,"خلال 60 يومًا",IF(H260&lt;=90,"خلال 90 يومًا","سليم")))))</f>
        <v/>
      </c>
      <c r="J260" s="6">
        <f>IF(OR(A260&amp;""="",NOT(ISNUMBER(D260)),NOT(ISNUMBER(E260))),"",IF(D260&lt;=E260,"تحت حد الطلب","كافٍ"))</f>
        <v/>
      </c>
      <c r="K260" s="20">
        <f>IF(OR(A260&amp;""="",NOT(ISNUMBER(D260)),NOT(ISNUMBER(F260))),"",ROUND(D260*F260,2))</f>
        <v/>
      </c>
      <c r="L260" s="20">
        <f>IF(OR(K260="",I260=""),"",IF(I260="سليم",0,K260))</f>
        <v/>
      </c>
      <c r="M260" s="6">
        <f>IF(OR(I260="",J260=""),"",IF(OR(I260&lt;&gt;"سليم",J260="تحت حد الطلب"),"نعم",""))</f>
        <v/>
      </c>
      <c r="N260" s="19">
        <f>IF(M260="نعم",COUNTIFS($M$6:$M$505,"نعم",$H$6:$H$505,"&lt;"&amp;H260)+COUNTIFS($M$6:M260,"نعم",$H$6:H260,H260),"")</f>
        <v/>
      </c>
    </row>
    <row r="261">
      <c r="A261" s="5" t="n"/>
      <c r="B261" s="15" t="n"/>
      <c r="C261" s="16" t="n"/>
      <c r="D261" s="17" t="n"/>
      <c r="E261" s="17" t="n"/>
      <c r="F261" s="18" t="n"/>
      <c r="G261" s="18" t="n"/>
      <c r="H261" s="19">
        <f>IF(OR(A261&amp;""="",NOT(ISNUMBER(C261))),"",C261-'الإعدادات'!$B$4)</f>
        <v/>
      </c>
      <c r="I261" s="6">
        <f>IF(H261="","",IF(H261&lt;0,"منتهي",IF(H261&lt;=30,"خلال 30 يومًا",IF(H261&lt;=60,"خلال 60 يومًا",IF(H261&lt;=90,"خلال 90 يومًا","سليم")))))</f>
        <v/>
      </c>
      <c r="J261" s="6">
        <f>IF(OR(A261&amp;""="",NOT(ISNUMBER(D261)),NOT(ISNUMBER(E261))),"",IF(D261&lt;=E261,"تحت حد الطلب","كافٍ"))</f>
        <v/>
      </c>
      <c r="K261" s="20">
        <f>IF(OR(A261&amp;""="",NOT(ISNUMBER(D261)),NOT(ISNUMBER(F261))),"",ROUND(D261*F261,2))</f>
        <v/>
      </c>
      <c r="L261" s="20">
        <f>IF(OR(K261="",I261=""),"",IF(I261="سليم",0,K261))</f>
        <v/>
      </c>
      <c r="M261" s="6">
        <f>IF(OR(I261="",J261=""),"",IF(OR(I261&lt;&gt;"سليم",J261="تحت حد الطلب"),"نعم",""))</f>
        <v/>
      </c>
      <c r="N261" s="19">
        <f>IF(M261="نعم",COUNTIFS($M$6:$M$505,"نعم",$H$6:$H$505,"&lt;"&amp;H261)+COUNTIFS($M$6:M261,"نعم",$H$6:H261,H261),"")</f>
        <v/>
      </c>
    </row>
    <row r="262">
      <c r="A262" s="5" t="n"/>
      <c r="B262" s="15" t="n"/>
      <c r="C262" s="16" t="n"/>
      <c r="D262" s="17" t="n"/>
      <c r="E262" s="17" t="n"/>
      <c r="F262" s="18" t="n"/>
      <c r="G262" s="18" t="n"/>
      <c r="H262" s="19">
        <f>IF(OR(A262&amp;""="",NOT(ISNUMBER(C262))),"",C262-'الإعدادات'!$B$4)</f>
        <v/>
      </c>
      <c r="I262" s="6">
        <f>IF(H262="","",IF(H262&lt;0,"منتهي",IF(H262&lt;=30,"خلال 30 يومًا",IF(H262&lt;=60,"خلال 60 يومًا",IF(H262&lt;=90,"خلال 90 يومًا","سليم")))))</f>
        <v/>
      </c>
      <c r="J262" s="6">
        <f>IF(OR(A262&amp;""="",NOT(ISNUMBER(D262)),NOT(ISNUMBER(E262))),"",IF(D262&lt;=E262,"تحت حد الطلب","كافٍ"))</f>
        <v/>
      </c>
      <c r="K262" s="20">
        <f>IF(OR(A262&amp;""="",NOT(ISNUMBER(D262)),NOT(ISNUMBER(F262))),"",ROUND(D262*F262,2))</f>
        <v/>
      </c>
      <c r="L262" s="20">
        <f>IF(OR(K262="",I262=""),"",IF(I262="سليم",0,K262))</f>
        <v/>
      </c>
      <c r="M262" s="6">
        <f>IF(OR(I262="",J262=""),"",IF(OR(I262&lt;&gt;"سليم",J262="تحت حد الطلب"),"نعم",""))</f>
        <v/>
      </c>
      <c r="N262" s="19">
        <f>IF(M262="نعم",COUNTIFS($M$6:$M$505,"نعم",$H$6:$H$505,"&lt;"&amp;H262)+COUNTIFS($M$6:M262,"نعم",$H$6:H262,H262),"")</f>
        <v/>
      </c>
    </row>
    <row r="263">
      <c r="A263" s="5" t="n"/>
      <c r="B263" s="15" t="n"/>
      <c r="C263" s="16" t="n"/>
      <c r="D263" s="17" t="n"/>
      <c r="E263" s="17" t="n"/>
      <c r="F263" s="18" t="n"/>
      <c r="G263" s="18" t="n"/>
      <c r="H263" s="19">
        <f>IF(OR(A263&amp;""="",NOT(ISNUMBER(C263))),"",C263-'الإعدادات'!$B$4)</f>
        <v/>
      </c>
      <c r="I263" s="6">
        <f>IF(H263="","",IF(H263&lt;0,"منتهي",IF(H263&lt;=30,"خلال 30 يومًا",IF(H263&lt;=60,"خلال 60 يومًا",IF(H263&lt;=90,"خلال 90 يومًا","سليم")))))</f>
        <v/>
      </c>
      <c r="J263" s="6">
        <f>IF(OR(A263&amp;""="",NOT(ISNUMBER(D263)),NOT(ISNUMBER(E263))),"",IF(D263&lt;=E263,"تحت حد الطلب","كافٍ"))</f>
        <v/>
      </c>
      <c r="K263" s="20">
        <f>IF(OR(A263&amp;""="",NOT(ISNUMBER(D263)),NOT(ISNUMBER(F263))),"",ROUND(D263*F263,2))</f>
        <v/>
      </c>
      <c r="L263" s="20">
        <f>IF(OR(K263="",I263=""),"",IF(I263="سليم",0,K263))</f>
        <v/>
      </c>
      <c r="M263" s="6">
        <f>IF(OR(I263="",J263=""),"",IF(OR(I263&lt;&gt;"سليم",J263="تحت حد الطلب"),"نعم",""))</f>
        <v/>
      </c>
      <c r="N263" s="19">
        <f>IF(M263="نعم",COUNTIFS($M$6:$M$505,"نعم",$H$6:$H$505,"&lt;"&amp;H263)+COUNTIFS($M$6:M263,"نعم",$H$6:H263,H263),"")</f>
        <v/>
      </c>
    </row>
    <row r="264">
      <c r="A264" s="5" t="n"/>
      <c r="B264" s="15" t="n"/>
      <c r="C264" s="16" t="n"/>
      <c r="D264" s="17" t="n"/>
      <c r="E264" s="17" t="n"/>
      <c r="F264" s="18" t="n"/>
      <c r="G264" s="18" t="n"/>
      <c r="H264" s="19">
        <f>IF(OR(A264&amp;""="",NOT(ISNUMBER(C264))),"",C264-'الإعدادات'!$B$4)</f>
        <v/>
      </c>
      <c r="I264" s="6">
        <f>IF(H264="","",IF(H264&lt;0,"منتهي",IF(H264&lt;=30,"خلال 30 يومًا",IF(H264&lt;=60,"خلال 60 يومًا",IF(H264&lt;=90,"خلال 90 يومًا","سليم")))))</f>
        <v/>
      </c>
      <c r="J264" s="6">
        <f>IF(OR(A264&amp;""="",NOT(ISNUMBER(D264)),NOT(ISNUMBER(E264))),"",IF(D264&lt;=E264,"تحت حد الطلب","كافٍ"))</f>
        <v/>
      </c>
      <c r="K264" s="20">
        <f>IF(OR(A264&amp;""="",NOT(ISNUMBER(D264)),NOT(ISNUMBER(F264))),"",ROUND(D264*F264,2))</f>
        <v/>
      </c>
      <c r="L264" s="20">
        <f>IF(OR(K264="",I264=""),"",IF(I264="سليم",0,K264))</f>
        <v/>
      </c>
      <c r="M264" s="6">
        <f>IF(OR(I264="",J264=""),"",IF(OR(I264&lt;&gt;"سليم",J264="تحت حد الطلب"),"نعم",""))</f>
        <v/>
      </c>
      <c r="N264" s="19">
        <f>IF(M264="نعم",COUNTIFS($M$6:$M$505,"نعم",$H$6:$H$505,"&lt;"&amp;H264)+COUNTIFS($M$6:M264,"نعم",$H$6:H264,H264),"")</f>
        <v/>
      </c>
    </row>
    <row r="265">
      <c r="A265" s="5" t="n"/>
      <c r="B265" s="15" t="n"/>
      <c r="C265" s="16" t="n"/>
      <c r="D265" s="17" t="n"/>
      <c r="E265" s="17" t="n"/>
      <c r="F265" s="18" t="n"/>
      <c r="G265" s="18" t="n"/>
      <c r="H265" s="19">
        <f>IF(OR(A265&amp;""="",NOT(ISNUMBER(C265))),"",C265-'الإعدادات'!$B$4)</f>
        <v/>
      </c>
      <c r="I265" s="6">
        <f>IF(H265="","",IF(H265&lt;0,"منتهي",IF(H265&lt;=30,"خلال 30 يومًا",IF(H265&lt;=60,"خلال 60 يومًا",IF(H265&lt;=90,"خلال 90 يومًا","سليم")))))</f>
        <v/>
      </c>
      <c r="J265" s="6">
        <f>IF(OR(A265&amp;""="",NOT(ISNUMBER(D265)),NOT(ISNUMBER(E265))),"",IF(D265&lt;=E265,"تحت حد الطلب","كافٍ"))</f>
        <v/>
      </c>
      <c r="K265" s="20">
        <f>IF(OR(A265&amp;""="",NOT(ISNUMBER(D265)),NOT(ISNUMBER(F265))),"",ROUND(D265*F265,2))</f>
        <v/>
      </c>
      <c r="L265" s="20">
        <f>IF(OR(K265="",I265=""),"",IF(I265="سليم",0,K265))</f>
        <v/>
      </c>
      <c r="M265" s="6">
        <f>IF(OR(I265="",J265=""),"",IF(OR(I265&lt;&gt;"سليم",J265="تحت حد الطلب"),"نعم",""))</f>
        <v/>
      </c>
      <c r="N265" s="19">
        <f>IF(M265="نعم",COUNTIFS($M$6:$M$505,"نعم",$H$6:$H$505,"&lt;"&amp;H265)+COUNTIFS($M$6:M265,"نعم",$H$6:H265,H265),"")</f>
        <v/>
      </c>
    </row>
    <row r="266">
      <c r="A266" s="5" t="n"/>
      <c r="B266" s="15" t="n"/>
      <c r="C266" s="16" t="n"/>
      <c r="D266" s="17" t="n"/>
      <c r="E266" s="17" t="n"/>
      <c r="F266" s="18" t="n"/>
      <c r="G266" s="18" t="n"/>
      <c r="H266" s="19">
        <f>IF(OR(A266&amp;""="",NOT(ISNUMBER(C266))),"",C266-'الإعدادات'!$B$4)</f>
        <v/>
      </c>
      <c r="I266" s="6">
        <f>IF(H266="","",IF(H266&lt;0,"منتهي",IF(H266&lt;=30,"خلال 30 يومًا",IF(H266&lt;=60,"خلال 60 يومًا",IF(H266&lt;=90,"خلال 90 يومًا","سليم")))))</f>
        <v/>
      </c>
      <c r="J266" s="6">
        <f>IF(OR(A266&amp;""="",NOT(ISNUMBER(D266)),NOT(ISNUMBER(E266))),"",IF(D266&lt;=E266,"تحت حد الطلب","كافٍ"))</f>
        <v/>
      </c>
      <c r="K266" s="20">
        <f>IF(OR(A266&amp;""="",NOT(ISNUMBER(D266)),NOT(ISNUMBER(F266))),"",ROUND(D266*F266,2))</f>
        <v/>
      </c>
      <c r="L266" s="20">
        <f>IF(OR(K266="",I266=""),"",IF(I266="سليم",0,K266))</f>
        <v/>
      </c>
      <c r="M266" s="6">
        <f>IF(OR(I266="",J266=""),"",IF(OR(I266&lt;&gt;"سليم",J266="تحت حد الطلب"),"نعم",""))</f>
        <v/>
      </c>
      <c r="N266" s="19">
        <f>IF(M266="نعم",COUNTIFS($M$6:$M$505,"نعم",$H$6:$H$505,"&lt;"&amp;H266)+COUNTIFS($M$6:M266,"نعم",$H$6:H266,H266),"")</f>
        <v/>
      </c>
    </row>
    <row r="267">
      <c r="A267" s="5" t="n"/>
      <c r="B267" s="15" t="n"/>
      <c r="C267" s="16" t="n"/>
      <c r="D267" s="17" t="n"/>
      <c r="E267" s="17" t="n"/>
      <c r="F267" s="18" t="n"/>
      <c r="G267" s="18" t="n"/>
      <c r="H267" s="19">
        <f>IF(OR(A267&amp;""="",NOT(ISNUMBER(C267))),"",C267-'الإعدادات'!$B$4)</f>
        <v/>
      </c>
      <c r="I267" s="6">
        <f>IF(H267="","",IF(H267&lt;0,"منتهي",IF(H267&lt;=30,"خلال 30 يومًا",IF(H267&lt;=60,"خلال 60 يومًا",IF(H267&lt;=90,"خلال 90 يومًا","سليم")))))</f>
        <v/>
      </c>
      <c r="J267" s="6">
        <f>IF(OR(A267&amp;""="",NOT(ISNUMBER(D267)),NOT(ISNUMBER(E267))),"",IF(D267&lt;=E267,"تحت حد الطلب","كافٍ"))</f>
        <v/>
      </c>
      <c r="K267" s="20">
        <f>IF(OR(A267&amp;""="",NOT(ISNUMBER(D267)),NOT(ISNUMBER(F267))),"",ROUND(D267*F267,2))</f>
        <v/>
      </c>
      <c r="L267" s="20">
        <f>IF(OR(K267="",I267=""),"",IF(I267="سليم",0,K267))</f>
        <v/>
      </c>
      <c r="M267" s="6">
        <f>IF(OR(I267="",J267=""),"",IF(OR(I267&lt;&gt;"سليم",J267="تحت حد الطلب"),"نعم",""))</f>
        <v/>
      </c>
      <c r="N267" s="19">
        <f>IF(M267="نعم",COUNTIFS($M$6:$M$505,"نعم",$H$6:$H$505,"&lt;"&amp;H267)+COUNTIFS($M$6:M267,"نعم",$H$6:H267,H267),"")</f>
        <v/>
      </c>
    </row>
    <row r="268">
      <c r="A268" s="5" t="n"/>
      <c r="B268" s="15" t="n"/>
      <c r="C268" s="16" t="n"/>
      <c r="D268" s="17" t="n"/>
      <c r="E268" s="17" t="n"/>
      <c r="F268" s="18" t="n"/>
      <c r="G268" s="18" t="n"/>
      <c r="H268" s="19">
        <f>IF(OR(A268&amp;""="",NOT(ISNUMBER(C268))),"",C268-'الإعدادات'!$B$4)</f>
        <v/>
      </c>
      <c r="I268" s="6">
        <f>IF(H268="","",IF(H268&lt;0,"منتهي",IF(H268&lt;=30,"خلال 30 يومًا",IF(H268&lt;=60,"خلال 60 يومًا",IF(H268&lt;=90,"خلال 90 يومًا","سليم")))))</f>
        <v/>
      </c>
      <c r="J268" s="6">
        <f>IF(OR(A268&amp;""="",NOT(ISNUMBER(D268)),NOT(ISNUMBER(E268))),"",IF(D268&lt;=E268,"تحت حد الطلب","كافٍ"))</f>
        <v/>
      </c>
      <c r="K268" s="20">
        <f>IF(OR(A268&amp;""="",NOT(ISNUMBER(D268)),NOT(ISNUMBER(F268))),"",ROUND(D268*F268,2))</f>
        <v/>
      </c>
      <c r="L268" s="20">
        <f>IF(OR(K268="",I268=""),"",IF(I268="سليم",0,K268))</f>
        <v/>
      </c>
      <c r="M268" s="6">
        <f>IF(OR(I268="",J268=""),"",IF(OR(I268&lt;&gt;"سليم",J268="تحت حد الطلب"),"نعم",""))</f>
        <v/>
      </c>
      <c r="N268" s="19">
        <f>IF(M268="نعم",COUNTIFS($M$6:$M$505,"نعم",$H$6:$H$505,"&lt;"&amp;H268)+COUNTIFS($M$6:M268,"نعم",$H$6:H268,H268),"")</f>
        <v/>
      </c>
    </row>
    <row r="269">
      <c r="A269" s="5" t="n"/>
      <c r="B269" s="15" t="n"/>
      <c r="C269" s="16" t="n"/>
      <c r="D269" s="17" t="n"/>
      <c r="E269" s="17" t="n"/>
      <c r="F269" s="18" t="n"/>
      <c r="G269" s="18" t="n"/>
      <c r="H269" s="19">
        <f>IF(OR(A269&amp;""="",NOT(ISNUMBER(C269))),"",C269-'الإعدادات'!$B$4)</f>
        <v/>
      </c>
      <c r="I269" s="6">
        <f>IF(H269="","",IF(H269&lt;0,"منتهي",IF(H269&lt;=30,"خلال 30 يومًا",IF(H269&lt;=60,"خلال 60 يومًا",IF(H269&lt;=90,"خلال 90 يومًا","سليم")))))</f>
        <v/>
      </c>
      <c r="J269" s="6">
        <f>IF(OR(A269&amp;""="",NOT(ISNUMBER(D269)),NOT(ISNUMBER(E269))),"",IF(D269&lt;=E269,"تحت حد الطلب","كافٍ"))</f>
        <v/>
      </c>
      <c r="K269" s="20">
        <f>IF(OR(A269&amp;""="",NOT(ISNUMBER(D269)),NOT(ISNUMBER(F269))),"",ROUND(D269*F269,2))</f>
        <v/>
      </c>
      <c r="L269" s="20">
        <f>IF(OR(K269="",I269=""),"",IF(I269="سليم",0,K269))</f>
        <v/>
      </c>
      <c r="M269" s="6">
        <f>IF(OR(I269="",J269=""),"",IF(OR(I269&lt;&gt;"سليم",J269="تحت حد الطلب"),"نعم",""))</f>
        <v/>
      </c>
      <c r="N269" s="19">
        <f>IF(M269="نعم",COUNTIFS($M$6:$M$505,"نعم",$H$6:$H$505,"&lt;"&amp;H269)+COUNTIFS($M$6:M269,"نعم",$H$6:H269,H269),"")</f>
        <v/>
      </c>
    </row>
    <row r="270">
      <c r="A270" s="5" t="n"/>
      <c r="B270" s="15" t="n"/>
      <c r="C270" s="16" t="n"/>
      <c r="D270" s="17" t="n"/>
      <c r="E270" s="17" t="n"/>
      <c r="F270" s="18" t="n"/>
      <c r="G270" s="18" t="n"/>
      <c r="H270" s="19">
        <f>IF(OR(A270&amp;""="",NOT(ISNUMBER(C270))),"",C270-'الإعدادات'!$B$4)</f>
        <v/>
      </c>
      <c r="I270" s="6">
        <f>IF(H270="","",IF(H270&lt;0,"منتهي",IF(H270&lt;=30,"خلال 30 يومًا",IF(H270&lt;=60,"خلال 60 يومًا",IF(H270&lt;=90,"خلال 90 يومًا","سليم")))))</f>
        <v/>
      </c>
      <c r="J270" s="6">
        <f>IF(OR(A270&amp;""="",NOT(ISNUMBER(D270)),NOT(ISNUMBER(E270))),"",IF(D270&lt;=E270,"تحت حد الطلب","كافٍ"))</f>
        <v/>
      </c>
      <c r="K270" s="20">
        <f>IF(OR(A270&amp;""="",NOT(ISNUMBER(D270)),NOT(ISNUMBER(F270))),"",ROUND(D270*F270,2))</f>
        <v/>
      </c>
      <c r="L270" s="20">
        <f>IF(OR(K270="",I270=""),"",IF(I270="سليم",0,K270))</f>
        <v/>
      </c>
      <c r="M270" s="6">
        <f>IF(OR(I270="",J270=""),"",IF(OR(I270&lt;&gt;"سليم",J270="تحت حد الطلب"),"نعم",""))</f>
        <v/>
      </c>
      <c r="N270" s="19">
        <f>IF(M270="نعم",COUNTIFS($M$6:$M$505,"نعم",$H$6:$H$505,"&lt;"&amp;H270)+COUNTIFS($M$6:M270,"نعم",$H$6:H270,H270),"")</f>
        <v/>
      </c>
    </row>
    <row r="271">
      <c r="A271" s="5" t="n"/>
      <c r="B271" s="15" t="n"/>
      <c r="C271" s="16" t="n"/>
      <c r="D271" s="17" t="n"/>
      <c r="E271" s="17" t="n"/>
      <c r="F271" s="18" t="n"/>
      <c r="G271" s="18" t="n"/>
      <c r="H271" s="19">
        <f>IF(OR(A271&amp;""="",NOT(ISNUMBER(C271))),"",C271-'الإعدادات'!$B$4)</f>
        <v/>
      </c>
      <c r="I271" s="6">
        <f>IF(H271="","",IF(H271&lt;0,"منتهي",IF(H271&lt;=30,"خلال 30 يومًا",IF(H271&lt;=60,"خلال 60 يومًا",IF(H271&lt;=90,"خلال 90 يومًا","سليم")))))</f>
        <v/>
      </c>
      <c r="J271" s="6">
        <f>IF(OR(A271&amp;""="",NOT(ISNUMBER(D271)),NOT(ISNUMBER(E271))),"",IF(D271&lt;=E271,"تحت حد الطلب","كافٍ"))</f>
        <v/>
      </c>
      <c r="K271" s="20">
        <f>IF(OR(A271&amp;""="",NOT(ISNUMBER(D271)),NOT(ISNUMBER(F271))),"",ROUND(D271*F271,2))</f>
        <v/>
      </c>
      <c r="L271" s="20">
        <f>IF(OR(K271="",I271=""),"",IF(I271="سليم",0,K271))</f>
        <v/>
      </c>
      <c r="M271" s="6">
        <f>IF(OR(I271="",J271=""),"",IF(OR(I271&lt;&gt;"سليم",J271="تحت حد الطلب"),"نعم",""))</f>
        <v/>
      </c>
      <c r="N271" s="19">
        <f>IF(M271="نعم",COUNTIFS($M$6:$M$505,"نعم",$H$6:$H$505,"&lt;"&amp;H271)+COUNTIFS($M$6:M271,"نعم",$H$6:H271,H271),"")</f>
        <v/>
      </c>
    </row>
    <row r="272">
      <c r="A272" s="5" t="n"/>
      <c r="B272" s="15" t="n"/>
      <c r="C272" s="16" t="n"/>
      <c r="D272" s="17" t="n"/>
      <c r="E272" s="17" t="n"/>
      <c r="F272" s="18" t="n"/>
      <c r="G272" s="18" t="n"/>
      <c r="H272" s="19">
        <f>IF(OR(A272&amp;""="",NOT(ISNUMBER(C272))),"",C272-'الإعدادات'!$B$4)</f>
        <v/>
      </c>
      <c r="I272" s="6">
        <f>IF(H272="","",IF(H272&lt;0,"منتهي",IF(H272&lt;=30,"خلال 30 يومًا",IF(H272&lt;=60,"خلال 60 يومًا",IF(H272&lt;=90,"خلال 90 يومًا","سليم")))))</f>
        <v/>
      </c>
      <c r="J272" s="6">
        <f>IF(OR(A272&amp;""="",NOT(ISNUMBER(D272)),NOT(ISNUMBER(E272))),"",IF(D272&lt;=E272,"تحت حد الطلب","كافٍ"))</f>
        <v/>
      </c>
      <c r="K272" s="20">
        <f>IF(OR(A272&amp;""="",NOT(ISNUMBER(D272)),NOT(ISNUMBER(F272))),"",ROUND(D272*F272,2))</f>
        <v/>
      </c>
      <c r="L272" s="20">
        <f>IF(OR(K272="",I272=""),"",IF(I272="سليم",0,K272))</f>
        <v/>
      </c>
      <c r="M272" s="6">
        <f>IF(OR(I272="",J272=""),"",IF(OR(I272&lt;&gt;"سليم",J272="تحت حد الطلب"),"نعم",""))</f>
        <v/>
      </c>
      <c r="N272" s="19">
        <f>IF(M272="نعم",COUNTIFS($M$6:$M$505,"نعم",$H$6:$H$505,"&lt;"&amp;H272)+COUNTIFS($M$6:M272,"نعم",$H$6:H272,H272),"")</f>
        <v/>
      </c>
    </row>
    <row r="273">
      <c r="A273" s="5" t="n"/>
      <c r="B273" s="15" t="n"/>
      <c r="C273" s="16" t="n"/>
      <c r="D273" s="17" t="n"/>
      <c r="E273" s="17" t="n"/>
      <c r="F273" s="18" t="n"/>
      <c r="G273" s="18" t="n"/>
      <c r="H273" s="19">
        <f>IF(OR(A273&amp;""="",NOT(ISNUMBER(C273))),"",C273-'الإعدادات'!$B$4)</f>
        <v/>
      </c>
      <c r="I273" s="6">
        <f>IF(H273="","",IF(H273&lt;0,"منتهي",IF(H273&lt;=30,"خلال 30 يومًا",IF(H273&lt;=60,"خلال 60 يومًا",IF(H273&lt;=90,"خلال 90 يومًا","سليم")))))</f>
        <v/>
      </c>
      <c r="J273" s="6">
        <f>IF(OR(A273&amp;""="",NOT(ISNUMBER(D273)),NOT(ISNUMBER(E273))),"",IF(D273&lt;=E273,"تحت حد الطلب","كافٍ"))</f>
        <v/>
      </c>
      <c r="K273" s="20">
        <f>IF(OR(A273&amp;""="",NOT(ISNUMBER(D273)),NOT(ISNUMBER(F273))),"",ROUND(D273*F273,2))</f>
        <v/>
      </c>
      <c r="L273" s="20">
        <f>IF(OR(K273="",I273=""),"",IF(I273="سليم",0,K273))</f>
        <v/>
      </c>
      <c r="M273" s="6">
        <f>IF(OR(I273="",J273=""),"",IF(OR(I273&lt;&gt;"سليم",J273="تحت حد الطلب"),"نعم",""))</f>
        <v/>
      </c>
      <c r="N273" s="19">
        <f>IF(M273="نعم",COUNTIFS($M$6:$M$505,"نعم",$H$6:$H$505,"&lt;"&amp;H273)+COUNTIFS($M$6:M273,"نعم",$H$6:H273,H273),"")</f>
        <v/>
      </c>
    </row>
    <row r="274">
      <c r="A274" s="5" t="n"/>
      <c r="B274" s="15" t="n"/>
      <c r="C274" s="16" t="n"/>
      <c r="D274" s="17" t="n"/>
      <c r="E274" s="17" t="n"/>
      <c r="F274" s="18" t="n"/>
      <c r="G274" s="18" t="n"/>
      <c r="H274" s="19">
        <f>IF(OR(A274&amp;""="",NOT(ISNUMBER(C274))),"",C274-'الإعدادات'!$B$4)</f>
        <v/>
      </c>
      <c r="I274" s="6">
        <f>IF(H274="","",IF(H274&lt;0,"منتهي",IF(H274&lt;=30,"خلال 30 يومًا",IF(H274&lt;=60,"خلال 60 يومًا",IF(H274&lt;=90,"خلال 90 يومًا","سليم")))))</f>
        <v/>
      </c>
      <c r="J274" s="6">
        <f>IF(OR(A274&amp;""="",NOT(ISNUMBER(D274)),NOT(ISNUMBER(E274))),"",IF(D274&lt;=E274,"تحت حد الطلب","كافٍ"))</f>
        <v/>
      </c>
      <c r="K274" s="20">
        <f>IF(OR(A274&amp;""="",NOT(ISNUMBER(D274)),NOT(ISNUMBER(F274))),"",ROUND(D274*F274,2))</f>
        <v/>
      </c>
      <c r="L274" s="20">
        <f>IF(OR(K274="",I274=""),"",IF(I274="سليم",0,K274))</f>
        <v/>
      </c>
      <c r="M274" s="6">
        <f>IF(OR(I274="",J274=""),"",IF(OR(I274&lt;&gt;"سليم",J274="تحت حد الطلب"),"نعم",""))</f>
        <v/>
      </c>
      <c r="N274" s="19">
        <f>IF(M274="نعم",COUNTIFS($M$6:$M$505,"نعم",$H$6:$H$505,"&lt;"&amp;H274)+COUNTIFS($M$6:M274,"نعم",$H$6:H274,H274),"")</f>
        <v/>
      </c>
    </row>
    <row r="275">
      <c r="A275" s="5" t="n"/>
      <c r="B275" s="15" t="n"/>
      <c r="C275" s="16" t="n"/>
      <c r="D275" s="17" t="n"/>
      <c r="E275" s="17" t="n"/>
      <c r="F275" s="18" t="n"/>
      <c r="G275" s="18" t="n"/>
      <c r="H275" s="19">
        <f>IF(OR(A275&amp;""="",NOT(ISNUMBER(C275))),"",C275-'الإعدادات'!$B$4)</f>
        <v/>
      </c>
      <c r="I275" s="6">
        <f>IF(H275="","",IF(H275&lt;0,"منتهي",IF(H275&lt;=30,"خلال 30 يومًا",IF(H275&lt;=60,"خلال 60 يومًا",IF(H275&lt;=90,"خلال 90 يومًا","سليم")))))</f>
        <v/>
      </c>
      <c r="J275" s="6">
        <f>IF(OR(A275&amp;""="",NOT(ISNUMBER(D275)),NOT(ISNUMBER(E275))),"",IF(D275&lt;=E275,"تحت حد الطلب","كافٍ"))</f>
        <v/>
      </c>
      <c r="K275" s="20">
        <f>IF(OR(A275&amp;""="",NOT(ISNUMBER(D275)),NOT(ISNUMBER(F275))),"",ROUND(D275*F275,2))</f>
        <v/>
      </c>
      <c r="L275" s="20">
        <f>IF(OR(K275="",I275=""),"",IF(I275="سليم",0,K275))</f>
        <v/>
      </c>
      <c r="M275" s="6">
        <f>IF(OR(I275="",J275=""),"",IF(OR(I275&lt;&gt;"سليم",J275="تحت حد الطلب"),"نعم",""))</f>
        <v/>
      </c>
      <c r="N275" s="19">
        <f>IF(M275="نعم",COUNTIFS($M$6:$M$505,"نعم",$H$6:$H$505,"&lt;"&amp;H275)+COUNTIFS($M$6:M275,"نعم",$H$6:H275,H275),"")</f>
        <v/>
      </c>
    </row>
    <row r="276">
      <c r="A276" s="5" t="n"/>
      <c r="B276" s="15" t="n"/>
      <c r="C276" s="16" t="n"/>
      <c r="D276" s="17" t="n"/>
      <c r="E276" s="17" t="n"/>
      <c r="F276" s="18" t="n"/>
      <c r="G276" s="18" t="n"/>
      <c r="H276" s="19">
        <f>IF(OR(A276&amp;""="",NOT(ISNUMBER(C276))),"",C276-'الإعدادات'!$B$4)</f>
        <v/>
      </c>
      <c r="I276" s="6">
        <f>IF(H276="","",IF(H276&lt;0,"منتهي",IF(H276&lt;=30,"خلال 30 يومًا",IF(H276&lt;=60,"خلال 60 يومًا",IF(H276&lt;=90,"خلال 90 يومًا","سليم")))))</f>
        <v/>
      </c>
      <c r="J276" s="6">
        <f>IF(OR(A276&amp;""="",NOT(ISNUMBER(D276)),NOT(ISNUMBER(E276))),"",IF(D276&lt;=E276,"تحت حد الطلب","كافٍ"))</f>
        <v/>
      </c>
      <c r="K276" s="20">
        <f>IF(OR(A276&amp;""="",NOT(ISNUMBER(D276)),NOT(ISNUMBER(F276))),"",ROUND(D276*F276,2))</f>
        <v/>
      </c>
      <c r="L276" s="20">
        <f>IF(OR(K276="",I276=""),"",IF(I276="سليم",0,K276))</f>
        <v/>
      </c>
      <c r="M276" s="6">
        <f>IF(OR(I276="",J276=""),"",IF(OR(I276&lt;&gt;"سليم",J276="تحت حد الطلب"),"نعم",""))</f>
        <v/>
      </c>
      <c r="N276" s="19">
        <f>IF(M276="نعم",COUNTIFS($M$6:$M$505,"نعم",$H$6:$H$505,"&lt;"&amp;H276)+COUNTIFS($M$6:M276,"نعم",$H$6:H276,H276),"")</f>
        <v/>
      </c>
    </row>
    <row r="277">
      <c r="A277" s="5" t="n"/>
      <c r="B277" s="15" t="n"/>
      <c r="C277" s="16" t="n"/>
      <c r="D277" s="17" t="n"/>
      <c r="E277" s="17" t="n"/>
      <c r="F277" s="18" t="n"/>
      <c r="G277" s="18" t="n"/>
      <c r="H277" s="19">
        <f>IF(OR(A277&amp;""="",NOT(ISNUMBER(C277))),"",C277-'الإعدادات'!$B$4)</f>
        <v/>
      </c>
      <c r="I277" s="6">
        <f>IF(H277="","",IF(H277&lt;0,"منتهي",IF(H277&lt;=30,"خلال 30 يومًا",IF(H277&lt;=60,"خلال 60 يومًا",IF(H277&lt;=90,"خلال 90 يومًا","سليم")))))</f>
        <v/>
      </c>
      <c r="J277" s="6">
        <f>IF(OR(A277&amp;""="",NOT(ISNUMBER(D277)),NOT(ISNUMBER(E277))),"",IF(D277&lt;=E277,"تحت حد الطلب","كافٍ"))</f>
        <v/>
      </c>
      <c r="K277" s="20">
        <f>IF(OR(A277&amp;""="",NOT(ISNUMBER(D277)),NOT(ISNUMBER(F277))),"",ROUND(D277*F277,2))</f>
        <v/>
      </c>
      <c r="L277" s="20">
        <f>IF(OR(K277="",I277=""),"",IF(I277="سليم",0,K277))</f>
        <v/>
      </c>
      <c r="M277" s="6">
        <f>IF(OR(I277="",J277=""),"",IF(OR(I277&lt;&gt;"سليم",J277="تحت حد الطلب"),"نعم",""))</f>
        <v/>
      </c>
      <c r="N277" s="19">
        <f>IF(M277="نعم",COUNTIFS($M$6:$M$505,"نعم",$H$6:$H$505,"&lt;"&amp;H277)+COUNTIFS($M$6:M277,"نعم",$H$6:H277,H277),"")</f>
        <v/>
      </c>
    </row>
    <row r="278">
      <c r="A278" s="5" t="n"/>
      <c r="B278" s="15" t="n"/>
      <c r="C278" s="16" t="n"/>
      <c r="D278" s="17" t="n"/>
      <c r="E278" s="17" t="n"/>
      <c r="F278" s="18" t="n"/>
      <c r="G278" s="18" t="n"/>
      <c r="H278" s="19">
        <f>IF(OR(A278&amp;""="",NOT(ISNUMBER(C278))),"",C278-'الإعدادات'!$B$4)</f>
        <v/>
      </c>
      <c r="I278" s="6">
        <f>IF(H278="","",IF(H278&lt;0,"منتهي",IF(H278&lt;=30,"خلال 30 يومًا",IF(H278&lt;=60,"خلال 60 يومًا",IF(H278&lt;=90,"خلال 90 يومًا","سليم")))))</f>
        <v/>
      </c>
      <c r="J278" s="6">
        <f>IF(OR(A278&amp;""="",NOT(ISNUMBER(D278)),NOT(ISNUMBER(E278))),"",IF(D278&lt;=E278,"تحت حد الطلب","كافٍ"))</f>
        <v/>
      </c>
      <c r="K278" s="20">
        <f>IF(OR(A278&amp;""="",NOT(ISNUMBER(D278)),NOT(ISNUMBER(F278))),"",ROUND(D278*F278,2))</f>
        <v/>
      </c>
      <c r="L278" s="20">
        <f>IF(OR(K278="",I278=""),"",IF(I278="سليم",0,K278))</f>
        <v/>
      </c>
      <c r="M278" s="6">
        <f>IF(OR(I278="",J278=""),"",IF(OR(I278&lt;&gt;"سليم",J278="تحت حد الطلب"),"نعم",""))</f>
        <v/>
      </c>
      <c r="N278" s="19">
        <f>IF(M278="نعم",COUNTIFS($M$6:$M$505,"نعم",$H$6:$H$505,"&lt;"&amp;H278)+COUNTIFS($M$6:M278,"نعم",$H$6:H278,H278),"")</f>
        <v/>
      </c>
    </row>
    <row r="279">
      <c r="A279" s="5" t="n"/>
      <c r="B279" s="15" t="n"/>
      <c r="C279" s="16" t="n"/>
      <c r="D279" s="17" t="n"/>
      <c r="E279" s="17" t="n"/>
      <c r="F279" s="18" t="n"/>
      <c r="G279" s="18" t="n"/>
      <c r="H279" s="19">
        <f>IF(OR(A279&amp;""="",NOT(ISNUMBER(C279))),"",C279-'الإعدادات'!$B$4)</f>
        <v/>
      </c>
      <c r="I279" s="6">
        <f>IF(H279="","",IF(H279&lt;0,"منتهي",IF(H279&lt;=30,"خلال 30 يومًا",IF(H279&lt;=60,"خلال 60 يومًا",IF(H279&lt;=90,"خلال 90 يومًا","سليم")))))</f>
        <v/>
      </c>
      <c r="J279" s="6">
        <f>IF(OR(A279&amp;""="",NOT(ISNUMBER(D279)),NOT(ISNUMBER(E279))),"",IF(D279&lt;=E279,"تحت حد الطلب","كافٍ"))</f>
        <v/>
      </c>
      <c r="K279" s="20">
        <f>IF(OR(A279&amp;""="",NOT(ISNUMBER(D279)),NOT(ISNUMBER(F279))),"",ROUND(D279*F279,2))</f>
        <v/>
      </c>
      <c r="L279" s="20">
        <f>IF(OR(K279="",I279=""),"",IF(I279="سليم",0,K279))</f>
        <v/>
      </c>
      <c r="M279" s="6">
        <f>IF(OR(I279="",J279=""),"",IF(OR(I279&lt;&gt;"سليم",J279="تحت حد الطلب"),"نعم",""))</f>
        <v/>
      </c>
      <c r="N279" s="19">
        <f>IF(M279="نعم",COUNTIFS($M$6:$M$505,"نعم",$H$6:$H$505,"&lt;"&amp;H279)+COUNTIFS($M$6:M279,"نعم",$H$6:H279,H279),"")</f>
        <v/>
      </c>
    </row>
    <row r="280">
      <c r="A280" s="5" t="n"/>
      <c r="B280" s="15" t="n"/>
      <c r="C280" s="16" t="n"/>
      <c r="D280" s="17" t="n"/>
      <c r="E280" s="17" t="n"/>
      <c r="F280" s="18" t="n"/>
      <c r="G280" s="18" t="n"/>
      <c r="H280" s="19">
        <f>IF(OR(A280&amp;""="",NOT(ISNUMBER(C280))),"",C280-'الإعدادات'!$B$4)</f>
        <v/>
      </c>
      <c r="I280" s="6">
        <f>IF(H280="","",IF(H280&lt;0,"منتهي",IF(H280&lt;=30,"خلال 30 يومًا",IF(H280&lt;=60,"خلال 60 يومًا",IF(H280&lt;=90,"خلال 90 يومًا","سليم")))))</f>
        <v/>
      </c>
      <c r="J280" s="6">
        <f>IF(OR(A280&amp;""="",NOT(ISNUMBER(D280)),NOT(ISNUMBER(E280))),"",IF(D280&lt;=E280,"تحت حد الطلب","كافٍ"))</f>
        <v/>
      </c>
      <c r="K280" s="20">
        <f>IF(OR(A280&amp;""="",NOT(ISNUMBER(D280)),NOT(ISNUMBER(F280))),"",ROUND(D280*F280,2))</f>
        <v/>
      </c>
      <c r="L280" s="20">
        <f>IF(OR(K280="",I280=""),"",IF(I280="سليم",0,K280))</f>
        <v/>
      </c>
      <c r="M280" s="6">
        <f>IF(OR(I280="",J280=""),"",IF(OR(I280&lt;&gt;"سليم",J280="تحت حد الطلب"),"نعم",""))</f>
        <v/>
      </c>
      <c r="N280" s="19">
        <f>IF(M280="نعم",COUNTIFS($M$6:$M$505,"نعم",$H$6:$H$505,"&lt;"&amp;H280)+COUNTIFS($M$6:M280,"نعم",$H$6:H280,H280),"")</f>
        <v/>
      </c>
    </row>
    <row r="281">
      <c r="A281" s="5" t="n"/>
      <c r="B281" s="15" t="n"/>
      <c r="C281" s="16" t="n"/>
      <c r="D281" s="17" t="n"/>
      <c r="E281" s="17" t="n"/>
      <c r="F281" s="18" t="n"/>
      <c r="G281" s="18" t="n"/>
      <c r="H281" s="19">
        <f>IF(OR(A281&amp;""="",NOT(ISNUMBER(C281))),"",C281-'الإعدادات'!$B$4)</f>
        <v/>
      </c>
      <c r="I281" s="6">
        <f>IF(H281="","",IF(H281&lt;0,"منتهي",IF(H281&lt;=30,"خلال 30 يومًا",IF(H281&lt;=60,"خلال 60 يومًا",IF(H281&lt;=90,"خلال 90 يومًا","سليم")))))</f>
        <v/>
      </c>
      <c r="J281" s="6">
        <f>IF(OR(A281&amp;""="",NOT(ISNUMBER(D281)),NOT(ISNUMBER(E281))),"",IF(D281&lt;=E281,"تحت حد الطلب","كافٍ"))</f>
        <v/>
      </c>
      <c r="K281" s="20">
        <f>IF(OR(A281&amp;""="",NOT(ISNUMBER(D281)),NOT(ISNUMBER(F281))),"",ROUND(D281*F281,2))</f>
        <v/>
      </c>
      <c r="L281" s="20">
        <f>IF(OR(K281="",I281=""),"",IF(I281="سليم",0,K281))</f>
        <v/>
      </c>
      <c r="M281" s="6">
        <f>IF(OR(I281="",J281=""),"",IF(OR(I281&lt;&gt;"سليم",J281="تحت حد الطلب"),"نعم",""))</f>
        <v/>
      </c>
      <c r="N281" s="19">
        <f>IF(M281="نعم",COUNTIFS($M$6:$M$505,"نعم",$H$6:$H$505,"&lt;"&amp;H281)+COUNTIFS($M$6:M281,"نعم",$H$6:H281,H281),"")</f>
        <v/>
      </c>
    </row>
    <row r="282">
      <c r="A282" s="5" t="n"/>
      <c r="B282" s="15" t="n"/>
      <c r="C282" s="16" t="n"/>
      <c r="D282" s="17" t="n"/>
      <c r="E282" s="17" t="n"/>
      <c r="F282" s="18" t="n"/>
      <c r="G282" s="18" t="n"/>
      <c r="H282" s="19">
        <f>IF(OR(A282&amp;""="",NOT(ISNUMBER(C282))),"",C282-'الإعدادات'!$B$4)</f>
        <v/>
      </c>
      <c r="I282" s="6">
        <f>IF(H282="","",IF(H282&lt;0,"منتهي",IF(H282&lt;=30,"خلال 30 يومًا",IF(H282&lt;=60,"خلال 60 يومًا",IF(H282&lt;=90,"خلال 90 يومًا","سليم")))))</f>
        <v/>
      </c>
      <c r="J282" s="6">
        <f>IF(OR(A282&amp;""="",NOT(ISNUMBER(D282)),NOT(ISNUMBER(E282))),"",IF(D282&lt;=E282,"تحت حد الطلب","كافٍ"))</f>
        <v/>
      </c>
      <c r="K282" s="20">
        <f>IF(OR(A282&amp;""="",NOT(ISNUMBER(D282)),NOT(ISNUMBER(F282))),"",ROUND(D282*F282,2))</f>
        <v/>
      </c>
      <c r="L282" s="20">
        <f>IF(OR(K282="",I282=""),"",IF(I282="سليم",0,K282))</f>
        <v/>
      </c>
      <c r="M282" s="6">
        <f>IF(OR(I282="",J282=""),"",IF(OR(I282&lt;&gt;"سليم",J282="تحت حد الطلب"),"نعم",""))</f>
        <v/>
      </c>
      <c r="N282" s="19">
        <f>IF(M282="نعم",COUNTIFS($M$6:$M$505,"نعم",$H$6:$H$505,"&lt;"&amp;H282)+COUNTIFS($M$6:M282,"نعم",$H$6:H282,H282),"")</f>
        <v/>
      </c>
    </row>
    <row r="283">
      <c r="A283" s="5" t="n"/>
      <c r="B283" s="15" t="n"/>
      <c r="C283" s="16" t="n"/>
      <c r="D283" s="17" t="n"/>
      <c r="E283" s="17" t="n"/>
      <c r="F283" s="18" t="n"/>
      <c r="G283" s="18" t="n"/>
      <c r="H283" s="19">
        <f>IF(OR(A283&amp;""="",NOT(ISNUMBER(C283))),"",C283-'الإعدادات'!$B$4)</f>
        <v/>
      </c>
      <c r="I283" s="6">
        <f>IF(H283="","",IF(H283&lt;0,"منتهي",IF(H283&lt;=30,"خلال 30 يومًا",IF(H283&lt;=60,"خلال 60 يومًا",IF(H283&lt;=90,"خلال 90 يومًا","سليم")))))</f>
        <v/>
      </c>
      <c r="J283" s="6">
        <f>IF(OR(A283&amp;""="",NOT(ISNUMBER(D283)),NOT(ISNUMBER(E283))),"",IF(D283&lt;=E283,"تحت حد الطلب","كافٍ"))</f>
        <v/>
      </c>
      <c r="K283" s="20">
        <f>IF(OR(A283&amp;""="",NOT(ISNUMBER(D283)),NOT(ISNUMBER(F283))),"",ROUND(D283*F283,2))</f>
        <v/>
      </c>
      <c r="L283" s="20">
        <f>IF(OR(K283="",I283=""),"",IF(I283="سليم",0,K283))</f>
        <v/>
      </c>
      <c r="M283" s="6">
        <f>IF(OR(I283="",J283=""),"",IF(OR(I283&lt;&gt;"سليم",J283="تحت حد الطلب"),"نعم",""))</f>
        <v/>
      </c>
      <c r="N283" s="19">
        <f>IF(M283="نعم",COUNTIFS($M$6:$M$505,"نعم",$H$6:$H$505,"&lt;"&amp;H283)+COUNTIFS($M$6:M283,"نعم",$H$6:H283,H283),"")</f>
        <v/>
      </c>
    </row>
    <row r="284">
      <c r="A284" s="5" t="n"/>
      <c r="B284" s="15" t="n"/>
      <c r="C284" s="16" t="n"/>
      <c r="D284" s="17" t="n"/>
      <c r="E284" s="17" t="n"/>
      <c r="F284" s="18" t="n"/>
      <c r="G284" s="18" t="n"/>
      <c r="H284" s="19">
        <f>IF(OR(A284&amp;""="",NOT(ISNUMBER(C284))),"",C284-'الإعدادات'!$B$4)</f>
        <v/>
      </c>
      <c r="I284" s="6">
        <f>IF(H284="","",IF(H284&lt;0,"منتهي",IF(H284&lt;=30,"خلال 30 يومًا",IF(H284&lt;=60,"خلال 60 يومًا",IF(H284&lt;=90,"خلال 90 يومًا","سليم")))))</f>
        <v/>
      </c>
      <c r="J284" s="6">
        <f>IF(OR(A284&amp;""="",NOT(ISNUMBER(D284)),NOT(ISNUMBER(E284))),"",IF(D284&lt;=E284,"تحت حد الطلب","كافٍ"))</f>
        <v/>
      </c>
      <c r="K284" s="20">
        <f>IF(OR(A284&amp;""="",NOT(ISNUMBER(D284)),NOT(ISNUMBER(F284))),"",ROUND(D284*F284,2))</f>
        <v/>
      </c>
      <c r="L284" s="20">
        <f>IF(OR(K284="",I284=""),"",IF(I284="سليم",0,K284))</f>
        <v/>
      </c>
      <c r="M284" s="6">
        <f>IF(OR(I284="",J284=""),"",IF(OR(I284&lt;&gt;"سليم",J284="تحت حد الطلب"),"نعم",""))</f>
        <v/>
      </c>
      <c r="N284" s="19">
        <f>IF(M284="نعم",COUNTIFS($M$6:$M$505,"نعم",$H$6:$H$505,"&lt;"&amp;H284)+COUNTIFS($M$6:M284,"نعم",$H$6:H284,H284),"")</f>
        <v/>
      </c>
    </row>
    <row r="285">
      <c r="A285" s="5" t="n"/>
      <c r="B285" s="15" t="n"/>
      <c r="C285" s="16" t="n"/>
      <c r="D285" s="17" t="n"/>
      <c r="E285" s="17" t="n"/>
      <c r="F285" s="18" t="n"/>
      <c r="G285" s="18" t="n"/>
      <c r="H285" s="19">
        <f>IF(OR(A285&amp;""="",NOT(ISNUMBER(C285))),"",C285-'الإعدادات'!$B$4)</f>
        <v/>
      </c>
      <c r="I285" s="6">
        <f>IF(H285="","",IF(H285&lt;0,"منتهي",IF(H285&lt;=30,"خلال 30 يومًا",IF(H285&lt;=60,"خلال 60 يومًا",IF(H285&lt;=90,"خلال 90 يومًا","سليم")))))</f>
        <v/>
      </c>
      <c r="J285" s="6">
        <f>IF(OR(A285&amp;""="",NOT(ISNUMBER(D285)),NOT(ISNUMBER(E285))),"",IF(D285&lt;=E285,"تحت حد الطلب","كافٍ"))</f>
        <v/>
      </c>
      <c r="K285" s="20">
        <f>IF(OR(A285&amp;""="",NOT(ISNUMBER(D285)),NOT(ISNUMBER(F285))),"",ROUND(D285*F285,2))</f>
        <v/>
      </c>
      <c r="L285" s="20">
        <f>IF(OR(K285="",I285=""),"",IF(I285="سليم",0,K285))</f>
        <v/>
      </c>
      <c r="M285" s="6">
        <f>IF(OR(I285="",J285=""),"",IF(OR(I285&lt;&gt;"سليم",J285="تحت حد الطلب"),"نعم",""))</f>
        <v/>
      </c>
      <c r="N285" s="19">
        <f>IF(M285="نعم",COUNTIFS($M$6:$M$505,"نعم",$H$6:$H$505,"&lt;"&amp;H285)+COUNTIFS($M$6:M285,"نعم",$H$6:H285,H285),"")</f>
        <v/>
      </c>
    </row>
    <row r="286">
      <c r="A286" s="5" t="n"/>
      <c r="B286" s="15" t="n"/>
      <c r="C286" s="16" t="n"/>
      <c r="D286" s="17" t="n"/>
      <c r="E286" s="17" t="n"/>
      <c r="F286" s="18" t="n"/>
      <c r="G286" s="18" t="n"/>
      <c r="H286" s="19">
        <f>IF(OR(A286&amp;""="",NOT(ISNUMBER(C286))),"",C286-'الإعدادات'!$B$4)</f>
        <v/>
      </c>
      <c r="I286" s="6">
        <f>IF(H286="","",IF(H286&lt;0,"منتهي",IF(H286&lt;=30,"خلال 30 يومًا",IF(H286&lt;=60,"خلال 60 يومًا",IF(H286&lt;=90,"خلال 90 يومًا","سليم")))))</f>
        <v/>
      </c>
      <c r="J286" s="6">
        <f>IF(OR(A286&amp;""="",NOT(ISNUMBER(D286)),NOT(ISNUMBER(E286))),"",IF(D286&lt;=E286,"تحت حد الطلب","كافٍ"))</f>
        <v/>
      </c>
      <c r="K286" s="20">
        <f>IF(OR(A286&amp;""="",NOT(ISNUMBER(D286)),NOT(ISNUMBER(F286))),"",ROUND(D286*F286,2))</f>
        <v/>
      </c>
      <c r="L286" s="20">
        <f>IF(OR(K286="",I286=""),"",IF(I286="سليم",0,K286))</f>
        <v/>
      </c>
      <c r="M286" s="6">
        <f>IF(OR(I286="",J286=""),"",IF(OR(I286&lt;&gt;"سليم",J286="تحت حد الطلب"),"نعم",""))</f>
        <v/>
      </c>
      <c r="N286" s="19">
        <f>IF(M286="نعم",COUNTIFS($M$6:$M$505,"نعم",$H$6:$H$505,"&lt;"&amp;H286)+COUNTIFS($M$6:M286,"نعم",$H$6:H286,H286),"")</f>
        <v/>
      </c>
    </row>
    <row r="287">
      <c r="A287" s="5" t="n"/>
      <c r="B287" s="15" t="n"/>
      <c r="C287" s="16" t="n"/>
      <c r="D287" s="17" t="n"/>
      <c r="E287" s="17" t="n"/>
      <c r="F287" s="18" t="n"/>
      <c r="G287" s="18" t="n"/>
      <c r="H287" s="19">
        <f>IF(OR(A287&amp;""="",NOT(ISNUMBER(C287))),"",C287-'الإعدادات'!$B$4)</f>
        <v/>
      </c>
      <c r="I287" s="6">
        <f>IF(H287="","",IF(H287&lt;0,"منتهي",IF(H287&lt;=30,"خلال 30 يومًا",IF(H287&lt;=60,"خلال 60 يومًا",IF(H287&lt;=90,"خلال 90 يومًا","سليم")))))</f>
        <v/>
      </c>
      <c r="J287" s="6">
        <f>IF(OR(A287&amp;""="",NOT(ISNUMBER(D287)),NOT(ISNUMBER(E287))),"",IF(D287&lt;=E287,"تحت حد الطلب","كافٍ"))</f>
        <v/>
      </c>
      <c r="K287" s="20">
        <f>IF(OR(A287&amp;""="",NOT(ISNUMBER(D287)),NOT(ISNUMBER(F287))),"",ROUND(D287*F287,2))</f>
        <v/>
      </c>
      <c r="L287" s="20">
        <f>IF(OR(K287="",I287=""),"",IF(I287="سليم",0,K287))</f>
        <v/>
      </c>
      <c r="M287" s="6">
        <f>IF(OR(I287="",J287=""),"",IF(OR(I287&lt;&gt;"سليم",J287="تحت حد الطلب"),"نعم",""))</f>
        <v/>
      </c>
      <c r="N287" s="19">
        <f>IF(M287="نعم",COUNTIFS($M$6:$M$505,"نعم",$H$6:$H$505,"&lt;"&amp;H287)+COUNTIFS($M$6:M287,"نعم",$H$6:H287,H287),"")</f>
        <v/>
      </c>
    </row>
    <row r="288">
      <c r="A288" s="5" t="n"/>
      <c r="B288" s="15" t="n"/>
      <c r="C288" s="16" t="n"/>
      <c r="D288" s="17" t="n"/>
      <c r="E288" s="17" t="n"/>
      <c r="F288" s="18" t="n"/>
      <c r="G288" s="18" t="n"/>
      <c r="H288" s="19">
        <f>IF(OR(A288&amp;""="",NOT(ISNUMBER(C288))),"",C288-'الإعدادات'!$B$4)</f>
        <v/>
      </c>
      <c r="I288" s="6">
        <f>IF(H288="","",IF(H288&lt;0,"منتهي",IF(H288&lt;=30,"خلال 30 يومًا",IF(H288&lt;=60,"خلال 60 يومًا",IF(H288&lt;=90,"خلال 90 يومًا","سليم")))))</f>
        <v/>
      </c>
      <c r="J288" s="6">
        <f>IF(OR(A288&amp;""="",NOT(ISNUMBER(D288)),NOT(ISNUMBER(E288))),"",IF(D288&lt;=E288,"تحت حد الطلب","كافٍ"))</f>
        <v/>
      </c>
      <c r="K288" s="20">
        <f>IF(OR(A288&amp;""="",NOT(ISNUMBER(D288)),NOT(ISNUMBER(F288))),"",ROUND(D288*F288,2))</f>
        <v/>
      </c>
      <c r="L288" s="20">
        <f>IF(OR(K288="",I288=""),"",IF(I288="سليم",0,K288))</f>
        <v/>
      </c>
      <c r="M288" s="6">
        <f>IF(OR(I288="",J288=""),"",IF(OR(I288&lt;&gt;"سليم",J288="تحت حد الطلب"),"نعم",""))</f>
        <v/>
      </c>
      <c r="N288" s="19">
        <f>IF(M288="نعم",COUNTIFS($M$6:$M$505,"نعم",$H$6:$H$505,"&lt;"&amp;H288)+COUNTIFS($M$6:M288,"نعم",$H$6:H288,H288),"")</f>
        <v/>
      </c>
    </row>
    <row r="289">
      <c r="A289" s="5" t="n"/>
      <c r="B289" s="15" t="n"/>
      <c r="C289" s="16" t="n"/>
      <c r="D289" s="17" t="n"/>
      <c r="E289" s="17" t="n"/>
      <c r="F289" s="18" t="n"/>
      <c r="G289" s="18" t="n"/>
      <c r="H289" s="19">
        <f>IF(OR(A289&amp;""="",NOT(ISNUMBER(C289))),"",C289-'الإعدادات'!$B$4)</f>
        <v/>
      </c>
      <c r="I289" s="6">
        <f>IF(H289="","",IF(H289&lt;0,"منتهي",IF(H289&lt;=30,"خلال 30 يومًا",IF(H289&lt;=60,"خلال 60 يومًا",IF(H289&lt;=90,"خلال 90 يومًا","سليم")))))</f>
        <v/>
      </c>
      <c r="J289" s="6">
        <f>IF(OR(A289&amp;""="",NOT(ISNUMBER(D289)),NOT(ISNUMBER(E289))),"",IF(D289&lt;=E289,"تحت حد الطلب","كافٍ"))</f>
        <v/>
      </c>
      <c r="K289" s="20">
        <f>IF(OR(A289&amp;""="",NOT(ISNUMBER(D289)),NOT(ISNUMBER(F289))),"",ROUND(D289*F289,2))</f>
        <v/>
      </c>
      <c r="L289" s="20">
        <f>IF(OR(K289="",I289=""),"",IF(I289="سليم",0,K289))</f>
        <v/>
      </c>
      <c r="M289" s="6">
        <f>IF(OR(I289="",J289=""),"",IF(OR(I289&lt;&gt;"سليم",J289="تحت حد الطلب"),"نعم",""))</f>
        <v/>
      </c>
      <c r="N289" s="19">
        <f>IF(M289="نعم",COUNTIFS($M$6:$M$505,"نعم",$H$6:$H$505,"&lt;"&amp;H289)+COUNTIFS($M$6:M289,"نعم",$H$6:H289,H289),"")</f>
        <v/>
      </c>
    </row>
    <row r="290">
      <c r="A290" s="5" t="n"/>
      <c r="B290" s="15" t="n"/>
      <c r="C290" s="16" t="n"/>
      <c r="D290" s="17" t="n"/>
      <c r="E290" s="17" t="n"/>
      <c r="F290" s="18" t="n"/>
      <c r="G290" s="18" t="n"/>
      <c r="H290" s="19">
        <f>IF(OR(A290&amp;""="",NOT(ISNUMBER(C290))),"",C290-'الإعدادات'!$B$4)</f>
        <v/>
      </c>
      <c r="I290" s="6">
        <f>IF(H290="","",IF(H290&lt;0,"منتهي",IF(H290&lt;=30,"خلال 30 يومًا",IF(H290&lt;=60,"خلال 60 يومًا",IF(H290&lt;=90,"خلال 90 يومًا","سليم")))))</f>
        <v/>
      </c>
      <c r="J290" s="6">
        <f>IF(OR(A290&amp;""="",NOT(ISNUMBER(D290)),NOT(ISNUMBER(E290))),"",IF(D290&lt;=E290,"تحت حد الطلب","كافٍ"))</f>
        <v/>
      </c>
      <c r="K290" s="20">
        <f>IF(OR(A290&amp;""="",NOT(ISNUMBER(D290)),NOT(ISNUMBER(F290))),"",ROUND(D290*F290,2))</f>
        <v/>
      </c>
      <c r="L290" s="20">
        <f>IF(OR(K290="",I290=""),"",IF(I290="سليم",0,K290))</f>
        <v/>
      </c>
      <c r="M290" s="6">
        <f>IF(OR(I290="",J290=""),"",IF(OR(I290&lt;&gt;"سليم",J290="تحت حد الطلب"),"نعم",""))</f>
        <v/>
      </c>
      <c r="N290" s="19">
        <f>IF(M290="نعم",COUNTIFS($M$6:$M$505,"نعم",$H$6:$H$505,"&lt;"&amp;H290)+COUNTIFS($M$6:M290,"نعم",$H$6:H290,H290),"")</f>
        <v/>
      </c>
    </row>
    <row r="291">
      <c r="A291" s="5" t="n"/>
      <c r="B291" s="15" t="n"/>
      <c r="C291" s="16" t="n"/>
      <c r="D291" s="17" t="n"/>
      <c r="E291" s="17" t="n"/>
      <c r="F291" s="18" t="n"/>
      <c r="G291" s="18" t="n"/>
      <c r="H291" s="19">
        <f>IF(OR(A291&amp;""="",NOT(ISNUMBER(C291))),"",C291-'الإعدادات'!$B$4)</f>
        <v/>
      </c>
      <c r="I291" s="6">
        <f>IF(H291="","",IF(H291&lt;0,"منتهي",IF(H291&lt;=30,"خلال 30 يومًا",IF(H291&lt;=60,"خلال 60 يومًا",IF(H291&lt;=90,"خلال 90 يومًا","سليم")))))</f>
        <v/>
      </c>
      <c r="J291" s="6">
        <f>IF(OR(A291&amp;""="",NOT(ISNUMBER(D291)),NOT(ISNUMBER(E291))),"",IF(D291&lt;=E291,"تحت حد الطلب","كافٍ"))</f>
        <v/>
      </c>
      <c r="K291" s="20">
        <f>IF(OR(A291&amp;""="",NOT(ISNUMBER(D291)),NOT(ISNUMBER(F291))),"",ROUND(D291*F291,2))</f>
        <v/>
      </c>
      <c r="L291" s="20">
        <f>IF(OR(K291="",I291=""),"",IF(I291="سليم",0,K291))</f>
        <v/>
      </c>
      <c r="M291" s="6">
        <f>IF(OR(I291="",J291=""),"",IF(OR(I291&lt;&gt;"سليم",J291="تحت حد الطلب"),"نعم",""))</f>
        <v/>
      </c>
      <c r="N291" s="19">
        <f>IF(M291="نعم",COUNTIFS($M$6:$M$505,"نعم",$H$6:$H$505,"&lt;"&amp;H291)+COUNTIFS($M$6:M291,"نعم",$H$6:H291,H291),"")</f>
        <v/>
      </c>
    </row>
    <row r="292">
      <c r="A292" s="5" t="n"/>
      <c r="B292" s="15" t="n"/>
      <c r="C292" s="16" t="n"/>
      <c r="D292" s="17" t="n"/>
      <c r="E292" s="17" t="n"/>
      <c r="F292" s="18" t="n"/>
      <c r="G292" s="18" t="n"/>
      <c r="H292" s="19">
        <f>IF(OR(A292&amp;""="",NOT(ISNUMBER(C292))),"",C292-'الإعدادات'!$B$4)</f>
        <v/>
      </c>
      <c r="I292" s="6">
        <f>IF(H292="","",IF(H292&lt;0,"منتهي",IF(H292&lt;=30,"خلال 30 يومًا",IF(H292&lt;=60,"خلال 60 يومًا",IF(H292&lt;=90,"خلال 90 يومًا","سليم")))))</f>
        <v/>
      </c>
      <c r="J292" s="6">
        <f>IF(OR(A292&amp;""="",NOT(ISNUMBER(D292)),NOT(ISNUMBER(E292))),"",IF(D292&lt;=E292,"تحت حد الطلب","كافٍ"))</f>
        <v/>
      </c>
      <c r="K292" s="20">
        <f>IF(OR(A292&amp;""="",NOT(ISNUMBER(D292)),NOT(ISNUMBER(F292))),"",ROUND(D292*F292,2))</f>
        <v/>
      </c>
      <c r="L292" s="20">
        <f>IF(OR(K292="",I292=""),"",IF(I292="سليم",0,K292))</f>
        <v/>
      </c>
      <c r="M292" s="6">
        <f>IF(OR(I292="",J292=""),"",IF(OR(I292&lt;&gt;"سليم",J292="تحت حد الطلب"),"نعم",""))</f>
        <v/>
      </c>
      <c r="N292" s="19">
        <f>IF(M292="نعم",COUNTIFS($M$6:$M$505,"نعم",$H$6:$H$505,"&lt;"&amp;H292)+COUNTIFS($M$6:M292,"نعم",$H$6:H292,H292),"")</f>
        <v/>
      </c>
    </row>
    <row r="293">
      <c r="A293" s="5" t="n"/>
      <c r="B293" s="15" t="n"/>
      <c r="C293" s="16" t="n"/>
      <c r="D293" s="17" t="n"/>
      <c r="E293" s="17" t="n"/>
      <c r="F293" s="18" t="n"/>
      <c r="G293" s="18" t="n"/>
      <c r="H293" s="19">
        <f>IF(OR(A293&amp;""="",NOT(ISNUMBER(C293))),"",C293-'الإعدادات'!$B$4)</f>
        <v/>
      </c>
      <c r="I293" s="6">
        <f>IF(H293="","",IF(H293&lt;0,"منتهي",IF(H293&lt;=30,"خلال 30 يومًا",IF(H293&lt;=60,"خلال 60 يومًا",IF(H293&lt;=90,"خلال 90 يومًا","سليم")))))</f>
        <v/>
      </c>
      <c r="J293" s="6">
        <f>IF(OR(A293&amp;""="",NOT(ISNUMBER(D293)),NOT(ISNUMBER(E293))),"",IF(D293&lt;=E293,"تحت حد الطلب","كافٍ"))</f>
        <v/>
      </c>
      <c r="K293" s="20">
        <f>IF(OR(A293&amp;""="",NOT(ISNUMBER(D293)),NOT(ISNUMBER(F293))),"",ROUND(D293*F293,2))</f>
        <v/>
      </c>
      <c r="L293" s="20">
        <f>IF(OR(K293="",I293=""),"",IF(I293="سليم",0,K293))</f>
        <v/>
      </c>
      <c r="M293" s="6">
        <f>IF(OR(I293="",J293=""),"",IF(OR(I293&lt;&gt;"سليم",J293="تحت حد الطلب"),"نعم",""))</f>
        <v/>
      </c>
      <c r="N293" s="19">
        <f>IF(M293="نعم",COUNTIFS($M$6:$M$505,"نعم",$H$6:$H$505,"&lt;"&amp;H293)+COUNTIFS($M$6:M293,"نعم",$H$6:H293,H293),"")</f>
        <v/>
      </c>
    </row>
    <row r="294">
      <c r="A294" s="5" t="n"/>
      <c r="B294" s="15" t="n"/>
      <c r="C294" s="16" t="n"/>
      <c r="D294" s="17" t="n"/>
      <c r="E294" s="17" t="n"/>
      <c r="F294" s="18" t="n"/>
      <c r="G294" s="18" t="n"/>
      <c r="H294" s="19">
        <f>IF(OR(A294&amp;""="",NOT(ISNUMBER(C294))),"",C294-'الإعدادات'!$B$4)</f>
        <v/>
      </c>
      <c r="I294" s="6">
        <f>IF(H294="","",IF(H294&lt;0,"منتهي",IF(H294&lt;=30,"خلال 30 يومًا",IF(H294&lt;=60,"خلال 60 يومًا",IF(H294&lt;=90,"خلال 90 يومًا","سليم")))))</f>
        <v/>
      </c>
      <c r="J294" s="6">
        <f>IF(OR(A294&amp;""="",NOT(ISNUMBER(D294)),NOT(ISNUMBER(E294))),"",IF(D294&lt;=E294,"تحت حد الطلب","كافٍ"))</f>
        <v/>
      </c>
      <c r="K294" s="20">
        <f>IF(OR(A294&amp;""="",NOT(ISNUMBER(D294)),NOT(ISNUMBER(F294))),"",ROUND(D294*F294,2))</f>
        <v/>
      </c>
      <c r="L294" s="20">
        <f>IF(OR(K294="",I294=""),"",IF(I294="سليم",0,K294))</f>
        <v/>
      </c>
      <c r="M294" s="6">
        <f>IF(OR(I294="",J294=""),"",IF(OR(I294&lt;&gt;"سليم",J294="تحت حد الطلب"),"نعم",""))</f>
        <v/>
      </c>
      <c r="N294" s="19">
        <f>IF(M294="نعم",COUNTIFS($M$6:$M$505,"نعم",$H$6:$H$505,"&lt;"&amp;H294)+COUNTIFS($M$6:M294,"نعم",$H$6:H294,H294),"")</f>
        <v/>
      </c>
    </row>
    <row r="295">
      <c r="A295" s="5" t="n"/>
      <c r="B295" s="15" t="n"/>
      <c r="C295" s="16" t="n"/>
      <c r="D295" s="17" t="n"/>
      <c r="E295" s="17" t="n"/>
      <c r="F295" s="18" t="n"/>
      <c r="G295" s="18" t="n"/>
      <c r="H295" s="19">
        <f>IF(OR(A295&amp;""="",NOT(ISNUMBER(C295))),"",C295-'الإعدادات'!$B$4)</f>
        <v/>
      </c>
      <c r="I295" s="6">
        <f>IF(H295="","",IF(H295&lt;0,"منتهي",IF(H295&lt;=30,"خلال 30 يومًا",IF(H295&lt;=60,"خلال 60 يومًا",IF(H295&lt;=90,"خلال 90 يومًا","سليم")))))</f>
        <v/>
      </c>
      <c r="J295" s="6">
        <f>IF(OR(A295&amp;""="",NOT(ISNUMBER(D295)),NOT(ISNUMBER(E295))),"",IF(D295&lt;=E295,"تحت حد الطلب","كافٍ"))</f>
        <v/>
      </c>
      <c r="K295" s="20">
        <f>IF(OR(A295&amp;""="",NOT(ISNUMBER(D295)),NOT(ISNUMBER(F295))),"",ROUND(D295*F295,2))</f>
        <v/>
      </c>
      <c r="L295" s="20">
        <f>IF(OR(K295="",I295=""),"",IF(I295="سليم",0,K295))</f>
        <v/>
      </c>
      <c r="M295" s="6">
        <f>IF(OR(I295="",J295=""),"",IF(OR(I295&lt;&gt;"سليم",J295="تحت حد الطلب"),"نعم",""))</f>
        <v/>
      </c>
      <c r="N295" s="19">
        <f>IF(M295="نعم",COUNTIFS($M$6:$M$505,"نعم",$H$6:$H$505,"&lt;"&amp;H295)+COUNTIFS($M$6:M295,"نعم",$H$6:H295,H295),"")</f>
        <v/>
      </c>
    </row>
    <row r="296">
      <c r="A296" s="5" t="n"/>
      <c r="B296" s="15" t="n"/>
      <c r="C296" s="16" t="n"/>
      <c r="D296" s="17" t="n"/>
      <c r="E296" s="17" t="n"/>
      <c r="F296" s="18" t="n"/>
      <c r="G296" s="18" t="n"/>
      <c r="H296" s="19">
        <f>IF(OR(A296&amp;""="",NOT(ISNUMBER(C296))),"",C296-'الإعدادات'!$B$4)</f>
        <v/>
      </c>
      <c r="I296" s="6">
        <f>IF(H296="","",IF(H296&lt;0,"منتهي",IF(H296&lt;=30,"خلال 30 يومًا",IF(H296&lt;=60,"خلال 60 يومًا",IF(H296&lt;=90,"خلال 90 يومًا","سليم")))))</f>
        <v/>
      </c>
      <c r="J296" s="6">
        <f>IF(OR(A296&amp;""="",NOT(ISNUMBER(D296)),NOT(ISNUMBER(E296))),"",IF(D296&lt;=E296,"تحت حد الطلب","كافٍ"))</f>
        <v/>
      </c>
      <c r="K296" s="20">
        <f>IF(OR(A296&amp;""="",NOT(ISNUMBER(D296)),NOT(ISNUMBER(F296))),"",ROUND(D296*F296,2))</f>
        <v/>
      </c>
      <c r="L296" s="20">
        <f>IF(OR(K296="",I296=""),"",IF(I296="سليم",0,K296))</f>
        <v/>
      </c>
      <c r="M296" s="6">
        <f>IF(OR(I296="",J296=""),"",IF(OR(I296&lt;&gt;"سليم",J296="تحت حد الطلب"),"نعم",""))</f>
        <v/>
      </c>
      <c r="N296" s="19">
        <f>IF(M296="نعم",COUNTIFS($M$6:$M$505,"نعم",$H$6:$H$505,"&lt;"&amp;H296)+COUNTIFS($M$6:M296,"نعم",$H$6:H296,H296),"")</f>
        <v/>
      </c>
    </row>
    <row r="297">
      <c r="A297" s="5" t="n"/>
      <c r="B297" s="15" t="n"/>
      <c r="C297" s="16" t="n"/>
      <c r="D297" s="17" t="n"/>
      <c r="E297" s="17" t="n"/>
      <c r="F297" s="18" t="n"/>
      <c r="G297" s="18" t="n"/>
      <c r="H297" s="19">
        <f>IF(OR(A297&amp;""="",NOT(ISNUMBER(C297))),"",C297-'الإعدادات'!$B$4)</f>
        <v/>
      </c>
      <c r="I297" s="6">
        <f>IF(H297="","",IF(H297&lt;0,"منتهي",IF(H297&lt;=30,"خلال 30 يومًا",IF(H297&lt;=60,"خلال 60 يومًا",IF(H297&lt;=90,"خلال 90 يومًا","سليم")))))</f>
        <v/>
      </c>
      <c r="J297" s="6">
        <f>IF(OR(A297&amp;""="",NOT(ISNUMBER(D297)),NOT(ISNUMBER(E297))),"",IF(D297&lt;=E297,"تحت حد الطلب","كافٍ"))</f>
        <v/>
      </c>
      <c r="K297" s="20">
        <f>IF(OR(A297&amp;""="",NOT(ISNUMBER(D297)),NOT(ISNUMBER(F297))),"",ROUND(D297*F297,2))</f>
        <v/>
      </c>
      <c r="L297" s="20">
        <f>IF(OR(K297="",I297=""),"",IF(I297="سليم",0,K297))</f>
        <v/>
      </c>
      <c r="M297" s="6">
        <f>IF(OR(I297="",J297=""),"",IF(OR(I297&lt;&gt;"سليم",J297="تحت حد الطلب"),"نعم",""))</f>
        <v/>
      </c>
      <c r="N297" s="19">
        <f>IF(M297="نعم",COUNTIFS($M$6:$M$505,"نعم",$H$6:$H$505,"&lt;"&amp;H297)+COUNTIFS($M$6:M297,"نعم",$H$6:H297,H297),"")</f>
        <v/>
      </c>
    </row>
    <row r="298">
      <c r="A298" s="5" t="n"/>
      <c r="B298" s="15" t="n"/>
      <c r="C298" s="16" t="n"/>
      <c r="D298" s="17" t="n"/>
      <c r="E298" s="17" t="n"/>
      <c r="F298" s="18" t="n"/>
      <c r="G298" s="18" t="n"/>
      <c r="H298" s="19">
        <f>IF(OR(A298&amp;""="",NOT(ISNUMBER(C298))),"",C298-'الإعدادات'!$B$4)</f>
        <v/>
      </c>
      <c r="I298" s="6">
        <f>IF(H298="","",IF(H298&lt;0,"منتهي",IF(H298&lt;=30,"خلال 30 يومًا",IF(H298&lt;=60,"خلال 60 يومًا",IF(H298&lt;=90,"خلال 90 يومًا","سليم")))))</f>
        <v/>
      </c>
      <c r="J298" s="6">
        <f>IF(OR(A298&amp;""="",NOT(ISNUMBER(D298)),NOT(ISNUMBER(E298))),"",IF(D298&lt;=E298,"تحت حد الطلب","كافٍ"))</f>
        <v/>
      </c>
      <c r="K298" s="20">
        <f>IF(OR(A298&amp;""="",NOT(ISNUMBER(D298)),NOT(ISNUMBER(F298))),"",ROUND(D298*F298,2))</f>
        <v/>
      </c>
      <c r="L298" s="20">
        <f>IF(OR(K298="",I298=""),"",IF(I298="سليم",0,K298))</f>
        <v/>
      </c>
      <c r="M298" s="6">
        <f>IF(OR(I298="",J298=""),"",IF(OR(I298&lt;&gt;"سليم",J298="تحت حد الطلب"),"نعم",""))</f>
        <v/>
      </c>
      <c r="N298" s="19">
        <f>IF(M298="نعم",COUNTIFS($M$6:$M$505,"نعم",$H$6:$H$505,"&lt;"&amp;H298)+COUNTIFS($M$6:M298,"نعم",$H$6:H298,H298),"")</f>
        <v/>
      </c>
    </row>
    <row r="299">
      <c r="A299" s="5" t="n"/>
      <c r="B299" s="15" t="n"/>
      <c r="C299" s="16" t="n"/>
      <c r="D299" s="17" t="n"/>
      <c r="E299" s="17" t="n"/>
      <c r="F299" s="18" t="n"/>
      <c r="G299" s="18" t="n"/>
      <c r="H299" s="19">
        <f>IF(OR(A299&amp;""="",NOT(ISNUMBER(C299))),"",C299-'الإعدادات'!$B$4)</f>
        <v/>
      </c>
      <c r="I299" s="6">
        <f>IF(H299="","",IF(H299&lt;0,"منتهي",IF(H299&lt;=30,"خلال 30 يومًا",IF(H299&lt;=60,"خلال 60 يومًا",IF(H299&lt;=90,"خلال 90 يومًا","سليم")))))</f>
        <v/>
      </c>
      <c r="J299" s="6">
        <f>IF(OR(A299&amp;""="",NOT(ISNUMBER(D299)),NOT(ISNUMBER(E299))),"",IF(D299&lt;=E299,"تحت حد الطلب","كافٍ"))</f>
        <v/>
      </c>
      <c r="K299" s="20">
        <f>IF(OR(A299&amp;""="",NOT(ISNUMBER(D299)),NOT(ISNUMBER(F299))),"",ROUND(D299*F299,2))</f>
        <v/>
      </c>
      <c r="L299" s="20">
        <f>IF(OR(K299="",I299=""),"",IF(I299="سليم",0,K299))</f>
        <v/>
      </c>
      <c r="M299" s="6">
        <f>IF(OR(I299="",J299=""),"",IF(OR(I299&lt;&gt;"سليم",J299="تحت حد الطلب"),"نعم",""))</f>
        <v/>
      </c>
      <c r="N299" s="19">
        <f>IF(M299="نعم",COUNTIFS($M$6:$M$505,"نعم",$H$6:$H$505,"&lt;"&amp;H299)+COUNTIFS($M$6:M299,"نعم",$H$6:H299,H299),"")</f>
        <v/>
      </c>
    </row>
    <row r="300">
      <c r="A300" s="5" t="n"/>
      <c r="B300" s="15" t="n"/>
      <c r="C300" s="16" t="n"/>
      <c r="D300" s="17" t="n"/>
      <c r="E300" s="17" t="n"/>
      <c r="F300" s="18" t="n"/>
      <c r="G300" s="18" t="n"/>
      <c r="H300" s="19">
        <f>IF(OR(A300&amp;""="",NOT(ISNUMBER(C300))),"",C300-'الإعدادات'!$B$4)</f>
        <v/>
      </c>
      <c r="I300" s="6">
        <f>IF(H300="","",IF(H300&lt;0,"منتهي",IF(H300&lt;=30,"خلال 30 يومًا",IF(H300&lt;=60,"خلال 60 يومًا",IF(H300&lt;=90,"خلال 90 يومًا","سليم")))))</f>
        <v/>
      </c>
      <c r="J300" s="6">
        <f>IF(OR(A300&amp;""="",NOT(ISNUMBER(D300)),NOT(ISNUMBER(E300))),"",IF(D300&lt;=E300,"تحت حد الطلب","كافٍ"))</f>
        <v/>
      </c>
      <c r="K300" s="20">
        <f>IF(OR(A300&amp;""="",NOT(ISNUMBER(D300)),NOT(ISNUMBER(F300))),"",ROUND(D300*F300,2))</f>
        <v/>
      </c>
      <c r="L300" s="20">
        <f>IF(OR(K300="",I300=""),"",IF(I300="سليم",0,K300))</f>
        <v/>
      </c>
      <c r="M300" s="6">
        <f>IF(OR(I300="",J300=""),"",IF(OR(I300&lt;&gt;"سليم",J300="تحت حد الطلب"),"نعم",""))</f>
        <v/>
      </c>
      <c r="N300" s="19">
        <f>IF(M300="نعم",COUNTIFS($M$6:$M$505,"نعم",$H$6:$H$505,"&lt;"&amp;H300)+COUNTIFS($M$6:M300,"نعم",$H$6:H300,H300),"")</f>
        <v/>
      </c>
    </row>
    <row r="301">
      <c r="A301" s="5" t="n"/>
      <c r="B301" s="15" t="n"/>
      <c r="C301" s="16" t="n"/>
      <c r="D301" s="17" t="n"/>
      <c r="E301" s="17" t="n"/>
      <c r="F301" s="18" t="n"/>
      <c r="G301" s="18" t="n"/>
      <c r="H301" s="19">
        <f>IF(OR(A301&amp;""="",NOT(ISNUMBER(C301))),"",C301-'الإعدادات'!$B$4)</f>
        <v/>
      </c>
      <c r="I301" s="6">
        <f>IF(H301="","",IF(H301&lt;0,"منتهي",IF(H301&lt;=30,"خلال 30 يومًا",IF(H301&lt;=60,"خلال 60 يومًا",IF(H301&lt;=90,"خلال 90 يومًا","سليم")))))</f>
        <v/>
      </c>
      <c r="J301" s="6">
        <f>IF(OR(A301&amp;""="",NOT(ISNUMBER(D301)),NOT(ISNUMBER(E301))),"",IF(D301&lt;=E301,"تحت حد الطلب","كافٍ"))</f>
        <v/>
      </c>
      <c r="K301" s="20">
        <f>IF(OR(A301&amp;""="",NOT(ISNUMBER(D301)),NOT(ISNUMBER(F301))),"",ROUND(D301*F301,2))</f>
        <v/>
      </c>
      <c r="L301" s="20">
        <f>IF(OR(K301="",I301=""),"",IF(I301="سليم",0,K301))</f>
        <v/>
      </c>
      <c r="M301" s="6">
        <f>IF(OR(I301="",J301=""),"",IF(OR(I301&lt;&gt;"سليم",J301="تحت حد الطلب"),"نعم",""))</f>
        <v/>
      </c>
      <c r="N301" s="19">
        <f>IF(M301="نعم",COUNTIFS($M$6:$M$505,"نعم",$H$6:$H$505,"&lt;"&amp;H301)+COUNTIFS($M$6:M301,"نعم",$H$6:H301,H301),"")</f>
        <v/>
      </c>
    </row>
    <row r="302">
      <c r="A302" s="5" t="n"/>
      <c r="B302" s="15" t="n"/>
      <c r="C302" s="16" t="n"/>
      <c r="D302" s="17" t="n"/>
      <c r="E302" s="17" t="n"/>
      <c r="F302" s="18" t="n"/>
      <c r="G302" s="18" t="n"/>
      <c r="H302" s="19">
        <f>IF(OR(A302&amp;""="",NOT(ISNUMBER(C302))),"",C302-'الإعدادات'!$B$4)</f>
        <v/>
      </c>
      <c r="I302" s="6">
        <f>IF(H302="","",IF(H302&lt;0,"منتهي",IF(H302&lt;=30,"خلال 30 يومًا",IF(H302&lt;=60,"خلال 60 يومًا",IF(H302&lt;=90,"خلال 90 يومًا","سليم")))))</f>
        <v/>
      </c>
      <c r="J302" s="6">
        <f>IF(OR(A302&amp;""="",NOT(ISNUMBER(D302)),NOT(ISNUMBER(E302))),"",IF(D302&lt;=E302,"تحت حد الطلب","كافٍ"))</f>
        <v/>
      </c>
      <c r="K302" s="20">
        <f>IF(OR(A302&amp;""="",NOT(ISNUMBER(D302)),NOT(ISNUMBER(F302))),"",ROUND(D302*F302,2))</f>
        <v/>
      </c>
      <c r="L302" s="20">
        <f>IF(OR(K302="",I302=""),"",IF(I302="سليم",0,K302))</f>
        <v/>
      </c>
      <c r="M302" s="6">
        <f>IF(OR(I302="",J302=""),"",IF(OR(I302&lt;&gt;"سليم",J302="تحت حد الطلب"),"نعم",""))</f>
        <v/>
      </c>
      <c r="N302" s="19">
        <f>IF(M302="نعم",COUNTIFS($M$6:$M$505,"نعم",$H$6:$H$505,"&lt;"&amp;H302)+COUNTIFS($M$6:M302,"نعم",$H$6:H302,H302),"")</f>
        <v/>
      </c>
    </row>
    <row r="303">
      <c r="A303" s="5" t="n"/>
      <c r="B303" s="15" t="n"/>
      <c r="C303" s="16" t="n"/>
      <c r="D303" s="17" t="n"/>
      <c r="E303" s="17" t="n"/>
      <c r="F303" s="18" t="n"/>
      <c r="G303" s="18" t="n"/>
      <c r="H303" s="19">
        <f>IF(OR(A303&amp;""="",NOT(ISNUMBER(C303))),"",C303-'الإعدادات'!$B$4)</f>
        <v/>
      </c>
      <c r="I303" s="6">
        <f>IF(H303="","",IF(H303&lt;0,"منتهي",IF(H303&lt;=30,"خلال 30 يومًا",IF(H303&lt;=60,"خلال 60 يومًا",IF(H303&lt;=90,"خلال 90 يومًا","سليم")))))</f>
        <v/>
      </c>
      <c r="J303" s="6">
        <f>IF(OR(A303&amp;""="",NOT(ISNUMBER(D303)),NOT(ISNUMBER(E303))),"",IF(D303&lt;=E303,"تحت حد الطلب","كافٍ"))</f>
        <v/>
      </c>
      <c r="K303" s="20">
        <f>IF(OR(A303&amp;""="",NOT(ISNUMBER(D303)),NOT(ISNUMBER(F303))),"",ROUND(D303*F303,2))</f>
        <v/>
      </c>
      <c r="L303" s="20">
        <f>IF(OR(K303="",I303=""),"",IF(I303="سليم",0,K303))</f>
        <v/>
      </c>
      <c r="M303" s="6">
        <f>IF(OR(I303="",J303=""),"",IF(OR(I303&lt;&gt;"سليم",J303="تحت حد الطلب"),"نعم",""))</f>
        <v/>
      </c>
      <c r="N303" s="19">
        <f>IF(M303="نعم",COUNTIFS($M$6:$M$505,"نعم",$H$6:$H$505,"&lt;"&amp;H303)+COUNTIFS($M$6:M303,"نعم",$H$6:H303,H303),"")</f>
        <v/>
      </c>
    </row>
    <row r="304">
      <c r="A304" s="5" t="n"/>
      <c r="B304" s="15" t="n"/>
      <c r="C304" s="16" t="n"/>
      <c r="D304" s="17" t="n"/>
      <c r="E304" s="17" t="n"/>
      <c r="F304" s="18" t="n"/>
      <c r="G304" s="18" t="n"/>
      <c r="H304" s="19">
        <f>IF(OR(A304&amp;""="",NOT(ISNUMBER(C304))),"",C304-'الإعدادات'!$B$4)</f>
        <v/>
      </c>
      <c r="I304" s="6">
        <f>IF(H304="","",IF(H304&lt;0,"منتهي",IF(H304&lt;=30,"خلال 30 يومًا",IF(H304&lt;=60,"خلال 60 يومًا",IF(H304&lt;=90,"خلال 90 يومًا","سليم")))))</f>
        <v/>
      </c>
      <c r="J304" s="6">
        <f>IF(OR(A304&amp;""="",NOT(ISNUMBER(D304)),NOT(ISNUMBER(E304))),"",IF(D304&lt;=E304,"تحت حد الطلب","كافٍ"))</f>
        <v/>
      </c>
      <c r="K304" s="20">
        <f>IF(OR(A304&amp;""="",NOT(ISNUMBER(D304)),NOT(ISNUMBER(F304))),"",ROUND(D304*F304,2))</f>
        <v/>
      </c>
      <c r="L304" s="20">
        <f>IF(OR(K304="",I304=""),"",IF(I304="سليم",0,K304))</f>
        <v/>
      </c>
      <c r="M304" s="6">
        <f>IF(OR(I304="",J304=""),"",IF(OR(I304&lt;&gt;"سليم",J304="تحت حد الطلب"),"نعم",""))</f>
        <v/>
      </c>
      <c r="N304" s="19">
        <f>IF(M304="نعم",COUNTIFS($M$6:$M$505,"نعم",$H$6:$H$505,"&lt;"&amp;H304)+COUNTIFS($M$6:M304,"نعم",$H$6:H304,H304),"")</f>
        <v/>
      </c>
    </row>
    <row r="305">
      <c r="A305" s="5" t="n"/>
      <c r="B305" s="15" t="n"/>
      <c r="C305" s="16" t="n"/>
      <c r="D305" s="17" t="n"/>
      <c r="E305" s="17" t="n"/>
      <c r="F305" s="18" t="n"/>
      <c r="G305" s="18" t="n"/>
      <c r="H305" s="19">
        <f>IF(OR(A305&amp;""="",NOT(ISNUMBER(C305))),"",C305-'الإعدادات'!$B$4)</f>
        <v/>
      </c>
      <c r="I305" s="6">
        <f>IF(H305="","",IF(H305&lt;0,"منتهي",IF(H305&lt;=30,"خلال 30 يومًا",IF(H305&lt;=60,"خلال 60 يومًا",IF(H305&lt;=90,"خلال 90 يومًا","سليم")))))</f>
        <v/>
      </c>
      <c r="J305" s="6">
        <f>IF(OR(A305&amp;""="",NOT(ISNUMBER(D305)),NOT(ISNUMBER(E305))),"",IF(D305&lt;=E305,"تحت حد الطلب","كافٍ"))</f>
        <v/>
      </c>
      <c r="K305" s="20">
        <f>IF(OR(A305&amp;""="",NOT(ISNUMBER(D305)),NOT(ISNUMBER(F305))),"",ROUND(D305*F305,2))</f>
        <v/>
      </c>
      <c r="L305" s="20">
        <f>IF(OR(K305="",I305=""),"",IF(I305="سليم",0,K305))</f>
        <v/>
      </c>
      <c r="M305" s="6">
        <f>IF(OR(I305="",J305=""),"",IF(OR(I305&lt;&gt;"سليم",J305="تحت حد الطلب"),"نعم",""))</f>
        <v/>
      </c>
      <c r="N305" s="19">
        <f>IF(M305="نعم",COUNTIFS($M$6:$M$505,"نعم",$H$6:$H$505,"&lt;"&amp;H305)+COUNTIFS($M$6:M305,"نعم",$H$6:H305,H305),"")</f>
        <v/>
      </c>
    </row>
    <row r="306">
      <c r="A306" s="5" t="n"/>
      <c r="B306" s="15" t="n"/>
      <c r="C306" s="16" t="n"/>
      <c r="D306" s="17" t="n"/>
      <c r="E306" s="17" t="n"/>
      <c r="F306" s="18" t="n"/>
      <c r="G306" s="18" t="n"/>
      <c r="H306" s="19">
        <f>IF(OR(A306&amp;""="",NOT(ISNUMBER(C306))),"",C306-'الإعدادات'!$B$4)</f>
        <v/>
      </c>
      <c r="I306" s="6">
        <f>IF(H306="","",IF(H306&lt;0,"منتهي",IF(H306&lt;=30,"خلال 30 يومًا",IF(H306&lt;=60,"خلال 60 يومًا",IF(H306&lt;=90,"خلال 90 يومًا","سليم")))))</f>
        <v/>
      </c>
      <c r="J306" s="6">
        <f>IF(OR(A306&amp;""="",NOT(ISNUMBER(D306)),NOT(ISNUMBER(E306))),"",IF(D306&lt;=E306,"تحت حد الطلب","كافٍ"))</f>
        <v/>
      </c>
      <c r="K306" s="20">
        <f>IF(OR(A306&amp;""="",NOT(ISNUMBER(D306)),NOT(ISNUMBER(F306))),"",ROUND(D306*F306,2))</f>
        <v/>
      </c>
      <c r="L306" s="20">
        <f>IF(OR(K306="",I306=""),"",IF(I306="سليم",0,K306))</f>
        <v/>
      </c>
      <c r="M306" s="6">
        <f>IF(OR(I306="",J306=""),"",IF(OR(I306&lt;&gt;"سليم",J306="تحت حد الطلب"),"نعم",""))</f>
        <v/>
      </c>
      <c r="N306" s="19">
        <f>IF(M306="نعم",COUNTIFS($M$6:$M$505,"نعم",$H$6:$H$505,"&lt;"&amp;H306)+COUNTIFS($M$6:M306,"نعم",$H$6:H306,H306),"")</f>
        <v/>
      </c>
    </row>
    <row r="307">
      <c r="A307" s="5" t="n"/>
      <c r="B307" s="15" t="n"/>
      <c r="C307" s="16" t="n"/>
      <c r="D307" s="17" t="n"/>
      <c r="E307" s="17" t="n"/>
      <c r="F307" s="18" t="n"/>
      <c r="G307" s="18" t="n"/>
      <c r="H307" s="19">
        <f>IF(OR(A307&amp;""="",NOT(ISNUMBER(C307))),"",C307-'الإعدادات'!$B$4)</f>
        <v/>
      </c>
      <c r="I307" s="6">
        <f>IF(H307="","",IF(H307&lt;0,"منتهي",IF(H307&lt;=30,"خلال 30 يومًا",IF(H307&lt;=60,"خلال 60 يومًا",IF(H307&lt;=90,"خلال 90 يومًا","سليم")))))</f>
        <v/>
      </c>
      <c r="J307" s="6">
        <f>IF(OR(A307&amp;""="",NOT(ISNUMBER(D307)),NOT(ISNUMBER(E307))),"",IF(D307&lt;=E307,"تحت حد الطلب","كافٍ"))</f>
        <v/>
      </c>
      <c r="K307" s="20">
        <f>IF(OR(A307&amp;""="",NOT(ISNUMBER(D307)),NOT(ISNUMBER(F307))),"",ROUND(D307*F307,2))</f>
        <v/>
      </c>
      <c r="L307" s="20">
        <f>IF(OR(K307="",I307=""),"",IF(I307="سليم",0,K307))</f>
        <v/>
      </c>
      <c r="M307" s="6">
        <f>IF(OR(I307="",J307=""),"",IF(OR(I307&lt;&gt;"سليم",J307="تحت حد الطلب"),"نعم",""))</f>
        <v/>
      </c>
      <c r="N307" s="19">
        <f>IF(M307="نعم",COUNTIFS($M$6:$M$505,"نعم",$H$6:$H$505,"&lt;"&amp;H307)+COUNTIFS($M$6:M307,"نعم",$H$6:H307,H307),"")</f>
        <v/>
      </c>
    </row>
    <row r="308">
      <c r="A308" s="5" t="n"/>
      <c r="B308" s="15" t="n"/>
      <c r="C308" s="16" t="n"/>
      <c r="D308" s="17" t="n"/>
      <c r="E308" s="17" t="n"/>
      <c r="F308" s="18" t="n"/>
      <c r="G308" s="18" t="n"/>
      <c r="H308" s="19">
        <f>IF(OR(A308&amp;""="",NOT(ISNUMBER(C308))),"",C308-'الإعدادات'!$B$4)</f>
        <v/>
      </c>
      <c r="I308" s="6">
        <f>IF(H308="","",IF(H308&lt;0,"منتهي",IF(H308&lt;=30,"خلال 30 يومًا",IF(H308&lt;=60,"خلال 60 يومًا",IF(H308&lt;=90,"خلال 90 يومًا","سليم")))))</f>
        <v/>
      </c>
      <c r="J308" s="6">
        <f>IF(OR(A308&amp;""="",NOT(ISNUMBER(D308)),NOT(ISNUMBER(E308))),"",IF(D308&lt;=E308,"تحت حد الطلب","كافٍ"))</f>
        <v/>
      </c>
      <c r="K308" s="20">
        <f>IF(OR(A308&amp;""="",NOT(ISNUMBER(D308)),NOT(ISNUMBER(F308))),"",ROUND(D308*F308,2))</f>
        <v/>
      </c>
      <c r="L308" s="20">
        <f>IF(OR(K308="",I308=""),"",IF(I308="سليم",0,K308))</f>
        <v/>
      </c>
      <c r="M308" s="6">
        <f>IF(OR(I308="",J308=""),"",IF(OR(I308&lt;&gt;"سليم",J308="تحت حد الطلب"),"نعم",""))</f>
        <v/>
      </c>
      <c r="N308" s="19">
        <f>IF(M308="نعم",COUNTIFS($M$6:$M$505,"نعم",$H$6:$H$505,"&lt;"&amp;H308)+COUNTIFS($M$6:M308,"نعم",$H$6:H308,H308),"")</f>
        <v/>
      </c>
    </row>
    <row r="309">
      <c r="A309" s="5" t="n"/>
      <c r="B309" s="15" t="n"/>
      <c r="C309" s="16" t="n"/>
      <c r="D309" s="17" t="n"/>
      <c r="E309" s="17" t="n"/>
      <c r="F309" s="18" t="n"/>
      <c r="G309" s="18" t="n"/>
      <c r="H309" s="19">
        <f>IF(OR(A309&amp;""="",NOT(ISNUMBER(C309))),"",C309-'الإعدادات'!$B$4)</f>
        <v/>
      </c>
      <c r="I309" s="6">
        <f>IF(H309="","",IF(H309&lt;0,"منتهي",IF(H309&lt;=30,"خلال 30 يومًا",IF(H309&lt;=60,"خلال 60 يومًا",IF(H309&lt;=90,"خلال 90 يومًا","سليم")))))</f>
        <v/>
      </c>
      <c r="J309" s="6">
        <f>IF(OR(A309&amp;""="",NOT(ISNUMBER(D309)),NOT(ISNUMBER(E309))),"",IF(D309&lt;=E309,"تحت حد الطلب","كافٍ"))</f>
        <v/>
      </c>
      <c r="K309" s="20">
        <f>IF(OR(A309&amp;""="",NOT(ISNUMBER(D309)),NOT(ISNUMBER(F309))),"",ROUND(D309*F309,2))</f>
        <v/>
      </c>
      <c r="L309" s="20">
        <f>IF(OR(K309="",I309=""),"",IF(I309="سليم",0,K309))</f>
        <v/>
      </c>
      <c r="M309" s="6">
        <f>IF(OR(I309="",J309=""),"",IF(OR(I309&lt;&gt;"سليم",J309="تحت حد الطلب"),"نعم",""))</f>
        <v/>
      </c>
      <c r="N309" s="19">
        <f>IF(M309="نعم",COUNTIFS($M$6:$M$505,"نعم",$H$6:$H$505,"&lt;"&amp;H309)+COUNTIFS($M$6:M309,"نعم",$H$6:H309,H309),"")</f>
        <v/>
      </c>
    </row>
    <row r="310">
      <c r="A310" s="5" t="n"/>
      <c r="B310" s="15" t="n"/>
      <c r="C310" s="16" t="n"/>
      <c r="D310" s="17" t="n"/>
      <c r="E310" s="17" t="n"/>
      <c r="F310" s="18" t="n"/>
      <c r="G310" s="18" t="n"/>
      <c r="H310" s="19">
        <f>IF(OR(A310&amp;""="",NOT(ISNUMBER(C310))),"",C310-'الإعدادات'!$B$4)</f>
        <v/>
      </c>
      <c r="I310" s="6">
        <f>IF(H310="","",IF(H310&lt;0,"منتهي",IF(H310&lt;=30,"خلال 30 يومًا",IF(H310&lt;=60,"خلال 60 يومًا",IF(H310&lt;=90,"خلال 90 يومًا","سليم")))))</f>
        <v/>
      </c>
      <c r="J310" s="6">
        <f>IF(OR(A310&amp;""="",NOT(ISNUMBER(D310)),NOT(ISNUMBER(E310))),"",IF(D310&lt;=E310,"تحت حد الطلب","كافٍ"))</f>
        <v/>
      </c>
      <c r="K310" s="20">
        <f>IF(OR(A310&amp;""="",NOT(ISNUMBER(D310)),NOT(ISNUMBER(F310))),"",ROUND(D310*F310,2))</f>
        <v/>
      </c>
      <c r="L310" s="20">
        <f>IF(OR(K310="",I310=""),"",IF(I310="سليم",0,K310))</f>
        <v/>
      </c>
      <c r="M310" s="6">
        <f>IF(OR(I310="",J310=""),"",IF(OR(I310&lt;&gt;"سليم",J310="تحت حد الطلب"),"نعم",""))</f>
        <v/>
      </c>
      <c r="N310" s="19">
        <f>IF(M310="نعم",COUNTIFS($M$6:$M$505,"نعم",$H$6:$H$505,"&lt;"&amp;H310)+COUNTIFS($M$6:M310,"نعم",$H$6:H310,H310),"")</f>
        <v/>
      </c>
    </row>
    <row r="311">
      <c r="A311" s="5" t="n"/>
      <c r="B311" s="15" t="n"/>
      <c r="C311" s="16" t="n"/>
      <c r="D311" s="17" t="n"/>
      <c r="E311" s="17" t="n"/>
      <c r="F311" s="18" t="n"/>
      <c r="G311" s="18" t="n"/>
      <c r="H311" s="19">
        <f>IF(OR(A311&amp;""="",NOT(ISNUMBER(C311))),"",C311-'الإعدادات'!$B$4)</f>
        <v/>
      </c>
      <c r="I311" s="6">
        <f>IF(H311="","",IF(H311&lt;0,"منتهي",IF(H311&lt;=30,"خلال 30 يومًا",IF(H311&lt;=60,"خلال 60 يومًا",IF(H311&lt;=90,"خلال 90 يومًا","سليم")))))</f>
        <v/>
      </c>
      <c r="J311" s="6">
        <f>IF(OR(A311&amp;""="",NOT(ISNUMBER(D311)),NOT(ISNUMBER(E311))),"",IF(D311&lt;=E311,"تحت حد الطلب","كافٍ"))</f>
        <v/>
      </c>
      <c r="K311" s="20">
        <f>IF(OR(A311&amp;""="",NOT(ISNUMBER(D311)),NOT(ISNUMBER(F311))),"",ROUND(D311*F311,2))</f>
        <v/>
      </c>
      <c r="L311" s="20">
        <f>IF(OR(K311="",I311=""),"",IF(I311="سليم",0,K311))</f>
        <v/>
      </c>
      <c r="M311" s="6">
        <f>IF(OR(I311="",J311=""),"",IF(OR(I311&lt;&gt;"سليم",J311="تحت حد الطلب"),"نعم",""))</f>
        <v/>
      </c>
      <c r="N311" s="19">
        <f>IF(M311="نعم",COUNTIFS($M$6:$M$505,"نعم",$H$6:$H$505,"&lt;"&amp;H311)+COUNTIFS($M$6:M311,"نعم",$H$6:H311,H311),"")</f>
        <v/>
      </c>
    </row>
    <row r="312">
      <c r="A312" s="5" t="n"/>
      <c r="B312" s="15" t="n"/>
      <c r="C312" s="16" t="n"/>
      <c r="D312" s="17" t="n"/>
      <c r="E312" s="17" t="n"/>
      <c r="F312" s="18" t="n"/>
      <c r="G312" s="18" t="n"/>
      <c r="H312" s="19">
        <f>IF(OR(A312&amp;""="",NOT(ISNUMBER(C312))),"",C312-'الإعدادات'!$B$4)</f>
        <v/>
      </c>
      <c r="I312" s="6">
        <f>IF(H312="","",IF(H312&lt;0,"منتهي",IF(H312&lt;=30,"خلال 30 يومًا",IF(H312&lt;=60,"خلال 60 يومًا",IF(H312&lt;=90,"خلال 90 يومًا","سليم")))))</f>
        <v/>
      </c>
      <c r="J312" s="6">
        <f>IF(OR(A312&amp;""="",NOT(ISNUMBER(D312)),NOT(ISNUMBER(E312))),"",IF(D312&lt;=E312,"تحت حد الطلب","كافٍ"))</f>
        <v/>
      </c>
      <c r="K312" s="20">
        <f>IF(OR(A312&amp;""="",NOT(ISNUMBER(D312)),NOT(ISNUMBER(F312))),"",ROUND(D312*F312,2))</f>
        <v/>
      </c>
      <c r="L312" s="20">
        <f>IF(OR(K312="",I312=""),"",IF(I312="سليم",0,K312))</f>
        <v/>
      </c>
      <c r="M312" s="6">
        <f>IF(OR(I312="",J312=""),"",IF(OR(I312&lt;&gt;"سليم",J312="تحت حد الطلب"),"نعم",""))</f>
        <v/>
      </c>
      <c r="N312" s="19">
        <f>IF(M312="نعم",COUNTIFS($M$6:$M$505,"نعم",$H$6:$H$505,"&lt;"&amp;H312)+COUNTIFS($M$6:M312,"نعم",$H$6:H312,H312),"")</f>
        <v/>
      </c>
    </row>
    <row r="313">
      <c r="A313" s="5" t="n"/>
      <c r="B313" s="15" t="n"/>
      <c r="C313" s="16" t="n"/>
      <c r="D313" s="17" t="n"/>
      <c r="E313" s="17" t="n"/>
      <c r="F313" s="18" t="n"/>
      <c r="G313" s="18" t="n"/>
      <c r="H313" s="19">
        <f>IF(OR(A313&amp;""="",NOT(ISNUMBER(C313))),"",C313-'الإعدادات'!$B$4)</f>
        <v/>
      </c>
      <c r="I313" s="6">
        <f>IF(H313="","",IF(H313&lt;0,"منتهي",IF(H313&lt;=30,"خلال 30 يومًا",IF(H313&lt;=60,"خلال 60 يومًا",IF(H313&lt;=90,"خلال 90 يومًا","سليم")))))</f>
        <v/>
      </c>
      <c r="J313" s="6">
        <f>IF(OR(A313&amp;""="",NOT(ISNUMBER(D313)),NOT(ISNUMBER(E313))),"",IF(D313&lt;=E313,"تحت حد الطلب","كافٍ"))</f>
        <v/>
      </c>
      <c r="K313" s="20">
        <f>IF(OR(A313&amp;""="",NOT(ISNUMBER(D313)),NOT(ISNUMBER(F313))),"",ROUND(D313*F313,2))</f>
        <v/>
      </c>
      <c r="L313" s="20">
        <f>IF(OR(K313="",I313=""),"",IF(I313="سليم",0,K313))</f>
        <v/>
      </c>
      <c r="M313" s="6">
        <f>IF(OR(I313="",J313=""),"",IF(OR(I313&lt;&gt;"سليم",J313="تحت حد الطلب"),"نعم",""))</f>
        <v/>
      </c>
      <c r="N313" s="19">
        <f>IF(M313="نعم",COUNTIFS($M$6:$M$505,"نعم",$H$6:$H$505,"&lt;"&amp;H313)+COUNTIFS($M$6:M313,"نعم",$H$6:H313,H313),"")</f>
        <v/>
      </c>
    </row>
    <row r="314">
      <c r="A314" s="5" t="n"/>
      <c r="B314" s="15" t="n"/>
      <c r="C314" s="16" t="n"/>
      <c r="D314" s="17" t="n"/>
      <c r="E314" s="17" t="n"/>
      <c r="F314" s="18" t="n"/>
      <c r="G314" s="18" t="n"/>
      <c r="H314" s="19">
        <f>IF(OR(A314&amp;""="",NOT(ISNUMBER(C314))),"",C314-'الإعدادات'!$B$4)</f>
        <v/>
      </c>
      <c r="I314" s="6">
        <f>IF(H314="","",IF(H314&lt;0,"منتهي",IF(H314&lt;=30,"خلال 30 يومًا",IF(H314&lt;=60,"خلال 60 يومًا",IF(H314&lt;=90,"خلال 90 يومًا","سليم")))))</f>
        <v/>
      </c>
      <c r="J314" s="6">
        <f>IF(OR(A314&amp;""="",NOT(ISNUMBER(D314)),NOT(ISNUMBER(E314))),"",IF(D314&lt;=E314,"تحت حد الطلب","كافٍ"))</f>
        <v/>
      </c>
      <c r="K314" s="20">
        <f>IF(OR(A314&amp;""="",NOT(ISNUMBER(D314)),NOT(ISNUMBER(F314))),"",ROUND(D314*F314,2))</f>
        <v/>
      </c>
      <c r="L314" s="20">
        <f>IF(OR(K314="",I314=""),"",IF(I314="سليم",0,K314))</f>
        <v/>
      </c>
      <c r="M314" s="6">
        <f>IF(OR(I314="",J314=""),"",IF(OR(I314&lt;&gt;"سليم",J314="تحت حد الطلب"),"نعم",""))</f>
        <v/>
      </c>
      <c r="N314" s="19">
        <f>IF(M314="نعم",COUNTIFS($M$6:$M$505,"نعم",$H$6:$H$505,"&lt;"&amp;H314)+COUNTIFS($M$6:M314,"نعم",$H$6:H314,H314),"")</f>
        <v/>
      </c>
    </row>
    <row r="315">
      <c r="A315" s="5" t="n"/>
      <c r="B315" s="15" t="n"/>
      <c r="C315" s="16" t="n"/>
      <c r="D315" s="17" t="n"/>
      <c r="E315" s="17" t="n"/>
      <c r="F315" s="18" t="n"/>
      <c r="G315" s="18" t="n"/>
      <c r="H315" s="19">
        <f>IF(OR(A315&amp;""="",NOT(ISNUMBER(C315))),"",C315-'الإعدادات'!$B$4)</f>
        <v/>
      </c>
      <c r="I315" s="6">
        <f>IF(H315="","",IF(H315&lt;0,"منتهي",IF(H315&lt;=30,"خلال 30 يومًا",IF(H315&lt;=60,"خلال 60 يومًا",IF(H315&lt;=90,"خلال 90 يومًا","سليم")))))</f>
        <v/>
      </c>
      <c r="J315" s="6">
        <f>IF(OR(A315&amp;""="",NOT(ISNUMBER(D315)),NOT(ISNUMBER(E315))),"",IF(D315&lt;=E315,"تحت حد الطلب","كافٍ"))</f>
        <v/>
      </c>
      <c r="K315" s="20">
        <f>IF(OR(A315&amp;""="",NOT(ISNUMBER(D315)),NOT(ISNUMBER(F315))),"",ROUND(D315*F315,2))</f>
        <v/>
      </c>
      <c r="L315" s="20">
        <f>IF(OR(K315="",I315=""),"",IF(I315="سليم",0,K315))</f>
        <v/>
      </c>
      <c r="M315" s="6">
        <f>IF(OR(I315="",J315=""),"",IF(OR(I315&lt;&gt;"سليم",J315="تحت حد الطلب"),"نعم",""))</f>
        <v/>
      </c>
      <c r="N315" s="19">
        <f>IF(M315="نعم",COUNTIFS($M$6:$M$505,"نعم",$H$6:$H$505,"&lt;"&amp;H315)+COUNTIFS($M$6:M315,"نعم",$H$6:H315,H315),"")</f>
        <v/>
      </c>
    </row>
    <row r="316">
      <c r="A316" s="5" t="n"/>
      <c r="B316" s="15" t="n"/>
      <c r="C316" s="16" t="n"/>
      <c r="D316" s="17" t="n"/>
      <c r="E316" s="17" t="n"/>
      <c r="F316" s="18" t="n"/>
      <c r="G316" s="18" t="n"/>
      <c r="H316" s="19">
        <f>IF(OR(A316&amp;""="",NOT(ISNUMBER(C316))),"",C316-'الإعدادات'!$B$4)</f>
        <v/>
      </c>
      <c r="I316" s="6">
        <f>IF(H316="","",IF(H316&lt;0,"منتهي",IF(H316&lt;=30,"خلال 30 يومًا",IF(H316&lt;=60,"خلال 60 يومًا",IF(H316&lt;=90,"خلال 90 يومًا","سليم")))))</f>
        <v/>
      </c>
      <c r="J316" s="6">
        <f>IF(OR(A316&amp;""="",NOT(ISNUMBER(D316)),NOT(ISNUMBER(E316))),"",IF(D316&lt;=E316,"تحت حد الطلب","كافٍ"))</f>
        <v/>
      </c>
      <c r="K316" s="20">
        <f>IF(OR(A316&amp;""="",NOT(ISNUMBER(D316)),NOT(ISNUMBER(F316))),"",ROUND(D316*F316,2))</f>
        <v/>
      </c>
      <c r="L316" s="20">
        <f>IF(OR(K316="",I316=""),"",IF(I316="سليم",0,K316))</f>
        <v/>
      </c>
      <c r="M316" s="6">
        <f>IF(OR(I316="",J316=""),"",IF(OR(I316&lt;&gt;"سليم",J316="تحت حد الطلب"),"نعم",""))</f>
        <v/>
      </c>
      <c r="N316" s="19">
        <f>IF(M316="نعم",COUNTIFS($M$6:$M$505,"نعم",$H$6:$H$505,"&lt;"&amp;H316)+COUNTIFS($M$6:M316,"نعم",$H$6:H316,H316),"")</f>
        <v/>
      </c>
    </row>
    <row r="317">
      <c r="A317" s="5" t="n"/>
      <c r="B317" s="15" t="n"/>
      <c r="C317" s="16" t="n"/>
      <c r="D317" s="17" t="n"/>
      <c r="E317" s="17" t="n"/>
      <c r="F317" s="18" t="n"/>
      <c r="G317" s="18" t="n"/>
      <c r="H317" s="19">
        <f>IF(OR(A317&amp;""="",NOT(ISNUMBER(C317))),"",C317-'الإعدادات'!$B$4)</f>
        <v/>
      </c>
      <c r="I317" s="6">
        <f>IF(H317="","",IF(H317&lt;0,"منتهي",IF(H317&lt;=30,"خلال 30 يومًا",IF(H317&lt;=60,"خلال 60 يومًا",IF(H317&lt;=90,"خلال 90 يومًا","سليم")))))</f>
        <v/>
      </c>
      <c r="J317" s="6">
        <f>IF(OR(A317&amp;""="",NOT(ISNUMBER(D317)),NOT(ISNUMBER(E317))),"",IF(D317&lt;=E317,"تحت حد الطلب","كافٍ"))</f>
        <v/>
      </c>
      <c r="K317" s="20">
        <f>IF(OR(A317&amp;""="",NOT(ISNUMBER(D317)),NOT(ISNUMBER(F317))),"",ROUND(D317*F317,2))</f>
        <v/>
      </c>
      <c r="L317" s="20">
        <f>IF(OR(K317="",I317=""),"",IF(I317="سليم",0,K317))</f>
        <v/>
      </c>
      <c r="M317" s="6">
        <f>IF(OR(I317="",J317=""),"",IF(OR(I317&lt;&gt;"سليم",J317="تحت حد الطلب"),"نعم",""))</f>
        <v/>
      </c>
      <c r="N317" s="19">
        <f>IF(M317="نعم",COUNTIFS($M$6:$M$505,"نعم",$H$6:$H$505,"&lt;"&amp;H317)+COUNTIFS($M$6:M317,"نعم",$H$6:H317,H317),"")</f>
        <v/>
      </c>
    </row>
    <row r="318">
      <c r="A318" s="5" t="n"/>
      <c r="B318" s="15" t="n"/>
      <c r="C318" s="16" t="n"/>
      <c r="D318" s="17" t="n"/>
      <c r="E318" s="17" t="n"/>
      <c r="F318" s="18" t="n"/>
      <c r="G318" s="18" t="n"/>
      <c r="H318" s="19">
        <f>IF(OR(A318&amp;""="",NOT(ISNUMBER(C318))),"",C318-'الإعدادات'!$B$4)</f>
        <v/>
      </c>
      <c r="I318" s="6">
        <f>IF(H318="","",IF(H318&lt;0,"منتهي",IF(H318&lt;=30,"خلال 30 يومًا",IF(H318&lt;=60,"خلال 60 يومًا",IF(H318&lt;=90,"خلال 90 يومًا","سليم")))))</f>
        <v/>
      </c>
      <c r="J318" s="6">
        <f>IF(OR(A318&amp;""="",NOT(ISNUMBER(D318)),NOT(ISNUMBER(E318))),"",IF(D318&lt;=E318,"تحت حد الطلب","كافٍ"))</f>
        <v/>
      </c>
      <c r="K318" s="20">
        <f>IF(OR(A318&amp;""="",NOT(ISNUMBER(D318)),NOT(ISNUMBER(F318))),"",ROUND(D318*F318,2))</f>
        <v/>
      </c>
      <c r="L318" s="20">
        <f>IF(OR(K318="",I318=""),"",IF(I318="سليم",0,K318))</f>
        <v/>
      </c>
      <c r="M318" s="6">
        <f>IF(OR(I318="",J318=""),"",IF(OR(I318&lt;&gt;"سليم",J318="تحت حد الطلب"),"نعم",""))</f>
        <v/>
      </c>
      <c r="N318" s="19">
        <f>IF(M318="نعم",COUNTIFS($M$6:$M$505,"نعم",$H$6:$H$505,"&lt;"&amp;H318)+COUNTIFS($M$6:M318,"نعم",$H$6:H318,H318),"")</f>
        <v/>
      </c>
    </row>
    <row r="319">
      <c r="A319" s="5" t="n"/>
      <c r="B319" s="15" t="n"/>
      <c r="C319" s="16" t="n"/>
      <c r="D319" s="17" t="n"/>
      <c r="E319" s="17" t="n"/>
      <c r="F319" s="18" t="n"/>
      <c r="G319" s="18" t="n"/>
      <c r="H319" s="19">
        <f>IF(OR(A319&amp;""="",NOT(ISNUMBER(C319))),"",C319-'الإعدادات'!$B$4)</f>
        <v/>
      </c>
      <c r="I319" s="6">
        <f>IF(H319="","",IF(H319&lt;0,"منتهي",IF(H319&lt;=30,"خلال 30 يومًا",IF(H319&lt;=60,"خلال 60 يومًا",IF(H319&lt;=90,"خلال 90 يومًا","سليم")))))</f>
        <v/>
      </c>
      <c r="J319" s="6">
        <f>IF(OR(A319&amp;""="",NOT(ISNUMBER(D319)),NOT(ISNUMBER(E319))),"",IF(D319&lt;=E319,"تحت حد الطلب","كافٍ"))</f>
        <v/>
      </c>
      <c r="K319" s="20">
        <f>IF(OR(A319&amp;""="",NOT(ISNUMBER(D319)),NOT(ISNUMBER(F319))),"",ROUND(D319*F319,2))</f>
        <v/>
      </c>
      <c r="L319" s="20">
        <f>IF(OR(K319="",I319=""),"",IF(I319="سليم",0,K319))</f>
        <v/>
      </c>
      <c r="M319" s="6">
        <f>IF(OR(I319="",J319=""),"",IF(OR(I319&lt;&gt;"سليم",J319="تحت حد الطلب"),"نعم",""))</f>
        <v/>
      </c>
      <c r="N319" s="19">
        <f>IF(M319="نعم",COUNTIFS($M$6:$M$505,"نعم",$H$6:$H$505,"&lt;"&amp;H319)+COUNTIFS($M$6:M319,"نعم",$H$6:H319,H319),"")</f>
        <v/>
      </c>
    </row>
    <row r="320">
      <c r="A320" s="5" t="n"/>
      <c r="B320" s="15" t="n"/>
      <c r="C320" s="16" t="n"/>
      <c r="D320" s="17" t="n"/>
      <c r="E320" s="17" t="n"/>
      <c r="F320" s="18" t="n"/>
      <c r="G320" s="18" t="n"/>
      <c r="H320" s="19">
        <f>IF(OR(A320&amp;""="",NOT(ISNUMBER(C320))),"",C320-'الإعدادات'!$B$4)</f>
        <v/>
      </c>
      <c r="I320" s="6">
        <f>IF(H320="","",IF(H320&lt;0,"منتهي",IF(H320&lt;=30,"خلال 30 يومًا",IF(H320&lt;=60,"خلال 60 يومًا",IF(H320&lt;=90,"خلال 90 يومًا","سليم")))))</f>
        <v/>
      </c>
      <c r="J320" s="6">
        <f>IF(OR(A320&amp;""="",NOT(ISNUMBER(D320)),NOT(ISNUMBER(E320))),"",IF(D320&lt;=E320,"تحت حد الطلب","كافٍ"))</f>
        <v/>
      </c>
      <c r="K320" s="20">
        <f>IF(OR(A320&amp;""="",NOT(ISNUMBER(D320)),NOT(ISNUMBER(F320))),"",ROUND(D320*F320,2))</f>
        <v/>
      </c>
      <c r="L320" s="20">
        <f>IF(OR(K320="",I320=""),"",IF(I320="سليم",0,K320))</f>
        <v/>
      </c>
      <c r="M320" s="6">
        <f>IF(OR(I320="",J320=""),"",IF(OR(I320&lt;&gt;"سليم",J320="تحت حد الطلب"),"نعم",""))</f>
        <v/>
      </c>
      <c r="N320" s="19">
        <f>IF(M320="نعم",COUNTIFS($M$6:$M$505,"نعم",$H$6:$H$505,"&lt;"&amp;H320)+COUNTIFS($M$6:M320,"نعم",$H$6:H320,H320),"")</f>
        <v/>
      </c>
    </row>
    <row r="321">
      <c r="A321" s="5" t="n"/>
      <c r="B321" s="15" t="n"/>
      <c r="C321" s="16" t="n"/>
      <c r="D321" s="17" t="n"/>
      <c r="E321" s="17" t="n"/>
      <c r="F321" s="18" t="n"/>
      <c r="G321" s="18" t="n"/>
      <c r="H321" s="19">
        <f>IF(OR(A321&amp;""="",NOT(ISNUMBER(C321))),"",C321-'الإعدادات'!$B$4)</f>
        <v/>
      </c>
      <c r="I321" s="6">
        <f>IF(H321="","",IF(H321&lt;0,"منتهي",IF(H321&lt;=30,"خلال 30 يومًا",IF(H321&lt;=60,"خلال 60 يومًا",IF(H321&lt;=90,"خلال 90 يومًا","سليم")))))</f>
        <v/>
      </c>
      <c r="J321" s="6">
        <f>IF(OR(A321&amp;""="",NOT(ISNUMBER(D321)),NOT(ISNUMBER(E321))),"",IF(D321&lt;=E321,"تحت حد الطلب","كافٍ"))</f>
        <v/>
      </c>
      <c r="K321" s="20">
        <f>IF(OR(A321&amp;""="",NOT(ISNUMBER(D321)),NOT(ISNUMBER(F321))),"",ROUND(D321*F321,2))</f>
        <v/>
      </c>
      <c r="L321" s="20">
        <f>IF(OR(K321="",I321=""),"",IF(I321="سليم",0,K321))</f>
        <v/>
      </c>
      <c r="M321" s="6">
        <f>IF(OR(I321="",J321=""),"",IF(OR(I321&lt;&gt;"سليم",J321="تحت حد الطلب"),"نعم",""))</f>
        <v/>
      </c>
      <c r="N321" s="19">
        <f>IF(M321="نعم",COUNTIFS($M$6:$M$505,"نعم",$H$6:$H$505,"&lt;"&amp;H321)+COUNTIFS($M$6:M321,"نعم",$H$6:H321,H321),"")</f>
        <v/>
      </c>
    </row>
    <row r="322">
      <c r="A322" s="5" t="n"/>
      <c r="B322" s="15" t="n"/>
      <c r="C322" s="16" t="n"/>
      <c r="D322" s="17" t="n"/>
      <c r="E322" s="17" t="n"/>
      <c r="F322" s="18" t="n"/>
      <c r="G322" s="18" t="n"/>
      <c r="H322" s="19">
        <f>IF(OR(A322&amp;""="",NOT(ISNUMBER(C322))),"",C322-'الإعدادات'!$B$4)</f>
        <v/>
      </c>
      <c r="I322" s="6">
        <f>IF(H322="","",IF(H322&lt;0,"منتهي",IF(H322&lt;=30,"خلال 30 يومًا",IF(H322&lt;=60,"خلال 60 يومًا",IF(H322&lt;=90,"خلال 90 يومًا","سليم")))))</f>
        <v/>
      </c>
      <c r="J322" s="6">
        <f>IF(OR(A322&amp;""="",NOT(ISNUMBER(D322)),NOT(ISNUMBER(E322))),"",IF(D322&lt;=E322,"تحت حد الطلب","كافٍ"))</f>
        <v/>
      </c>
      <c r="K322" s="20">
        <f>IF(OR(A322&amp;""="",NOT(ISNUMBER(D322)),NOT(ISNUMBER(F322))),"",ROUND(D322*F322,2))</f>
        <v/>
      </c>
      <c r="L322" s="20">
        <f>IF(OR(K322="",I322=""),"",IF(I322="سليم",0,K322))</f>
        <v/>
      </c>
      <c r="M322" s="6">
        <f>IF(OR(I322="",J322=""),"",IF(OR(I322&lt;&gt;"سليم",J322="تحت حد الطلب"),"نعم",""))</f>
        <v/>
      </c>
      <c r="N322" s="19">
        <f>IF(M322="نعم",COUNTIFS($M$6:$M$505,"نعم",$H$6:$H$505,"&lt;"&amp;H322)+COUNTIFS($M$6:M322,"نعم",$H$6:H322,H322),"")</f>
        <v/>
      </c>
    </row>
    <row r="323">
      <c r="A323" s="5" t="n"/>
      <c r="B323" s="15" t="n"/>
      <c r="C323" s="16" t="n"/>
      <c r="D323" s="17" t="n"/>
      <c r="E323" s="17" t="n"/>
      <c r="F323" s="18" t="n"/>
      <c r="G323" s="18" t="n"/>
      <c r="H323" s="19">
        <f>IF(OR(A323&amp;""="",NOT(ISNUMBER(C323))),"",C323-'الإعدادات'!$B$4)</f>
        <v/>
      </c>
      <c r="I323" s="6">
        <f>IF(H323="","",IF(H323&lt;0,"منتهي",IF(H323&lt;=30,"خلال 30 يومًا",IF(H323&lt;=60,"خلال 60 يومًا",IF(H323&lt;=90,"خلال 90 يومًا","سليم")))))</f>
        <v/>
      </c>
      <c r="J323" s="6">
        <f>IF(OR(A323&amp;""="",NOT(ISNUMBER(D323)),NOT(ISNUMBER(E323))),"",IF(D323&lt;=E323,"تحت حد الطلب","كافٍ"))</f>
        <v/>
      </c>
      <c r="K323" s="20">
        <f>IF(OR(A323&amp;""="",NOT(ISNUMBER(D323)),NOT(ISNUMBER(F323))),"",ROUND(D323*F323,2))</f>
        <v/>
      </c>
      <c r="L323" s="20">
        <f>IF(OR(K323="",I323=""),"",IF(I323="سليم",0,K323))</f>
        <v/>
      </c>
      <c r="M323" s="6">
        <f>IF(OR(I323="",J323=""),"",IF(OR(I323&lt;&gt;"سليم",J323="تحت حد الطلب"),"نعم",""))</f>
        <v/>
      </c>
      <c r="N323" s="19">
        <f>IF(M323="نعم",COUNTIFS($M$6:$M$505,"نعم",$H$6:$H$505,"&lt;"&amp;H323)+COUNTIFS($M$6:M323,"نعم",$H$6:H323,H323),"")</f>
        <v/>
      </c>
    </row>
    <row r="324">
      <c r="A324" s="5" t="n"/>
      <c r="B324" s="15" t="n"/>
      <c r="C324" s="16" t="n"/>
      <c r="D324" s="17" t="n"/>
      <c r="E324" s="17" t="n"/>
      <c r="F324" s="18" t="n"/>
      <c r="G324" s="18" t="n"/>
      <c r="H324" s="19">
        <f>IF(OR(A324&amp;""="",NOT(ISNUMBER(C324))),"",C324-'الإعدادات'!$B$4)</f>
        <v/>
      </c>
      <c r="I324" s="6">
        <f>IF(H324="","",IF(H324&lt;0,"منتهي",IF(H324&lt;=30,"خلال 30 يومًا",IF(H324&lt;=60,"خلال 60 يومًا",IF(H324&lt;=90,"خلال 90 يومًا","سليم")))))</f>
        <v/>
      </c>
      <c r="J324" s="6">
        <f>IF(OR(A324&amp;""="",NOT(ISNUMBER(D324)),NOT(ISNUMBER(E324))),"",IF(D324&lt;=E324,"تحت حد الطلب","كافٍ"))</f>
        <v/>
      </c>
      <c r="K324" s="20">
        <f>IF(OR(A324&amp;""="",NOT(ISNUMBER(D324)),NOT(ISNUMBER(F324))),"",ROUND(D324*F324,2))</f>
        <v/>
      </c>
      <c r="L324" s="20">
        <f>IF(OR(K324="",I324=""),"",IF(I324="سليم",0,K324))</f>
        <v/>
      </c>
      <c r="M324" s="6">
        <f>IF(OR(I324="",J324=""),"",IF(OR(I324&lt;&gt;"سليم",J324="تحت حد الطلب"),"نعم",""))</f>
        <v/>
      </c>
      <c r="N324" s="19">
        <f>IF(M324="نعم",COUNTIFS($M$6:$M$505,"نعم",$H$6:$H$505,"&lt;"&amp;H324)+COUNTIFS($M$6:M324,"نعم",$H$6:H324,H324),"")</f>
        <v/>
      </c>
    </row>
    <row r="325">
      <c r="A325" s="5" t="n"/>
      <c r="B325" s="15" t="n"/>
      <c r="C325" s="16" t="n"/>
      <c r="D325" s="17" t="n"/>
      <c r="E325" s="17" t="n"/>
      <c r="F325" s="18" t="n"/>
      <c r="G325" s="18" t="n"/>
      <c r="H325" s="19">
        <f>IF(OR(A325&amp;""="",NOT(ISNUMBER(C325))),"",C325-'الإعدادات'!$B$4)</f>
        <v/>
      </c>
      <c r="I325" s="6">
        <f>IF(H325="","",IF(H325&lt;0,"منتهي",IF(H325&lt;=30,"خلال 30 يومًا",IF(H325&lt;=60,"خلال 60 يومًا",IF(H325&lt;=90,"خلال 90 يومًا","سليم")))))</f>
        <v/>
      </c>
      <c r="J325" s="6">
        <f>IF(OR(A325&amp;""="",NOT(ISNUMBER(D325)),NOT(ISNUMBER(E325))),"",IF(D325&lt;=E325,"تحت حد الطلب","كافٍ"))</f>
        <v/>
      </c>
      <c r="K325" s="20">
        <f>IF(OR(A325&amp;""="",NOT(ISNUMBER(D325)),NOT(ISNUMBER(F325))),"",ROUND(D325*F325,2))</f>
        <v/>
      </c>
      <c r="L325" s="20">
        <f>IF(OR(K325="",I325=""),"",IF(I325="سليم",0,K325))</f>
        <v/>
      </c>
      <c r="M325" s="6">
        <f>IF(OR(I325="",J325=""),"",IF(OR(I325&lt;&gt;"سليم",J325="تحت حد الطلب"),"نعم",""))</f>
        <v/>
      </c>
      <c r="N325" s="19">
        <f>IF(M325="نعم",COUNTIFS($M$6:$M$505,"نعم",$H$6:$H$505,"&lt;"&amp;H325)+COUNTIFS($M$6:M325,"نعم",$H$6:H325,H325),"")</f>
        <v/>
      </c>
    </row>
    <row r="326">
      <c r="A326" s="5" t="n"/>
      <c r="B326" s="15" t="n"/>
      <c r="C326" s="16" t="n"/>
      <c r="D326" s="17" t="n"/>
      <c r="E326" s="17" t="n"/>
      <c r="F326" s="18" t="n"/>
      <c r="G326" s="18" t="n"/>
      <c r="H326" s="19">
        <f>IF(OR(A326&amp;""="",NOT(ISNUMBER(C326))),"",C326-'الإعدادات'!$B$4)</f>
        <v/>
      </c>
      <c r="I326" s="6">
        <f>IF(H326="","",IF(H326&lt;0,"منتهي",IF(H326&lt;=30,"خلال 30 يومًا",IF(H326&lt;=60,"خلال 60 يومًا",IF(H326&lt;=90,"خلال 90 يومًا","سليم")))))</f>
        <v/>
      </c>
      <c r="J326" s="6">
        <f>IF(OR(A326&amp;""="",NOT(ISNUMBER(D326)),NOT(ISNUMBER(E326))),"",IF(D326&lt;=E326,"تحت حد الطلب","كافٍ"))</f>
        <v/>
      </c>
      <c r="K326" s="20">
        <f>IF(OR(A326&amp;""="",NOT(ISNUMBER(D326)),NOT(ISNUMBER(F326))),"",ROUND(D326*F326,2))</f>
        <v/>
      </c>
      <c r="L326" s="20">
        <f>IF(OR(K326="",I326=""),"",IF(I326="سليم",0,K326))</f>
        <v/>
      </c>
      <c r="M326" s="6">
        <f>IF(OR(I326="",J326=""),"",IF(OR(I326&lt;&gt;"سليم",J326="تحت حد الطلب"),"نعم",""))</f>
        <v/>
      </c>
      <c r="N326" s="19">
        <f>IF(M326="نعم",COUNTIFS($M$6:$M$505,"نعم",$H$6:$H$505,"&lt;"&amp;H326)+COUNTIFS($M$6:M326,"نعم",$H$6:H326,H326),"")</f>
        <v/>
      </c>
    </row>
    <row r="327">
      <c r="A327" s="5" t="n"/>
      <c r="B327" s="15" t="n"/>
      <c r="C327" s="16" t="n"/>
      <c r="D327" s="17" t="n"/>
      <c r="E327" s="17" t="n"/>
      <c r="F327" s="18" t="n"/>
      <c r="G327" s="18" t="n"/>
      <c r="H327" s="19">
        <f>IF(OR(A327&amp;""="",NOT(ISNUMBER(C327))),"",C327-'الإعدادات'!$B$4)</f>
        <v/>
      </c>
      <c r="I327" s="6">
        <f>IF(H327="","",IF(H327&lt;0,"منتهي",IF(H327&lt;=30,"خلال 30 يومًا",IF(H327&lt;=60,"خلال 60 يومًا",IF(H327&lt;=90,"خلال 90 يومًا","سليم")))))</f>
        <v/>
      </c>
      <c r="J327" s="6">
        <f>IF(OR(A327&amp;""="",NOT(ISNUMBER(D327)),NOT(ISNUMBER(E327))),"",IF(D327&lt;=E327,"تحت حد الطلب","كافٍ"))</f>
        <v/>
      </c>
      <c r="K327" s="20">
        <f>IF(OR(A327&amp;""="",NOT(ISNUMBER(D327)),NOT(ISNUMBER(F327))),"",ROUND(D327*F327,2))</f>
        <v/>
      </c>
      <c r="L327" s="20">
        <f>IF(OR(K327="",I327=""),"",IF(I327="سليم",0,K327))</f>
        <v/>
      </c>
      <c r="M327" s="6">
        <f>IF(OR(I327="",J327=""),"",IF(OR(I327&lt;&gt;"سليم",J327="تحت حد الطلب"),"نعم",""))</f>
        <v/>
      </c>
      <c r="N327" s="19">
        <f>IF(M327="نعم",COUNTIFS($M$6:$M$505,"نعم",$H$6:$H$505,"&lt;"&amp;H327)+COUNTIFS($M$6:M327,"نعم",$H$6:H327,H327),"")</f>
        <v/>
      </c>
    </row>
    <row r="328">
      <c r="A328" s="5" t="n"/>
      <c r="B328" s="15" t="n"/>
      <c r="C328" s="16" t="n"/>
      <c r="D328" s="17" t="n"/>
      <c r="E328" s="17" t="n"/>
      <c r="F328" s="18" t="n"/>
      <c r="G328" s="18" t="n"/>
      <c r="H328" s="19">
        <f>IF(OR(A328&amp;""="",NOT(ISNUMBER(C328))),"",C328-'الإعدادات'!$B$4)</f>
        <v/>
      </c>
      <c r="I328" s="6">
        <f>IF(H328="","",IF(H328&lt;0,"منتهي",IF(H328&lt;=30,"خلال 30 يومًا",IF(H328&lt;=60,"خلال 60 يومًا",IF(H328&lt;=90,"خلال 90 يومًا","سليم")))))</f>
        <v/>
      </c>
      <c r="J328" s="6">
        <f>IF(OR(A328&amp;""="",NOT(ISNUMBER(D328)),NOT(ISNUMBER(E328))),"",IF(D328&lt;=E328,"تحت حد الطلب","كافٍ"))</f>
        <v/>
      </c>
      <c r="K328" s="20">
        <f>IF(OR(A328&amp;""="",NOT(ISNUMBER(D328)),NOT(ISNUMBER(F328))),"",ROUND(D328*F328,2))</f>
        <v/>
      </c>
      <c r="L328" s="20">
        <f>IF(OR(K328="",I328=""),"",IF(I328="سليم",0,K328))</f>
        <v/>
      </c>
      <c r="M328" s="6">
        <f>IF(OR(I328="",J328=""),"",IF(OR(I328&lt;&gt;"سليم",J328="تحت حد الطلب"),"نعم",""))</f>
        <v/>
      </c>
      <c r="N328" s="19">
        <f>IF(M328="نعم",COUNTIFS($M$6:$M$505,"نعم",$H$6:$H$505,"&lt;"&amp;H328)+COUNTIFS($M$6:M328,"نعم",$H$6:H328,H328),"")</f>
        <v/>
      </c>
    </row>
    <row r="329">
      <c r="A329" s="5" t="n"/>
      <c r="B329" s="15" t="n"/>
      <c r="C329" s="16" t="n"/>
      <c r="D329" s="17" t="n"/>
      <c r="E329" s="17" t="n"/>
      <c r="F329" s="18" t="n"/>
      <c r="G329" s="18" t="n"/>
      <c r="H329" s="19">
        <f>IF(OR(A329&amp;""="",NOT(ISNUMBER(C329))),"",C329-'الإعدادات'!$B$4)</f>
        <v/>
      </c>
      <c r="I329" s="6">
        <f>IF(H329="","",IF(H329&lt;0,"منتهي",IF(H329&lt;=30,"خلال 30 يومًا",IF(H329&lt;=60,"خلال 60 يومًا",IF(H329&lt;=90,"خلال 90 يومًا","سليم")))))</f>
        <v/>
      </c>
      <c r="J329" s="6">
        <f>IF(OR(A329&amp;""="",NOT(ISNUMBER(D329)),NOT(ISNUMBER(E329))),"",IF(D329&lt;=E329,"تحت حد الطلب","كافٍ"))</f>
        <v/>
      </c>
      <c r="K329" s="20">
        <f>IF(OR(A329&amp;""="",NOT(ISNUMBER(D329)),NOT(ISNUMBER(F329))),"",ROUND(D329*F329,2))</f>
        <v/>
      </c>
      <c r="L329" s="20">
        <f>IF(OR(K329="",I329=""),"",IF(I329="سليم",0,K329))</f>
        <v/>
      </c>
      <c r="M329" s="6">
        <f>IF(OR(I329="",J329=""),"",IF(OR(I329&lt;&gt;"سليم",J329="تحت حد الطلب"),"نعم",""))</f>
        <v/>
      </c>
      <c r="N329" s="19">
        <f>IF(M329="نعم",COUNTIFS($M$6:$M$505,"نعم",$H$6:$H$505,"&lt;"&amp;H329)+COUNTIFS($M$6:M329,"نعم",$H$6:H329,H329),"")</f>
        <v/>
      </c>
    </row>
    <row r="330">
      <c r="A330" s="5" t="n"/>
      <c r="B330" s="15" t="n"/>
      <c r="C330" s="16" t="n"/>
      <c r="D330" s="17" t="n"/>
      <c r="E330" s="17" t="n"/>
      <c r="F330" s="18" t="n"/>
      <c r="G330" s="18" t="n"/>
      <c r="H330" s="19">
        <f>IF(OR(A330&amp;""="",NOT(ISNUMBER(C330))),"",C330-'الإعدادات'!$B$4)</f>
        <v/>
      </c>
      <c r="I330" s="6">
        <f>IF(H330="","",IF(H330&lt;0,"منتهي",IF(H330&lt;=30,"خلال 30 يومًا",IF(H330&lt;=60,"خلال 60 يومًا",IF(H330&lt;=90,"خلال 90 يومًا","سليم")))))</f>
        <v/>
      </c>
      <c r="J330" s="6">
        <f>IF(OR(A330&amp;""="",NOT(ISNUMBER(D330)),NOT(ISNUMBER(E330))),"",IF(D330&lt;=E330,"تحت حد الطلب","كافٍ"))</f>
        <v/>
      </c>
      <c r="K330" s="20">
        <f>IF(OR(A330&amp;""="",NOT(ISNUMBER(D330)),NOT(ISNUMBER(F330))),"",ROUND(D330*F330,2))</f>
        <v/>
      </c>
      <c r="L330" s="20">
        <f>IF(OR(K330="",I330=""),"",IF(I330="سليم",0,K330))</f>
        <v/>
      </c>
      <c r="M330" s="6">
        <f>IF(OR(I330="",J330=""),"",IF(OR(I330&lt;&gt;"سليم",J330="تحت حد الطلب"),"نعم",""))</f>
        <v/>
      </c>
      <c r="N330" s="19">
        <f>IF(M330="نعم",COUNTIFS($M$6:$M$505,"نعم",$H$6:$H$505,"&lt;"&amp;H330)+COUNTIFS($M$6:M330,"نعم",$H$6:H330,H330),"")</f>
        <v/>
      </c>
    </row>
    <row r="331">
      <c r="A331" s="5" t="n"/>
      <c r="B331" s="15" t="n"/>
      <c r="C331" s="16" t="n"/>
      <c r="D331" s="17" t="n"/>
      <c r="E331" s="17" t="n"/>
      <c r="F331" s="18" t="n"/>
      <c r="G331" s="18" t="n"/>
      <c r="H331" s="19">
        <f>IF(OR(A331&amp;""="",NOT(ISNUMBER(C331))),"",C331-'الإعدادات'!$B$4)</f>
        <v/>
      </c>
      <c r="I331" s="6">
        <f>IF(H331="","",IF(H331&lt;0,"منتهي",IF(H331&lt;=30,"خلال 30 يومًا",IF(H331&lt;=60,"خلال 60 يومًا",IF(H331&lt;=90,"خلال 90 يومًا","سليم")))))</f>
        <v/>
      </c>
      <c r="J331" s="6">
        <f>IF(OR(A331&amp;""="",NOT(ISNUMBER(D331)),NOT(ISNUMBER(E331))),"",IF(D331&lt;=E331,"تحت حد الطلب","كافٍ"))</f>
        <v/>
      </c>
      <c r="K331" s="20">
        <f>IF(OR(A331&amp;""="",NOT(ISNUMBER(D331)),NOT(ISNUMBER(F331))),"",ROUND(D331*F331,2))</f>
        <v/>
      </c>
      <c r="L331" s="20">
        <f>IF(OR(K331="",I331=""),"",IF(I331="سليم",0,K331))</f>
        <v/>
      </c>
      <c r="M331" s="6">
        <f>IF(OR(I331="",J331=""),"",IF(OR(I331&lt;&gt;"سليم",J331="تحت حد الطلب"),"نعم",""))</f>
        <v/>
      </c>
      <c r="N331" s="19">
        <f>IF(M331="نعم",COUNTIFS($M$6:$M$505,"نعم",$H$6:$H$505,"&lt;"&amp;H331)+COUNTIFS($M$6:M331,"نعم",$H$6:H331,H331),"")</f>
        <v/>
      </c>
    </row>
    <row r="332">
      <c r="A332" s="5" t="n"/>
      <c r="B332" s="15" t="n"/>
      <c r="C332" s="16" t="n"/>
      <c r="D332" s="17" t="n"/>
      <c r="E332" s="17" t="n"/>
      <c r="F332" s="18" t="n"/>
      <c r="G332" s="18" t="n"/>
      <c r="H332" s="19">
        <f>IF(OR(A332&amp;""="",NOT(ISNUMBER(C332))),"",C332-'الإعدادات'!$B$4)</f>
        <v/>
      </c>
      <c r="I332" s="6">
        <f>IF(H332="","",IF(H332&lt;0,"منتهي",IF(H332&lt;=30,"خلال 30 يومًا",IF(H332&lt;=60,"خلال 60 يومًا",IF(H332&lt;=90,"خلال 90 يومًا","سليم")))))</f>
        <v/>
      </c>
      <c r="J332" s="6">
        <f>IF(OR(A332&amp;""="",NOT(ISNUMBER(D332)),NOT(ISNUMBER(E332))),"",IF(D332&lt;=E332,"تحت حد الطلب","كافٍ"))</f>
        <v/>
      </c>
      <c r="K332" s="20">
        <f>IF(OR(A332&amp;""="",NOT(ISNUMBER(D332)),NOT(ISNUMBER(F332))),"",ROUND(D332*F332,2))</f>
        <v/>
      </c>
      <c r="L332" s="20">
        <f>IF(OR(K332="",I332=""),"",IF(I332="سليم",0,K332))</f>
        <v/>
      </c>
      <c r="M332" s="6">
        <f>IF(OR(I332="",J332=""),"",IF(OR(I332&lt;&gt;"سليم",J332="تحت حد الطلب"),"نعم",""))</f>
        <v/>
      </c>
      <c r="N332" s="19">
        <f>IF(M332="نعم",COUNTIFS($M$6:$M$505,"نعم",$H$6:$H$505,"&lt;"&amp;H332)+COUNTIFS($M$6:M332,"نعم",$H$6:H332,H332),"")</f>
        <v/>
      </c>
    </row>
    <row r="333">
      <c r="A333" s="5" t="n"/>
      <c r="B333" s="15" t="n"/>
      <c r="C333" s="16" t="n"/>
      <c r="D333" s="17" t="n"/>
      <c r="E333" s="17" t="n"/>
      <c r="F333" s="18" t="n"/>
      <c r="G333" s="18" t="n"/>
      <c r="H333" s="19">
        <f>IF(OR(A333&amp;""="",NOT(ISNUMBER(C333))),"",C333-'الإعدادات'!$B$4)</f>
        <v/>
      </c>
      <c r="I333" s="6">
        <f>IF(H333="","",IF(H333&lt;0,"منتهي",IF(H333&lt;=30,"خلال 30 يومًا",IF(H333&lt;=60,"خلال 60 يومًا",IF(H333&lt;=90,"خلال 90 يومًا","سليم")))))</f>
        <v/>
      </c>
      <c r="J333" s="6">
        <f>IF(OR(A333&amp;""="",NOT(ISNUMBER(D333)),NOT(ISNUMBER(E333))),"",IF(D333&lt;=E333,"تحت حد الطلب","كافٍ"))</f>
        <v/>
      </c>
      <c r="K333" s="20">
        <f>IF(OR(A333&amp;""="",NOT(ISNUMBER(D333)),NOT(ISNUMBER(F333))),"",ROUND(D333*F333,2))</f>
        <v/>
      </c>
      <c r="L333" s="20">
        <f>IF(OR(K333="",I333=""),"",IF(I333="سليم",0,K333))</f>
        <v/>
      </c>
      <c r="M333" s="6">
        <f>IF(OR(I333="",J333=""),"",IF(OR(I333&lt;&gt;"سليم",J333="تحت حد الطلب"),"نعم",""))</f>
        <v/>
      </c>
      <c r="N333" s="19">
        <f>IF(M333="نعم",COUNTIFS($M$6:$M$505,"نعم",$H$6:$H$505,"&lt;"&amp;H333)+COUNTIFS($M$6:M333,"نعم",$H$6:H333,H333),"")</f>
        <v/>
      </c>
    </row>
    <row r="334">
      <c r="A334" s="5" t="n"/>
      <c r="B334" s="15" t="n"/>
      <c r="C334" s="16" t="n"/>
      <c r="D334" s="17" t="n"/>
      <c r="E334" s="17" t="n"/>
      <c r="F334" s="18" t="n"/>
      <c r="G334" s="18" t="n"/>
      <c r="H334" s="19">
        <f>IF(OR(A334&amp;""="",NOT(ISNUMBER(C334))),"",C334-'الإعدادات'!$B$4)</f>
        <v/>
      </c>
      <c r="I334" s="6">
        <f>IF(H334="","",IF(H334&lt;0,"منتهي",IF(H334&lt;=30,"خلال 30 يومًا",IF(H334&lt;=60,"خلال 60 يومًا",IF(H334&lt;=90,"خلال 90 يومًا","سليم")))))</f>
        <v/>
      </c>
      <c r="J334" s="6">
        <f>IF(OR(A334&amp;""="",NOT(ISNUMBER(D334)),NOT(ISNUMBER(E334))),"",IF(D334&lt;=E334,"تحت حد الطلب","كافٍ"))</f>
        <v/>
      </c>
      <c r="K334" s="20">
        <f>IF(OR(A334&amp;""="",NOT(ISNUMBER(D334)),NOT(ISNUMBER(F334))),"",ROUND(D334*F334,2))</f>
        <v/>
      </c>
      <c r="L334" s="20">
        <f>IF(OR(K334="",I334=""),"",IF(I334="سليم",0,K334))</f>
        <v/>
      </c>
      <c r="M334" s="6">
        <f>IF(OR(I334="",J334=""),"",IF(OR(I334&lt;&gt;"سليم",J334="تحت حد الطلب"),"نعم",""))</f>
        <v/>
      </c>
      <c r="N334" s="19">
        <f>IF(M334="نعم",COUNTIFS($M$6:$M$505,"نعم",$H$6:$H$505,"&lt;"&amp;H334)+COUNTIFS($M$6:M334,"نعم",$H$6:H334,H334),"")</f>
        <v/>
      </c>
    </row>
    <row r="335">
      <c r="A335" s="5" t="n"/>
      <c r="B335" s="15" t="n"/>
      <c r="C335" s="16" t="n"/>
      <c r="D335" s="17" t="n"/>
      <c r="E335" s="17" t="n"/>
      <c r="F335" s="18" t="n"/>
      <c r="G335" s="18" t="n"/>
      <c r="H335" s="19">
        <f>IF(OR(A335&amp;""="",NOT(ISNUMBER(C335))),"",C335-'الإعدادات'!$B$4)</f>
        <v/>
      </c>
      <c r="I335" s="6">
        <f>IF(H335="","",IF(H335&lt;0,"منتهي",IF(H335&lt;=30,"خلال 30 يومًا",IF(H335&lt;=60,"خلال 60 يومًا",IF(H335&lt;=90,"خلال 90 يومًا","سليم")))))</f>
        <v/>
      </c>
      <c r="J335" s="6">
        <f>IF(OR(A335&amp;""="",NOT(ISNUMBER(D335)),NOT(ISNUMBER(E335))),"",IF(D335&lt;=E335,"تحت حد الطلب","كافٍ"))</f>
        <v/>
      </c>
      <c r="K335" s="20">
        <f>IF(OR(A335&amp;""="",NOT(ISNUMBER(D335)),NOT(ISNUMBER(F335))),"",ROUND(D335*F335,2))</f>
        <v/>
      </c>
      <c r="L335" s="20">
        <f>IF(OR(K335="",I335=""),"",IF(I335="سليم",0,K335))</f>
        <v/>
      </c>
      <c r="M335" s="6">
        <f>IF(OR(I335="",J335=""),"",IF(OR(I335&lt;&gt;"سليم",J335="تحت حد الطلب"),"نعم",""))</f>
        <v/>
      </c>
      <c r="N335" s="19">
        <f>IF(M335="نعم",COUNTIFS($M$6:$M$505,"نعم",$H$6:$H$505,"&lt;"&amp;H335)+COUNTIFS($M$6:M335,"نعم",$H$6:H335,H335),"")</f>
        <v/>
      </c>
    </row>
    <row r="336">
      <c r="A336" s="5" t="n"/>
      <c r="B336" s="15" t="n"/>
      <c r="C336" s="16" t="n"/>
      <c r="D336" s="17" t="n"/>
      <c r="E336" s="17" t="n"/>
      <c r="F336" s="18" t="n"/>
      <c r="G336" s="18" t="n"/>
      <c r="H336" s="19">
        <f>IF(OR(A336&amp;""="",NOT(ISNUMBER(C336))),"",C336-'الإعدادات'!$B$4)</f>
        <v/>
      </c>
      <c r="I336" s="6">
        <f>IF(H336="","",IF(H336&lt;0,"منتهي",IF(H336&lt;=30,"خلال 30 يومًا",IF(H336&lt;=60,"خلال 60 يومًا",IF(H336&lt;=90,"خلال 90 يومًا","سليم")))))</f>
        <v/>
      </c>
      <c r="J336" s="6">
        <f>IF(OR(A336&amp;""="",NOT(ISNUMBER(D336)),NOT(ISNUMBER(E336))),"",IF(D336&lt;=E336,"تحت حد الطلب","كافٍ"))</f>
        <v/>
      </c>
      <c r="K336" s="20">
        <f>IF(OR(A336&amp;""="",NOT(ISNUMBER(D336)),NOT(ISNUMBER(F336))),"",ROUND(D336*F336,2))</f>
        <v/>
      </c>
      <c r="L336" s="20">
        <f>IF(OR(K336="",I336=""),"",IF(I336="سليم",0,K336))</f>
        <v/>
      </c>
      <c r="M336" s="6">
        <f>IF(OR(I336="",J336=""),"",IF(OR(I336&lt;&gt;"سليم",J336="تحت حد الطلب"),"نعم",""))</f>
        <v/>
      </c>
      <c r="N336" s="19">
        <f>IF(M336="نعم",COUNTIFS($M$6:$M$505,"نعم",$H$6:$H$505,"&lt;"&amp;H336)+COUNTIFS($M$6:M336,"نعم",$H$6:H336,H336),"")</f>
        <v/>
      </c>
    </row>
    <row r="337">
      <c r="A337" s="5" t="n"/>
      <c r="B337" s="15" t="n"/>
      <c r="C337" s="16" t="n"/>
      <c r="D337" s="17" t="n"/>
      <c r="E337" s="17" t="n"/>
      <c r="F337" s="18" t="n"/>
      <c r="G337" s="18" t="n"/>
      <c r="H337" s="19">
        <f>IF(OR(A337&amp;""="",NOT(ISNUMBER(C337))),"",C337-'الإعدادات'!$B$4)</f>
        <v/>
      </c>
      <c r="I337" s="6">
        <f>IF(H337="","",IF(H337&lt;0,"منتهي",IF(H337&lt;=30,"خلال 30 يومًا",IF(H337&lt;=60,"خلال 60 يومًا",IF(H337&lt;=90,"خلال 90 يومًا","سليم")))))</f>
        <v/>
      </c>
      <c r="J337" s="6">
        <f>IF(OR(A337&amp;""="",NOT(ISNUMBER(D337)),NOT(ISNUMBER(E337))),"",IF(D337&lt;=E337,"تحت حد الطلب","كافٍ"))</f>
        <v/>
      </c>
      <c r="K337" s="20">
        <f>IF(OR(A337&amp;""="",NOT(ISNUMBER(D337)),NOT(ISNUMBER(F337))),"",ROUND(D337*F337,2))</f>
        <v/>
      </c>
      <c r="L337" s="20">
        <f>IF(OR(K337="",I337=""),"",IF(I337="سليم",0,K337))</f>
        <v/>
      </c>
      <c r="M337" s="6">
        <f>IF(OR(I337="",J337=""),"",IF(OR(I337&lt;&gt;"سليم",J337="تحت حد الطلب"),"نعم",""))</f>
        <v/>
      </c>
      <c r="N337" s="19">
        <f>IF(M337="نعم",COUNTIFS($M$6:$M$505,"نعم",$H$6:$H$505,"&lt;"&amp;H337)+COUNTIFS($M$6:M337,"نعم",$H$6:H337,H337),"")</f>
        <v/>
      </c>
    </row>
    <row r="338">
      <c r="A338" s="5" t="n"/>
      <c r="B338" s="15" t="n"/>
      <c r="C338" s="16" t="n"/>
      <c r="D338" s="17" t="n"/>
      <c r="E338" s="17" t="n"/>
      <c r="F338" s="18" t="n"/>
      <c r="G338" s="18" t="n"/>
      <c r="H338" s="19">
        <f>IF(OR(A338&amp;""="",NOT(ISNUMBER(C338))),"",C338-'الإعدادات'!$B$4)</f>
        <v/>
      </c>
      <c r="I338" s="6">
        <f>IF(H338="","",IF(H338&lt;0,"منتهي",IF(H338&lt;=30,"خلال 30 يومًا",IF(H338&lt;=60,"خلال 60 يومًا",IF(H338&lt;=90,"خلال 90 يومًا","سليم")))))</f>
        <v/>
      </c>
      <c r="J338" s="6">
        <f>IF(OR(A338&amp;""="",NOT(ISNUMBER(D338)),NOT(ISNUMBER(E338))),"",IF(D338&lt;=E338,"تحت حد الطلب","كافٍ"))</f>
        <v/>
      </c>
      <c r="K338" s="20">
        <f>IF(OR(A338&amp;""="",NOT(ISNUMBER(D338)),NOT(ISNUMBER(F338))),"",ROUND(D338*F338,2))</f>
        <v/>
      </c>
      <c r="L338" s="20">
        <f>IF(OR(K338="",I338=""),"",IF(I338="سليم",0,K338))</f>
        <v/>
      </c>
      <c r="M338" s="6">
        <f>IF(OR(I338="",J338=""),"",IF(OR(I338&lt;&gt;"سليم",J338="تحت حد الطلب"),"نعم",""))</f>
        <v/>
      </c>
      <c r="N338" s="19">
        <f>IF(M338="نعم",COUNTIFS($M$6:$M$505,"نعم",$H$6:$H$505,"&lt;"&amp;H338)+COUNTIFS($M$6:M338,"نعم",$H$6:H338,H338),"")</f>
        <v/>
      </c>
    </row>
    <row r="339">
      <c r="A339" s="5" t="n"/>
      <c r="B339" s="15" t="n"/>
      <c r="C339" s="16" t="n"/>
      <c r="D339" s="17" t="n"/>
      <c r="E339" s="17" t="n"/>
      <c r="F339" s="18" t="n"/>
      <c r="G339" s="18" t="n"/>
      <c r="H339" s="19">
        <f>IF(OR(A339&amp;""="",NOT(ISNUMBER(C339))),"",C339-'الإعدادات'!$B$4)</f>
        <v/>
      </c>
      <c r="I339" s="6">
        <f>IF(H339="","",IF(H339&lt;0,"منتهي",IF(H339&lt;=30,"خلال 30 يومًا",IF(H339&lt;=60,"خلال 60 يومًا",IF(H339&lt;=90,"خلال 90 يومًا","سليم")))))</f>
        <v/>
      </c>
      <c r="J339" s="6">
        <f>IF(OR(A339&amp;""="",NOT(ISNUMBER(D339)),NOT(ISNUMBER(E339))),"",IF(D339&lt;=E339,"تحت حد الطلب","كافٍ"))</f>
        <v/>
      </c>
      <c r="K339" s="20">
        <f>IF(OR(A339&amp;""="",NOT(ISNUMBER(D339)),NOT(ISNUMBER(F339))),"",ROUND(D339*F339,2))</f>
        <v/>
      </c>
      <c r="L339" s="20">
        <f>IF(OR(K339="",I339=""),"",IF(I339="سليم",0,K339))</f>
        <v/>
      </c>
      <c r="M339" s="6">
        <f>IF(OR(I339="",J339=""),"",IF(OR(I339&lt;&gt;"سليم",J339="تحت حد الطلب"),"نعم",""))</f>
        <v/>
      </c>
      <c r="N339" s="19">
        <f>IF(M339="نعم",COUNTIFS($M$6:$M$505,"نعم",$H$6:$H$505,"&lt;"&amp;H339)+COUNTIFS($M$6:M339,"نعم",$H$6:H339,H339),"")</f>
        <v/>
      </c>
    </row>
    <row r="340">
      <c r="A340" s="5" t="n"/>
      <c r="B340" s="15" t="n"/>
      <c r="C340" s="16" t="n"/>
      <c r="D340" s="17" t="n"/>
      <c r="E340" s="17" t="n"/>
      <c r="F340" s="18" t="n"/>
      <c r="G340" s="18" t="n"/>
      <c r="H340" s="19">
        <f>IF(OR(A340&amp;""="",NOT(ISNUMBER(C340))),"",C340-'الإعدادات'!$B$4)</f>
        <v/>
      </c>
      <c r="I340" s="6">
        <f>IF(H340="","",IF(H340&lt;0,"منتهي",IF(H340&lt;=30,"خلال 30 يومًا",IF(H340&lt;=60,"خلال 60 يومًا",IF(H340&lt;=90,"خلال 90 يومًا","سليم")))))</f>
        <v/>
      </c>
      <c r="J340" s="6">
        <f>IF(OR(A340&amp;""="",NOT(ISNUMBER(D340)),NOT(ISNUMBER(E340))),"",IF(D340&lt;=E340,"تحت حد الطلب","كافٍ"))</f>
        <v/>
      </c>
      <c r="K340" s="20">
        <f>IF(OR(A340&amp;""="",NOT(ISNUMBER(D340)),NOT(ISNUMBER(F340))),"",ROUND(D340*F340,2))</f>
        <v/>
      </c>
      <c r="L340" s="20">
        <f>IF(OR(K340="",I340=""),"",IF(I340="سليم",0,K340))</f>
        <v/>
      </c>
      <c r="M340" s="6">
        <f>IF(OR(I340="",J340=""),"",IF(OR(I340&lt;&gt;"سليم",J340="تحت حد الطلب"),"نعم",""))</f>
        <v/>
      </c>
      <c r="N340" s="19">
        <f>IF(M340="نعم",COUNTIFS($M$6:$M$505,"نعم",$H$6:$H$505,"&lt;"&amp;H340)+COUNTIFS($M$6:M340,"نعم",$H$6:H340,H340),"")</f>
        <v/>
      </c>
    </row>
    <row r="341">
      <c r="A341" s="5" t="n"/>
      <c r="B341" s="15" t="n"/>
      <c r="C341" s="16" t="n"/>
      <c r="D341" s="17" t="n"/>
      <c r="E341" s="17" t="n"/>
      <c r="F341" s="18" t="n"/>
      <c r="G341" s="18" t="n"/>
      <c r="H341" s="19">
        <f>IF(OR(A341&amp;""="",NOT(ISNUMBER(C341))),"",C341-'الإعدادات'!$B$4)</f>
        <v/>
      </c>
      <c r="I341" s="6">
        <f>IF(H341="","",IF(H341&lt;0,"منتهي",IF(H341&lt;=30,"خلال 30 يومًا",IF(H341&lt;=60,"خلال 60 يومًا",IF(H341&lt;=90,"خلال 90 يومًا","سليم")))))</f>
        <v/>
      </c>
      <c r="J341" s="6">
        <f>IF(OR(A341&amp;""="",NOT(ISNUMBER(D341)),NOT(ISNUMBER(E341))),"",IF(D341&lt;=E341,"تحت حد الطلب","كافٍ"))</f>
        <v/>
      </c>
      <c r="K341" s="20">
        <f>IF(OR(A341&amp;""="",NOT(ISNUMBER(D341)),NOT(ISNUMBER(F341))),"",ROUND(D341*F341,2))</f>
        <v/>
      </c>
      <c r="L341" s="20">
        <f>IF(OR(K341="",I341=""),"",IF(I341="سليم",0,K341))</f>
        <v/>
      </c>
      <c r="M341" s="6">
        <f>IF(OR(I341="",J341=""),"",IF(OR(I341&lt;&gt;"سليم",J341="تحت حد الطلب"),"نعم",""))</f>
        <v/>
      </c>
      <c r="N341" s="19">
        <f>IF(M341="نعم",COUNTIFS($M$6:$M$505,"نعم",$H$6:$H$505,"&lt;"&amp;H341)+COUNTIFS($M$6:M341,"نعم",$H$6:H341,H341),"")</f>
        <v/>
      </c>
    </row>
    <row r="342">
      <c r="A342" s="5" t="n"/>
      <c r="B342" s="15" t="n"/>
      <c r="C342" s="16" t="n"/>
      <c r="D342" s="17" t="n"/>
      <c r="E342" s="17" t="n"/>
      <c r="F342" s="18" t="n"/>
      <c r="G342" s="18" t="n"/>
      <c r="H342" s="19">
        <f>IF(OR(A342&amp;""="",NOT(ISNUMBER(C342))),"",C342-'الإعدادات'!$B$4)</f>
        <v/>
      </c>
      <c r="I342" s="6">
        <f>IF(H342="","",IF(H342&lt;0,"منتهي",IF(H342&lt;=30,"خلال 30 يومًا",IF(H342&lt;=60,"خلال 60 يومًا",IF(H342&lt;=90,"خلال 90 يومًا","سليم")))))</f>
        <v/>
      </c>
      <c r="J342" s="6">
        <f>IF(OR(A342&amp;""="",NOT(ISNUMBER(D342)),NOT(ISNUMBER(E342))),"",IF(D342&lt;=E342,"تحت حد الطلب","كافٍ"))</f>
        <v/>
      </c>
      <c r="K342" s="20">
        <f>IF(OR(A342&amp;""="",NOT(ISNUMBER(D342)),NOT(ISNUMBER(F342))),"",ROUND(D342*F342,2))</f>
        <v/>
      </c>
      <c r="L342" s="20">
        <f>IF(OR(K342="",I342=""),"",IF(I342="سليم",0,K342))</f>
        <v/>
      </c>
      <c r="M342" s="6">
        <f>IF(OR(I342="",J342=""),"",IF(OR(I342&lt;&gt;"سليم",J342="تحت حد الطلب"),"نعم",""))</f>
        <v/>
      </c>
      <c r="N342" s="19">
        <f>IF(M342="نعم",COUNTIFS($M$6:$M$505,"نعم",$H$6:$H$505,"&lt;"&amp;H342)+COUNTIFS($M$6:M342,"نعم",$H$6:H342,H342),"")</f>
        <v/>
      </c>
    </row>
    <row r="343">
      <c r="A343" s="5" t="n"/>
      <c r="B343" s="15" t="n"/>
      <c r="C343" s="16" t="n"/>
      <c r="D343" s="17" t="n"/>
      <c r="E343" s="17" t="n"/>
      <c r="F343" s="18" t="n"/>
      <c r="G343" s="18" t="n"/>
      <c r="H343" s="19">
        <f>IF(OR(A343&amp;""="",NOT(ISNUMBER(C343))),"",C343-'الإعدادات'!$B$4)</f>
        <v/>
      </c>
      <c r="I343" s="6">
        <f>IF(H343="","",IF(H343&lt;0,"منتهي",IF(H343&lt;=30,"خلال 30 يومًا",IF(H343&lt;=60,"خلال 60 يومًا",IF(H343&lt;=90,"خلال 90 يومًا","سليم")))))</f>
        <v/>
      </c>
      <c r="J343" s="6">
        <f>IF(OR(A343&amp;""="",NOT(ISNUMBER(D343)),NOT(ISNUMBER(E343))),"",IF(D343&lt;=E343,"تحت حد الطلب","كافٍ"))</f>
        <v/>
      </c>
      <c r="K343" s="20">
        <f>IF(OR(A343&amp;""="",NOT(ISNUMBER(D343)),NOT(ISNUMBER(F343))),"",ROUND(D343*F343,2))</f>
        <v/>
      </c>
      <c r="L343" s="20">
        <f>IF(OR(K343="",I343=""),"",IF(I343="سليم",0,K343))</f>
        <v/>
      </c>
      <c r="M343" s="6">
        <f>IF(OR(I343="",J343=""),"",IF(OR(I343&lt;&gt;"سليم",J343="تحت حد الطلب"),"نعم",""))</f>
        <v/>
      </c>
      <c r="N343" s="19">
        <f>IF(M343="نعم",COUNTIFS($M$6:$M$505,"نعم",$H$6:$H$505,"&lt;"&amp;H343)+COUNTIFS($M$6:M343,"نعم",$H$6:H343,H343),"")</f>
        <v/>
      </c>
    </row>
    <row r="344">
      <c r="A344" s="5" t="n"/>
      <c r="B344" s="15" t="n"/>
      <c r="C344" s="16" t="n"/>
      <c r="D344" s="17" t="n"/>
      <c r="E344" s="17" t="n"/>
      <c r="F344" s="18" t="n"/>
      <c r="G344" s="18" t="n"/>
      <c r="H344" s="19">
        <f>IF(OR(A344&amp;""="",NOT(ISNUMBER(C344))),"",C344-'الإعدادات'!$B$4)</f>
        <v/>
      </c>
      <c r="I344" s="6">
        <f>IF(H344="","",IF(H344&lt;0,"منتهي",IF(H344&lt;=30,"خلال 30 يومًا",IF(H344&lt;=60,"خلال 60 يومًا",IF(H344&lt;=90,"خلال 90 يومًا","سليم")))))</f>
        <v/>
      </c>
      <c r="J344" s="6">
        <f>IF(OR(A344&amp;""="",NOT(ISNUMBER(D344)),NOT(ISNUMBER(E344))),"",IF(D344&lt;=E344,"تحت حد الطلب","كافٍ"))</f>
        <v/>
      </c>
      <c r="K344" s="20">
        <f>IF(OR(A344&amp;""="",NOT(ISNUMBER(D344)),NOT(ISNUMBER(F344))),"",ROUND(D344*F344,2))</f>
        <v/>
      </c>
      <c r="L344" s="20">
        <f>IF(OR(K344="",I344=""),"",IF(I344="سليم",0,K344))</f>
        <v/>
      </c>
      <c r="M344" s="6">
        <f>IF(OR(I344="",J344=""),"",IF(OR(I344&lt;&gt;"سليم",J344="تحت حد الطلب"),"نعم",""))</f>
        <v/>
      </c>
      <c r="N344" s="19">
        <f>IF(M344="نعم",COUNTIFS($M$6:$M$505,"نعم",$H$6:$H$505,"&lt;"&amp;H344)+COUNTIFS($M$6:M344,"نعم",$H$6:H344,H344),"")</f>
        <v/>
      </c>
    </row>
    <row r="345">
      <c r="A345" s="5" t="n"/>
      <c r="B345" s="15" t="n"/>
      <c r="C345" s="16" t="n"/>
      <c r="D345" s="17" t="n"/>
      <c r="E345" s="17" t="n"/>
      <c r="F345" s="18" t="n"/>
      <c r="G345" s="18" t="n"/>
      <c r="H345" s="19">
        <f>IF(OR(A345&amp;""="",NOT(ISNUMBER(C345))),"",C345-'الإعدادات'!$B$4)</f>
        <v/>
      </c>
      <c r="I345" s="6">
        <f>IF(H345="","",IF(H345&lt;0,"منتهي",IF(H345&lt;=30,"خلال 30 يومًا",IF(H345&lt;=60,"خلال 60 يومًا",IF(H345&lt;=90,"خلال 90 يومًا","سليم")))))</f>
        <v/>
      </c>
      <c r="J345" s="6">
        <f>IF(OR(A345&amp;""="",NOT(ISNUMBER(D345)),NOT(ISNUMBER(E345))),"",IF(D345&lt;=E345,"تحت حد الطلب","كافٍ"))</f>
        <v/>
      </c>
      <c r="K345" s="20">
        <f>IF(OR(A345&amp;""="",NOT(ISNUMBER(D345)),NOT(ISNUMBER(F345))),"",ROUND(D345*F345,2))</f>
        <v/>
      </c>
      <c r="L345" s="20">
        <f>IF(OR(K345="",I345=""),"",IF(I345="سليم",0,K345))</f>
        <v/>
      </c>
      <c r="M345" s="6">
        <f>IF(OR(I345="",J345=""),"",IF(OR(I345&lt;&gt;"سليم",J345="تحت حد الطلب"),"نعم",""))</f>
        <v/>
      </c>
      <c r="N345" s="19">
        <f>IF(M345="نعم",COUNTIFS($M$6:$M$505,"نعم",$H$6:$H$505,"&lt;"&amp;H345)+COUNTIFS($M$6:M345,"نعم",$H$6:H345,H345),"")</f>
        <v/>
      </c>
    </row>
    <row r="346">
      <c r="A346" s="5" t="n"/>
      <c r="B346" s="15" t="n"/>
      <c r="C346" s="16" t="n"/>
      <c r="D346" s="17" t="n"/>
      <c r="E346" s="17" t="n"/>
      <c r="F346" s="18" t="n"/>
      <c r="G346" s="18" t="n"/>
      <c r="H346" s="19">
        <f>IF(OR(A346&amp;""="",NOT(ISNUMBER(C346))),"",C346-'الإعدادات'!$B$4)</f>
        <v/>
      </c>
      <c r="I346" s="6">
        <f>IF(H346="","",IF(H346&lt;0,"منتهي",IF(H346&lt;=30,"خلال 30 يومًا",IF(H346&lt;=60,"خلال 60 يومًا",IF(H346&lt;=90,"خلال 90 يومًا","سليم")))))</f>
        <v/>
      </c>
      <c r="J346" s="6">
        <f>IF(OR(A346&amp;""="",NOT(ISNUMBER(D346)),NOT(ISNUMBER(E346))),"",IF(D346&lt;=E346,"تحت حد الطلب","كافٍ"))</f>
        <v/>
      </c>
      <c r="K346" s="20">
        <f>IF(OR(A346&amp;""="",NOT(ISNUMBER(D346)),NOT(ISNUMBER(F346))),"",ROUND(D346*F346,2))</f>
        <v/>
      </c>
      <c r="L346" s="20">
        <f>IF(OR(K346="",I346=""),"",IF(I346="سليم",0,K346))</f>
        <v/>
      </c>
      <c r="M346" s="6">
        <f>IF(OR(I346="",J346=""),"",IF(OR(I346&lt;&gt;"سليم",J346="تحت حد الطلب"),"نعم",""))</f>
        <v/>
      </c>
      <c r="N346" s="19">
        <f>IF(M346="نعم",COUNTIFS($M$6:$M$505,"نعم",$H$6:$H$505,"&lt;"&amp;H346)+COUNTIFS($M$6:M346,"نعم",$H$6:H346,H346),"")</f>
        <v/>
      </c>
    </row>
    <row r="347">
      <c r="A347" s="5" t="n"/>
      <c r="B347" s="15" t="n"/>
      <c r="C347" s="16" t="n"/>
      <c r="D347" s="17" t="n"/>
      <c r="E347" s="17" t="n"/>
      <c r="F347" s="18" t="n"/>
      <c r="G347" s="18" t="n"/>
      <c r="H347" s="19">
        <f>IF(OR(A347&amp;""="",NOT(ISNUMBER(C347))),"",C347-'الإعدادات'!$B$4)</f>
        <v/>
      </c>
      <c r="I347" s="6">
        <f>IF(H347="","",IF(H347&lt;0,"منتهي",IF(H347&lt;=30,"خلال 30 يومًا",IF(H347&lt;=60,"خلال 60 يومًا",IF(H347&lt;=90,"خلال 90 يومًا","سليم")))))</f>
        <v/>
      </c>
      <c r="J347" s="6">
        <f>IF(OR(A347&amp;""="",NOT(ISNUMBER(D347)),NOT(ISNUMBER(E347))),"",IF(D347&lt;=E347,"تحت حد الطلب","كافٍ"))</f>
        <v/>
      </c>
      <c r="K347" s="20">
        <f>IF(OR(A347&amp;""="",NOT(ISNUMBER(D347)),NOT(ISNUMBER(F347))),"",ROUND(D347*F347,2))</f>
        <v/>
      </c>
      <c r="L347" s="20">
        <f>IF(OR(K347="",I347=""),"",IF(I347="سليم",0,K347))</f>
        <v/>
      </c>
      <c r="M347" s="6">
        <f>IF(OR(I347="",J347=""),"",IF(OR(I347&lt;&gt;"سليم",J347="تحت حد الطلب"),"نعم",""))</f>
        <v/>
      </c>
      <c r="N347" s="19">
        <f>IF(M347="نعم",COUNTIFS($M$6:$M$505,"نعم",$H$6:$H$505,"&lt;"&amp;H347)+COUNTIFS($M$6:M347,"نعم",$H$6:H347,H347),"")</f>
        <v/>
      </c>
    </row>
    <row r="348">
      <c r="A348" s="5" t="n"/>
      <c r="B348" s="15" t="n"/>
      <c r="C348" s="16" t="n"/>
      <c r="D348" s="17" t="n"/>
      <c r="E348" s="17" t="n"/>
      <c r="F348" s="18" t="n"/>
      <c r="G348" s="18" t="n"/>
      <c r="H348" s="19">
        <f>IF(OR(A348&amp;""="",NOT(ISNUMBER(C348))),"",C348-'الإعدادات'!$B$4)</f>
        <v/>
      </c>
      <c r="I348" s="6">
        <f>IF(H348="","",IF(H348&lt;0,"منتهي",IF(H348&lt;=30,"خلال 30 يومًا",IF(H348&lt;=60,"خلال 60 يومًا",IF(H348&lt;=90,"خلال 90 يومًا","سليم")))))</f>
        <v/>
      </c>
      <c r="J348" s="6">
        <f>IF(OR(A348&amp;""="",NOT(ISNUMBER(D348)),NOT(ISNUMBER(E348))),"",IF(D348&lt;=E348,"تحت حد الطلب","كافٍ"))</f>
        <v/>
      </c>
      <c r="K348" s="20">
        <f>IF(OR(A348&amp;""="",NOT(ISNUMBER(D348)),NOT(ISNUMBER(F348))),"",ROUND(D348*F348,2))</f>
        <v/>
      </c>
      <c r="L348" s="20">
        <f>IF(OR(K348="",I348=""),"",IF(I348="سليم",0,K348))</f>
        <v/>
      </c>
      <c r="M348" s="6">
        <f>IF(OR(I348="",J348=""),"",IF(OR(I348&lt;&gt;"سليم",J348="تحت حد الطلب"),"نعم",""))</f>
        <v/>
      </c>
      <c r="N348" s="19">
        <f>IF(M348="نعم",COUNTIFS($M$6:$M$505,"نعم",$H$6:$H$505,"&lt;"&amp;H348)+COUNTIFS($M$6:M348,"نعم",$H$6:H348,H348),"")</f>
        <v/>
      </c>
    </row>
    <row r="349">
      <c r="A349" s="5" t="n"/>
      <c r="B349" s="15" t="n"/>
      <c r="C349" s="16" t="n"/>
      <c r="D349" s="17" t="n"/>
      <c r="E349" s="17" t="n"/>
      <c r="F349" s="18" t="n"/>
      <c r="G349" s="18" t="n"/>
      <c r="H349" s="19">
        <f>IF(OR(A349&amp;""="",NOT(ISNUMBER(C349))),"",C349-'الإعدادات'!$B$4)</f>
        <v/>
      </c>
      <c r="I349" s="6">
        <f>IF(H349="","",IF(H349&lt;0,"منتهي",IF(H349&lt;=30,"خلال 30 يومًا",IF(H349&lt;=60,"خلال 60 يومًا",IF(H349&lt;=90,"خلال 90 يومًا","سليم")))))</f>
        <v/>
      </c>
      <c r="J349" s="6">
        <f>IF(OR(A349&amp;""="",NOT(ISNUMBER(D349)),NOT(ISNUMBER(E349))),"",IF(D349&lt;=E349,"تحت حد الطلب","كافٍ"))</f>
        <v/>
      </c>
      <c r="K349" s="20">
        <f>IF(OR(A349&amp;""="",NOT(ISNUMBER(D349)),NOT(ISNUMBER(F349))),"",ROUND(D349*F349,2))</f>
        <v/>
      </c>
      <c r="L349" s="20">
        <f>IF(OR(K349="",I349=""),"",IF(I349="سليم",0,K349))</f>
        <v/>
      </c>
      <c r="M349" s="6">
        <f>IF(OR(I349="",J349=""),"",IF(OR(I349&lt;&gt;"سليم",J349="تحت حد الطلب"),"نعم",""))</f>
        <v/>
      </c>
      <c r="N349" s="19">
        <f>IF(M349="نعم",COUNTIFS($M$6:$M$505,"نعم",$H$6:$H$505,"&lt;"&amp;H349)+COUNTIFS($M$6:M349,"نعم",$H$6:H349,H349),"")</f>
        <v/>
      </c>
    </row>
    <row r="350">
      <c r="A350" s="5" t="n"/>
      <c r="B350" s="15" t="n"/>
      <c r="C350" s="16" t="n"/>
      <c r="D350" s="17" t="n"/>
      <c r="E350" s="17" t="n"/>
      <c r="F350" s="18" t="n"/>
      <c r="G350" s="18" t="n"/>
      <c r="H350" s="19">
        <f>IF(OR(A350&amp;""="",NOT(ISNUMBER(C350))),"",C350-'الإعدادات'!$B$4)</f>
        <v/>
      </c>
      <c r="I350" s="6">
        <f>IF(H350="","",IF(H350&lt;0,"منتهي",IF(H350&lt;=30,"خلال 30 يومًا",IF(H350&lt;=60,"خلال 60 يومًا",IF(H350&lt;=90,"خلال 90 يومًا","سليم")))))</f>
        <v/>
      </c>
      <c r="J350" s="6">
        <f>IF(OR(A350&amp;""="",NOT(ISNUMBER(D350)),NOT(ISNUMBER(E350))),"",IF(D350&lt;=E350,"تحت حد الطلب","كافٍ"))</f>
        <v/>
      </c>
      <c r="K350" s="20">
        <f>IF(OR(A350&amp;""="",NOT(ISNUMBER(D350)),NOT(ISNUMBER(F350))),"",ROUND(D350*F350,2))</f>
        <v/>
      </c>
      <c r="L350" s="20">
        <f>IF(OR(K350="",I350=""),"",IF(I350="سليم",0,K350))</f>
        <v/>
      </c>
      <c r="M350" s="6">
        <f>IF(OR(I350="",J350=""),"",IF(OR(I350&lt;&gt;"سليم",J350="تحت حد الطلب"),"نعم",""))</f>
        <v/>
      </c>
      <c r="N350" s="19">
        <f>IF(M350="نعم",COUNTIFS($M$6:$M$505,"نعم",$H$6:$H$505,"&lt;"&amp;H350)+COUNTIFS($M$6:M350,"نعم",$H$6:H350,H350),"")</f>
        <v/>
      </c>
    </row>
    <row r="351">
      <c r="A351" s="5" t="n"/>
      <c r="B351" s="15" t="n"/>
      <c r="C351" s="16" t="n"/>
      <c r="D351" s="17" t="n"/>
      <c r="E351" s="17" t="n"/>
      <c r="F351" s="18" t="n"/>
      <c r="G351" s="18" t="n"/>
      <c r="H351" s="19">
        <f>IF(OR(A351&amp;""="",NOT(ISNUMBER(C351))),"",C351-'الإعدادات'!$B$4)</f>
        <v/>
      </c>
      <c r="I351" s="6">
        <f>IF(H351="","",IF(H351&lt;0,"منتهي",IF(H351&lt;=30,"خلال 30 يومًا",IF(H351&lt;=60,"خلال 60 يومًا",IF(H351&lt;=90,"خلال 90 يومًا","سليم")))))</f>
        <v/>
      </c>
      <c r="J351" s="6">
        <f>IF(OR(A351&amp;""="",NOT(ISNUMBER(D351)),NOT(ISNUMBER(E351))),"",IF(D351&lt;=E351,"تحت حد الطلب","كافٍ"))</f>
        <v/>
      </c>
      <c r="K351" s="20">
        <f>IF(OR(A351&amp;""="",NOT(ISNUMBER(D351)),NOT(ISNUMBER(F351))),"",ROUND(D351*F351,2))</f>
        <v/>
      </c>
      <c r="L351" s="20">
        <f>IF(OR(K351="",I351=""),"",IF(I351="سليم",0,K351))</f>
        <v/>
      </c>
      <c r="M351" s="6">
        <f>IF(OR(I351="",J351=""),"",IF(OR(I351&lt;&gt;"سليم",J351="تحت حد الطلب"),"نعم",""))</f>
        <v/>
      </c>
      <c r="N351" s="19">
        <f>IF(M351="نعم",COUNTIFS($M$6:$M$505,"نعم",$H$6:$H$505,"&lt;"&amp;H351)+COUNTIFS($M$6:M351,"نعم",$H$6:H351,H351),"")</f>
        <v/>
      </c>
    </row>
    <row r="352">
      <c r="A352" s="5" t="n"/>
      <c r="B352" s="15" t="n"/>
      <c r="C352" s="16" t="n"/>
      <c r="D352" s="17" t="n"/>
      <c r="E352" s="17" t="n"/>
      <c r="F352" s="18" t="n"/>
      <c r="G352" s="18" t="n"/>
      <c r="H352" s="19">
        <f>IF(OR(A352&amp;""="",NOT(ISNUMBER(C352))),"",C352-'الإعدادات'!$B$4)</f>
        <v/>
      </c>
      <c r="I352" s="6">
        <f>IF(H352="","",IF(H352&lt;0,"منتهي",IF(H352&lt;=30,"خلال 30 يومًا",IF(H352&lt;=60,"خلال 60 يومًا",IF(H352&lt;=90,"خلال 90 يومًا","سليم")))))</f>
        <v/>
      </c>
      <c r="J352" s="6">
        <f>IF(OR(A352&amp;""="",NOT(ISNUMBER(D352)),NOT(ISNUMBER(E352))),"",IF(D352&lt;=E352,"تحت حد الطلب","كافٍ"))</f>
        <v/>
      </c>
      <c r="K352" s="20">
        <f>IF(OR(A352&amp;""="",NOT(ISNUMBER(D352)),NOT(ISNUMBER(F352))),"",ROUND(D352*F352,2))</f>
        <v/>
      </c>
      <c r="L352" s="20">
        <f>IF(OR(K352="",I352=""),"",IF(I352="سليم",0,K352))</f>
        <v/>
      </c>
      <c r="M352" s="6">
        <f>IF(OR(I352="",J352=""),"",IF(OR(I352&lt;&gt;"سليم",J352="تحت حد الطلب"),"نعم",""))</f>
        <v/>
      </c>
      <c r="N352" s="19">
        <f>IF(M352="نعم",COUNTIFS($M$6:$M$505,"نعم",$H$6:$H$505,"&lt;"&amp;H352)+COUNTIFS($M$6:M352,"نعم",$H$6:H352,H352),"")</f>
        <v/>
      </c>
    </row>
    <row r="353">
      <c r="A353" s="5" t="n"/>
      <c r="B353" s="15" t="n"/>
      <c r="C353" s="16" t="n"/>
      <c r="D353" s="17" t="n"/>
      <c r="E353" s="17" t="n"/>
      <c r="F353" s="18" t="n"/>
      <c r="G353" s="18" t="n"/>
      <c r="H353" s="19">
        <f>IF(OR(A353&amp;""="",NOT(ISNUMBER(C353))),"",C353-'الإعدادات'!$B$4)</f>
        <v/>
      </c>
      <c r="I353" s="6">
        <f>IF(H353="","",IF(H353&lt;0,"منتهي",IF(H353&lt;=30,"خلال 30 يومًا",IF(H353&lt;=60,"خلال 60 يومًا",IF(H353&lt;=90,"خلال 90 يومًا","سليم")))))</f>
        <v/>
      </c>
      <c r="J353" s="6">
        <f>IF(OR(A353&amp;""="",NOT(ISNUMBER(D353)),NOT(ISNUMBER(E353))),"",IF(D353&lt;=E353,"تحت حد الطلب","كافٍ"))</f>
        <v/>
      </c>
      <c r="K353" s="20">
        <f>IF(OR(A353&amp;""="",NOT(ISNUMBER(D353)),NOT(ISNUMBER(F353))),"",ROUND(D353*F353,2))</f>
        <v/>
      </c>
      <c r="L353" s="20">
        <f>IF(OR(K353="",I353=""),"",IF(I353="سليم",0,K353))</f>
        <v/>
      </c>
      <c r="M353" s="6">
        <f>IF(OR(I353="",J353=""),"",IF(OR(I353&lt;&gt;"سليم",J353="تحت حد الطلب"),"نعم",""))</f>
        <v/>
      </c>
      <c r="N353" s="19">
        <f>IF(M353="نعم",COUNTIFS($M$6:$M$505,"نعم",$H$6:$H$505,"&lt;"&amp;H353)+COUNTIFS($M$6:M353,"نعم",$H$6:H353,H353),"")</f>
        <v/>
      </c>
    </row>
    <row r="354">
      <c r="A354" s="5" t="n"/>
      <c r="B354" s="15" t="n"/>
      <c r="C354" s="16" t="n"/>
      <c r="D354" s="17" t="n"/>
      <c r="E354" s="17" t="n"/>
      <c r="F354" s="18" t="n"/>
      <c r="G354" s="18" t="n"/>
      <c r="H354" s="19">
        <f>IF(OR(A354&amp;""="",NOT(ISNUMBER(C354))),"",C354-'الإعدادات'!$B$4)</f>
        <v/>
      </c>
      <c r="I354" s="6">
        <f>IF(H354="","",IF(H354&lt;0,"منتهي",IF(H354&lt;=30,"خلال 30 يومًا",IF(H354&lt;=60,"خلال 60 يومًا",IF(H354&lt;=90,"خلال 90 يومًا","سليم")))))</f>
        <v/>
      </c>
      <c r="J354" s="6">
        <f>IF(OR(A354&amp;""="",NOT(ISNUMBER(D354)),NOT(ISNUMBER(E354))),"",IF(D354&lt;=E354,"تحت حد الطلب","كافٍ"))</f>
        <v/>
      </c>
      <c r="K354" s="20">
        <f>IF(OR(A354&amp;""="",NOT(ISNUMBER(D354)),NOT(ISNUMBER(F354))),"",ROUND(D354*F354,2))</f>
        <v/>
      </c>
      <c r="L354" s="20">
        <f>IF(OR(K354="",I354=""),"",IF(I354="سليم",0,K354))</f>
        <v/>
      </c>
      <c r="M354" s="6">
        <f>IF(OR(I354="",J354=""),"",IF(OR(I354&lt;&gt;"سليم",J354="تحت حد الطلب"),"نعم",""))</f>
        <v/>
      </c>
      <c r="N354" s="19">
        <f>IF(M354="نعم",COUNTIFS($M$6:$M$505,"نعم",$H$6:$H$505,"&lt;"&amp;H354)+COUNTIFS($M$6:M354,"نعم",$H$6:H354,H354),"")</f>
        <v/>
      </c>
    </row>
    <row r="355">
      <c r="A355" s="5" t="n"/>
      <c r="B355" s="15" t="n"/>
      <c r="C355" s="16" t="n"/>
      <c r="D355" s="17" t="n"/>
      <c r="E355" s="17" t="n"/>
      <c r="F355" s="18" t="n"/>
      <c r="G355" s="18" t="n"/>
      <c r="H355" s="19">
        <f>IF(OR(A355&amp;""="",NOT(ISNUMBER(C355))),"",C355-'الإعدادات'!$B$4)</f>
        <v/>
      </c>
      <c r="I355" s="6">
        <f>IF(H355="","",IF(H355&lt;0,"منتهي",IF(H355&lt;=30,"خلال 30 يومًا",IF(H355&lt;=60,"خلال 60 يومًا",IF(H355&lt;=90,"خلال 90 يومًا","سليم")))))</f>
        <v/>
      </c>
      <c r="J355" s="6">
        <f>IF(OR(A355&amp;""="",NOT(ISNUMBER(D355)),NOT(ISNUMBER(E355))),"",IF(D355&lt;=E355,"تحت حد الطلب","كافٍ"))</f>
        <v/>
      </c>
      <c r="K355" s="20">
        <f>IF(OR(A355&amp;""="",NOT(ISNUMBER(D355)),NOT(ISNUMBER(F355))),"",ROUND(D355*F355,2))</f>
        <v/>
      </c>
      <c r="L355" s="20">
        <f>IF(OR(K355="",I355=""),"",IF(I355="سليم",0,K355))</f>
        <v/>
      </c>
      <c r="M355" s="6">
        <f>IF(OR(I355="",J355=""),"",IF(OR(I355&lt;&gt;"سليم",J355="تحت حد الطلب"),"نعم",""))</f>
        <v/>
      </c>
      <c r="N355" s="19">
        <f>IF(M355="نعم",COUNTIFS($M$6:$M$505,"نعم",$H$6:$H$505,"&lt;"&amp;H355)+COUNTIFS($M$6:M355,"نعم",$H$6:H355,H355),"")</f>
        <v/>
      </c>
    </row>
    <row r="356">
      <c r="A356" s="5" t="n"/>
      <c r="B356" s="15" t="n"/>
      <c r="C356" s="16" t="n"/>
      <c r="D356" s="17" t="n"/>
      <c r="E356" s="17" t="n"/>
      <c r="F356" s="18" t="n"/>
      <c r="G356" s="18" t="n"/>
      <c r="H356" s="19">
        <f>IF(OR(A356&amp;""="",NOT(ISNUMBER(C356))),"",C356-'الإعدادات'!$B$4)</f>
        <v/>
      </c>
      <c r="I356" s="6">
        <f>IF(H356="","",IF(H356&lt;0,"منتهي",IF(H356&lt;=30,"خلال 30 يومًا",IF(H356&lt;=60,"خلال 60 يومًا",IF(H356&lt;=90,"خلال 90 يومًا","سليم")))))</f>
        <v/>
      </c>
      <c r="J356" s="6">
        <f>IF(OR(A356&amp;""="",NOT(ISNUMBER(D356)),NOT(ISNUMBER(E356))),"",IF(D356&lt;=E356,"تحت حد الطلب","كافٍ"))</f>
        <v/>
      </c>
      <c r="K356" s="20">
        <f>IF(OR(A356&amp;""="",NOT(ISNUMBER(D356)),NOT(ISNUMBER(F356))),"",ROUND(D356*F356,2))</f>
        <v/>
      </c>
      <c r="L356" s="20">
        <f>IF(OR(K356="",I356=""),"",IF(I356="سليم",0,K356))</f>
        <v/>
      </c>
      <c r="M356" s="6">
        <f>IF(OR(I356="",J356=""),"",IF(OR(I356&lt;&gt;"سليم",J356="تحت حد الطلب"),"نعم",""))</f>
        <v/>
      </c>
      <c r="N356" s="19">
        <f>IF(M356="نعم",COUNTIFS($M$6:$M$505,"نعم",$H$6:$H$505,"&lt;"&amp;H356)+COUNTIFS($M$6:M356,"نعم",$H$6:H356,H356),"")</f>
        <v/>
      </c>
    </row>
    <row r="357">
      <c r="A357" s="5" t="n"/>
      <c r="B357" s="15" t="n"/>
      <c r="C357" s="16" t="n"/>
      <c r="D357" s="17" t="n"/>
      <c r="E357" s="17" t="n"/>
      <c r="F357" s="18" t="n"/>
      <c r="G357" s="18" t="n"/>
      <c r="H357" s="19">
        <f>IF(OR(A357&amp;""="",NOT(ISNUMBER(C357))),"",C357-'الإعدادات'!$B$4)</f>
        <v/>
      </c>
      <c r="I357" s="6">
        <f>IF(H357="","",IF(H357&lt;0,"منتهي",IF(H357&lt;=30,"خلال 30 يومًا",IF(H357&lt;=60,"خلال 60 يومًا",IF(H357&lt;=90,"خلال 90 يومًا","سليم")))))</f>
        <v/>
      </c>
      <c r="J357" s="6">
        <f>IF(OR(A357&amp;""="",NOT(ISNUMBER(D357)),NOT(ISNUMBER(E357))),"",IF(D357&lt;=E357,"تحت حد الطلب","كافٍ"))</f>
        <v/>
      </c>
      <c r="K357" s="20">
        <f>IF(OR(A357&amp;""="",NOT(ISNUMBER(D357)),NOT(ISNUMBER(F357))),"",ROUND(D357*F357,2))</f>
        <v/>
      </c>
      <c r="L357" s="20">
        <f>IF(OR(K357="",I357=""),"",IF(I357="سليم",0,K357))</f>
        <v/>
      </c>
      <c r="M357" s="6">
        <f>IF(OR(I357="",J357=""),"",IF(OR(I357&lt;&gt;"سليم",J357="تحت حد الطلب"),"نعم",""))</f>
        <v/>
      </c>
      <c r="N357" s="19">
        <f>IF(M357="نعم",COUNTIFS($M$6:$M$505,"نعم",$H$6:$H$505,"&lt;"&amp;H357)+COUNTIFS($M$6:M357,"نعم",$H$6:H357,H357),"")</f>
        <v/>
      </c>
    </row>
    <row r="358">
      <c r="A358" s="5" t="n"/>
      <c r="B358" s="15" t="n"/>
      <c r="C358" s="16" t="n"/>
      <c r="D358" s="17" t="n"/>
      <c r="E358" s="17" t="n"/>
      <c r="F358" s="18" t="n"/>
      <c r="G358" s="18" t="n"/>
      <c r="H358" s="19">
        <f>IF(OR(A358&amp;""="",NOT(ISNUMBER(C358))),"",C358-'الإعدادات'!$B$4)</f>
        <v/>
      </c>
      <c r="I358" s="6">
        <f>IF(H358="","",IF(H358&lt;0,"منتهي",IF(H358&lt;=30,"خلال 30 يومًا",IF(H358&lt;=60,"خلال 60 يومًا",IF(H358&lt;=90,"خلال 90 يومًا","سليم")))))</f>
        <v/>
      </c>
      <c r="J358" s="6">
        <f>IF(OR(A358&amp;""="",NOT(ISNUMBER(D358)),NOT(ISNUMBER(E358))),"",IF(D358&lt;=E358,"تحت حد الطلب","كافٍ"))</f>
        <v/>
      </c>
      <c r="K358" s="20">
        <f>IF(OR(A358&amp;""="",NOT(ISNUMBER(D358)),NOT(ISNUMBER(F358))),"",ROUND(D358*F358,2))</f>
        <v/>
      </c>
      <c r="L358" s="20">
        <f>IF(OR(K358="",I358=""),"",IF(I358="سليم",0,K358))</f>
        <v/>
      </c>
      <c r="M358" s="6">
        <f>IF(OR(I358="",J358=""),"",IF(OR(I358&lt;&gt;"سليم",J358="تحت حد الطلب"),"نعم",""))</f>
        <v/>
      </c>
      <c r="N358" s="19">
        <f>IF(M358="نعم",COUNTIFS($M$6:$M$505,"نعم",$H$6:$H$505,"&lt;"&amp;H358)+COUNTIFS($M$6:M358,"نعم",$H$6:H358,H358),"")</f>
        <v/>
      </c>
    </row>
    <row r="359">
      <c r="A359" s="5" t="n"/>
      <c r="B359" s="15" t="n"/>
      <c r="C359" s="16" t="n"/>
      <c r="D359" s="17" t="n"/>
      <c r="E359" s="17" t="n"/>
      <c r="F359" s="18" t="n"/>
      <c r="G359" s="18" t="n"/>
      <c r="H359" s="19">
        <f>IF(OR(A359&amp;""="",NOT(ISNUMBER(C359))),"",C359-'الإعدادات'!$B$4)</f>
        <v/>
      </c>
      <c r="I359" s="6">
        <f>IF(H359="","",IF(H359&lt;0,"منتهي",IF(H359&lt;=30,"خلال 30 يومًا",IF(H359&lt;=60,"خلال 60 يومًا",IF(H359&lt;=90,"خلال 90 يومًا","سليم")))))</f>
        <v/>
      </c>
      <c r="J359" s="6">
        <f>IF(OR(A359&amp;""="",NOT(ISNUMBER(D359)),NOT(ISNUMBER(E359))),"",IF(D359&lt;=E359,"تحت حد الطلب","كافٍ"))</f>
        <v/>
      </c>
      <c r="K359" s="20">
        <f>IF(OR(A359&amp;""="",NOT(ISNUMBER(D359)),NOT(ISNUMBER(F359))),"",ROUND(D359*F359,2))</f>
        <v/>
      </c>
      <c r="L359" s="20">
        <f>IF(OR(K359="",I359=""),"",IF(I359="سليم",0,K359))</f>
        <v/>
      </c>
      <c r="M359" s="6">
        <f>IF(OR(I359="",J359=""),"",IF(OR(I359&lt;&gt;"سليم",J359="تحت حد الطلب"),"نعم",""))</f>
        <v/>
      </c>
      <c r="N359" s="19">
        <f>IF(M359="نعم",COUNTIFS($M$6:$M$505,"نعم",$H$6:$H$505,"&lt;"&amp;H359)+COUNTIFS($M$6:M359,"نعم",$H$6:H359,H359),"")</f>
        <v/>
      </c>
    </row>
    <row r="360">
      <c r="A360" s="5" t="n"/>
      <c r="B360" s="15" t="n"/>
      <c r="C360" s="16" t="n"/>
      <c r="D360" s="17" t="n"/>
      <c r="E360" s="17" t="n"/>
      <c r="F360" s="18" t="n"/>
      <c r="G360" s="18" t="n"/>
      <c r="H360" s="19">
        <f>IF(OR(A360&amp;""="",NOT(ISNUMBER(C360))),"",C360-'الإعدادات'!$B$4)</f>
        <v/>
      </c>
      <c r="I360" s="6">
        <f>IF(H360="","",IF(H360&lt;0,"منتهي",IF(H360&lt;=30,"خلال 30 يومًا",IF(H360&lt;=60,"خلال 60 يومًا",IF(H360&lt;=90,"خلال 90 يومًا","سليم")))))</f>
        <v/>
      </c>
      <c r="J360" s="6">
        <f>IF(OR(A360&amp;""="",NOT(ISNUMBER(D360)),NOT(ISNUMBER(E360))),"",IF(D360&lt;=E360,"تحت حد الطلب","كافٍ"))</f>
        <v/>
      </c>
      <c r="K360" s="20">
        <f>IF(OR(A360&amp;""="",NOT(ISNUMBER(D360)),NOT(ISNUMBER(F360))),"",ROUND(D360*F360,2))</f>
        <v/>
      </c>
      <c r="L360" s="20">
        <f>IF(OR(K360="",I360=""),"",IF(I360="سليم",0,K360))</f>
        <v/>
      </c>
      <c r="M360" s="6">
        <f>IF(OR(I360="",J360=""),"",IF(OR(I360&lt;&gt;"سليم",J360="تحت حد الطلب"),"نعم",""))</f>
        <v/>
      </c>
      <c r="N360" s="19">
        <f>IF(M360="نعم",COUNTIFS($M$6:$M$505,"نعم",$H$6:$H$505,"&lt;"&amp;H360)+COUNTIFS($M$6:M360,"نعم",$H$6:H360,H360),"")</f>
        <v/>
      </c>
    </row>
    <row r="361">
      <c r="A361" s="5" t="n"/>
      <c r="B361" s="15" t="n"/>
      <c r="C361" s="16" t="n"/>
      <c r="D361" s="17" t="n"/>
      <c r="E361" s="17" t="n"/>
      <c r="F361" s="18" t="n"/>
      <c r="G361" s="18" t="n"/>
      <c r="H361" s="19">
        <f>IF(OR(A361&amp;""="",NOT(ISNUMBER(C361))),"",C361-'الإعدادات'!$B$4)</f>
        <v/>
      </c>
      <c r="I361" s="6">
        <f>IF(H361="","",IF(H361&lt;0,"منتهي",IF(H361&lt;=30,"خلال 30 يومًا",IF(H361&lt;=60,"خلال 60 يومًا",IF(H361&lt;=90,"خلال 90 يومًا","سليم")))))</f>
        <v/>
      </c>
      <c r="J361" s="6">
        <f>IF(OR(A361&amp;""="",NOT(ISNUMBER(D361)),NOT(ISNUMBER(E361))),"",IF(D361&lt;=E361,"تحت حد الطلب","كافٍ"))</f>
        <v/>
      </c>
      <c r="K361" s="20">
        <f>IF(OR(A361&amp;""="",NOT(ISNUMBER(D361)),NOT(ISNUMBER(F361))),"",ROUND(D361*F361,2))</f>
        <v/>
      </c>
      <c r="L361" s="20">
        <f>IF(OR(K361="",I361=""),"",IF(I361="سليم",0,K361))</f>
        <v/>
      </c>
      <c r="M361" s="6">
        <f>IF(OR(I361="",J361=""),"",IF(OR(I361&lt;&gt;"سليم",J361="تحت حد الطلب"),"نعم",""))</f>
        <v/>
      </c>
      <c r="N361" s="19">
        <f>IF(M361="نعم",COUNTIFS($M$6:$M$505,"نعم",$H$6:$H$505,"&lt;"&amp;H361)+COUNTIFS($M$6:M361,"نعم",$H$6:H361,H361),"")</f>
        <v/>
      </c>
    </row>
    <row r="362">
      <c r="A362" s="5" t="n"/>
      <c r="B362" s="15" t="n"/>
      <c r="C362" s="16" t="n"/>
      <c r="D362" s="17" t="n"/>
      <c r="E362" s="17" t="n"/>
      <c r="F362" s="18" t="n"/>
      <c r="G362" s="18" t="n"/>
      <c r="H362" s="19">
        <f>IF(OR(A362&amp;""="",NOT(ISNUMBER(C362))),"",C362-'الإعدادات'!$B$4)</f>
        <v/>
      </c>
      <c r="I362" s="6">
        <f>IF(H362="","",IF(H362&lt;0,"منتهي",IF(H362&lt;=30,"خلال 30 يومًا",IF(H362&lt;=60,"خلال 60 يومًا",IF(H362&lt;=90,"خلال 90 يومًا","سليم")))))</f>
        <v/>
      </c>
      <c r="J362" s="6">
        <f>IF(OR(A362&amp;""="",NOT(ISNUMBER(D362)),NOT(ISNUMBER(E362))),"",IF(D362&lt;=E362,"تحت حد الطلب","كافٍ"))</f>
        <v/>
      </c>
      <c r="K362" s="20">
        <f>IF(OR(A362&amp;""="",NOT(ISNUMBER(D362)),NOT(ISNUMBER(F362))),"",ROUND(D362*F362,2))</f>
        <v/>
      </c>
      <c r="L362" s="20">
        <f>IF(OR(K362="",I362=""),"",IF(I362="سليم",0,K362))</f>
        <v/>
      </c>
      <c r="M362" s="6">
        <f>IF(OR(I362="",J362=""),"",IF(OR(I362&lt;&gt;"سليم",J362="تحت حد الطلب"),"نعم",""))</f>
        <v/>
      </c>
      <c r="N362" s="19">
        <f>IF(M362="نعم",COUNTIFS($M$6:$M$505,"نعم",$H$6:$H$505,"&lt;"&amp;H362)+COUNTIFS($M$6:M362,"نعم",$H$6:H362,H362),"")</f>
        <v/>
      </c>
    </row>
    <row r="363">
      <c r="A363" s="5" t="n"/>
      <c r="B363" s="15" t="n"/>
      <c r="C363" s="16" t="n"/>
      <c r="D363" s="17" t="n"/>
      <c r="E363" s="17" t="n"/>
      <c r="F363" s="18" t="n"/>
      <c r="G363" s="18" t="n"/>
      <c r="H363" s="19">
        <f>IF(OR(A363&amp;""="",NOT(ISNUMBER(C363))),"",C363-'الإعدادات'!$B$4)</f>
        <v/>
      </c>
      <c r="I363" s="6">
        <f>IF(H363="","",IF(H363&lt;0,"منتهي",IF(H363&lt;=30,"خلال 30 يومًا",IF(H363&lt;=60,"خلال 60 يومًا",IF(H363&lt;=90,"خلال 90 يومًا","سليم")))))</f>
        <v/>
      </c>
      <c r="J363" s="6">
        <f>IF(OR(A363&amp;""="",NOT(ISNUMBER(D363)),NOT(ISNUMBER(E363))),"",IF(D363&lt;=E363,"تحت حد الطلب","كافٍ"))</f>
        <v/>
      </c>
      <c r="K363" s="20">
        <f>IF(OR(A363&amp;""="",NOT(ISNUMBER(D363)),NOT(ISNUMBER(F363))),"",ROUND(D363*F363,2))</f>
        <v/>
      </c>
      <c r="L363" s="20">
        <f>IF(OR(K363="",I363=""),"",IF(I363="سليم",0,K363))</f>
        <v/>
      </c>
      <c r="M363" s="6">
        <f>IF(OR(I363="",J363=""),"",IF(OR(I363&lt;&gt;"سليم",J363="تحت حد الطلب"),"نعم",""))</f>
        <v/>
      </c>
      <c r="N363" s="19">
        <f>IF(M363="نعم",COUNTIFS($M$6:$M$505,"نعم",$H$6:$H$505,"&lt;"&amp;H363)+COUNTIFS($M$6:M363,"نعم",$H$6:H363,H363),"")</f>
        <v/>
      </c>
    </row>
    <row r="364">
      <c r="A364" s="5" t="n"/>
      <c r="B364" s="15" t="n"/>
      <c r="C364" s="16" t="n"/>
      <c r="D364" s="17" t="n"/>
      <c r="E364" s="17" t="n"/>
      <c r="F364" s="18" t="n"/>
      <c r="G364" s="18" t="n"/>
      <c r="H364" s="19">
        <f>IF(OR(A364&amp;""="",NOT(ISNUMBER(C364))),"",C364-'الإعدادات'!$B$4)</f>
        <v/>
      </c>
      <c r="I364" s="6">
        <f>IF(H364="","",IF(H364&lt;0,"منتهي",IF(H364&lt;=30,"خلال 30 يومًا",IF(H364&lt;=60,"خلال 60 يومًا",IF(H364&lt;=90,"خلال 90 يومًا","سليم")))))</f>
        <v/>
      </c>
      <c r="J364" s="6">
        <f>IF(OR(A364&amp;""="",NOT(ISNUMBER(D364)),NOT(ISNUMBER(E364))),"",IF(D364&lt;=E364,"تحت حد الطلب","كافٍ"))</f>
        <v/>
      </c>
      <c r="K364" s="20">
        <f>IF(OR(A364&amp;""="",NOT(ISNUMBER(D364)),NOT(ISNUMBER(F364))),"",ROUND(D364*F364,2))</f>
        <v/>
      </c>
      <c r="L364" s="20">
        <f>IF(OR(K364="",I364=""),"",IF(I364="سليم",0,K364))</f>
        <v/>
      </c>
      <c r="M364" s="6">
        <f>IF(OR(I364="",J364=""),"",IF(OR(I364&lt;&gt;"سليم",J364="تحت حد الطلب"),"نعم",""))</f>
        <v/>
      </c>
      <c r="N364" s="19">
        <f>IF(M364="نعم",COUNTIFS($M$6:$M$505,"نعم",$H$6:$H$505,"&lt;"&amp;H364)+COUNTIFS($M$6:M364,"نعم",$H$6:H364,H364),"")</f>
        <v/>
      </c>
    </row>
    <row r="365">
      <c r="A365" s="5" t="n"/>
      <c r="B365" s="15" t="n"/>
      <c r="C365" s="16" t="n"/>
      <c r="D365" s="17" t="n"/>
      <c r="E365" s="17" t="n"/>
      <c r="F365" s="18" t="n"/>
      <c r="G365" s="18" t="n"/>
      <c r="H365" s="19">
        <f>IF(OR(A365&amp;""="",NOT(ISNUMBER(C365))),"",C365-'الإعدادات'!$B$4)</f>
        <v/>
      </c>
      <c r="I365" s="6">
        <f>IF(H365="","",IF(H365&lt;0,"منتهي",IF(H365&lt;=30,"خلال 30 يومًا",IF(H365&lt;=60,"خلال 60 يومًا",IF(H365&lt;=90,"خلال 90 يومًا","سليم")))))</f>
        <v/>
      </c>
      <c r="J365" s="6">
        <f>IF(OR(A365&amp;""="",NOT(ISNUMBER(D365)),NOT(ISNUMBER(E365))),"",IF(D365&lt;=E365,"تحت حد الطلب","كافٍ"))</f>
        <v/>
      </c>
      <c r="K365" s="20">
        <f>IF(OR(A365&amp;""="",NOT(ISNUMBER(D365)),NOT(ISNUMBER(F365))),"",ROUND(D365*F365,2))</f>
        <v/>
      </c>
      <c r="L365" s="20">
        <f>IF(OR(K365="",I365=""),"",IF(I365="سليم",0,K365))</f>
        <v/>
      </c>
      <c r="M365" s="6">
        <f>IF(OR(I365="",J365=""),"",IF(OR(I365&lt;&gt;"سليم",J365="تحت حد الطلب"),"نعم",""))</f>
        <v/>
      </c>
      <c r="N365" s="19">
        <f>IF(M365="نعم",COUNTIFS($M$6:$M$505,"نعم",$H$6:$H$505,"&lt;"&amp;H365)+COUNTIFS($M$6:M365,"نعم",$H$6:H365,H365),"")</f>
        <v/>
      </c>
    </row>
    <row r="366">
      <c r="A366" s="5" t="n"/>
      <c r="B366" s="15" t="n"/>
      <c r="C366" s="16" t="n"/>
      <c r="D366" s="17" t="n"/>
      <c r="E366" s="17" t="n"/>
      <c r="F366" s="18" t="n"/>
      <c r="G366" s="18" t="n"/>
      <c r="H366" s="19">
        <f>IF(OR(A366&amp;""="",NOT(ISNUMBER(C366))),"",C366-'الإعدادات'!$B$4)</f>
        <v/>
      </c>
      <c r="I366" s="6">
        <f>IF(H366="","",IF(H366&lt;0,"منتهي",IF(H366&lt;=30,"خلال 30 يومًا",IF(H366&lt;=60,"خلال 60 يومًا",IF(H366&lt;=90,"خلال 90 يومًا","سليم")))))</f>
        <v/>
      </c>
      <c r="J366" s="6">
        <f>IF(OR(A366&amp;""="",NOT(ISNUMBER(D366)),NOT(ISNUMBER(E366))),"",IF(D366&lt;=E366,"تحت حد الطلب","كافٍ"))</f>
        <v/>
      </c>
      <c r="K366" s="20">
        <f>IF(OR(A366&amp;""="",NOT(ISNUMBER(D366)),NOT(ISNUMBER(F366))),"",ROUND(D366*F366,2))</f>
        <v/>
      </c>
      <c r="L366" s="20">
        <f>IF(OR(K366="",I366=""),"",IF(I366="سليم",0,K366))</f>
        <v/>
      </c>
      <c r="M366" s="6">
        <f>IF(OR(I366="",J366=""),"",IF(OR(I366&lt;&gt;"سليم",J366="تحت حد الطلب"),"نعم",""))</f>
        <v/>
      </c>
      <c r="N366" s="19">
        <f>IF(M366="نعم",COUNTIFS($M$6:$M$505,"نعم",$H$6:$H$505,"&lt;"&amp;H366)+COUNTIFS($M$6:M366,"نعم",$H$6:H366,H366),"")</f>
        <v/>
      </c>
    </row>
    <row r="367">
      <c r="A367" s="5" t="n"/>
      <c r="B367" s="15" t="n"/>
      <c r="C367" s="16" t="n"/>
      <c r="D367" s="17" t="n"/>
      <c r="E367" s="17" t="n"/>
      <c r="F367" s="18" t="n"/>
      <c r="G367" s="18" t="n"/>
      <c r="H367" s="19">
        <f>IF(OR(A367&amp;""="",NOT(ISNUMBER(C367))),"",C367-'الإعدادات'!$B$4)</f>
        <v/>
      </c>
      <c r="I367" s="6">
        <f>IF(H367="","",IF(H367&lt;0,"منتهي",IF(H367&lt;=30,"خلال 30 يومًا",IF(H367&lt;=60,"خلال 60 يومًا",IF(H367&lt;=90,"خلال 90 يومًا","سليم")))))</f>
        <v/>
      </c>
      <c r="J367" s="6">
        <f>IF(OR(A367&amp;""="",NOT(ISNUMBER(D367)),NOT(ISNUMBER(E367))),"",IF(D367&lt;=E367,"تحت حد الطلب","كافٍ"))</f>
        <v/>
      </c>
      <c r="K367" s="20">
        <f>IF(OR(A367&amp;""="",NOT(ISNUMBER(D367)),NOT(ISNUMBER(F367))),"",ROUND(D367*F367,2))</f>
        <v/>
      </c>
      <c r="L367" s="20">
        <f>IF(OR(K367="",I367=""),"",IF(I367="سليم",0,K367))</f>
        <v/>
      </c>
      <c r="M367" s="6">
        <f>IF(OR(I367="",J367=""),"",IF(OR(I367&lt;&gt;"سليم",J367="تحت حد الطلب"),"نعم",""))</f>
        <v/>
      </c>
      <c r="N367" s="19">
        <f>IF(M367="نعم",COUNTIFS($M$6:$M$505,"نعم",$H$6:$H$505,"&lt;"&amp;H367)+COUNTIFS($M$6:M367,"نعم",$H$6:H367,H367),"")</f>
        <v/>
      </c>
    </row>
    <row r="368">
      <c r="A368" s="5" t="n"/>
      <c r="B368" s="15" t="n"/>
      <c r="C368" s="16" t="n"/>
      <c r="D368" s="17" t="n"/>
      <c r="E368" s="17" t="n"/>
      <c r="F368" s="18" t="n"/>
      <c r="G368" s="18" t="n"/>
      <c r="H368" s="19">
        <f>IF(OR(A368&amp;""="",NOT(ISNUMBER(C368))),"",C368-'الإعدادات'!$B$4)</f>
        <v/>
      </c>
      <c r="I368" s="6">
        <f>IF(H368="","",IF(H368&lt;0,"منتهي",IF(H368&lt;=30,"خلال 30 يومًا",IF(H368&lt;=60,"خلال 60 يومًا",IF(H368&lt;=90,"خلال 90 يومًا","سليم")))))</f>
        <v/>
      </c>
      <c r="J368" s="6">
        <f>IF(OR(A368&amp;""="",NOT(ISNUMBER(D368)),NOT(ISNUMBER(E368))),"",IF(D368&lt;=E368,"تحت حد الطلب","كافٍ"))</f>
        <v/>
      </c>
      <c r="K368" s="20">
        <f>IF(OR(A368&amp;""="",NOT(ISNUMBER(D368)),NOT(ISNUMBER(F368))),"",ROUND(D368*F368,2))</f>
        <v/>
      </c>
      <c r="L368" s="20">
        <f>IF(OR(K368="",I368=""),"",IF(I368="سليم",0,K368))</f>
        <v/>
      </c>
      <c r="M368" s="6">
        <f>IF(OR(I368="",J368=""),"",IF(OR(I368&lt;&gt;"سليم",J368="تحت حد الطلب"),"نعم",""))</f>
        <v/>
      </c>
      <c r="N368" s="19">
        <f>IF(M368="نعم",COUNTIFS($M$6:$M$505,"نعم",$H$6:$H$505,"&lt;"&amp;H368)+COUNTIFS($M$6:M368,"نعم",$H$6:H368,H368),"")</f>
        <v/>
      </c>
    </row>
    <row r="369">
      <c r="A369" s="5" t="n"/>
      <c r="B369" s="15" t="n"/>
      <c r="C369" s="16" t="n"/>
      <c r="D369" s="17" t="n"/>
      <c r="E369" s="17" t="n"/>
      <c r="F369" s="18" t="n"/>
      <c r="G369" s="18" t="n"/>
      <c r="H369" s="19">
        <f>IF(OR(A369&amp;""="",NOT(ISNUMBER(C369))),"",C369-'الإعدادات'!$B$4)</f>
        <v/>
      </c>
      <c r="I369" s="6">
        <f>IF(H369="","",IF(H369&lt;0,"منتهي",IF(H369&lt;=30,"خلال 30 يومًا",IF(H369&lt;=60,"خلال 60 يومًا",IF(H369&lt;=90,"خلال 90 يومًا","سليم")))))</f>
        <v/>
      </c>
      <c r="J369" s="6">
        <f>IF(OR(A369&amp;""="",NOT(ISNUMBER(D369)),NOT(ISNUMBER(E369))),"",IF(D369&lt;=E369,"تحت حد الطلب","كافٍ"))</f>
        <v/>
      </c>
      <c r="K369" s="20">
        <f>IF(OR(A369&amp;""="",NOT(ISNUMBER(D369)),NOT(ISNUMBER(F369))),"",ROUND(D369*F369,2))</f>
        <v/>
      </c>
      <c r="L369" s="20">
        <f>IF(OR(K369="",I369=""),"",IF(I369="سليم",0,K369))</f>
        <v/>
      </c>
      <c r="M369" s="6">
        <f>IF(OR(I369="",J369=""),"",IF(OR(I369&lt;&gt;"سليم",J369="تحت حد الطلب"),"نعم",""))</f>
        <v/>
      </c>
      <c r="N369" s="19">
        <f>IF(M369="نعم",COUNTIFS($M$6:$M$505,"نعم",$H$6:$H$505,"&lt;"&amp;H369)+COUNTIFS($M$6:M369,"نعم",$H$6:H369,H369),"")</f>
        <v/>
      </c>
    </row>
    <row r="370">
      <c r="A370" s="5" t="n"/>
      <c r="B370" s="15" t="n"/>
      <c r="C370" s="16" t="n"/>
      <c r="D370" s="17" t="n"/>
      <c r="E370" s="17" t="n"/>
      <c r="F370" s="18" t="n"/>
      <c r="G370" s="18" t="n"/>
      <c r="H370" s="19">
        <f>IF(OR(A370&amp;""="",NOT(ISNUMBER(C370))),"",C370-'الإعدادات'!$B$4)</f>
        <v/>
      </c>
      <c r="I370" s="6">
        <f>IF(H370="","",IF(H370&lt;0,"منتهي",IF(H370&lt;=30,"خلال 30 يومًا",IF(H370&lt;=60,"خلال 60 يومًا",IF(H370&lt;=90,"خلال 90 يومًا","سليم")))))</f>
        <v/>
      </c>
      <c r="J370" s="6">
        <f>IF(OR(A370&amp;""="",NOT(ISNUMBER(D370)),NOT(ISNUMBER(E370))),"",IF(D370&lt;=E370,"تحت حد الطلب","كافٍ"))</f>
        <v/>
      </c>
      <c r="K370" s="20">
        <f>IF(OR(A370&amp;""="",NOT(ISNUMBER(D370)),NOT(ISNUMBER(F370))),"",ROUND(D370*F370,2))</f>
        <v/>
      </c>
      <c r="L370" s="20">
        <f>IF(OR(K370="",I370=""),"",IF(I370="سليم",0,K370))</f>
        <v/>
      </c>
      <c r="M370" s="6">
        <f>IF(OR(I370="",J370=""),"",IF(OR(I370&lt;&gt;"سليم",J370="تحت حد الطلب"),"نعم",""))</f>
        <v/>
      </c>
      <c r="N370" s="19">
        <f>IF(M370="نعم",COUNTIFS($M$6:$M$505,"نعم",$H$6:$H$505,"&lt;"&amp;H370)+COUNTIFS($M$6:M370,"نعم",$H$6:H370,H370),"")</f>
        <v/>
      </c>
    </row>
    <row r="371">
      <c r="A371" s="5" t="n"/>
      <c r="B371" s="15" t="n"/>
      <c r="C371" s="16" t="n"/>
      <c r="D371" s="17" t="n"/>
      <c r="E371" s="17" t="n"/>
      <c r="F371" s="18" t="n"/>
      <c r="G371" s="18" t="n"/>
      <c r="H371" s="19">
        <f>IF(OR(A371&amp;""="",NOT(ISNUMBER(C371))),"",C371-'الإعدادات'!$B$4)</f>
        <v/>
      </c>
      <c r="I371" s="6">
        <f>IF(H371="","",IF(H371&lt;0,"منتهي",IF(H371&lt;=30,"خلال 30 يومًا",IF(H371&lt;=60,"خلال 60 يومًا",IF(H371&lt;=90,"خلال 90 يومًا","سليم")))))</f>
        <v/>
      </c>
      <c r="J371" s="6">
        <f>IF(OR(A371&amp;""="",NOT(ISNUMBER(D371)),NOT(ISNUMBER(E371))),"",IF(D371&lt;=E371,"تحت حد الطلب","كافٍ"))</f>
        <v/>
      </c>
      <c r="K371" s="20">
        <f>IF(OR(A371&amp;""="",NOT(ISNUMBER(D371)),NOT(ISNUMBER(F371))),"",ROUND(D371*F371,2))</f>
        <v/>
      </c>
      <c r="L371" s="20">
        <f>IF(OR(K371="",I371=""),"",IF(I371="سليم",0,K371))</f>
        <v/>
      </c>
      <c r="M371" s="6">
        <f>IF(OR(I371="",J371=""),"",IF(OR(I371&lt;&gt;"سليم",J371="تحت حد الطلب"),"نعم",""))</f>
        <v/>
      </c>
      <c r="N371" s="19">
        <f>IF(M371="نعم",COUNTIFS($M$6:$M$505,"نعم",$H$6:$H$505,"&lt;"&amp;H371)+COUNTIFS($M$6:M371,"نعم",$H$6:H371,H371),"")</f>
        <v/>
      </c>
    </row>
    <row r="372">
      <c r="A372" s="5" t="n"/>
      <c r="B372" s="15" t="n"/>
      <c r="C372" s="16" t="n"/>
      <c r="D372" s="17" t="n"/>
      <c r="E372" s="17" t="n"/>
      <c r="F372" s="18" t="n"/>
      <c r="G372" s="18" t="n"/>
      <c r="H372" s="19">
        <f>IF(OR(A372&amp;""="",NOT(ISNUMBER(C372))),"",C372-'الإعدادات'!$B$4)</f>
        <v/>
      </c>
      <c r="I372" s="6">
        <f>IF(H372="","",IF(H372&lt;0,"منتهي",IF(H372&lt;=30,"خلال 30 يومًا",IF(H372&lt;=60,"خلال 60 يومًا",IF(H372&lt;=90,"خلال 90 يومًا","سليم")))))</f>
        <v/>
      </c>
      <c r="J372" s="6">
        <f>IF(OR(A372&amp;""="",NOT(ISNUMBER(D372)),NOT(ISNUMBER(E372))),"",IF(D372&lt;=E372,"تحت حد الطلب","كافٍ"))</f>
        <v/>
      </c>
      <c r="K372" s="20">
        <f>IF(OR(A372&amp;""="",NOT(ISNUMBER(D372)),NOT(ISNUMBER(F372))),"",ROUND(D372*F372,2))</f>
        <v/>
      </c>
      <c r="L372" s="20">
        <f>IF(OR(K372="",I372=""),"",IF(I372="سليم",0,K372))</f>
        <v/>
      </c>
      <c r="M372" s="6">
        <f>IF(OR(I372="",J372=""),"",IF(OR(I372&lt;&gt;"سليم",J372="تحت حد الطلب"),"نعم",""))</f>
        <v/>
      </c>
      <c r="N372" s="19">
        <f>IF(M372="نعم",COUNTIFS($M$6:$M$505,"نعم",$H$6:$H$505,"&lt;"&amp;H372)+COUNTIFS($M$6:M372,"نعم",$H$6:H372,H372),"")</f>
        <v/>
      </c>
    </row>
    <row r="373">
      <c r="A373" s="5" t="n"/>
      <c r="B373" s="15" t="n"/>
      <c r="C373" s="16" t="n"/>
      <c r="D373" s="17" t="n"/>
      <c r="E373" s="17" t="n"/>
      <c r="F373" s="18" t="n"/>
      <c r="G373" s="18" t="n"/>
      <c r="H373" s="19">
        <f>IF(OR(A373&amp;""="",NOT(ISNUMBER(C373))),"",C373-'الإعدادات'!$B$4)</f>
        <v/>
      </c>
      <c r="I373" s="6">
        <f>IF(H373="","",IF(H373&lt;0,"منتهي",IF(H373&lt;=30,"خلال 30 يومًا",IF(H373&lt;=60,"خلال 60 يومًا",IF(H373&lt;=90,"خلال 90 يومًا","سليم")))))</f>
        <v/>
      </c>
      <c r="J373" s="6">
        <f>IF(OR(A373&amp;""="",NOT(ISNUMBER(D373)),NOT(ISNUMBER(E373))),"",IF(D373&lt;=E373,"تحت حد الطلب","كافٍ"))</f>
        <v/>
      </c>
      <c r="K373" s="20">
        <f>IF(OR(A373&amp;""="",NOT(ISNUMBER(D373)),NOT(ISNUMBER(F373))),"",ROUND(D373*F373,2))</f>
        <v/>
      </c>
      <c r="L373" s="20">
        <f>IF(OR(K373="",I373=""),"",IF(I373="سليم",0,K373))</f>
        <v/>
      </c>
      <c r="M373" s="6">
        <f>IF(OR(I373="",J373=""),"",IF(OR(I373&lt;&gt;"سليم",J373="تحت حد الطلب"),"نعم",""))</f>
        <v/>
      </c>
      <c r="N373" s="19">
        <f>IF(M373="نعم",COUNTIFS($M$6:$M$505,"نعم",$H$6:$H$505,"&lt;"&amp;H373)+COUNTIFS($M$6:M373,"نعم",$H$6:H373,H373),"")</f>
        <v/>
      </c>
    </row>
    <row r="374">
      <c r="A374" s="5" t="n"/>
      <c r="B374" s="15" t="n"/>
      <c r="C374" s="16" t="n"/>
      <c r="D374" s="17" t="n"/>
      <c r="E374" s="17" t="n"/>
      <c r="F374" s="18" t="n"/>
      <c r="G374" s="18" t="n"/>
      <c r="H374" s="19">
        <f>IF(OR(A374&amp;""="",NOT(ISNUMBER(C374))),"",C374-'الإعدادات'!$B$4)</f>
        <v/>
      </c>
      <c r="I374" s="6">
        <f>IF(H374="","",IF(H374&lt;0,"منتهي",IF(H374&lt;=30,"خلال 30 يومًا",IF(H374&lt;=60,"خلال 60 يومًا",IF(H374&lt;=90,"خلال 90 يومًا","سليم")))))</f>
        <v/>
      </c>
      <c r="J374" s="6">
        <f>IF(OR(A374&amp;""="",NOT(ISNUMBER(D374)),NOT(ISNUMBER(E374))),"",IF(D374&lt;=E374,"تحت حد الطلب","كافٍ"))</f>
        <v/>
      </c>
      <c r="K374" s="20">
        <f>IF(OR(A374&amp;""="",NOT(ISNUMBER(D374)),NOT(ISNUMBER(F374))),"",ROUND(D374*F374,2))</f>
        <v/>
      </c>
      <c r="L374" s="20">
        <f>IF(OR(K374="",I374=""),"",IF(I374="سليم",0,K374))</f>
        <v/>
      </c>
      <c r="M374" s="6">
        <f>IF(OR(I374="",J374=""),"",IF(OR(I374&lt;&gt;"سليم",J374="تحت حد الطلب"),"نعم",""))</f>
        <v/>
      </c>
      <c r="N374" s="19">
        <f>IF(M374="نعم",COUNTIFS($M$6:$M$505,"نعم",$H$6:$H$505,"&lt;"&amp;H374)+COUNTIFS($M$6:M374,"نعم",$H$6:H374,H374),"")</f>
        <v/>
      </c>
    </row>
    <row r="375">
      <c r="A375" s="5" t="n"/>
      <c r="B375" s="15" t="n"/>
      <c r="C375" s="16" t="n"/>
      <c r="D375" s="17" t="n"/>
      <c r="E375" s="17" t="n"/>
      <c r="F375" s="18" t="n"/>
      <c r="G375" s="18" t="n"/>
      <c r="H375" s="19">
        <f>IF(OR(A375&amp;""="",NOT(ISNUMBER(C375))),"",C375-'الإعدادات'!$B$4)</f>
        <v/>
      </c>
      <c r="I375" s="6">
        <f>IF(H375="","",IF(H375&lt;0,"منتهي",IF(H375&lt;=30,"خلال 30 يومًا",IF(H375&lt;=60,"خلال 60 يومًا",IF(H375&lt;=90,"خلال 90 يومًا","سليم")))))</f>
        <v/>
      </c>
      <c r="J375" s="6">
        <f>IF(OR(A375&amp;""="",NOT(ISNUMBER(D375)),NOT(ISNUMBER(E375))),"",IF(D375&lt;=E375,"تحت حد الطلب","كافٍ"))</f>
        <v/>
      </c>
      <c r="K375" s="20">
        <f>IF(OR(A375&amp;""="",NOT(ISNUMBER(D375)),NOT(ISNUMBER(F375))),"",ROUND(D375*F375,2))</f>
        <v/>
      </c>
      <c r="L375" s="20">
        <f>IF(OR(K375="",I375=""),"",IF(I375="سليم",0,K375))</f>
        <v/>
      </c>
      <c r="M375" s="6">
        <f>IF(OR(I375="",J375=""),"",IF(OR(I375&lt;&gt;"سليم",J375="تحت حد الطلب"),"نعم",""))</f>
        <v/>
      </c>
      <c r="N375" s="19">
        <f>IF(M375="نعم",COUNTIFS($M$6:$M$505,"نعم",$H$6:$H$505,"&lt;"&amp;H375)+COUNTIFS($M$6:M375,"نعم",$H$6:H375,H375),"")</f>
        <v/>
      </c>
    </row>
    <row r="376">
      <c r="A376" s="5" t="n"/>
      <c r="B376" s="15" t="n"/>
      <c r="C376" s="16" t="n"/>
      <c r="D376" s="17" t="n"/>
      <c r="E376" s="17" t="n"/>
      <c r="F376" s="18" t="n"/>
      <c r="G376" s="18" t="n"/>
      <c r="H376" s="19">
        <f>IF(OR(A376&amp;""="",NOT(ISNUMBER(C376))),"",C376-'الإعدادات'!$B$4)</f>
        <v/>
      </c>
      <c r="I376" s="6">
        <f>IF(H376="","",IF(H376&lt;0,"منتهي",IF(H376&lt;=30,"خلال 30 يومًا",IF(H376&lt;=60,"خلال 60 يومًا",IF(H376&lt;=90,"خلال 90 يومًا","سليم")))))</f>
        <v/>
      </c>
      <c r="J376" s="6">
        <f>IF(OR(A376&amp;""="",NOT(ISNUMBER(D376)),NOT(ISNUMBER(E376))),"",IF(D376&lt;=E376,"تحت حد الطلب","كافٍ"))</f>
        <v/>
      </c>
      <c r="K376" s="20">
        <f>IF(OR(A376&amp;""="",NOT(ISNUMBER(D376)),NOT(ISNUMBER(F376))),"",ROUND(D376*F376,2))</f>
        <v/>
      </c>
      <c r="L376" s="20">
        <f>IF(OR(K376="",I376=""),"",IF(I376="سليم",0,K376))</f>
        <v/>
      </c>
      <c r="M376" s="6">
        <f>IF(OR(I376="",J376=""),"",IF(OR(I376&lt;&gt;"سليم",J376="تحت حد الطلب"),"نعم",""))</f>
        <v/>
      </c>
      <c r="N376" s="19">
        <f>IF(M376="نعم",COUNTIFS($M$6:$M$505,"نعم",$H$6:$H$505,"&lt;"&amp;H376)+COUNTIFS($M$6:M376,"نعم",$H$6:H376,H376),"")</f>
        <v/>
      </c>
    </row>
    <row r="377">
      <c r="A377" s="5" t="n"/>
      <c r="B377" s="15" t="n"/>
      <c r="C377" s="16" t="n"/>
      <c r="D377" s="17" t="n"/>
      <c r="E377" s="17" t="n"/>
      <c r="F377" s="18" t="n"/>
      <c r="G377" s="18" t="n"/>
      <c r="H377" s="19">
        <f>IF(OR(A377&amp;""="",NOT(ISNUMBER(C377))),"",C377-'الإعدادات'!$B$4)</f>
        <v/>
      </c>
      <c r="I377" s="6">
        <f>IF(H377="","",IF(H377&lt;0,"منتهي",IF(H377&lt;=30,"خلال 30 يومًا",IF(H377&lt;=60,"خلال 60 يومًا",IF(H377&lt;=90,"خلال 90 يومًا","سليم")))))</f>
        <v/>
      </c>
      <c r="J377" s="6">
        <f>IF(OR(A377&amp;""="",NOT(ISNUMBER(D377)),NOT(ISNUMBER(E377))),"",IF(D377&lt;=E377,"تحت حد الطلب","كافٍ"))</f>
        <v/>
      </c>
      <c r="K377" s="20">
        <f>IF(OR(A377&amp;""="",NOT(ISNUMBER(D377)),NOT(ISNUMBER(F377))),"",ROUND(D377*F377,2))</f>
        <v/>
      </c>
      <c r="L377" s="20">
        <f>IF(OR(K377="",I377=""),"",IF(I377="سليم",0,K377))</f>
        <v/>
      </c>
      <c r="M377" s="6">
        <f>IF(OR(I377="",J377=""),"",IF(OR(I377&lt;&gt;"سليم",J377="تحت حد الطلب"),"نعم",""))</f>
        <v/>
      </c>
      <c r="N377" s="19">
        <f>IF(M377="نعم",COUNTIFS($M$6:$M$505,"نعم",$H$6:$H$505,"&lt;"&amp;H377)+COUNTIFS($M$6:M377,"نعم",$H$6:H377,H377),"")</f>
        <v/>
      </c>
    </row>
    <row r="378">
      <c r="A378" s="5" t="n"/>
      <c r="B378" s="15" t="n"/>
      <c r="C378" s="16" t="n"/>
      <c r="D378" s="17" t="n"/>
      <c r="E378" s="17" t="n"/>
      <c r="F378" s="18" t="n"/>
      <c r="G378" s="18" t="n"/>
      <c r="H378" s="19">
        <f>IF(OR(A378&amp;""="",NOT(ISNUMBER(C378))),"",C378-'الإعدادات'!$B$4)</f>
        <v/>
      </c>
      <c r="I378" s="6">
        <f>IF(H378="","",IF(H378&lt;0,"منتهي",IF(H378&lt;=30,"خلال 30 يومًا",IF(H378&lt;=60,"خلال 60 يومًا",IF(H378&lt;=90,"خلال 90 يومًا","سليم")))))</f>
        <v/>
      </c>
      <c r="J378" s="6">
        <f>IF(OR(A378&amp;""="",NOT(ISNUMBER(D378)),NOT(ISNUMBER(E378))),"",IF(D378&lt;=E378,"تحت حد الطلب","كافٍ"))</f>
        <v/>
      </c>
      <c r="K378" s="20">
        <f>IF(OR(A378&amp;""="",NOT(ISNUMBER(D378)),NOT(ISNUMBER(F378))),"",ROUND(D378*F378,2))</f>
        <v/>
      </c>
      <c r="L378" s="20">
        <f>IF(OR(K378="",I378=""),"",IF(I378="سليم",0,K378))</f>
        <v/>
      </c>
      <c r="M378" s="6">
        <f>IF(OR(I378="",J378=""),"",IF(OR(I378&lt;&gt;"سليم",J378="تحت حد الطلب"),"نعم",""))</f>
        <v/>
      </c>
      <c r="N378" s="19">
        <f>IF(M378="نعم",COUNTIFS($M$6:$M$505,"نعم",$H$6:$H$505,"&lt;"&amp;H378)+COUNTIFS($M$6:M378,"نعم",$H$6:H378,H378),"")</f>
        <v/>
      </c>
    </row>
    <row r="379">
      <c r="A379" s="5" t="n"/>
      <c r="B379" s="15" t="n"/>
      <c r="C379" s="16" t="n"/>
      <c r="D379" s="17" t="n"/>
      <c r="E379" s="17" t="n"/>
      <c r="F379" s="18" t="n"/>
      <c r="G379" s="18" t="n"/>
      <c r="H379" s="19">
        <f>IF(OR(A379&amp;""="",NOT(ISNUMBER(C379))),"",C379-'الإعدادات'!$B$4)</f>
        <v/>
      </c>
      <c r="I379" s="6">
        <f>IF(H379="","",IF(H379&lt;0,"منتهي",IF(H379&lt;=30,"خلال 30 يومًا",IF(H379&lt;=60,"خلال 60 يومًا",IF(H379&lt;=90,"خلال 90 يومًا","سليم")))))</f>
        <v/>
      </c>
      <c r="J379" s="6">
        <f>IF(OR(A379&amp;""="",NOT(ISNUMBER(D379)),NOT(ISNUMBER(E379))),"",IF(D379&lt;=E379,"تحت حد الطلب","كافٍ"))</f>
        <v/>
      </c>
      <c r="K379" s="20">
        <f>IF(OR(A379&amp;""="",NOT(ISNUMBER(D379)),NOT(ISNUMBER(F379))),"",ROUND(D379*F379,2))</f>
        <v/>
      </c>
      <c r="L379" s="20">
        <f>IF(OR(K379="",I379=""),"",IF(I379="سليم",0,K379))</f>
        <v/>
      </c>
      <c r="M379" s="6">
        <f>IF(OR(I379="",J379=""),"",IF(OR(I379&lt;&gt;"سليم",J379="تحت حد الطلب"),"نعم",""))</f>
        <v/>
      </c>
      <c r="N379" s="19">
        <f>IF(M379="نعم",COUNTIFS($M$6:$M$505,"نعم",$H$6:$H$505,"&lt;"&amp;H379)+COUNTIFS($M$6:M379,"نعم",$H$6:H379,H379),"")</f>
        <v/>
      </c>
    </row>
    <row r="380">
      <c r="A380" s="5" t="n"/>
      <c r="B380" s="15" t="n"/>
      <c r="C380" s="16" t="n"/>
      <c r="D380" s="17" t="n"/>
      <c r="E380" s="17" t="n"/>
      <c r="F380" s="18" t="n"/>
      <c r="G380" s="18" t="n"/>
      <c r="H380" s="19">
        <f>IF(OR(A380&amp;""="",NOT(ISNUMBER(C380))),"",C380-'الإعدادات'!$B$4)</f>
        <v/>
      </c>
      <c r="I380" s="6">
        <f>IF(H380="","",IF(H380&lt;0,"منتهي",IF(H380&lt;=30,"خلال 30 يومًا",IF(H380&lt;=60,"خلال 60 يومًا",IF(H380&lt;=90,"خلال 90 يومًا","سليم")))))</f>
        <v/>
      </c>
      <c r="J380" s="6">
        <f>IF(OR(A380&amp;""="",NOT(ISNUMBER(D380)),NOT(ISNUMBER(E380))),"",IF(D380&lt;=E380,"تحت حد الطلب","كافٍ"))</f>
        <v/>
      </c>
      <c r="K380" s="20">
        <f>IF(OR(A380&amp;""="",NOT(ISNUMBER(D380)),NOT(ISNUMBER(F380))),"",ROUND(D380*F380,2))</f>
        <v/>
      </c>
      <c r="L380" s="20">
        <f>IF(OR(K380="",I380=""),"",IF(I380="سليم",0,K380))</f>
        <v/>
      </c>
      <c r="M380" s="6">
        <f>IF(OR(I380="",J380=""),"",IF(OR(I380&lt;&gt;"سليم",J380="تحت حد الطلب"),"نعم",""))</f>
        <v/>
      </c>
      <c r="N380" s="19">
        <f>IF(M380="نعم",COUNTIFS($M$6:$M$505,"نعم",$H$6:$H$505,"&lt;"&amp;H380)+COUNTIFS($M$6:M380,"نعم",$H$6:H380,H380),"")</f>
        <v/>
      </c>
    </row>
    <row r="381">
      <c r="A381" s="5" t="n"/>
      <c r="B381" s="15" t="n"/>
      <c r="C381" s="16" t="n"/>
      <c r="D381" s="17" t="n"/>
      <c r="E381" s="17" t="n"/>
      <c r="F381" s="18" t="n"/>
      <c r="G381" s="18" t="n"/>
      <c r="H381" s="19">
        <f>IF(OR(A381&amp;""="",NOT(ISNUMBER(C381))),"",C381-'الإعدادات'!$B$4)</f>
        <v/>
      </c>
      <c r="I381" s="6">
        <f>IF(H381="","",IF(H381&lt;0,"منتهي",IF(H381&lt;=30,"خلال 30 يومًا",IF(H381&lt;=60,"خلال 60 يومًا",IF(H381&lt;=90,"خلال 90 يومًا","سليم")))))</f>
        <v/>
      </c>
      <c r="J381" s="6">
        <f>IF(OR(A381&amp;""="",NOT(ISNUMBER(D381)),NOT(ISNUMBER(E381))),"",IF(D381&lt;=E381,"تحت حد الطلب","كافٍ"))</f>
        <v/>
      </c>
      <c r="K381" s="20">
        <f>IF(OR(A381&amp;""="",NOT(ISNUMBER(D381)),NOT(ISNUMBER(F381))),"",ROUND(D381*F381,2))</f>
        <v/>
      </c>
      <c r="L381" s="20">
        <f>IF(OR(K381="",I381=""),"",IF(I381="سليم",0,K381))</f>
        <v/>
      </c>
      <c r="M381" s="6">
        <f>IF(OR(I381="",J381=""),"",IF(OR(I381&lt;&gt;"سليم",J381="تحت حد الطلب"),"نعم",""))</f>
        <v/>
      </c>
      <c r="N381" s="19">
        <f>IF(M381="نعم",COUNTIFS($M$6:$M$505,"نعم",$H$6:$H$505,"&lt;"&amp;H381)+COUNTIFS($M$6:M381,"نعم",$H$6:H381,H381),"")</f>
        <v/>
      </c>
    </row>
    <row r="382">
      <c r="A382" s="5" t="n"/>
      <c r="B382" s="15" t="n"/>
      <c r="C382" s="16" t="n"/>
      <c r="D382" s="17" t="n"/>
      <c r="E382" s="17" t="n"/>
      <c r="F382" s="18" t="n"/>
      <c r="G382" s="18" t="n"/>
      <c r="H382" s="19">
        <f>IF(OR(A382&amp;""="",NOT(ISNUMBER(C382))),"",C382-'الإعدادات'!$B$4)</f>
        <v/>
      </c>
      <c r="I382" s="6">
        <f>IF(H382="","",IF(H382&lt;0,"منتهي",IF(H382&lt;=30,"خلال 30 يومًا",IF(H382&lt;=60,"خلال 60 يومًا",IF(H382&lt;=90,"خلال 90 يومًا","سليم")))))</f>
        <v/>
      </c>
      <c r="J382" s="6">
        <f>IF(OR(A382&amp;""="",NOT(ISNUMBER(D382)),NOT(ISNUMBER(E382))),"",IF(D382&lt;=E382,"تحت حد الطلب","كافٍ"))</f>
        <v/>
      </c>
      <c r="K382" s="20">
        <f>IF(OR(A382&amp;""="",NOT(ISNUMBER(D382)),NOT(ISNUMBER(F382))),"",ROUND(D382*F382,2))</f>
        <v/>
      </c>
      <c r="L382" s="20">
        <f>IF(OR(K382="",I382=""),"",IF(I382="سليم",0,K382))</f>
        <v/>
      </c>
      <c r="M382" s="6">
        <f>IF(OR(I382="",J382=""),"",IF(OR(I382&lt;&gt;"سليم",J382="تحت حد الطلب"),"نعم",""))</f>
        <v/>
      </c>
      <c r="N382" s="19">
        <f>IF(M382="نعم",COUNTIFS($M$6:$M$505,"نعم",$H$6:$H$505,"&lt;"&amp;H382)+COUNTIFS($M$6:M382,"نعم",$H$6:H382,H382),"")</f>
        <v/>
      </c>
    </row>
    <row r="383">
      <c r="A383" s="5" t="n"/>
      <c r="B383" s="15" t="n"/>
      <c r="C383" s="16" t="n"/>
      <c r="D383" s="17" t="n"/>
      <c r="E383" s="17" t="n"/>
      <c r="F383" s="18" t="n"/>
      <c r="G383" s="18" t="n"/>
      <c r="H383" s="19">
        <f>IF(OR(A383&amp;""="",NOT(ISNUMBER(C383))),"",C383-'الإعدادات'!$B$4)</f>
        <v/>
      </c>
      <c r="I383" s="6">
        <f>IF(H383="","",IF(H383&lt;0,"منتهي",IF(H383&lt;=30,"خلال 30 يومًا",IF(H383&lt;=60,"خلال 60 يومًا",IF(H383&lt;=90,"خلال 90 يومًا","سليم")))))</f>
        <v/>
      </c>
      <c r="J383" s="6">
        <f>IF(OR(A383&amp;""="",NOT(ISNUMBER(D383)),NOT(ISNUMBER(E383))),"",IF(D383&lt;=E383,"تحت حد الطلب","كافٍ"))</f>
        <v/>
      </c>
      <c r="K383" s="20">
        <f>IF(OR(A383&amp;""="",NOT(ISNUMBER(D383)),NOT(ISNUMBER(F383))),"",ROUND(D383*F383,2))</f>
        <v/>
      </c>
      <c r="L383" s="20">
        <f>IF(OR(K383="",I383=""),"",IF(I383="سليم",0,K383))</f>
        <v/>
      </c>
      <c r="M383" s="6">
        <f>IF(OR(I383="",J383=""),"",IF(OR(I383&lt;&gt;"سليم",J383="تحت حد الطلب"),"نعم",""))</f>
        <v/>
      </c>
      <c r="N383" s="19">
        <f>IF(M383="نعم",COUNTIFS($M$6:$M$505,"نعم",$H$6:$H$505,"&lt;"&amp;H383)+COUNTIFS($M$6:M383,"نعم",$H$6:H383,H383),"")</f>
        <v/>
      </c>
    </row>
    <row r="384">
      <c r="A384" s="5" t="n"/>
      <c r="B384" s="15" t="n"/>
      <c r="C384" s="16" t="n"/>
      <c r="D384" s="17" t="n"/>
      <c r="E384" s="17" t="n"/>
      <c r="F384" s="18" t="n"/>
      <c r="G384" s="18" t="n"/>
      <c r="H384" s="19">
        <f>IF(OR(A384&amp;""="",NOT(ISNUMBER(C384))),"",C384-'الإعدادات'!$B$4)</f>
        <v/>
      </c>
      <c r="I384" s="6">
        <f>IF(H384="","",IF(H384&lt;0,"منتهي",IF(H384&lt;=30,"خلال 30 يومًا",IF(H384&lt;=60,"خلال 60 يومًا",IF(H384&lt;=90,"خلال 90 يومًا","سليم")))))</f>
        <v/>
      </c>
      <c r="J384" s="6">
        <f>IF(OR(A384&amp;""="",NOT(ISNUMBER(D384)),NOT(ISNUMBER(E384))),"",IF(D384&lt;=E384,"تحت حد الطلب","كافٍ"))</f>
        <v/>
      </c>
      <c r="K384" s="20">
        <f>IF(OR(A384&amp;""="",NOT(ISNUMBER(D384)),NOT(ISNUMBER(F384))),"",ROUND(D384*F384,2))</f>
        <v/>
      </c>
      <c r="L384" s="20">
        <f>IF(OR(K384="",I384=""),"",IF(I384="سليم",0,K384))</f>
        <v/>
      </c>
      <c r="M384" s="6">
        <f>IF(OR(I384="",J384=""),"",IF(OR(I384&lt;&gt;"سليم",J384="تحت حد الطلب"),"نعم",""))</f>
        <v/>
      </c>
      <c r="N384" s="19">
        <f>IF(M384="نعم",COUNTIFS($M$6:$M$505,"نعم",$H$6:$H$505,"&lt;"&amp;H384)+COUNTIFS($M$6:M384,"نعم",$H$6:H384,H384),"")</f>
        <v/>
      </c>
    </row>
    <row r="385">
      <c r="A385" s="5" t="n"/>
      <c r="B385" s="15" t="n"/>
      <c r="C385" s="16" t="n"/>
      <c r="D385" s="17" t="n"/>
      <c r="E385" s="17" t="n"/>
      <c r="F385" s="18" t="n"/>
      <c r="G385" s="18" t="n"/>
      <c r="H385" s="19">
        <f>IF(OR(A385&amp;""="",NOT(ISNUMBER(C385))),"",C385-'الإعدادات'!$B$4)</f>
        <v/>
      </c>
      <c r="I385" s="6">
        <f>IF(H385="","",IF(H385&lt;0,"منتهي",IF(H385&lt;=30,"خلال 30 يومًا",IF(H385&lt;=60,"خلال 60 يومًا",IF(H385&lt;=90,"خلال 90 يومًا","سليم")))))</f>
        <v/>
      </c>
      <c r="J385" s="6">
        <f>IF(OR(A385&amp;""="",NOT(ISNUMBER(D385)),NOT(ISNUMBER(E385))),"",IF(D385&lt;=E385,"تحت حد الطلب","كافٍ"))</f>
        <v/>
      </c>
      <c r="K385" s="20">
        <f>IF(OR(A385&amp;""="",NOT(ISNUMBER(D385)),NOT(ISNUMBER(F385))),"",ROUND(D385*F385,2))</f>
        <v/>
      </c>
      <c r="L385" s="20">
        <f>IF(OR(K385="",I385=""),"",IF(I385="سليم",0,K385))</f>
        <v/>
      </c>
      <c r="M385" s="6">
        <f>IF(OR(I385="",J385=""),"",IF(OR(I385&lt;&gt;"سليم",J385="تحت حد الطلب"),"نعم",""))</f>
        <v/>
      </c>
      <c r="N385" s="19">
        <f>IF(M385="نعم",COUNTIFS($M$6:$M$505,"نعم",$H$6:$H$505,"&lt;"&amp;H385)+COUNTIFS($M$6:M385,"نعم",$H$6:H385,H385),"")</f>
        <v/>
      </c>
    </row>
    <row r="386">
      <c r="A386" s="5" t="n"/>
      <c r="B386" s="15" t="n"/>
      <c r="C386" s="16" t="n"/>
      <c r="D386" s="17" t="n"/>
      <c r="E386" s="17" t="n"/>
      <c r="F386" s="18" t="n"/>
      <c r="G386" s="18" t="n"/>
      <c r="H386" s="19">
        <f>IF(OR(A386&amp;""="",NOT(ISNUMBER(C386))),"",C386-'الإعدادات'!$B$4)</f>
        <v/>
      </c>
      <c r="I386" s="6">
        <f>IF(H386="","",IF(H386&lt;0,"منتهي",IF(H386&lt;=30,"خلال 30 يومًا",IF(H386&lt;=60,"خلال 60 يومًا",IF(H386&lt;=90,"خلال 90 يومًا","سليم")))))</f>
        <v/>
      </c>
      <c r="J386" s="6">
        <f>IF(OR(A386&amp;""="",NOT(ISNUMBER(D386)),NOT(ISNUMBER(E386))),"",IF(D386&lt;=E386,"تحت حد الطلب","كافٍ"))</f>
        <v/>
      </c>
      <c r="K386" s="20">
        <f>IF(OR(A386&amp;""="",NOT(ISNUMBER(D386)),NOT(ISNUMBER(F386))),"",ROUND(D386*F386,2))</f>
        <v/>
      </c>
      <c r="L386" s="20">
        <f>IF(OR(K386="",I386=""),"",IF(I386="سليم",0,K386))</f>
        <v/>
      </c>
      <c r="M386" s="6">
        <f>IF(OR(I386="",J386=""),"",IF(OR(I386&lt;&gt;"سليم",J386="تحت حد الطلب"),"نعم",""))</f>
        <v/>
      </c>
      <c r="N386" s="19">
        <f>IF(M386="نعم",COUNTIFS($M$6:$M$505,"نعم",$H$6:$H$505,"&lt;"&amp;H386)+COUNTIFS($M$6:M386,"نعم",$H$6:H386,H386),"")</f>
        <v/>
      </c>
    </row>
    <row r="387">
      <c r="A387" s="5" t="n"/>
      <c r="B387" s="15" t="n"/>
      <c r="C387" s="16" t="n"/>
      <c r="D387" s="17" t="n"/>
      <c r="E387" s="17" t="n"/>
      <c r="F387" s="18" t="n"/>
      <c r="G387" s="18" t="n"/>
      <c r="H387" s="19">
        <f>IF(OR(A387&amp;""="",NOT(ISNUMBER(C387))),"",C387-'الإعدادات'!$B$4)</f>
        <v/>
      </c>
      <c r="I387" s="6">
        <f>IF(H387="","",IF(H387&lt;0,"منتهي",IF(H387&lt;=30,"خلال 30 يومًا",IF(H387&lt;=60,"خلال 60 يومًا",IF(H387&lt;=90,"خلال 90 يومًا","سليم")))))</f>
        <v/>
      </c>
      <c r="J387" s="6">
        <f>IF(OR(A387&amp;""="",NOT(ISNUMBER(D387)),NOT(ISNUMBER(E387))),"",IF(D387&lt;=E387,"تحت حد الطلب","كافٍ"))</f>
        <v/>
      </c>
      <c r="K387" s="20">
        <f>IF(OR(A387&amp;""="",NOT(ISNUMBER(D387)),NOT(ISNUMBER(F387))),"",ROUND(D387*F387,2))</f>
        <v/>
      </c>
      <c r="L387" s="20">
        <f>IF(OR(K387="",I387=""),"",IF(I387="سليم",0,K387))</f>
        <v/>
      </c>
      <c r="M387" s="6">
        <f>IF(OR(I387="",J387=""),"",IF(OR(I387&lt;&gt;"سليم",J387="تحت حد الطلب"),"نعم",""))</f>
        <v/>
      </c>
      <c r="N387" s="19">
        <f>IF(M387="نعم",COUNTIFS($M$6:$M$505,"نعم",$H$6:$H$505,"&lt;"&amp;H387)+COUNTIFS($M$6:M387,"نعم",$H$6:H387,H387),"")</f>
        <v/>
      </c>
    </row>
    <row r="388">
      <c r="A388" s="5" t="n"/>
      <c r="B388" s="15" t="n"/>
      <c r="C388" s="16" t="n"/>
      <c r="D388" s="17" t="n"/>
      <c r="E388" s="17" t="n"/>
      <c r="F388" s="18" t="n"/>
      <c r="G388" s="18" t="n"/>
      <c r="H388" s="19">
        <f>IF(OR(A388&amp;""="",NOT(ISNUMBER(C388))),"",C388-'الإعدادات'!$B$4)</f>
        <v/>
      </c>
      <c r="I388" s="6">
        <f>IF(H388="","",IF(H388&lt;0,"منتهي",IF(H388&lt;=30,"خلال 30 يومًا",IF(H388&lt;=60,"خلال 60 يومًا",IF(H388&lt;=90,"خلال 90 يومًا","سليم")))))</f>
        <v/>
      </c>
      <c r="J388" s="6">
        <f>IF(OR(A388&amp;""="",NOT(ISNUMBER(D388)),NOT(ISNUMBER(E388))),"",IF(D388&lt;=E388,"تحت حد الطلب","كافٍ"))</f>
        <v/>
      </c>
      <c r="K388" s="20">
        <f>IF(OR(A388&amp;""="",NOT(ISNUMBER(D388)),NOT(ISNUMBER(F388))),"",ROUND(D388*F388,2))</f>
        <v/>
      </c>
      <c r="L388" s="20">
        <f>IF(OR(K388="",I388=""),"",IF(I388="سليم",0,K388))</f>
        <v/>
      </c>
      <c r="M388" s="6">
        <f>IF(OR(I388="",J388=""),"",IF(OR(I388&lt;&gt;"سليم",J388="تحت حد الطلب"),"نعم",""))</f>
        <v/>
      </c>
      <c r="N388" s="19">
        <f>IF(M388="نعم",COUNTIFS($M$6:$M$505,"نعم",$H$6:$H$505,"&lt;"&amp;H388)+COUNTIFS($M$6:M388,"نعم",$H$6:H388,H388),"")</f>
        <v/>
      </c>
    </row>
    <row r="389">
      <c r="A389" s="5" t="n"/>
      <c r="B389" s="15" t="n"/>
      <c r="C389" s="16" t="n"/>
      <c r="D389" s="17" t="n"/>
      <c r="E389" s="17" t="n"/>
      <c r="F389" s="18" t="n"/>
      <c r="G389" s="18" t="n"/>
      <c r="H389" s="19">
        <f>IF(OR(A389&amp;""="",NOT(ISNUMBER(C389))),"",C389-'الإعدادات'!$B$4)</f>
        <v/>
      </c>
      <c r="I389" s="6">
        <f>IF(H389="","",IF(H389&lt;0,"منتهي",IF(H389&lt;=30,"خلال 30 يومًا",IF(H389&lt;=60,"خلال 60 يومًا",IF(H389&lt;=90,"خلال 90 يومًا","سليم")))))</f>
        <v/>
      </c>
      <c r="J389" s="6">
        <f>IF(OR(A389&amp;""="",NOT(ISNUMBER(D389)),NOT(ISNUMBER(E389))),"",IF(D389&lt;=E389,"تحت حد الطلب","كافٍ"))</f>
        <v/>
      </c>
      <c r="K389" s="20">
        <f>IF(OR(A389&amp;""="",NOT(ISNUMBER(D389)),NOT(ISNUMBER(F389))),"",ROUND(D389*F389,2))</f>
        <v/>
      </c>
      <c r="L389" s="20">
        <f>IF(OR(K389="",I389=""),"",IF(I389="سليم",0,K389))</f>
        <v/>
      </c>
      <c r="M389" s="6">
        <f>IF(OR(I389="",J389=""),"",IF(OR(I389&lt;&gt;"سليم",J389="تحت حد الطلب"),"نعم",""))</f>
        <v/>
      </c>
      <c r="N389" s="19">
        <f>IF(M389="نعم",COUNTIFS($M$6:$M$505,"نعم",$H$6:$H$505,"&lt;"&amp;H389)+COUNTIFS($M$6:M389,"نعم",$H$6:H389,H389),"")</f>
        <v/>
      </c>
    </row>
    <row r="390">
      <c r="A390" s="5" t="n"/>
      <c r="B390" s="15" t="n"/>
      <c r="C390" s="16" t="n"/>
      <c r="D390" s="17" t="n"/>
      <c r="E390" s="17" t="n"/>
      <c r="F390" s="18" t="n"/>
      <c r="G390" s="18" t="n"/>
      <c r="H390" s="19">
        <f>IF(OR(A390&amp;""="",NOT(ISNUMBER(C390))),"",C390-'الإعدادات'!$B$4)</f>
        <v/>
      </c>
      <c r="I390" s="6">
        <f>IF(H390="","",IF(H390&lt;0,"منتهي",IF(H390&lt;=30,"خلال 30 يومًا",IF(H390&lt;=60,"خلال 60 يومًا",IF(H390&lt;=90,"خلال 90 يومًا","سليم")))))</f>
        <v/>
      </c>
      <c r="J390" s="6">
        <f>IF(OR(A390&amp;""="",NOT(ISNUMBER(D390)),NOT(ISNUMBER(E390))),"",IF(D390&lt;=E390,"تحت حد الطلب","كافٍ"))</f>
        <v/>
      </c>
      <c r="K390" s="20">
        <f>IF(OR(A390&amp;""="",NOT(ISNUMBER(D390)),NOT(ISNUMBER(F390))),"",ROUND(D390*F390,2))</f>
        <v/>
      </c>
      <c r="L390" s="20">
        <f>IF(OR(K390="",I390=""),"",IF(I390="سليم",0,K390))</f>
        <v/>
      </c>
      <c r="M390" s="6">
        <f>IF(OR(I390="",J390=""),"",IF(OR(I390&lt;&gt;"سليم",J390="تحت حد الطلب"),"نعم",""))</f>
        <v/>
      </c>
      <c r="N390" s="19">
        <f>IF(M390="نعم",COUNTIFS($M$6:$M$505,"نعم",$H$6:$H$505,"&lt;"&amp;H390)+COUNTIFS($M$6:M390,"نعم",$H$6:H390,H390),"")</f>
        <v/>
      </c>
    </row>
    <row r="391">
      <c r="A391" s="5" t="n"/>
      <c r="B391" s="15" t="n"/>
      <c r="C391" s="16" t="n"/>
      <c r="D391" s="17" t="n"/>
      <c r="E391" s="17" t="n"/>
      <c r="F391" s="18" t="n"/>
      <c r="G391" s="18" t="n"/>
      <c r="H391" s="19">
        <f>IF(OR(A391&amp;""="",NOT(ISNUMBER(C391))),"",C391-'الإعدادات'!$B$4)</f>
        <v/>
      </c>
      <c r="I391" s="6">
        <f>IF(H391="","",IF(H391&lt;0,"منتهي",IF(H391&lt;=30,"خلال 30 يومًا",IF(H391&lt;=60,"خلال 60 يومًا",IF(H391&lt;=90,"خلال 90 يومًا","سليم")))))</f>
        <v/>
      </c>
      <c r="J391" s="6">
        <f>IF(OR(A391&amp;""="",NOT(ISNUMBER(D391)),NOT(ISNUMBER(E391))),"",IF(D391&lt;=E391,"تحت حد الطلب","كافٍ"))</f>
        <v/>
      </c>
      <c r="K391" s="20">
        <f>IF(OR(A391&amp;""="",NOT(ISNUMBER(D391)),NOT(ISNUMBER(F391))),"",ROUND(D391*F391,2))</f>
        <v/>
      </c>
      <c r="L391" s="20">
        <f>IF(OR(K391="",I391=""),"",IF(I391="سليم",0,K391))</f>
        <v/>
      </c>
      <c r="M391" s="6">
        <f>IF(OR(I391="",J391=""),"",IF(OR(I391&lt;&gt;"سليم",J391="تحت حد الطلب"),"نعم",""))</f>
        <v/>
      </c>
      <c r="N391" s="19">
        <f>IF(M391="نعم",COUNTIFS($M$6:$M$505,"نعم",$H$6:$H$505,"&lt;"&amp;H391)+COUNTIFS($M$6:M391,"نعم",$H$6:H391,H391),"")</f>
        <v/>
      </c>
    </row>
    <row r="392">
      <c r="A392" s="5" t="n"/>
      <c r="B392" s="15" t="n"/>
      <c r="C392" s="16" t="n"/>
      <c r="D392" s="17" t="n"/>
      <c r="E392" s="17" t="n"/>
      <c r="F392" s="18" t="n"/>
      <c r="G392" s="18" t="n"/>
      <c r="H392" s="19">
        <f>IF(OR(A392&amp;""="",NOT(ISNUMBER(C392))),"",C392-'الإعدادات'!$B$4)</f>
        <v/>
      </c>
      <c r="I392" s="6">
        <f>IF(H392="","",IF(H392&lt;0,"منتهي",IF(H392&lt;=30,"خلال 30 يومًا",IF(H392&lt;=60,"خلال 60 يومًا",IF(H392&lt;=90,"خلال 90 يومًا","سليم")))))</f>
        <v/>
      </c>
      <c r="J392" s="6">
        <f>IF(OR(A392&amp;""="",NOT(ISNUMBER(D392)),NOT(ISNUMBER(E392))),"",IF(D392&lt;=E392,"تحت حد الطلب","كافٍ"))</f>
        <v/>
      </c>
      <c r="K392" s="20">
        <f>IF(OR(A392&amp;""="",NOT(ISNUMBER(D392)),NOT(ISNUMBER(F392))),"",ROUND(D392*F392,2))</f>
        <v/>
      </c>
      <c r="L392" s="20">
        <f>IF(OR(K392="",I392=""),"",IF(I392="سليم",0,K392))</f>
        <v/>
      </c>
      <c r="M392" s="6">
        <f>IF(OR(I392="",J392=""),"",IF(OR(I392&lt;&gt;"سليم",J392="تحت حد الطلب"),"نعم",""))</f>
        <v/>
      </c>
      <c r="N392" s="19">
        <f>IF(M392="نعم",COUNTIFS($M$6:$M$505,"نعم",$H$6:$H$505,"&lt;"&amp;H392)+COUNTIFS($M$6:M392,"نعم",$H$6:H392,H392),"")</f>
        <v/>
      </c>
    </row>
    <row r="393">
      <c r="A393" s="5" t="n"/>
      <c r="B393" s="15" t="n"/>
      <c r="C393" s="16" t="n"/>
      <c r="D393" s="17" t="n"/>
      <c r="E393" s="17" t="n"/>
      <c r="F393" s="18" t="n"/>
      <c r="G393" s="18" t="n"/>
      <c r="H393" s="19">
        <f>IF(OR(A393&amp;""="",NOT(ISNUMBER(C393))),"",C393-'الإعدادات'!$B$4)</f>
        <v/>
      </c>
      <c r="I393" s="6">
        <f>IF(H393="","",IF(H393&lt;0,"منتهي",IF(H393&lt;=30,"خلال 30 يومًا",IF(H393&lt;=60,"خلال 60 يومًا",IF(H393&lt;=90,"خلال 90 يومًا","سليم")))))</f>
        <v/>
      </c>
      <c r="J393" s="6">
        <f>IF(OR(A393&amp;""="",NOT(ISNUMBER(D393)),NOT(ISNUMBER(E393))),"",IF(D393&lt;=E393,"تحت حد الطلب","كافٍ"))</f>
        <v/>
      </c>
      <c r="K393" s="20">
        <f>IF(OR(A393&amp;""="",NOT(ISNUMBER(D393)),NOT(ISNUMBER(F393))),"",ROUND(D393*F393,2))</f>
        <v/>
      </c>
      <c r="L393" s="20">
        <f>IF(OR(K393="",I393=""),"",IF(I393="سليم",0,K393))</f>
        <v/>
      </c>
      <c r="M393" s="6">
        <f>IF(OR(I393="",J393=""),"",IF(OR(I393&lt;&gt;"سليم",J393="تحت حد الطلب"),"نعم",""))</f>
        <v/>
      </c>
      <c r="N393" s="19">
        <f>IF(M393="نعم",COUNTIFS($M$6:$M$505,"نعم",$H$6:$H$505,"&lt;"&amp;H393)+COUNTIFS($M$6:M393,"نعم",$H$6:H393,H393),"")</f>
        <v/>
      </c>
    </row>
    <row r="394">
      <c r="A394" s="5" t="n"/>
      <c r="B394" s="15" t="n"/>
      <c r="C394" s="16" t="n"/>
      <c r="D394" s="17" t="n"/>
      <c r="E394" s="17" t="n"/>
      <c r="F394" s="18" t="n"/>
      <c r="G394" s="18" t="n"/>
      <c r="H394" s="19">
        <f>IF(OR(A394&amp;""="",NOT(ISNUMBER(C394))),"",C394-'الإعدادات'!$B$4)</f>
        <v/>
      </c>
      <c r="I394" s="6">
        <f>IF(H394="","",IF(H394&lt;0,"منتهي",IF(H394&lt;=30,"خلال 30 يومًا",IF(H394&lt;=60,"خلال 60 يومًا",IF(H394&lt;=90,"خلال 90 يومًا","سليم")))))</f>
        <v/>
      </c>
      <c r="J394" s="6">
        <f>IF(OR(A394&amp;""="",NOT(ISNUMBER(D394)),NOT(ISNUMBER(E394))),"",IF(D394&lt;=E394,"تحت حد الطلب","كافٍ"))</f>
        <v/>
      </c>
      <c r="K394" s="20">
        <f>IF(OR(A394&amp;""="",NOT(ISNUMBER(D394)),NOT(ISNUMBER(F394))),"",ROUND(D394*F394,2))</f>
        <v/>
      </c>
      <c r="L394" s="20">
        <f>IF(OR(K394="",I394=""),"",IF(I394="سليم",0,K394))</f>
        <v/>
      </c>
      <c r="M394" s="6">
        <f>IF(OR(I394="",J394=""),"",IF(OR(I394&lt;&gt;"سليم",J394="تحت حد الطلب"),"نعم",""))</f>
        <v/>
      </c>
      <c r="N394" s="19">
        <f>IF(M394="نعم",COUNTIFS($M$6:$M$505,"نعم",$H$6:$H$505,"&lt;"&amp;H394)+COUNTIFS($M$6:M394,"نعم",$H$6:H394,H394),"")</f>
        <v/>
      </c>
    </row>
    <row r="395">
      <c r="A395" s="5" t="n"/>
      <c r="B395" s="15" t="n"/>
      <c r="C395" s="16" t="n"/>
      <c r="D395" s="17" t="n"/>
      <c r="E395" s="17" t="n"/>
      <c r="F395" s="18" t="n"/>
      <c r="G395" s="18" t="n"/>
      <c r="H395" s="19">
        <f>IF(OR(A395&amp;""="",NOT(ISNUMBER(C395))),"",C395-'الإعدادات'!$B$4)</f>
        <v/>
      </c>
      <c r="I395" s="6">
        <f>IF(H395="","",IF(H395&lt;0,"منتهي",IF(H395&lt;=30,"خلال 30 يومًا",IF(H395&lt;=60,"خلال 60 يومًا",IF(H395&lt;=90,"خلال 90 يومًا","سليم")))))</f>
        <v/>
      </c>
      <c r="J395" s="6">
        <f>IF(OR(A395&amp;""="",NOT(ISNUMBER(D395)),NOT(ISNUMBER(E395))),"",IF(D395&lt;=E395,"تحت حد الطلب","كافٍ"))</f>
        <v/>
      </c>
      <c r="K395" s="20">
        <f>IF(OR(A395&amp;""="",NOT(ISNUMBER(D395)),NOT(ISNUMBER(F395))),"",ROUND(D395*F395,2))</f>
        <v/>
      </c>
      <c r="L395" s="20">
        <f>IF(OR(K395="",I395=""),"",IF(I395="سليم",0,K395))</f>
        <v/>
      </c>
      <c r="M395" s="6">
        <f>IF(OR(I395="",J395=""),"",IF(OR(I395&lt;&gt;"سليم",J395="تحت حد الطلب"),"نعم",""))</f>
        <v/>
      </c>
      <c r="N395" s="19">
        <f>IF(M395="نعم",COUNTIFS($M$6:$M$505,"نعم",$H$6:$H$505,"&lt;"&amp;H395)+COUNTIFS($M$6:M395,"نعم",$H$6:H395,H395),"")</f>
        <v/>
      </c>
    </row>
    <row r="396">
      <c r="A396" s="5" t="n"/>
      <c r="B396" s="15" t="n"/>
      <c r="C396" s="16" t="n"/>
      <c r="D396" s="17" t="n"/>
      <c r="E396" s="17" t="n"/>
      <c r="F396" s="18" t="n"/>
      <c r="G396" s="18" t="n"/>
      <c r="H396" s="19">
        <f>IF(OR(A396&amp;""="",NOT(ISNUMBER(C396))),"",C396-'الإعدادات'!$B$4)</f>
        <v/>
      </c>
      <c r="I396" s="6">
        <f>IF(H396="","",IF(H396&lt;0,"منتهي",IF(H396&lt;=30,"خلال 30 يومًا",IF(H396&lt;=60,"خلال 60 يومًا",IF(H396&lt;=90,"خلال 90 يومًا","سليم")))))</f>
        <v/>
      </c>
      <c r="J396" s="6">
        <f>IF(OR(A396&amp;""="",NOT(ISNUMBER(D396)),NOT(ISNUMBER(E396))),"",IF(D396&lt;=E396,"تحت حد الطلب","كافٍ"))</f>
        <v/>
      </c>
      <c r="K396" s="20">
        <f>IF(OR(A396&amp;""="",NOT(ISNUMBER(D396)),NOT(ISNUMBER(F396))),"",ROUND(D396*F396,2))</f>
        <v/>
      </c>
      <c r="L396" s="20">
        <f>IF(OR(K396="",I396=""),"",IF(I396="سليم",0,K396))</f>
        <v/>
      </c>
      <c r="M396" s="6">
        <f>IF(OR(I396="",J396=""),"",IF(OR(I396&lt;&gt;"سليم",J396="تحت حد الطلب"),"نعم",""))</f>
        <v/>
      </c>
      <c r="N396" s="19">
        <f>IF(M396="نعم",COUNTIFS($M$6:$M$505,"نعم",$H$6:$H$505,"&lt;"&amp;H396)+COUNTIFS($M$6:M396,"نعم",$H$6:H396,H396),"")</f>
        <v/>
      </c>
    </row>
    <row r="397">
      <c r="A397" s="5" t="n"/>
      <c r="B397" s="15" t="n"/>
      <c r="C397" s="16" t="n"/>
      <c r="D397" s="17" t="n"/>
      <c r="E397" s="17" t="n"/>
      <c r="F397" s="18" t="n"/>
      <c r="G397" s="18" t="n"/>
      <c r="H397" s="19">
        <f>IF(OR(A397&amp;""="",NOT(ISNUMBER(C397))),"",C397-'الإعدادات'!$B$4)</f>
        <v/>
      </c>
      <c r="I397" s="6">
        <f>IF(H397="","",IF(H397&lt;0,"منتهي",IF(H397&lt;=30,"خلال 30 يومًا",IF(H397&lt;=60,"خلال 60 يومًا",IF(H397&lt;=90,"خلال 90 يومًا","سليم")))))</f>
        <v/>
      </c>
      <c r="J397" s="6">
        <f>IF(OR(A397&amp;""="",NOT(ISNUMBER(D397)),NOT(ISNUMBER(E397))),"",IF(D397&lt;=E397,"تحت حد الطلب","كافٍ"))</f>
        <v/>
      </c>
      <c r="K397" s="20">
        <f>IF(OR(A397&amp;""="",NOT(ISNUMBER(D397)),NOT(ISNUMBER(F397))),"",ROUND(D397*F397,2))</f>
        <v/>
      </c>
      <c r="L397" s="20">
        <f>IF(OR(K397="",I397=""),"",IF(I397="سليم",0,K397))</f>
        <v/>
      </c>
      <c r="M397" s="6">
        <f>IF(OR(I397="",J397=""),"",IF(OR(I397&lt;&gt;"سليم",J397="تحت حد الطلب"),"نعم",""))</f>
        <v/>
      </c>
      <c r="N397" s="19">
        <f>IF(M397="نعم",COUNTIFS($M$6:$M$505,"نعم",$H$6:$H$505,"&lt;"&amp;H397)+COUNTIFS($M$6:M397,"نعم",$H$6:H397,H397),"")</f>
        <v/>
      </c>
    </row>
    <row r="398">
      <c r="A398" s="5" t="n"/>
      <c r="B398" s="15" t="n"/>
      <c r="C398" s="16" t="n"/>
      <c r="D398" s="17" t="n"/>
      <c r="E398" s="17" t="n"/>
      <c r="F398" s="18" t="n"/>
      <c r="G398" s="18" t="n"/>
      <c r="H398" s="19">
        <f>IF(OR(A398&amp;""="",NOT(ISNUMBER(C398))),"",C398-'الإعدادات'!$B$4)</f>
        <v/>
      </c>
      <c r="I398" s="6">
        <f>IF(H398="","",IF(H398&lt;0,"منتهي",IF(H398&lt;=30,"خلال 30 يومًا",IF(H398&lt;=60,"خلال 60 يومًا",IF(H398&lt;=90,"خلال 90 يومًا","سليم")))))</f>
        <v/>
      </c>
      <c r="J398" s="6">
        <f>IF(OR(A398&amp;""="",NOT(ISNUMBER(D398)),NOT(ISNUMBER(E398))),"",IF(D398&lt;=E398,"تحت حد الطلب","كافٍ"))</f>
        <v/>
      </c>
      <c r="K398" s="20">
        <f>IF(OR(A398&amp;""="",NOT(ISNUMBER(D398)),NOT(ISNUMBER(F398))),"",ROUND(D398*F398,2))</f>
        <v/>
      </c>
      <c r="L398" s="20">
        <f>IF(OR(K398="",I398=""),"",IF(I398="سليم",0,K398))</f>
        <v/>
      </c>
      <c r="M398" s="6">
        <f>IF(OR(I398="",J398=""),"",IF(OR(I398&lt;&gt;"سليم",J398="تحت حد الطلب"),"نعم",""))</f>
        <v/>
      </c>
      <c r="N398" s="19">
        <f>IF(M398="نعم",COUNTIFS($M$6:$M$505,"نعم",$H$6:$H$505,"&lt;"&amp;H398)+COUNTIFS($M$6:M398,"نعم",$H$6:H398,H398),"")</f>
        <v/>
      </c>
    </row>
    <row r="399">
      <c r="A399" s="5" t="n"/>
      <c r="B399" s="15" t="n"/>
      <c r="C399" s="16" t="n"/>
      <c r="D399" s="17" t="n"/>
      <c r="E399" s="17" t="n"/>
      <c r="F399" s="18" t="n"/>
      <c r="G399" s="18" t="n"/>
      <c r="H399" s="19">
        <f>IF(OR(A399&amp;""="",NOT(ISNUMBER(C399))),"",C399-'الإعدادات'!$B$4)</f>
        <v/>
      </c>
      <c r="I399" s="6">
        <f>IF(H399="","",IF(H399&lt;0,"منتهي",IF(H399&lt;=30,"خلال 30 يومًا",IF(H399&lt;=60,"خلال 60 يومًا",IF(H399&lt;=90,"خلال 90 يومًا","سليم")))))</f>
        <v/>
      </c>
      <c r="J399" s="6">
        <f>IF(OR(A399&amp;""="",NOT(ISNUMBER(D399)),NOT(ISNUMBER(E399))),"",IF(D399&lt;=E399,"تحت حد الطلب","كافٍ"))</f>
        <v/>
      </c>
      <c r="K399" s="20">
        <f>IF(OR(A399&amp;""="",NOT(ISNUMBER(D399)),NOT(ISNUMBER(F399))),"",ROUND(D399*F399,2))</f>
        <v/>
      </c>
      <c r="L399" s="20">
        <f>IF(OR(K399="",I399=""),"",IF(I399="سليم",0,K399))</f>
        <v/>
      </c>
      <c r="M399" s="6">
        <f>IF(OR(I399="",J399=""),"",IF(OR(I399&lt;&gt;"سليم",J399="تحت حد الطلب"),"نعم",""))</f>
        <v/>
      </c>
      <c r="N399" s="19">
        <f>IF(M399="نعم",COUNTIFS($M$6:$M$505,"نعم",$H$6:$H$505,"&lt;"&amp;H399)+COUNTIFS($M$6:M399,"نعم",$H$6:H399,H399),"")</f>
        <v/>
      </c>
    </row>
    <row r="400">
      <c r="A400" s="5" t="n"/>
      <c r="B400" s="15" t="n"/>
      <c r="C400" s="16" t="n"/>
      <c r="D400" s="17" t="n"/>
      <c r="E400" s="17" t="n"/>
      <c r="F400" s="18" t="n"/>
      <c r="G400" s="18" t="n"/>
      <c r="H400" s="19">
        <f>IF(OR(A400&amp;""="",NOT(ISNUMBER(C400))),"",C400-'الإعدادات'!$B$4)</f>
        <v/>
      </c>
      <c r="I400" s="6">
        <f>IF(H400="","",IF(H400&lt;0,"منتهي",IF(H400&lt;=30,"خلال 30 يومًا",IF(H400&lt;=60,"خلال 60 يومًا",IF(H400&lt;=90,"خلال 90 يومًا","سليم")))))</f>
        <v/>
      </c>
      <c r="J400" s="6">
        <f>IF(OR(A400&amp;""="",NOT(ISNUMBER(D400)),NOT(ISNUMBER(E400))),"",IF(D400&lt;=E400,"تحت حد الطلب","كافٍ"))</f>
        <v/>
      </c>
      <c r="K400" s="20">
        <f>IF(OR(A400&amp;""="",NOT(ISNUMBER(D400)),NOT(ISNUMBER(F400))),"",ROUND(D400*F400,2))</f>
        <v/>
      </c>
      <c r="L400" s="20">
        <f>IF(OR(K400="",I400=""),"",IF(I400="سليم",0,K400))</f>
        <v/>
      </c>
      <c r="M400" s="6">
        <f>IF(OR(I400="",J400=""),"",IF(OR(I400&lt;&gt;"سليم",J400="تحت حد الطلب"),"نعم",""))</f>
        <v/>
      </c>
      <c r="N400" s="19">
        <f>IF(M400="نعم",COUNTIFS($M$6:$M$505,"نعم",$H$6:$H$505,"&lt;"&amp;H400)+COUNTIFS($M$6:M400,"نعم",$H$6:H400,H400),"")</f>
        <v/>
      </c>
    </row>
    <row r="401">
      <c r="A401" s="5" t="n"/>
      <c r="B401" s="15" t="n"/>
      <c r="C401" s="16" t="n"/>
      <c r="D401" s="17" t="n"/>
      <c r="E401" s="17" t="n"/>
      <c r="F401" s="18" t="n"/>
      <c r="G401" s="18" t="n"/>
      <c r="H401" s="19">
        <f>IF(OR(A401&amp;""="",NOT(ISNUMBER(C401))),"",C401-'الإعدادات'!$B$4)</f>
        <v/>
      </c>
      <c r="I401" s="6">
        <f>IF(H401="","",IF(H401&lt;0,"منتهي",IF(H401&lt;=30,"خلال 30 يومًا",IF(H401&lt;=60,"خلال 60 يومًا",IF(H401&lt;=90,"خلال 90 يومًا","سليم")))))</f>
        <v/>
      </c>
      <c r="J401" s="6">
        <f>IF(OR(A401&amp;""="",NOT(ISNUMBER(D401)),NOT(ISNUMBER(E401))),"",IF(D401&lt;=E401,"تحت حد الطلب","كافٍ"))</f>
        <v/>
      </c>
      <c r="K401" s="20">
        <f>IF(OR(A401&amp;""="",NOT(ISNUMBER(D401)),NOT(ISNUMBER(F401))),"",ROUND(D401*F401,2))</f>
        <v/>
      </c>
      <c r="L401" s="20">
        <f>IF(OR(K401="",I401=""),"",IF(I401="سليم",0,K401))</f>
        <v/>
      </c>
      <c r="M401" s="6">
        <f>IF(OR(I401="",J401=""),"",IF(OR(I401&lt;&gt;"سليم",J401="تحت حد الطلب"),"نعم",""))</f>
        <v/>
      </c>
      <c r="N401" s="19">
        <f>IF(M401="نعم",COUNTIFS($M$6:$M$505,"نعم",$H$6:$H$505,"&lt;"&amp;H401)+COUNTIFS($M$6:M401,"نعم",$H$6:H401,H401),"")</f>
        <v/>
      </c>
    </row>
    <row r="402">
      <c r="A402" s="5" t="n"/>
      <c r="B402" s="15" t="n"/>
      <c r="C402" s="16" t="n"/>
      <c r="D402" s="17" t="n"/>
      <c r="E402" s="17" t="n"/>
      <c r="F402" s="18" t="n"/>
      <c r="G402" s="18" t="n"/>
      <c r="H402" s="19">
        <f>IF(OR(A402&amp;""="",NOT(ISNUMBER(C402))),"",C402-'الإعدادات'!$B$4)</f>
        <v/>
      </c>
      <c r="I402" s="6">
        <f>IF(H402="","",IF(H402&lt;0,"منتهي",IF(H402&lt;=30,"خلال 30 يومًا",IF(H402&lt;=60,"خلال 60 يومًا",IF(H402&lt;=90,"خلال 90 يومًا","سليم")))))</f>
        <v/>
      </c>
      <c r="J402" s="6">
        <f>IF(OR(A402&amp;""="",NOT(ISNUMBER(D402)),NOT(ISNUMBER(E402))),"",IF(D402&lt;=E402,"تحت حد الطلب","كافٍ"))</f>
        <v/>
      </c>
      <c r="K402" s="20">
        <f>IF(OR(A402&amp;""="",NOT(ISNUMBER(D402)),NOT(ISNUMBER(F402))),"",ROUND(D402*F402,2))</f>
        <v/>
      </c>
      <c r="L402" s="20">
        <f>IF(OR(K402="",I402=""),"",IF(I402="سليم",0,K402))</f>
        <v/>
      </c>
      <c r="M402" s="6">
        <f>IF(OR(I402="",J402=""),"",IF(OR(I402&lt;&gt;"سليم",J402="تحت حد الطلب"),"نعم",""))</f>
        <v/>
      </c>
      <c r="N402" s="19">
        <f>IF(M402="نعم",COUNTIFS($M$6:$M$505,"نعم",$H$6:$H$505,"&lt;"&amp;H402)+COUNTIFS($M$6:M402,"نعم",$H$6:H402,H402),"")</f>
        <v/>
      </c>
    </row>
    <row r="403">
      <c r="A403" s="5" t="n"/>
      <c r="B403" s="15" t="n"/>
      <c r="C403" s="16" t="n"/>
      <c r="D403" s="17" t="n"/>
      <c r="E403" s="17" t="n"/>
      <c r="F403" s="18" t="n"/>
      <c r="G403" s="18" t="n"/>
      <c r="H403" s="19">
        <f>IF(OR(A403&amp;""="",NOT(ISNUMBER(C403))),"",C403-'الإعدادات'!$B$4)</f>
        <v/>
      </c>
      <c r="I403" s="6">
        <f>IF(H403="","",IF(H403&lt;0,"منتهي",IF(H403&lt;=30,"خلال 30 يومًا",IF(H403&lt;=60,"خلال 60 يومًا",IF(H403&lt;=90,"خلال 90 يومًا","سليم")))))</f>
        <v/>
      </c>
      <c r="J403" s="6">
        <f>IF(OR(A403&amp;""="",NOT(ISNUMBER(D403)),NOT(ISNUMBER(E403))),"",IF(D403&lt;=E403,"تحت حد الطلب","كافٍ"))</f>
        <v/>
      </c>
      <c r="K403" s="20">
        <f>IF(OR(A403&amp;""="",NOT(ISNUMBER(D403)),NOT(ISNUMBER(F403))),"",ROUND(D403*F403,2))</f>
        <v/>
      </c>
      <c r="L403" s="20">
        <f>IF(OR(K403="",I403=""),"",IF(I403="سليم",0,K403))</f>
        <v/>
      </c>
      <c r="M403" s="6">
        <f>IF(OR(I403="",J403=""),"",IF(OR(I403&lt;&gt;"سليم",J403="تحت حد الطلب"),"نعم",""))</f>
        <v/>
      </c>
      <c r="N403" s="19">
        <f>IF(M403="نعم",COUNTIFS($M$6:$M$505,"نعم",$H$6:$H$505,"&lt;"&amp;H403)+COUNTIFS($M$6:M403,"نعم",$H$6:H403,H403),"")</f>
        <v/>
      </c>
    </row>
    <row r="404">
      <c r="A404" s="5" t="n"/>
      <c r="B404" s="15" t="n"/>
      <c r="C404" s="16" t="n"/>
      <c r="D404" s="17" t="n"/>
      <c r="E404" s="17" t="n"/>
      <c r="F404" s="18" t="n"/>
      <c r="G404" s="18" t="n"/>
      <c r="H404" s="19">
        <f>IF(OR(A404&amp;""="",NOT(ISNUMBER(C404))),"",C404-'الإعدادات'!$B$4)</f>
        <v/>
      </c>
      <c r="I404" s="6">
        <f>IF(H404="","",IF(H404&lt;0,"منتهي",IF(H404&lt;=30,"خلال 30 يومًا",IF(H404&lt;=60,"خلال 60 يومًا",IF(H404&lt;=90,"خلال 90 يومًا","سليم")))))</f>
        <v/>
      </c>
      <c r="J404" s="6">
        <f>IF(OR(A404&amp;""="",NOT(ISNUMBER(D404)),NOT(ISNUMBER(E404))),"",IF(D404&lt;=E404,"تحت حد الطلب","كافٍ"))</f>
        <v/>
      </c>
      <c r="K404" s="20">
        <f>IF(OR(A404&amp;""="",NOT(ISNUMBER(D404)),NOT(ISNUMBER(F404))),"",ROUND(D404*F404,2))</f>
        <v/>
      </c>
      <c r="L404" s="20">
        <f>IF(OR(K404="",I404=""),"",IF(I404="سليم",0,K404))</f>
        <v/>
      </c>
      <c r="M404" s="6">
        <f>IF(OR(I404="",J404=""),"",IF(OR(I404&lt;&gt;"سليم",J404="تحت حد الطلب"),"نعم",""))</f>
        <v/>
      </c>
      <c r="N404" s="19">
        <f>IF(M404="نعم",COUNTIFS($M$6:$M$505,"نعم",$H$6:$H$505,"&lt;"&amp;H404)+COUNTIFS($M$6:M404,"نعم",$H$6:H404,H404),"")</f>
        <v/>
      </c>
    </row>
    <row r="405">
      <c r="A405" s="5" t="n"/>
      <c r="B405" s="15" t="n"/>
      <c r="C405" s="16" t="n"/>
      <c r="D405" s="17" t="n"/>
      <c r="E405" s="17" t="n"/>
      <c r="F405" s="18" t="n"/>
      <c r="G405" s="18" t="n"/>
      <c r="H405" s="19">
        <f>IF(OR(A405&amp;""="",NOT(ISNUMBER(C405))),"",C405-'الإعدادات'!$B$4)</f>
        <v/>
      </c>
      <c r="I405" s="6">
        <f>IF(H405="","",IF(H405&lt;0,"منتهي",IF(H405&lt;=30,"خلال 30 يومًا",IF(H405&lt;=60,"خلال 60 يومًا",IF(H405&lt;=90,"خلال 90 يومًا","سليم")))))</f>
        <v/>
      </c>
      <c r="J405" s="6">
        <f>IF(OR(A405&amp;""="",NOT(ISNUMBER(D405)),NOT(ISNUMBER(E405))),"",IF(D405&lt;=E405,"تحت حد الطلب","كافٍ"))</f>
        <v/>
      </c>
      <c r="K405" s="20">
        <f>IF(OR(A405&amp;""="",NOT(ISNUMBER(D405)),NOT(ISNUMBER(F405))),"",ROUND(D405*F405,2))</f>
        <v/>
      </c>
      <c r="L405" s="20">
        <f>IF(OR(K405="",I405=""),"",IF(I405="سليم",0,K405))</f>
        <v/>
      </c>
      <c r="M405" s="6">
        <f>IF(OR(I405="",J405=""),"",IF(OR(I405&lt;&gt;"سليم",J405="تحت حد الطلب"),"نعم",""))</f>
        <v/>
      </c>
      <c r="N405" s="19">
        <f>IF(M405="نعم",COUNTIFS($M$6:$M$505,"نعم",$H$6:$H$505,"&lt;"&amp;H405)+COUNTIFS($M$6:M405,"نعم",$H$6:H405,H405),"")</f>
        <v/>
      </c>
    </row>
    <row r="406">
      <c r="A406" s="5" t="n"/>
      <c r="B406" s="15" t="n"/>
      <c r="C406" s="16" t="n"/>
      <c r="D406" s="17" t="n"/>
      <c r="E406" s="17" t="n"/>
      <c r="F406" s="18" t="n"/>
      <c r="G406" s="18" t="n"/>
      <c r="H406" s="19">
        <f>IF(OR(A406&amp;""="",NOT(ISNUMBER(C406))),"",C406-'الإعدادات'!$B$4)</f>
        <v/>
      </c>
      <c r="I406" s="6">
        <f>IF(H406="","",IF(H406&lt;0,"منتهي",IF(H406&lt;=30,"خلال 30 يومًا",IF(H406&lt;=60,"خلال 60 يومًا",IF(H406&lt;=90,"خلال 90 يومًا","سليم")))))</f>
        <v/>
      </c>
      <c r="J406" s="6">
        <f>IF(OR(A406&amp;""="",NOT(ISNUMBER(D406)),NOT(ISNUMBER(E406))),"",IF(D406&lt;=E406,"تحت حد الطلب","كافٍ"))</f>
        <v/>
      </c>
      <c r="K406" s="20">
        <f>IF(OR(A406&amp;""="",NOT(ISNUMBER(D406)),NOT(ISNUMBER(F406))),"",ROUND(D406*F406,2))</f>
        <v/>
      </c>
      <c r="L406" s="20">
        <f>IF(OR(K406="",I406=""),"",IF(I406="سليم",0,K406))</f>
        <v/>
      </c>
      <c r="M406" s="6">
        <f>IF(OR(I406="",J406=""),"",IF(OR(I406&lt;&gt;"سليم",J406="تحت حد الطلب"),"نعم",""))</f>
        <v/>
      </c>
      <c r="N406" s="19">
        <f>IF(M406="نعم",COUNTIFS($M$6:$M$505,"نعم",$H$6:$H$505,"&lt;"&amp;H406)+COUNTIFS($M$6:M406,"نعم",$H$6:H406,H406),"")</f>
        <v/>
      </c>
    </row>
    <row r="407">
      <c r="A407" s="5" t="n"/>
      <c r="B407" s="15" t="n"/>
      <c r="C407" s="16" t="n"/>
      <c r="D407" s="17" t="n"/>
      <c r="E407" s="17" t="n"/>
      <c r="F407" s="18" t="n"/>
      <c r="G407" s="18" t="n"/>
      <c r="H407" s="19">
        <f>IF(OR(A407&amp;""="",NOT(ISNUMBER(C407))),"",C407-'الإعدادات'!$B$4)</f>
        <v/>
      </c>
      <c r="I407" s="6">
        <f>IF(H407="","",IF(H407&lt;0,"منتهي",IF(H407&lt;=30,"خلال 30 يومًا",IF(H407&lt;=60,"خلال 60 يومًا",IF(H407&lt;=90,"خلال 90 يومًا","سليم")))))</f>
        <v/>
      </c>
      <c r="J407" s="6">
        <f>IF(OR(A407&amp;""="",NOT(ISNUMBER(D407)),NOT(ISNUMBER(E407))),"",IF(D407&lt;=E407,"تحت حد الطلب","كافٍ"))</f>
        <v/>
      </c>
      <c r="K407" s="20">
        <f>IF(OR(A407&amp;""="",NOT(ISNUMBER(D407)),NOT(ISNUMBER(F407))),"",ROUND(D407*F407,2))</f>
        <v/>
      </c>
      <c r="L407" s="20">
        <f>IF(OR(K407="",I407=""),"",IF(I407="سليم",0,K407))</f>
        <v/>
      </c>
      <c r="M407" s="6">
        <f>IF(OR(I407="",J407=""),"",IF(OR(I407&lt;&gt;"سليم",J407="تحت حد الطلب"),"نعم",""))</f>
        <v/>
      </c>
      <c r="N407" s="19">
        <f>IF(M407="نعم",COUNTIFS($M$6:$M$505,"نعم",$H$6:$H$505,"&lt;"&amp;H407)+COUNTIFS($M$6:M407,"نعم",$H$6:H407,H407),"")</f>
        <v/>
      </c>
    </row>
    <row r="408">
      <c r="A408" s="5" t="n"/>
      <c r="B408" s="15" t="n"/>
      <c r="C408" s="16" t="n"/>
      <c r="D408" s="17" t="n"/>
      <c r="E408" s="17" t="n"/>
      <c r="F408" s="18" t="n"/>
      <c r="G408" s="18" t="n"/>
      <c r="H408" s="19">
        <f>IF(OR(A408&amp;""="",NOT(ISNUMBER(C408))),"",C408-'الإعدادات'!$B$4)</f>
        <v/>
      </c>
      <c r="I408" s="6">
        <f>IF(H408="","",IF(H408&lt;0,"منتهي",IF(H408&lt;=30,"خلال 30 يومًا",IF(H408&lt;=60,"خلال 60 يومًا",IF(H408&lt;=90,"خلال 90 يومًا","سليم")))))</f>
        <v/>
      </c>
      <c r="J408" s="6">
        <f>IF(OR(A408&amp;""="",NOT(ISNUMBER(D408)),NOT(ISNUMBER(E408))),"",IF(D408&lt;=E408,"تحت حد الطلب","كافٍ"))</f>
        <v/>
      </c>
      <c r="K408" s="20">
        <f>IF(OR(A408&amp;""="",NOT(ISNUMBER(D408)),NOT(ISNUMBER(F408))),"",ROUND(D408*F408,2))</f>
        <v/>
      </c>
      <c r="L408" s="20">
        <f>IF(OR(K408="",I408=""),"",IF(I408="سليم",0,K408))</f>
        <v/>
      </c>
      <c r="M408" s="6">
        <f>IF(OR(I408="",J408=""),"",IF(OR(I408&lt;&gt;"سليم",J408="تحت حد الطلب"),"نعم",""))</f>
        <v/>
      </c>
      <c r="N408" s="19">
        <f>IF(M408="نعم",COUNTIFS($M$6:$M$505,"نعم",$H$6:$H$505,"&lt;"&amp;H408)+COUNTIFS($M$6:M408,"نعم",$H$6:H408,H408),"")</f>
        <v/>
      </c>
    </row>
    <row r="409">
      <c r="A409" s="5" t="n"/>
      <c r="B409" s="15" t="n"/>
      <c r="C409" s="16" t="n"/>
      <c r="D409" s="17" t="n"/>
      <c r="E409" s="17" t="n"/>
      <c r="F409" s="18" t="n"/>
      <c r="G409" s="18" t="n"/>
      <c r="H409" s="19">
        <f>IF(OR(A409&amp;""="",NOT(ISNUMBER(C409))),"",C409-'الإعدادات'!$B$4)</f>
        <v/>
      </c>
      <c r="I409" s="6">
        <f>IF(H409="","",IF(H409&lt;0,"منتهي",IF(H409&lt;=30,"خلال 30 يومًا",IF(H409&lt;=60,"خلال 60 يومًا",IF(H409&lt;=90,"خلال 90 يومًا","سليم")))))</f>
        <v/>
      </c>
      <c r="J409" s="6">
        <f>IF(OR(A409&amp;""="",NOT(ISNUMBER(D409)),NOT(ISNUMBER(E409))),"",IF(D409&lt;=E409,"تحت حد الطلب","كافٍ"))</f>
        <v/>
      </c>
      <c r="K409" s="20">
        <f>IF(OR(A409&amp;""="",NOT(ISNUMBER(D409)),NOT(ISNUMBER(F409))),"",ROUND(D409*F409,2))</f>
        <v/>
      </c>
      <c r="L409" s="20">
        <f>IF(OR(K409="",I409=""),"",IF(I409="سليم",0,K409))</f>
        <v/>
      </c>
      <c r="M409" s="6">
        <f>IF(OR(I409="",J409=""),"",IF(OR(I409&lt;&gt;"سليم",J409="تحت حد الطلب"),"نعم",""))</f>
        <v/>
      </c>
      <c r="N409" s="19">
        <f>IF(M409="نعم",COUNTIFS($M$6:$M$505,"نعم",$H$6:$H$505,"&lt;"&amp;H409)+COUNTIFS($M$6:M409,"نعم",$H$6:H409,H409),"")</f>
        <v/>
      </c>
    </row>
    <row r="410">
      <c r="A410" s="5" t="n"/>
      <c r="B410" s="15" t="n"/>
      <c r="C410" s="16" t="n"/>
      <c r="D410" s="17" t="n"/>
      <c r="E410" s="17" t="n"/>
      <c r="F410" s="18" t="n"/>
      <c r="G410" s="18" t="n"/>
      <c r="H410" s="19">
        <f>IF(OR(A410&amp;""="",NOT(ISNUMBER(C410))),"",C410-'الإعدادات'!$B$4)</f>
        <v/>
      </c>
      <c r="I410" s="6">
        <f>IF(H410="","",IF(H410&lt;0,"منتهي",IF(H410&lt;=30,"خلال 30 يومًا",IF(H410&lt;=60,"خلال 60 يومًا",IF(H410&lt;=90,"خلال 90 يومًا","سليم")))))</f>
        <v/>
      </c>
      <c r="J410" s="6">
        <f>IF(OR(A410&amp;""="",NOT(ISNUMBER(D410)),NOT(ISNUMBER(E410))),"",IF(D410&lt;=E410,"تحت حد الطلب","كافٍ"))</f>
        <v/>
      </c>
      <c r="K410" s="20">
        <f>IF(OR(A410&amp;""="",NOT(ISNUMBER(D410)),NOT(ISNUMBER(F410))),"",ROUND(D410*F410,2))</f>
        <v/>
      </c>
      <c r="L410" s="20">
        <f>IF(OR(K410="",I410=""),"",IF(I410="سليم",0,K410))</f>
        <v/>
      </c>
      <c r="M410" s="6">
        <f>IF(OR(I410="",J410=""),"",IF(OR(I410&lt;&gt;"سليم",J410="تحت حد الطلب"),"نعم",""))</f>
        <v/>
      </c>
      <c r="N410" s="19">
        <f>IF(M410="نعم",COUNTIFS($M$6:$M$505,"نعم",$H$6:$H$505,"&lt;"&amp;H410)+COUNTIFS($M$6:M410,"نعم",$H$6:H410,H410),"")</f>
        <v/>
      </c>
    </row>
    <row r="411">
      <c r="A411" s="5" t="n"/>
      <c r="B411" s="15" t="n"/>
      <c r="C411" s="16" t="n"/>
      <c r="D411" s="17" t="n"/>
      <c r="E411" s="17" t="n"/>
      <c r="F411" s="18" t="n"/>
      <c r="G411" s="18" t="n"/>
      <c r="H411" s="19">
        <f>IF(OR(A411&amp;""="",NOT(ISNUMBER(C411))),"",C411-'الإعدادات'!$B$4)</f>
        <v/>
      </c>
      <c r="I411" s="6">
        <f>IF(H411="","",IF(H411&lt;0,"منتهي",IF(H411&lt;=30,"خلال 30 يومًا",IF(H411&lt;=60,"خلال 60 يومًا",IF(H411&lt;=90,"خلال 90 يومًا","سليم")))))</f>
        <v/>
      </c>
      <c r="J411" s="6">
        <f>IF(OR(A411&amp;""="",NOT(ISNUMBER(D411)),NOT(ISNUMBER(E411))),"",IF(D411&lt;=E411,"تحت حد الطلب","كافٍ"))</f>
        <v/>
      </c>
      <c r="K411" s="20">
        <f>IF(OR(A411&amp;""="",NOT(ISNUMBER(D411)),NOT(ISNUMBER(F411))),"",ROUND(D411*F411,2))</f>
        <v/>
      </c>
      <c r="L411" s="20">
        <f>IF(OR(K411="",I411=""),"",IF(I411="سليم",0,K411))</f>
        <v/>
      </c>
      <c r="M411" s="6">
        <f>IF(OR(I411="",J411=""),"",IF(OR(I411&lt;&gt;"سليم",J411="تحت حد الطلب"),"نعم",""))</f>
        <v/>
      </c>
      <c r="N411" s="19">
        <f>IF(M411="نعم",COUNTIFS($M$6:$M$505,"نعم",$H$6:$H$505,"&lt;"&amp;H411)+COUNTIFS($M$6:M411,"نعم",$H$6:H411,H411),"")</f>
        <v/>
      </c>
    </row>
    <row r="412">
      <c r="A412" s="5" t="n"/>
      <c r="B412" s="15" t="n"/>
      <c r="C412" s="16" t="n"/>
      <c r="D412" s="17" t="n"/>
      <c r="E412" s="17" t="n"/>
      <c r="F412" s="18" t="n"/>
      <c r="G412" s="18" t="n"/>
      <c r="H412" s="19">
        <f>IF(OR(A412&amp;""="",NOT(ISNUMBER(C412))),"",C412-'الإعدادات'!$B$4)</f>
        <v/>
      </c>
      <c r="I412" s="6">
        <f>IF(H412="","",IF(H412&lt;0,"منتهي",IF(H412&lt;=30,"خلال 30 يومًا",IF(H412&lt;=60,"خلال 60 يومًا",IF(H412&lt;=90,"خلال 90 يومًا","سليم")))))</f>
        <v/>
      </c>
      <c r="J412" s="6">
        <f>IF(OR(A412&amp;""="",NOT(ISNUMBER(D412)),NOT(ISNUMBER(E412))),"",IF(D412&lt;=E412,"تحت حد الطلب","كافٍ"))</f>
        <v/>
      </c>
      <c r="K412" s="20">
        <f>IF(OR(A412&amp;""="",NOT(ISNUMBER(D412)),NOT(ISNUMBER(F412))),"",ROUND(D412*F412,2))</f>
        <v/>
      </c>
      <c r="L412" s="20">
        <f>IF(OR(K412="",I412=""),"",IF(I412="سليم",0,K412))</f>
        <v/>
      </c>
      <c r="M412" s="6">
        <f>IF(OR(I412="",J412=""),"",IF(OR(I412&lt;&gt;"سليم",J412="تحت حد الطلب"),"نعم",""))</f>
        <v/>
      </c>
      <c r="N412" s="19">
        <f>IF(M412="نعم",COUNTIFS($M$6:$M$505,"نعم",$H$6:$H$505,"&lt;"&amp;H412)+COUNTIFS($M$6:M412,"نعم",$H$6:H412,H412),"")</f>
        <v/>
      </c>
    </row>
    <row r="413">
      <c r="A413" s="5" t="n"/>
      <c r="B413" s="15" t="n"/>
      <c r="C413" s="16" t="n"/>
      <c r="D413" s="17" t="n"/>
      <c r="E413" s="17" t="n"/>
      <c r="F413" s="18" t="n"/>
      <c r="G413" s="18" t="n"/>
      <c r="H413" s="19">
        <f>IF(OR(A413&amp;""="",NOT(ISNUMBER(C413))),"",C413-'الإعدادات'!$B$4)</f>
        <v/>
      </c>
      <c r="I413" s="6">
        <f>IF(H413="","",IF(H413&lt;0,"منتهي",IF(H413&lt;=30,"خلال 30 يومًا",IF(H413&lt;=60,"خلال 60 يومًا",IF(H413&lt;=90,"خلال 90 يومًا","سليم")))))</f>
        <v/>
      </c>
      <c r="J413" s="6">
        <f>IF(OR(A413&amp;""="",NOT(ISNUMBER(D413)),NOT(ISNUMBER(E413))),"",IF(D413&lt;=E413,"تحت حد الطلب","كافٍ"))</f>
        <v/>
      </c>
      <c r="K413" s="20">
        <f>IF(OR(A413&amp;""="",NOT(ISNUMBER(D413)),NOT(ISNUMBER(F413))),"",ROUND(D413*F413,2))</f>
        <v/>
      </c>
      <c r="L413" s="20">
        <f>IF(OR(K413="",I413=""),"",IF(I413="سليم",0,K413))</f>
        <v/>
      </c>
      <c r="M413" s="6">
        <f>IF(OR(I413="",J413=""),"",IF(OR(I413&lt;&gt;"سليم",J413="تحت حد الطلب"),"نعم",""))</f>
        <v/>
      </c>
      <c r="N413" s="19">
        <f>IF(M413="نعم",COUNTIFS($M$6:$M$505,"نعم",$H$6:$H$505,"&lt;"&amp;H413)+COUNTIFS($M$6:M413,"نعم",$H$6:H413,H413),"")</f>
        <v/>
      </c>
    </row>
    <row r="414">
      <c r="A414" s="5" t="n"/>
      <c r="B414" s="15" t="n"/>
      <c r="C414" s="16" t="n"/>
      <c r="D414" s="17" t="n"/>
      <c r="E414" s="17" t="n"/>
      <c r="F414" s="18" t="n"/>
      <c r="G414" s="18" t="n"/>
      <c r="H414" s="19">
        <f>IF(OR(A414&amp;""="",NOT(ISNUMBER(C414))),"",C414-'الإعدادات'!$B$4)</f>
        <v/>
      </c>
      <c r="I414" s="6">
        <f>IF(H414="","",IF(H414&lt;0,"منتهي",IF(H414&lt;=30,"خلال 30 يومًا",IF(H414&lt;=60,"خلال 60 يومًا",IF(H414&lt;=90,"خلال 90 يومًا","سليم")))))</f>
        <v/>
      </c>
      <c r="J414" s="6">
        <f>IF(OR(A414&amp;""="",NOT(ISNUMBER(D414)),NOT(ISNUMBER(E414))),"",IF(D414&lt;=E414,"تحت حد الطلب","كافٍ"))</f>
        <v/>
      </c>
      <c r="K414" s="20">
        <f>IF(OR(A414&amp;""="",NOT(ISNUMBER(D414)),NOT(ISNUMBER(F414))),"",ROUND(D414*F414,2))</f>
        <v/>
      </c>
      <c r="L414" s="20">
        <f>IF(OR(K414="",I414=""),"",IF(I414="سليم",0,K414))</f>
        <v/>
      </c>
      <c r="M414" s="6">
        <f>IF(OR(I414="",J414=""),"",IF(OR(I414&lt;&gt;"سليم",J414="تحت حد الطلب"),"نعم",""))</f>
        <v/>
      </c>
      <c r="N414" s="19">
        <f>IF(M414="نعم",COUNTIFS($M$6:$M$505,"نعم",$H$6:$H$505,"&lt;"&amp;H414)+COUNTIFS($M$6:M414,"نعم",$H$6:H414,H414),"")</f>
        <v/>
      </c>
    </row>
    <row r="415">
      <c r="A415" s="5" t="n"/>
      <c r="B415" s="15" t="n"/>
      <c r="C415" s="16" t="n"/>
      <c r="D415" s="17" t="n"/>
      <c r="E415" s="17" t="n"/>
      <c r="F415" s="18" t="n"/>
      <c r="G415" s="18" t="n"/>
      <c r="H415" s="19">
        <f>IF(OR(A415&amp;""="",NOT(ISNUMBER(C415))),"",C415-'الإعدادات'!$B$4)</f>
        <v/>
      </c>
      <c r="I415" s="6">
        <f>IF(H415="","",IF(H415&lt;0,"منتهي",IF(H415&lt;=30,"خلال 30 يومًا",IF(H415&lt;=60,"خلال 60 يومًا",IF(H415&lt;=90,"خلال 90 يومًا","سليم")))))</f>
        <v/>
      </c>
      <c r="J415" s="6">
        <f>IF(OR(A415&amp;""="",NOT(ISNUMBER(D415)),NOT(ISNUMBER(E415))),"",IF(D415&lt;=E415,"تحت حد الطلب","كافٍ"))</f>
        <v/>
      </c>
      <c r="K415" s="20">
        <f>IF(OR(A415&amp;""="",NOT(ISNUMBER(D415)),NOT(ISNUMBER(F415))),"",ROUND(D415*F415,2))</f>
        <v/>
      </c>
      <c r="L415" s="20">
        <f>IF(OR(K415="",I415=""),"",IF(I415="سليم",0,K415))</f>
        <v/>
      </c>
      <c r="M415" s="6">
        <f>IF(OR(I415="",J415=""),"",IF(OR(I415&lt;&gt;"سليم",J415="تحت حد الطلب"),"نعم",""))</f>
        <v/>
      </c>
      <c r="N415" s="19">
        <f>IF(M415="نعم",COUNTIFS($M$6:$M$505,"نعم",$H$6:$H$505,"&lt;"&amp;H415)+COUNTIFS($M$6:M415,"نعم",$H$6:H415,H415),"")</f>
        <v/>
      </c>
    </row>
    <row r="416">
      <c r="A416" s="5" t="n"/>
      <c r="B416" s="15" t="n"/>
      <c r="C416" s="16" t="n"/>
      <c r="D416" s="17" t="n"/>
      <c r="E416" s="17" t="n"/>
      <c r="F416" s="18" t="n"/>
      <c r="G416" s="18" t="n"/>
      <c r="H416" s="19">
        <f>IF(OR(A416&amp;""="",NOT(ISNUMBER(C416))),"",C416-'الإعدادات'!$B$4)</f>
        <v/>
      </c>
      <c r="I416" s="6">
        <f>IF(H416="","",IF(H416&lt;0,"منتهي",IF(H416&lt;=30,"خلال 30 يومًا",IF(H416&lt;=60,"خلال 60 يومًا",IF(H416&lt;=90,"خلال 90 يومًا","سليم")))))</f>
        <v/>
      </c>
      <c r="J416" s="6">
        <f>IF(OR(A416&amp;""="",NOT(ISNUMBER(D416)),NOT(ISNUMBER(E416))),"",IF(D416&lt;=E416,"تحت حد الطلب","كافٍ"))</f>
        <v/>
      </c>
      <c r="K416" s="20">
        <f>IF(OR(A416&amp;""="",NOT(ISNUMBER(D416)),NOT(ISNUMBER(F416))),"",ROUND(D416*F416,2))</f>
        <v/>
      </c>
      <c r="L416" s="20">
        <f>IF(OR(K416="",I416=""),"",IF(I416="سليم",0,K416))</f>
        <v/>
      </c>
      <c r="M416" s="6">
        <f>IF(OR(I416="",J416=""),"",IF(OR(I416&lt;&gt;"سليم",J416="تحت حد الطلب"),"نعم",""))</f>
        <v/>
      </c>
      <c r="N416" s="19">
        <f>IF(M416="نعم",COUNTIFS($M$6:$M$505,"نعم",$H$6:$H$505,"&lt;"&amp;H416)+COUNTIFS($M$6:M416,"نعم",$H$6:H416,H416),"")</f>
        <v/>
      </c>
    </row>
    <row r="417">
      <c r="A417" s="5" t="n"/>
      <c r="B417" s="15" t="n"/>
      <c r="C417" s="16" t="n"/>
      <c r="D417" s="17" t="n"/>
      <c r="E417" s="17" t="n"/>
      <c r="F417" s="18" t="n"/>
      <c r="G417" s="18" t="n"/>
      <c r="H417" s="19">
        <f>IF(OR(A417&amp;""="",NOT(ISNUMBER(C417))),"",C417-'الإعدادات'!$B$4)</f>
        <v/>
      </c>
      <c r="I417" s="6">
        <f>IF(H417="","",IF(H417&lt;0,"منتهي",IF(H417&lt;=30,"خلال 30 يومًا",IF(H417&lt;=60,"خلال 60 يومًا",IF(H417&lt;=90,"خلال 90 يومًا","سليم")))))</f>
        <v/>
      </c>
      <c r="J417" s="6">
        <f>IF(OR(A417&amp;""="",NOT(ISNUMBER(D417)),NOT(ISNUMBER(E417))),"",IF(D417&lt;=E417,"تحت حد الطلب","كافٍ"))</f>
        <v/>
      </c>
      <c r="K417" s="20">
        <f>IF(OR(A417&amp;""="",NOT(ISNUMBER(D417)),NOT(ISNUMBER(F417))),"",ROUND(D417*F417,2))</f>
        <v/>
      </c>
      <c r="L417" s="20">
        <f>IF(OR(K417="",I417=""),"",IF(I417="سليم",0,K417))</f>
        <v/>
      </c>
      <c r="M417" s="6">
        <f>IF(OR(I417="",J417=""),"",IF(OR(I417&lt;&gt;"سليم",J417="تحت حد الطلب"),"نعم",""))</f>
        <v/>
      </c>
      <c r="N417" s="19">
        <f>IF(M417="نعم",COUNTIFS($M$6:$M$505,"نعم",$H$6:$H$505,"&lt;"&amp;H417)+COUNTIFS($M$6:M417,"نعم",$H$6:H417,H417),"")</f>
        <v/>
      </c>
    </row>
    <row r="418">
      <c r="A418" s="5" t="n"/>
      <c r="B418" s="15" t="n"/>
      <c r="C418" s="16" t="n"/>
      <c r="D418" s="17" t="n"/>
      <c r="E418" s="17" t="n"/>
      <c r="F418" s="18" t="n"/>
      <c r="G418" s="18" t="n"/>
      <c r="H418" s="19">
        <f>IF(OR(A418&amp;""="",NOT(ISNUMBER(C418))),"",C418-'الإعدادات'!$B$4)</f>
        <v/>
      </c>
      <c r="I418" s="6">
        <f>IF(H418="","",IF(H418&lt;0,"منتهي",IF(H418&lt;=30,"خلال 30 يومًا",IF(H418&lt;=60,"خلال 60 يومًا",IF(H418&lt;=90,"خلال 90 يومًا","سليم")))))</f>
        <v/>
      </c>
      <c r="J418" s="6">
        <f>IF(OR(A418&amp;""="",NOT(ISNUMBER(D418)),NOT(ISNUMBER(E418))),"",IF(D418&lt;=E418,"تحت حد الطلب","كافٍ"))</f>
        <v/>
      </c>
      <c r="K418" s="20">
        <f>IF(OR(A418&amp;""="",NOT(ISNUMBER(D418)),NOT(ISNUMBER(F418))),"",ROUND(D418*F418,2))</f>
        <v/>
      </c>
      <c r="L418" s="20">
        <f>IF(OR(K418="",I418=""),"",IF(I418="سليم",0,K418))</f>
        <v/>
      </c>
      <c r="M418" s="6">
        <f>IF(OR(I418="",J418=""),"",IF(OR(I418&lt;&gt;"سليم",J418="تحت حد الطلب"),"نعم",""))</f>
        <v/>
      </c>
      <c r="N418" s="19">
        <f>IF(M418="نعم",COUNTIFS($M$6:$M$505,"نعم",$H$6:$H$505,"&lt;"&amp;H418)+COUNTIFS($M$6:M418,"نعم",$H$6:H418,H418),"")</f>
        <v/>
      </c>
    </row>
    <row r="419">
      <c r="A419" s="5" t="n"/>
      <c r="B419" s="15" t="n"/>
      <c r="C419" s="16" t="n"/>
      <c r="D419" s="17" t="n"/>
      <c r="E419" s="17" t="n"/>
      <c r="F419" s="18" t="n"/>
      <c r="G419" s="18" t="n"/>
      <c r="H419" s="19">
        <f>IF(OR(A419&amp;""="",NOT(ISNUMBER(C419))),"",C419-'الإعدادات'!$B$4)</f>
        <v/>
      </c>
      <c r="I419" s="6">
        <f>IF(H419="","",IF(H419&lt;0,"منتهي",IF(H419&lt;=30,"خلال 30 يومًا",IF(H419&lt;=60,"خلال 60 يومًا",IF(H419&lt;=90,"خلال 90 يومًا","سليم")))))</f>
        <v/>
      </c>
      <c r="J419" s="6">
        <f>IF(OR(A419&amp;""="",NOT(ISNUMBER(D419)),NOT(ISNUMBER(E419))),"",IF(D419&lt;=E419,"تحت حد الطلب","كافٍ"))</f>
        <v/>
      </c>
      <c r="K419" s="20">
        <f>IF(OR(A419&amp;""="",NOT(ISNUMBER(D419)),NOT(ISNUMBER(F419))),"",ROUND(D419*F419,2))</f>
        <v/>
      </c>
      <c r="L419" s="20">
        <f>IF(OR(K419="",I419=""),"",IF(I419="سليم",0,K419))</f>
        <v/>
      </c>
      <c r="M419" s="6">
        <f>IF(OR(I419="",J419=""),"",IF(OR(I419&lt;&gt;"سليم",J419="تحت حد الطلب"),"نعم",""))</f>
        <v/>
      </c>
      <c r="N419" s="19">
        <f>IF(M419="نعم",COUNTIFS($M$6:$M$505,"نعم",$H$6:$H$505,"&lt;"&amp;H419)+COUNTIFS($M$6:M419,"نعم",$H$6:H419,H419),"")</f>
        <v/>
      </c>
    </row>
    <row r="420">
      <c r="A420" s="5" t="n"/>
      <c r="B420" s="15" t="n"/>
      <c r="C420" s="16" t="n"/>
      <c r="D420" s="17" t="n"/>
      <c r="E420" s="17" t="n"/>
      <c r="F420" s="18" t="n"/>
      <c r="G420" s="18" t="n"/>
      <c r="H420" s="19">
        <f>IF(OR(A420&amp;""="",NOT(ISNUMBER(C420))),"",C420-'الإعدادات'!$B$4)</f>
        <v/>
      </c>
      <c r="I420" s="6">
        <f>IF(H420="","",IF(H420&lt;0,"منتهي",IF(H420&lt;=30,"خلال 30 يومًا",IF(H420&lt;=60,"خلال 60 يومًا",IF(H420&lt;=90,"خلال 90 يومًا","سليم")))))</f>
        <v/>
      </c>
      <c r="J420" s="6">
        <f>IF(OR(A420&amp;""="",NOT(ISNUMBER(D420)),NOT(ISNUMBER(E420))),"",IF(D420&lt;=E420,"تحت حد الطلب","كافٍ"))</f>
        <v/>
      </c>
      <c r="K420" s="20">
        <f>IF(OR(A420&amp;""="",NOT(ISNUMBER(D420)),NOT(ISNUMBER(F420))),"",ROUND(D420*F420,2))</f>
        <v/>
      </c>
      <c r="L420" s="20">
        <f>IF(OR(K420="",I420=""),"",IF(I420="سليم",0,K420))</f>
        <v/>
      </c>
      <c r="M420" s="6">
        <f>IF(OR(I420="",J420=""),"",IF(OR(I420&lt;&gt;"سليم",J420="تحت حد الطلب"),"نعم",""))</f>
        <v/>
      </c>
      <c r="N420" s="19">
        <f>IF(M420="نعم",COUNTIFS($M$6:$M$505,"نعم",$H$6:$H$505,"&lt;"&amp;H420)+COUNTIFS($M$6:M420,"نعم",$H$6:H420,H420),"")</f>
        <v/>
      </c>
    </row>
    <row r="421">
      <c r="A421" s="5" t="n"/>
      <c r="B421" s="15" t="n"/>
      <c r="C421" s="16" t="n"/>
      <c r="D421" s="17" t="n"/>
      <c r="E421" s="17" t="n"/>
      <c r="F421" s="18" t="n"/>
      <c r="G421" s="18" t="n"/>
      <c r="H421" s="19">
        <f>IF(OR(A421&amp;""="",NOT(ISNUMBER(C421))),"",C421-'الإعدادات'!$B$4)</f>
        <v/>
      </c>
      <c r="I421" s="6">
        <f>IF(H421="","",IF(H421&lt;0,"منتهي",IF(H421&lt;=30,"خلال 30 يومًا",IF(H421&lt;=60,"خلال 60 يومًا",IF(H421&lt;=90,"خلال 90 يومًا","سليم")))))</f>
        <v/>
      </c>
      <c r="J421" s="6">
        <f>IF(OR(A421&amp;""="",NOT(ISNUMBER(D421)),NOT(ISNUMBER(E421))),"",IF(D421&lt;=E421,"تحت حد الطلب","كافٍ"))</f>
        <v/>
      </c>
      <c r="K421" s="20">
        <f>IF(OR(A421&amp;""="",NOT(ISNUMBER(D421)),NOT(ISNUMBER(F421))),"",ROUND(D421*F421,2))</f>
        <v/>
      </c>
      <c r="L421" s="20">
        <f>IF(OR(K421="",I421=""),"",IF(I421="سليم",0,K421))</f>
        <v/>
      </c>
      <c r="M421" s="6">
        <f>IF(OR(I421="",J421=""),"",IF(OR(I421&lt;&gt;"سليم",J421="تحت حد الطلب"),"نعم",""))</f>
        <v/>
      </c>
      <c r="N421" s="19">
        <f>IF(M421="نعم",COUNTIFS($M$6:$M$505,"نعم",$H$6:$H$505,"&lt;"&amp;H421)+COUNTIFS($M$6:M421,"نعم",$H$6:H421,H421),"")</f>
        <v/>
      </c>
    </row>
    <row r="422">
      <c r="A422" s="5" t="n"/>
      <c r="B422" s="15" t="n"/>
      <c r="C422" s="16" t="n"/>
      <c r="D422" s="17" t="n"/>
      <c r="E422" s="17" t="n"/>
      <c r="F422" s="18" t="n"/>
      <c r="G422" s="18" t="n"/>
      <c r="H422" s="19">
        <f>IF(OR(A422&amp;""="",NOT(ISNUMBER(C422))),"",C422-'الإعدادات'!$B$4)</f>
        <v/>
      </c>
      <c r="I422" s="6">
        <f>IF(H422="","",IF(H422&lt;0,"منتهي",IF(H422&lt;=30,"خلال 30 يومًا",IF(H422&lt;=60,"خلال 60 يومًا",IF(H422&lt;=90,"خلال 90 يومًا","سليم")))))</f>
        <v/>
      </c>
      <c r="J422" s="6">
        <f>IF(OR(A422&amp;""="",NOT(ISNUMBER(D422)),NOT(ISNUMBER(E422))),"",IF(D422&lt;=E422,"تحت حد الطلب","كافٍ"))</f>
        <v/>
      </c>
      <c r="K422" s="20">
        <f>IF(OR(A422&amp;""="",NOT(ISNUMBER(D422)),NOT(ISNUMBER(F422))),"",ROUND(D422*F422,2))</f>
        <v/>
      </c>
      <c r="L422" s="20">
        <f>IF(OR(K422="",I422=""),"",IF(I422="سليم",0,K422))</f>
        <v/>
      </c>
      <c r="M422" s="6">
        <f>IF(OR(I422="",J422=""),"",IF(OR(I422&lt;&gt;"سليم",J422="تحت حد الطلب"),"نعم",""))</f>
        <v/>
      </c>
      <c r="N422" s="19">
        <f>IF(M422="نعم",COUNTIFS($M$6:$M$505,"نعم",$H$6:$H$505,"&lt;"&amp;H422)+COUNTIFS($M$6:M422,"نعم",$H$6:H422,H422),"")</f>
        <v/>
      </c>
    </row>
    <row r="423">
      <c r="A423" s="5" t="n"/>
      <c r="B423" s="15" t="n"/>
      <c r="C423" s="16" t="n"/>
      <c r="D423" s="17" t="n"/>
      <c r="E423" s="17" t="n"/>
      <c r="F423" s="18" t="n"/>
      <c r="G423" s="18" t="n"/>
      <c r="H423" s="19">
        <f>IF(OR(A423&amp;""="",NOT(ISNUMBER(C423))),"",C423-'الإعدادات'!$B$4)</f>
        <v/>
      </c>
      <c r="I423" s="6">
        <f>IF(H423="","",IF(H423&lt;0,"منتهي",IF(H423&lt;=30,"خلال 30 يومًا",IF(H423&lt;=60,"خلال 60 يومًا",IF(H423&lt;=90,"خلال 90 يومًا","سليم")))))</f>
        <v/>
      </c>
      <c r="J423" s="6">
        <f>IF(OR(A423&amp;""="",NOT(ISNUMBER(D423)),NOT(ISNUMBER(E423))),"",IF(D423&lt;=E423,"تحت حد الطلب","كافٍ"))</f>
        <v/>
      </c>
      <c r="K423" s="20">
        <f>IF(OR(A423&amp;""="",NOT(ISNUMBER(D423)),NOT(ISNUMBER(F423))),"",ROUND(D423*F423,2))</f>
        <v/>
      </c>
      <c r="L423" s="20">
        <f>IF(OR(K423="",I423=""),"",IF(I423="سليم",0,K423))</f>
        <v/>
      </c>
      <c r="M423" s="6">
        <f>IF(OR(I423="",J423=""),"",IF(OR(I423&lt;&gt;"سليم",J423="تحت حد الطلب"),"نعم",""))</f>
        <v/>
      </c>
      <c r="N423" s="19">
        <f>IF(M423="نعم",COUNTIFS($M$6:$M$505,"نعم",$H$6:$H$505,"&lt;"&amp;H423)+COUNTIFS($M$6:M423,"نعم",$H$6:H423,H423),"")</f>
        <v/>
      </c>
    </row>
    <row r="424">
      <c r="A424" s="5" t="n"/>
      <c r="B424" s="15" t="n"/>
      <c r="C424" s="16" t="n"/>
      <c r="D424" s="17" t="n"/>
      <c r="E424" s="17" t="n"/>
      <c r="F424" s="18" t="n"/>
      <c r="G424" s="18" t="n"/>
      <c r="H424" s="19">
        <f>IF(OR(A424&amp;""="",NOT(ISNUMBER(C424))),"",C424-'الإعدادات'!$B$4)</f>
        <v/>
      </c>
      <c r="I424" s="6">
        <f>IF(H424="","",IF(H424&lt;0,"منتهي",IF(H424&lt;=30,"خلال 30 يومًا",IF(H424&lt;=60,"خلال 60 يومًا",IF(H424&lt;=90,"خلال 90 يومًا","سليم")))))</f>
        <v/>
      </c>
      <c r="J424" s="6">
        <f>IF(OR(A424&amp;""="",NOT(ISNUMBER(D424)),NOT(ISNUMBER(E424))),"",IF(D424&lt;=E424,"تحت حد الطلب","كافٍ"))</f>
        <v/>
      </c>
      <c r="K424" s="20">
        <f>IF(OR(A424&amp;""="",NOT(ISNUMBER(D424)),NOT(ISNUMBER(F424))),"",ROUND(D424*F424,2))</f>
        <v/>
      </c>
      <c r="L424" s="20">
        <f>IF(OR(K424="",I424=""),"",IF(I424="سليم",0,K424))</f>
        <v/>
      </c>
      <c r="M424" s="6">
        <f>IF(OR(I424="",J424=""),"",IF(OR(I424&lt;&gt;"سليم",J424="تحت حد الطلب"),"نعم",""))</f>
        <v/>
      </c>
      <c r="N424" s="19">
        <f>IF(M424="نعم",COUNTIFS($M$6:$M$505,"نعم",$H$6:$H$505,"&lt;"&amp;H424)+COUNTIFS($M$6:M424,"نعم",$H$6:H424,H424),"")</f>
        <v/>
      </c>
    </row>
    <row r="425">
      <c r="A425" s="5" t="n"/>
      <c r="B425" s="15" t="n"/>
      <c r="C425" s="16" t="n"/>
      <c r="D425" s="17" t="n"/>
      <c r="E425" s="17" t="n"/>
      <c r="F425" s="18" t="n"/>
      <c r="G425" s="18" t="n"/>
      <c r="H425" s="19">
        <f>IF(OR(A425&amp;""="",NOT(ISNUMBER(C425))),"",C425-'الإعدادات'!$B$4)</f>
        <v/>
      </c>
      <c r="I425" s="6">
        <f>IF(H425="","",IF(H425&lt;0,"منتهي",IF(H425&lt;=30,"خلال 30 يومًا",IF(H425&lt;=60,"خلال 60 يومًا",IF(H425&lt;=90,"خلال 90 يومًا","سليم")))))</f>
        <v/>
      </c>
      <c r="J425" s="6">
        <f>IF(OR(A425&amp;""="",NOT(ISNUMBER(D425)),NOT(ISNUMBER(E425))),"",IF(D425&lt;=E425,"تحت حد الطلب","كافٍ"))</f>
        <v/>
      </c>
      <c r="K425" s="20">
        <f>IF(OR(A425&amp;""="",NOT(ISNUMBER(D425)),NOT(ISNUMBER(F425))),"",ROUND(D425*F425,2))</f>
        <v/>
      </c>
      <c r="L425" s="20">
        <f>IF(OR(K425="",I425=""),"",IF(I425="سليم",0,K425))</f>
        <v/>
      </c>
      <c r="M425" s="6">
        <f>IF(OR(I425="",J425=""),"",IF(OR(I425&lt;&gt;"سليم",J425="تحت حد الطلب"),"نعم",""))</f>
        <v/>
      </c>
      <c r="N425" s="19">
        <f>IF(M425="نعم",COUNTIFS($M$6:$M$505,"نعم",$H$6:$H$505,"&lt;"&amp;H425)+COUNTIFS($M$6:M425,"نعم",$H$6:H425,H425),"")</f>
        <v/>
      </c>
    </row>
    <row r="426">
      <c r="A426" s="5" t="n"/>
      <c r="B426" s="15" t="n"/>
      <c r="C426" s="16" t="n"/>
      <c r="D426" s="17" t="n"/>
      <c r="E426" s="17" t="n"/>
      <c r="F426" s="18" t="n"/>
      <c r="G426" s="18" t="n"/>
      <c r="H426" s="19">
        <f>IF(OR(A426&amp;""="",NOT(ISNUMBER(C426))),"",C426-'الإعدادات'!$B$4)</f>
        <v/>
      </c>
      <c r="I426" s="6">
        <f>IF(H426="","",IF(H426&lt;0,"منتهي",IF(H426&lt;=30,"خلال 30 يومًا",IF(H426&lt;=60,"خلال 60 يومًا",IF(H426&lt;=90,"خلال 90 يومًا","سليم")))))</f>
        <v/>
      </c>
      <c r="J426" s="6">
        <f>IF(OR(A426&amp;""="",NOT(ISNUMBER(D426)),NOT(ISNUMBER(E426))),"",IF(D426&lt;=E426,"تحت حد الطلب","كافٍ"))</f>
        <v/>
      </c>
      <c r="K426" s="20">
        <f>IF(OR(A426&amp;""="",NOT(ISNUMBER(D426)),NOT(ISNUMBER(F426))),"",ROUND(D426*F426,2))</f>
        <v/>
      </c>
      <c r="L426" s="20">
        <f>IF(OR(K426="",I426=""),"",IF(I426="سليم",0,K426))</f>
        <v/>
      </c>
      <c r="M426" s="6">
        <f>IF(OR(I426="",J426=""),"",IF(OR(I426&lt;&gt;"سليم",J426="تحت حد الطلب"),"نعم",""))</f>
        <v/>
      </c>
      <c r="N426" s="19">
        <f>IF(M426="نعم",COUNTIFS($M$6:$M$505,"نعم",$H$6:$H$505,"&lt;"&amp;H426)+COUNTIFS($M$6:M426,"نعم",$H$6:H426,H426),"")</f>
        <v/>
      </c>
    </row>
    <row r="427">
      <c r="A427" s="5" t="n"/>
      <c r="B427" s="15" t="n"/>
      <c r="C427" s="16" t="n"/>
      <c r="D427" s="17" t="n"/>
      <c r="E427" s="17" t="n"/>
      <c r="F427" s="18" t="n"/>
      <c r="G427" s="18" t="n"/>
      <c r="H427" s="19">
        <f>IF(OR(A427&amp;""="",NOT(ISNUMBER(C427))),"",C427-'الإعدادات'!$B$4)</f>
        <v/>
      </c>
      <c r="I427" s="6">
        <f>IF(H427="","",IF(H427&lt;0,"منتهي",IF(H427&lt;=30,"خلال 30 يومًا",IF(H427&lt;=60,"خلال 60 يومًا",IF(H427&lt;=90,"خلال 90 يومًا","سليم")))))</f>
        <v/>
      </c>
      <c r="J427" s="6">
        <f>IF(OR(A427&amp;""="",NOT(ISNUMBER(D427)),NOT(ISNUMBER(E427))),"",IF(D427&lt;=E427,"تحت حد الطلب","كافٍ"))</f>
        <v/>
      </c>
      <c r="K427" s="20">
        <f>IF(OR(A427&amp;""="",NOT(ISNUMBER(D427)),NOT(ISNUMBER(F427))),"",ROUND(D427*F427,2))</f>
        <v/>
      </c>
      <c r="L427" s="20">
        <f>IF(OR(K427="",I427=""),"",IF(I427="سليم",0,K427))</f>
        <v/>
      </c>
      <c r="M427" s="6">
        <f>IF(OR(I427="",J427=""),"",IF(OR(I427&lt;&gt;"سليم",J427="تحت حد الطلب"),"نعم",""))</f>
        <v/>
      </c>
      <c r="N427" s="19">
        <f>IF(M427="نعم",COUNTIFS($M$6:$M$505,"نعم",$H$6:$H$505,"&lt;"&amp;H427)+COUNTIFS($M$6:M427,"نعم",$H$6:H427,H427),"")</f>
        <v/>
      </c>
    </row>
    <row r="428">
      <c r="A428" s="5" t="n"/>
      <c r="B428" s="15" t="n"/>
      <c r="C428" s="16" t="n"/>
      <c r="D428" s="17" t="n"/>
      <c r="E428" s="17" t="n"/>
      <c r="F428" s="18" t="n"/>
      <c r="G428" s="18" t="n"/>
      <c r="H428" s="19">
        <f>IF(OR(A428&amp;""="",NOT(ISNUMBER(C428))),"",C428-'الإعدادات'!$B$4)</f>
        <v/>
      </c>
      <c r="I428" s="6">
        <f>IF(H428="","",IF(H428&lt;0,"منتهي",IF(H428&lt;=30,"خلال 30 يومًا",IF(H428&lt;=60,"خلال 60 يومًا",IF(H428&lt;=90,"خلال 90 يومًا","سليم")))))</f>
        <v/>
      </c>
      <c r="J428" s="6">
        <f>IF(OR(A428&amp;""="",NOT(ISNUMBER(D428)),NOT(ISNUMBER(E428))),"",IF(D428&lt;=E428,"تحت حد الطلب","كافٍ"))</f>
        <v/>
      </c>
      <c r="K428" s="20">
        <f>IF(OR(A428&amp;""="",NOT(ISNUMBER(D428)),NOT(ISNUMBER(F428))),"",ROUND(D428*F428,2))</f>
        <v/>
      </c>
      <c r="L428" s="20">
        <f>IF(OR(K428="",I428=""),"",IF(I428="سليم",0,K428))</f>
        <v/>
      </c>
      <c r="M428" s="6">
        <f>IF(OR(I428="",J428=""),"",IF(OR(I428&lt;&gt;"سليم",J428="تحت حد الطلب"),"نعم",""))</f>
        <v/>
      </c>
      <c r="N428" s="19">
        <f>IF(M428="نعم",COUNTIFS($M$6:$M$505,"نعم",$H$6:$H$505,"&lt;"&amp;H428)+COUNTIFS($M$6:M428,"نعم",$H$6:H428,H428),"")</f>
        <v/>
      </c>
    </row>
    <row r="429">
      <c r="A429" s="5" t="n"/>
      <c r="B429" s="15" t="n"/>
      <c r="C429" s="16" t="n"/>
      <c r="D429" s="17" t="n"/>
      <c r="E429" s="17" t="n"/>
      <c r="F429" s="18" t="n"/>
      <c r="G429" s="18" t="n"/>
      <c r="H429" s="19">
        <f>IF(OR(A429&amp;""="",NOT(ISNUMBER(C429))),"",C429-'الإعدادات'!$B$4)</f>
        <v/>
      </c>
      <c r="I429" s="6">
        <f>IF(H429="","",IF(H429&lt;0,"منتهي",IF(H429&lt;=30,"خلال 30 يومًا",IF(H429&lt;=60,"خلال 60 يومًا",IF(H429&lt;=90,"خلال 90 يومًا","سليم")))))</f>
        <v/>
      </c>
      <c r="J429" s="6">
        <f>IF(OR(A429&amp;""="",NOT(ISNUMBER(D429)),NOT(ISNUMBER(E429))),"",IF(D429&lt;=E429,"تحت حد الطلب","كافٍ"))</f>
        <v/>
      </c>
      <c r="K429" s="20">
        <f>IF(OR(A429&amp;""="",NOT(ISNUMBER(D429)),NOT(ISNUMBER(F429))),"",ROUND(D429*F429,2))</f>
        <v/>
      </c>
      <c r="L429" s="20">
        <f>IF(OR(K429="",I429=""),"",IF(I429="سليم",0,K429))</f>
        <v/>
      </c>
      <c r="M429" s="6">
        <f>IF(OR(I429="",J429=""),"",IF(OR(I429&lt;&gt;"سليم",J429="تحت حد الطلب"),"نعم",""))</f>
        <v/>
      </c>
      <c r="N429" s="19">
        <f>IF(M429="نعم",COUNTIFS($M$6:$M$505,"نعم",$H$6:$H$505,"&lt;"&amp;H429)+COUNTIFS($M$6:M429,"نعم",$H$6:H429,H429),"")</f>
        <v/>
      </c>
    </row>
    <row r="430">
      <c r="A430" s="5" t="n"/>
      <c r="B430" s="15" t="n"/>
      <c r="C430" s="16" t="n"/>
      <c r="D430" s="17" t="n"/>
      <c r="E430" s="17" t="n"/>
      <c r="F430" s="18" t="n"/>
      <c r="G430" s="18" t="n"/>
      <c r="H430" s="19">
        <f>IF(OR(A430&amp;""="",NOT(ISNUMBER(C430))),"",C430-'الإعدادات'!$B$4)</f>
        <v/>
      </c>
      <c r="I430" s="6">
        <f>IF(H430="","",IF(H430&lt;0,"منتهي",IF(H430&lt;=30,"خلال 30 يومًا",IF(H430&lt;=60,"خلال 60 يومًا",IF(H430&lt;=90,"خلال 90 يومًا","سليم")))))</f>
        <v/>
      </c>
      <c r="J430" s="6">
        <f>IF(OR(A430&amp;""="",NOT(ISNUMBER(D430)),NOT(ISNUMBER(E430))),"",IF(D430&lt;=E430,"تحت حد الطلب","كافٍ"))</f>
        <v/>
      </c>
      <c r="K430" s="20">
        <f>IF(OR(A430&amp;""="",NOT(ISNUMBER(D430)),NOT(ISNUMBER(F430))),"",ROUND(D430*F430,2))</f>
        <v/>
      </c>
      <c r="L430" s="20">
        <f>IF(OR(K430="",I430=""),"",IF(I430="سليم",0,K430))</f>
        <v/>
      </c>
      <c r="M430" s="6">
        <f>IF(OR(I430="",J430=""),"",IF(OR(I430&lt;&gt;"سليم",J430="تحت حد الطلب"),"نعم",""))</f>
        <v/>
      </c>
      <c r="N430" s="19">
        <f>IF(M430="نعم",COUNTIFS($M$6:$M$505,"نعم",$H$6:$H$505,"&lt;"&amp;H430)+COUNTIFS($M$6:M430,"نعم",$H$6:H430,H430),"")</f>
        <v/>
      </c>
    </row>
    <row r="431">
      <c r="A431" s="5" t="n"/>
      <c r="B431" s="15" t="n"/>
      <c r="C431" s="16" t="n"/>
      <c r="D431" s="17" t="n"/>
      <c r="E431" s="17" t="n"/>
      <c r="F431" s="18" t="n"/>
      <c r="G431" s="18" t="n"/>
      <c r="H431" s="19">
        <f>IF(OR(A431&amp;""="",NOT(ISNUMBER(C431))),"",C431-'الإعدادات'!$B$4)</f>
        <v/>
      </c>
      <c r="I431" s="6">
        <f>IF(H431="","",IF(H431&lt;0,"منتهي",IF(H431&lt;=30,"خلال 30 يومًا",IF(H431&lt;=60,"خلال 60 يومًا",IF(H431&lt;=90,"خلال 90 يومًا","سليم")))))</f>
        <v/>
      </c>
      <c r="J431" s="6">
        <f>IF(OR(A431&amp;""="",NOT(ISNUMBER(D431)),NOT(ISNUMBER(E431))),"",IF(D431&lt;=E431,"تحت حد الطلب","كافٍ"))</f>
        <v/>
      </c>
      <c r="K431" s="20">
        <f>IF(OR(A431&amp;""="",NOT(ISNUMBER(D431)),NOT(ISNUMBER(F431))),"",ROUND(D431*F431,2))</f>
        <v/>
      </c>
      <c r="L431" s="20">
        <f>IF(OR(K431="",I431=""),"",IF(I431="سليم",0,K431))</f>
        <v/>
      </c>
      <c r="M431" s="6">
        <f>IF(OR(I431="",J431=""),"",IF(OR(I431&lt;&gt;"سليم",J431="تحت حد الطلب"),"نعم",""))</f>
        <v/>
      </c>
      <c r="N431" s="19">
        <f>IF(M431="نعم",COUNTIFS($M$6:$M$505,"نعم",$H$6:$H$505,"&lt;"&amp;H431)+COUNTIFS($M$6:M431,"نعم",$H$6:H431,H431),"")</f>
        <v/>
      </c>
    </row>
    <row r="432">
      <c r="A432" s="5" t="n"/>
      <c r="B432" s="15" t="n"/>
      <c r="C432" s="16" t="n"/>
      <c r="D432" s="17" t="n"/>
      <c r="E432" s="17" t="n"/>
      <c r="F432" s="18" t="n"/>
      <c r="G432" s="18" t="n"/>
      <c r="H432" s="19">
        <f>IF(OR(A432&amp;""="",NOT(ISNUMBER(C432))),"",C432-'الإعدادات'!$B$4)</f>
        <v/>
      </c>
      <c r="I432" s="6">
        <f>IF(H432="","",IF(H432&lt;0,"منتهي",IF(H432&lt;=30,"خلال 30 يومًا",IF(H432&lt;=60,"خلال 60 يومًا",IF(H432&lt;=90,"خلال 90 يومًا","سليم")))))</f>
        <v/>
      </c>
      <c r="J432" s="6">
        <f>IF(OR(A432&amp;""="",NOT(ISNUMBER(D432)),NOT(ISNUMBER(E432))),"",IF(D432&lt;=E432,"تحت حد الطلب","كافٍ"))</f>
        <v/>
      </c>
      <c r="K432" s="20">
        <f>IF(OR(A432&amp;""="",NOT(ISNUMBER(D432)),NOT(ISNUMBER(F432))),"",ROUND(D432*F432,2))</f>
        <v/>
      </c>
      <c r="L432" s="20">
        <f>IF(OR(K432="",I432=""),"",IF(I432="سليم",0,K432))</f>
        <v/>
      </c>
      <c r="M432" s="6">
        <f>IF(OR(I432="",J432=""),"",IF(OR(I432&lt;&gt;"سليم",J432="تحت حد الطلب"),"نعم",""))</f>
        <v/>
      </c>
      <c r="N432" s="19">
        <f>IF(M432="نعم",COUNTIFS($M$6:$M$505,"نعم",$H$6:$H$505,"&lt;"&amp;H432)+COUNTIFS($M$6:M432,"نعم",$H$6:H432,H432),"")</f>
        <v/>
      </c>
    </row>
    <row r="433">
      <c r="A433" s="5" t="n"/>
      <c r="B433" s="15" t="n"/>
      <c r="C433" s="16" t="n"/>
      <c r="D433" s="17" t="n"/>
      <c r="E433" s="17" t="n"/>
      <c r="F433" s="18" t="n"/>
      <c r="G433" s="18" t="n"/>
      <c r="H433" s="19">
        <f>IF(OR(A433&amp;""="",NOT(ISNUMBER(C433))),"",C433-'الإعدادات'!$B$4)</f>
        <v/>
      </c>
      <c r="I433" s="6">
        <f>IF(H433="","",IF(H433&lt;0,"منتهي",IF(H433&lt;=30,"خلال 30 يومًا",IF(H433&lt;=60,"خلال 60 يومًا",IF(H433&lt;=90,"خلال 90 يومًا","سليم")))))</f>
        <v/>
      </c>
      <c r="J433" s="6">
        <f>IF(OR(A433&amp;""="",NOT(ISNUMBER(D433)),NOT(ISNUMBER(E433))),"",IF(D433&lt;=E433,"تحت حد الطلب","كافٍ"))</f>
        <v/>
      </c>
      <c r="K433" s="20">
        <f>IF(OR(A433&amp;""="",NOT(ISNUMBER(D433)),NOT(ISNUMBER(F433))),"",ROUND(D433*F433,2))</f>
        <v/>
      </c>
      <c r="L433" s="20">
        <f>IF(OR(K433="",I433=""),"",IF(I433="سليم",0,K433))</f>
        <v/>
      </c>
      <c r="M433" s="6">
        <f>IF(OR(I433="",J433=""),"",IF(OR(I433&lt;&gt;"سليم",J433="تحت حد الطلب"),"نعم",""))</f>
        <v/>
      </c>
      <c r="N433" s="19">
        <f>IF(M433="نعم",COUNTIFS($M$6:$M$505,"نعم",$H$6:$H$505,"&lt;"&amp;H433)+COUNTIFS($M$6:M433,"نعم",$H$6:H433,H433),"")</f>
        <v/>
      </c>
    </row>
    <row r="434">
      <c r="A434" s="5" t="n"/>
      <c r="B434" s="15" t="n"/>
      <c r="C434" s="16" t="n"/>
      <c r="D434" s="17" t="n"/>
      <c r="E434" s="17" t="n"/>
      <c r="F434" s="18" t="n"/>
      <c r="G434" s="18" t="n"/>
      <c r="H434" s="19">
        <f>IF(OR(A434&amp;""="",NOT(ISNUMBER(C434))),"",C434-'الإعدادات'!$B$4)</f>
        <v/>
      </c>
      <c r="I434" s="6">
        <f>IF(H434="","",IF(H434&lt;0,"منتهي",IF(H434&lt;=30,"خلال 30 يومًا",IF(H434&lt;=60,"خلال 60 يومًا",IF(H434&lt;=90,"خلال 90 يومًا","سليم")))))</f>
        <v/>
      </c>
      <c r="J434" s="6">
        <f>IF(OR(A434&amp;""="",NOT(ISNUMBER(D434)),NOT(ISNUMBER(E434))),"",IF(D434&lt;=E434,"تحت حد الطلب","كافٍ"))</f>
        <v/>
      </c>
      <c r="K434" s="20">
        <f>IF(OR(A434&amp;""="",NOT(ISNUMBER(D434)),NOT(ISNUMBER(F434))),"",ROUND(D434*F434,2))</f>
        <v/>
      </c>
      <c r="L434" s="20">
        <f>IF(OR(K434="",I434=""),"",IF(I434="سليم",0,K434))</f>
        <v/>
      </c>
      <c r="M434" s="6">
        <f>IF(OR(I434="",J434=""),"",IF(OR(I434&lt;&gt;"سليم",J434="تحت حد الطلب"),"نعم",""))</f>
        <v/>
      </c>
      <c r="N434" s="19">
        <f>IF(M434="نعم",COUNTIFS($M$6:$M$505,"نعم",$H$6:$H$505,"&lt;"&amp;H434)+COUNTIFS($M$6:M434,"نعم",$H$6:H434,H434),"")</f>
        <v/>
      </c>
    </row>
    <row r="435">
      <c r="A435" s="5" t="n"/>
      <c r="B435" s="15" t="n"/>
      <c r="C435" s="16" t="n"/>
      <c r="D435" s="17" t="n"/>
      <c r="E435" s="17" t="n"/>
      <c r="F435" s="18" t="n"/>
      <c r="G435" s="18" t="n"/>
      <c r="H435" s="19">
        <f>IF(OR(A435&amp;""="",NOT(ISNUMBER(C435))),"",C435-'الإعدادات'!$B$4)</f>
        <v/>
      </c>
      <c r="I435" s="6">
        <f>IF(H435="","",IF(H435&lt;0,"منتهي",IF(H435&lt;=30,"خلال 30 يومًا",IF(H435&lt;=60,"خلال 60 يومًا",IF(H435&lt;=90,"خلال 90 يومًا","سليم")))))</f>
        <v/>
      </c>
      <c r="J435" s="6">
        <f>IF(OR(A435&amp;""="",NOT(ISNUMBER(D435)),NOT(ISNUMBER(E435))),"",IF(D435&lt;=E435,"تحت حد الطلب","كافٍ"))</f>
        <v/>
      </c>
      <c r="K435" s="20">
        <f>IF(OR(A435&amp;""="",NOT(ISNUMBER(D435)),NOT(ISNUMBER(F435))),"",ROUND(D435*F435,2))</f>
        <v/>
      </c>
      <c r="L435" s="20">
        <f>IF(OR(K435="",I435=""),"",IF(I435="سليم",0,K435))</f>
        <v/>
      </c>
      <c r="M435" s="6">
        <f>IF(OR(I435="",J435=""),"",IF(OR(I435&lt;&gt;"سليم",J435="تحت حد الطلب"),"نعم",""))</f>
        <v/>
      </c>
      <c r="N435" s="19">
        <f>IF(M435="نعم",COUNTIFS($M$6:$M$505,"نعم",$H$6:$H$505,"&lt;"&amp;H435)+COUNTIFS($M$6:M435,"نعم",$H$6:H435,H435),"")</f>
        <v/>
      </c>
    </row>
    <row r="436">
      <c r="A436" s="5" t="n"/>
      <c r="B436" s="15" t="n"/>
      <c r="C436" s="16" t="n"/>
      <c r="D436" s="17" t="n"/>
      <c r="E436" s="17" t="n"/>
      <c r="F436" s="18" t="n"/>
      <c r="G436" s="18" t="n"/>
      <c r="H436" s="19">
        <f>IF(OR(A436&amp;""="",NOT(ISNUMBER(C436))),"",C436-'الإعدادات'!$B$4)</f>
        <v/>
      </c>
      <c r="I436" s="6">
        <f>IF(H436="","",IF(H436&lt;0,"منتهي",IF(H436&lt;=30,"خلال 30 يومًا",IF(H436&lt;=60,"خلال 60 يومًا",IF(H436&lt;=90,"خلال 90 يومًا","سليم")))))</f>
        <v/>
      </c>
      <c r="J436" s="6">
        <f>IF(OR(A436&amp;""="",NOT(ISNUMBER(D436)),NOT(ISNUMBER(E436))),"",IF(D436&lt;=E436,"تحت حد الطلب","كافٍ"))</f>
        <v/>
      </c>
      <c r="K436" s="20">
        <f>IF(OR(A436&amp;""="",NOT(ISNUMBER(D436)),NOT(ISNUMBER(F436))),"",ROUND(D436*F436,2))</f>
        <v/>
      </c>
      <c r="L436" s="20">
        <f>IF(OR(K436="",I436=""),"",IF(I436="سليم",0,K436))</f>
        <v/>
      </c>
      <c r="M436" s="6">
        <f>IF(OR(I436="",J436=""),"",IF(OR(I436&lt;&gt;"سليم",J436="تحت حد الطلب"),"نعم",""))</f>
        <v/>
      </c>
      <c r="N436" s="19">
        <f>IF(M436="نعم",COUNTIFS($M$6:$M$505,"نعم",$H$6:$H$505,"&lt;"&amp;H436)+COUNTIFS($M$6:M436,"نعم",$H$6:H436,H436),"")</f>
        <v/>
      </c>
    </row>
    <row r="437">
      <c r="A437" s="5" t="n"/>
      <c r="B437" s="15" t="n"/>
      <c r="C437" s="16" t="n"/>
      <c r="D437" s="17" t="n"/>
      <c r="E437" s="17" t="n"/>
      <c r="F437" s="18" t="n"/>
      <c r="G437" s="18" t="n"/>
      <c r="H437" s="19">
        <f>IF(OR(A437&amp;""="",NOT(ISNUMBER(C437))),"",C437-'الإعدادات'!$B$4)</f>
        <v/>
      </c>
      <c r="I437" s="6">
        <f>IF(H437="","",IF(H437&lt;0,"منتهي",IF(H437&lt;=30,"خلال 30 يومًا",IF(H437&lt;=60,"خلال 60 يومًا",IF(H437&lt;=90,"خلال 90 يومًا","سليم")))))</f>
        <v/>
      </c>
      <c r="J437" s="6">
        <f>IF(OR(A437&amp;""="",NOT(ISNUMBER(D437)),NOT(ISNUMBER(E437))),"",IF(D437&lt;=E437,"تحت حد الطلب","كافٍ"))</f>
        <v/>
      </c>
      <c r="K437" s="20">
        <f>IF(OR(A437&amp;""="",NOT(ISNUMBER(D437)),NOT(ISNUMBER(F437))),"",ROUND(D437*F437,2))</f>
        <v/>
      </c>
      <c r="L437" s="20">
        <f>IF(OR(K437="",I437=""),"",IF(I437="سليم",0,K437))</f>
        <v/>
      </c>
      <c r="M437" s="6">
        <f>IF(OR(I437="",J437=""),"",IF(OR(I437&lt;&gt;"سليم",J437="تحت حد الطلب"),"نعم",""))</f>
        <v/>
      </c>
      <c r="N437" s="19">
        <f>IF(M437="نعم",COUNTIFS($M$6:$M$505,"نعم",$H$6:$H$505,"&lt;"&amp;H437)+COUNTIFS($M$6:M437,"نعم",$H$6:H437,H437),"")</f>
        <v/>
      </c>
    </row>
    <row r="438">
      <c r="A438" s="5" t="n"/>
      <c r="B438" s="15" t="n"/>
      <c r="C438" s="16" t="n"/>
      <c r="D438" s="17" t="n"/>
      <c r="E438" s="17" t="n"/>
      <c r="F438" s="18" t="n"/>
      <c r="G438" s="18" t="n"/>
      <c r="H438" s="19">
        <f>IF(OR(A438&amp;""="",NOT(ISNUMBER(C438))),"",C438-'الإعدادات'!$B$4)</f>
        <v/>
      </c>
      <c r="I438" s="6">
        <f>IF(H438="","",IF(H438&lt;0,"منتهي",IF(H438&lt;=30,"خلال 30 يومًا",IF(H438&lt;=60,"خلال 60 يومًا",IF(H438&lt;=90,"خلال 90 يومًا","سليم")))))</f>
        <v/>
      </c>
      <c r="J438" s="6">
        <f>IF(OR(A438&amp;""="",NOT(ISNUMBER(D438)),NOT(ISNUMBER(E438))),"",IF(D438&lt;=E438,"تحت حد الطلب","كافٍ"))</f>
        <v/>
      </c>
      <c r="K438" s="20">
        <f>IF(OR(A438&amp;""="",NOT(ISNUMBER(D438)),NOT(ISNUMBER(F438))),"",ROUND(D438*F438,2))</f>
        <v/>
      </c>
      <c r="L438" s="20">
        <f>IF(OR(K438="",I438=""),"",IF(I438="سليم",0,K438))</f>
        <v/>
      </c>
      <c r="M438" s="6">
        <f>IF(OR(I438="",J438=""),"",IF(OR(I438&lt;&gt;"سليم",J438="تحت حد الطلب"),"نعم",""))</f>
        <v/>
      </c>
      <c r="N438" s="19">
        <f>IF(M438="نعم",COUNTIFS($M$6:$M$505,"نعم",$H$6:$H$505,"&lt;"&amp;H438)+COUNTIFS($M$6:M438,"نعم",$H$6:H438,H438),"")</f>
        <v/>
      </c>
    </row>
    <row r="439">
      <c r="A439" s="5" t="n"/>
      <c r="B439" s="15" t="n"/>
      <c r="C439" s="16" t="n"/>
      <c r="D439" s="17" t="n"/>
      <c r="E439" s="17" t="n"/>
      <c r="F439" s="18" t="n"/>
      <c r="G439" s="18" t="n"/>
      <c r="H439" s="19">
        <f>IF(OR(A439&amp;""="",NOT(ISNUMBER(C439))),"",C439-'الإعدادات'!$B$4)</f>
        <v/>
      </c>
      <c r="I439" s="6">
        <f>IF(H439="","",IF(H439&lt;0,"منتهي",IF(H439&lt;=30,"خلال 30 يومًا",IF(H439&lt;=60,"خلال 60 يومًا",IF(H439&lt;=90,"خلال 90 يومًا","سليم")))))</f>
        <v/>
      </c>
      <c r="J439" s="6">
        <f>IF(OR(A439&amp;""="",NOT(ISNUMBER(D439)),NOT(ISNUMBER(E439))),"",IF(D439&lt;=E439,"تحت حد الطلب","كافٍ"))</f>
        <v/>
      </c>
      <c r="K439" s="20">
        <f>IF(OR(A439&amp;""="",NOT(ISNUMBER(D439)),NOT(ISNUMBER(F439))),"",ROUND(D439*F439,2))</f>
        <v/>
      </c>
      <c r="L439" s="20">
        <f>IF(OR(K439="",I439=""),"",IF(I439="سليم",0,K439))</f>
        <v/>
      </c>
      <c r="M439" s="6">
        <f>IF(OR(I439="",J439=""),"",IF(OR(I439&lt;&gt;"سليم",J439="تحت حد الطلب"),"نعم",""))</f>
        <v/>
      </c>
      <c r="N439" s="19">
        <f>IF(M439="نعم",COUNTIFS($M$6:$M$505,"نعم",$H$6:$H$505,"&lt;"&amp;H439)+COUNTIFS($M$6:M439,"نعم",$H$6:H439,H439),"")</f>
        <v/>
      </c>
    </row>
    <row r="440">
      <c r="A440" s="5" t="n"/>
      <c r="B440" s="15" t="n"/>
      <c r="C440" s="16" t="n"/>
      <c r="D440" s="17" t="n"/>
      <c r="E440" s="17" t="n"/>
      <c r="F440" s="18" t="n"/>
      <c r="G440" s="18" t="n"/>
      <c r="H440" s="19">
        <f>IF(OR(A440&amp;""="",NOT(ISNUMBER(C440))),"",C440-'الإعدادات'!$B$4)</f>
        <v/>
      </c>
      <c r="I440" s="6">
        <f>IF(H440="","",IF(H440&lt;0,"منتهي",IF(H440&lt;=30,"خلال 30 يومًا",IF(H440&lt;=60,"خلال 60 يومًا",IF(H440&lt;=90,"خلال 90 يومًا","سليم")))))</f>
        <v/>
      </c>
      <c r="J440" s="6">
        <f>IF(OR(A440&amp;""="",NOT(ISNUMBER(D440)),NOT(ISNUMBER(E440))),"",IF(D440&lt;=E440,"تحت حد الطلب","كافٍ"))</f>
        <v/>
      </c>
      <c r="K440" s="20">
        <f>IF(OR(A440&amp;""="",NOT(ISNUMBER(D440)),NOT(ISNUMBER(F440))),"",ROUND(D440*F440,2))</f>
        <v/>
      </c>
      <c r="L440" s="20">
        <f>IF(OR(K440="",I440=""),"",IF(I440="سليم",0,K440))</f>
        <v/>
      </c>
      <c r="M440" s="6">
        <f>IF(OR(I440="",J440=""),"",IF(OR(I440&lt;&gt;"سليم",J440="تحت حد الطلب"),"نعم",""))</f>
        <v/>
      </c>
      <c r="N440" s="19">
        <f>IF(M440="نعم",COUNTIFS($M$6:$M$505,"نعم",$H$6:$H$505,"&lt;"&amp;H440)+COUNTIFS($M$6:M440,"نعم",$H$6:H440,H440),"")</f>
        <v/>
      </c>
    </row>
    <row r="441">
      <c r="A441" s="5" t="n"/>
      <c r="B441" s="15" t="n"/>
      <c r="C441" s="16" t="n"/>
      <c r="D441" s="17" t="n"/>
      <c r="E441" s="17" t="n"/>
      <c r="F441" s="18" t="n"/>
      <c r="G441" s="18" t="n"/>
      <c r="H441" s="19">
        <f>IF(OR(A441&amp;""="",NOT(ISNUMBER(C441))),"",C441-'الإعدادات'!$B$4)</f>
        <v/>
      </c>
      <c r="I441" s="6">
        <f>IF(H441="","",IF(H441&lt;0,"منتهي",IF(H441&lt;=30,"خلال 30 يومًا",IF(H441&lt;=60,"خلال 60 يومًا",IF(H441&lt;=90,"خلال 90 يومًا","سليم")))))</f>
        <v/>
      </c>
      <c r="J441" s="6">
        <f>IF(OR(A441&amp;""="",NOT(ISNUMBER(D441)),NOT(ISNUMBER(E441))),"",IF(D441&lt;=E441,"تحت حد الطلب","كافٍ"))</f>
        <v/>
      </c>
      <c r="K441" s="20">
        <f>IF(OR(A441&amp;""="",NOT(ISNUMBER(D441)),NOT(ISNUMBER(F441))),"",ROUND(D441*F441,2))</f>
        <v/>
      </c>
      <c r="L441" s="20">
        <f>IF(OR(K441="",I441=""),"",IF(I441="سليم",0,K441))</f>
        <v/>
      </c>
      <c r="M441" s="6">
        <f>IF(OR(I441="",J441=""),"",IF(OR(I441&lt;&gt;"سليم",J441="تحت حد الطلب"),"نعم",""))</f>
        <v/>
      </c>
      <c r="N441" s="19">
        <f>IF(M441="نعم",COUNTIFS($M$6:$M$505,"نعم",$H$6:$H$505,"&lt;"&amp;H441)+COUNTIFS($M$6:M441,"نعم",$H$6:H441,H441),"")</f>
        <v/>
      </c>
    </row>
    <row r="442">
      <c r="A442" s="5" t="n"/>
      <c r="B442" s="15" t="n"/>
      <c r="C442" s="16" t="n"/>
      <c r="D442" s="17" t="n"/>
      <c r="E442" s="17" t="n"/>
      <c r="F442" s="18" t="n"/>
      <c r="G442" s="18" t="n"/>
      <c r="H442" s="19">
        <f>IF(OR(A442&amp;""="",NOT(ISNUMBER(C442))),"",C442-'الإعدادات'!$B$4)</f>
        <v/>
      </c>
      <c r="I442" s="6">
        <f>IF(H442="","",IF(H442&lt;0,"منتهي",IF(H442&lt;=30,"خلال 30 يومًا",IF(H442&lt;=60,"خلال 60 يومًا",IF(H442&lt;=90,"خلال 90 يومًا","سليم")))))</f>
        <v/>
      </c>
      <c r="J442" s="6">
        <f>IF(OR(A442&amp;""="",NOT(ISNUMBER(D442)),NOT(ISNUMBER(E442))),"",IF(D442&lt;=E442,"تحت حد الطلب","كافٍ"))</f>
        <v/>
      </c>
      <c r="K442" s="20">
        <f>IF(OR(A442&amp;""="",NOT(ISNUMBER(D442)),NOT(ISNUMBER(F442))),"",ROUND(D442*F442,2))</f>
        <v/>
      </c>
      <c r="L442" s="20">
        <f>IF(OR(K442="",I442=""),"",IF(I442="سليم",0,K442))</f>
        <v/>
      </c>
      <c r="M442" s="6">
        <f>IF(OR(I442="",J442=""),"",IF(OR(I442&lt;&gt;"سليم",J442="تحت حد الطلب"),"نعم",""))</f>
        <v/>
      </c>
      <c r="N442" s="19">
        <f>IF(M442="نعم",COUNTIFS($M$6:$M$505,"نعم",$H$6:$H$505,"&lt;"&amp;H442)+COUNTIFS($M$6:M442,"نعم",$H$6:H442,H442),"")</f>
        <v/>
      </c>
    </row>
    <row r="443">
      <c r="A443" s="5" t="n"/>
      <c r="B443" s="15" t="n"/>
      <c r="C443" s="16" t="n"/>
      <c r="D443" s="17" t="n"/>
      <c r="E443" s="17" t="n"/>
      <c r="F443" s="18" t="n"/>
      <c r="G443" s="18" t="n"/>
      <c r="H443" s="19">
        <f>IF(OR(A443&amp;""="",NOT(ISNUMBER(C443))),"",C443-'الإعدادات'!$B$4)</f>
        <v/>
      </c>
      <c r="I443" s="6">
        <f>IF(H443="","",IF(H443&lt;0,"منتهي",IF(H443&lt;=30,"خلال 30 يومًا",IF(H443&lt;=60,"خلال 60 يومًا",IF(H443&lt;=90,"خلال 90 يومًا","سليم")))))</f>
        <v/>
      </c>
      <c r="J443" s="6">
        <f>IF(OR(A443&amp;""="",NOT(ISNUMBER(D443)),NOT(ISNUMBER(E443))),"",IF(D443&lt;=E443,"تحت حد الطلب","كافٍ"))</f>
        <v/>
      </c>
      <c r="K443" s="20">
        <f>IF(OR(A443&amp;""="",NOT(ISNUMBER(D443)),NOT(ISNUMBER(F443))),"",ROUND(D443*F443,2))</f>
        <v/>
      </c>
      <c r="L443" s="20">
        <f>IF(OR(K443="",I443=""),"",IF(I443="سليم",0,K443))</f>
        <v/>
      </c>
      <c r="M443" s="6">
        <f>IF(OR(I443="",J443=""),"",IF(OR(I443&lt;&gt;"سليم",J443="تحت حد الطلب"),"نعم",""))</f>
        <v/>
      </c>
      <c r="N443" s="19">
        <f>IF(M443="نعم",COUNTIFS($M$6:$M$505,"نعم",$H$6:$H$505,"&lt;"&amp;H443)+COUNTIFS($M$6:M443,"نعم",$H$6:H443,H443),"")</f>
        <v/>
      </c>
    </row>
    <row r="444">
      <c r="A444" s="5" t="n"/>
      <c r="B444" s="15" t="n"/>
      <c r="C444" s="16" t="n"/>
      <c r="D444" s="17" t="n"/>
      <c r="E444" s="17" t="n"/>
      <c r="F444" s="18" t="n"/>
      <c r="G444" s="18" t="n"/>
      <c r="H444" s="19">
        <f>IF(OR(A444&amp;""="",NOT(ISNUMBER(C444))),"",C444-'الإعدادات'!$B$4)</f>
        <v/>
      </c>
      <c r="I444" s="6">
        <f>IF(H444="","",IF(H444&lt;0,"منتهي",IF(H444&lt;=30,"خلال 30 يومًا",IF(H444&lt;=60,"خلال 60 يومًا",IF(H444&lt;=90,"خلال 90 يومًا","سليم")))))</f>
        <v/>
      </c>
      <c r="J444" s="6">
        <f>IF(OR(A444&amp;""="",NOT(ISNUMBER(D444)),NOT(ISNUMBER(E444))),"",IF(D444&lt;=E444,"تحت حد الطلب","كافٍ"))</f>
        <v/>
      </c>
      <c r="K444" s="20">
        <f>IF(OR(A444&amp;""="",NOT(ISNUMBER(D444)),NOT(ISNUMBER(F444))),"",ROUND(D444*F444,2))</f>
        <v/>
      </c>
      <c r="L444" s="20">
        <f>IF(OR(K444="",I444=""),"",IF(I444="سليم",0,K444))</f>
        <v/>
      </c>
      <c r="M444" s="6">
        <f>IF(OR(I444="",J444=""),"",IF(OR(I444&lt;&gt;"سليم",J444="تحت حد الطلب"),"نعم",""))</f>
        <v/>
      </c>
      <c r="N444" s="19">
        <f>IF(M444="نعم",COUNTIFS($M$6:$M$505,"نعم",$H$6:$H$505,"&lt;"&amp;H444)+COUNTIFS($M$6:M444,"نعم",$H$6:H444,H444),"")</f>
        <v/>
      </c>
    </row>
    <row r="445">
      <c r="A445" s="5" t="n"/>
      <c r="B445" s="15" t="n"/>
      <c r="C445" s="16" t="n"/>
      <c r="D445" s="17" t="n"/>
      <c r="E445" s="17" t="n"/>
      <c r="F445" s="18" t="n"/>
      <c r="G445" s="18" t="n"/>
      <c r="H445" s="19">
        <f>IF(OR(A445&amp;""="",NOT(ISNUMBER(C445))),"",C445-'الإعدادات'!$B$4)</f>
        <v/>
      </c>
      <c r="I445" s="6">
        <f>IF(H445="","",IF(H445&lt;0,"منتهي",IF(H445&lt;=30,"خلال 30 يومًا",IF(H445&lt;=60,"خلال 60 يومًا",IF(H445&lt;=90,"خلال 90 يومًا","سليم")))))</f>
        <v/>
      </c>
      <c r="J445" s="6">
        <f>IF(OR(A445&amp;""="",NOT(ISNUMBER(D445)),NOT(ISNUMBER(E445))),"",IF(D445&lt;=E445,"تحت حد الطلب","كافٍ"))</f>
        <v/>
      </c>
      <c r="K445" s="20">
        <f>IF(OR(A445&amp;""="",NOT(ISNUMBER(D445)),NOT(ISNUMBER(F445))),"",ROUND(D445*F445,2))</f>
        <v/>
      </c>
      <c r="L445" s="20">
        <f>IF(OR(K445="",I445=""),"",IF(I445="سليم",0,K445))</f>
        <v/>
      </c>
      <c r="M445" s="6">
        <f>IF(OR(I445="",J445=""),"",IF(OR(I445&lt;&gt;"سليم",J445="تحت حد الطلب"),"نعم",""))</f>
        <v/>
      </c>
      <c r="N445" s="19">
        <f>IF(M445="نعم",COUNTIFS($M$6:$M$505,"نعم",$H$6:$H$505,"&lt;"&amp;H445)+COUNTIFS($M$6:M445,"نعم",$H$6:H445,H445),"")</f>
        <v/>
      </c>
    </row>
    <row r="446">
      <c r="A446" s="5" t="n"/>
      <c r="B446" s="15" t="n"/>
      <c r="C446" s="16" t="n"/>
      <c r="D446" s="17" t="n"/>
      <c r="E446" s="17" t="n"/>
      <c r="F446" s="18" t="n"/>
      <c r="G446" s="18" t="n"/>
      <c r="H446" s="19">
        <f>IF(OR(A446&amp;""="",NOT(ISNUMBER(C446))),"",C446-'الإعدادات'!$B$4)</f>
        <v/>
      </c>
      <c r="I446" s="6">
        <f>IF(H446="","",IF(H446&lt;0,"منتهي",IF(H446&lt;=30,"خلال 30 يومًا",IF(H446&lt;=60,"خلال 60 يومًا",IF(H446&lt;=90,"خلال 90 يومًا","سليم")))))</f>
        <v/>
      </c>
      <c r="J446" s="6">
        <f>IF(OR(A446&amp;""="",NOT(ISNUMBER(D446)),NOT(ISNUMBER(E446))),"",IF(D446&lt;=E446,"تحت حد الطلب","كافٍ"))</f>
        <v/>
      </c>
      <c r="K446" s="20">
        <f>IF(OR(A446&amp;""="",NOT(ISNUMBER(D446)),NOT(ISNUMBER(F446))),"",ROUND(D446*F446,2))</f>
        <v/>
      </c>
      <c r="L446" s="20">
        <f>IF(OR(K446="",I446=""),"",IF(I446="سليم",0,K446))</f>
        <v/>
      </c>
      <c r="M446" s="6">
        <f>IF(OR(I446="",J446=""),"",IF(OR(I446&lt;&gt;"سليم",J446="تحت حد الطلب"),"نعم",""))</f>
        <v/>
      </c>
      <c r="N446" s="19">
        <f>IF(M446="نعم",COUNTIFS($M$6:$M$505,"نعم",$H$6:$H$505,"&lt;"&amp;H446)+COUNTIFS($M$6:M446,"نعم",$H$6:H446,H446),"")</f>
        <v/>
      </c>
    </row>
    <row r="447">
      <c r="A447" s="5" t="n"/>
      <c r="B447" s="15" t="n"/>
      <c r="C447" s="16" t="n"/>
      <c r="D447" s="17" t="n"/>
      <c r="E447" s="17" t="n"/>
      <c r="F447" s="18" t="n"/>
      <c r="G447" s="18" t="n"/>
      <c r="H447" s="19">
        <f>IF(OR(A447&amp;""="",NOT(ISNUMBER(C447))),"",C447-'الإعدادات'!$B$4)</f>
        <v/>
      </c>
      <c r="I447" s="6">
        <f>IF(H447="","",IF(H447&lt;0,"منتهي",IF(H447&lt;=30,"خلال 30 يومًا",IF(H447&lt;=60,"خلال 60 يومًا",IF(H447&lt;=90,"خلال 90 يومًا","سليم")))))</f>
        <v/>
      </c>
      <c r="J447" s="6">
        <f>IF(OR(A447&amp;""="",NOT(ISNUMBER(D447)),NOT(ISNUMBER(E447))),"",IF(D447&lt;=E447,"تحت حد الطلب","كافٍ"))</f>
        <v/>
      </c>
      <c r="K447" s="20">
        <f>IF(OR(A447&amp;""="",NOT(ISNUMBER(D447)),NOT(ISNUMBER(F447))),"",ROUND(D447*F447,2))</f>
        <v/>
      </c>
      <c r="L447" s="20">
        <f>IF(OR(K447="",I447=""),"",IF(I447="سليم",0,K447))</f>
        <v/>
      </c>
      <c r="M447" s="6">
        <f>IF(OR(I447="",J447=""),"",IF(OR(I447&lt;&gt;"سليم",J447="تحت حد الطلب"),"نعم",""))</f>
        <v/>
      </c>
      <c r="N447" s="19">
        <f>IF(M447="نعم",COUNTIFS($M$6:$M$505,"نعم",$H$6:$H$505,"&lt;"&amp;H447)+COUNTIFS($M$6:M447,"نعم",$H$6:H447,H447),"")</f>
        <v/>
      </c>
    </row>
    <row r="448">
      <c r="A448" s="5" t="n"/>
      <c r="B448" s="15" t="n"/>
      <c r="C448" s="16" t="n"/>
      <c r="D448" s="17" t="n"/>
      <c r="E448" s="17" t="n"/>
      <c r="F448" s="18" t="n"/>
      <c r="G448" s="18" t="n"/>
      <c r="H448" s="19">
        <f>IF(OR(A448&amp;""="",NOT(ISNUMBER(C448))),"",C448-'الإعدادات'!$B$4)</f>
        <v/>
      </c>
      <c r="I448" s="6">
        <f>IF(H448="","",IF(H448&lt;0,"منتهي",IF(H448&lt;=30,"خلال 30 يومًا",IF(H448&lt;=60,"خلال 60 يومًا",IF(H448&lt;=90,"خلال 90 يومًا","سليم")))))</f>
        <v/>
      </c>
      <c r="J448" s="6">
        <f>IF(OR(A448&amp;""="",NOT(ISNUMBER(D448)),NOT(ISNUMBER(E448))),"",IF(D448&lt;=E448,"تحت حد الطلب","كافٍ"))</f>
        <v/>
      </c>
      <c r="K448" s="20">
        <f>IF(OR(A448&amp;""="",NOT(ISNUMBER(D448)),NOT(ISNUMBER(F448))),"",ROUND(D448*F448,2))</f>
        <v/>
      </c>
      <c r="L448" s="20">
        <f>IF(OR(K448="",I448=""),"",IF(I448="سليم",0,K448))</f>
        <v/>
      </c>
      <c r="M448" s="6">
        <f>IF(OR(I448="",J448=""),"",IF(OR(I448&lt;&gt;"سليم",J448="تحت حد الطلب"),"نعم",""))</f>
        <v/>
      </c>
      <c r="N448" s="19">
        <f>IF(M448="نعم",COUNTIFS($M$6:$M$505,"نعم",$H$6:$H$505,"&lt;"&amp;H448)+COUNTIFS($M$6:M448,"نعم",$H$6:H448,H448),"")</f>
        <v/>
      </c>
    </row>
    <row r="449">
      <c r="A449" s="5" t="n"/>
      <c r="B449" s="15" t="n"/>
      <c r="C449" s="16" t="n"/>
      <c r="D449" s="17" t="n"/>
      <c r="E449" s="17" t="n"/>
      <c r="F449" s="18" t="n"/>
      <c r="G449" s="18" t="n"/>
      <c r="H449" s="19">
        <f>IF(OR(A449&amp;""="",NOT(ISNUMBER(C449))),"",C449-'الإعدادات'!$B$4)</f>
        <v/>
      </c>
      <c r="I449" s="6">
        <f>IF(H449="","",IF(H449&lt;0,"منتهي",IF(H449&lt;=30,"خلال 30 يومًا",IF(H449&lt;=60,"خلال 60 يومًا",IF(H449&lt;=90,"خلال 90 يومًا","سليم")))))</f>
        <v/>
      </c>
      <c r="J449" s="6">
        <f>IF(OR(A449&amp;""="",NOT(ISNUMBER(D449)),NOT(ISNUMBER(E449))),"",IF(D449&lt;=E449,"تحت حد الطلب","كافٍ"))</f>
        <v/>
      </c>
      <c r="K449" s="20">
        <f>IF(OR(A449&amp;""="",NOT(ISNUMBER(D449)),NOT(ISNUMBER(F449))),"",ROUND(D449*F449,2))</f>
        <v/>
      </c>
      <c r="L449" s="20">
        <f>IF(OR(K449="",I449=""),"",IF(I449="سليم",0,K449))</f>
        <v/>
      </c>
      <c r="M449" s="6">
        <f>IF(OR(I449="",J449=""),"",IF(OR(I449&lt;&gt;"سليم",J449="تحت حد الطلب"),"نعم",""))</f>
        <v/>
      </c>
      <c r="N449" s="19">
        <f>IF(M449="نعم",COUNTIFS($M$6:$M$505,"نعم",$H$6:$H$505,"&lt;"&amp;H449)+COUNTIFS($M$6:M449,"نعم",$H$6:H449,H449),"")</f>
        <v/>
      </c>
    </row>
    <row r="450">
      <c r="A450" s="5" t="n"/>
      <c r="B450" s="15" t="n"/>
      <c r="C450" s="16" t="n"/>
      <c r="D450" s="17" t="n"/>
      <c r="E450" s="17" t="n"/>
      <c r="F450" s="18" t="n"/>
      <c r="G450" s="18" t="n"/>
      <c r="H450" s="19">
        <f>IF(OR(A450&amp;""="",NOT(ISNUMBER(C450))),"",C450-'الإعدادات'!$B$4)</f>
        <v/>
      </c>
      <c r="I450" s="6">
        <f>IF(H450="","",IF(H450&lt;0,"منتهي",IF(H450&lt;=30,"خلال 30 يومًا",IF(H450&lt;=60,"خلال 60 يومًا",IF(H450&lt;=90,"خلال 90 يومًا","سليم")))))</f>
        <v/>
      </c>
      <c r="J450" s="6">
        <f>IF(OR(A450&amp;""="",NOT(ISNUMBER(D450)),NOT(ISNUMBER(E450))),"",IF(D450&lt;=E450,"تحت حد الطلب","كافٍ"))</f>
        <v/>
      </c>
      <c r="K450" s="20">
        <f>IF(OR(A450&amp;""="",NOT(ISNUMBER(D450)),NOT(ISNUMBER(F450))),"",ROUND(D450*F450,2))</f>
        <v/>
      </c>
      <c r="L450" s="20">
        <f>IF(OR(K450="",I450=""),"",IF(I450="سليم",0,K450))</f>
        <v/>
      </c>
      <c r="M450" s="6">
        <f>IF(OR(I450="",J450=""),"",IF(OR(I450&lt;&gt;"سليم",J450="تحت حد الطلب"),"نعم",""))</f>
        <v/>
      </c>
      <c r="N450" s="19">
        <f>IF(M450="نعم",COUNTIFS($M$6:$M$505,"نعم",$H$6:$H$505,"&lt;"&amp;H450)+COUNTIFS($M$6:M450,"نعم",$H$6:H450,H450),"")</f>
        <v/>
      </c>
    </row>
    <row r="451">
      <c r="A451" s="5" t="n"/>
      <c r="B451" s="15" t="n"/>
      <c r="C451" s="16" t="n"/>
      <c r="D451" s="17" t="n"/>
      <c r="E451" s="17" t="n"/>
      <c r="F451" s="18" t="n"/>
      <c r="G451" s="18" t="n"/>
      <c r="H451" s="19">
        <f>IF(OR(A451&amp;""="",NOT(ISNUMBER(C451))),"",C451-'الإعدادات'!$B$4)</f>
        <v/>
      </c>
      <c r="I451" s="6">
        <f>IF(H451="","",IF(H451&lt;0,"منتهي",IF(H451&lt;=30,"خلال 30 يومًا",IF(H451&lt;=60,"خلال 60 يومًا",IF(H451&lt;=90,"خلال 90 يومًا","سليم")))))</f>
        <v/>
      </c>
      <c r="J451" s="6">
        <f>IF(OR(A451&amp;""="",NOT(ISNUMBER(D451)),NOT(ISNUMBER(E451))),"",IF(D451&lt;=E451,"تحت حد الطلب","كافٍ"))</f>
        <v/>
      </c>
      <c r="K451" s="20">
        <f>IF(OR(A451&amp;""="",NOT(ISNUMBER(D451)),NOT(ISNUMBER(F451))),"",ROUND(D451*F451,2))</f>
        <v/>
      </c>
      <c r="L451" s="20">
        <f>IF(OR(K451="",I451=""),"",IF(I451="سليم",0,K451))</f>
        <v/>
      </c>
      <c r="M451" s="6">
        <f>IF(OR(I451="",J451=""),"",IF(OR(I451&lt;&gt;"سليم",J451="تحت حد الطلب"),"نعم",""))</f>
        <v/>
      </c>
      <c r="N451" s="19">
        <f>IF(M451="نعم",COUNTIFS($M$6:$M$505,"نعم",$H$6:$H$505,"&lt;"&amp;H451)+COUNTIFS($M$6:M451,"نعم",$H$6:H451,H451),"")</f>
        <v/>
      </c>
    </row>
    <row r="452">
      <c r="A452" s="5" t="n"/>
      <c r="B452" s="15" t="n"/>
      <c r="C452" s="16" t="n"/>
      <c r="D452" s="17" t="n"/>
      <c r="E452" s="17" t="n"/>
      <c r="F452" s="18" t="n"/>
      <c r="G452" s="18" t="n"/>
      <c r="H452" s="19">
        <f>IF(OR(A452&amp;""="",NOT(ISNUMBER(C452))),"",C452-'الإعدادات'!$B$4)</f>
        <v/>
      </c>
      <c r="I452" s="6">
        <f>IF(H452="","",IF(H452&lt;0,"منتهي",IF(H452&lt;=30,"خلال 30 يومًا",IF(H452&lt;=60,"خلال 60 يومًا",IF(H452&lt;=90,"خلال 90 يومًا","سليم")))))</f>
        <v/>
      </c>
      <c r="J452" s="6">
        <f>IF(OR(A452&amp;""="",NOT(ISNUMBER(D452)),NOT(ISNUMBER(E452))),"",IF(D452&lt;=E452,"تحت حد الطلب","كافٍ"))</f>
        <v/>
      </c>
      <c r="K452" s="20">
        <f>IF(OR(A452&amp;""="",NOT(ISNUMBER(D452)),NOT(ISNUMBER(F452))),"",ROUND(D452*F452,2))</f>
        <v/>
      </c>
      <c r="L452" s="20">
        <f>IF(OR(K452="",I452=""),"",IF(I452="سليم",0,K452))</f>
        <v/>
      </c>
      <c r="M452" s="6">
        <f>IF(OR(I452="",J452=""),"",IF(OR(I452&lt;&gt;"سليم",J452="تحت حد الطلب"),"نعم",""))</f>
        <v/>
      </c>
      <c r="N452" s="19">
        <f>IF(M452="نعم",COUNTIFS($M$6:$M$505,"نعم",$H$6:$H$505,"&lt;"&amp;H452)+COUNTIFS($M$6:M452,"نعم",$H$6:H452,H452),"")</f>
        <v/>
      </c>
    </row>
    <row r="453">
      <c r="A453" s="5" t="n"/>
      <c r="B453" s="15" t="n"/>
      <c r="C453" s="16" t="n"/>
      <c r="D453" s="17" t="n"/>
      <c r="E453" s="17" t="n"/>
      <c r="F453" s="18" t="n"/>
      <c r="G453" s="18" t="n"/>
      <c r="H453" s="19">
        <f>IF(OR(A453&amp;""="",NOT(ISNUMBER(C453))),"",C453-'الإعدادات'!$B$4)</f>
        <v/>
      </c>
      <c r="I453" s="6">
        <f>IF(H453="","",IF(H453&lt;0,"منتهي",IF(H453&lt;=30,"خلال 30 يومًا",IF(H453&lt;=60,"خلال 60 يومًا",IF(H453&lt;=90,"خلال 90 يومًا","سليم")))))</f>
        <v/>
      </c>
      <c r="J453" s="6">
        <f>IF(OR(A453&amp;""="",NOT(ISNUMBER(D453)),NOT(ISNUMBER(E453))),"",IF(D453&lt;=E453,"تحت حد الطلب","كافٍ"))</f>
        <v/>
      </c>
      <c r="K453" s="20">
        <f>IF(OR(A453&amp;""="",NOT(ISNUMBER(D453)),NOT(ISNUMBER(F453))),"",ROUND(D453*F453,2))</f>
        <v/>
      </c>
      <c r="L453" s="20">
        <f>IF(OR(K453="",I453=""),"",IF(I453="سليم",0,K453))</f>
        <v/>
      </c>
      <c r="M453" s="6">
        <f>IF(OR(I453="",J453=""),"",IF(OR(I453&lt;&gt;"سليم",J453="تحت حد الطلب"),"نعم",""))</f>
        <v/>
      </c>
      <c r="N453" s="19">
        <f>IF(M453="نعم",COUNTIFS($M$6:$M$505,"نعم",$H$6:$H$505,"&lt;"&amp;H453)+COUNTIFS($M$6:M453,"نعم",$H$6:H453,H453),"")</f>
        <v/>
      </c>
    </row>
    <row r="454">
      <c r="A454" s="5" t="n"/>
      <c r="B454" s="15" t="n"/>
      <c r="C454" s="16" t="n"/>
      <c r="D454" s="17" t="n"/>
      <c r="E454" s="17" t="n"/>
      <c r="F454" s="18" t="n"/>
      <c r="G454" s="18" t="n"/>
      <c r="H454" s="19">
        <f>IF(OR(A454&amp;""="",NOT(ISNUMBER(C454))),"",C454-'الإعدادات'!$B$4)</f>
        <v/>
      </c>
      <c r="I454" s="6">
        <f>IF(H454="","",IF(H454&lt;0,"منتهي",IF(H454&lt;=30,"خلال 30 يومًا",IF(H454&lt;=60,"خلال 60 يومًا",IF(H454&lt;=90,"خلال 90 يومًا","سليم")))))</f>
        <v/>
      </c>
      <c r="J454" s="6">
        <f>IF(OR(A454&amp;""="",NOT(ISNUMBER(D454)),NOT(ISNUMBER(E454))),"",IF(D454&lt;=E454,"تحت حد الطلب","كافٍ"))</f>
        <v/>
      </c>
      <c r="K454" s="20">
        <f>IF(OR(A454&amp;""="",NOT(ISNUMBER(D454)),NOT(ISNUMBER(F454))),"",ROUND(D454*F454,2))</f>
        <v/>
      </c>
      <c r="L454" s="20">
        <f>IF(OR(K454="",I454=""),"",IF(I454="سليم",0,K454))</f>
        <v/>
      </c>
      <c r="M454" s="6">
        <f>IF(OR(I454="",J454=""),"",IF(OR(I454&lt;&gt;"سليم",J454="تحت حد الطلب"),"نعم",""))</f>
        <v/>
      </c>
      <c r="N454" s="19">
        <f>IF(M454="نعم",COUNTIFS($M$6:$M$505,"نعم",$H$6:$H$505,"&lt;"&amp;H454)+COUNTIFS($M$6:M454,"نعم",$H$6:H454,H454),"")</f>
        <v/>
      </c>
    </row>
    <row r="455">
      <c r="A455" s="5" t="n"/>
      <c r="B455" s="15" t="n"/>
      <c r="C455" s="16" t="n"/>
      <c r="D455" s="17" t="n"/>
      <c r="E455" s="17" t="n"/>
      <c r="F455" s="18" t="n"/>
      <c r="G455" s="18" t="n"/>
      <c r="H455" s="19">
        <f>IF(OR(A455&amp;""="",NOT(ISNUMBER(C455))),"",C455-'الإعدادات'!$B$4)</f>
        <v/>
      </c>
      <c r="I455" s="6">
        <f>IF(H455="","",IF(H455&lt;0,"منتهي",IF(H455&lt;=30,"خلال 30 يومًا",IF(H455&lt;=60,"خلال 60 يومًا",IF(H455&lt;=90,"خلال 90 يومًا","سليم")))))</f>
        <v/>
      </c>
      <c r="J455" s="6">
        <f>IF(OR(A455&amp;""="",NOT(ISNUMBER(D455)),NOT(ISNUMBER(E455))),"",IF(D455&lt;=E455,"تحت حد الطلب","كافٍ"))</f>
        <v/>
      </c>
      <c r="K455" s="20">
        <f>IF(OR(A455&amp;""="",NOT(ISNUMBER(D455)),NOT(ISNUMBER(F455))),"",ROUND(D455*F455,2))</f>
        <v/>
      </c>
      <c r="L455" s="20">
        <f>IF(OR(K455="",I455=""),"",IF(I455="سليم",0,K455))</f>
        <v/>
      </c>
      <c r="M455" s="6">
        <f>IF(OR(I455="",J455=""),"",IF(OR(I455&lt;&gt;"سليم",J455="تحت حد الطلب"),"نعم",""))</f>
        <v/>
      </c>
      <c r="N455" s="19">
        <f>IF(M455="نعم",COUNTIFS($M$6:$M$505,"نعم",$H$6:$H$505,"&lt;"&amp;H455)+COUNTIFS($M$6:M455,"نعم",$H$6:H455,H455),"")</f>
        <v/>
      </c>
    </row>
    <row r="456">
      <c r="A456" s="5" t="n"/>
      <c r="B456" s="15" t="n"/>
      <c r="C456" s="16" t="n"/>
      <c r="D456" s="17" t="n"/>
      <c r="E456" s="17" t="n"/>
      <c r="F456" s="18" t="n"/>
      <c r="G456" s="18" t="n"/>
      <c r="H456" s="19">
        <f>IF(OR(A456&amp;""="",NOT(ISNUMBER(C456))),"",C456-'الإعدادات'!$B$4)</f>
        <v/>
      </c>
      <c r="I456" s="6">
        <f>IF(H456="","",IF(H456&lt;0,"منتهي",IF(H456&lt;=30,"خلال 30 يومًا",IF(H456&lt;=60,"خلال 60 يومًا",IF(H456&lt;=90,"خلال 90 يومًا","سليم")))))</f>
        <v/>
      </c>
      <c r="J456" s="6">
        <f>IF(OR(A456&amp;""="",NOT(ISNUMBER(D456)),NOT(ISNUMBER(E456))),"",IF(D456&lt;=E456,"تحت حد الطلب","كافٍ"))</f>
        <v/>
      </c>
      <c r="K456" s="20">
        <f>IF(OR(A456&amp;""="",NOT(ISNUMBER(D456)),NOT(ISNUMBER(F456))),"",ROUND(D456*F456,2))</f>
        <v/>
      </c>
      <c r="L456" s="20">
        <f>IF(OR(K456="",I456=""),"",IF(I456="سليم",0,K456))</f>
        <v/>
      </c>
      <c r="M456" s="6">
        <f>IF(OR(I456="",J456=""),"",IF(OR(I456&lt;&gt;"سليم",J456="تحت حد الطلب"),"نعم",""))</f>
        <v/>
      </c>
      <c r="N456" s="19">
        <f>IF(M456="نعم",COUNTIFS($M$6:$M$505,"نعم",$H$6:$H$505,"&lt;"&amp;H456)+COUNTIFS($M$6:M456,"نعم",$H$6:H456,H456),"")</f>
        <v/>
      </c>
    </row>
    <row r="457">
      <c r="A457" s="5" t="n"/>
      <c r="B457" s="15" t="n"/>
      <c r="C457" s="16" t="n"/>
      <c r="D457" s="17" t="n"/>
      <c r="E457" s="17" t="n"/>
      <c r="F457" s="18" t="n"/>
      <c r="G457" s="18" t="n"/>
      <c r="H457" s="19">
        <f>IF(OR(A457&amp;""="",NOT(ISNUMBER(C457))),"",C457-'الإعدادات'!$B$4)</f>
        <v/>
      </c>
      <c r="I457" s="6">
        <f>IF(H457="","",IF(H457&lt;0,"منتهي",IF(H457&lt;=30,"خلال 30 يومًا",IF(H457&lt;=60,"خلال 60 يومًا",IF(H457&lt;=90,"خلال 90 يومًا","سليم")))))</f>
        <v/>
      </c>
      <c r="J457" s="6">
        <f>IF(OR(A457&amp;""="",NOT(ISNUMBER(D457)),NOT(ISNUMBER(E457))),"",IF(D457&lt;=E457,"تحت حد الطلب","كافٍ"))</f>
        <v/>
      </c>
      <c r="K457" s="20">
        <f>IF(OR(A457&amp;""="",NOT(ISNUMBER(D457)),NOT(ISNUMBER(F457))),"",ROUND(D457*F457,2))</f>
        <v/>
      </c>
      <c r="L457" s="20">
        <f>IF(OR(K457="",I457=""),"",IF(I457="سليم",0,K457))</f>
        <v/>
      </c>
      <c r="M457" s="6">
        <f>IF(OR(I457="",J457=""),"",IF(OR(I457&lt;&gt;"سليم",J457="تحت حد الطلب"),"نعم",""))</f>
        <v/>
      </c>
      <c r="N457" s="19">
        <f>IF(M457="نعم",COUNTIFS($M$6:$M$505,"نعم",$H$6:$H$505,"&lt;"&amp;H457)+COUNTIFS($M$6:M457,"نعم",$H$6:H457,H457),"")</f>
        <v/>
      </c>
    </row>
    <row r="458">
      <c r="A458" s="5" t="n"/>
      <c r="B458" s="15" t="n"/>
      <c r="C458" s="16" t="n"/>
      <c r="D458" s="17" t="n"/>
      <c r="E458" s="17" t="n"/>
      <c r="F458" s="18" t="n"/>
      <c r="G458" s="18" t="n"/>
      <c r="H458" s="19">
        <f>IF(OR(A458&amp;""="",NOT(ISNUMBER(C458))),"",C458-'الإعدادات'!$B$4)</f>
        <v/>
      </c>
      <c r="I458" s="6">
        <f>IF(H458="","",IF(H458&lt;0,"منتهي",IF(H458&lt;=30,"خلال 30 يومًا",IF(H458&lt;=60,"خلال 60 يومًا",IF(H458&lt;=90,"خلال 90 يومًا","سليم")))))</f>
        <v/>
      </c>
      <c r="J458" s="6">
        <f>IF(OR(A458&amp;""="",NOT(ISNUMBER(D458)),NOT(ISNUMBER(E458))),"",IF(D458&lt;=E458,"تحت حد الطلب","كافٍ"))</f>
        <v/>
      </c>
      <c r="K458" s="20">
        <f>IF(OR(A458&amp;""="",NOT(ISNUMBER(D458)),NOT(ISNUMBER(F458))),"",ROUND(D458*F458,2))</f>
        <v/>
      </c>
      <c r="L458" s="20">
        <f>IF(OR(K458="",I458=""),"",IF(I458="سليم",0,K458))</f>
        <v/>
      </c>
      <c r="M458" s="6">
        <f>IF(OR(I458="",J458=""),"",IF(OR(I458&lt;&gt;"سليم",J458="تحت حد الطلب"),"نعم",""))</f>
        <v/>
      </c>
      <c r="N458" s="19">
        <f>IF(M458="نعم",COUNTIFS($M$6:$M$505,"نعم",$H$6:$H$505,"&lt;"&amp;H458)+COUNTIFS($M$6:M458,"نعم",$H$6:H458,H458),"")</f>
        <v/>
      </c>
    </row>
    <row r="459">
      <c r="A459" s="5" t="n"/>
      <c r="B459" s="15" t="n"/>
      <c r="C459" s="16" t="n"/>
      <c r="D459" s="17" t="n"/>
      <c r="E459" s="17" t="n"/>
      <c r="F459" s="18" t="n"/>
      <c r="G459" s="18" t="n"/>
      <c r="H459" s="19">
        <f>IF(OR(A459&amp;""="",NOT(ISNUMBER(C459))),"",C459-'الإعدادات'!$B$4)</f>
        <v/>
      </c>
      <c r="I459" s="6">
        <f>IF(H459="","",IF(H459&lt;0,"منتهي",IF(H459&lt;=30,"خلال 30 يومًا",IF(H459&lt;=60,"خلال 60 يومًا",IF(H459&lt;=90,"خلال 90 يومًا","سليم")))))</f>
        <v/>
      </c>
      <c r="J459" s="6">
        <f>IF(OR(A459&amp;""="",NOT(ISNUMBER(D459)),NOT(ISNUMBER(E459))),"",IF(D459&lt;=E459,"تحت حد الطلب","كافٍ"))</f>
        <v/>
      </c>
      <c r="K459" s="20">
        <f>IF(OR(A459&amp;""="",NOT(ISNUMBER(D459)),NOT(ISNUMBER(F459))),"",ROUND(D459*F459,2))</f>
        <v/>
      </c>
      <c r="L459" s="20">
        <f>IF(OR(K459="",I459=""),"",IF(I459="سليم",0,K459))</f>
        <v/>
      </c>
      <c r="M459" s="6">
        <f>IF(OR(I459="",J459=""),"",IF(OR(I459&lt;&gt;"سليم",J459="تحت حد الطلب"),"نعم",""))</f>
        <v/>
      </c>
      <c r="N459" s="19">
        <f>IF(M459="نعم",COUNTIFS($M$6:$M$505,"نعم",$H$6:$H$505,"&lt;"&amp;H459)+COUNTIFS($M$6:M459,"نعم",$H$6:H459,H459),"")</f>
        <v/>
      </c>
    </row>
    <row r="460">
      <c r="A460" s="5" t="n"/>
      <c r="B460" s="15" t="n"/>
      <c r="C460" s="16" t="n"/>
      <c r="D460" s="17" t="n"/>
      <c r="E460" s="17" t="n"/>
      <c r="F460" s="18" t="n"/>
      <c r="G460" s="18" t="n"/>
      <c r="H460" s="19">
        <f>IF(OR(A460&amp;""="",NOT(ISNUMBER(C460))),"",C460-'الإعدادات'!$B$4)</f>
        <v/>
      </c>
      <c r="I460" s="6">
        <f>IF(H460="","",IF(H460&lt;0,"منتهي",IF(H460&lt;=30,"خلال 30 يومًا",IF(H460&lt;=60,"خلال 60 يومًا",IF(H460&lt;=90,"خلال 90 يومًا","سليم")))))</f>
        <v/>
      </c>
      <c r="J460" s="6">
        <f>IF(OR(A460&amp;""="",NOT(ISNUMBER(D460)),NOT(ISNUMBER(E460))),"",IF(D460&lt;=E460,"تحت حد الطلب","كافٍ"))</f>
        <v/>
      </c>
      <c r="K460" s="20">
        <f>IF(OR(A460&amp;""="",NOT(ISNUMBER(D460)),NOT(ISNUMBER(F460))),"",ROUND(D460*F460,2))</f>
        <v/>
      </c>
      <c r="L460" s="20">
        <f>IF(OR(K460="",I460=""),"",IF(I460="سليم",0,K460))</f>
        <v/>
      </c>
      <c r="M460" s="6">
        <f>IF(OR(I460="",J460=""),"",IF(OR(I460&lt;&gt;"سليم",J460="تحت حد الطلب"),"نعم",""))</f>
        <v/>
      </c>
      <c r="N460" s="19">
        <f>IF(M460="نعم",COUNTIFS($M$6:$M$505,"نعم",$H$6:$H$505,"&lt;"&amp;H460)+COUNTIFS($M$6:M460,"نعم",$H$6:H460,H460),"")</f>
        <v/>
      </c>
    </row>
    <row r="461">
      <c r="A461" s="5" t="n"/>
      <c r="B461" s="15" t="n"/>
      <c r="C461" s="16" t="n"/>
      <c r="D461" s="17" t="n"/>
      <c r="E461" s="17" t="n"/>
      <c r="F461" s="18" t="n"/>
      <c r="G461" s="18" t="n"/>
      <c r="H461" s="19">
        <f>IF(OR(A461&amp;""="",NOT(ISNUMBER(C461))),"",C461-'الإعدادات'!$B$4)</f>
        <v/>
      </c>
      <c r="I461" s="6">
        <f>IF(H461="","",IF(H461&lt;0,"منتهي",IF(H461&lt;=30,"خلال 30 يومًا",IF(H461&lt;=60,"خلال 60 يومًا",IF(H461&lt;=90,"خلال 90 يومًا","سليم")))))</f>
        <v/>
      </c>
      <c r="J461" s="6">
        <f>IF(OR(A461&amp;""="",NOT(ISNUMBER(D461)),NOT(ISNUMBER(E461))),"",IF(D461&lt;=E461,"تحت حد الطلب","كافٍ"))</f>
        <v/>
      </c>
      <c r="K461" s="20">
        <f>IF(OR(A461&amp;""="",NOT(ISNUMBER(D461)),NOT(ISNUMBER(F461))),"",ROUND(D461*F461,2))</f>
        <v/>
      </c>
      <c r="L461" s="20">
        <f>IF(OR(K461="",I461=""),"",IF(I461="سليم",0,K461))</f>
        <v/>
      </c>
      <c r="M461" s="6">
        <f>IF(OR(I461="",J461=""),"",IF(OR(I461&lt;&gt;"سليم",J461="تحت حد الطلب"),"نعم",""))</f>
        <v/>
      </c>
      <c r="N461" s="19">
        <f>IF(M461="نعم",COUNTIFS($M$6:$M$505,"نعم",$H$6:$H$505,"&lt;"&amp;H461)+COUNTIFS($M$6:M461,"نعم",$H$6:H461,H461),"")</f>
        <v/>
      </c>
    </row>
    <row r="462">
      <c r="A462" s="5" t="n"/>
      <c r="B462" s="15" t="n"/>
      <c r="C462" s="16" t="n"/>
      <c r="D462" s="17" t="n"/>
      <c r="E462" s="17" t="n"/>
      <c r="F462" s="18" t="n"/>
      <c r="G462" s="18" t="n"/>
      <c r="H462" s="19">
        <f>IF(OR(A462&amp;""="",NOT(ISNUMBER(C462))),"",C462-'الإعدادات'!$B$4)</f>
        <v/>
      </c>
      <c r="I462" s="6">
        <f>IF(H462="","",IF(H462&lt;0,"منتهي",IF(H462&lt;=30,"خلال 30 يومًا",IF(H462&lt;=60,"خلال 60 يومًا",IF(H462&lt;=90,"خلال 90 يومًا","سليم")))))</f>
        <v/>
      </c>
      <c r="J462" s="6">
        <f>IF(OR(A462&amp;""="",NOT(ISNUMBER(D462)),NOT(ISNUMBER(E462))),"",IF(D462&lt;=E462,"تحت حد الطلب","كافٍ"))</f>
        <v/>
      </c>
      <c r="K462" s="20">
        <f>IF(OR(A462&amp;""="",NOT(ISNUMBER(D462)),NOT(ISNUMBER(F462))),"",ROUND(D462*F462,2))</f>
        <v/>
      </c>
      <c r="L462" s="20">
        <f>IF(OR(K462="",I462=""),"",IF(I462="سليم",0,K462))</f>
        <v/>
      </c>
      <c r="M462" s="6">
        <f>IF(OR(I462="",J462=""),"",IF(OR(I462&lt;&gt;"سليم",J462="تحت حد الطلب"),"نعم",""))</f>
        <v/>
      </c>
      <c r="N462" s="19">
        <f>IF(M462="نعم",COUNTIFS($M$6:$M$505,"نعم",$H$6:$H$505,"&lt;"&amp;H462)+COUNTIFS($M$6:M462,"نعم",$H$6:H462,H462),"")</f>
        <v/>
      </c>
    </row>
    <row r="463">
      <c r="A463" s="5" t="n"/>
      <c r="B463" s="15" t="n"/>
      <c r="C463" s="16" t="n"/>
      <c r="D463" s="17" t="n"/>
      <c r="E463" s="17" t="n"/>
      <c r="F463" s="18" t="n"/>
      <c r="G463" s="18" t="n"/>
      <c r="H463" s="19">
        <f>IF(OR(A463&amp;""="",NOT(ISNUMBER(C463))),"",C463-'الإعدادات'!$B$4)</f>
        <v/>
      </c>
      <c r="I463" s="6">
        <f>IF(H463="","",IF(H463&lt;0,"منتهي",IF(H463&lt;=30,"خلال 30 يومًا",IF(H463&lt;=60,"خلال 60 يومًا",IF(H463&lt;=90,"خلال 90 يومًا","سليم")))))</f>
        <v/>
      </c>
      <c r="J463" s="6">
        <f>IF(OR(A463&amp;""="",NOT(ISNUMBER(D463)),NOT(ISNUMBER(E463))),"",IF(D463&lt;=E463,"تحت حد الطلب","كافٍ"))</f>
        <v/>
      </c>
      <c r="K463" s="20">
        <f>IF(OR(A463&amp;""="",NOT(ISNUMBER(D463)),NOT(ISNUMBER(F463))),"",ROUND(D463*F463,2))</f>
        <v/>
      </c>
      <c r="L463" s="20">
        <f>IF(OR(K463="",I463=""),"",IF(I463="سليم",0,K463))</f>
        <v/>
      </c>
      <c r="M463" s="6">
        <f>IF(OR(I463="",J463=""),"",IF(OR(I463&lt;&gt;"سليم",J463="تحت حد الطلب"),"نعم",""))</f>
        <v/>
      </c>
      <c r="N463" s="19">
        <f>IF(M463="نعم",COUNTIFS($M$6:$M$505,"نعم",$H$6:$H$505,"&lt;"&amp;H463)+COUNTIFS($M$6:M463,"نعم",$H$6:H463,H463),"")</f>
        <v/>
      </c>
    </row>
    <row r="464">
      <c r="A464" s="5" t="n"/>
      <c r="B464" s="15" t="n"/>
      <c r="C464" s="16" t="n"/>
      <c r="D464" s="17" t="n"/>
      <c r="E464" s="17" t="n"/>
      <c r="F464" s="18" t="n"/>
      <c r="G464" s="18" t="n"/>
      <c r="H464" s="19">
        <f>IF(OR(A464&amp;""="",NOT(ISNUMBER(C464))),"",C464-'الإعدادات'!$B$4)</f>
        <v/>
      </c>
      <c r="I464" s="6">
        <f>IF(H464="","",IF(H464&lt;0,"منتهي",IF(H464&lt;=30,"خلال 30 يومًا",IF(H464&lt;=60,"خلال 60 يومًا",IF(H464&lt;=90,"خلال 90 يومًا","سليم")))))</f>
        <v/>
      </c>
      <c r="J464" s="6">
        <f>IF(OR(A464&amp;""="",NOT(ISNUMBER(D464)),NOT(ISNUMBER(E464))),"",IF(D464&lt;=E464,"تحت حد الطلب","كافٍ"))</f>
        <v/>
      </c>
      <c r="K464" s="20">
        <f>IF(OR(A464&amp;""="",NOT(ISNUMBER(D464)),NOT(ISNUMBER(F464))),"",ROUND(D464*F464,2))</f>
        <v/>
      </c>
      <c r="L464" s="20">
        <f>IF(OR(K464="",I464=""),"",IF(I464="سليم",0,K464))</f>
        <v/>
      </c>
      <c r="M464" s="6">
        <f>IF(OR(I464="",J464=""),"",IF(OR(I464&lt;&gt;"سليم",J464="تحت حد الطلب"),"نعم",""))</f>
        <v/>
      </c>
      <c r="N464" s="19">
        <f>IF(M464="نعم",COUNTIFS($M$6:$M$505,"نعم",$H$6:$H$505,"&lt;"&amp;H464)+COUNTIFS($M$6:M464,"نعم",$H$6:H464,H464),"")</f>
        <v/>
      </c>
    </row>
    <row r="465">
      <c r="A465" s="5" t="n"/>
      <c r="B465" s="15" t="n"/>
      <c r="C465" s="16" t="n"/>
      <c r="D465" s="17" t="n"/>
      <c r="E465" s="17" t="n"/>
      <c r="F465" s="18" t="n"/>
      <c r="G465" s="18" t="n"/>
      <c r="H465" s="19">
        <f>IF(OR(A465&amp;""="",NOT(ISNUMBER(C465))),"",C465-'الإعدادات'!$B$4)</f>
        <v/>
      </c>
      <c r="I465" s="6">
        <f>IF(H465="","",IF(H465&lt;0,"منتهي",IF(H465&lt;=30,"خلال 30 يومًا",IF(H465&lt;=60,"خلال 60 يومًا",IF(H465&lt;=90,"خلال 90 يومًا","سليم")))))</f>
        <v/>
      </c>
      <c r="J465" s="6">
        <f>IF(OR(A465&amp;""="",NOT(ISNUMBER(D465)),NOT(ISNUMBER(E465))),"",IF(D465&lt;=E465,"تحت حد الطلب","كافٍ"))</f>
        <v/>
      </c>
      <c r="K465" s="20">
        <f>IF(OR(A465&amp;""="",NOT(ISNUMBER(D465)),NOT(ISNUMBER(F465))),"",ROUND(D465*F465,2))</f>
        <v/>
      </c>
      <c r="L465" s="20">
        <f>IF(OR(K465="",I465=""),"",IF(I465="سليم",0,K465))</f>
        <v/>
      </c>
      <c r="M465" s="6">
        <f>IF(OR(I465="",J465=""),"",IF(OR(I465&lt;&gt;"سليم",J465="تحت حد الطلب"),"نعم",""))</f>
        <v/>
      </c>
      <c r="N465" s="19">
        <f>IF(M465="نعم",COUNTIFS($M$6:$M$505,"نعم",$H$6:$H$505,"&lt;"&amp;H465)+COUNTIFS($M$6:M465,"نعم",$H$6:H465,H465),"")</f>
        <v/>
      </c>
    </row>
    <row r="466">
      <c r="A466" s="5" t="n"/>
      <c r="B466" s="15" t="n"/>
      <c r="C466" s="16" t="n"/>
      <c r="D466" s="17" t="n"/>
      <c r="E466" s="17" t="n"/>
      <c r="F466" s="18" t="n"/>
      <c r="G466" s="18" t="n"/>
      <c r="H466" s="19">
        <f>IF(OR(A466&amp;""="",NOT(ISNUMBER(C466))),"",C466-'الإعدادات'!$B$4)</f>
        <v/>
      </c>
      <c r="I466" s="6">
        <f>IF(H466="","",IF(H466&lt;0,"منتهي",IF(H466&lt;=30,"خلال 30 يومًا",IF(H466&lt;=60,"خلال 60 يومًا",IF(H466&lt;=90,"خلال 90 يومًا","سليم")))))</f>
        <v/>
      </c>
      <c r="J466" s="6">
        <f>IF(OR(A466&amp;""="",NOT(ISNUMBER(D466)),NOT(ISNUMBER(E466))),"",IF(D466&lt;=E466,"تحت حد الطلب","كافٍ"))</f>
        <v/>
      </c>
      <c r="K466" s="20">
        <f>IF(OR(A466&amp;""="",NOT(ISNUMBER(D466)),NOT(ISNUMBER(F466))),"",ROUND(D466*F466,2))</f>
        <v/>
      </c>
      <c r="L466" s="20">
        <f>IF(OR(K466="",I466=""),"",IF(I466="سليم",0,K466))</f>
        <v/>
      </c>
      <c r="M466" s="6">
        <f>IF(OR(I466="",J466=""),"",IF(OR(I466&lt;&gt;"سليم",J466="تحت حد الطلب"),"نعم",""))</f>
        <v/>
      </c>
      <c r="N466" s="19">
        <f>IF(M466="نعم",COUNTIFS($M$6:$M$505,"نعم",$H$6:$H$505,"&lt;"&amp;H466)+COUNTIFS($M$6:M466,"نعم",$H$6:H466,H466),"")</f>
        <v/>
      </c>
    </row>
    <row r="467">
      <c r="A467" s="5" t="n"/>
      <c r="B467" s="15" t="n"/>
      <c r="C467" s="16" t="n"/>
      <c r="D467" s="17" t="n"/>
      <c r="E467" s="17" t="n"/>
      <c r="F467" s="18" t="n"/>
      <c r="G467" s="18" t="n"/>
      <c r="H467" s="19">
        <f>IF(OR(A467&amp;""="",NOT(ISNUMBER(C467))),"",C467-'الإعدادات'!$B$4)</f>
        <v/>
      </c>
      <c r="I467" s="6">
        <f>IF(H467="","",IF(H467&lt;0,"منتهي",IF(H467&lt;=30,"خلال 30 يومًا",IF(H467&lt;=60,"خلال 60 يومًا",IF(H467&lt;=90,"خلال 90 يومًا","سليم")))))</f>
        <v/>
      </c>
      <c r="J467" s="6">
        <f>IF(OR(A467&amp;""="",NOT(ISNUMBER(D467)),NOT(ISNUMBER(E467))),"",IF(D467&lt;=E467,"تحت حد الطلب","كافٍ"))</f>
        <v/>
      </c>
      <c r="K467" s="20">
        <f>IF(OR(A467&amp;""="",NOT(ISNUMBER(D467)),NOT(ISNUMBER(F467))),"",ROUND(D467*F467,2))</f>
        <v/>
      </c>
      <c r="L467" s="20">
        <f>IF(OR(K467="",I467=""),"",IF(I467="سليم",0,K467))</f>
        <v/>
      </c>
      <c r="M467" s="6">
        <f>IF(OR(I467="",J467=""),"",IF(OR(I467&lt;&gt;"سليم",J467="تحت حد الطلب"),"نعم",""))</f>
        <v/>
      </c>
      <c r="N467" s="19">
        <f>IF(M467="نعم",COUNTIFS($M$6:$M$505,"نعم",$H$6:$H$505,"&lt;"&amp;H467)+COUNTIFS($M$6:M467,"نعم",$H$6:H467,H467),"")</f>
        <v/>
      </c>
    </row>
    <row r="468">
      <c r="A468" s="5" t="n"/>
      <c r="B468" s="15" t="n"/>
      <c r="C468" s="16" t="n"/>
      <c r="D468" s="17" t="n"/>
      <c r="E468" s="17" t="n"/>
      <c r="F468" s="18" t="n"/>
      <c r="G468" s="18" t="n"/>
      <c r="H468" s="19">
        <f>IF(OR(A468&amp;""="",NOT(ISNUMBER(C468))),"",C468-'الإعدادات'!$B$4)</f>
        <v/>
      </c>
      <c r="I468" s="6">
        <f>IF(H468="","",IF(H468&lt;0,"منتهي",IF(H468&lt;=30,"خلال 30 يومًا",IF(H468&lt;=60,"خلال 60 يومًا",IF(H468&lt;=90,"خلال 90 يومًا","سليم")))))</f>
        <v/>
      </c>
      <c r="J468" s="6">
        <f>IF(OR(A468&amp;""="",NOT(ISNUMBER(D468)),NOT(ISNUMBER(E468))),"",IF(D468&lt;=E468,"تحت حد الطلب","كافٍ"))</f>
        <v/>
      </c>
      <c r="K468" s="20">
        <f>IF(OR(A468&amp;""="",NOT(ISNUMBER(D468)),NOT(ISNUMBER(F468))),"",ROUND(D468*F468,2))</f>
        <v/>
      </c>
      <c r="L468" s="20">
        <f>IF(OR(K468="",I468=""),"",IF(I468="سليم",0,K468))</f>
        <v/>
      </c>
      <c r="M468" s="6">
        <f>IF(OR(I468="",J468=""),"",IF(OR(I468&lt;&gt;"سليم",J468="تحت حد الطلب"),"نعم",""))</f>
        <v/>
      </c>
      <c r="N468" s="19">
        <f>IF(M468="نعم",COUNTIFS($M$6:$M$505,"نعم",$H$6:$H$505,"&lt;"&amp;H468)+COUNTIFS($M$6:M468,"نعم",$H$6:H468,H468),"")</f>
        <v/>
      </c>
    </row>
    <row r="469">
      <c r="A469" s="5" t="n"/>
      <c r="B469" s="15" t="n"/>
      <c r="C469" s="16" t="n"/>
      <c r="D469" s="17" t="n"/>
      <c r="E469" s="17" t="n"/>
      <c r="F469" s="18" t="n"/>
      <c r="G469" s="18" t="n"/>
      <c r="H469" s="19">
        <f>IF(OR(A469&amp;""="",NOT(ISNUMBER(C469))),"",C469-'الإعدادات'!$B$4)</f>
        <v/>
      </c>
      <c r="I469" s="6">
        <f>IF(H469="","",IF(H469&lt;0,"منتهي",IF(H469&lt;=30,"خلال 30 يومًا",IF(H469&lt;=60,"خلال 60 يومًا",IF(H469&lt;=90,"خلال 90 يومًا","سليم")))))</f>
        <v/>
      </c>
      <c r="J469" s="6">
        <f>IF(OR(A469&amp;""="",NOT(ISNUMBER(D469)),NOT(ISNUMBER(E469))),"",IF(D469&lt;=E469,"تحت حد الطلب","كافٍ"))</f>
        <v/>
      </c>
      <c r="K469" s="20">
        <f>IF(OR(A469&amp;""="",NOT(ISNUMBER(D469)),NOT(ISNUMBER(F469))),"",ROUND(D469*F469,2))</f>
        <v/>
      </c>
      <c r="L469" s="20">
        <f>IF(OR(K469="",I469=""),"",IF(I469="سليم",0,K469))</f>
        <v/>
      </c>
      <c r="M469" s="6">
        <f>IF(OR(I469="",J469=""),"",IF(OR(I469&lt;&gt;"سليم",J469="تحت حد الطلب"),"نعم",""))</f>
        <v/>
      </c>
      <c r="N469" s="19">
        <f>IF(M469="نعم",COUNTIFS($M$6:$M$505,"نعم",$H$6:$H$505,"&lt;"&amp;H469)+COUNTIFS($M$6:M469,"نعم",$H$6:H469,H469),"")</f>
        <v/>
      </c>
    </row>
    <row r="470">
      <c r="A470" s="5" t="n"/>
      <c r="B470" s="15" t="n"/>
      <c r="C470" s="16" t="n"/>
      <c r="D470" s="17" t="n"/>
      <c r="E470" s="17" t="n"/>
      <c r="F470" s="18" t="n"/>
      <c r="G470" s="18" t="n"/>
      <c r="H470" s="19">
        <f>IF(OR(A470&amp;""="",NOT(ISNUMBER(C470))),"",C470-'الإعدادات'!$B$4)</f>
        <v/>
      </c>
      <c r="I470" s="6">
        <f>IF(H470="","",IF(H470&lt;0,"منتهي",IF(H470&lt;=30,"خلال 30 يومًا",IF(H470&lt;=60,"خلال 60 يومًا",IF(H470&lt;=90,"خلال 90 يومًا","سليم")))))</f>
        <v/>
      </c>
      <c r="J470" s="6">
        <f>IF(OR(A470&amp;""="",NOT(ISNUMBER(D470)),NOT(ISNUMBER(E470))),"",IF(D470&lt;=E470,"تحت حد الطلب","كافٍ"))</f>
        <v/>
      </c>
      <c r="K470" s="20">
        <f>IF(OR(A470&amp;""="",NOT(ISNUMBER(D470)),NOT(ISNUMBER(F470))),"",ROUND(D470*F470,2))</f>
        <v/>
      </c>
      <c r="L470" s="20">
        <f>IF(OR(K470="",I470=""),"",IF(I470="سليم",0,K470))</f>
        <v/>
      </c>
      <c r="M470" s="6">
        <f>IF(OR(I470="",J470=""),"",IF(OR(I470&lt;&gt;"سليم",J470="تحت حد الطلب"),"نعم",""))</f>
        <v/>
      </c>
      <c r="N470" s="19">
        <f>IF(M470="نعم",COUNTIFS($M$6:$M$505,"نعم",$H$6:$H$505,"&lt;"&amp;H470)+COUNTIFS($M$6:M470,"نعم",$H$6:H470,H470),"")</f>
        <v/>
      </c>
    </row>
    <row r="471">
      <c r="A471" s="5" t="n"/>
      <c r="B471" s="15" t="n"/>
      <c r="C471" s="16" t="n"/>
      <c r="D471" s="17" t="n"/>
      <c r="E471" s="17" t="n"/>
      <c r="F471" s="18" t="n"/>
      <c r="G471" s="18" t="n"/>
      <c r="H471" s="19">
        <f>IF(OR(A471&amp;""="",NOT(ISNUMBER(C471))),"",C471-'الإعدادات'!$B$4)</f>
        <v/>
      </c>
      <c r="I471" s="6">
        <f>IF(H471="","",IF(H471&lt;0,"منتهي",IF(H471&lt;=30,"خلال 30 يومًا",IF(H471&lt;=60,"خلال 60 يومًا",IF(H471&lt;=90,"خلال 90 يومًا","سليم")))))</f>
        <v/>
      </c>
      <c r="J471" s="6">
        <f>IF(OR(A471&amp;""="",NOT(ISNUMBER(D471)),NOT(ISNUMBER(E471))),"",IF(D471&lt;=E471,"تحت حد الطلب","كافٍ"))</f>
        <v/>
      </c>
      <c r="K471" s="20">
        <f>IF(OR(A471&amp;""="",NOT(ISNUMBER(D471)),NOT(ISNUMBER(F471))),"",ROUND(D471*F471,2))</f>
        <v/>
      </c>
      <c r="L471" s="20">
        <f>IF(OR(K471="",I471=""),"",IF(I471="سليم",0,K471))</f>
        <v/>
      </c>
      <c r="M471" s="6">
        <f>IF(OR(I471="",J471=""),"",IF(OR(I471&lt;&gt;"سليم",J471="تحت حد الطلب"),"نعم",""))</f>
        <v/>
      </c>
      <c r="N471" s="19">
        <f>IF(M471="نعم",COUNTIFS($M$6:$M$505,"نعم",$H$6:$H$505,"&lt;"&amp;H471)+COUNTIFS($M$6:M471,"نعم",$H$6:H471,H471),"")</f>
        <v/>
      </c>
    </row>
    <row r="472">
      <c r="A472" s="5" t="n"/>
      <c r="B472" s="15" t="n"/>
      <c r="C472" s="16" t="n"/>
      <c r="D472" s="17" t="n"/>
      <c r="E472" s="17" t="n"/>
      <c r="F472" s="18" t="n"/>
      <c r="G472" s="18" t="n"/>
      <c r="H472" s="19">
        <f>IF(OR(A472&amp;""="",NOT(ISNUMBER(C472))),"",C472-'الإعدادات'!$B$4)</f>
        <v/>
      </c>
      <c r="I472" s="6">
        <f>IF(H472="","",IF(H472&lt;0,"منتهي",IF(H472&lt;=30,"خلال 30 يومًا",IF(H472&lt;=60,"خلال 60 يومًا",IF(H472&lt;=90,"خلال 90 يومًا","سليم")))))</f>
        <v/>
      </c>
      <c r="J472" s="6">
        <f>IF(OR(A472&amp;""="",NOT(ISNUMBER(D472)),NOT(ISNUMBER(E472))),"",IF(D472&lt;=E472,"تحت حد الطلب","كافٍ"))</f>
        <v/>
      </c>
      <c r="K472" s="20">
        <f>IF(OR(A472&amp;""="",NOT(ISNUMBER(D472)),NOT(ISNUMBER(F472))),"",ROUND(D472*F472,2))</f>
        <v/>
      </c>
      <c r="L472" s="20">
        <f>IF(OR(K472="",I472=""),"",IF(I472="سليم",0,K472))</f>
        <v/>
      </c>
      <c r="M472" s="6">
        <f>IF(OR(I472="",J472=""),"",IF(OR(I472&lt;&gt;"سليم",J472="تحت حد الطلب"),"نعم",""))</f>
        <v/>
      </c>
      <c r="N472" s="19">
        <f>IF(M472="نعم",COUNTIFS($M$6:$M$505,"نعم",$H$6:$H$505,"&lt;"&amp;H472)+COUNTIFS($M$6:M472,"نعم",$H$6:H472,H472),"")</f>
        <v/>
      </c>
    </row>
    <row r="473">
      <c r="A473" s="5" t="n"/>
      <c r="B473" s="15" t="n"/>
      <c r="C473" s="16" t="n"/>
      <c r="D473" s="17" t="n"/>
      <c r="E473" s="17" t="n"/>
      <c r="F473" s="18" t="n"/>
      <c r="G473" s="18" t="n"/>
      <c r="H473" s="19">
        <f>IF(OR(A473&amp;""="",NOT(ISNUMBER(C473))),"",C473-'الإعدادات'!$B$4)</f>
        <v/>
      </c>
      <c r="I473" s="6">
        <f>IF(H473="","",IF(H473&lt;0,"منتهي",IF(H473&lt;=30,"خلال 30 يومًا",IF(H473&lt;=60,"خلال 60 يومًا",IF(H473&lt;=90,"خلال 90 يومًا","سليم")))))</f>
        <v/>
      </c>
      <c r="J473" s="6">
        <f>IF(OR(A473&amp;""="",NOT(ISNUMBER(D473)),NOT(ISNUMBER(E473))),"",IF(D473&lt;=E473,"تحت حد الطلب","كافٍ"))</f>
        <v/>
      </c>
      <c r="K473" s="20">
        <f>IF(OR(A473&amp;""="",NOT(ISNUMBER(D473)),NOT(ISNUMBER(F473))),"",ROUND(D473*F473,2))</f>
        <v/>
      </c>
      <c r="L473" s="20">
        <f>IF(OR(K473="",I473=""),"",IF(I473="سليم",0,K473))</f>
        <v/>
      </c>
      <c r="M473" s="6">
        <f>IF(OR(I473="",J473=""),"",IF(OR(I473&lt;&gt;"سليم",J473="تحت حد الطلب"),"نعم",""))</f>
        <v/>
      </c>
      <c r="N473" s="19">
        <f>IF(M473="نعم",COUNTIFS($M$6:$M$505,"نعم",$H$6:$H$505,"&lt;"&amp;H473)+COUNTIFS($M$6:M473,"نعم",$H$6:H473,H473),"")</f>
        <v/>
      </c>
    </row>
    <row r="474">
      <c r="A474" s="5" t="n"/>
      <c r="B474" s="15" t="n"/>
      <c r="C474" s="16" t="n"/>
      <c r="D474" s="17" t="n"/>
      <c r="E474" s="17" t="n"/>
      <c r="F474" s="18" t="n"/>
      <c r="G474" s="18" t="n"/>
      <c r="H474" s="19">
        <f>IF(OR(A474&amp;""="",NOT(ISNUMBER(C474))),"",C474-'الإعدادات'!$B$4)</f>
        <v/>
      </c>
      <c r="I474" s="6">
        <f>IF(H474="","",IF(H474&lt;0,"منتهي",IF(H474&lt;=30,"خلال 30 يومًا",IF(H474&lt;=60,"خلال 60 يومًا",IF(H474&lt;=90,"خلال 90 يومًا","سليم")))))</f>
        <v/>
      </c>
      <c r="J474" s="6">
        <f>IF(OR(A474&amp;""="",NOT(ISNUMBER(D474)),NOT(ISNUMBER(E474))),"",IF(D474&lt;=E474,"تحت حد الطلب","كافٍ"))</f>
        <v/>
      </c>
      <c r="K474" s="20">
        <f>IF(OR(A474&amp;""="",NOT(ISNUMBER(D474)),NOT(ISNUMBER(F474))),"",ROUND(D474*F474,2))</f>
        <v/>
      </c>
      <c r="L474" s="20">
        <f>IF(OR(K474="",I474=""),"",IF(I474="سليم",0,K474))</f>
        <v/>
      </c>
      <c r="M474" s="6">
        <f>IF(OR(I474="",J474=""),"",IF(OR(I474&lt;&gt;"سليم",J474="تحت حد الطلب"),"نعم",""))</f>
        <v/>
      </c>
      <c r="N474" s="19">
        <f>IF(M474="نعم",COUNTIFS($M$6:$M$505,"نعم",$H$6:$H$505,"&lt;"&amp;H474)+COUNTIFS($M$6:M474,"نعم",$H$6:H474,H474),"")</f>
        <v/>
      </c>
    </row>
    <row r="475">
      <c r="A475" s="5" t="n"/>
      <c r="B475" s="15" t="n"/>
      <c r="C475" s="16" t="n"/>
      <c r="D475" s="17" t="n"/>
      <c r="E475" s="17" t="n"/>
      <c r="F475" s="18" t="n"/>
      <c r="G475" s="18" t="n"/>
      <c r="H475" s="19">
        <f>IF(OR(A475&amp;""="",NOT(ISNUMBER(C475))),"",C475-'الإعدادات'!$B$4)</f>
        <v/>
      </c>
      <c r="I475" s="6">
        <f>IF(H475="","",IF(H475&lt;0,"منتهي",IF(H475&lt;=30,"خلال 30 يومًا",IF(H475&lt;=60,"خلال 60 يومًا",IF(H475&lt;=90,"خلال 90 يومًا","سليم")))))</f>
        <v/>
      </c>
      <c r="J475" s="6">
        <f>IF(OR(A475&amp;""="",NOT(ISNUMBER(D475)),NOT(ISNUMBER(E475))),"",IF(D475&lt;=E475,"تحت حد الطلب","كافٍ"))</f>
        <v/>
      </c>
      <c r="K475" s="20">
        <f>IF(OR(A475&amp;""="",NOT(ISNUMBER(D475)),NOT(ISNUMBER(F475))),"",ROUND(D475*F475,2))</f>
        <v/>
      </c>
      <c r="L475" s="20">
        <f>IF(OR(K475="",I475=""),"",IF(I475="سليم",0,K475))</f>
        <v/>
      </c>
      <c r="M475" s="6">
        <f>IF(OR(I475="",J475=""),"",IF(OR(I475&lt;&gt;"سليم",J475="تحت حد الطلب"),"نعم",""))</f>
        <v/>
      </c>
      <c r="N475" s="19">
        <f>IF(M475="نعم",COUNTIFS($M$6:$M$505,"نعم",$H$6:$H$505,"&lt;"&amp;H475)+COUNTIFS($M$6:M475,"نعم",$H$6:H475,H475),"")</f>
        <v/>
      </c>
    </row>
    <row r="476">
      <c r="A476" s="5" t="n"/>
      <c r="B476" s="15" t="n"/>
      <c r="C476" s="16" t="n"/>
      <c r="D476" s="17" t="n"/>
      <c r="E476" s="17" t="n"/>
      <c r="F476" s="18" t="n"/>
      <c r="G476" s="18" t="n"/>
      <c r="H476" s="19">
        <f>IF(OR(A476&amp;""="",NOT(ISNUMBER(C476))),"",C476-'الإعدادات'!$B$4)</f>
        <v/>
      </c>
      <c r="I476" s="6">
        <f>IF(H476="","",IF(H476&lt;0,"منتهي",IF(H476&lt;=30,"خلال 30 يومًا",IF(H476&lt;=60,"خلال 60 يومًا",IF(H476&lt;=90,"خلال 90 يومًا","سليم")))))</f>
        <v/>
      </c>
      <c r="J476" s="6">
        <f>IF(OR(A476&amp;""="",NOT(ISNUMBER(D476)),NOT(ISNUMBER(E476))),"",IF(D476&lt;=E476,"تحت حد الطلب","كافٍ"))</f>
        <v/>
      </c>
      <c r="K476" s="20">
        <f>IF(OR(A476&amp;""="",NOT(ISNUMBER(D476)),NOT(ISNUMBER(F476))),"",ROUND(D476*F476,2))</f>
        <v/>
      </c>
      <c r="L476" s="20">
        <f>IF(OR(K476="",I476=""),"",IF(I476="سليم",0,K476))</f>
        <v/>
      </c>
      <c r="M476" s="6">
        <f>IF(OR(I476="",J476=""),"",IF(OR(I476&lt;&gt;"سليم",J476="تحت حد الطلب"),"نعم",""))</f>
        <v/>
      </c>
      <c r="N476" s="19">
        <f>IF(M476="نعم",COUNTIFS($M$6:$M$505,"نعم",$H$6:$H$505,"&lt;"&amp;H476)+COUNTIFS($M$6:M476,"نعم",$H$6:H476,H476),"")</f>
        <v/>
      </c>
    </row>
    <row r="477">
      <c r="A477" s="5" t="n"/>
      <c r="B477" s="15" t="n"/>
      <c r="C477" s="16" t="n"/>
      <c r="D477" s="17" t="n"/>
      <c r="E477" s="17" t="n"/>
      <c r="F477" s="18" t="n"/>
      <c r="G477" s="18" t="n"/>
      <c r="H477" s="19">
        <f>IF(OR(A477&amp;""="",NOT(ISNUMBER(C477))),"",C477-'الإعدادات'!$B$4)</f>
        <v/>
      </c>
      <c r="I477" s="6">
        <f>IF(H477="","",IF(H477&lt;0,"منتهي",IF(H477&lt;=30,"خلال 30 يومًا",IF(H477&lt;=60,"خلال 60 يومًا",IF(H477&lt;=90,"خلال 90 يومًا","سليم")))))</f>
        <v/>
      </c>
      <c r="J477" s="6">
        <f>IF(OR(A477&amp;""="",NOT(ISNUMBER(D477)),NOT(ISNUMBER(E477))),"",IF(D477&lt;=E477,"تحت حد الطلب","كافٍ"))</f>
        <v/>
      </c>
      <c r="K477" s="20">
        <f>IF(OR(A477&amp;""="",NOT(ISNUMBER(D477)),NOT(ISNUMBER(F477))),"",ROUND(D477*F477,2))</f>
        <v/>
      </c>
      <c r="L477" s="20">
        <f>IF(OR(K477="",I477=""),"",IF(I477="سليم",0,K477))</f>
        <v/>
      </c>
      <c r="M477" s="6">
        <f>IF(OR(I477="",J477=""),"",IF(OR(I477&lt;&gt;"سليم",J477="تحت حد الطلب"),"نعم",""))</f>
        <v/>
      </c>
      <c r="N477" s="19">
        <f>IF(M477="نعم",COUNTIFS($M$6:$M$505,"نعم",$H$6:$H$505,"&lt;"&amp;H477)+COUNTIFS($M$6:M477,"نعم",$H$6:H477,H477),"")</f>
        <v/>
      </c>
    </row>
    <row r="478">
      <c r="A478" s="5" t="n"/>
      <c r="B478" s="15" t="n"/>
      <c r="C478" s="16" t="n"/>
      <c r="D478" s="17" t="n"/>
      <c r="E478" s="17" t="n"/>
      <c r="F478" s="18" t="n"/>
      <c r="G478" s="18" t="n"/>
      <c r="H478" s="19">
        <f>IF(OR(A478&amp;""="",NOT(ISNUMBER(C478))),"",C478-'الإعدادات'!$B$4)</f>
        <v/>
      </c>
      <c r="I478" s="6">
        <f>IF(H478="","",IF(H478&lt;0,"منتهي",IF(H478&lt;=30,"خلال 30 يومًا",IF(H478&lt;=60,"خلال 60 يومًا",IF(H478&lt;=90,"خلال 90 يومًا","سليم")))))</f>
        <v/>
      </c>
      <c r="J478" s="6">
        <f>IF(OR(A478&amp;""="",NOT(ISNUMBER(D478)),NOT(ISNUMBER(E478))),"",IF(D478&lt;=E478,"تحت حد الطلب","كافٍ"))</f>
        <v/>
      </c>
      <c r="K478" s="20">
        <f>IF(OR(A478&amp;""="",NOT(ISNUMBER(D478)),NOT(ISNUMBER(F478))),"",ROUND(D478*F478,2))</f>
        <v/>
      </c>
      <c r="L478" s="20">
        <f>IF(OR(K478="",I478=""),"",IF(I478="سليم",0,K478))</f>
        <v/>
      </c>
      <c r="M478" s="6">
        <f>IF(OR(I478="",J478=""),"",IF(OR(I478&lt;&gt;"سليم",J478="تحت حد الطلب"),"نعم",""))</f>
        <v/>
      </c>
      <c r="N478" s="19">
        <f>IF(M478="نعم",COUNTIFS($M$6:$M$505,"نعم",$H$6:$H$505,"&lt;"&amp;H478)+COUNTIFS($M$6:M478,"نعم",$H$6:H478,H478),"")</f>
        <v/>
      </c>
    </row>
    <row r="479">
      <c r="A479" s="5" t="n"/>
      <c r="B479" s="15" t="n"/>
      <c r="C479" s="16" t="n"/>
      <c r="D479" s="17" t="n"/>
      <c r="E479" s="17" t="n"/>
      <c r="F479" s="18" t="n"/>
      <c r="G479" s="18" t="n"/>
      <c r="H479" s="19">
        <f>IF(OR(A479&amp;""="",NOT(ISNUMBER(C479))),"",C479-'الإعدادات'!$B$4)</f>
        <v/>
      </c>
      <c r="I479" s="6">
        <f>IF(H479="","",IF(H479&lt;0,"منتهي",IF(H479&lt;=30,"خلال 30 يومًا",IF(H479&lt;=60,"خلال 60 يومًا",IF(H479&lt;=90,"خلال 90 يومًا","سليم")))))</f>
        <v/>
      </c>
      <c r="J479" s="6">
        <f>IF(OR(A479&amp;""="",NOT(ISNUMBER(D479)),NOT(ISNUMBER(E479))),"",IF(D479&lt;=E479,"تحت حد الطلب","كافٍ"))</f>
        <v/>
      </c>
      <c r="K479" s="20">
        <f>IF(OR(A479&amp;""="",NOT(ISNUMBER(D479)),NOT(ISNUMBER(F479))),"",ROUND(D479*F479,2))</f>
        <v/>
      </c>
      <c r="L479" s="20">
        <f>IF(OR(K479="",I479=""),"",IF(I479="سليم",0,K479))</f>
        <v/>
      </c>
      <c r="M479" s="6">
        <f>IF(OR(I479="",J479=""),"",IF(OR(I479&lt;&gt;"سليم",J479="تحت حد الطلب"),"نعم",""))</f>
        <v/>
      </c>
      <c r="N479" s="19">
        <f>IF(M479="نعم",COUNTIFS($M$6:$M$505,"نعم",$H$6:$H$505,"&lt;"&amp;H479)+COUNTIFS($M$6:M479,"نعم",$H$6:H479,H479),"")</f>
        <v/>
      </c>
    </row>
    <row r="480">
      <c r="A480" s="5" t="n"/>
      <c r="B480" s="15" t="n"/>
      <c r="C480" s="16" t="n"/>
      <c r="D480" s="17" t="n"/>
      <c r="E480" s="17" t="n"/>
      <c r="F480" s="18" t="n"/>
      <c r="G480" s="18" t="n"/>
      <c r="H480" s="19">
        <f>IF(OR(A480&amp;""="",NOT(ISNUMBER(C480))),"",C480-'الإعدادات'!$B$4)</f>
        <v/>
      </c>
      <c r="I480" s="6">
        <f>IF(H480="","",IF(H480&lt;0,"منتهي",IF(H480&lt;=30,"خلال 30 يومًا",IF(H480&lt;=60,"خلال 60 يومًا",IF(H480&lt;=90,"خلال 90 يومًا","سليم")))))</f>
        <v/>
      </c>
      <c r="J480" s="6">
        <f>IF(OR(A480&amp;""="",NOT(ISNUMBER(D480)),NOT(ISNUMBER(E480))),"",IF(D480&lt;=E480,"تحت حد الطلب","كافٍ"))</f>
        <v/>
      </c>
      <c r="K480" s="20">
        <f>IF(OR(A480&amp;""="",NOT(ISNUMBER(D480)),NOT(ISNUMBER(F480))),"",ROUND(D480*F480,2))</f>
        <v/>
      </c>
      <c r="L480" s="20">
        <f>IF(OR(K480="",I480=""),"",IF(I480="سليم",0,K480))</f>
        <v/>
      </c>
      <c r="M480" s="6">
        <f>IF(OR(I480="",J480=""),"",IF(OR(I480&lt;&gt;"سليم",J480="تحت حد الطلب"),"نعم",""))</f>
        <v/>
      </c>
      <c r="N480" s="19">
        <f>IF(M480="نعم",COUNTIFS($M$6:$M$505,"نعم",$H$6:$H$505,"&lt;"&amp;H480)+COUNTIFS($M$6:M480,"نعم",$H$6:H480,H480),"")</f>
        <v/>
      </c>
    </row>
    <row r="481">
      <c r="A481" s="5" t="n"/>
      <c r="B481" s="15" t="n"/>
      <c r="C481" s="16" t="n"/>
      <c r="D481" s="17" t="n"/>
      <c r="E481" s="17" t="n"/>
      <c r="F481" s="18" t="n"/>
      <c r="G481" s="18" t="n"/>
      <c r="H481" s="19">
        <f>IF(OR(A481&amp;""="",NOT(ISNUMBER(C481))),"",C481-'الإعدادات'!$B$4)</f>
        <v/>
      </c>
      <c r="I481" s="6">
        <f>IF(H481="","",IF(H481&lt;0,"منتهي",IF(H481&lt;=30,"خلال 30 يومًا",IF(H481&lt;=60,"خلال 60 يومًا",IF(H481&lt;=90,"خلال 90 يومًا","سليم")))))</f>
        <v/>
      </c>
      <c r="J481" s="6">
        <f>IF(OR(A481&amp;""="",NOT(ISNUMBER(D481)),NOT(ISNUMBER(E481))),"",IF(D481&lt;=E481,"تحت حد الطلب","كافٍ"))</f>
        <v/>
      </c>
      <c r="K481" s="20">
        <f>IF(OR(A481&amp;""="",NOT(ISNUMBER(D481)),NOT(ISNUMBER(F481))),"",ROUND(D481*F481,2))</f>
        <v/>
      </c>
      <c r="L481" s="20">
        <f>IF(OR(K481="",I481=""),"",IF(I481="سليم",0,K481))</f>
        <v/>
      </c>
      <c r="M481" s="6">
        <f>IF(OR(I481="",J481=""),"",IF(OR(I481&lt;&gt;"سليم",J481="تحت حد الطلب"),"نعم",""))</f>
        <v/>
      </c>
      <c r="N481" s="19">
        <f>IF(M481="نعم",COUNTIFS($M$6:$M$505,"نعم",$H$6:$H$505,"&lt;"&amp;H481)+COUNTIFS($M$6:M481,"نعم",$H$6:H481,H481),"")</f>
        <v/>
      </c>
    </row>
    <row r="482">
      <c r="A482" s="5" t="n"/>
      <c r="B482" s="15" t="n"/>
      <c r="C482" s="16" t="n"/>
      <c r="D482" s="17" t="n"/>
      <c r="E482" s="17" t="n"/>
      <c r="F482" s="18" t="n"/>
      <c r="G482" s="18" t="n"/>
      <c r="H482" s="19">
        <f>IF(OR(A482&amp;""="",NOT(ISNUMBER(C482))),"",C482-'الإعدادات'!$B$4)</f>
        <v/>
      </c>
      <c r="I482" s="6">
        <f>IF(H482="","",IF(H482&lt;0,"منتهي",IF(H482&lt;=30,"خلال 30 يومًا",IF(H482&lt;=60,"خلال 60 يومًا",IF(H482&lt;=90,"خلال 90 يومًا","سليم")))))</f>
        <v/>
      </c>
      <c r="J482" s="6">
        <f>IF(OR(A482&amp;""="",NOT(ISNUMBER(D482)),NOT(ISNUMBER(E482))),"",IF(D482&lt;=E482,"تحت حد الطلب","كافٍ"))</f>
        <v/>
      </c>
      <c r="K482" s="20">
        <f>IF(OR(A482&amp;""="",NOT(ISNUMBER(D482)),NOT(ISNUMBER(F482))),"",ROUND(D482*F482,2))</f>
        <v/>
      </c>
      <c r="L482" s="20">
        <f>IF(OR(K482="",I482=""),"",IF(I482="سليم",0,K482))</f>
        <v/>
      </c>
      <c r="M482" s="6">
        <f>IF(OR(I482="",J482=""),"",IF(OR(I482&lt;&gt;"سليم",J482="تحت حد الطلب"),"نعم",""))</f>
        <v/>
      </c>
      <c r="N482" s="19">
        <f>IF(M482="نعم",COUNTIFS($M$6:$M$505,"نعم",$H$6:$H$505,"&lt;"&amp;H482)+COUNTIFS($M$6:M482,"نعم",$H$6:H482,H482),"")</f>
        <v/>
      </c>
    </row>
    <row r="483">
      <c r="A483" s="5" t="n"/>
      <c r="B483" s="15" t="n"/>
      <c r="C483" s="16" t="n"/>
      <c r="D483" s="17" t="n"/>
      <c r="E483" s="17" t="n"/>
      <c r="F483" s="18" t="n"/>
      <c r="G483" s="18" t="n"/>
      <c r="H483" s="19">
        <f>IF(OR(A483&amp;""="",NOT(ISNUMBER(C483))),"",C483-'الإعدادات'!$B$4)</f>
        <v/>
      </c>
      <c r="I483" s="6">
        <f>IF(H483="","",IF(H483&lt;0,"منتهي",IF(H483&lt;=30,"خلال 30 يومًا",IF(H483&lt;=60,"خلال 60 يومًا",IF(H483&lt;=90,"خلال 90 يومًا","سليم")))))</f>
        <v/>
      </c>
      <c r="J483" s="6">
        <f>IF(OR(A483&amp;""="",NOT(ISNUMBER(D483)),NOT(ISNUMBER(E483))),"",IF(D483&lt;=E483,"تحت حد الطلب","كافٍ"))</f>
        <v/>
      </c>
      <c r="K483" s="20">
        <f>IF(OR(A483&amp;""="",NOT(ISNUMBER(D483)),NOT(ISNUMBER(F483))),"",ROUND(D483*F483,2))</f>
        <v/>
      </c>
      <c r="L483" s="20">
        <f>IF(OR(K483="",I483=""),"",IF(I483="سليم",0,K483))</f>
        <v/>
      </c>
      <c r="M483" s="6">
        <f>IF(OR(I483="",J483=""),"",IF(OR(I483&lt;&gt;"سليم",J483="تحت حد الطلب"),"نعم",""))</f>
        <v/>
      </c>
      <c r="N483" s="19">
        <f>IF(M483="نعم",COUNTIFS($M$6:$M$505,"نعم",$H$6:$H$505,"&lt;"&amp;H483)+COUNTIFS($M$6:M483,"نعم",$H$6:H483,H483),"")</f>
        <v/>
      </c>
    </row>
    <row r="484">
      <c r="A484" s="5" t="n"/>
      <c r="B484" s="15" t="n"/>
      <c r="C484" s="16" t="n"/>
      <c r="D484" s="17" t="n"/>
      <c r="E484" s="17" t="n"/>
      <c r="F484" s="18" t="n"/>
      <c r="G484" s="18" t="n"/>
      <c r="H484" s="19">
        <f>IF(OR(A484&amp;""="",NOT(ISNUMBER(C484))),"",C484-'الإعدادات'!$B$4)</f>
        <v/>
      </c>
      <c r="I484" s="6">
        <f>IF(H484="","",IF(H484&lt;0,"منتهي",IF(H484&lt;=30,"خلال 30 يومًا",IF(H484&lt;=60,"خلال 60 يومًا",IF(H484&lt;=90,"خلال 90 يومًا","سليم")))))</f>
        <v/>
      </c>
      <c r="J484" s="6">
        <f>IF(OR(A484&amp;""="",NOT(ISNUMBER(D484)),NOT(ISNUMBER(E484))),"",IF(D484&lt;=E484,"تحت حد الطلب","كافٍ"))</f>
        <v/>
      </c>
      <c r="K484" s="20">
        <f>IF(OR(A484&amp;""="",NOT(ISNUMBER(D484)),NOT(ISNUMBER(F484))),"",ROUND(D484*F484,2))</f>
        <v/>
      </c>
      <c r="L484" s="20">
        <f>IF(OR(K484="",I484=""),"",IF(I484="سليم",0,K484))</f>
        <v/>
      </c>
      <c r="M484" s="6">
        <f>IF(OR(I484="",J484=""),"",IF(OR(I484&lt;&gt;"سليم",J484="تحت حد الطلب"),"نعم",""))</f>
        <v/>
      </c>
      <c r="N484" s="19">
        <f>IF(M484="نعم",COUNTIFS($M$6:$M$505,"نعم",$H$6:$H$505,"&lt;"&amp;H484)+COUNTIFS($M$6:M484,"نعم",$H$6:H484,H484),"")</f>
        <v/>
      </c>
    </row>
    <row r="485">
      <c r="A485" s="5" t="n"/>
      <c r="B485" s="15" t="n"/>
      <c r="C485" s="16" t="n"/>
      <c r="D485" s="17" t="n"/>
      <c r="E485" s="17" t="n"/>
      <c r="F485" s="18" t="n"/>
      <c r="G485" s="18" t="n"/>
      <c r="H485" s="19">
        <f>IF(OR(A485&amp;""="",NOT(ISNUMBER(C485))),"",C485-'الإعدادات'!$B$4)</f>
        <v/>
      </c>
      <c r="I485" s="6">
        <f>IF(H485="","",IF(H485&lt;0,"منتهي",IF(H485&lt;=30,"خلال 30 يومًا",IF(H485&lt;=60,"خلال 60 يومًا",IF(H485&lt;=90,"خلال 90 يومًا","سليم")))))</f>
        <v/>
      </c>
      <c r="J485" s="6">
        <f>IF(OR(A485&amp;""="",NOT(ISNUMBER(D485)),NOT(ISNUMBER(E485))),"",IF(D485&lt;=E485,"تحت حد الطلب","كافٍ"))</f>
        <v/>
      </c>
      <c r="K485" s="20">
        <f>IF(OR(A485&amp;""="",NOT(ISNUMBER(D485)),NOT(ISNUMBER(F485))),"",ROUND(D485*F485,2))</f>
        <v/>
      </c>
      <c r="L485" s="20">
        <f>IF(OR(K485="",I485=""),"",IF(I485="سليم",0,K485))</f>
        <v/>
      </c>
      <c r="M485" s="6">
        <f>IF(OR(I485="",J485=""),"",IF(OR(I485&lt;&gt;"سليم",J485="تحت حد الطلب"),"نعم",""))</f>
        <v/>
      </c>
      <c r="N485" s="19">
        <f>IF(M485="نعم",COUNTIFS($M$6:$M$505,"نعم",$H$6:$H$505,"&lt;"&amp;H485)+COUNTIFS($M$6:M485,"نعم",$H$6:H485,H485),"")</f>
        <v/>
      </c>
    </row>
    <row r="486">
      <c r="A486" s="5" t="n"/>
      <c r="B486" s="15" t="n"/>
      <c r="C486" s="16" t="n"/>
      <c r="D486" s="17" t="n"/>
      <c r="E486" s="17" t="n"/>
      <c r="F486" s="18" t="n"/>
      <c r="G486" s="18" t="n"/>
      <c r="H486" s="19">
        <f>IF(OR(A486&amp;""="",NOT(ISNUMBER(C486))),"",C486-'الإعدادات'!$B$4)</f>
        <v/>
      </c>
      <c r="I486" s="6">
        <f>IF(H486="","",IF(H486&lt;0,"منتهي",IF(H486&lt;=30,"خلال 30 يومًا",IF(H486&lt;=60,"خلال 60 يومًا",IF(H486&lt;=90,"خلال 90 يومًا","سليم")))))</f>
        <v/>
      </c>
      <c r="J486" s="6">
        <f>IF(OR(A486&amp;""="",NOT(ISNUMBER(D486)),NOT(ISNUMBER(E486))),"",IF(D486&lt;=E486,"تحت حد الطلب","كافٍ"))</f>
        <v/>
      </c>
      <c r="K486" s="20">
        <f>IF(OR(A486&amp;""="",NOT(ISNUMBER(D486)),NOT(ISNUMBER(F486))),"",ROUND(D486*F486,2))</f>
        <v/>
      </c>
      <c r="L486" s="20">
        <f>IF(OR(K486="",I486=""),"",IF(I486="سليم",0,K486))</f>
        <v/>
      </c>
      <c r="M486" s="6">
        <f>IF(OR(I486="",J486=""),"",IF(OR(I486&lt;&gt;"سليم",J486="تحت حد الطلب"),"نعم",""))</f>
        <v/>
      </c>
      <c r="N486" s="19">
        <f>IF(M486="نعم",COUNTIFS($M$6:$M$505,"نعم",$H$6:$H$505,"&lt;"&amp;H486)+COUNTIFS($M$6:M486,"نعم",$H$6:H486,H486),"")</f>
        <v/>
      </c>
    </row>
    <row r="487">
      <c r="A487" s="5" t="n"/>
      <c r="B487" s="15" t="n"/>
      <c r="C487" s="16" t="n"/>
      <c r="D487" s="17" t="n"/>
      <c r="E487" s="17" t="n"/>
      <c r="F487" s="18" t="n"/>
      <c r="G487" s="18" t="n"/>
      <c r="H487" s="19">
        <f>IF(OR(A487&amp;""="",NOT(ISNUMBER(C487))),"",C487-'الإعدادات'!$B$4)</f>
        <v/>
      </c>
      <c r="I487" s="6">
        <f>IF(H487="","",IF(H487&lt;0,"منتهي",IF(H487&lt;=30,"خلال 30 يومًا",IF(H487&lt;=60,"خلال 60 يومًا",IF(H487&lt;=90,"خلال 90 يومًا","سليم")))))</f>
        <v/>
      </c>
      <c r="J487" s="6">
        <f>IF(OR(A487&amp;""="",NOT(ISNUMBER(D487)),NOT(ISNUMBER(E487))),"",IF(D487&lt;=E487,"تحت حد الطلب","كافٍ"))</f>
        <v/>
      </c>
      <c r="K487" s="20">
        <f>IF(OR(A487&amp;""="",NOT(ISNUMBER(D487)),NOT(ISNUMBER(F487))),"",ROUND(D487*F487,2))</f>
        <v/>
      </c>
      <c r="L487" s="20">
        <f>IF(OR(K487="",I487=""),"",IF(I487="سليم",0,K487))</f>
        <v/>
      </c>
      <c r="M487" s="6">
        <f>IF(OR(I487="",J487=""),"",IF(OR(I487&lt;&gt;"سليم",J487="تحت حد الطلب"),"نعم",""))</f>
        <v/>
      </c>
      <c r="N487" s="19">
        <f>IF(M487="نعم",COUNTIFS($M$6:$M$505,"نعم",$H$6:$H$505,"&lt;"&amp;H487)+COUNTIFS($M$6:M487,"نعم",$H$6:H487,H487),"")</f>
        <v/>
      </c>
    </row>
    <row r="488">
      <c r="A488" s="5" t="n"/>
      <c r="B488" s="15" t="n"/>
      <c r="C488" s="16" t="n"/>
      <c r="D488" s="17" t="n"/>
      <c r="E488" s="17" t="n"/>
      <c r="F488" s="18" t="n"/>
      <c r="G488" s="18" t="n"/>
      <c r="H488" s="19">
        <f>IF(OR(A488&amp;""="",NOT(ISNUMBER(C488))),"",C488-'الإعدادات'!$B$4)</f>
        <v/>
      </c>
      <c r="I488" s="6">
        <f>IF(H488="","",IF(H488&lt;0,"منتهي",IF(H488&lt;=30,"خلال 30 يومًا",IF(H488&lt;=60,"خلال 60 يومًا",IF(H488&lt;=90,"خلال 90 يومًا","سليم")))))</f>
        <v/>
      </c>
      <c r="J488" s="6">
        <f>IF(OR(A488&amp;""="",NOT(ISNUMBER(D488)),NOT(ISNUMBER(E488))),"",IF(D488&lt;=E488,"تحت حد الطلب","كافٍ"))</f>
        <v/>
      </c>
      <c r="K488" s="20">
        <f>IF(OR(A488&amp;""="",NOT(ISNUMBER(D488)),NOT(ISNUMBER(F488))),"",ROUND(D488*F488,2))</f>
        <v/>
      </c>
      <c r="L488" s="20">
        <f>IF(OR(K488="",I488=""),"",IF(I488="سليم",0,K488))</f>
        <v/>
      </c>
      <c r="M488" s="6">
        <f>IF(OR(I488="",J488=""),"",IF(OR(I488&lt;&gt;"سليم",J488="تحت حد الطلب"),"نعم",""))</f>
        <v/>
      </c>
      <c r="N488" s="19">
        <f>IF(M488="نعم",COUNTIFS($M$6:$M$505,"نعم",$H$6:$H$505,"&lt;"&amp;H488)+COUNTIFS($M$6:M488,"نعم",$H$6:H488,H488),"")</f>
        <v/>
      </c>
    </row>
    <row r="489">
      <c r="A489" s="5" t="n"/>
      <c r="B489" s="15" t="n"/>
      <c r="C489" s="16" t="n"/>
      <c r="D489" s="17" t="n"/>
      <c r="E489" s="17" t="n"/>
      <c r="F489" s="18" t="n"/>
      <c r="G489" s="18" t="n"/>
      <c r="H489" s="19">
        <f>IF(OR(A489&amp;""="",NOT(ISNUMBER(C489))),"",C489-'الإعدادات'!$B$4)</f>
        <v/>
      </c>
      <c r="I489" s="6">
        <f>IF(H489="","",IF(H489&lt;0,"منتهي",IF(H489&lt;=30,"خلال 30 يومًا",IF(H489&lt;=60,"خلال 60 يومًا",IF(H489&lt;=90,"خلال 90 يومًا","سليم")))))</f>
        <v/>
      </c>
      <c r="J489" s="6">
        <f>IF(OR(A489&amp;""="",NOT(ISNUMBER(D489)),NOT(ISNUMBER(E489))),"",IF(D489&lt;=E489,"تحت حد الطلب","كافٍ"))</f>
        <v/>
      </c>
      <c r="K489" s="20">
        <f>IF(OR(A489&amp;""="",NOT(ISNUMBER(D489)),NOT(ISNUMBER(F489))),"",ROUND(D489*F489,2))</f>
        <v/>
      </c>
      <c r="L489" s="20">
        <f>IF(OR(K489="",I489=""),"",IF(I489="سليم",0,K489))</f>
        <v/>
      </c>
      <c r="M489" s="6">
        <f>IF(OR(I489="",J489=""),"",IF(OR(I489&lt;&gt;"سليم",J489="تحت حد الطلب"),"نعم",""))</f>
        <v/>
      </c>
      <c r="N489" s="19">
        <f>IF(M489="نعم",COUNTIFS($M$6:$M$505,"نعم",$H$6:$H$505,"&lt;"&amp;H489)+COUNTIFS($M$6:M489,"نعم",$H$6:H489,H489),"")</f>
        <v/>
      </c>
    </row>
    <row r="490">
      <c r="A490" s="5" t="n"/>
      <c r="B490" s="15" t="n"/>
      <c r="C490" s="16" t="n"/>
      <c r="D490" s="17" t="n"/>
      <c r="E490" s="17" t="n"/>
      <c r="F490" s="18" t="n"/>
      <c r="G490" s="18" t="n"/>
      <c r="H490" s="19">
        <f>IF(OR(A490&amp;""="",NOT(ISNUMBER(C490))),"",C490-'الإعدادات'!$B$4)</f>
        <v/>
      </c>
      <c r="I490" s="6">
        <f>IF(H490="","",IF(H490&lt;0,"منتهي",IF(H490&lt;=30,"خلال 30 يومًا",IF(H490&lt;=60,"خلال 60 يومًا",IF(H490&lt;=90,"خلال 90 يومًا","سليم")))))</f>
        <v/>
      </c>
      <c r="J490" s="6">
        <f>IF(OR(A490&amp;""="",NOT(ISNUMBER(D490)),NOT(ISNUMBER(E490))),"",IF(D490&lt;=E490,"تحت حد الطلب","كافٍ"))</f>
        <v/>
      </c>
      <c r="K490" s="20">
        <f>IF(OR(A490&amp;""="",NOT(ISNUMBER(D490)),NOT(ISNUMBER(F490))),"",ROUND(D490*F490,2))</f>
        <v/>
      </c>
      <c r="L490" s="20">
        <f>IF(OR(K490="",I490=""),"",IF(I490="سليم",0,K490))</f>
        <v/>
      </c>
      <c r="M490" s="6">
        <f>IF(OR(I490="",J490=""),"",IF(OR(I490&lt;&gt;"سليم",J490="تحت حد الطلب"),"نعم",""))</f>
        <v/>
      </c>
      <c r="N490" s="19">
        <f>IF(M490="نعم",COUNTIFS($M$6:$M$505,"نعم",$H$6:$H$505,"&lt;"&amp;H490)+COUNTIFS($M$6:M490,"نعم",$H$6:H490,H490),"")</f>
        <v/>
      </c>
    </row>
    <row r="491">
      <c r="A491" s="5" t="n"/>
      <c r="B491" s="15" t="n"/>
      <c r="C491" s="16" t="n"/>
      <c r="D491" s="17" t="n"/>
      <c r="E491" s="17" t="n"/>
      <c r="F491" s="18" t="n"/>
      <c r="G491" s="18" t="n"/>
      <c r="H491" s="19">
        <f>IF(OR(A491&amp;""="",NOT(ISNUMBER(C491))),"",C491-'الإعدادات'!$B$4)</f>
        <v/>
      </c>
      <c r="I491" s="6">
        <f>IF(H491="","",IF(H491&lt;0,"منتهي",IF(H491&lt;=30,"خلال 30 يومًا",IF(H491&lt;=60,"خلال 60 يومًا",IF(H491&lt;=90,"خلال 90 يومًا","سليم")))))</f>
        <v/>
      </c>
      <c r="J491" s="6">
        <f>IF(OR(A491&amp;""="",NOT(ISNUMBER(D491)),NOT(ISNUMBER(E491))),"",IF(D491&lt;=E491,"تحت حد الطلب","كافٍ"))</f>
        <v/>
      </c>
      <c r="K491" s="20">
        <f>IF(OR(A491&amp;""="",NOT(ISNUMBER(D491)),NOT(ISNUMBER(F491))),"",ROUND(D491*F491,2))</f>
        <v/>
      </c>
      <c r="L491" s="20">
        <f>IF(OR(K491="",I491=""),"",IF(I491="سليم",0,K491))</f>
        <v/>
      </c>
      <c r="M491" s="6">
        <f>IF(OR(I491="",J491=""),"",IF(OR(I491&lt;&gt;"سليم",J491="تحت حد الطلب"),"نعم",""))</f>
        <v/>
      </c>
      <c r="N491" s="19">
        <f>IF(M491="نعم",COUNTIFS($M$6:$M$505,"نعم",$H$6:$H$505,"&lt;"&amp;H491)+COUNTIFS($M$6:M491,"نعم",$H$6:H491,H491),"")</f>
        <v/>
      </c>
    </row>
    <row r="492">
      <c r="A492" s="5" t="n"/>
      <c r="B492" s="15" t="n"/>
      <c r="C492" s="16" t="n"/>
      <c r="D492" s="17" t="n"/>
      <c r="E492" s="17" t="n"/>
      <c r="F492" s="18" t="n"/>
      <c r="G492" s="18" t="n"/>
      <c r="H492" s="19">
        <f>IF(OR(A492&amp;""="",NOT(ISNUMBER(C492))),"",C492-'الإعدادات'!$B$4)</f>
        <v/>
      </c>
      <c r="I492" s="6">
        <f>IF(H492="","",IF(H492&lt;0,"منتهي",IF(H492&lt;=30,"خلال 30 يومًا",IF(H492&lt;=60,"خلال 60 يومًا",IF(H492&lt;=90,"خلال 90 يومًا","سليم")))))</f>
        <v/>
      </c>
      <c r="J492" s="6">
        <f>IF(OR(A492&amp;""="",NOT(ISNUMBER(D492)),NOT(ISNUMBER(E492))),"",IF(D492&lt;=E492,"تحت حد الطلب","كافٍ"))</f>
        <v/>
      </c>
      <c r="K492" s="20">
        <f>IF(OR(A492&amp;""="",NOT(ISNUMBER(D492)),NOT(ISNUMBER(F492))),"",ROUND(D492*F492,2))</f>
        <v/>
      </c>
      <c r="L492" s="20">
        <f>IF(OR(K492="",I492=""),"",IF(I492="سليم",0,K492))</f>
        <v/>
      </c>
      <c r="M492" s="6">
        <f>IF(OR(I492="",J492=""),"",IF(OR(I492&lt;&gt;"سليم",J492="تحت حد الطلب"),"نعم",""))</f>
        <v/>
      </c>
      <c r="N492" s="19">
        <f>IF(M492="نعم",COUNTIFS($M$6:$M$505,"نعم",$H$6:$H$505,"&lt;"&amp;H492)+COUNTIFS($M$6:M492,"نعم",$H$6:H492,H492),"")</f>
        <v/>
      </c>
    </row>
    <row r="493">
      <c r="A493" s="5" t="n"/>
      <c r="B493" s="15" t="n"/>
      <c r="C493" s="16" t="n"/>
      <c r="D493" s="17" t="n"/>
      <c r="E493" s="17" t="n"/>
      <c r="F493" s="18" t="n"/>
      <c r="G493" s="18" t="n"/>
      <c r="H493" s="19">
        <f>IF(OR(A493&amp;""="",NOT(ISNUMBER(C493))),"",C493-'الإعدادات'!$B$4)</f>
        <v/>
      </c>
      <c r="I493" s="6">
        <f>IF(H493="","",IF(H493&lt;0,"منتهي",IF(H493&lt;=30,"خلال 30 يومًا",IF(H493&lt;=60,"خلال 60 يومًا",IF(H493&lt;=90,"خلال 90 يومًا","سليم")))))</f>
        <v/>
      </c>
      <c r="J493" s="6">
        <f>IF(OR(A493&amp;""="",NOT(ISNUMBER(D493)),NOT(ISNUMBER(E493))),"",IF(D493&lt;=E493,"تحت حد الطلب","كافٍ"))</f>
        <v/>
      </c>
      <c r="K493" s="20">
        <f>IF(OR(A493&amp;""="",NOT(ISNUMBER(D493)),NOT(ISNUMBER(F493))),"",ROUND(D493*F493,2))</f>
        <v/>
      </c>
      <c r="L493" s="20">
        <f>IF(OR(K493="",I493=""),"",IF(I493="سليم",0,K493))</f>
        <v/>
      </c>
      <c r="M493" s="6">
        <f>IF(OR(I493="",J493=""),"",IF(OR(I493&lt;&gt;"سليم",J493="تحت حد الطلب"),"نعم",""))</f>
        <v/>
      </c>
      <c r="N493" s="19">
        <f>IF(M493="نعم",COUNTIFS($M$6:$M$505,"نعم",$H$6:$H$505,"&lt;"&amp;H493)+COUNTIFS($M$6:M493,"نعم",$H$6:H493,H493),"")</f>
        <v/>
      </c>
    </row>
    <row r="494">
      <c r="A494" s="5" t="n"/>
      <c r="B494" s="15" t="n"/>
      <c r="C494" s="16" t="n"/>
      <c r="D494" s="17" t="n"/>
      <c r="E494" s="17" t="n"/>
      <c r="F494" s="18" t="n"/>
      <c r="G494" s="18" t="n"/>
      <c r="H494" s="19">
        <f>IF(OR(A494&amp;""="",NOT(ISNUMBER(C494))),"",C494-'الإعدادات'!$B$4)</f>
        <v/>
      </c>
      <c r="I494" s="6">
        <f>IF(H494="","",IF(H494&lt;0,"منتهي",IF(H494&lt;=30,"خلال 30 يومًا",IF(H494&lt;=60,"خلال 60 يومًا",IF(H494&lt;=90,"خلال 90 يومًا","سليم")))))</f>
        <v/>
      </c>
      <c r="J494" s="6">
        <f>IF(OR(A494&amp;""="",NOT(ISNUMBER(D494)),NOT(ISNUMBER(E494))),"",IF(D494&lt;=E494,"تحت حد الطلب","كافٍ"))</f>
        <v/>
      </c>
      <c r="K494" s="20">
        <f>IF(OR(A494&amp;""="",NOT(ISNUMBER(D494)),NOT(ISNUMBER(F494))),"",ROUND(D494*F494,2))</f>
        <v/>
      </c>
      <c r="L494" s="20">
        <f>IF(OR(K494="",I494=""),"",IF(I494="سليم",0,K494))</f>
        <v/>
      </c>
      <c r="M494" s="6">
        <f>IF(OR(I494="",J494=""),"",IF(OR(I494&lt;&gt;"سليم",J494="تحت حد الطلب"),"نعم",""))</f>
        <v/>
      </c>
      <c r="N494" s="19">
        <f>IF(M494="نعم",COUNTIFS($M$6:$M$505,"نعم",$H$6:$H$505,"&lt;"&amp;H494)+COUNTIFS($M$6:M494,"نعم",$H$6:H494,H494),"")</f>
        <v/>
      </c>
    </row>
    <row r="495">
      <c r="A495" s="5" t="n"/>
      <c r="B495" s="15" t="n"/>
      <c r="C495" s="16" t="n"/>
      <c r="D495" s="17" t="n"/>
      <c r="E495" s="17" t="n"/>
      <c r="F495" s="18" t="n"/>
      <c r="G495" s="18" t="n"/>
      <c r="H495" s="19">
        <f>IF(OR(A495&amp;""="",NOT(ISNUMBER(C495))),"",C495-'الإعدادات'!$B$4)</f>
        <v/>
      </c>
      <c r="I495" s="6">
        <f>IF(H495="","",IF(H495&lt;0,"منتهي",IF(H495&lt;=30,"خلال 30 يومًا",IF(H495&lt;=60,"خلال 60 يومًا",IF(H495&lt;=90,"خلال 90 يومًا","سليم")))))</f>
        <v/>
      </c>
      <c r="J495" s="6">
        <f>IF(OR(A495&amp;""="",NOT(ISNUMBER(D495)),NOT(ISNUMBER(E495))),"",IF(D495&lt;=E495,"تحت حد الطلب","كافٍ"))</f>
        <v/>
      </c>
      <c r="K495" s="20">
        <f>IF(OR(A495&amp;""="",NOT(ISNUMBER(D495)),NOT(ISNUMBER(F495))),"",ROUND(D495*F495,2))</f>
        <v/>
      </c>
      <c r="L495" s="20">
        <f>IF(OR(K495="",I495=""),"",IF(I495="سليم",0,K495))</f>
        <v/>
      </c>
      <c r="M495" s="6">
        <f>IF(OR(I495="",J495=""),"",IF(OR(I495&lt;&gt;"سليم",J495="تحت حد الطلب"),"نعم",""))</f>
        <v/>
      </c>
      <c r="N495" s="19">
        <f>IF(M495="نعم",COUNTIFS($M$6:$M$505,"نعم",$H$6:$H$505,"&lt;"&amp;H495)+COUNTIFS($M$6:M495,"نعم",$H$6:H495,H495),"")</f>
        <v/>
      </c>
    </row>
    <row r="496">
      <c r="A496" s="5" t="n"/>
      <c r="B496" s="15" t="n"/>
      <c r="C496" s="16" t="n"/>
      <c r="D496" s="17" t="n"/>
      <c r="E496" s="17" t="n"/>
      <c r="F496" s="18" t="n"/>
      <c r="G496" s="18" t="n"/>
      <c r="H496" s="19">
        <f>IF(OR(A496&amp;""="",NOT(ISNUMBER(C496))),"",C496-'الإعدادات'!$B$4)</f>
        <v/>
      </c>
      <c r="I496" s="6">
        <f>IF(H496="","",IF(H496&lt;0,"منتهي",IF(H496&lt;=30,"خلال 30 يومًا",IF(H496&lt;=60,"خلال 60 يومًا",IF(H496&lt;=90,"خلال 90 يومًا","سليم")))))</f>
        <v/>
      </c>
      <c r="J496" s="6">
        <f>IF(OR(A496&amp;""="",NOT(ISNUMBER(D496)),NOT(ISNUMBER(E496))),"",IF(D496&lt;=E496,"تحت حد الطلب","كافٍ"))</f>
        <v/>
      </c>
      <c r="K496" s="20">
        <f>IF(OR(A496&amp;""="",NOT(ISNUMBER(D496)),NOT(ISNUMBER(F496))),"",ROUND(D496*F496,2))</f>
        <v/>
      </c>
      <c r="L496" s="20">
        <f>IF(OR(K496="",I496=""),"",IF(I496="سليم",0,K496))</f>
        <v/>
      </c>
      <c r="M496" s="6">
        <f>IF(OR(I496="",J496=""),"",IF(OR(I496&lt;&gt;"سليم",J496="تحت حد الطلب"),"نعم",""))</f>
        <v/>
      </c>
      <c r="N496" s="19">
        <f>IF(M496="نعم",COUNTIFS($M$6:$M$505,"نعم",$H$6:$H$505,"&lt;"&amp;H496)+COUNTIFS($M$6:M496,"نعم",$H$6:H496,H496),"")</f>
        <v/>
      </c>
    </row>
    <row r="497">
      <c r="A497" s="5" t="n"/>
      <c r="B497" s="15" t="n"/>
      <c r="C497" s="16" t="n"/>
      <c r="D497" s="17" t="n"/>
      <c r="E497" s="17" t="n"/>
      <c r="F497" s="18" t="n"/>
      <c r="G497" s="18" t="n"/>
      <c r="H497" s="19">
        <f>IF(OR(A497&amp;""="",NOT(ISNUMBER(C497))),"",C497-'الإعدادات'!$B$4)</f>
        <v/>
      </c>
      <c r="I497" s="6">
        <f>IF(H497="","",IF(H497&lt;0,"منتهي",IF(H497&lt;=30,"خلال 30 يومًا",IF(H497&lt;=60,"خلال 60 يومًا",IF(H497&lt;=90,"خلال 90 يومًا","سليم")))))</f>
        <v/>
      </c>
      <c r="J497" s="6">
        <f>IF(OR(A497&amp;""="",NOT(ISNUMBER(D497)),NOT(ISNUMBER(E497))),"",IF(D497&lt;=E497,"تحت حد الطلب","كافٍ"))</f>
        <v/>
      </c>
      <c r="K497" s="20">
        <f>IF(OR(A497&amp;""="",NOT(ISNUMBER(D497)),NOT(ISNUMBER(F497))),"",ROUND(D497*F497,2))</f>
        <v/>
      </c>
      <c r="L497" s="20">
        <f>IF(OR(K497="",I497=""),"",IF(I497="سليم",0,K497))</f>
        <v/>
      </c>
      <c r="M497" s="6">
        <f>IF(OR(I497="",J497=""),"",IF(OR(I497&lt;&gt;"سليم",J497="تحت حد الطلب"),"نعم",""))</f>
        <v/>
      </c>
      <c r="N497" s="19">
        <f>IF(M497="نعم",COUNTIFS($M$6:$M$505,"نعم",$H$6:$H$505,"&lt;"&amp;H497)+COUNTIFS($M$6:M497,"نعم",$H$6:H497,H497),"")</f>
        <v/>
      </c>
    </row>
    <row r="498">
      <c r="A498" s="5" t="n"/>
      <c r="B498" s="15" t="n"/>
      <c r="C498" s="16" t="n"/>
      <c r="D498" s="17" t="n"/>
      <c r="E498" s="17" t="n"/>
      <c r="F498" s="18" t="n"/>
      <c r="G498" s="18" t="n"/>
      <c r="H498" s="19">
        <f>IF(OR(A498&amp;""="",NOT(ISNUMBER(C498))),"",C498-'الإعدادات'!$B$4)</f>
        <v/>
      </c>
      <c r="I498" s="6">
        <f>IF(H498="","",IF(H498&lt;0,"منتهي",IF(H498&lt;=30,"خلال 30 يومًا",IF(H498&lt;=60,"خلال 60 يومًا",IF(H498&lt;=90,"خلال 90 يومًا","سليم")))))</f>
        <v/>
      </c>
      <c r="J498" s="6">
        <f>IF(OR(A498&amp;""="",NOT(ISNUMBER(D498)),NOT(ISNUMBER(E498))),"",IF(D498&lt;=E498,"تحت حد الطلب","كافٍ"))</f>
        <v/>
      </c>
      <c r="K498" s="20">
        <f>IF(OR(A498&amp;""="",NOT(ISNUMBER(D498)),NOT(ISNUMBER(F498))),"",ROUND(D498*F498,2))</f>
        <v/>
      </c>
      <c r="L498" s="20">
        <f>IF(OR(K498="",I498=""),"",IF(I498="سليم",0,K498))</f>
        <v/>
      </c>
      <c r="M498" s="6">
        <f>IF(OR(I498="",J498=""),"",IF(OR(I498&lt;&gt;"سليم",J498="تحت حد الطلب"),"نعم",""))</f>
        <v/>
      </c>
      <c r="N498" s="19">
        <f>IF(M498="نعم",COUNTIFS($M$6:$M$505,"نعم",$H$6:$H$505,"&lt;"&amp;H498)+COUNTIFS($M$6:M498,"نعم",$H$6:H498,H498),"")</f>
        <v/>
      </c>
    </row>
    <row r="499">
      <c r="A499" s="5" t="n"/>
      <c r="B499" s="15" t="n"/>
      <c r="C499" s="16" t="n"/>
      <c r="D499" s="17" t="n"/>
      <c r="E499" s="17" t="n"/>
      <c r="F499" s="18" t="n"/>
      <c r="G499" s="18" t="n"/>
      <c r="H499" s="19">
        <f>IF(OR(A499&amp;""="",NOT(ISNUMBER(C499))),"",C499-'الإعدادات'!$B$4)</f>
        <v/>
      </c>
      <c r="I499" s="6">
        <f>IF(H499="","",IF(H499&lt;0,"منتهي",IF(H499&lt;=30,"خلال 30 يومًا",IF(H499&lt;=60,"خلال 60 يومًا",IF(H499&lt;=90,"خلال 90 يومًا","سليم")))))</f>
        <v/>
      </c>
      <c r="J499" s="6">
        <f>IF(OR(A499&amp;""="",NOT(ISNUMBER(D499)),NOT(ISNUMBER(E499))),"",IF(D499&lt;=E499,"تحت حد الطلب","كافٍ"))</f>
        <v/>
      </c>
      <c r="K499" s="20">
        <f>IF(OR(A499&amp;""="",NOT(ISNUMBER(D499)),NOT(ISNUMBER(F499))),"",ROUND(D499*F499,2))</f>
        <v/>
      </c>
      <c r="L499" s="20">
        <f>IF(OR(K499="",I499=""),"",IF(I499="سليم",0,K499))</f>
        <v/>
      </c>
      <c r="M499" s="6">
        <f>IF(OR(I499="",J499=""),"",IF(OR(I499&lt;&gt;"سليم",J499="تحت حد الطلب"),"نعم",""))</f>
        <v/>
      </c>
      <c r="N499" s="19">
        <f>IF(M499="نعم",COUNTIFS($M$6:$M$505,"نعم",$H$6:$H$505,"&lt;"&amp;H499)+COUNTIFS($M$6:M499,"نعم",$H$6:H499,H499),"")</f>
        <v/>
      </c>
    </row>
    <row r="500">
      <c r="A500" s="5" t="n"/>
      <c r="B500" s="15" t="n"/>
      <c r="C500" s="16" t="n"/>
      <c r="D500" s="17" t="n"/>
      <c r="E500" s="17" t="n"/>
      <c r="F500" s="18" t="n"/>
      <c r="G500" s="18" t="n"/>
      <c r="H500" s="19">
        <f>IF(OR(A500&amp;""="",NOT(ISNUMBER(C500))),"",C500-'الإعدادات'!$B$4)</f>
        <v/>
      </c>
      <c r="I500" s="6">
        <f>IF(H500="","",IF(H500&lt;0,"منتهي",IF(H500&lt;=30,"خلال 30 يومًا",IF(H500&lt;=60,"خلال 60 يومًا",IF(H500&lt;=90,"خلال 90 يومًا","سليم")))))</f>
        <v/>
      </c>
      <c r="J500" s="6">
        <f>IF(OR(A500&amp;""="",NOT(ISNUMBER(D500)),NOT(ISNUMBER(E500))),"",IF(D500&lt;=E500,"تحت حد الطلب","كافٍ"))</f>
        <v/>
      </c>
      <c r="K500" s="20">
        <f>IF(OR(A500&amp;""="",NOT(ISNUMBER(D500)),NOT(ISNUMBER(F500))),"",ROUND(D500*F500,2))</f>
        <v/>
      </c>
      <c r="L500" s="20">
        <f>IF(OR(K500="",I500=""),"",IF(I500="سليم",0,K500))</f>
        <v/>
      </c>
      <c r="M500" s="6">
        <f>IF(OR(I500="",J500=""),"",IF(OR(I500&lt;&gt;"سليم",J500="تحت حد الطلب"),"نعم",""))</f>
        <v/>
      </c>
      <c r="N500" s="19">
        <f>IF(M500="نعم",COUNTIFS($M$6:$M$505,"نعم",$H$6:$H$505,"&lt;"&amp;H500)+COUNTIFS($M$6:M500,"نعم",$H$6:H500,H500),"")</f>
        <v/>
      </c>
    </row>
    <row r="501">
      <c r="A501" s="5" t="n"/>
      <c r="B501" s="15" t="n"/>
      <c r="C501" s="16" t="n"/>
      <c r="D501" s="17" t="n"/>
      <c r="E501" s="17" t="n"/>
      <c r="F501" s="18" t="n"/>
      <c r="G501" s="18" t="n"/>
      <c r="H501" s="19">
        <f>IF(OR(A501&amp;""="",NOT(ISNUMBER(C501))),"",C501-'الإعدادات'!$B$4)</f>
        <v/>
      </c>
      <c r="I501" s="6">
        <f>IF(H501="","",IF(H501&lt;0,"منتهي",IF(H501&lt;=30,"خلال 30 يومًا",IF(H501&lt;=60,"خلال 60 يومًا",IF(H501&lt;=90,"خلال 90 يومًا","سليم")))))</f>
        <v/>
      </c>
      <c r="J501" s="6">
        <f>IF(OR(A501&amp;""="",NOT(ISNUMBER(D501)),NOT(ISNUMBER(E501))),"",IF(D501&lt;=E501,"تحت حد الطلب","كافٍ"))</f>
        <v/>
      </c>
      <c r="K501" s="20">
        <f>IF(OR(A501&amp;""="",NOT(ISNUMBER(D501)),NOT(ISNUMBER(F501))),"",ROUND(D501*F501,2))</f>
        <v/>
      </c>
      <c r="L501" s="20">
        <f>IF(OR(K501="",I501=""),"",IF(I501="سليم",0,K501))</f>
        <v/>
      </c>
      <c r="M501" s="6">
        <f>IF(OR(I501="",J501=""),"",IF(OR(I501&lt;&gt;"سليم",J501="تحت حد الطلب"),"نعم",""))</f>
        <v/>
      </c>
      <c r="N501" s="19">
        <f>IF(M501="نعم",COUNTIFS($M$6:$M$505,"نعم",$H$6:$H$505,"&lt;"&amp;H501)+COUNTIFS($M$6:M501,"نعم",$H$6:H501,H501),"")</f>
        <v/>
      </c>
    </row>
    <row r="502">
      <c r="A502" s="5" t="n"/>
      <c r="B502" s="15" t="n"/>
      <c r="C502" s="16" t="n"/>
      <c r="D502" s="17" t="n"/>
      <c r="E502" s="17" t="n"/>
      <c r="F502" s="18" t="n"/>
      <c r="G502" s="18" t="n"/>
      <c r="H502" s="19">
        <f>IF(OR(A502&amp;""="",NOT(ISNUMBER(C502))),"",C502-'الإعدادات'!$B$4)</f>
        <v/>
      </c>
      <c r="I502" s="6">
        <f>IF(H502="","",IF(H502&lt;0,"منتهي",IF(H502&lt;=30,"خلال 30 يومًا",IF(H502&lt;=60,"خلال 60 يومًا",IF(H502&lt;=90,"خلال 90 يومًا","سليم")))))</f>
        <v/>
      </c>
      <c r="J502" s="6">
        <f>IF(OR(A502&amp;""="",NOT(ISNUMBER(D502)),NOT(ISNUMBER(E502))),"",IF(D502&lt;=E502,"تحت حد الطلب","كافٍ"))</f>
        <v/>
      </c>
      <c r="K502" s="20">
        <f>IF(OR(A502&amp;""="",NOT(ISNUMBER(D502)),NOT(ISNUMBER(F502))),"",ROUND(D502*F502,2))</f>
        <v/>
      </c>
      <c r="L502" s="20">
        <f>IF(OR(K502="",I502=""),"",IF(I502="سليم",0,K502))</f>
        <v/>
      </c>
      <c r="M502" s="6">
        <f>IF(OR(I502="",J502=""),"",IF(OR(I502&lt;&gt;"سليم",J502="تحت حد الطلب"),"نعم",""))</f>
        <v/>
      </c>
      <c r="N502" s="19">
        <f>IF(M502="نعم",COUNTIFS($M$6:$M$505,"نعم",$H$6:$H$505,"&lt;"&amp;H502)+COUNTIFS($M$6:M502,"نعم",$H$6:H502,H502),"")</f>
        <v/>
      </c>
    </row>
    <row r="503">
      <c r="A503" s="5" t="n"/>
      <c r="B503" s="15" t="n"/>
      <c r="C503" s="16" t="n"/>
      <c r="D503" s="17" t="n"/>
      <c r="E503" s="17" t="n"/>
      <c r="F503" s="18" t="n"/>
      <c r="G503" s="18" t="n"/>
      <c r="H503" s="19">
        <f>IF(OR(A503&amp;""="",NOT(ISNUMBER(C503))),"",C503-'الإعدادات'!$B$4)</f>
        <v/>
      </c>
      <c r="I503" s="6">
        <f>IF(H503="","",IF(H503&lt;0,"منتهي",IF(H503&lt;=30,"خلال 30 يومًا",IF(H503&lt;=60,"خلال 60 يومًا",IF(H503&lt;=90,"خلال 90 يومًا","سليم")))))</f>
        <v/>
      </c>
      <c r="J503" s="6">
        <f>IF(OR(A503&amp;""="",NOT(ISNUMBER(D503)),NOT(ISNUMBER(E503))),"",IF(D503&lt;=E503,"تحت حد الطلب","كافٍ"))</f>
        <v/>
      </c>
      <c r="K503" s="20">
        <f>IF(OR(A503&amp;""="",NOT(ISNUMBER(D503)),NOT(ISNUMBER(F503))),"",ROUND(D503*F503,2))</f>
        <v/>
      </c>
      <c r="L503" s="20">
        <f>IF(OR(K503="",I503=""),"",IF(I503="سليم",0,K503))</f>
        <v/>
      </c>
      <c r="M503" s="6">
        <f>IF(OR(I503="",J503=""),"",IF(OR(I503&lt;&gt;"سليم",J503="تحت حد الطلب"),"نعم",""))</f>
        <v/>
      </c>
      <c r="N503" s="19">
        <f>IF(M503="نعم",COUNTIFS($M$6:$M$505,"نعم",$H$6:$H$505,"&lt;"&amp;H503)+COUNTIFS($M$6:M503,"نعم",$H$6:H503,H503),"")</f>
        <v/>
      </c>
    </row>
    <row r="504">
      <c r="A504" s="5" t="n"/>
      <c r="B504" s="15" t="n"/>
      <c r="C504" s="16" t="n"/>
      <c r="D504" s="17" t="n"/>
      <c r="E504" s="17" t="n"/>
      <c r="F504" s="18" t="n"/>
      <c r="G504" s="18" t="n"/>
      <c r="H504" s="19">
        <f>IF(OR(A504&amp;""="",NOT(ISNUMBER(C504))),"",C504-'الإعدادات'!$B$4)</f>
        <v/>
      </c>
      <c r="I504" s="6">
        <f>IF(H504="","",IF(H504&lt;0,"منتهي",IF(H504&lt;=30,"خلال 30 يومًا",IF(H504&lt;=60,"خلال 60 يومًا",IF(H504&lt;=90,"خلال 90 يومًا","سليم")))))</f>
        <v/>
      </c>
      <c r="J504" s="6">
        <f>IF(OR(A504&amp;""="",NOT(ISNUMBER(D504)),NOT(ISNUMBER(E504))),"",IF(D504&lt;=E504,"تحت حد الطلب","كافٍ"))</f>
        <v/>
      </c>
      <c r="K504" s="20">
        <f>IF(OR(A504&amp;""="",NOT(ISNUMBER(D504)),NOT(ISNUMBER(F504))),"",ROUND(D504*F504,2))</f>
        <v/>
      </c>
      <c r="L504" s="20">
        <f>IF(OR(K504="",I504=""),"",IF(I504="سليم",0,K504))</f>
        <v/>
      </c>
      <c r="M504" s="6">
        <f>IF(OR(I504="",J504=""),"",IF(OR(I504&lt;&gt;"سليم",J504="تحت حد الطلب"),"نعم",""))</f>
        <v/>
      </c>
      <c r="N504" s="19">
        <f>IF(M504="نعم",COUNTIFS($M$6:$M$505,"نعم",$H$6:$H$505,"&lt;"&amp;H504)+COUNTIFS($M$6:M504,"نعم",$H$6:H504,H504),"")</f>
        <v/>
      </c>
    </row>
    <row r="505">
      <c r="A505" s="5" t="n"/>
      <c r="B505" s="15" t="n"/>
      <c r="C505" s="16" t="n"/>
      <c r="D505" s="17" t="n"/>
      <c r="E505" s="17" t="n"/>
      <c r="F505" s="18" t="n"/>
      <c r="G505" s="18" t="n"/>
      <c r="H505" s="19">
        <f>IF(OR(A505&amp;""="",NOT(ISNUMBER(C505))),"",C505-'الإعدادات'!$B$4)</f>
        <v/>
      </c>
      <c r="I505" s="6">
        <f>IF(H505="","",IF(H505&lt;0,"منتهي",IF(H505&lt;=30,"خلال 30 يومًا",IF(H505&lt;=60,"خلال 60 يومًا",IF(H505&lt;=90,"خلال 90 يومًا","سليم")))))</f>
        <v/>
      </c>
      <c r="J505" s="6">
        <f>IF(OR(A505&amp;""="",NOT(ISNUMBER(D505)),NOT(ISNUMBER(E505))),"",IF(D505&lt;=E505,"تحت حد الطلب","كافٍ"))</f>
        <v/>
      </c>
      <c r="K505" s="20">
        <f>IF(OR(A505&amp;""="",NOT(ISNUMBER(D505)),NOT(ISNUMBER(F505))),"",ROUND(D505*F505,2))</f>
        <v/>
      </c>
      <c r="L505" s="20">
        <f>IF(OR(K505="",I505=""),"",IF(I505="سليم",0,K505))</f>
        <v/>
      </c>
      <c r="M505" s="6">
        <f>IF(OR(I505="",J505=""),"",IF(OR(I505&lt;&gt;"سليم",J505="تحت حد الطلب"),"نعم",""))</f>
        <v/>
      </c>
      <c r="N505" s="19">
        <f>IF(M505="نعم",COUNTIFS($M$6:$M$505,"نعم",$H$6:$H$505,"&lt;"&amp;H505)+COUNTIFS($M$6:M505,"نعم",$H$6:H505,H505),"")</f>
        <v/>
      </c>
    </row>
  </sheetData>
  <autoFilter ref="A5:N505"/>
  <mergeCells count="2">
    <mergeCell ref="A2:N2"/>
    <mergeCell ref="A1:N1"/>
  </mergeCells>
  <conditionalFormatting sqref="I6:I505">
    <cfRule type="expression" priority="1" dxfId="0">
      <formula>$I6="منتهي"</formula>
    </cfRule>
    <cfRule type="expression" priority="2" dxfId="1">
      <formula>OR($I6="خلال 30 يومًا",$I6="خلال 60 يومًا")</formula>
    </cfRule>
    <cfRule type="expression" priority="3" dxfId="2">
      <formula>$I6="خلال 90 يومًا"</formula>
    </cfRule>
  </conditionalFormatting>
  <conditionalFormatting sqref="J6:J505">
    <cfRule type="expression" priority="4" dxfId="2">
      <formula>$J6="تحت حد الطلب"</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H6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22" customWidth="1" min="2" max="2"/>
    <col width="14" customWidth="1" min="3" max="3"/>
    <col width="14" customWidth="1" min="4" max="4"/>
    <col width="12" customWidth="1" min="5" max="5"/>
    <col width="10" customWidth="1" min="6" max="6"/>
    <col width="16" customWidth="1" min="7" max="7"/>
    <col width="15" customWidth="1" min="8" max="8"/>
  </cols>
  <sheetData>
    <row r="1" ht="26" customHeight="1">
      <c r="A1" s="10" t="inlineStr">
        <is>
          <t>شيت متابعة صلاحية وأرصدة أدوية الصيدلية · قالب مجاني من Softwiro</t>
        </is>
      </c>
    </row>
    <row r="2">
      <c r="A2" s="11" t="inlineStr">
        <is>
          <t>هل تعبت من نقل الأرقام بين الشيتات؟ هذا العمل يتم تلقائيًا في صحتي (MyClinic) ← اضغط هنا</t>
        </is>
      </c>
    </row>
    <row r="4">
      <c r="A4" s="12" t="inlineStr">
        <is>
          <t>عدد التشغيلات المطلوب مراجعتها</t>
        </is>
      </c>
      <c r="B4" s="21">
        <f>COUNTIF('الأصناف'!$M$6:$M$505,"نعم")</f>
        <v/>
      </c>
    </row>
    <row r="6" ht="32" customHeight="1">
      <c r="A6" s="14" t="inlineStr">
        <is>
          <t>م</t>
        </is>
      </c>
      <c r="B6" s="14" t="inlineStr">
        <is>
          <t>الصنف</t>
        </is>
      </c>
      <c r="C6" s="14" t="inlineStr">
        <is>
          <t>رقم التشغيلة</t>
        </is>
      </c>
      <c r="D6" s="14" t="inlineStr">
        <is>
          <t>تاريخ الانتهاء</t>
        </is>
      </c>
      <c r="E6" s="14" t="inlineStr">
        <is>
          <t>الأيام المتبقية</t>
        </is>
      </c>
      <c r="F6" s="14" t="inlineStr">
        <is>
          <t>الكمية</t>
        </is>
      </c>
      <c r="G6" s="14" t="inlineStr">
        <is>
          <t>حالة الصلاحية</t>
        </is>
      </c>
      <c r="H6" s="14" t="inlineStr">
        <is>
          <t>حالة الرصيد</t>
        </is>
      </c>
    </row>
    <row r="7">
      <c r="A7" s="6">
        <f>IF(1&lt;=$B$4,1,"")</f>
        <v/>
      </c>
      <c r="B7" s="6">
        <f>IF($A7="","",INDEX('الأصناف'!$A$6:$A$505,MATCH($A7,'الأصناف'!$N$6:$N$505,0))&amp;"")</f>
        <v/>
      </c>
      <c r="C7" s="6">
        <f>IF($A7="","",INDEX('الأصناف'!$B$6:$B$505,MATCH($A7,'الأصناف'!$N$6:$N$505,0))&amp;"")</f>
        <v/>
      </c>
      <c r="D7" s="13">
        <f>IF($A7="","",INDEX('الأصناف'!$C$6:$C$505,MATCH($A7,'الأصناف'!$N$6:$N$505,0)))</f>
        <v/>
      </c>
      <c r="E7" s="19">
        <f>IF($A7="","",INDEX('الأصناف'!$H$6:$H$505,MATCH($A7,'الأصناف'!$N$6:$N$505,0)))</f>
        <v/>
      </c>
      <c r="F7" s="19">
        <f>IF($A7="","",INDEX('الأصناف'!$D$6:$D$505,MATCH($A7,'الأصناف'!$N$6:$N$505,0)))</f>
        <v/>
      </c>
      <c r="G7" s="6">
        <f>IF($A7="","",INDEX('الأصناف'!$I$6:$I$505,MATCH($A7,'الأصناف'!$N$6:$N$505,0)))</f>
        <v/>
      </c>
      <c r="H7" s="6">
        <f>IF($A7="","",INDEX('الأصناف'!$J$6:$J$505,MATCH($A7,'الأصناف'!$N$6:$N$505,0)))</f>
        <v/>
      </c>
    </row>
    <row r="8">
      <c r="A8" s="6">
        <f>IF(2&lt;=$B$4,2,"")</f>
        <v/>
      </c>
      <c r="B8" s="6">
        <f>IF($A8="","",INDEX('الأصناف'!$A$6:$A$505,MATCH($A8,'الأصناف'!$N$6:$N$505,0))&amp;"")</f>
        <v/>
      </c>
      <c r="C8" s="6">
        <f>IF($A8="","",INDEX('الأصناف'!$B$6:$B$505,MATCH($A8,'الأصناف'!$N$6:$N$505,0))&amp;"")</f>
        <v/>
      </c>
      <c r="D8" s="13">
        <f>IF($A8="","",INDEX('الأصناف'!$C$6:$C$505,MATCH($A8,'الأصناف'!$N$6:$N$505,0)))</f>
        <v/>
      </c>
      <c r="E8" s="19">
        <f>IF($A8="","",INDEX('الأصناف'!$H$6:$H$505,MATCH($A8,'الأصناف'!$N$6:$N$505,0)))</f>
        <v/>
      </c>
      <c r="F8" s="19">
        <f>IF($A8="","",INDEX('الأصناف'!$D$6:$D$505,MATCH($A8,'الأصناف'!$N$6:$N$505,0)))</f>
        <v/>
      </c>
      <c r="G8" s="6">
        <f>IF($A8="","",INDEX('الأصناف'!$I$6:$I$505,MATCH($A8,'الأصناف'!$N$6:$N$505,0)))</f>
        <v/>
      </c>
      <c r="H8" s="6">
        <f>IF($A8="","",INDEX('الأصناف'!$J$6:$J$505,MATCH($A8,'الأصناف'!$N$6:$N$505,0)))</f>
        <v/>
      </c>
    </row>
    <row r="9">
      <c r="A9" s="6">
        <f>IF(3&lt;=$B$4,3,"")</f>
        <v/>
      </c>
      <c r="B9" s="6">
        <f>IF($A9="","",INDEX('الأصناف'!$A$6:$A$505,MATCH($A9,'الأصناف'!$N$6:$N$505,0))&amp;"")</f>
        <v/>
      </c>
      <c r="C9" s="6">
        <f>IF($A9="","",INDEX('الأصناف'!$B$6:$B$505,MATCH($A9,'الأصناف'!$N$6:$N$505,0))&amp;"")</f>
        <v/>
      </c>
      <c r="D9" s="13">
        <f>IF($A9="","",INDEX('الأصناف'!$C$6:$C$505,MATCH($A9,'الأصناف'!$N$6:$N$505,0)))</f>
        <v/>
      </c>
      <c r="E9" s="19">
        <f>IF($A9="","",INDEX('الأصناف'!$H$6:$H$505,MATCH($A9,'الأصناف'!$N$6:$N$505,0)))</f>
        <v/>
      </c>
      <c r="F9" s="19">
        <f>IF($A9="","",INDEX('الأصناف'!$D$6:$D$505,MATCH($A9,'الأصناف'!$N$6:$N$505,0)))</f>
        <v/>
      </c>
      <c r="G9" s="6">
        <f>IF($A9="","",INDEX('الأصناف'!$I$6:$I$505,MATCH($A9,'الأصناف'!$N$6:$N$505,0)))</f>
        <v/>
      </c>
      <c r="H9" s="6">
        <f>IF($A9="","",INDEX('الأصناف'!$J$6:$J$505,MATCH($A9,'الأصناف'!$N$6:$N$505,0)))</f>
        <v/>
      </c>
    </row>
    <row r="10">
      <c r="A10" s="6">
        <f>IF(4&lt;=$B$4,4,"")</f>
        <v/>
      </c>
      <c r="B10" s="6">
        <f>IF($A10="","",INDEX('الأصناف'!$A$6:$A$505,MATCH($A10,'الأصناف'!$N$6:$N$505,0))&amp;"")</f>
        <v/>
      </c>
      <c r="C10" s="6">
        <f>IF($A10="","",INDEX('الأصناف'!$B$6:$B$505,MATCH($A10,'الأصناف'!$N$6:$N$505,0))&amp;"")</f>
        <v/>
      </c>
      <c r="D10" s="13">
        <f>IF($A10="","",INDEX('الأصناف'!$C$6:$C$505,MATCH($A10,'الأصناف'!$N$6:$N$505,0)))</f>
        <v/>
      </c>
      <c r="E10" s="19">
        <f>IF($A10="","",INDEX('الأصناف'!$H$6:$H$505,MATCH($A10,'الأصناف'!$N$6:$N$505,0)))</f>
        <v/>
      </c>
      <c r="F10" s="19">
        <f>IF($A10="","",INDEX('الأصناف'!$D$6:$D$505,MATCH($A10,'الأصناف'!$N$6:$N$505,0)))</f>
        <v/>
      </c>
      <c r="G10" s="6">
        <f>IF($A10="","",INDEX('الأصناف'!$I$6:$I$505,MATCH($A10,'الأصناف'!$N$6:$N$505,0)))</f>
        <v/>
      </c>
      <c r="H10" s="6">
        <f>IF($A10="","",INDEX('الأصناف'!$J$6:$J$505,MATCH($A10,'الأصناف'!$N$6:$N$505,0)))</f>
        <v/>
      </c>
    </row>
    <row r="11">
      <c r="A11" s="6">
        <f>IF(5&lt;=$B$4,5,"")</f>
        <v/>
      </c>
      <c r="B11" s="6">
        <f>IF($A11="","",INDEX('الأصناف'!$A$6:$A$505,MATCH($A11,'الأصناف'!$N$6:$N$505,0))&amp;"")</f>
        <v/>
      </c>
      <c r="C11" s="6">
        <f>IF($A11="","",INDEX('الأصناف'!$B$6:$B$505,MATCH($A11,'الأصناف'!$N$6:$N$505,0))&amp;"")</f>
        <v/>
      </c>
      <c r="D11" s="13">
        <f>IF($A11="","",INDEX('الأصناف'!$C$6:$C$505,MATCH($A11,'الأصناف'!$N$6:$N$505,0)))</f>
        <v/>
      </c>
      <c r="E11" s="19">
        <f>IF($A11="","",INDEX('الأصناف'!$H$6:$H$505,MATCH($A11,'الأصناف'!$N$6:$N$505,0)))</f>
        <v/>
      </c>
      <c r="F11" s="19">
        <f>IF($A11="","",INDEX('الأصناف'!$D$6:$D$505,MATCH($A11,'الأصناف'!$N$6:$N$505,0)))</f>
        <v/>
      </c>
      <c r="G11" s="6">
        <f>IF($A11="","",INDEX('الأصناف'!$I$6:$I$505,MATCH($A11,'الأصناف'!$N$6:$N$505,0)))</f>
        <v/>
      </c>
      <c r="H11" s="6">
        <f>IF($A11="","",INDEX('الأصناف'!$J$6:$J$505,MATCH($A11,'الأصناف'!$N$6:$N$505,0)))</f>
        <v/>
      </c>
    </row>
    <row r="12">
      <c r="A12" s="6">
        <f>IF(6&lt;=$B$4,6,"")</f>
        <v/>
      </c>
      <c r="B12" s="6">
        <f>IF($A12="","",INDEX('الأصناف'!$A$6:$A$505,MATCH($A12,'الأصناف'!$N$6:$N$505,0))&amp;"")</f>
        <v/>
      </c>
      <c r="C12" s="6">
        <f>IF($A12="","",INDEX('الأصناف'!$B$6:$B$505,MATCH($A12,'الأصناف'!$N$6:$N$505,0))&amp;"")</f>
        <v/>
      </c>
      <c r="D12" s="13">
        <f>IF($A12="","",INDEX('الأصناف'!$C$6:$C$505,MATCH($A12,'الأصناف'!$N$6:$N$505,0)))</f>
        <v/>
      </c>
      <c r="E12" s="19">
        <f>IF($A12="","",INDEX('الأصناف'!$H$6:$H$505,MATCH($A12,'الأصناف'!$N$6:$N$505,0)))</f>
        <v/>
      </c>
      <c r="F12" s="19">
        <f>IF($A12="","",INDEX('الأصناف'!$D$6:$D$505,MATCH($A12,'الأصناف'!$N$6:$N$505,0)))</f>
        <v/>
      </c>
      <c r="G12" s="6">
        <f>IF($A12="","",INDEX('الأصناف'!$I$6:$I$505,MATCH($A12,'الأصناف'!$N$6:$N$505,0)))</f>
        <v/>
      </c>
      <c r="H12" s="6">
        <f>IF($A12="","",INDEX('الأصناف'!$J$6:$J$505,MATCH($A12,'الأصناف'!$N$6:$N$505,0)))</f>
        <v/>
      </c>
    </row>
    <row r="13">
      <c r="A13" s="6">
        <f>IF(7&lt;=$B$4,7,"")</f>
        <v/>
      </c>
      <c r="B13" s="6">
        <f>IF($A13="","",INDEX('الأصناف'!$A$6:$A$505,MATCH($A13,'الأصناف'!$N$6:$N$505,0))&amp;"")</f>
        <v/>
      </c>
      <c r="C13" s="6">
        <f>IF($A13="","",INDEX('الأصناف'!$B$6:$B$505,MATCH($A13,'الأصناف'!$N$6:$N$505,0))&amp;"")</f>
        <v/>
      </c>
      <c r="D13" s="13">
        <f>IF($A13="","",INDEX('الأصناف'!$C$6:$C$505,MATCH($A13,'الأصناف'!$N$6:$N$505,0)))</f>
        <v/>
      </c>
      <c r="E13" s="19">
        <f>IF($A13="","",INDEX('الأصناف'!$H$6:$H$505,MATCH($A13,'الأصناف'!$N$6:$N$505,0)))</f>
        <v/>
      </c>
      <c r="F13" s="19">
        <f>IF($A13="","",INDEX('الأصناف'!$D$6:$D$505,MATCH($A13,'الأصناف'!$N$6:$N$505,0)))</f>
        <v/>
      </c>
      <c r="G13" s="6">
        <f>IF($A13="","",INDEX('الأصناف'!$I$6:$I$505,MATCH($A13,'الأصناف'!$N$6:$N$505,0)))</f>
        <v/>
      </c>
      <c r="H13" s="6">
        <f>IF($A13="","",INDEX('الأصناف'!$J$6:$J$505,MATCH($A13,'الأصناف'!$N$6:$N$505,0)))</f>
        <v/>
      </c>
    </row>
    <row r="14">
      <c r="A14" s="6">
        <f>IF(8&lt;=$B$4,8,"")</f>
        <v/>
      </c>
      <c r="B14" s="6">
        <f>IF($A14="","",INDEX('الأصناف'!$A$6:$A$505,MATCH($A14,'الأصناف'!$N$6:$N$505,0))&amp;"")</f>
        <v/>
      </c>
      <c r="C14" s="6">
        <f>IF($A14="","",INDEX('الأصناف'!$B$6:$B$505,MATCH($A14,'الأصناف'!$N$6:$N$505,0))&amp;"")</f>
        <v/>
      </c>
      <c r="D14" s="13">
        <f>IF($A14="","",INDEX('الأصناف'!$C$6:$C$505,MATCH($A14,'الأصناف'!$N$6:$N$505,0)))</f>
        <v/>
      </c>
      <c r="E14" s="19">
        <f>IF($A14="","",INDEX('الأصناف'!$H$6:$H$505,MATCH($A14,'الأصناف'!$N$6:$N$505,0)))</f>
        <v/>
      </c>
      <c r="F14" s="19">
        <f>IF($A14="","",INDEX('الأصناف'!$D$6:$D$505,MATCH($A14,'الأصناف'!$N$6:$N$505,0)))</f>
        <v/>
      </c>
      <c r="G14" s="6">
        <f>IF($A14="","",INDEX('الأصناف'!$I$6:$I$505,MATCH($A14,'الأصناف'!$N$6:$N$505,0)))</f>
        <v/>
      </c>
      <c r="H14" s="6">
        <f>IF($A14="","",INDEX('الأصناف'!$J$6:$J$505,MATCH($A14,'الأصناف'!$N$6:$N$505,0)))</f>
        <v/>
      </c>
    </row>
    <row r="15">
      <c r="A15" s="6">
        <f>IF(9&lt;=$B$4,9,"")</f>
        <v/>
      </c>
      <c r="B15" s="6">
        <f>IF($A15="","",INDEX('الأصناف'!$A$6:$A$505,MATCH($A15,'الأصناف'!$N$6:$N$505,0))&amp;"")</f>
        <v/>
      </c>
      <c r="C15" s="6">
        <f>IF($A15="","",INDEX('الأصناف'!$B$6:$B$505,MATCH($A15,'الأصناف'!$N$6:$N$505,0))&amp;"")</f>
        <v/>
      </c>
      <c r="D15" s="13">
        <f>IF($A15="","",INDEX('الأصناف'!$C$6:$C$505,MATCH($A15,'الأصناف'!$N$6:$N$505,0)))</f>
        <v/>
      </c>
      <c r="E15" s="19">
        <f>IF($A15="","",INDEX('الأصناف'!$H$6:$H$505,MATCH($A15,'الأصناف'!$N$6:$N$505,0)))</f>
        <v/>
      </c>
      <c r="F15" s="19">
        <f>IF($A15="","",INDEX('الأصناف'!$D$6:$D$505,MATCH($A15,'الأصناف'!$N$6:$N$505,0)))</f>
        <v/>
      </c>
      <c r="G15" s="6">
        <f>IF($A15="","",INDEX('الأصناف'!$I$6:$I$505,MATCH($A15,'الأصناف'!$N$6:$N$505,0)))</f>
        <v/>
      </c>
      <c r="H15" s="6">
        <f>IF($A15="","",INDEX('الأصناف'!$J$6:$J$505,MATCH($A15,'الأصناف'!$N$6:$N$505,0)))</f>
        <v/>
      </c>
    </row>
    <row r="16">
      <c r="A16" s="6">
        <f>IF(10&lt;=$B$4,10,"")</f>
        <v/>
      </c>
      <c r="B16" s="6">
        <f>IF($A16="","",INDEX('الأصناف'!$A$6:$A$505,MATCH($A16,'الأصناف'!$N$6:$N$505,0))&amp;"")</f>
        <v/>
      </c>
      <c r="C16" s="6">
        <f>IF($A16="","",INDEX('الأصناف'!$B$6:$B$505,MATCH($A16,'الأصناف'!$N$6:$N$505,0))&amp;"")</f>
        <v/>
      </c>
      <c r="D16" s="13">
        <f>IF($A16="","",INDEX('الأصناف'!$C$6:$C$505,MATCH($A16,'الأصناف'!$N$6:$N$505,0)))</f>
        <v/>
      </c>
      <c r="E16" s="19">
        <f>IF($A16="","",INDEX('الأصناف'!$H$6:$H$505,MATCH($A16,'الأصناف'!$N$6:$N$505,0)))</f>
        <v/>
      </c>
      <c r="F16" s="19">
        <f>IF($A16="","",INDEX('الأصناف'!$D$6:$D$505,MATCH($A16,'الأصناف'!$N$6:$N$505,0)))</f>
        <v/>
      </c>
      <c r="G16" s="6">
        <f>IF($A16="","",INDEX('الأصناف'!$I$6:$I$505,MATCH($A16,'الأصناف'!$N$6:$N$505,0)))</f>
        <v/>
      </c>
      <c r="H16" s="6">
        <f>IF($A16="","",INDEX('الأصناف'!$J$6:$J$505,MATCH($A16,'الأصناف'!$N$6:$N$505,0)))</f>
        <v/>
      </c>
    </row>
    <row r="17">
      <c r="A17" s="6">
        <f>IF(11&lt;=$B$4,11,"")</f>
        <v/>
      </c>
      <c r="B17" s="6">
        <f>IF($A17="","",INDEX('الأصناف'!$A$6:$A$505,MATCH($A17,'الأصناف'!$N$6:$N$505,0))&amp;"")</f>
        <v/>
      </c>
      <c r="C17" s="6">
        <f>IF($A17="","",INDEX('الأصناف'!$B$6:$B$505,MATCH($A17,'الأصناف'!$N$6:$N$505,0))&amp;"")</f>
        <v/>
      </c>
      <c r="D17" s="13">
        <f>IF($A17="","",INDEX('الأصناف'!$C$6:$C$505,MATCH($A17,'الأصناف'!$N$6:$N$505,0)))</f>
        <v/>
      </c>
      <c r="E17" s="19">
        <f>IF($A17="","",INDEX('الأصناف'!$H$6:$H$505,MATCH($A17,'الأصناف'!$N$6:$N$505,0)))</f>
        <v/>
      </c>
      <c r="F17" s="19">
        <f>IF($A17="","",INDEX('الأصناف'!$D$6:$D$505,MATCH($A17,'الأصناف'!$N$6:$N$505,0)))</f>
        <v/>
      </c>
      <c r="G17" s="6">
        <f>IF($A17="","",INDEX('الأصناف'!$I$6:$I$505,MATCH($A17,'الأصناف'!$N$6:$N$505,0)))</f>
        <v/>
      </c>
      <c r="H17" s="6">
        <f>IF($A17="","",INDEX('الأصناف'!$J$6:$J$505,MATCH($A17,'الأصناف'!$N$6:$N$505,0)))</f>
        <v/>
      </c>
    </row>
    <row r="18">
      <c r="A18" s="6">
        <f>IF(12&lt;=$B$4,12,"")</f>
        <v/>
      </c>
      <c r="B18" s="6">
        <f>IF($A18="","",INDEX('الأصناف'!$A$6:$A$505,MATCH($A18,'الأصناف'!$N$6:$N$505,0))&amp;"")</f>
        <v/>
      </c>
      <c r="C18" s="6">
        <f>IF($A18="","",INDEX('الأصناف'!$B$6:$B$505,MATCH($A18,'الأصناف'!$N$6:$N$505,0))&amp;"")</f>
        <v/>
      </c>
      <c r="D18" s="13">
        <f>IF($A18="","",INDEX('الأصناف'!$C$6:$C$505,MATCH($A18,'الأصناف'!$N$6:$N$505,0)))</f>
        <v/>
      </c>
      <c r="E18" s="19">
        <f>IF($A18="","",INDEX('الأصناف'!$H$6:$H$505,MATCH($A18,'الأصناف'!$N$6:$N$505,0)))</f>
        <v/>
      </c>
      <c r="F18" s="19">
        <f>IF($A18="","",INDEX('الأصناف'!$D$6:$D$505,MATCH($A18,'الأصناف'!$N$6:$N$505,0)))</f>
        <v/>
      </c>
      <c r="G18" s="6">
        <f>IF($A18="","",INDEX('الأصناف'!$I$6:$I$505,MATCH($A18,'الأصناف'!$N$6:$N$505,0)))</f>
        <v/>
      </c>
      <c r="H18" s="6">
        <f>IF($A18="","",INDEX('الأصناف'!$J$6:$J$505,MATCH($A18,'الأصناف'!$N$6:$N$505,0)))</f>
        <v/>
      </c>
    </row>
    <row r="19">
      <c r="A19" s="6">
        <f>IF(13&lt;=$B$4,13,"")</f>
        <v/>
      </c>
      <c r="B19" s="6">
        <f>IF($A19="","",INDEX('الأصناف'!$A$6:$A$505,MATCH($A19,'الأصناف'!$N$6:$N$505,0))&amp;"")</f>
        <v/>
      </c>
      <c r="C19" s="6">
        <f>IF($A19="","",INDEX('الأصناف'!$B$6:$B$505,MATCH($A19,'الأصناف'!$N$6:$N$505,0))&amp;"")</f>
        <v/>
      </c>
      <c r="D19" s="13">
        <f>IF($A19="","",INDEX('الأصناف'!$C$6:$C$505,MATCH($A19,'الأصناف'!$N$6:$N$505,0)))</f>
        <v/>
      </c>
      <c r="E19" s="19">
        <f>IF($A19="","",INDEX('الأصناف'!$H$6:$H$505,MATCH($A19,'الأصناف'!$N$6:$N$505,0)))</f>
        <v/>
      </c>
      <c r="F19" s="19">
        <f>IF($A19="","",INDEX('الأصناف'!$D$6:$D$505,MATCH($A19,'الأصناف'!$N$6:$N$505,0)))</f>
        <v/>
      </c>
      <c r="G19" s="6">
        <f>IF($A19="","",INDEX('الأصناف'!$I$6:$I$505,MATCH($A19,'الأصناف'!$N$6:$N$505,0)))</f>
        <v/>
      </c>
      <c r="H19" s="6">
        <f>IF($A19="","",INDEX('الأصناف'!$J$6:$J$505,MATCH($A19,'الأصناف'!$N$6:$N$505,0)))</f>
        <v/>
      </c>
    </row>
    <row r="20">
      <c r="A20" s="6">
        <f>IF(14&lt;=$B$4,14,"")</f>
        <v/>
      </c>
      <c r="B20" s="6">
        <f>IF($A20="","",INDEX('الأصناف'!$A$6:$A$505,MATCH($A20,'الأصناف'!$N$6:$N$505,0))&amp;"")</f>
        <v/>
      </c>
      <c r="C20" s="6">
        <f>IF($A20="","",INDEX('الأصناف'!$B$6:$B$505,MATCH($A20,'الأصناف'!$N$6:$N$505,0))&amp;"")</f>
        <v/>
      </c>
      <c r="D20" s="13">
        <f>IF($A20="","",INDEX('الأصناف'!$C$6:$C$505,MATCH($A20,'الأصناف'!$N$6:$N$505,0)))</f>
        <v/>
      </c>
      <c r="E20" s="19">
        <f>IF($A20="","",INDEX('الأصناف'!$H$6:$H$505,MATCH($A20,'الأصناف'!$N$6:$N$505,0)))</f>
        <v/>
      </c>
      <c r="F20" s="19">
        <f>IF($A20="","",INDEX('الأصناف'!$D$6:$D$505,MATCH($A20,'الأصناف'!$N$6:$N$505,0)))</f>
        <v/>
      </c>
      <c r="G20" s="6">
        <f>IF($A20="","",INDEX('الأصناف'!$I$6:$I$505,MATCH($A20,'الأصناف'!$N$6:$N$505,0)))</f>
        <v/>
      </c>
      <c r="H20" s="6">
        <f>IF($A20="","",INDEX('الأصناف'!$J$6:$J$505,MATCH($A20,'الأصناف'!$N$6:$N$505,0)))</f>
        <v/>
      </c>
    </row>
    <row r="21">
      <c r="A21" s="6">
        <f>IF(15&lt;=$B$4,15,"")</f>
        <v/>
      </c>
      <c r="B21" s="6">
        <f>IF($A21="","",INDEX('الأصناف'!$A$6:$A$505,MATCH($A21,'الأصناف'!$N$6:$N$505,0))&amp;"")</f>
        <v/>
      </c>
      <c r="C21" s="6">
        <f>IF($A21="","",INDEX('الأصناف'!$B$6:$B$505,MATCH($A21,'الأصناف'!$N$6:$N$505,0))&amp;"")</f>
        <v/>
      </c>
      <c r="D21" s="13">
        <f>IF($A21="","",INDEX('الأصناف'!$C$6:$C$505,MATCH($A21,'الأصناف'!$N$6:$N$505,0)))</f>
        <v/>
      </c>
      <c r="E21" s="19">
        <f>IF($A21="","",INDEX('الأصناف'!$H$6:$H$505,MATCH($A21,'الأصناف'!$N$6:$N$505,0)))</f>
        <v/>
      </c>
      <c r="F21" s="19">
        <f>IF($A21="","",INDEX('الأصناف'!$D$6:$D$505,MATCH($A21,'الأصناف'!$N$6:$N$505,0)))</f>
        <v/>
      </c>
      <c r="G21" s="6">
        <f>IF($A21="","",INDEX('الأصناف'!$I$6:$I$505,MATCH($A21,'الأصناف'!$N$6:$N$505,0)))</f>
        <v/>
      </c>
      <c r="H21" s="6">
        <f>IF($A21="","",INDEX('الأصناف'!$J$6:$J$505,MATCH($A21,'الأصناف'!$N$6:$N$505,0)))</f>
        <v/>
      </c>
    </row>
    <row r="22">
      <c r="A22" s="6">
        <f>IF(16&lt;=$B$4,16,"")</f>
        <v/>
      </c>
      <c r="B22" s="6">
        <f>IF($A22="","",INDEX('الأصناف'!$A$6:$A$505,MATCH($A22,'الأصناف'!$N$6:$N$505,0))&amp;"")</f>
        <v/>
      </c>
      <c r="C22" s="6">
        <f>IF($A22="","",INDEX('الأصناف'!$B$6:$B$505,MATCH($A22,'الأصناف'!$N$6:$N$505,0))&amp;"")</f>
        <v/>
      </c>
      <c r="D22" s="13">
        <f>IF($A22="","",INDEX('الأصناف'!$C$6:$C$505,MATCH($A22,'الأصناف'!$N$6:$N$505,0)))</f>
        <v/>
      </c>
      <c r="E22" s="19">
        <f>IF($A22="","",INDEX('الأصناف'!$H$6:$H$505,MATCH($A22,'الأصناف'!$N$6:$N$505,0)))</f>
        <v/>
      </c>
      <c r="F22" s="19">
        <f>IF($A22="","",INDEX('الأصناف'!$D$6:$D$505,MATCH($A22,'الأصناف'!$N$6:$N$505,0)))</f>
        <v/>
      </c>
      <c r="G22" s="6">
        <f>IF($A22="","",INDEX('الأصناف'!$I$6:$I$505,MATCH($A22,'الأصناف'!$N$6:$N$505,0)))</f>
        <v/>
      </c>
      <c r="H22" s="6">
        <f>IF($A22="","",INDEX('الأصناف'!$J$6:$J$505,MATCH($A22,'الأصناف'!$N$6:$N$505,0)))</f>
        <v/>
      </c>
    </row>
    <row r="23">
      <c r="A23" s="6">
        <f>IF(17&lt;=$B$4,17,"")</f>
        <v/>
      </c>
      <c r="B23" s="6">
        <f>IF($A23="","",INDEX('الأصناف'!$A$6:$A$505,MATCH($A23,'الأصناف'!$N$6:$N$505,0))&amp;"")</f>
        <v/>
      </c>
      <c r="C23" s="6">
        <f>IF($A23="","",INDEX('الأصناف'!$B$6:$B$505,MATCH($A23,'الأصناف'!$N$6:$N$505,0))&amp;"")</f>
        <v/>
      </c>
      <c r="D23" s="13">
        <f>IF($A23="","",INDEX('الأصناف'!$C$6:$C$505,MATCH($A23,'الأصناف'!$N$6:$N$505,0)))</f>
        <v/>
      </c>
      <c r="E23" s="19">
        <f>IF($A23="","",INDEX('الأصناف'!$H$6:$H$505,MATCH($A23,'الأصناف'!$N$6:$N$505,0)))</f>
        <v/>
      </c>
      <c r="F23" s="19">
        <f>IF($A23="","",INDEX('الأصناف'!$D$6:$D$505,MATCH($A23,'الأصناف'!$N$6:$N$505,0)))</f>
        <v/>
      </c>
      <c r="G23" s="6">
        <f>IF($A23="","",INDEX('الأصناف'!$I$6:$I$505,MATCH($A23,'الأصناف'!$N$6:$N$505,0)))</f>
        <v/>
      </c>
      <c r="H23" s="6">
        <f>IF($A23="","",INDEX('الأصناف'!$J$6:$J$505,MATCH($A23,'الأصناف'!$N$6:$N$505,0)))</f>
        <v/>
      </c>
    </row>
    <row r="24">
      <c r="A24" s="6">
        <f>IF(18&lt;=$B$4,18,"")</f>
        <v/>
      </c>
      <c r="B24" s="6">
        <f>IF($A24="","",INDEX('الأصناف'!$A$6:$A$505,MATCH($A24,'الأصناف'!$N$6:$N$505,0))&amp;"")</f>
        <v/>
      </c>
      <c r="C24" s="6">
        <f>IF($A24="","",INDEX('الأصناف'!$B$6:$B$505,MATCH($A24,'الأصناف'!$N$6:$N$505,0))&amp;"")</f>
        <v/>
      </c>
      <c r="D24" s="13">
        <f>IF($A24="","",INDEX('الأصناف'!$C$6:$C$505,MATCH($A24,'الأصناف'!$N$6:$N$505,0)))</f>
        <v/>
      </c>
      <c r="E24" s="19">
        <f>IF($A24="","",INDEX('الأصناف'!$H$6:$H$505,MATCH($A24,'الأصناف'!$N$6:$N$505,0)))</f>
        <v/>
      </c>
      <c r="F24" s="19">
        <f>IF($A24="","",INDEX('الأصناف'!$D$6:$D$505,MATCH($A24,'الأصناف'!$N$6:$N$505,0)))</f>
        <v/>
      </c>
      <c r="G24" s="6">
        <f>IF($A24="","",INDEX('الأصناف'!$I$6:$I$505,MATCH($A24,'الأصناف'!$N$6:$N$505,0)))</f>
        <v/>
      </c>
      <c r="H24" s="6">
        <f>IF($A24="","",INDEX('الأصناف'!$J$6:$J$505,MATCH($A24,'الأصناف'!$N$6:$N$505,0)))</f>
        <v/>
      </c>
    </row>
    <row r="25">
      <c r="A25" s="6">
        <f>IF(19&lt;=$B$4,19,"")</f>
        <v/>
      </c>
      <c r="B25" s="6">
        <f>IF($A25="","",INDEX('الأصناف'!$A$6:$A$505,MATCH($A25,'الأصناف'!$N$6:$N$505,0))&amp;"")</f>
        <v/>
      </c>
      <c r="C25" s="6">
        <f>IF($A25="","",INDEX('الأصناف'!$B$6:$B$505,MATCH($A25,'الأصناف'!$N$6:$N$505,0))&amp;"")</f>
        <v/>
      </c>
      <c r="D25" s="13">
        <f>IF($A25="","",INDEX('الأصناف'!$C$6:$C$505,MATCH($A25,'الأصناف'!$N$6:$N$505,0)))</f>
        <v/>
      </c>
      <c r="E25" s="19">
        <f>IF($A25="","",INDEX('الأصناف'!$H$6:$H$505,MATCH($A25,'الأصناف'!$N$6:$N$505,0)))</f>
        <v/>
      </c>
      <c r="F25" s="19">
        <f>IF($A25="","",INDEX('الأصناف'!$D$6:$D$505,MATCH($A25,'الأصناف'!$N$6:$N$505,0)))</f>
        <v/>
      </c>
      <c r="G25" s="6">
        <f>IF($A25="","",INDEX('الأصناف'!$I$6:$I$505,MATCH($A25,'الأصناف'!$N$6:$N$505,0)))</f>
        <v/>
      </c>
      <c r="H25" s="6">
        <f>IF($A25="","",INDEX('الأصناف'!$J$6:$J$505,MATCH($A25,'الأصناف'!$N$6:$N$505,0)))</f>
        <v/>
      </c>
    </row>
    <row r="26">
      <c r="A26" s="6">
        <f>IF(20&lt;=$B$4,20,"")</f>
        <v/>
      </c>
      <c r="B26" s="6">
        <f>IF($A26="","",INDEX('الأصناف'!$A$6:$A$505,MATCH($A26,'الأصناف'!$N$6:$N$505,0))&amp;"")</f>
        <v/>
      </c>
      <c r="C26" s="6">
        <f>IF($A26="","",INDEX('الأصناف'!$B$6:$B$505,MATCH($A26,'الأصناف'!$N$6:$N$505,0))&amp;"")</f>
        <v/>
      </c>
      <c r="D26" s="13">
        <f>IF($A26="","",INDEX('الأصناف'!$C$6:$C$505,MATCH($A26,'الأصناف'!$N$6:$N$505,0)))</f>
        <v/>
      </c>
      <c r="E26" s="19">
        <f>IF($A26="","",INDEX('الأصناف'!$H$6:$H$505,MATCH($A26,'الأصناف'!$N$6:$N$505,0)))</f>
        <v/>
      </c>
      <c r="F26" s="19">
        <f>IF($A26="","",INDEX('الأصناف'!$D$6:$D$505,MATCH($A26,'الأصناف'!$N$6:$N$505,0)))</f>
        <v/>
      </c>
      <c r="G26" s="6">
        <f>IF($A26="","",INDEX('الأصناف'!$I$6:$I$505,MATCH($A26,'الأصناف'!$N$6:$N$505,0)))</f>
        <v/>
      </c>
      <c r="H26" s="6">
        <f>IF($A26="","",INDEX('الأصناف'!$J$6:$J$505,MATCH($A26,'الأصناف'!$N$6:$N$505,0)))</f>
        <v/>
      </c>
    </row>
    <row r="27">
      <c r="A27" s="6">
        <f>IF(21&lt;=$B$4,21,"")</f>
        <v/>
      </c>
      <c r="B27" s="6">
        <f>IF($A27="","",INDEX('الأصناف'!$A$6:$A$505,MATCH($A27,'الأصناف'!$N$6:$N$505,0))&amp;"")</f>
        <v/>
      </c>
      <c r="C27" s="6">
        <f>IF($A27="","",INDEX('الأصناف'!$B$6:$B$505,MATCH($A27,'الأصناف'!$N$6:$N$505,0))&amp;"")</f>
        <v/>
      </c>
      <c r="D27" s="13">
        <f>IF($A27="","",INDEX('الأصناف'!$C$6:$C$505,MATCH($A27,'الأصناف'!$N$6:$N$505,0)))</f>
        <v/>
      </c>
      <c r="E27" s="19">
        <f>IF($A27="","",INDEX('الأصناف'!$H$6:$H$505,MATCH($A27,'الأصناف'!$N$6:$N$505,0)))</f>
        <v/>
      </c>
      <c r="F27" s="19">
        <f>IF($A27="","",INDEX('الأصناف'!$D$6:$D$505,MATCH($A27,'الأصناف'!$N$6:$N$505,0)))</f>
        <v/>
      </c>
      <c r="G27" s="6">
        <f>IF($A27="","",INDEX('الأصناف'!$I$6:$I$505,MATCH($A27,'الأصناف'!$N$6:$N$505,0)))</f>
        <v/>
      </c>
      <c r="H27" s="6">
        <f>IF($A27="","",INDEX('الأصناف'!$J$6:$J$505,MATCH($A27,'الأصناف'!$N$6:$N$505,0)))</f>
        <v/>
      </c>
    </row>
    <row r="28">
      <c r="A28" s="6">
        <f>IF(22&lt;=$B$4,22,"")</f>
        <v/>
      </c>
      <c r="B28" s="6">
        <f>IF($A28="","",INDEX('الأصناف'!$A$6:$A$505,MATCH($A28,'الأصناف'!$N$6:$N$505,0))&amp;"")</f>
        <v/>
      </c>
      <c r="C28" s="6">
        <f>IF($A28="","",INDEX('الأصناف'!$B$6:$B$505,MATCH($A28,'الأصناف'!$N$6:$N$505,0))&amp;"")</f>
        <v/>
      </c>
      <c r="D28" s="13">
        <f>IF($A28="","",INDEX('الأصناف'!$C$6:$C$505,MATCH($A28,'الأصناف'!$N$6:$N$505,0)))</f>
        <v/>
      </c>
      <c r="E28" s="19">
        <f>IF($A28="","",INDEX('الأصناف'!$H$6:$H$505,MATCH($A28,'الأصناف'!$N$6:$N$505,0)))</f>
        <v/>
      </c>
      <c r="F28" s="19">
        <f>IF($A28="","",INDEX('الأصناف'!$D$6:$D$505,MATCH($A28,'الأصناف'!$N$6:$N$505,0)))</f>
        <v/>
      </c>
      <c r="G28" s="6">
        <f>IF($A28="","",INDEX('الأصناف'!$I$6:$I$505,MATCH($A28,'الأصناف'!$N$6:$N$505,0)))</f>
        <v/>
      </c>
      <c r="H28" s="6">
        <f>IF($A28="","",INDEX('الأصناف'!$J$6:$J$505,MATCH($A28,'الأصناف'!$N$6:$N$505,0)))</f>
        <v/>
      </c>
    </row>
    <row r="29">
      <c r="A29" s="6">
        <f>IF(23&lt;=$B$4,23,"")</f>
        <v/>
      </c>
      <c r="B29" s="6">
        <f>IF($A29="","",INDEX('الأصناف'!$A$6:$A$505,MATCH($A29,'الأصناف'!$N$6:$N$505,0))&amp;"")</f>
        <v/>
      </c>
      <c r="C29" s="6">
        <f>IF($A29="","",INDEX('الأصناف'!$B$6:$B$505,MATCH($A29,'الأصناف'!$N$6:$N$505,0))&amp;"")</f>
        <v/>
      </c>
      <c r="D29" s="13">
        <f>IF($A29="","",INDEX('الأصناف'!$C$6:$C$505,MATCH($A29,'الأصناف'!$N$6:$N$505,0)))</f>
        <v/>
      </c>
      <c r="E29" s="19">
        <f>IF($A29="","",INDEX('الأصناف'!$H$6:$H$505,MATCH($A29,'الأصناف'!$N$6:$N$505,0)))</f>
        <v/>
      </c>
      <c r="F29" s="19">
        <f>IF($A29="","",INDEX('الأصناف'!$D$6:$D$505,MATCH($A29,'الأصناف'!$N$6:$N$505,0)))</f>
        <v/>
      </c>
      <c r="G29" s="6">
        <f>IF($A29="","",INDEX('الأصناف'!$I$6:$I$505,MATCH($A29,'الأصناف'!$N$6:$N$505,0)))</f>
        <v/>
      </c>
      <c r="H29" s="6">
        <f>IF($A29="","",INDEX('الأصناف'!$J$6:$J$505,MATCH($A29,'الأصناف'!$N$6:$N$505,0)))</f>
        <v/>
      </c>
    </row>
    <row r="30">
      <c r="A30" s="6">
        <f>IF(24&lt;=$B$4,24,"")</f>
        <v/>
      </c>
      <c r="B30" s="6">
        <f>IF($A30="","",INDEX('الأصناف'!$A$6:$A$505,MATCH($A30,'الأصناف'!$N$6:$N$505,0))&amp;"")</f>
        <v/>
      </c>
      <c r="C30" s="6">
        <f>IF($A30="","",INDEX('الأصناف'!$B$6:$B$505,MATCH($A30,'الأصناف'!$N$6:$N$505,0))&amp;"")</f>
        <v/>
      </c>
      <c r="D30" s="13">
        <f>IF($A30="","",INDEX('الأصناف'!$C$6:$C$505,MATCH($A30,'الأصناف'!$N$6:$N$505,0)))</f>
        <v/>
      </c>
      <c r="E30" s="19">
        <f>IF($A30="","",INDEX('الأصناف'!$H$6:$H$505,MATCH($A30,'الأصناف'!$N$6:$N$505,0)))</f>
        <v/>
      </c>
      <c r="F30" s="19">
        <f>IF($A30="","",INDEX('الأصناف'!$D$6:$D$505,MATCH($A30,'الأصناف'!$N$6:$N$505,0)))</f>
        <v/>
      </c>
      <c r="G30" s="6">
        <f>IF($A30="","",INDEX('الأصناف'!$I$6:$I$505,MATCH($A30,'الأصناف'!$N$6:$N$505,0)))</f>
        <v/>
      </c>
      <c r="H30" s="6">
        <f>IF($A30="","",INDEX('الأصناف'!$J$6:$J$505,MATCH($A30,'الأصناف'!$N$6:$N$505,0)))</f>
        <v/>
      </c>
    </row>
    <row r="31">
      <c r="A31" s="6">
        <f>IF(25&lt;=$B$4,25,"")</f>
        <v/>
      </c>
      <c r="B31" s="6">
        <f>IF($A31="","",INDEX('الأصناف'!$A$6:$A$505,MATCH($A31,'الأصناف'!$N$6:$N$505,0))&amp;"")</f>
        <v/>
      </c>
      <c r="C31" s="6">
        <f>IF($A31="","",INDEX('الأصناف'!$B$6:$B$505,MATCH($A31,'الأصناف'!$N$6:$N$505,0))&amp;"")</f>
        <v/>
      </c>
      <c r="D31" s="13">
        <f>IF($A31="","",INDEX('الأصناف'!$C$6:$C$505,MATCH($A31,'الأصناف'!$N$6:$N$505,0)))</f>
        <v/>
      </c>
      <c r="E31" s="19">
        <f>IF($A31="","",INDEX('الأصناف'!$H$6:$H$505,MATCH($A31,'الأصناف'!$N$6:$N$505,0)))</f>
        <v/>
      </c>
      <c r="F31" s="19">
        <f>IF($A31="","",INDEX('الأصناف'!$D$6:$D$505,MATCH($A31,'الأصناف'!$N$6:$N$505,0)))</f>
        <v/>
      </c>
      <c r="G31" s="6">
        <f>IF($A31="","",INDEX('الأصناف'!$I$6:$I$505,MATCH($A31,'الأصناف'!$N$6:$N$505,0)))</f>
        <v/>
      </c>
      <c r="H31" s="6">
        <f>IF($A31="","",INDEX('الأصناف'!$J$6:$J$505,MATCH($A31,'الأصناف'!$N$6:$N$505,0)))</f>
        <v/>
      </c>
    </row>
    <row r="32">
      <c r="A32" s="6">
        <f>IF(26&lt;=$B$4,26,"")</f>
        <v/>
      </c>
      <c r="B32" s="6">
        <f>IF($A32="","",INDEX('الأصناف'!$A$6:$A$505,MATCH($A32,'الأصناف'!$N$6:$N$505,0))&amp;"")</f>
        <v/>
      </c>
      <c r="C32" s="6">
        <f>IF($A32="","",INDEX('الأصناف'!$B$6:$B$505,MATCH($A32,'الأصناف'!$N$6:$N$505,0))&amp;"")</f>
        <v/>
      </c>
      <c r="D32" s="13">
        <f>IF($A32="","",INDEX('الأصناف'!$C$6:$C$505,MATCH($A32,'الأصناف'!$N$6:$N$505,0)))</f>
        <v/>
      </c>
      <c r="E32" s="19">
        <f>IF($A32="","",INDEX('الأصناف'!$H$6:$H$505,MATCH($A32,'الأصناف'!$N$6:$N$505,0)))</f>
        <v/>
      </c>
      <c r="F32" s="19">
        <f>IF($A32="","",INDEX('الأصناف'!$D$6:$D$505,MATCH($A32,'الأصناف'!$N$6:$N$505,0)))</f>
        <v/>
      </c>
      <c r="G32" s="6">
        <f>IF($A32="","",INDEX('الأصناف'!$I$6:$I$505,MATCH($A32,'الأصناف'!$N$6:$N$505,0)))</f>
        <v/>
      </c>
      <c r="H32" s="6">
        <f>IF($A32="","",INDEX('الأصناف'!$J$6:$J$505,MATCH($A32,'الأصناف'!$N$6:$N$505,0)))</f>
        <v/>
      </c>
    </row>
    <row r="33">
      <c r="A33" s="6">
        <f>IF(27&lt;=$B$4,27,"")</f>
        <v/>
      </c>
      <c r="B33" s="6">
        <f>IF($A33="","",INDEX('الأصناف'!$A$6:$A$505,MATCH($A33,'الأصناف'!$N$6:$N$505,0))&amp;"")</f>
        <v/>
      </c>
      <c r="C33" s="6">
        <f>IF($A33="","",INDEX('الأصناف'!$B$6:$B$505,MATCH($A33,'الأصناف'!$N$6:$N$505,0))&amp;"")</f>
        <v/>
      </c>
      <c r="D33" s="13">
        <f>IF($A33="","",INDEX('الأصناف'!$C$6:$C$505,MATCH($A33,'الأصناف'!$N$6:$N$505,0)))</f>
        <v/>
      </c>
      <c r="E33" s="19">
        <f>IF($A33="","",INDEX('الأصناف'!$H$6:$H$505,MATCH($A33,'الأصناف'!$N$6:$N$505,0)))</f>
        <v/>
      </c>
      <c r="F33" s="19">
        <f>IF($A33="","",INDEX('الأصناف'!$D$6:$D$505,MATCH($A33,'الأصناف'!$N$6:$N$505,0)))</f>
        <v/>
      </c>
      <c r="G33" s="6">
        <f>IF($A33="","",INDEX('الأصناف'!$I$6:$I$505,MATCH($A33,'الأصناف'!$N$6:$N$505,0)))</f>
        <v/>
      </c>
      <c r="H33" s="6">
        <f>IF($A33="","",INDEX('الأصناف'!$J$6:$J$505,MATCH($A33,'الأصناف'!$N$6:$N$505,0)))</f>
        <v/>
      </c>
    </row>
    <row r="34">
      <c r="A34" s="6">
        <f>IF(28&lt;=$B$4,28,"")</f>
        <v/>
      </c>
      <c r="B34" s="6">
        <f>IF($A34="","",INDEX('الأصناف'!$A$6:$A$505,MATCH($A34,'الأصناف'!$N$6:$N$505,0))&amp;"")</f>
        <v/>
      </c>
      <c r="C34" s="6">
        <f>IF($A34="","",INDEX('الأصناف'!$B$6:$B$505,MATCH($A34,'الأصناف'!$N$6:$N$505,0))&amp;"")</f>
        <v/>
      </c>
      <c r="D34" s="13">
        <f>IF($A34="","",INDEX('الأصناف'!$C$6:$C$505,MATCH($A34,'الأصناف'!$N$6:$N$505,0)))</f>
        <v/>
      </c>
      <c r="E34" s="19">
        <f>IF($A34="","",INDEX('الأصناف'!$H$6:$H$505,MATCH($A34,'الأصناف'!$N$6:$N$505,0)))</f>
        <v/>
      </c>
      <c r="F34" s="19">
        <f>IF($A34="","",INDEX('الأصناف'!$D$6:$D$505,MATCH($A34,'الأصناف'!$N$6:$N$505,0)))</f>
        <v/>
      </c>
      <c r="G34" s="6">
        <f>IF($A34="","",INDEX('الأصناف'!$I$6:$I$505,MATCH($A34,'الأصناف'!$N$6:$N$505,0)))</f>
        <v/>
      </c>
      <c r="H34" s="6">
        <f>IF($A34="","",INDEX('الأصناف'!$J$6:$J$505,MATCH($A34,'الأصناف'!$N$6:$N$505,0)))</f>
        <v/>
      </c>
    </row>
    <row r="35">
      <c r="A35" s="6">
        <f>IF(29&lt;=$B$4,29,"")</f>
        <v/>
      </c>
      <c r="B35" s="6">
        <f>IF($A35="","",INDEX('الأصناف'!$A$6:$A$505,MATCH($A35,'الأصناف'!$N$6:$N$505,0))&amp;"")</f>
        <v/>
      </c>
      <c r="C35" s="6">
        <f>IF($A35="","",INDEX('الأصناف'!$B$6:$B$505,MATCH($A35,'الأصناف'!$N$6:$N$505,0))&amp;"")</f>
        <v/>
      </c>
      <c r="D35" s="13">
        <f>IF($A35="","",INDEX('الأصناف'!$C$6:$C$505,MATCH($A35,'الأصناف'!$N$6:$N$505,0)))</f>
        <v/>
      </c>
      <c r="E35" s="19">
        <f>IF($A35="","",INDEX('الأصناف'!$H$6:$H$505,MATCH($A35,'الأصناف'!$N$6:$N$505,0)))</f>
        <v/>
      </c>
      <c r="F35" s="19">
        <f>IF($A35="","",INDEX('الأصناف'!$D$6:$D$505,MATCH($A35,'الأصناف'!$N$6:$N$505,0)))</f>
        <v/>
      </c>
      <c r="G35" s="6">
        <f>IF($A35="","",INDEX('الأصناف'!$I$6:$I$505,MATCH($A35,'الأصناف'!$N$6:$N$505,0)))</f>
        <v/>
      </c>
      <c r="H35" s="6">
        <f>IF($A35="","",INDEX('الأصناف'!$J$6:$J$505,MATCH($A35,'الأصناف'!$N$6:$N$505,0)))</f>
        <v/>
      </c>
    </row>
    <row r="36">
      <c r="A36" s="6">
        <f>IF(30&lt;=$B$4,30,"")</f>
        <v/>
      </c>
      <c r="B36" s="6">
        <f>IF($A36="","",INDEX('الأصناف'!$A$6:$A$505,MATCH($A36,'الأصناف'!$N$6:$N$505,0))&amp;"")</f>
        <v/>
      </c>
      <c r="C36" s="6">
        <f>IF($A36="","",INDEX('الأصناف'!$B$6:$B$505,MATCH($A36,'الأصناف'!$N$6:$N$505,0))&amp;"")</f>
        <v/>
      </c>
      <c r="D36" s="13">
        <f>IF($A36="","",INDEX('الأصناف'!$C$6:$C$505,MATCH($A36,'الأصناف'!$N$6:$N$505,0)))</f>
        <v/>
      </c>
      <c r="E36" s="19">
        <f>IF($A36="","",INDEX('الأصناف'!$H$6:$H$505,MATCH($A36,'الأصناف'!$N$6:$N$505,0)))</f>
        <v/>
      </c>
      <c r="F36" s="19">
        <f>IF($A36="","",INDEX('الأصناف'!$D$6:$D$505,MATCH($A36,'الأصناف'!$N$6:$N$505,0)))</f>
        <v/>
      </c>
      <c r="G36" s="6">
        <f>IF($A36="","",INDEX('الأصناف'!$I$6:$I$505,MATCH($A36,'الأصناف'!$N$6:$N$505,0)))</f>
        <v/>
      </c>
      <c r="H36" s="6">
        <f>IF($A36="","",INDEX('الأصناف'!$J$6:$J$505,MATCH($A36,'الأصناف'!$N$6:$N$505,0)))</f>
        <v/>
      </c>
    </row>
    <row r="37">
      <c r="A37" s="6">
        <f>IF(31&lt;=$B$4,31,"")</f>
        <v/>
      </c>
      <c r="B37" s="6">
        <f>IF($A37="","",INDEX('الأصناف'!$A$6:$A$505,MATCH($A37,'الأصناف'!$N$6:$N$505,0))&amp;"")</f>
        <v/>
      </c>
      <c r="C37" s="6">
        <f>IF($A37="","",INDEX('الأصناف'!$B$6:$B$505,MATCH($A37,'الأصناف'!$N$6:$N$505,0))&amp;"")</f>
        <v/>
      </c>
      <c r="D37" s="13">
        <f>IF($A37="","",INDEX('الأصناف'!$C$6:$C$505,MATCH($A37,'الأصناف'!$N$6:$N$505,0)))</f>
        <v/>
      </c>
      <c r="E37" s="19">
        <f>IF($A37="","",INDEX('الأصناف'!$H$6:$H$505,MATCH($A37,'الأصناف'!$N$6:$N$505,0)))</f>
        <v/>
      </c>
      <c r="F37" s="19">
        <f>IF($A37="","",INDEX('الأصناف'!$D$6:$D$505,MATCH($A37,'الأصناف'!$N$6:$N$505,0)))</f>
        <v/>
      </c>
      <c r="G37" s="6">
        <f>IF($A37="","",INDEX('الأصناف'!$I$6:$I$505,MATCH($A37,'الأصناف'!$N$6:$N$505,0)))</f>
        <v/>
      </c>
      <c r="H37" s="6">
        <f>IF($A37="","",INDEX('الأصناف'!$J$6:$J$505,MATCH($A37,'الأصناف'!$N$6:$N$505,0)))</f>
        <v/>
      </c>
    </row>
    <row r="38">
      <c r="A38" s="6">
        <f>IF(32&lt;=$B$4,32,"")</f>
        <v/>
      </c>
      <c r="B38" s="6">
        <f>IF($A38="","",INDEX('الأصناف'!$A$6:$A$505,MATCH($A38,'الأصناف'!$N$6:$N$505,0))&amp;"")</f>
        <v/>
      </c>
      <c r="C38" s="6">
        <f>IF($A38="","",INDEX('الأصناف'!$B$6:$B$505,MATCH($A38,'الأصناف'!$N$6:$N$505,0))&amp;"")</f>
        <v/>
      </c>
      <c r="D38" s="13">
        <f>IF($A38="","",INDEX('الأصناف'!$C$6:$C$505,MATCH($A38,'الأصناف'!$N$6:$N$505,0)))</f>
        <v/>
      </c>
      <c r="E38" s="19">
        <f>IF($A38="","",INDEX('الأصناف'!$H$6:$H$505,MATCH($A38,'الأصناف'!$N$6:$N$505,0)))</f>
        <v/>
      </c>
      <c r="F38" s="19">
        <f>IF($A38="","",INDEX('الأصناف'!$D$6:$D$505,MATCH($A38,'الأصناف'!$N$6:$N$505,0)))</f>
        <v/>
      </c>
      <c r="G38" s="6">
        <f>IF($A38="","",INDEX('الأصناف'!$I$6:$I$505,MATCH($A38,'الأصناف'!$N$6:$N$505,0)))</f>
        <v/>
      </c>
      <c r="H38" s="6">
        <f>IF($A38="","",INDEX('الأصناف'!$J$6:$J$505,MATCH($A38,'الأصناف'!$N$6:$N$505,0)))</f>
        <v/>
      </c>
    </row>
    <row r="39">
      <c r="A39" s="6">
        <f>IF(33&lt;=$B$4,33,"")</f>
        <v/>
      </c>
      <c r="B39" s="6">
        <f>IF($A39="","",INDEX('الأصناف'!$A$6:$A$505,MATCH($A39,'الأصناف'!$N$6:$N$505,0))&amp;"")</f>
        <v/>
      </c>
      <c r="C39" s="6">
        <f>IF($A39="","",INDEX('الأصناف'!$B$6:$B$505,MATCH($A39,'الأصناف'!$N$6:$N$505,0))&amp;"")</f>
        <v/>
      </c>
      <c r="D39" s="13">
        <f>IF($A39="","",INDEX('الأصناف'!$C$6:$C$505,MATCH($A39,'الأصناف'!$N$6:$N$505,0)))</f>
        <v/>
      </c>
      <c r="E39" s="19">
        <f>IF($A39="","",INDEX('الأصناف'!$H$6:$H$505,MATCH($A39,'الأصناف'!$N$6:$N$505,0)))</f>
        <v/>
      </c>
      <c r="F39" s="19">
        <f>IF($A39="","",INDEX('الأصناف'!$D$6:$D$505,MATCH($A39,'الأصناف'!$N$6:$N$505,0)))</f>
        <v/>
      </c>
      <c r="G39" s="6">
        <f>IF($A39="","",INDEX('الأصناف'!$I$6:$I$505,MATCH($A39,'الأصناف'!$N$6:$N$505,0)))</f>
        <v/>
      </c>
      <c r="H39" s="6">
        <f>IF($A39="","",INDEX('الأصناف'!$J$6:$J$505,MATCH($A39,'الأصناف'!$N$6:$N$505,0)))</f>
        <v/>
      </c>
    </row>
    <row r="40">
      <c r="A40" s="6">
        <f>IF(34&lt;=$B$4,34,"")</f>
        <v/>
      </c>
      <c r="B40" s="6">
        <f>IF($A40="","",INDEX('الأصناف'!$A$6:$A$505,MATCH($A40,'الأصناف'!$N$6:$N$505,0))&amp;"")</f>
        <v/>
      </c>
      <c r="C40" s="6">
        <f>IF($A40="","",INDEX('الأصناف'!$B$6:$B$505,MATCH($A40,'الأصناف'!$N$6:$N$505,0))&amp;"")</f>
        <v/>
      </c>
      <c r="D40" s="13">
        <f>IF($A40="","",INDEX('الأصناف'!$C$6:$C$505,MATCH($A40,'الأصناف'!$N$6:$N$505,0)))</f>
        <v/>
      </c>
      <c r="E40" s="19">
        <f>IF($A40="","",INDEX('الأصناف'!$H$6:$H$505,MATCH($A40,'الأصناف'!$N$6:$N$505,0)))</f>
        <v/>
      </c>
      <c r="F40" s="19">
        <f>IF($A40="","",INDEX('الأصناف'!$D$6:$D$505,MATCH($A40,'الأصناف'!$N$6:$N$505,0)))</f>
        <v/>
      </c>
      <c r="G40" s="6">
        <f>IF($A40="","",INDEX('الأصناف'!$I$6:$I$505,MATCH($A40,'الأصناف'!$N$6:$N$505,0)))</f>
        <v/>
      </c>
      <c r="H40" s="6">
        <f>IF($A40="","",INDEX('الأصناف'!$J$6:$J$505,MATCH($A40,'الأصناف'!$N$6:$N$505,0)))</f>
        <v/>
      </c>
    </row>
    <row r="41">
      <c r="A41" s="6">
        <f>IF(35&lt;=$B$4,35,"")</f>
        <v/>
      </c>
      <c r="B41" s="6">
        <f>IF($A41="","",INDEX('الأصناف'!$A$6:$A$505,MATCH($A41,'الأصناف'!$N$6:$N$505,0))&amp;"")</f>
        <v/>
      </c>
      <c r="C41" s="6">
        <f>IF($A41="","",INDEX('الأصناف'!$B$6:$B$505,MATCH($A41,'الأصناف'!$N$6:$N$505,0))&amp;"")</f>
        <v/>
      </c>
      <c r="D41" s="13">
        <f>IF($A41="","",INDEX('الأصناف'!$C$6:$C$505,MATCH($A41,'الأصناف'!$N$6:$N$505,0)))</f>
        <v/>
      </c>
      <c r="E41" s="19">
        <f>IF($A41="","",INDEX('الأصناف'!$H$6:$H$505,MATCH($A41,'الأصناف'!$N$6:$N$505,0)))</f>
        <v/>
      </c>
      <c r="F41" s="19">
        <f>IF($A41="","",INDEX('الأصناف'!$D$6:$D$505,MATCH($A41,'الأصناف'!$N$6:$N$505,0)))</f>
        <v/>
      </c>
      <c r="G41" s="6">
        <f>IF($A41="","",INDEX('الأصناف'!$I$6:$I$505,MATCH($A41,'الأصناف'!$N$6:$N$505,0)))</f>
        <v/>
      </c>
      <c r="H41" s="6">
        <f>IF($A41="","",INDEX('الأصناف'!$J$6:$J$505,MATCH($A41,'الأصناف'!$N$6:$N$505,0)))</f>
        <v/>
      </c>
    </row>
    <row r="42">
      <c r="A42" s="6">
        <f>IF(36&lt;=$B$4,36,"")</f>
        <v/>
      </c>
      <c r="B42" s="6">
        <f>IF($A42="","",INDEX('الأصناف'!$A$6:$A$505,MATCH($A42,'الأصناف'!$N$6:$N$505,0))&amp;"")</f>
        <v/>
      </c>
      <c r="C42" s="6">
        <f>IF($A42="","",INDEX('الأصناف'!$B$6:$B$505,MATCH($A42,'الأصناف'!$N$6:$N$505,0))&amp;"")</f>
        <v/>
      </c>
      <c r="D42" s="13">
        <f>IF($A42="","",INDEX('الأصناف'!$C$6:$C$505,MATCH($A42,'الأصناف'!$N$6:$N$505,0)))</f>
        <v/>
      </c>
      <c r="E42" s="19">
        <f>IF($A42="","",INDEX('الأصناف'!$H$6:$H$505,MATCH($A42,'الأصناف'!$N$6:$N$505,0)))</f>
        <v/>
      </c>
      <c r="F42" s="19">
        <f>IF($A42="","",INDEX('الأصناف'!$D$6:$D$505,MATCH($A42,'الأصناف'!$N$6:$N$505,0)))</f>
        <v/>
      </c>
      <c r="G42" s="6">
        <f>IF($A42="","",INDEX('الأصناف'!$I$6:$I$505,MATCH($A42,'الأصناف'!$N$6:$N$505,0)))</f>
        <v/>
      </c>
      <c r="H42" s="6">
        <f>IF($A42="","",INDEX('الأصناف'!$J$6:$J$505,MATCH($A42,'الأصناف'!$N$6:$N$505,0)))</f>
        <v/>
      </c>
    </row>
    <row r="43">
      <c r="A43" s="6">
        <f>IF(37&lt;=$B$4,37,"")</f>
        <v/>
      </c>
      <c r="B43" s="6">
        <f>IF($A43="","",INDEX('الأصناف'!$A$6:$A$505,MATCH($A43,'الأصناف'!$N$6:$N$505,0))&amp;"")</f>
        <v/>
      </c>
      <c r="C43" s="6">
        <f>IF($A43="","",INDEX('الأصناف'!$B$6:$B$505,MATCH($A43,'الأصناف'!$N$6:$N$505,0))&amp;"")</f>
        <v/>
      </c>
      <c r="D43" s="13">
        <f>IF($A43="","",INDEX('الأصناف'!$C$6:$C$505,MATCH($A43,'الأصناف'!$N$6:$N$505,0)))</f>
        <v/>
      </c>
      <c r="E43" s="19">
        <f>IF($A43="","",INDEX('الأصناف'!$H$6:$H$505,MATCH($A43,'الأصناف'!$N$6:$N$505,0)))</f>
        <v/>
      </c>
      <c r="F43" s="19">
        <f>IF($A43="","",INDEX('الأصناف'!$D$6:$D$505,MATCH($A43,'الأصناف'!$N$6:$N$505,0)))</f>
        <v/>
      </c>
      <c r="G43" s="6">
        <f>IF($A43="","",INDEX('الأصناف'!$I$6:$I$505,MATCH($A43,'الأصناف'!$N$6:$N$505,0)))</f>
        <v/>
      </c>
      <c r="H43" s="6">
        <f>IF($A43="","",INDEX('الأصناف'!$J$6:$J$505,MATCH($A43,'الأصناف'!$N$6:$N$505,0)))</f>
        <v/>
      </c>
    </row>
    <row r="44">
      <c r="A44" s="6">
        <f>IF(38&lt;=$B$4,38,"")</f>
        <v/>
      </c>
      <c r="B44" s="6">
        <f>IF($A44="","",INDEX('الأصناف'!$A$6:$A$505,MATCH($A44,'الأصناف'!$N$6:$N$505,0))&amp;"")</f>
        <v/>
      </c>
      <c r="C44" s="6">
        <f>IF($A44="","",INDEX('الأصناف'!$B$6:$B$505,MATCH($A44,'الأصناف'!$N$6:$N$505,0))&amp;"")</f>
        <v/>
      </c>
      <c r="D44" s="13">
        <f>IF($A44="","",INDEX('الأصناف'!$C$6:$C$505,MATCH($A44,'الأصناف'!$N$6:$N$505,0)))</f>
        <v/>
      </c>
      <c r="E44" s="19">
        <f>IF($A44="","",INDEX('الأصناف'!$H$6:$H$505,MATCH($A44,'الأصناف'!$N$6:$N$505,0)))</f>
        <v/>
      </c>
      <c r="F44" s="19">
        <f>IF($A44="","",INDEX('الأصناف'!$D$6:$D$505,MATCH($A44,'الأصناف'!$N$6:$N$505,0)))</f>
        <v/>
      </c>
      <c r="G44" s="6">
        <f>IF($A44="","",INDEX('الأصناف'!$I$6:$I$505,MATCH($A44,'الأصناف'!$N$6:$N$505,0)))</f>
        <v/>
      </c>
      <c r="H44" s="6">
        <f>IF($A44="","",INDEX('الأصناف'!$J$6:$J$505,MATCH($A44,'الأصناف'!$N$6:$N$505,0)))</f>
        <v/>
      </c>
    </row>
    <row r="45">
      <c r="A45" s="6">
        <f>IF(39&lt;=$B$4,39,"")</f>
        <v/>
      </c>
      <c r="B45" s="6">
        <f>IF($A45="","",INDEX('الأصناف'!$A$6:$A$505,MATCH($A45,'الأصناف'!$N$6:$N$505,0))&amp;"")</f>
        <v/>
      </c>
      <c r="C45" s="6">
        <f>IF($A45="","",INDEX('الأصناف'!$B$6:$B$505,MATCH($A45,'الأصناف'!$N$6:$N$505,0))&amp;"")</f>
        <v/>
      </c>
      <c r="D45" s="13">
        <f>IF($A45="","",INDEX('الأصناف'!$C$6:$C$505,MATCH($A45,'الأصناف'!$N$6:$N$505,0)))</f>
        <v/>
      </c>
      <c r="E45" s="19">
        <f>IF($A45="","",INDEX('الأصناف'!$H$6:$H$505,MATCH($A45,'الأصناف'!$N$6:$N$505,0)))</f>
        <v/>
      </c>
      <c r="F45" s="19">
        <f>IF($A45="","",INDEX('الأصناف'!$D$6:$D$505,MATCH($A45,'الأصناف'!$N$6:$N$505,0)))</f>
        <v/>
      </c>
      <c r="G45" s="6">
        <f>IF($A45="","",INDEX('الأصناف'!$I$6:$I$505,MATCH($A45,'الأصناف'!$N$6:$N$505,0)))</f>
        <v/>
      </c>
      <c r="H45" s="6">
        <f>IF($A45="","",INDEX('الأصناف'!$J$6:$J$505,MATCH($A45,'الأصناف'!$N$6:$N$505,0)))</f>
        <v/>
      </c>
    </row>
    <row r="46">
      <c r="A46" s="6">
        <f>IF(40&lt;=$B$4,40,"")</f>
        <v/>
      </c>
      <c r="B46" s="6">
        <f>IF($A46="","",INDEX('الأصناف'!$A$6:$A$505,MATCH($A46,'الأصناف'!$N$6:$N$505,0))&amp;"")</f>
        <v/>
      </c>
      <c r="C46" s="6">
        <f>IF($A46="","",INDEX('الأصناف'!$B$6:$B$505,MATCH($A46,'الأصناف'!$N$6:$N$505,0))&amp;"")</f>
        <v/>
      </c>
      <c r="D46" s="13">
        <f>IF($A46="","",INDEX('الأصناف'!$C$6:$C$505,MATCH($A46,'الأصناف'!$N$6:$N$505,0)))</f>
        <v/>
      </c>
      <c r="E46" s="19">
        <f>IF($A46="","",INDEX('الأصناف'!$H$6:$H$505,MATCH($A46,'الأصناف'!$N$6:$N$505,0)))</f>
        <v/>
      </c>
      <c r="F46" s="19">
        <f>IF($A46="","",INDEX('الأصناف'!$D$6:$D$505,MATCH($A46,'الأصناف'!$N$6:$N$505,0)))</f>
        <v/>
      </c>
      <c r="G46" s="6">
        <f>IF($A46="","",INDEX('الأصناف'!$I$6:$I$505,MATCH($A46,'الأصناف'!$N$6:$N$505,0)))</f>
        <v/>
      </c>
      <c r="H46" s="6">
        <f>IF($A46="","",INDEX('الأصناف'!$J$6:$J$505,MATCH($A46,'الأصناف'!$N$6:$N$505,0)))</f>
        <v/>
      </c>
    </row>
    <row r="47">
      <c r="A47" s="6">
        <f>IF(41&lt;=$B$4,41,"")</f>
        <v/>
      </c>
      <c r="B47" s="6">
        <f>IF($A47="","",INDEX('الأصناف'!$A$6:$A$505,MATCH($A47,'الأصناف'!$N$6:$N$505,0))&amp;"")</f>
        <v/>
      </c>
      <c r="C47" s="6">
        <f>IF($A47="","",INDEX('الأصناف'!$B$6:$B$505,MATCH($A47,'الأصناف'!$N$6:$N$505,0))&amp;"")</f>
        <v/>
      </c>
      <c r="D47" s="13">
        <f>IF($A47="","",INDEX('الأصناف'!$C$6:$C$505,MATCH($A47,'الأصناف'!$N$6:$N$505,0)))</f>
        <v/>
      </c>
      <c r="E47" s="19">
        <f>IF($A47="","",INDEX('الأصناف'!$H$6:$H$505,MATCH($A47,'الأصناف'!$N$6:$N$505,0)))</f>
        <v/>
      </c>
      <c r="F47" s="19">
        <f>IF($A47="","",INDEX('الأصناف'!$D$6:$D$505,MATCH($A47,'الأصناف'!$N$6:$N$505,0)))</f>
        <v/>
      </c>
      <c r="G47" s="6">
        <f>IF($A47="","",INDEX('الأصناف'!$I$6:$I$505,MATCH($A47,'الأصناف'!$N$6:$N$505,0)))</f>
        <v/>
      </c>
      <c r="H47" s="6">
        <f>IF($A47="","",INDEX('الأصناف'!$J$6:$J$505,MATCH($A47,'الأصناف'!$N$6:$N$505,0)))</f>
        <v/>
      </c>
    </row>
    <row r="48">
      <c r="A48" s="6">
        <f>IF(42&lt;=$B$4,42,"")</f>
        <v/>
      </c>
      <c r="B48" s="6">
        <f>IF($A48="","",INDEX('الأصناف'!$A$6:$A$505,MATCH($A48,'الأصناف'!$N$6:$N$505,0))&amp;"")</f>
        <v/>
      </c>
      <c r="C48" s="6">
        <f>IF($A48="","",INDEX('الأصناف'!$B$6:$B$505,MATCH($A48,'الأصناف'!$N$6:$N$505,0))&amp;"")</f>
        <v/>
      </c>
      <c r="D48" s="13">
        <f>IF($A48="","",INDEX('الأصناف'!$C$6:$C$505,MATCH($A48,'الأصناف'!$N$6:$N$505,0)))</f>
        <v/>
      </c>
      <c r="E48" s="19">
        <f>IF($A48="","",INDEX('الأصناف'!$H$6:$H$505,MATCH($A48,'الأصناف'!$N$6:$N$505,0)))</f>
        <v/>
      </c>
      <c r="F48" s="19">
        <f>IF($A48="","",INDEX('الأصناف'!$D$6:$D$505,MATCH($A48,'الأصناف'!$N$6:$N$505,0)))</f>
        <v/>
      </c>
      <c r="G48" s="6">
        <f>IF($A48="","",INDEX('الأصناف'!$I$6:$I$505,MATCH($A48,'الأصناف'!$N$6:$N$505,0)))</f>
        <v/>
      </c>
      <c r="H48" s="6">
        <f>IF($A48="","",INDEX('الأصناف'!$J$6:$J$505,MATCH($A48,'الأصناف'!$N$6:$N$505,0)))</f>
        <v/>
      </c>
    </row>
    <row r="49">
      <c r="A49" s="6">
        <f>IF(43&lt;=$B$4,43,"")</f>
        <v/>
      </c>
      <c r="B49" s="6">
        <f>IF($A49="","",INDEX('الأصناف'!$A$6:$A$505,MATCH($A49,'الأصناف'!$N$6:$N$505,0))&amp;"")</f>
        <v/>
      </c>
      <c r="C49" s="6">
        <f>IF($A49="","",INDEX('الأصناف'!$B$6:$B$505,MATCH($A49,'الأصناف'!$N$6:$N$505,0))&amp;"")</f>
        <v/>
      </c>
      <c r="D49" s="13">
        <f>IF($A49="","",INDEX('الأصناف'!$C$6:$C$505,MATCH($A49,'الأصناف'!$N$6:$N$505,0)))</f>
        <v/>
      </c>
      <c r="E49" s="19">
        <f>IF($A49="","",INDEX('الأصناف'!$H$6:$H$505,MATCH($A49,'الأصناف'!$N$6:$N$505,0)))</f>
        <v/>
      </c>
      <c r="F49" s="19">
        <f>IF($A49="","",INDEX('الأصناف'!$D$6:$D$505,MATCH($A49,'الأصناف'!$N$6:$N$505,0)))</f>
        <v/>
      </c>
      <c r="G49" s="6">
        <f>IF($A49="","",INDEX('الأصناف'!$I$6:$I$505,MATCH($A49,'الأصناف'!$N$6:$N$505,0)))</f>
        <v/>
      </c>
      <c r="H49" s="6">
        <f>IF($A49="","",INDEX('الأصناف'!$J$6:$J$505,MATCH($A49,'الأصناف'!$N$6:$N$505,0)))</f>
        <v/>
      </c>
    </row>
    <row r="50">
      <c r="A50" s="6">
        <f>IF(44&lt;=$B$4,44,"")</f>
        <v/>
      </c>
      <c r="B50" s="6">
        <f>IF($A50="","",INDEX('الأصناف'!$A$6:$A$505,MATCH($A50,'الأصناف'!$N$6:$N$505,0))&amp;"")</f>
        <v/>
      </c>
      <c r="C50" s="6">
        <f>IF($A50="","",INDEX('الأصناف'!$B$6:$B$505,MATCH($A50,'الأصناف'!$N$6:$N$505,0))&amp;"")</f>
        <v/>
      </c>
      <c r="D50" s="13">
        <f>IF($A50="","",INDEX('الأصناف'!$C$6:$C$505,MATCH($A50,'الأصناف'!$N$6:$N$505,0)))</f>
        <v/>
      </c>
      <c r="E50" s="19">
        <f>IF($A50="","",INDEX('الأصناف'!$H$6:$H$505,MATCH($A50,'الأصناف'!$N$6:$N$505,0)))</f>
        <v/>
      </c>
      <c r="F50" s="19">
        <f>IF($A50="","",INDEX('الأصناف'!$D$6:$D$505,MATCH($A50,'الأصناف'!$N$6:$N$505,0)))</f>
        <v/>
      </c>
      <c r="G50" s="6">
        <f>IF($A50="","",INDEX('الأصناف'!$I$6:$I$505,MATCH($A50,'الأصناف'!$N$6:$N$505,0)))</f>
        <v/>
      </c>
      <c r="H50" s="6">
        <f>IF($A50="","",INDEX('الأصناف'!$J$6:$J$505,MATCH($A50,'الأصناف'!$N$6:$N$505,0)))</f>
        <v/>
      </c>
    </row>
    <row r="51">
      <c r="A51" s="6">
        <f>IF(45&lt;=$B$4,45,"")</f>
        <v/>
      </c>
      <c r="B51" s="6">
        <f>IF($A51="","",INDEX('الأصناف'!$A$6:$A$505,MATCH($A51,'الأصناف'!$N$6:$N$505,0))&amp;"")</f>
        <v/>
      </c>
      <c r="C51" s="6">
        <f>IF($A51="","",INDEX('الأصناف'!$B$6:$B$505,MATCH($A51,'الأصناف'!$N$6:$N$505,0))&amp;"")</f>
        <v/>
      </c>
      <c r="D51" s="13">
        <f>IF($A51="","",INDEX('الأصناف'!$C$6:$C$505,MATCH($A51,'الأصناف'!$N$6:$N$505,0)))</f>
        <v/>
      </c>
      <c r="E51" s="19">
        <f>IF($A51="","",INDEX('الأصناف'!$H$6:$H$505,MATCH($A51,'الأصناف'!$N$6:$N$505,0)))</f>
        <v/>
      </c>
      <c r="F51" s="19">
        <f>IF($A51="","",INDEX('الأصناف'!$D$6:$D$505,MATCH($A51,'الأصناف'!$N$6:$N$505,0)))</f>
        <v/>
      </c>
      <c r="G51" s="6">
        <f>IF($A51="","",INDEX('الأصناف'!$I$6:$I$505,MATCH($A51,'الأصناف'!$N$6:$N$505,0)))</f>
        <v/>
      </c>
      <c r="H51" s="6">
        <f>IF($A51="","",INDEX('الأصناف'!$J$6:$J$505,MATCH($A51,'الأصناف'!$N$6:$N$505,0)))</f>
        <v/>
      </c>
    </row>
    <row r="52">
      <c r="A52" s="6">
        <f>IF(46&lt;=$B$4,46,"")</f>
        <v/>
      </c>
      <c r="B52" s="6">
        <f>IF($A52="","",INDEX('الأصناف'!$A$6:$A$505,MATCH($A52,'الأصناف'!$N$6:$N$505,0))&amp;"")</f>
        <v/>
      </c>
      <c r="C52" s="6">
        <f>IF($A52="","",INDEX('الأصناف'!$B$6:$B$505,MATCH($A52,'الأصناف'!$N$6:$N$505,0))&amp;"")</f>
        <v/>
      </c>
      <c r="D52" s="13">
        <f>IF($A52="","",INDEX('الأصناف'!$C$6:$C$505,MATCH($A52,'الأصناف'!$N$6:$N$505,0)))</f>
        <v/>
      </c>
      <c r="E52" s="19">
        <f>IF($A52="","",INDEX('الأصناف'!$H$6:$H$505,MATCH($A52,'الأصناف'!$N$6:$N$505,0)))</f>
        <v/>
      </c>
      <c r="F52" s="19">
        <f>IF($A52="","",INDEX('الأصناف'!$D$6:$D$505,MATCH($A52,'الأصناف'!$N$6:$N$505,0)))</f>
        <v/>
      </c>
      <c r="G52" s="6">
        <f>IF($A52="","",INDEX('الأصناف'!$I$6:$I$505,MATCH($A52,'الأصناف'!$N$6:$N$505,0)))</f>
        <v/>
      </c>
      <c r="H52" s="6">
        <f>IF($A52="","",INDEX('الأصناف'!$J$6:$J$505,MATCH($A52,'الأصناف'!$N$6:$N$505,0)))</f>
        <v/>
      </c>
    </row>
    <row r="53">
      <c r="A53" s="6">
        <f>IF(47&lt;=$B$4,47,"")</f>
        <v/>
      </c>
      <c r="B53" s="6">
        <f>IF($A53="","",INDEX('الأصناف'!$A$6:$A$505,MATCH($A53,'الأصناف'!$N$6:$N$505,0))&amp;"")</f>
        <v/>
      </c>
      <c r="C53" s="6">
        <f>IF($A53="","",INDEX('الأصناف'!$B$6:$B$505,MATCH($A53,'الأصناف'!$N$6:$N$505,0))&amp;"")</f>
        <v/>
      </c>
      <c r="D53" s="13">
        <f>IF($A53="","",INDEX('الأصناف'!$C$6:$C$505,MATCH($A53,'الأصناف'!$N$6:$N$505,0)))</f>
        <v/>
      </c>
      <c r="E53" s="19">
        <f>IF($A53="","",INDEX('الأصناف'!$H$6:$H$505,MATCH($A53,'الأصناف'!$N$6:$N$505,0)))</f>
        <v/>
      </c>
      <c r="F53" s="19">
        <f>IF($A53="","",INDEX('الأصناف'!$D$6:$D$505,MATCH($A53,'الأصناف'!$N$6:$N$505,0)))</f>
        <v/>
      </c>
      <c r="G53" s="6">
        <f>IF($A53="","",INDEX('الأصناف'!$I$6:$I$505,MATCH($A53,'الأصناف'!$N$6:$N$505,0)))</f>
        <v/>
      </c>
      <c r="H53" s="6">
        <f>IF($A53="","",INDEX('الأصناف'!$J$6:$J$505,MATCH($A53,'الأصناف'!$N$6:$N$505,0)))</f>
        <v/>
      </c>
    </row>
    <row r="54">
      <c r="A54" s="6">
        <f>IF(48&lt;=$B$4,48,"")</f>
        <v/>
      </c>
      <c r="B54" s="6">
        <f>IF($A54="","",INDEX('الأصناف'!$A$6:$A$505,MATCH($A54,'الأصناف'!$N$6:$N$505,0))&amp;"")</f>
        <v/>
      </c>
      <c r="C54" s="6">
        <f>IF($A54="","",INDEX('الأصناف'!$B$6:$B$505,MATCH($A54,'الأصناف'!$N$6:$N$505,0))&amp;"")</f>
        <v/>
      </c>
      <c r="D54" s="13">
        <f>IF($A54="","",INDEX('الأصناف'!$C$6:$C$505,MATCH($A54,'الأصناف'!$N$6:$N$505,0)))</f>
        <v/>
      </c>
      <c r="E54" s="19">
        <f>IF($A54="","",INDEX('الأصناف'!$H$6:$H$505,MATCH($A54,'الأصناف'!$N$6:$N$505,0)))</f>
        <v/>
      </c>
      <c r="F54" s="19">
        <f>IF($A54="","",INDEX('الأصناف'!$D$6:$D$505,MATCH($A54,'الأصناف'!$N$6:$N$505,0)))</f>
        <v/>
      </c>
      <c r="G54" s="6">
        <f>IF($A54="","",INDEX('الأصناف'!$I$6:$I$505,MATCH($A54,'الأصناف'!$N$6:$N$505,0)))</f>
        <v/>
      </c>
      <c r="H54" s="6">
        <f>IF($A54="","",INDEX('الأصناف'!$J$6:$J$505,MATCH($A54,'الأصناف'!$N$6:$N$505,0)))</f>
        <v/>
      </c>
    </row>
    <row r="55">
      <c r="A55" s="6">
        <f>IF(49&lt;=$B$4,49,"")</f>
        <v/>
      </c>
      <c r="B55" s="6">
        <f>IF($A55="","",INDEX('الأصناف'!$A$6:$A$505,MATCH($A55,'الأصناف'!$N$6:$N$505,0))&amp;"")</f>
        <v/>
      </c>
      <c r="C55" s="6">
        <f>IF($A55="","",INDEX('الأصناف'!$B$6:$B$505,MATCH($A55,'الأصناف'!$N$6:$N$505,0))&amp;"")</f>
        <v/>
      </c>
      <c r="D55" s="13">
        <f>IF($A55="","",INDEX('الأصناف'!$C$6:$C$505,MATCH($A55,'الأصناف'!$N$6:$N$505,0)))</f>
        <v/>
      </c>
      <c r="E55" s="19">
        <f>IF($A55="","",INDEX('الأصناف'!$H$6:$H$505,MATCH($A55,'الأصناف'!$N$6:$N$505,0)))</f>
        <v/>
      </c>
      <c r="F55" s="19">
        <f>IF($A55="","",INDEX('الأصناف'!$D$6:$D$505,MATCH($A55,'الأصناف'!$N$6:$N$505,0)))</f>
        <v/>
      </c>
      <c r="G55" s="6">
        <f>IF($A55="","",INDEX('الأصناف'!$I$6:$I$505,MATCH($A55,'الأصناف'!$N$6:$N$505,0)))</f>
        <v/>
      </c>
      <c r="H55" s="6">
        <f>IF($A55="","",INDEX('الأصناف'!$J$6:$J$505,MATCH($A55,'الأصناف'!$N$6:$N$505,0)))</f>
        <v/>
      </c>
    </row>
    <row r="56">
      <c r="A56" s="6">
        <f>IF(50&lt;=$B$4,50,"")</f>
        <v/>
      </c>
      <c r="B56" s="6">
        <f>IF($A56="","",INDEX('الأصناف'!$A$6:$A$505,MATCH($A56,'الأصناف'!$N$6:$N$505,0))&amp;"")</f>
        <v/>
      </c>
      <c r="C56" s="6">
        <f>IF($A56="","",INDEX('الأصناف'!$B$6:$B$505,MATCH($A56,'الأصناف'!$N$6:$N$505,0))&amp;"")</f>
        <v/>
      </c>
      <c r="D56" s="13">
        <f>IF($A56="","",INDEX('الأصناف'!$C$6:$C$505,MATCH($A56,'الأصناف'!$N$6:$N$505,0)))</f>
        <v/>
      </c>
      <c r="E56" s="19">
        <f>IF($A56="","",INDEX('الأصناف'!$H$6:$H$505,MATCH($A56,'الأصناف'!$N$6:$N$505,0)))</f>
        <v/>
      </c>
      <c r="F56" s="19">
        <f>IF($A56="","",INDEX('الأصناف'!$D$6:$D$505,MATCH($A56,'الأصناف'!$N$6:$N$505,0)))</f>
        <v/>
      </c>
      <c r="G56" s="6">
        <f>IF($A56="","",INDEX('الأصناف'!$I$6:$I$505,MATCH($A56,'الأصناف'!$N$6:$N$505,0)))</f>
        <v/>
      </c>
      <c r="H56" s="6">
        <f>IF($A56="","",INDEX('الأصناف'!$J$6:$J$505,MATCH($A56,'الأصناف'!$N$6:$N$505,0)))</f>
        <v/>
      </c>
    </row>
    <row r="57">
      <c r="A57" s="6">
        <f>IF(51&lt;=$B$4,51,"")</f>
        <v/>
      </c>
      <c r="B57" s="6">
        <f>IF($A57="","",INDEX('الأصناف'!$A$6:$A$505,MATCH($A57,'الأصناف'!$N$6:$N$505,0))&amp;"")</f>
        <v/>
      </c>
      <c r="C57" s="6">
        <f>IF($A57="","",INDEX('الأصناف'!$B$6:$B$505,MATCH($A57,'الأصناف'!$N$6:$N$505,0))&amp;"")</f>
        <v/>
      </c>
      <c r="D57" s="13">
        <f>IF($A57="","",INDEX('الأصناف'!$C$6:$C$505,MATCH($A57,'الأصناف'!$N$6:$N$505,0)))</f>
        <v/>
      </c>
      <c r="E57" s="19">
        <f>IF($A57="","",INDEX('الأصناف'!$H$6:$H$505,MATCH($A57,'الأصناف'!$N$6:$N$505,0)))</f>
        <v/>
      </c>
      <c r="F57" s="19">
        <f>IF($A57="","",INDEX('الأصناف'!$D$6:$D$505,MATCH($A57,'الأصناف'!$N$6:$N$505,0)))</f>
        <v/>
      </c>
      <c r="G57" s="6">
        <f>IF($A57="","",INDEX('الأصناف'!$I$6:$I$505,MATCH($A57,'الأصناف'!$N$6:$N$505,0)))</f>
        <v/>
      </c>
      <c r="H57" s="6">
        <f>IF($A57="","",INDEX('الأصناف'!$J$6:$J$505,MATCH($A57,'الأصناف'!$N$6:$N$505,0)))</f>
        <v/>
      </c>
    </row>
    <row r="58">
      <c r="A58" s="6">
        <f>IF(52&lt;=$B$4,52,"")</f>
        <v/>
      </c>
      <c r="B58" s="6">
        <f>IF($A58="","",INDEX('الأصناف'!$A$6:$A$505,MATCH($A58,'الأصناف'!$N$6:$N$505,0))&amp;"")</f>
        <v/>
      </c>
      <c r="C58" s="6">
        <f>IF($A58="","",INDEX('الأصناف'!$B$6:$B$505,MATCH($A58,'الأصناف'!$N$6:$N$505,0))&amp;"")</f>
        <v/>
      </c>
      <c r="D58" s="13">
        <f>IF($A58="","",INDEX('الأصناف'!$C$6:$C$505,MATCH($A58,'الأصناف'!$N$6:$N$505,0)))</f>
        <v/>
      </c>
      <c r="E58" s="19">
        <f>IF($A58="","",INDEX('الأصناف'!$H$6:$H$505,MATCH($A58,'الأصناف'!$N$6:$N$505,0)))</f>
        <v/>
      </c>
      <c r="F58" s="19">
        <f>IF($A58="","",INDEX('الأصناف'!$D$6:$D$505,MATCH($A58,'الأصناف'!$N$6:$N$505,0)))</f>
        <v/>
      </c>
      <c r="G58" s="6">
        <f>IF($A58="","",INDEX('الأصناف'!$I$6:$I$505,MATCH($A58,'الأصناف'!$N$6:$N$505,0)))</f>
        <v/>
      </c>
      <c r="H58" s="6">
        <f>IF($A58="","",INDEX('الأصناف'!$J$6:$J$505,MATCH($A58,'الأصناف'!$N$6:$N$505,0)))</f>
        <v/>
      </c>
    </row>
    <row r="59">
      <c r="A59" s="6">
        <f>IF(53&lt;=$B$4,53,"")</f>
        <v/>
      </c>
      <c r="B59" s="6">
        <f>IF($A59="","",INDEX('الأصناف'!$A$6:$A$505,MATCH($A59,'الأصناف'!$N$6:$N$505,0))&amp;"")</f>
        <v/>
      </c>
      <c r="C59" s="6">
        <f>IF($A59="","",INDEX('الأصناف'!$B$6:$B$505,MATCH($A59,'الأصناف'!$N$6:$N$505,0))&amp;"")</f>
        <v/>
      </c>
      <c r="D59" s="13">
        <f>IF($A59="","",INDEX('الأصناف'!$C$6:$C$505,MATCH($A59,'الأصناف'!$N$6:$N$505,0)))</f>
        <v/>
      </c>
      <c r="E59" s="19">
        <f>IF($A59="","",INDEX('الأصناف'!$H$6:$H$505,MATCH($A59,'الأصناف'!$N$6:$N$505,0)))</f>
        <v/>
      </c>
      <c r="F59" s="19">
        <f>IF($A59="","",INDEX('الأصناف'!$D$6:$D$505,MATCH($A59,'الأصناف'!$N$6:$N$505,0)))</f>
        <v/>
      </c>
      <c r="G59" s="6">
        <f>IF($A59="","",INDEX('الأصناف'!$I$6:$I$505,MATCH($A59,'الأصناف'!$N$6:$N$505,0)))</f>
        <v/>
      </c>
      <c r="H59" s="6">
        <f>IF($A59="","",INDEX('الأصناف'!$J$6:$J$505,MATCH($A59,'الأصناف'!$N$6:$N$505,0)))</f>
        <v/>
      </c>
    </row>
    <row r="60">
      <c r="A60" s="6">
        <f>IF(54&lt;=$B$4,54,"")</f>
        <v/>
      </c>
      <c r="B60" s="6">
        <f>IF($A60="","",INDEX('الأصناف'!$A$6:$A$505,MATCH($A60,'الأصناف'!$N$6:$N$505,0))&amp;"")</f>
        <v/>
      </c>
      <c r="C60" s="6">
        <f>IF($A60="","",INDEX('الأصناف'!$B$6:$B$505,MATCH($A60,'الأصناف'!$N$6:$N$505,0))&amp;"")</f>
        <v/>
      </c>
      <c r="D60" s="13">
        <f>IF($A60="","",INDEX('الأصناف'!$C$6:$C$505,MATCH($A60,'الأصناف'!$N$6:$N$505,0)))</f>
        <v/>
      </c>
      <c r="E60" s="19">
        <f>IF($A60="","",INDEX('الأصناف'!$H$6:$H$505,MATCH($A60,'الأصناف'!$N$6:$N$505,0)))</f>
        <v/>
      </c>
      <c r="F60" s="19">
        <f>IF($A60="","",INDEX('الأصناف'!$D$6:$D$505,MATCH($A60,'الأصناف'!$N$6:$N$505,0)))</f>
        <v/>
      </c>
      <c r="G60" s="6">
        <f>IF($A60="","",INDEX('الأصناف'!$I$6:$I$505,MATCH($A60,'الأصناف'!$N$6:$N$505,0)))</f>
        <v/>
      </c>
      <c r="H60" s="6">
        <f>IF($A60="","",INDEX('الأصناف'!$J$6:$J$505,MATCH($A60,'الأصناف'!$N$6:$N$505,0)))</f>
        <v/>
      </c>
    </row>
    <row r="61">
      <c r="A61" s="6">
        <f>IF(55&lt;=$B$4,55,"")</f>
        <v/>
      </c>
      <c r="B61" s="6">
        <f>IF($A61="","",INDEX('الأصناف'!$A$6:$A$505,MATCH($A61,'الأصناف'!$N$6:$N$505,0))&amp;"")</f>
        <v/>
      </c>
      <c r="C61" s="6">
        <f>IF($A61="","",INDEX('الأصناف'!$B$6:$B$505,MATCH($A61,'الأصناف'!$N$6:$N$505,0))&amp;"")</f>
        <v/>
      </c>
      <c r="D61" s="13">
        <f>IF($A61="","",INDEX('الأصناف'!$C$6:$C$505,MATCH($A61,'الأصناف'!$N$6:$N$505,0)))</f>
        <v/>
      </c>
      <c r="E61" s="19">
        <f>IF($A61="","",INDEX('الأصناف'!$H$6:$H$505,MATCH($A61,'الأصناف'!$N$6:$N$505,0)))</f>
        <v/>
      </c>
      <c r="F61" s="19">
        <f>IF($A61="","",INDEX('الأصناف'!$D$6:$D$505,MATCH($A61,'الأصناف'!$N$6:$N$505,0)))</f>
        <v/>
      </c>
      <c r="G61" s="6">
        <f>IF($A61="","",INDEX('الأصناف'!$I$6:$I$505,MATCH($A61,'الأصناف'!$N$6:$N$505,0)))</f>
        <v/>
      </c>
      <c r="H61" s="6">
        <f>IF($A61="","",INDEX('الأصناف'!$J$6:$J$505,MATCH($A61,'الأصناف'!$N$6:$N$505,0)))</f>
        <v/>
      </c>
    </row>
    <row r="62">
      <c r="A62" s="6">
        <f>IF(56&lt;=$B$4,56,"")</f>
        <v/>
      </c>
      <c r="B62" s="6">
        <f>IF($A62="","",INDEX('الأصناف'!$A$6:$A$505,MATCH($A62,'الأصناف'!$N$6:$N$505,0))&amp;"")</f>
        <v/>
      </c>
      <c r="C62" s="6">
        <f>IF($A62="","",INDEX('الأصناف'!$B$6:$B$505,MATCH($A62,'الأصناف'!$N$6:$N$505,0))&amp;"")</f>
        <v/>
      </c>
      <c r="D62" s="13">
        <f>IF($A62="","",INDEX('الأصناف'!$C$6:$C$505,MATCH($A62,'الأصناف'!$N$6:$N$505,0)))</f>
        <v/>
      </c>
      <c r="E62" s="19">
        <f>IF($A62="","",INDEX('الأصناف'!$H$6:$H$505,MATCH($A62,'الأصناف'!$N$6:$N$505,0)))</f>
        <v/>
      </c>
      <c r="F62" s="19">
        <f>IF($A62="","",INDEX('الأصناف'!$D$6:$D$505,MATCH($A62,'الأصناف'!$N$6:$N$505,0)))</f>
        <v/>
      </c>
      <c r="G62" s="6">
        <f>IF($A62="","",INDEX('الأصناف'!$I$6:$I$505,MATCH($A62,'الأصناف'!$N$6:$N$505,0)))</f>
        <v/>
      </c>
      <c r="H62" s="6">
        <f>IF($A62="","",INDEX('الأصناف'!$J$6:$J$505,MATCH($A62,'الأصناف'!$N$6:$N$505,0)))</f>
        <v/>
      </c>
    </row>
    <row r="63">
      <c r="A63" s="6">
        <f>IF(57&lt;=$B$4,57,"")</f>
        <v/>
      </c>
      <c r="B63" s="6">
        <f>IF($A63="","",INDEX('الأصناف'!$A$6:$A$505,MATCH($A63,'الأصناف'!$N$6:$N$505,0))&amp;"")</f>
        <v/>
      </c>
      <c r="C63" s="6">
        <f>IF($A63="","",INDEX('الأصناف'!$B$6:$B$505,MATCH($A63,'الأصناف'!$N$6:$N$505,0))&amp;"")</f>
        <v/>
      </c>
      <c r="D63" s="13">
        <f>IF($A63="","",INDEX('الأصناف'!$C$6:$C$505,MATCH($A63,'الأصناف'!$N$6:$N$505,0)))</f>
        <v/>
      </c>
      <c r="E63" s="19">
        <f>IF($A63="","",INDEX('الأصناف'!$H$6:$H$505,MATCH($A63,'الأصناف'!$N$6:$N$505,0)))</f>
        <v/>
      </c>
      <c r="F63" s="19">
        <f>IF($A63="","",INDEX('الأصناف'!$D$6:$D$505,MATCH($A63,'الأصناف'!$N$6:$N$505,0)))</f>
        <v/>
      </c>
      <c r="G63" s="6">
        <f>IF($A63="","",INDEX('الأصناف'!$I$6:$I$505,MATCH($A63,'الأصناف'!$N$6:$N$505,0)))</f>
        <v/>
      </c>
      <c r="H63" s="6">
        <f>IF($A63="","",INDEX('الأصناف'!$J$6:$J$505,MATCH($A63,'الأصناف'!$N$6:$N$505,0)))</f>
        <v/>
      </c>
    </row>
    <row r="64">
      <c r="A64" s="6">
        <f>IF(58&lt;=$B$4,58,"")</f>
        <v/>
      </c>
      <c r="B64" s="6">
        <f>IF($A64="","",INDEX('الأصناف'!$A$6:$A$505,MATCH($A64,'الأصناف'!$N$6:$N$505,0))&amp;"")</f>
        <v/>
      </c>
      <c r="C64" s="6">
        <f>IF($A64="","",INDEX('الأصناف'!$B$6:$B$505,MATCH($A64,'الأصناف'!$N$6:$N$505,0))&amp;"")</f>
        <v/>
      </c>
      <c r="D64" s="13">
        <f>IF($A64="","",INDEX('الأصناف'!$C$6:$C$505,MATCH($A64,'الأصناف'!$N$6:$N$505,0)))</f>
        <v/>
      </c>
      <c r="E64" s="19">
        <f>IF($A64="","",INDEX('الأصناف'!$H$6:$H$505,MATCH($A64,'الأصناف'!$N$6:$N$505,0)))</f>
        <v/>
      </c>
      <c r="F64" s="19">
        <f>IF($A64="","",INDEX('الأصناف'!$D$6:$D$505,MATCH($A64,'الأصناف'!$N$6:$N$505,0)))</f>
        <v/>
      </c>
      <c r="G64" s="6">
        <f>IF($A64="","",INDEX('الأصناف'!$I$6:$I$505,MATCH($A64,'الأصناف'!$N$6:$N$505,0)))</f>
        <v/>
      </c>
      <c r="H64" s="6">
        <f>IF($A64="","",INDEX('الأصناف'!$J$6:$J$505,MATCH($A64,'الأصناف'!$N$6:$N$505,0)))</f>
        <v/>
      </c>
    </row>
    <row r="65">
      <c r="A65" s="6">
        <f>IF(59&lt;=$B$4,59,"")</f>
        <v/>
      </c>
      <c r="B65" s="6">
        <f>IF($A65="","",INDEX('الأصناف'!$A$6:$A$505,MATCH($A65,'الأصناف'!$N$6:$N$505,0))&amp;"")</f>
        <v/>
      </c>
      <c r="C65" s="6">
        <f>IF($A65="","",INDEX('الأصناف'!$B$6:$B$505,MATCH($A65,'الأصناف'!$N$6:$N$505,0))&amp;"")</f>
        <v/>
      </c>
      <c r="D65" s="13">
        <f>IF($A65="","",INDEX('الأصناف'!$C$6:$C$505,MATCH($A65,'الأصناف'!$N$6:$N$505,0)))</f>
        <v/>
      </c>
      <c r="E65" s="19">
        <f>IF($A65="","",INDEX('الأصناف'!$H$6:$H$505,MATCH($A65,'الأصناف'!$N$6:$N$505,0)))</f>
        <v/>
      </c>
      <c r="F65" s="19">
        <f>IF($A65="","",INDEX('الأصناف'!$D$6:$D$505,MATCH($A65,'الأصناف'!$N$6:$N$505,0)))</f>
        <v/>
      </c>
      <c r="G65" s="6">
        <f>IF($A65="","",INDEX('الأصناف'!$I$6:$I$505,MATCH($A65,'الأصناف'!$N$6:$N$505,0)))</f>
        <v/>
      </c>
      <c r="H65" s="6">
        <f>IF($A65="","",INDEX('الأصناف'!$J$6:$J$505,MATCH($A65,'الأصناف'!$N$6:$N$505,0)))</f>
        <v/>
      </c>
    </row>
    <row r="66">
      <c r="A66" s="6">
        <f>IF(60&lt;=$B$4,60,"")</f>
        <v/>
      </c>
      <c r="B66" s="6">
        <f>IF($A66="","",INDEX('الأصناف'!$A$6:$A$505,MATCH($A66,'الأصناف'!$N$6:$N$505,0))&amp;"")</f>
        <v/>
      </c>
      <c r="C66" s="6">
        <f>IF($A66="","",INDEX('الأصناف'!$B$6:$B$505,MATCH($A66,'الأصناف'!$N$6:$N$505,0))&amp;"")</f>
        <v/>
      </c>
      <c r="D66" s="13">
        <f>IF($A66="","",INDEX('الأصناف'!$C$6:$C$505,MATCH($A66,'الأصناف'!$N$6:$N$505,0)))</f>
        <v/>
      </c>
      <c r="E66" s="19">
        <f>IF($A66="","",INDEX('الأصناف'!$H$6:$H$505,MATCH($A66,'الأصناف'!$N$6:$N$505,0)))</f>
        <v/>
      </c>
      <c r="F66" s="19">
        <f>IF($A66="","",INDEX('الأصناف'!$D$6:$D$505,MATCH($A66,'الأصناف'!$N$6:$N$505,0)))</f>
        <v/>
      </c>
      <c r="G66" s="6">
        <f>IF($A66="","",INDEX('الأصناف'!$I$6:$I$505,MATCH($A66,'الأصناف'!$N$6:$N$505,0)))</f>
        <v/>
      </c>
      <c r="H66" s="6">
        <f>IF($A66="","",INDEX('الأصناف'!$J$6:$J$505,MATCH($A66,'الأصناف'!$N$6:$N$505,0)))</f>
        <v/>
      </c>
    </row>
  </sheetData>
  <mergeCells count="2">
    <mergeCell ref="A2:H2"/>
    <mergeCell ref="A1:H1"/>
  </mergeCells>
  <conditionalFormatting sqref="A7:H66">
    <cfRule type="expression" priority="1" dxfId="0">
      <formula>$G7="منتهي"</formula>
    </cfRule>
    <cfRule type="expression" priority="2" dxfId="1">
      <formula>OR($G7="خلال 30 يومًا",$G7="خلال 60 يومًا")</formula>
    </cfRule>
  </conditionalFormatting>
  <conditionalFormatting sqref="H7:H66">
    <cfRule type="expression" priority="3" dxfId="2">
      <formula>$H7="تحت حد الطلب"</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C17"/>
  <sheetViews>
    <sheetView showGridLines="1" rightToLeft="1" workbookViewId="0">
      <pane ySplit="3" topLeftCell="A4" activePane="bottomLeft" state="frozen"/>
      <selection pane="bottomLeft" activeCell="A1" sqref="A1"/>
    </sheetView>
  </sheetViews>
  <sheetFormatPr baseColWidth="8" defaultRowHeight="15"/>
  <cols>
    <col width="30" customWidth="1" min="1" max="1"/>
    <col width="16" customWidth="1" min="2" max="2"/>
    <col width="20" customWidth="1" min="3" max="3"/>
  </cols>
  <sheetData>
    <row r="1" ht="26" customHeight="1">
      <c r="A1" s="10" t="inlineStr">
        <is>
          <t>شيت متابعة صلاحية وأرصدة أدوية الصيدلية · قالب مجاني من Softwiro</t>
        </is>
      </c>
    </row>
    <row r="2">
      <c r="A2" s="11" t="inlineStr">
        <is>
          <t>هل تعبت من نقل الأرقام بين الشيتات؟ هذا العمل يتم تلقائيًا في صحتي (MyClinic) ← اضغط هنا</t>
        </is>
      </c>
    </row>
    <row r="4">
      <c r="A4" s="22" t="inlineStr">
        <is>
          <t>التشغيلات حسب حالة الصلاحية</t>
        </is>
      </c>
    </row>
    <row r="5" ht="32" customHeight="1">
      <c r="A5" s="14" t="inlineStr">
        <is>
          <t>الحالة</t>
        </is>
      </c>
      <c r="B5" s="14" t="inlineStr">
        <is>
          <t>عدد التشغيلات</t>
        </is>
      </c>
      <c r="C5" s="14" t="inlineStr">
        <is>
          <t>قيمتها بالتكلفة</t>
        </is>
      </c>
    </row>
    <row r="6">
      <c r="A6" s="12" t="inlineStr">
        <is>
          <t>منتهي</t>
        </is>
      </c>
      <c r="B6" s="19">
        <f>COUNTIFS('الأصناف'!$I$6:$I$505,A6)</f>
        <v/>
      </c>
      <c r="C6" s="20">
        <f>SUMIFS('الأصناف'!$K$6:$K$505,'الأصناف'!$I$6:$I$505,A6)</f>
        <v/>
      </c>
    </row>
    <row r="7">
      <c r="A7" s="12" t="inlineStr">
        <is>
          <t>خلال 30 يومًا</t>
        </is>
      </c>
      <c r="B7" s="19">
        <f>COUNTIFS('الأصناف'!$I$6:$I$505,A7)</f>
        <v/>
      </c>
      <c r="C7" s="20">
        <f>SUMIFS('الأصناف'!$K$6:$K$505,'الأصناف'!$I$6:$I$505,A7)</f>
        <v/>
      </c>
    </row>
    <row r="8">
      <c r="A8" s="12" t="inlineStr">
        <is>
          <t>خلال 60 يومًا</t>
        </is>
      </c>
      <c r="B8" s="19">
        <f>COUNTIFS('الأصناف'!$I$6:$I$505,A8)</f>
        <v/>
      </c>
      <c r="C8" s="20">
        <f>SUMIFS('الأصناف'!$K$6:$K$505,'الأصناف'!$I$6:$I$505,A8)</f>
        <v/>
      </c>
    </row>
    <row r="9">
      <c r="A9" s="12" t="inlineStr">
        <is>
          <t>خلال 90 يومًا</t>
        </is>
      </c>
      <c r="B9" s="19">
        <f>COUNTIFS('الأصناف'!$I$6:$I$505,A9)</f>
        <v/>
      </c>
      <c r="C9" s="20">
        <f>SUMIFS('الأصناف'!$K$6:$K$505,'الأصناف'!$I$6:$I$505,A9)</f>
        <v/>
      </c>
    </row>
    <row r="10">
      <c r="A10" s="12" t="inlineStr">
        <is>
          <t>سليم</t>
        </is>
      </c>
      <c r="B10" s="19">
        <f>COUNTIFS('الأصناف'!$I$6:$I$505,A10)</f>
        <v/>
      </c>
      <c r="C10" s="20">
        <f>SUMIFS('الأصناف'!$K$6:$K$505,'الأصناف'!$I$6:$I$505,A10)</f>
        <v/>
      </c>
    </row>
    <row r="11">
      <c r="A11" s="12" t="inlineStr">
        <is>
          <t>الإجمالي</t>
        </is>
      </c>
      <c r="B11" s="21">
        <f>SUM(B6:B10)</f>
        <v/>
      </c>
      <c r="C11" s="23">
        <f>SUM(C6:C10)</f>
        <v/>
      </c>
    </row>
    <row r="13">
      <c r="A13" s="22" t="inlineStr">
        <is>
          <t>أرقام رئيسية</t>
        </is>
      </c>
    </row>
    <row r="14">
      <c r="A14" s="12" t="inlineStr">
        <is>
          <t>قيمة المخزون بالتكلفة</t>
        </is>
      </c>
      <c r="B14" s="20">
        <f>SUM('الأصناف'!$K$6:$K$505)</f>
        <v/>
      </c>
    </row>
    <row r="15">
      <c r="A15" s="12" t="inlineStr">
        <is>
          <t>القيمة المعرضة للانتهاء</t>
        </is>
      </c>
      <c r="B15" s="20">
        <f>SUM('الأصناف'!$L$6:$L$505)</f>
        <v/>
      </c>
    </row>
    <row r="16">
      <c r="A16" s="12" t="inlineStr">
        <is>
          <t>عدد التشغيلات تحت حد الطلب</t>
        </is>
      </c>
      <c r="B16" s="19">
        <f>COUNTIF('الأصناف'!$J$6:$J$505,"تحت حد الطلب")</f>
        <v/>
      </c>
    </row>
    <row r="17">
      <c r="A17" s="12" t="inlineStr">
        <is>
          <t>عدد التشغيلات المنتهية</t>
        </is>
      </c>
      <c r="B17" s="19">
        <f>COUNTIF('الأصناف'!$I$6:$I$505,"منتهي")</f>
        <v/>
      </c>
    </row>
  </sheetData>
  <mergeCells count="2">
    <mergeCell ref="A1:C1"/>
    <mergeCell ref="A2:C2"/>
  </mergeCells>
  <conditionalFormatting sqref="B17">
    <cfRule type="expression" priority="1" dxfId="0">
      <formula>B17&gt;0</formula>
    </cfRule>
  </conditionalFormatting>
  <conditionalFormatting sqref="B16">
    <cfRule type="expression" priority="2" dxfId="2">
      <formula>B16&gt;0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يعتمد هذا الشيت على من يراجع الأرفف ويكتب الأصناف بيده. تتابع صحتي مخزون الصيدلية صنفًا صنفًا، وتنبّه قبل نفاد الصنف لا بعده، وتقيّد الصرف على الوصفة الإلكترونية نفسها.</t>
        </is>
      </c>
    </row>
    <row r="5" ht="32" customHeight="1">
      <c r="B5" s="14" t="inlineStr">
        <is>
          <t>في هذا الشيت</t>
        </is>
      </c>
      <c r="C5" s="14" t="inlineStr">
        <is>
          <t>في صحتي (MyClinic)</t>
        </is>
      </c>
    </row>
    <row r="6" ht="48" customHeight="1">
      <c r="B6" s="5" t="inlineStr">
        <is>
          <t>تكتشف نقص صنف عندما يطلبه المريض.</t>
        </is>
      </c>
      <c r="C6" s="24" t="inlineStr">
        <is>
          <t>تتابع صحتي المخزون صنفًا صنفًا، وتنبّه قبل نفاد الصنف لا بعده.</t>
        </is>
      </c>
    </row>
    <row r="7" ht="48" customHeight="1">
      <c r="B7" s="5" t="inlineStr">
        <is>
          <t>الوصفة ورقة قد تضيع أو يصعب قراءتها، ولا يبقى أثر لصرفها.</t>
        </is>
      </c>
      <c r="C7" s="24" t="inlineStr">
        <is>
          <t>تُنتج الاستشارة وصفة إلكترونية في الملف الطبي للمريض، وتقيّد الصيدلية الصرف على هذه الوصفة نفسها.</t>
        </is>
      </c>
    </row>
    <row r="8" ht="48" customHeight="1">
      <c r="B8" s="5" t="inlineStr">
        <is>
          <t>تعرف احتياج الصيدليات متأخرًا بالتقارير والمكالمات.</t>
        </is>
      </c>
      <c r="C8" s="24" t="inlineStr">
        <is>
          <t>يرى المورّد كتالوجًا رقميًا يصل إلى الصيدليات والمخازن، ويظهر له الطلب أولًا بأول.</t>
        </is>
      </c>
    </row>
    <row r="9" ht="48" customHeight="1">
      <c r="B9" s="5" t="inlineStr">
        <is>
          <t>المريض يتصل بأكثر من عيادة ليحجز.</t>
        </is>
      </c>
      <c r="C9" s="24" t="inlineStr">
        <is>
          <t>يبحث المريض عن المواعيد بالتخصص والموقع ويحجز دون اتصال هاتفي.</t>
        </is>
      </c>
    </row>
    <row r="11" ht="30" customHeight="1">
      <c r="B11" s="25" t="inlineStr">
        <is>
          <t>تعرّف على صحتي (MyClinic) واطلب عرضًا تجريبيًا ←</t>
        </is>
      </c>
    </row>
    <row r="13">
      <c r="B13" s="26"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متابعة صلاحية وأرصدة أدوية الصيدلية</dc:title>
  <dc:description>يتابع أصناف الصيدلية بتشغيلاتها: تاريخ الانتهاء والأيام المتبقية، والمنتهي وما ينتهي خلال 30 أو 60 أو 90 يومًا، وما نزل عن حد الطلب، مع قيمة المخزون والقيمة المعرضة للانتهاء وقائمة بما يحتاج إجراءً.</dc:description>
  <dcterms:created xsi:type="dcterms:W3CDTF">2026-11-03T00:23:26Z</dcterms:created>
  <dcterms:modified xsi:type="dcterms:W3CDTF">2026-11-03T00:23:26Z</dcterms:modified>
  <cp:keywords>Softwiro, Excel, شيت متابعة صلاحية وأرصدة أدوية الصيدلية</cp:keywords>
</cp:coreProperties>
</file>