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طلاب" sheetId="3" state="visible" r:id="rId3"/>
    <sheet name="السجل" sheetId="4" state="visible" r:id="rId4"/>
    <sheet name="للمتابعة" sheetId="5" state="visible" r:id="rId5"/>
    <sheet name="طالب وموضوع" sheetId="6" state="visible" r:id="rId6"/>
    <sheet name="الملخص" sheetId="7" state="visible" r:id="rId7"/>
    <sheet name="لماذا ما زلت على إكسل؟" sheetId="8" state="visible" r:id="rId8"/>
  </sheets>
  <definedNames>
    <definedName name="_xlnm._FilterDatabase" localSheetId="2" hidden="1">'الطلاب'!$A$5:$H$205</definedName>
    <definedName name="_xlnm._FilterDatabase" localSheetId="3" hidden="1">'السجل'!$A$5:$M$505</definedName>
  </definedNames>
  <calcPr calcId="124519" fullCalcOnLoad="1"/>
</workbook>
</file>

<file path=xl/styles.xml><?xml version="1.0" encoding="utf-8"?>
<styleSheet xmlns="http://schemas.openxmlformats.org/spreadsheetml/2006/main">
  <numFmts count="1">
    <numFmt numFmtId="164" formatCode="yyyy-mm-dd"/>
  </numFmts>
  <fonts count="14">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i val="1"/>
      <color rgb="00991B1B"/>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11"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2" fillId="0" borderId="0"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3"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parent-communication-log?utm_source=excel&amp;utm_medium=template&amp;utm_campaign=parent-communication-log"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parent-communication-log" TargetMode="External" Id="rId1" /><Relationship Type="http://schemas.openxmlformats.org/officeDocument/2006/relationships/hyperlink" Target="https://softwiro.com/ar/contact?utm_source=excel&amp;utm_medium=template&amp;utm_campaign=parent-communication-log"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سجل التواصل مع أولياء الأمور</t>
        </is>
      </c>
    </row>
    <row r="3" ht="36" customHeight="1">
      <c r="B3" s="2" t="inlineStr">
        <is>
          <t>سجّل كل تواصل مع ولي أمر: الطالب والتاريخ والوسيلة والموضوع وملخصًا قصيرًا، وحدّد ما يحتاج متابعة وموعدها، فينبهك الشيت بالمتابعات المتأخرة ويلخص لك التواصل لكل طالب ولكل موضوع.</t>
        </is>
      </c>
    </row>
    <row r="5">
      <c r="B5" s="3" t="inlineStr">
        <is>
          <t>طريقة الاستخدام</t>
        </is>
      </c>
    </row>
    <row r="6" ht="30" customHeight="1">
      <c r="B6" s="4" t="inlineStr">
        <is>
          <t>1. في شيت «الإعدادات» اكتب تاريخ اليوم (أو =TODAY() ليتحدث وحده)، وعدّل قائمتي المواضيع ووسائل التواصل إن أردت.</t>
        </is>
      </c>
    </row>
    <row r="7" ht="30" customHeight="1">
      <c r="B7" s="4" t="inlineStr">
        <is>
          <t>2. في شيت «الطلاب» اكتب لكل طالب اسمه الأول أو كودًا تختاره، وفصله. لا تكتب أسماء كاملة ولا أرقام هواتف.</t>
        </is>
      </c>
    </row>
    <row r="8" ht="30" customHeight="1">
      <c r="B8" s="4" t="inlineStr">
        <is>
          <t>3. في شيت «السجل» أضف سطرًا لكل تواصل: التاريخ والطالب والوسيلة والموضوع، وملخصًا من سطر واحد.</t>
        </is>
      </c>
    </row>
    <row r="9" ht="30" customHeight="1">
      <c r="B9" s="4" t="inlineStr">
        <is>
          <t>4. إن كان الأمر يحتاج متابعة فاختر «نعم» في «يحتاج متابعة؟» واكتب موعدها، ثم اختر «نعم» في «تمت المتابعة؟» حين تنجزها.</t>
        </is>
      </c>
    </row>
    <row r="10" ht="30" customHeight="1">
      <c r="B10" s="4" t="inlineStr">
        <is>
          <t>5. تجد المتابعات المتأخرة مرتبة في شيت «للمتابعة»، وعدد تواصلات كل طالب وحالته في «الطلاب».</t>
        </is>
      </c>
    </row>
    <row r="11" ht="30" customHeight="1">
      <c r="B11" s="4" t="inlineStr">
        <is>
          <t>6. شيت «طالب وموضوع» يعدّ تواصلات كل طالب في كل موضوع، و«الملخص» يعرض الصورة العامة.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تنبيه: لا تكتب في هذا السجل بيانات حساسة، مثل الحالة الصحية أو الظروف الأسرية أو المالية أو أي بيانات خاصة بالطالب أو بأسرته. اكتفِ بملخص تعليمي أو سلوكي عام وقصير.</t>
        </is>
      </c>
    </row>
    <row r="20" ht="30" customHeight="1">
      <c r="B20" s="4" t="inlineStr">
        <is>
          <t>• اكتب اسم الطالب الأول أو كودًا فقط، ولا تكتب أرقام الهواتف ولا العناوين. وطبّق تعليمات مدرستك في حفظ السجلات.</t>
        </is>
      </c>
    </row>
    <row r="21" ht="30" customHeight="1">
      <c r="B21" s="4" t="inlineStr">
        <is>
          <t>• المتابعة متأخرة إذا اخترت «نعم» في «يحتاج متابعة؟» ولم تُختر «نعم» في «تمت المتابعة؟» وفات موعدها. المتابعة التي موعدها اليوم تُعد «قادمة».</t>
        </is>
      </c>
    </row>
    <row r="22" ht="30" customHeight="1">
      <c r="B22" s="4" t="inlineStr">
        <is>
          <t>• المتابعة بلا موعد تظهر «بدون موعد» ولا تدخل في المتأخرة حتى تكتب لها موعدًا.</t>
        </is>
      </c>
    </row>
    <row r="23" ht="30" customHeight="1">
      <c r="B23" s="4" t="inlineStr">
        <is>
          <t>• حالة الطالب: «متابعة متأخرة» ثم «متابعة قادمة» ثم «لا شيء مفتوح»، و«لا يوجد تواصل» لمن لم يُسجَّل له تواصل.</t>
        </is>
      </c>
    </row>
    <row r="24" ht="30" customHeight="1">
      <c r="B24" s="4" t="inlineStr">
        <is>
          <t>• يتسع الشيت لـ 200 طالب و500 تواصل، وتعرض «للمتابعة» أول 50 متابعة متأخرة.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E18"/>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 width="24" customWidth="1" min="4" max="4"/>
    <col width="4" customWidth="1" min="5" max="5"/>
  </cols>
  <sheetData>
    <row r="1" ht="26" customHeight="1">
      <c r="A1" s="10" t="inlineStr">
        <is>
          <t>سجل التواصل مع أولياء الأمور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4" t="inlineStr">
        <is>
          <t>تنبيه: لا تكتب بيانات حساسة (صحية أو أسرية أو مالية) ولا أرقام هواتف. تاريخ اليوم بتاريخ المثال؛ اكتب بدله =TODAY() ليتحدث وحده.</t>
        </is>
      </c>
    </row>
    <row r="6"/>
    <row r="8" ht="32" customHeight="1">
      <c r="A8" s="15" t="inlineStr">
        <is>
          <t>المواضيع (حتى 10)</t>
        </is>
      </c>
      <c r="D8" s="15" t="inlineStr">
        <is>
          <t>وسائل التواصل (حتى 6)</t>
        </is>
      </c>
    </row>
    <row r="9">
      <c r="A9" s="5" t="inlineStr">
        <is>
          <t>المستوى الدراسي</t>
        </is>
      </c>
      <c r="D9" s="5" t="inlineStr">
        <is>
          <t>اتصال هاتفي</t>
        </is>
      </c>
    </row>
    <row r="10">
      <c r="A10" s="5" t="inlineStr">
        <is>
          <t>الواجبات</t>
        </is>
      </c>
      <c r="D10" s="5" t="inlineStr">
        <is>
          <t>رسالة</t>
        </is>
      </c>
    </row>
    <row r="11">
      <c r="A11" s="5" t="inlineStr">
        <is>
          <t>الحضور والغياب</t>
        </is>
      </c>
      <c r="D11" s="5" t="inlineStr">
        <is>
          <t>لقاء شخصي</t>
        </is>
      </c>
    </row>
    <row r="12">
      <c r="A12" s="5" t="inlineStr">
        <is>
          <t>السلوك داخل الحصة</t>
        </is>
      </c>
      <c r="D12" s="5" t="inlineStr">
        <is>
          <t>دفتر التواصل</t>
        </is>
      </c>
    </row>
    <row r="13">
      <c r="A13" s="5" t="inlineStr">
        <is>
          <t>الاختبارات</t>
        </is>
      </c>
      <c r="D13" s="5" t="n"/>
    </row>
    <row r="14">
      <c r="A14" s="5" t="inlineStr">
        <is>
          <t>ملاحظة إيجابية</t>
        </is>
      </c>
      <c r="D14" s="5" t="n"/>
    </row>
    <row r="15">
      <c r="A15" s="5" t="inlineStr">
        <is>
          <t>ترتيبات أخرى</t>
        </is>
      </c>
    </row>
    <row r="16">
      <c r="A16" s="5" t="n"/>
    </row>
    <row r="17">
      <c r="A17" s="5" t="n"/>
    </row>
    <row r="18">
      <c r="A18" s="5" t="n"/>
    </row>
  </sheetData>
  <mergeCells count="3">
    <mergeCell ref="A2:E2"/>
    <mergeCell ref="A5:B6"/>
    <mergeCell ref="A1:E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H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4" customWidth="1" min="4" max="4"/>
    <col width="14" customWidth="1" min="5" max="5"/>
    <col width="12" customWidth="1" min="6" max="6"/>
    <col width="12" customWidth="1" min="7" max="7"/>
    <col width="20" customWidth="1" min="8" max="8"/>
  </cols>
  <sheetData>
    <row r="1" ht="26" customHeight="1">
      <c r="A1" s="10" t="inlineStr">
        <is>
          <t>سجل التواصل مع أولياء الأمور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الطالب (اسم أول أو كود)</t>
        </is>
      </c>
      <c r="B5" s="15" t="inlineStr">
        <is>
          <t>الفصل</t>
        </is>
      </c>
      <c r="C5" s="15" t="inlineStr">
        <is>
          <t>عدد التواصلات</t>
        </is>
      </c>
      <c r="D5" s="15" t="inlineStr">
        <is>
          <t>آخر تواصل</t>
        </is>
      </c>
      <c r="E5" s="15" t="inlineStr">
        <is>
          <t>أيام منذ آخر تواصل</t>
        </is>
      </c>
      <c r="F5" s="15" t="inlineStr">
        <is>
          <t>متابعات مفتوحة</t>
        </is>
      </c>
      <c r="G5" s="15" t="inlineStr">
        <is>
          <t>متابعات متأخرة</t>
        </is>
      </c>
      <c r="H5" s="15" t="inlineStr">
        <is>
          <t>الحالة</t>
        </is>
      </c>
    </row>
    <row r="6">
      <c r="A6" s="5" t="inlineStr">
        <is>
          <t>يوسف</t>
        </is>
      </c>
      <c r="B6" s="5" t="inlineStr">
        <is>
          <t>1/أ</t>
        </is>
      </c>
      <c r="C6" s="16">
        <f>IF(A6&amp;""="","",COUNTIFS('السجل'!$B$6:$B$505,A6&amp;""))</f>
        <v/>
      </c>
      <c r="D6" s="17">
        <f>IF(A6&amp;""="","",IFERROR(SUMIFS('السجل'!$A$6:$A$505,'السجل'!$B$6:$B$505,A6&amp;"",'السجل'!$L$6:$L$505,1)/COUNTIFS('السجل'!$B$6:$B$505,A6&amp;"",'السجل'!$L$6:$L$505,1),""))</f>
        <v/>
      </c>
      <c r="E6" s="16">
        <f>IF(OR(A6&amp;""="",D6=""),"",'الإعدادات'!$B$4-D6)</f>
        <v/>
      </c>
      <c r="F6" s="16">
        <f>IF(A6&amp;""="","",COUNTIFS('السجل'!$B$6:$B$505,A6&amp;"",'السجل'!$J$6:$J$505,"متأخرة")+COUNTIFS('السجل'!$B$6:$B$505,A6&amp;"",'السجل'!$J$6:$J$505,"قادمة")+COUNTIFS('السجل'!$B$6:$B$505,A6&amp;"",'السجل'!$J$6:$J$505,"بدون موعد"))</f>
        <v/>
      </c>
      <c r="G6" s="16">
        <f>IF(A6&amp;""="","",COUNTIFS('السجل'!$B$6:$B$505,A6&amp;"",'السجل'!$J$6:$J$505,"متأخرة"))</f>
        <v/>
      </c>
      <c r="H6" s="6">
        <f>IF(A6&amp;""="","",IF(C6=0,"لا يوجد تواصل",IF(G6&gt;0,"متابعة متأخرة",IF(F6&gt;0,"متابعة قادمة","لا شيء مفتوح"))))</f>
        <v/>
      </c>
    </row>
    <row r="7">
      <c r="A7" s="5" t="inlineStr">
        <is>
          <t>نور</t>
        </is>
      </c>
      <c r="B7" s="5" t="inlineStr">
        <is>
          <t>1/أ</t>
        </is>
      </c>
      <c r="C7" s="16">
        <f>IF(A7&amp;""="","",COUNTIFS('السجل'!$B$6:$B$505,A7&amp;""))</f>
        <v/>
      </c>
      <c r="D7" s="17">
        <f>IF(A7&amp;""="","",IFERROR(SUMIFS('السجل'!$A$6:$A$505,'السجل'!$B$6:$B$505,A7&amp;"",'السجل'!$L$6:$L$505,1)/COUNTIFS('السجل'!$B$6:$B$505,A7&amp;"",'السجل'!$L$6:$L$505,1),""))</f>
        <v/>
      </c>
      <c r="E7" s="16">
        <f>IF(OR(A7&amp;""="",D7=""),"",'الإعدادات'!$B$4-D7)</f>
        <v/>
      </c>
      <c r="F7" s="16">
        <f>IF(A7&amp;""="","",COUNTIFS('السجل'!$B$6:$B$505,A7&amp;"",'السجل'!$J$6:$J$505,"متأخرة")+COUNTIFS('السجل'!$B$6:$B$505,A7&amp;"",'السجل'!$J$6:$J$505,"قادمة")+COUNTIFS('السجل'!$B$6:$B$505,A7&amp;"",'السجل'!$J$6:$J$505,"بدون موعد"))</f>
        <v/>
      </c>
      <c r="G7" s="16">
        <f>IF(A7&amp;""="","",COUNTIFS('السجل'!$B$6:$B$505,A7&amp;"",'السجل'!$J$6:$J$505,"متأخرة"))</f>
        <v/>
      </c>
      <c r="H7" s="6">
        <f>IF(A7&amp;""="","",IF(C7=0,"لا يوجد تواصل",IF(G7&gt;0,"متابعة متأخرة",IF(F7&gt;0,"متابعة قادمة","لا شيء مفتوح"))))</f>
        <v/>
      </c>
    </row>
    <row r="8">
      <c r="A8" s="5" t="inlineStr">
        <is>
          <t>عمر</t>
        </is>
      </c>
      <c r="B8" s="5" t="inlineStr">
        <is>
          <t>1/ب</t>
        </is>
      </c>
      <c r="C8" s="16">
        <f>IF(A8&amp;""="","",COUNTIFS('السجل'!$B$6:$B$505,A8&amp;""))</f>
        <v/>
      </c>
      <c r="D8" s="17">
        <f>IF(A8&amp;""="","",IFERROR(SUMIFS('السجل'!$A$6:$A$505,'السجل'!$B$6:$B$505,A8&amp;"",'السجل'!$L$6:$L$505,1)/COUNTIFS('السجل'!$B$6:$B$505,A8&amp;"",'السجل'!$L$6:$L$505,1),""))</f>
        <v/>
      </c>
      <c r="E8" s="16">
        <f>IF(OR(A8&amp;""="",D8=""),"",'الإعدادات'!$B$4-D8)</f>
        <v/>
      </c>
      <c r="F8" s="16">
        <f>IF(A8&amp;""="","",COUNTIFS('السجل'!$B$6:$B$505,A8&amp;"",'السجل'!$J$6:$J$505,"متأخرة")+COUNTIFS('السجل'!$B$6:$B$505,A8&amp;"",'السجل'!$J$6:$J$505,"قادمة")+COUNTIFS('السجل'!$B$6:$B$505,A8&amp;"",'السجل'!$J$6:$J$505,"بدون موعد"))</f>
        <v/>
      </c>
      <c r="G8" s="16">
        <f>IF(A8&amp;""="","",COUNTIFS('السجل'!$B$6:$B$505,A8&amp;"",'السجل'!$J$6:$J$505,"متأخرة"))</f>
        <v/>
      </c>
      <c r="H8" s="6">
        <f>IF(A8&amp;""="","",IF(C8=0,"لا يوجد تواصل",IF(G8&gt;0,"متابعة متأخرة",IF(F8&gt;0,"متابعة قادمة","لا شيء مفتوح"))))</f>
        <v/>
      </c>
    </row>
    <row r="9">
      <c r="A9" s="5" t="inlineStr">
        <is>
          <t>ليلى</t>
        </is>
      </c>
      <c r="B9" s="5" t="inlineStr">
        <is>
          <t>1/ب</t>
        </is>
      </c>
      <c r="C9" s="16">
        <f>IF(A9&amp;""="","",COUNTIFS('السجل'!$B$6:$B$505,A9&amp;""))</f>
        <v/>
      </c>
      <c r="D9" s="17">
        <f>IF(A9&amp;""="","",IFERROR(SUMIFS('السجل'!$A$6:$A$505,'السجل'!$B$6:$B$505,A9&amp;"",'السجل'!$L$6:$L$505,1)/COUNTIFS('السجل'!$B$6:$B$505,A9&amp;"",'السجل'!$L$6:$L$505,1),""))</f>
        <v/>
      </c>
      <c r="E9" s="16">
        <f>IF(OR(A9&amp;""="",D9=""),"",'الإعدادات'!$B$4-D9)</f>
        <v/>
      </c>
      <c r="F9" s="16">
        <f>IF(A9&amp;""="","",COUNTIFS('السجل'!$B$6:$B$505,A9&amp;"",'السجل'!$J$6:$J$505,"متأخرة")+COUNTIFS('السجل'!$B$6:$B$505,A9&amp;"",'السجل'!$J$6:$J$505,"قادمة")+COUNTIFS('السجل'!$B$6:$B$505,A9&amp;"",'السجل'!$J$6:$J$505,"بدون موعد"))</f>
        <v/>
      </c>
      <c r="G9" s="16">
        <f>IF(A9&amp;""="","",COUNTIFS('السجل'!$B$6:$B$505,A9&amp;"",'السجل'!$J$6:$J$505,"متأخرة"))</f>
        <v/>
      </c>
      <c r="H9" s="6">
        <f>IF(A9&amp;""="","",IF(C9=0,"لا يوجد تواصل",IF(G9&gt;0,"متابعة متأخرة",IF(F9&gt;0,"متابعة قادمة","لا شيء مفتوح"))))</f>
        <v/>
      </c>
    </row>
    <row r="10">
      <c r="A10" s="5" t="inlineStr">
        <is>
          <t>آدم</t>
        </is>
      </c>
      <c r="B10" s="5" t="inlineStr">
        <is>
          <t>2/أ</t>
        </is>
      </c>
      <c r="C10" s="16">
        <f>IF(A10&amp;""="","",COUNTIFS('السجل'!$B$6:$B$505,A10&amp;""))</f>
        <v/>
      </c>
      <c r="D10" s="17">
        <f>IF(A10&amp;""="","",IFERROR(SUMIFS('السجل'!$A$6:$A$505,'السجل'!$B$6:$B$505,A10&amp;"",'السجل'!$L$6:$L$505,1)/COUNTIFS('السجل'!$B$6:$B$505,A10&amp;"",'السجل'!$L$6:$L$505,1),""))</f>
        <v/>
      </c>
      <c r="E10" s="16">
        <f>IF(OR(A10&amp;""="",D10=""),"",'الإعدادات'!$B$4-D10)</f>
        <v/>
      </c>
      <c r="F10" s="16">
        <f>IF(A10&amp;""="","",COUNTIFS('السجل'!$B$6:$B$505,A10&amp;"",'السجل'!$J$6:$J$505,"متأخرة")+COUNTIFS('السجل'!$B$6:$B$505,A10&amp;"",'السجل'!$J$6:$J$505,"قادمة")+COUNTIFS('السجل'!$B$6:$B$505,A10&amp;"",'السجل'!$J$6:$J$505,"بدون موعد"))</f>
        <v/>
      </c>
      <c r="G10" s="16">
        <f>IF(A10&amp;""="","",COUNTIFS('السجل'!$B$6:$B$505,A10&amp;"",'السجل'!$J$6:$J$505,"متأخرة"))</f>
        <v/>
      </c>
      <c r="H10" s="6">
        <f>IF(A10&amp;""="","",IF(C10=0,"لا يوجد تواصل",IF(G10&gt;0,"متابعة متأخرة",IF(F10&gt;0,"متابعة قادمة","لا شيء مفتوح"))))</f>
        <v/>
      </c>
    </row>
    <row r="11">
      <c r="A11" s="5" t="inlineStr">
        <is>
          <t>هدى</t>
        </is>
      </c>
      <c r="B11" s="5" t="inlineStr">
        <is>
          <t>2/أ</t>
        </is>
      </c>
      <c r="C11" s="16">
        <f>IF(A11&amp;""="","",COUNTIFS('السجل'!$B$6:$B$505,A11&amp;""))</f>
        <v/>
      </c>
      <c r="D11" s="17">
        <f>IF(A11&amp;""="","",IFERROR(SUMIFS('السجل'!$A$6:$A$505,'السجل'!$B$6:$B$505,A11&amp;"",'السجل'!$L$6:$L$505,1)/COUNTIFS('السجل'!$B$6:$B$505,A11&amp;"",'السجل'!$L$6:$L$505,1),""))</f>
        <v/>
      </c>
      <c r="E11" s="16">
        <f>IF(OR(A11&amp;""="",D11=""),"",'الإعدادات'!$B$4-D11)</f>
        <v/>
      </c>
      <c r="F11" s="16">
        <f>IF(A11&amp;""="","",COUNTIFS('السجل'!$B$6:$B$505,A11&amp;"",'السجل'!$J$6:$J$505,"متأخرة")+COUNTIFS('السجل'!$B$6:$B$505,A11&amp;"",'السجل'!$J$6:$J$505,"قادمة")+COUNTIFS('السجل'!$B$6:$B$505,A11&amp;"",'السجل'!$J$6:$J$505,"بدون موعد"))</f>
        <v/>
      </c>
      <c r="G11" s="16">
        <f>IF(A11&amp;""="","",COUNTIFS('السجل'!$B$6:$B$505,A11&amp;"",'السجل'!$J$6:$J$505,"متأخرة"))</f>
        <v/>
      </c>
      <c r="H11" s="6">
        <f>IF(A11&amp;""="","",IF(C11=0,"لا يوجد تواصل",IF(G11&gt;0,"متابعة متأخرة",IF(F11&gt;0,"متابعة قادمة","لا شيء مفتوح"))))</f>
        <v/>
      </c>
    </row>
    <row r="12">
      <c r="A12" s="5" t="inlineStr">
        <is>
          <t>كريم</t>
        </is>
      </c>
      <c r="B12" s="5" t="inlineStr">
        <is>
          <t>2/أ</t>
        </is>
      </c>
      <c r="C12" s="16">
        <f>IF(A12&amp;""="","",COUNTIFS('السجل'!$B$6:$B$505,A12&amp;""))</f>
        <v/>
      </c>
      <c r="D12" s="17">
        <f>IF(A12&amp;""="","",IFERROR(SUMIFS('السجل'!$A$6:$A$505,'السجل'!$B$6:$B$505,A12&amp;"",'السجل'!$L$6:$L$505,1)/COUNTIFS('السجل'!$B$6:$B$505,A12&amp;"",'السجل'!$L$6:$L$505,1),""))</f>
        <v/>
      </c>
      <c r="E12" s="16">
        <f>IF(OR(A12&amp;""="",D12=""),"",'الإعدادات'!$B$4-D12)</f>
        <v/>
      </c>
      <c r="F12" s="16">
        <f>IF(A12&amp;""="","",COUNTIFS('السجل'!$B$6:$B$505,A12&amp;"",'السجل'!$J$6:$J$505,"متأخرة")+COUNTIFS('السجل'!$B$6:$B$505,A12&amp;"",'السجل'!$J$6:$J$505,"قادمة")+COUNTIFS('السجل'!$B$6:$B$505,A12&amp;"",'السجل'!$J$6:$J$505,"بدون موعد"))</f>
        <v/>
      </c>
      <c r="G12" s="16">
        <f>IF(A12&amp;""="","",COUNTIFS('السجل'!$B$6:$B$505,A12&amp;"",'السجل'!$J$6:$J$505,"متأخرة"))</f>
        <v/>
      </c>
      <c r="H12" s="6">
        <f>IF(A12&amp;""="","",IF(C12=0,"لا يوجد تواصل",IF(G12&gt;0,"متابعة متأخرة",IF(F12&gt;0,"متابعة قادمة","لا شيء مفتوح"))))</f>
        <v/>
      </c>
    </row>
    <row r="13">
      <c r="A13" s="5" t="inlineStr">
        <is>
          <t>سلمى</t>
        </is>
      </c>
      <c r="B13" s="5" t="inlineStr">
        <is>
          <t>1/أ</t>
        </is>
      </c>
      <c r="C13" s="16">
        <f>IF(A13&amp;""="","",COUNTIFS('السجل'!$B$6:$B$505,A13&amp;""))</f>
        <v/>
      </c>
      <c r="D13" s="17">
        <f>IF(A13&amp;""="","",IFERROR(SUMIFS('السجل'!$A$6:$A$505,'السجل'!$B$6:$B$505,A13&amp;"",'السجل'!$L$6:$L$505,1)/COUNTIFS('السجل'!$B$6:$B$505,A13&amp;"",'السجل'!$L$6:$L$505,1),""))</f>
        <v/>
      </c>
      <c r="E13" s="16">
        <f>IF(OR(A13&amp;""="",D13=""),"",'الإعدادات'!$B$4-D13)</f>
        <v/>
      </c>
      <c r="F13" s="16">
        <f>IF(A13&amp;""="","",COUNTIFS('السجل'!$B$6:$B$505,A13&amp;"",'السجل'!$J$6:$J$505,"متأخرة")+COUNTIFS('السجل'!$B$6:$B$505,A13&amp;"",'السجل'!$J$6:$J$505,"قادمة")+COUNTIFS('السجل'!$B$6:$B$505,A13&amp;"",'السجل'!$J$6:$J$505,"بدون موعد"))</f>
        <v/>
      </c>
      <c r="G13" s="16">
        <f>IF(A13&amp;""="","",COUNTIFS('السجل'!$B$6:$B$505,A13&amp;"",'السجل'!$J$6:$J$505,"متأخرة"))</f>
        <v/>
      </c>
      <c r="H13" s="6">
        <f>IF(A13&amp;""="","",IF(C13=0,"لا يوجد تواصل",IF(G13&gt;0,"متابعة متأخرة",IF(F13&gt;0,"متابعة قادمة","لا شيء مفتوح"))))</f>
        <v/>
      </c>
    </row>
    <row r="14">
      <c r="A14" s="5" t="n"/>
      <c r="B14" s="5" t="n"/>
      <c r="C14" s="16">
        <f>IF(A14&amp;""="","",COUNTIFS('السجل'!$B$6:$B$505,A14&amp;""))</f>
        <v/>
      </c>
      <c r="D14" s="17">
        <f>IF(A14&amp;""="","",IFERROR(SUMIFS('السجل'!$A$6:$A$505,'السجل'!$B$6:$B$505,A14&amp;"",'السجل'!$L$6:$L$505,1)/COUNTIFS('السجل'!$B$6:$B$505,A14&amp;"",'السجل'!$L$6:$L$505,1),""))</f>
        <v/>
      </c>
      <c r="E14" s="16">
        <f>IF(OR(A14&amp;""="",D14=""),"",'الإعدادات'!$B$4-D14)</f>
        <v/>
      </c>
      <c r="F14" s="16">
        <f>IF(A14&amp;""="","",COUNTIFS('السجل'!$B$6:$B$505,A14&amp;"",'السجل'!$J$6:$J$505,"متأخرة")+COUNTIFS('السجل'!$B$6:$B$505,A14&amp;"",'السجل'!$J$6:$J$505,"قادمة")+COUNTIFS('السجل'!$B$6:$B$505,A14&amp;"",'السجل'!$J$6:$J$505,"بدون موعد"))</f>
        <v/>
      </c>
      <c r="G14" s="16">
        <f>IF(A14&amp;""="","",COUNTIFS('السجل'!$B$6:$B$505,A14&amp;"",'السجل'!$J$6:$J$505,"متأخرة"))</f>
        <v/>
      </c>
      <c r="H14" s="6">
        <f>IF(A14&amp;""="","",IF(C14=0,"لا يوجد تواصل",IF(G14&gt;0,"متابعة متأخرة",IF(F14&gt;0,"متابعة قادمة","لا شيء مفتوح"))))</f>
        <v/>
      </c>
    </row>
    <row r="15">
      <c r="A15" s="5" t="n"/>
      <c r="B15" s="5" t="n"/>
      <c r="C15" s="16">
        <f>IF(A15&amp;""="","",COUNTIFS('السجل'!$B$6:$B$505,A15&amp;""))</f>
        <v/>
      </c>
      <c r="D15" s="17">
        <f>IF(A15&amp;""="","",IFERROR(SUMIFS('السجل'!$A$6:$A$505,'السجل'!$B$6:$B$505,A15&amp;"",'السجل'!$L$6:$L$505,1)/COUNTIFS('السجل'!$B$6:$B$505,A15&amp;"",'السجل'!$L$6:$L$505,1),""))</f>
        <v/>
      </c>
      <c r="E15" s="16">
        <f>IF(OR(A15&amp;""="",D15=""),"",'الإعدادات'!$B$4-D15)</f>
        <v/>
      </c>
      <c r="F15" s="16">
        <f>IF(A15&amp;""="","",COUNTIFS('السجل'!$B$6:$B$505,A15&amp;"",'السجل'!$J$6:$J$505,"متأخرة")+COUNTIFS('السجل'!$B$6:$B$505,A15&amp;"",'السجل'!$J$6:$J$505,"قادمة")+COUNTIFS('السجل'!$B$6:$B$505,A15&amp;"",'السجل'!$J$6:$J$505,"بدون موعد"))</f>
        <v/>
      </c>
      <c r="G15" s="16">
        <f>IF(A15&amp;""="","",COUNTIFS('السجل'!$B$6:$B$505,A15&amp;"",'السجل'!$J$6:$J$505,"متأخرة"))</f>
        <v/>
      </c>
      <c r="H15" s="6">
        <f>IF(A15&amp;""="","",IF(C15=0,"لا يوجد تواصل",IF(G15&gt;0,"متابعة متأخرة",IF(F15&gt;0,"متابعة قادمة","لا شيء مفتوح"))))</f>
        <v/>
      </c>
    </row>
    <row r="16">
      <c r="A16" s="5" t="n"/>
      <c r="B16" s="5" t="n"/>
      <c r="C16" s="16">
        <f>IF(A16&amp;""="","",COUNTIFS('السجل'!$B$6:$B$505,A16&amp;""))</f>
        <v/>
      </c>
      <c r="D16" s="17">
        <f>IF(A16&amp;""="","",IFERROR(SUMIFS('السجل'!$A$6:$A$505,'السجل'!$B$6:$B$505,A16&amp;"",'السجل'!$L$6:$L$505,1)/COUNTIFS('السجل'!$B$6:$B$505,A16&amp;"",'السجل'!$L$6:$L$505,1),""))</f>
        <v/>
      </c>
      <c r="E16" s="16">
        <f>IF(OR(A16&amp;""="",D16=""),"",'الإعدادات'!$B$4-D16)</f>
        <v/>
      </c>
      <c r="F16" s="16">
        <f>IF(A16&amp;""="","",COUNTIFS('السجل'!$B$6:$B$505,A16&amp;"",'السجل'!$J$6:$J$505,"متأخرة")+COUNTIFS('السجل'!$B$6:$B$505,A16&amp;"",'السجل'!$J$6:$J$505,"قادمة")+COUNTIFS('السجل'!$B$6:$B$505,A16&amp;"",'السجل'!$J$6:$J$505,"بدون موعد"))</f>
        <v/>
      </c>
      <c r="G16" s="16">
        <f>IF(A16&amp;""="","",COUNTIFS('السجل'!$B$6:$B$505,A16&amp;"",'السجل'!$J$6:$J$505,"متأخرة"))</f>
        <v/>
      </c>
      <c r="H16" s="6">
        <f>IF(A16&amp;""="","",IF(C16=0,"لا يوجد تواصل",IF(G16&gt;0,"متابعة متأخرة",IF(F16&gt;0,"متابعة قادمة","لا شيء مفتوح"))))</f>
        <v/>
      </c>
    </row>
    <row r="17">
      <c r="A17" s="5" t="n"/>
      <c r="B17" s="5" t="n"/>
      <c r="C17" s="16">
        <f>IF(A17&amp;""="","",COUNTIFS('السجل'!$B$6:$B$505,A17&amp;""))</f>
        <v/>
      </c>
      <c r="D17" s="17">
        <f>IF(A17&amp;""="","",IFERROR(SUMIFS('السجل'!$A$6:$A$505,'السجل'!$B$6:$B$505,A17&amp;"",'السجل'!$L$6:$L$505,1)/COUNTIFS('السجل'!$B$6:$B$505,A17&amp;"",'السجل'!$L$6:$L$505,1),""))</f>
        <v/>
      </c>
      <c r="E17" s="16">
        <f>IF(OR(A17&amp;""="",D17=""),"",'الإعدادات'!$B$4-D17)</f>
        <v/>
      </c>
      <c r="F17" s="16">
        <f>IF(A17&amp;""="","",COUNTIFS('السجل'!$B$6:$B$505,A17&amp;"",'السجل'!$J$6:$J$505,"متأخرة")+COUNTIFS('السجل'!$B$6:$B$505,A17&amp;"",'السجل'!$J$6:$J$505,"قادمة")+COUNTIFS('السجل'!$B$6:$B$505,A17&amp;"",'السجل'!$J$6:$J$505,"بدون موعد"))</f>
        <v/>
      </c>
      <c r="G17" s="16">
        <f>IF(A17&amp;""="","",COUNTIFS('السجل'!$B$6:$B$505,A17&amp;"",'السجل'!$J$6:$J$505,"متأخرة"))</f>
        <v/>
      </c>
      <c r="H17" s="6">
        <f>IF(A17&amp;""="","",IF(C17=0,"لا يوجد تواصل",IF(G17&gt;0,"متابعة متأخرة",IF(F17&gt;0,"متابعة قادمة","لا شيء مفتوح"))))</f>
        <v/>
      </c>
    </row>
    <row r="18">
      <c r="A18" s="5" t="n"/>
      <c r="B18" s="5" t="n"/>
      <c r="C18" s="16">
        <f>IF(A18&amp;""="","",COUNTIFS('السجل'!$B$6:$B$505,A18&amp;""))</f>
        <v/>
      </c>
      <c r="D18" s="17">
        <f>IF(A18&amp;""="","",IFERROR(SUMIFS('السجل'!$A$6:$A$505,'السجل'!$B$6:$B$505,A18&amp;"",'السجل'!$L$6:$L$505,1)/COUNTIFS('السجل'!$B$6:$B$505,A18&amp;"",'السجل'!$L$6:$L$505,1),""))</f>
        <v/>
      </c>
      <c r="E18" s="16">
        <f>IF(OR(A18&amp;""="",D18=""),"",'الإعدادات'!$B$4-D18)</f>
        <v/>
      </c>
      <c r="F18" s="16">
        <f>IF(A18&amp;""="","",COUNTIFS('السجل'!$B$6:$B$505,A18&amp;"",'السجل'!$J$6:$J$505,"متأخرة")+COUNTIFS('السجل'!$B$6:$B$505,A18&amp;"",'السجل'!$J$6:$J$505,"قادمة")+COUNTIFS('السجل'!$B$6:$B$505,A18&amp;"",'السجل'!$J$6:$J$505,"بدون موعد"))</f>
        <v/>
      </c>
      <c r="G18" s="16">
        <f>IF(A18&amp;""="","",COUNTIFS('السجل'!$B$6:$B$505,A18&amp;"",'السجل'!$J$6:$J$505,"متأخرة"))</f>
        <v/>
      </c>
      <c r="H18" s="6">
        <f>IF(A18&amp;""="","",IF(C18=0,"لا يوجد تواصل",IF(G18&gt;0,"متابعة متأخرة",IF(F18&gt;0,"متابعة قادمة","لا شيء مفتوح"))))</f>
        <v/>
      </c>
    </row>
    <row r="19">
      <c r="A19" s="5" t="n"/>
      <c r="B19" s="5" t="n"/>
      <c r="C19" s="16">
        <f>IF(A19&amp;""="","",COUNTIFS('السجل'!$B$6:$B$505,A19&amp;""))</f>
        <v/>
      </c>
      <c r="D19" s="17">
        <f>IF(A19&amp;""="","",IFERROR(SUMIFS('السجل'!$A$6:$A$505,'السجل'!$B$6:$B$505,A19&amp;"",'السجل'!$L$6:$L$505,1)/COUNTIFS('السجل'!$B$6:$B$505,A19&amp;"",'السجل'!$L$6:$L$505,1),""))</f>
        <v/>
      </c>
      <c r="E19" s="16">
        <f>IF(OR(A19&amp;""="",D19=""),"",'الإعدادات'!$B$4-D19)</f>
        <v/>
      </c>
      <c r="F19" s="16">
        <f>IF(A19&amp;""="","",COUNTIFS('السجل'!$B$6:$B$505,A19&amp;"",'السجل'!$J$6:$J$505,"متأخرة")+COUNTIFS('السجل'!$B$6:$B$505,A19&amp;"",'السجل'!$J$6:$J$505,"قادمة")+COUNTIFS('السجل'!$B$6:$B$505,A19&amp;"",'السجل'!$J$6:$J$505,"بدون موعد"))</f>
        <v/>
      </c>
      <c r="G19" s="16">
        <f>IF(A19&amp;""="","",COUNTIFS('السجل'!$B$6:$B$505,A19&amp;"",'السجل'!$J$6:$J$505,"متأخرة"))</f>
        <v/>
      </c>
      <c r="H19" s="6">
        <f>IF(A19&amp;""="","",IF(C19=0,"لا يوجد تواصل",IF(G19&gt;0,"متابعة متأخرة",IF(F19&gt;0,"متابعة قادمة","لا شيء مفتوح"))))</f>
        <v/>
      </c>
    </row>
    <row r="20">
      <c r="A20" s="5" t="n"/>
      <c r="B20" s="5" t="n"/>
      <c r="C20" s="16">
        <f>IF(A20&amp;""="","",COUNTIFS('السجل'!$B$6:$B$505,A20&amp;""))</f>
        <v/>
      </c>
      <c r="D20" s="17">
        <f>IF(A20&amp;""="","",IFERROR(SUMIFS('السجل'!$A$6:$A$505,'السجل'!$B$6:$B$505,A20&amp;"",'السجل'!$L$6:$L$505,1)/COUNTIFS('السجل'!$B$6:$B$505,A20&amp;"",'السجل'!$L$6:$L$505,1),""))</f>
        <v/>
      </c>
      <c r="E20" s="16">
        <f>IF(OR(A20&amp;""="",D20=""),"",'الإعدادات'!$B$4-D20)</f>
        <v/>
      </c>
      <c r="F20" s="16">
        <f>IF(A20&amp;""="","",COUNTIFS('السجل'!$B$6:$B$505,A20&amp;"",'السجل'!$J$6:$J$505,"متأخرة")+COUNTIFS('السجل'!$B$6:$B$505,A20&amp;"",'السجل'!$J$6:$J$505,"قادمة")+COUNTIFS('السجل'!$B$6:$B$505,A20&amp;"",'السجل'!$J$6:$J$505,"بدون موعد"))</f>
        <v/>
      </c>
      <c r="G20" s="16">
        <f>IF(A20&amp;""="","",COUNTIFS('السجل'!$B$6:$B$505,A20&amp;"",'السجل'!$J$6:$J$505,"متأخرة"))</f>
        <v/>
      </c>
      <c r="H20" s="6">
        <f>IF(A20&amp;""="","",IF(C20=0,"لا يوجد تواصل",IF(G20&gt;0,"متابعة متأخرة",IF(F20&gt;0,"متابعة قادمة","لا شيء مفتوح"))))</f>
        <v/>
      </c>
    </row>
    <row r="21">
      <c r="A21" s="5" t="n"/>
      <c r="B21" s="5" t="n"/>
      <c r="C21" s="16">
        <f>IF(A21&amp;""="","",COUNTIFS('السجل'!$B$6:$B$505,A21&amp;""))</f>
        <v/>
      </c>
      <c r="D21" s="17">
        <f>IF(A21&amp;""="","",IFERROR(SUMIFS('السجل'!$A$6:$A$505,'السجل'!$B$6:$B$505,A21&amp;"",'السجل'!$L$6:$L$505,1)/COUNTIFS('السجل'!$B$6:$B$505,A21&amp;"",'السجل'!$L$6:$L$505,1),""))</f>
        <v/>
      </c>
      <c r="E21" s="16">
        <f>IF(OR(A21&amp;""="",D21=""),"",'الإعدادات'!$B$4-D21)</f>
        <v/>
      </c>
      <c r="F21" s="16">
        <f>IF(A21&amp;""="","",COUNTIFS('السجل'!$B$6:$B$505,A21&amp;"",'السجل'!$J$6:$J$505,"متأخرة")+COUNTIFS('السجل'!$B$6:$B$505,A21&amp;"",'السجل'!$J$6:$J$505,"قادمة")+COUNTIFS('السجل'!$B$6:$B$505,A21&amp;"",'السجل'!$J$6:$J$505,"بدون موعد"))</f>
        <v/>
      </c>
      <c r="G21" s="16">
        <f>IF(A21&amp;""="","",COUNTIFS('السجل'!$B$6:$B$505,A21&amp;"",'السجل'!$J$6:$J$505,"متأخرة"))</f>
        <v/>
      </c>
      <c r="H21" s="6">
        <f>IF(A21&amp;""="","",IF(C21=0,"لا يوجد تواصل",IF(G21&gt;0,"متابعة متأخرة",IF(F21&gt;0,"متابعة قادمة","لا شيء مفتوح"))))</f>
        <v/>
      </c>
    </row>
    <row r="22">
      <c r="A22" s="5" t="n"/>
      <c r="B22" s="5" t="n"/>
      <c r="C22" s="16">
        <f>IF(A22&amp;""="","",COUNTIFS('السجل'!$B$6:$B$505,A22&amp;""))</f>
        <v/>
      </c>
      <c r="D22" s="17">
        <f>IF(A22&amp;""="","",IFERROR(SUMIFS('السجل'!$A$6:$A$505,'السجل'!$B$6:$B$505,A22&amp;"",'السجل'!$L$6:$L$505,1)/COUNTIFS('السجل'!$B$6:$B$505,A22&amp;"",'السجل'!$L$6:$L$505,1),""))</f>
        <v/>
      </c>
      <c r="E22" s="16">
        <f>IF(OR(A22&amp;""="",D22=""),"",'الإعدادات'!$B$4-D22)</f>
        <v/>
      </c>
      <c r="F22" s="16">
        <f>IF(A22&amp;""="","",COUNTIFS('السجل'!$B$6:$B$505,A22&amp;"",'السجل'!$J$6:$J$505,"متأخرة")+COUNTIFS('السجل'!$B$6:$B$505,A22&amp;"",'السجل'!$J$6:$J$505,"قادمة")+COUNTIFS('السجل'!$B$6:$B$505,A22&amp;"",'السجل'!$J$6:$J$505,"بدون موعد"))</f>
        <v/>
      </c>
      <c r="G22" s="16">
        <f>IF(A22&amp;""="","",COUNTIFS('السجل'!$B$6:$B$505,A22&amp;"",'السجل'!$J$6:$J$505,"متأخرة"))</f>
        <v/>
      </c>
      <c r="H22" s="6">
        <f>IF(A22&amp;""="","",IF(C22=0,"لا يوجد تواصل",IF(G22&gt;0,"متابعة متأخرة",IF(F22&gt;0,"متابعة قادمة","لا شيء مفتوح"))))</f>
        <v/>
      </c>
    </row>
    <row r="23">
      <c r="A23" s="5" t="n"/>
      <c r="B23" s="5" t="n"/>
      <c r="C23" s="16">
        <f>IF(A23&amp;""="","",COUNTIFS('السجل'!$B$6:$B$505,A23&amp;""))</f>
        <v/>
      </c>
      <c r="D23" s="17">
        <f>IF(A23&amp;""="","",IFERROR(SUMIFS('السجل'!$A$6:$A$505,'السجل'!$B$6:$B$505,A23&amp;"",'السجل'!$L$6:$L$505,1)/COUNTIFS('السجل'!$B$6:$B$505,A23&amp;"",'السجل'!$L$6:$L$505,1),""))</f>
        <v/>
      </c>
      <c r="E23" s="16">
        <f>IF(OR(A23&amp;""="",D23=""),"",'الإعدادات'!$B$4-D23)</f>
        <v/>
      </c>
      <c r="F23" s="16">
        <f>IF(A23&amp;""="","",COUNTIFS('السجل'!$B$6:$B$505,A23&amp;"",'السجل'!$J$6:$J$505,"متأخرة")+COUNTIFS('السجل'!$B$6:$B$505,A23&amp;"",'السجل'!$J$6:$J$505,"قادمة")+COUNTIFS('السجل'!$B$6:$B$505,A23&amp;"",'السجل'!$J$6:$J$505,"بدون موعد"))</f>
        <v/>
      </c>
      <c r="G23" s="16">
        <f>IF(A23&amp;""="","",COUNTIFS('السجل'!$B$6:$B$505,A23&amp;"",'السجل'!$J$6:$J$505,"متأخرة"))</f>
        <v/>
      </c>
      <c r="H23" s="6">
        <f>IF(A23&amp;""="","",IF(C23=0,"لا يوجد تواصل",IF(G23&gt;0,"متابعة متأخرة",IF(F23&gt;0,"متابعة قادمة","لا شيء مفتوح"))))</f>
        <v/>
      </c>
    </row>
    <row r="24">
      <c r="A24" s="5" t="n"/>
      <c r="B24" s="5" t="n"/>
      <c r="C24" s="16">
        <f>IF(A24&amp;""="","",COUNTIFS('السجل'!$B$6:$B$505,A24&amp;""))</f>
        <v/>
      </c>
      <c r="D24" s="17">
        <f>IF(A24&amp;""="","",IFERROR(SUMIFS('السجل'!$A$6:$A$505,'السجل'!$B$6:$B$505,A24&amp;"",'السجل'!$L$6:$L$505,1)/COUNTIFS('السجل'!$B$6:$B$505,A24&amp;"",'السجل'!$L$6:$L$505,1),""))</f>
        <v/>
      </c>
      <c r="E24" s="16">
        <f>IF(OR(A24&amp;""="",D24=""),"",'الإعدادات'!$B$4-D24)</f>
        <v/>
      </c>
      <c r="F24" s="16">
        <f>IF(A24&amp;""="","",COUNTIFS('السجل'!$B$6:$B$505,A24&amp;"",'السجل'!$J$6:$J$505,"متأخرة")+COUNTIFS('السجل'!$B$6:$B$505,A24&amp;"",'السجل'!$J$6:$J$505,"قادمة")+COUNTIFS('السجل'!$B$6:$B$505,A24&amp;"",'السجل'!$J$6:$J$505,"بدون موعد"))</f>
        <v/>
      </c>
      <c r="G24" s="16">
        <f>IF(A24&amp;""="","",COUNTIFS('السجل'!$B$6:$B$505,A24&amp;"",'السجل'!$J$6:$J$505,"متأخرة"))</f>
        <v/>
      </c>
      <c r="H24" s="6">
        <f>IF(A24&amp;""="","",IF(C24=0,"لا يوجد تواصل",IF(G24&gt;0,"متابعة متأخرة",IF(F24&gt;0,"متابعة قادمة","لا شيء مفتوح"))))</f>
        <v/>
      </c>
    </row>
    <row r="25">
      <c r="A25" s="5" t="n"/>
      <c r="B25" s="5" t="n"/>
      <c r="C25" s="16">
        <f>IF(A25&amp;""="","",COUNTIFS('السجل'!$B$6:$B$505,A25&amp;""))</f>
        <v/>
      </c>
      <c r="D25" s="17">
        <f>IF(A25&amp;""="","",IFERROR(SUMIFS('السجل'!$A$6:$A$505,'السجل'!$B$6:$B$505,A25&amp;"",'السجل'!$L$6:$L$505,1)/COUNTIFS('السجل'!$B$6:$B$505,A25&amp;"",'السجل'!$L$6:$L$505,1),""))</f>
        <v/>
      </c>
      <c r="E25" s="16">
        <f>IF(OR(A25&amp;""="",D25=""),"",'الإعدادات'!$B$4-D25)</f>
        <v/>
      </c>
      <c r="F25" s="16">
        <f>IF(A25&amp;""="","",COUNTIFS('السجل'!$B$6:$B$505,A25&amp;"",'السجل'!$J$6:$J$505,"متأخرة")+COUNTIFS('السجل'!$B$6:$B$505,A25&amp;"",'السجل'!$J$6:$J$505,"قادمة")+COUNTIFS('السجل'!$B$6:$B$505,A25&amp;"",'السجل'!$J$6:$J$505,"بدون موعد"))</f>
        <v/>
      </c>
      <c r="G25" s="16">
        <f>IF(A25&amp;""="","",COUNTIFS('السجل'!$B$6:$B$505,A25&amp;"",'السجل'!$J$6:$J$505,"متأخرة"))</f>
        <v/>
      </c>
      <c r="H25" s="6">
        <f>IF(A25&amp;""="","",IF(C25=0,"لا يوجد تواصل",IF(G25&gt;0,"متابعة متأخرة",IF(F25&gt;0,"متابعة قادمة","لا شيء مفتوح"))))</f>
        <v/>
      </c>
    </row>
    <row r="26">
      <c r="A26" s="5" t="n"/>
      <c r="B26" s="5" t="n"/>
      <c r="C26" s="16">
        <f>IF(A26&amp;""="","",COUNTIFS('السجل'!$B$6:$B$505,A26&amp;""))</f>
        <v/>
      </c>
      <c r="D26" s="17">
        <f>IF(A26&amp;""="","",IFERROR(SUMIFS('السجل'!$A$6:$A$505,'السجل'!$B$6:$B$505,A26&amp;"",'السجل'!$L$6:$L$505,1)/COUNTIFS('السجل'!$B$6:$B$505,A26&amp;"",'السجل'!$L$6:$L$505,1),""))</f>
        <v/>
      </c>
      <c r="E26" s="16">
        <f>IF(OR(A26&amp;""="",D26=""),"",'الإعدادات'!$B$4-D26)</f>
        <v/>
      </c>
      <c r="F26" s="16">
        <f>IF(A26&amp;""="","",COUNTIFS('السجل'!$B$6:$B$505,A26&amp;"",'السجل'!$J$6:$J$505,"متأخرة")+COUNTIFS('السجل'!$B$6:$B$505,A26&amp;"",'السجل'!$J$6:$J$505,"قادمة")+COUNTIFS('السجل'!$B$6:$B$505,A26&amp;"",'السجل'!$J$6:$J$505,"بدون موعد"))</f>
        <v/>
      </c>
      <c r="G26" s="16">
        <f>IF(A26&amp;""="","",COUNTIFS('السجل'!$B$6:$B$505,A26&amp;"",'السجل'!$J$6:$J$505,"متأخرة"))</f>
        <v/>
      </c>
      <c r="H26" s="6">
        <f>IF(A26&amp;""="","",IF(C26=0,"لا يوجد تواصل",IF(G26&gt;0,"متابعة متأخرة",IF(F26&gt;0,"متابعة قادمة","لا شيء مفتوح"))))</f>
        <v/>
      </c>
    </row>
    <row r="27">
      <c r="A27" s="5" t="n"/>
      <c r="B27" s="5" t="n"/>
      <c r="C27" s="16">
        <f>IF(A27&amp;""="","",COUNTIFS('السجل'!$B$6:$B$505,A27&amp;""))</f>
        <v/>
      </c>
      <c r="D27" s="17">
        <f>IF(A27&amp;""="","",IFERROR(SUMIFS('السجل'!$A$6:$A$505,'السجل'!$B$6:$B$505,A27&amp;"",'السجل'!$L$6:$L$505,1)/COUNTIFS('السجل'!$B$6:$B$505,A27&amp;"",'السجل'!$L$6:$L$505,1),""))</f>
        <v/>
      </c>
      <c r="E27" s="16">
        <f>IF(OR(A27&amp;""="",D27=""),"",'الإعدادات'!$B$4-D27)</f>
        <v/>
      </c>
      <c r="F27" s="16">
        <f>IF(A27&amp;""="","",COUNTIFS('السجل'!$B$6:$B$505,A27&amp;"",'السجل'!$J$6:$J$505,"متأخرة")+COUNTIFS('السجل'!$B$6:$B$505,A27&amp;"",'السجل'!$J$6:$J$505,"قادمة")+COUNTIFS('السجل'!$B$6:$B$505,A27&amp;"",'السجل'!$J$6:$J$505,"بدون موعد"))</f>
        <v/>
      </c>
      <c r="G27" s="16">
        <f>IF(A27&amp;""="","",COUNTIFS('السجل'!$B$6:$B$505,A27&amp;"",'السجل'!$J$6:$J$505,"متأخرة"))</f>
        <v/>
      </c>
      <c r="H27" s="6">
        <f>IF(A27&amp;""="","",IF(C27=0,"لا يوجد تواصل",IF(G27&gt;0,"متابعة متأخرة",IF(F27&gt;0,"متابعة قادمة","لا شيء مفتوح"))))</f>
        <v/>
      </c>
    </row>
    <row r="28">
      <c r="A28" s="5" t="n"/>
      <c r="B28" s="5" t="n"/>
      <c r="C28" s="16">
        <f>IF(A28&amp;""="","",COUNTIFS('السجل'!$B$6:$B$505,A28&amp;""))</f>
        <v/>
      </c>
      <c r="D28" s="17">
        <f>IF(A28&amp;""="","",IFERROR(SUMIFS('السجل'!$A$6:$A$505,'السجل'!$B$6:$B$505,A28&amp;"",'السجل'!$L$6:$L$505,1)/COUNTIFS('السجل'!$B$6:$B$505,A28&amp;"",'السجل'!$L$6:$L$505,1),""))</f>
        <v/>
      </c>
      <c r="E28" s="16">
        <f>IF(OR(A28&amp;""="",D28=""),"",'الإعدادات'!$B$4-D28)</f>
        <v/>
      </c>
      <c r="F28" s="16">
        <f>IF(A28&amp;""="","",COUNTIFS('السجل'!$B$6:$B$505,A28&amp;"",'السجل'!$J$6:$J$505,"متأخرة")+COUNTIFS('السجل'!$B$6:$B$505,A28&amp;"",'السجل'!$J$6:$J$505,"قادمة")+COUNTIFS('السجل'!$B$6:$B$505,A28&amp;"",'السجل'!$J$6:$J$505,"بدون موعد"))</f>
        <v/>
      </c>
      <c r="G28" s="16">
        <f>IF(A28&amp;""="","",COUNTIFS('السجل'!$B$6:$B$505,A28&amp;"",'السجل'!$J$6:$J$505,"متأخرة"))</f>
        <v/>
      </c>
      <c r="H28" s="6">
        <f>IF(A28&amp;""="","",IF(C28=0,"لا يوجد تواصل",IF(G28&gt;0,"متابعة متأخرة",IF(F28&gt;0,"متابعة قادمة","لا شيء مفتوح"))))</f>
        <v/>
      </c>
    </row>
    <row r="29">
      <c r="A29" s="5" t="n"/>
      <c r="B29" s="5" t="n"/>
      <c r="C29" s="16">
        <f>IF(A29&amp;""="","",COUNTIFS('السجل'!$B$6:$B$505,A29&amp;""))</f>
        <v/>
      </c>
      <c r="D29" s="17">
        <f>IF(A29&amp;""="","",IFERROR(SUMIFS('السجل'!$A$6:$A$505,'السجل'!$B$6:$B$505,A29&amp;"",'السجل'!$L$6:$L$505,1)/COUNTIFS('السجل'!$B$6:$B$505,A29&amp;"",'السجل'!$L$6:$L$505,1),""))</f>
        <v/>
      </c>
      <c r="E29" s="16">
        <f>IF(OR(A29&amp;""="",D29=""),"",'الإعدادات'!$B$4-D29)</f>
        <v/>
      </c>
      <c r="F29" s="16">
        <f>IF(A29&amp;""="","",COUNTIFS('السجل'!$B$6:$B$505,A29&amp;"",'السجل'!$J$6:$J$505,"متأخرة")+COUNTIFS('السجل'!$B$6:$B$505,A29&amp;"",'السجل'!$J$6:$J$505,"قادمة")+COUNTIFS('السجل'!$B$6:$B$505,A29&amp;"",'السجل'!$J$6:$J$505,"بدون موعد"))</f>
        <v/>
      </c>
      <c r="G29" s="16">
        <f>IF(A29&amp;""="","",COUNTIFS('السجل'!$B$6:$B$505,A29&amp;"",'السجل'!$J$6:$J$505,"متأخرة"))</f>
        <v/>
      </c>
      <c r="H29" s="6">
        <f>IF(A29&amp;""="","",IF(C29=0,"لا يوجد تواصل",IF(G29&gt;0,"متابعة متأخرة",IF(F29&gt;0,"متابعة قادمة","لا شيء مفتوح"))))</f>
        <v/>
      </c>
    </row>
    <row r="30">
      <c r="A30" s="5" t="n"/>
      <c r="B30" s="5" t="n"/>
      <c r="C30" s="16">
        <f>IF(A30&amp;""="","",COUNTIFS('السجل'!$B$6:$B$505,A30&amp;""))</f>
        <v/>
      </c>
      <c r="D30" s="17">
        <f>IF(A30&amp;""="","",IFERROR(SUMIFS('السجل'!$A$6:$A$505,'السجل'!$B$6:$B$505,A30&amp;"",'السجل'!$L$6:$L$505,1)/COUNTIFS('السجل'!$B$6:$B$505,A30&amp;"",'السجل'!$L$6:$L$505,1),""))</f>
        <v/>
      </c>
      <c r="E30" s="16">
        <f>IF(OR(A30&amp;""="",D30=""),"",'الإعدادات'!$B$4-D30)</f>
        <v/>
      </c>
      <c r="F30" s="16">
        <f>IF(A30&amp;""="","",COUNTIFS('السجل'!$B$6:$B$505,A30&amp;"",'السجل'!$J$6:$J$505,"متأخرة")+COUNTIFS('السجل'!$B$6:$B$505,A30&amp;"",'السجل'!$J$6:$J$505,"قادمة")+COUNTIFS('السجل'!$B$6:$B$505,A30&amp;"",'السجل'!$J$6:$J$505,"بدون موعد"))</f>
        <v/>
      </c>
      <c r="G30" s="16">
        <f>IF(A30&amp;""="","",COUNTIFS('السجل'!$B$6:$B$505,A30&amp;"",'السجل'!$J$6:$J$505,"متأخرة"))</f>
        <v/>
      </c>
      <c r="H30" s="6">
        <f>IF(A30&amp;""="","",IF(C30=0,"لا يوجد تواصل",IF(G30&gt;0,"متابعة متأخرة",IF(F30&gt;0,"متابعة قادمة","لا شيء مفتوح"))))</f>
        <v/>
      </c>
    </row>
    <row r="31">
      <c r="A31" s="5" t="n"/>
      <c r="B31" s="5" t="n"/>
      <c r="C31" s="16">
        <f>IF(A31&amp;""="","",COUNTIFS('السجل'!$B$6:$B$505,A31&amp;""))</f>
        <v/>
      </c>
      <c r="D31" s="17">
        <f>IF(A31&amp;""="","",IFERROR(SUMIFS('السجل'!$A$6:$A$505,'السجل'!$B$6:$B$505,A31&amp;"",'السجل'!$L$6:$L$505,1)/COUNTIFS('السجل'!$B$6:$B$505,A31&amp;"",'السجل'!$L$6:$L$505,1),""))</f>
        <v/>
      </c>
      <c r="E31" s="16">
        <f>IF(OR(A31&amp;""="",D31=""),"",'الإعدادات'!$B$4-D31)</f>
        <v/>
      </c>
      <c r="F31" s="16">
        <f>IF(A31&amp;""="","",COUNTIFS('السجل'!$B$6:$B$505,A31&amp;"",'السجل'!$J$6:$J$505,"متأخرة")+COUNTIFS('السجل'!$B$6:$B$505,A31&amp;"",'السجل'!$J$6:$J$505,"قادمة")+COUNTIFS('السجل'!$B$6:$B$505,A31&amp;"",'السجل'!$J$6:$J$505,"بدون موعد"))</f>
        <v/>
      </c>
      <c r="G31" s="16">
        <f>IF(A31&amp;""="","",COUNTIFS('السجل'!$B$6:$B$505,A31&amp;"",'السجل'!$J$6:$J$505,"متأخرة"))</f>
        <v/>
      </c>
      <c r="H31" s="6">
        <f>IF(A31&amp;""="","",IF(C31=0,"لا يوجد تواصل",IF(G31&gt;0,"متابعة متأخرة",IF(F31&gt;0,"متابعة قادمة","لا شيء مفتوح"))))</f>
        <v/>
      </c>
    </row>
    <row r="32">
      <c r="A32" s="5" t="n"/>
      <c r="B32" s="5" t="n"/>
      <c r="C32" s="16">
        <f>IF(A32&amp;""="","",COUNTIFS('السجل'!$B$6:$B$505,A32&amp;""))</f>
        <v/>
      </c>
      <c r="D32" s="17">
        <f>IF(A32&amp;""="","",IFERROR(SUMIFS('السجل'!$A$6:$A$505,'السجل'!$B$6:$B$505,A32&amp;"",'السجل'!$L$6:$L$505,1)/COUNTIFS('السجل'!$B$6:$B$505,A32&amp;"",'السجل'!$L$6:$L$505,1),""))</f>
        <v/>
      </c>
      <c r="E32" s="16">
        <f>IF(OR(A32&amp;""="",D32=""),"",'الإعدادات'!$B$4-D32)</f>
        <v/>
      </c>
      <c r="F32" s="16">
        <f>IF(A32&amp;""="","",COUNTIFS('السجل'!$B$6:$B$505,A32&amp;"",'السجل'!$J$6:$J$505,"متأخرة")+COUNTIFS('السجل'!$B$6:$B$505,A32&amp;"",'السجل'!$J$6:$J$505,"قادمة")+COUNTIFS('السجل'!$B$6:$B$505,A32&amp;"",'السجل'!$J$6:$J$505,"بدون موعد"))</f>
        <v/>
      </c>
      <c r="G32" s="16">
        <f>IF(A32&amp;""="","",COUNTIFS('السجل'!$B$6:$B$505,A32&amp;"",'السجل'!$J$6:$J$505,"متأخرة"))</f>
        <v/>
      </c>
      <c r="H32" s="6">
        <f>IF(A32&amp;""="","",IF(C32=0,"لا يوجد تواصل",IF(G32&gt;0,"متابعة متأخرة",IF(F32&gt;0,"متابعة قادمة","لا شيء مفتوح"))))</f>
        <v/>
      </c>
    </row>
    <row r="33">
      <c r="A33" s="5" t="n"/>
      <c r="B33" s="5" t="n"/>
      <c r="C33" s="16">
        <f>IF(A33&amp;""="","",COUNTIFS('السجل'!$B$6:$B$505,A33&amp;""))</f>
        <v/>
      </c>
      <c r="D33" s="17">
        <f>IF(A33&amp;""="","",IFERROR(SUMIFS('السجل'!$A$6:$A$505,'السجل'!$B$6:$B$505,A33&amp;"",'السجل'!$L$6:$L$505,1)/COUNTIFS('السجل'!$B$6:$B$505,A33&amp;"",'السجل'!$L$6:$L$505,1),""))</f>
        <v/>
      </c>
      <c r="E33" s="16">
        <f>IF(OR(A33&amp;""="",D33=""),"",'الإعدادات'!$B$4-D33)</f>
        <v/>
      </c>
      <c r="F33" s="16">
        <f>IF(A33&amp;""="","",COUNTIFS('السجل'!$B$6:$B$505,A33&amp;"",'السجل'!$J$6:$J$505,"متأخرة")+COUNTIFS('السجل'!$B$6:$B$505,A33&amp;"",'السجل'!$J$6:$J$505,"قادمة")+COUNTIFS('السجل'!$B$6:$B$505,A33&amp;"",'السجل'!$J$6:$J$505,"بدون موعد"))</f>
        <v/>
      </c>
      <c r="G33" s="16">
        <f>IF(A33&amp;""="","",COUNTIFS('السجل'!$B$6:$B$505,A33&amp;"",'السجل'!$J$6:$J$505,"متأخرة"))</f>
        <v/>
      </c>
      <c r="H33" s="6">
        <f>IF(A33&amp;""="","",IF(C33=0,"لا يوجد تواصل",IF(G33&gt;0,"متابعة متأخرة",IF(F33&gt;0,"متابعة قادمة","لا شيء مفتوح"))))</f>
        <v/>
      </c>
    </row>
    <row r="34">
      <c r="A34" s="5" t="n"/>
      <c r="B34" s="5" t="n"/>
      <c r="C34" s="16">
        <f>IF(A34&amp;""="","",COUNTIFS('السجل'!$B$6:$B$505,A34&amp;""))</f>
        <v/>
      </c>
      <c r="D34" s="17">
        <f>IF(A34&amp;""="","",IFERROR(SUMIFS('السجل'!$A$6:$A$505,'السجل'!$B$6:$B$505,A34&amp;"",'السجل'!$L$6:$L$505,1)/COUNTIFS('السجل'!$B$6:$B$505,A34&amp;"",'السجل'!$L$6:$L$505,1),""))</f>
        <v/>
      </c>
      <c r="E34" s="16">
        <f>IF(OR(A34&amp;""="",D34=""),"",'الإعدادات'!$B$4-D34)</f>
        <v/>
      </c>
      <c r="F34" s="16">
        <f>IF(A34&amp;""="","",COUNTIFS('السجل'!$B$6:$B$505,A34&amp;"",'السجل'!$J$6:$J$505,"متأخرة")+COUNTIFS('السجل'!$B$6:$B$505,A34&amp;"",'السجل'!$J$6:$J$505,"قادمة")+COUNTIFS('السجل'!$B$6:$B$505,A34&amp;"",'السجل'!$J$6:$J$505,"بدون موعد"))</f>
        <v/>
      </c>
      <c r="G34" s="16">
        <f>IF(A34&amp;""="","",COUNTIFS('السجل'!$B$6:$B$505,A34&amp;"",'السجل'!$J$6:$J$505,"متأخرة"))</f>
        <v/>
      </c>
      <c r="H34" s="6">
        <f>IF(A34&amp;""="","",IF(C34=0,"لا يوجد تواصل",IF(G34&gt;0,"متابعة متأخرة",IF(F34&gt;0,"متابعة قادمة","لا شيء مفتوح"))))</f>
        <v/>
      </c>
    </row>
    <row r="35">
      <c r="A35" s="5" t="n"/>
      <c r="B35" s="5" t="n"/>
      <c r="C35" s="16">
        <f>IF(A35&amp;""="","",COUNTIFS('السجل'!$B$6:$B$505,A35&amp;""))</f>
        <v/>
      </c>
      <c r="D35" s="17">
        <f>IF(A35&amp;""="","",IFERROR(SUMIFS('السجل'!$A$6:$A$505,'السجل'!$B$6:$B$505,A35&amp;"",'السجل'!$L$6:$L$505,1)/COUNTIFS('السجل'!$B$6:$B$505,A35&amp;"",'السجل'!$L$6:$L$505,1),""))</f>
        <v/>
      </c>
      <c r="E35" s="16">
        <f>IF(OR(A35&amp;""="",D35=""),"",'الإعدادات'!$B$4-D35)</f>
        <v/>
      </c>
      <c r="F35" s="16">
        <f>IF(A35&amp;""="","",COUNTIFS('السجل'!$B$6:$B$505,A35&amp;"",'السجل'!$J$6:$J$505,"متأخرة")+COUNTIFS('السجل'!$B$6:$B$505,A35&amp;"",'السجل'!$J$6:$J$505,"قادمة")+COUNTIFS('السجل'!$B$6:$B$505,A35&amp;"",'السجل'!$J$6:$J$505,"بدون موعد"))</f>
        <v/>
      </c>
      <c r="G35" s="16">
        <f>IF(A35&amp;""="","",COUNTIFS('السجل'!$B$6:$B$505,A35&amp;"",'السجل'!$J$6:$J$505,"متأخرة"))</f>
        <v/>
      </c>
      <c r="H35" s="6">
        <f>IF(A35&amp;""="","",IF(C35=0,"لا يوجد تواصل",IF(G35&gt;0,"متابعة متأخرة",IF(F35&gt;0,"متابعة قادمة","لا شيء مفتوح"))))</f>
        <v/>
      </c>
    </row>
    <row r="36">
      <c r="A36" s="5" t="n"/>
      <c r="B36" s="5" t="n"/>
      <c r="C36" s="16">
        <f>IF(A36&amp;""="","",COUNTIFS('السجل'!$B$6:$B$505,A36&amp;""))</f>
        <v/>
      </c>
      <c r="D36" s="17">
        <f>IF(A36&amp;""="","",IFERROR(SUMIFS('السجل'!$A$6:$A$505,'السجل'!$B$6:$B$505,A36&amp;"",'السجل'!$L$6:$L$505,1)/COUNTIFS('السجل'!$B$6:$B$505,A36&amp;"",'السجل'!$L$6:$L$505,1),""))</f>
        <v/>
      </c>
      <c r="E36" s="16">
        <f>IF(OR(A36&amp;""="",D36=""),"",'الإعدادات'!$B$4-D36)</f>
        <v/>
      </c>
      <c r="F36" s="16">
        <f>IF(A36&amp;""="","",COUNTIFS('السجل'!$B$6:$B$505,A36&amp;"",'السجل'!$J$6:$J$505,"متأخرة")+COUNTIFS('السجل'!$B$6:$B$505,A36&amp;"",'السجل'!$J$6:$J$505,"قادمة")+COUNTIFS('السجل'!$B$6:$B$505,A36&amp;"",'السجل'!$J$6:$J$505,"بدون موعد"))</f>
        <v/>
      </c>
      <c r="G36" s="16">
        <f>IF(A36&amp;""="","",COUNTIFS('السجل'!$B$6:$B$505,A36&amp;"",'السجل'!$J$6:$J$505,"متأخرة"))</f>
        <v/>
      </c>
      <c r="H36" s="6">
        <f>IF(A36&amp;""="","",IF(C36=0,"لا يوجد تواصل",IF(G36&gt;0,"متابعة متأخرة",IF(F36&gt;0,"متابعة قادمة","لا شيء مفتوح"))))</f>
        <v/>
      </c>
    </row>
    <row r="37">
      <c r="A37" s="5" t="n"/>
      <c r="B37" s="5" t="n"/>
      <c r="C37" s="16">
        <f>IF(A37&amp;""="","",COUNTIFS('السجل'!$B$6:$B$505,A37&amp;""))</f>
        <v/>
      </c>
      <c r="D37" s="17">
        <f>IF(A37&amp;""="","",IFERROR(SUMIFS('السجل'!$A$6:$A$505,'السجل'!$B$6:$B$505,A37&amp;"",'السجل'!$L$6:$L$505,1)/COUNTIFS('السجل'!$B$6:$B$505,A37&amp;"",'السجل'!$L$6:$L$505,1),""))</f>
        <v/>
      </c>
      <c r="E37" s="16">
        <f>IF(OR(A37&amp;""="",D37=""),"",'الإعدادات'!$B$4-D37)</f>
        <v/>
      </c>
      <c r="F37" s="16">
        <f>IF(A37&amp;""="","",COUNTIFS('السجل'!$B$6:$B$505,A37&amp;"",'السجل'!$J$6:$J$505,"متأخرة")+COUNTIFS('السجل'!$B$6:$B$505,A37&amp;"",'السجل'!$J$6:$J$505,"قادمة")+COUNTIFS('السجل'!$B$6:$B$505,A37&amp;"",'السجل'!$J$6:$J$505,"بدون موعد"))</f>
        <v/>
      </c>
      <c r="G37" s="16">
        <f>IF(A37&amp;""="","",COUNTIFS('السجل'!$B$6:$B$505,A37&amp;"",'السجل'!$J$6:$J$505,"متأخرة"))</f>
        <v/>
      </c>
      <c r="H37" s="6">
        <f>IF(A37&amp;""="","",IF(C37=0,"لا يوجد تواصل",IF(G37&gt;0,"متابعة متأخرة",IF(F37&gt;0,"متابعة قادمة","لا شيء مفتوح"))))</f>
        <v/>
      </c>
    </row>
    <row r="38">
      <c r="A38" s="5" t="n"/>
      <c r="B38" s="5" t="n"/>
      <c r="C38" s="16">
        <f>IF(A38&amp;""="","",COUNTIFS('السجل'!$B$6:$B$505,A38&amp;""))</f>
        <v/>
      </c>
      <c r="D38" s="17">
        <f>IF(A38&amp;""="","",IFERROR(SUMIFS('السجل'!$A$6:$A$505,'السجل'!$B$6:$B$505,A38&amp;"",'السجل'!$L$6:$L$505,1)/COUNTIFS('السجل'!$B$6:$B$505,A38&amp;"",'السجل'!$L$6:$L$505,1),""))</f>
        <v/>
      </c>
      <c r="E38" s="16">
        <f>IF(OR(A38&amp;""="",D38=""),"",'الإعدادات'!$B$4-D38)</f>
        <v/>
      </c>
      <c r="F38" s="16">
        <f>IF(A38&amp;""="","",COUNTIFS('السجل'!$B$6:$B$505,A38&amp;"",'السجل'!$J$6:$J$505,"متأخرة")+COUNTIFS('السجل'!$B$6:$B$505,A38&amp;"",'السجل'!$J$6:$J$505,"قادمة")+COUNTIFS('السجل'!$B$6:$B$505,A38&amp;"",'السجل'!$J$6:$J$505,"بدون موعد"))</f>
        <v/>
      </c>
      <c r="G38" s="16">
        <f>IF(A38&amp;""="","",COUNTIFS('السجل'!$B$6:$B$505,A38&amp;"",'السجل'!$J$6:$J$505,"متأخرة"))</f>
        <v/>
      </c>
      <c r="H38" s="6">
        <f>IF(A38&amp;""="","",IF(C38=0,"لا يوجد تواصل",IF(G38&gt;0,"متابعة متأخرة",IF(F38&gt;0,"متابعة قادمة","لا شيء مفتوح"))))</f>
        <v/>
      </c>
    </row>
    <row r="39">
      <c r="A39" s="5" t="n"/>
      <c r="B39" s="5" t="n"/>
      <c r="C39" s="16">
        <f>IF(A39&amp;""="","",COUNTIFS('السجل'!$B$6:$B$505,A39&amp;""))</f>
        <v/>
      </c>
      <c r="D39" s="17">
        <f>IF(A39&amp;""="","",IFERROR(SUMIFS('السجل'!$A$6:$A$505,'السجل'!$B$6:$B$505,A39&amp;"",'السجل'!$L$6:$L$505,1)/COUNTIFS('السجل'!$B$6:$B$505,A39&amp;"",'السجل'!$L$6:$L$505,1),""))</f>
        <v/>
      </c>
      <c r="E39" s="16">
        <f>IF(OR(A39&amp;""="",D39=""),"",'الإعدادات'!$B$4-D39)</f>
        <v/>
      </c>
      <c r="F39" s="16">
        <f>IF(A39&amp;""="","",COUNTIFS('السجل'!$B$6:$B$505,A39&amp;"",'السجل'!$J$6:$J$505,"متأخرة")+COUNTIFS('السجل'!$B$6:$B$505,A39&amp;"",'السجل'!$J$6:$J$505,"قادمة")+COUNTIFS('السجل'!$B$6:$B$505,A39&amp;"",'السجل'!$J$6:$J$505,"بدون موعد"))</f>
        <v/>
      </c>
      <c r="G39" s="16">
        <f>IF(A39&amp;""="","",COUNTIFS('السجل'!$B$6:$B$505,A39&amp;"",'السجل'!$J$6:$J$505,"متأخرة"))</f>
        <v/>
      </c>
      <c r="H39" s="6">
        <f>IF(A39&amp;""="","",IF(C39=0,"لا يوجد تواصل",IF(G39&gt;0,"متابعة متأخرة",IF(F39&gt;0,"متابعة قادمة","لا شيء مفتوح"))))</f>
        <v/>
      </c>
    </row>
    <row r="40">
      <c r="A40" s="5" t="n"/>
      <c r="B40" s="5" t="n"/>
      <c r="C40" s="16">
        <f>IF(A40&amp;""="","",COUNTIFS('السجل'!$B$6:$B$505,A40&amp;""))</f>
        <v/>
      </c>
      <c r="D40" s="17">
        <f>IF(A40&amp;""="","",IFERROR(SUMIFS('السجل'!$A$6:$A$505,'السجل'!$B$6:$B$505,A40&amp;"",'السجل'!$L$6:$L$505,1)/COUNTIFS('السجل'!$B$6:$B$505,A40&amp;"",'السجل'!$L$6:$L$505,1),""))</f>
        <v/>
      </c>
      <c r="E40" s="16">
        <f>IF(OR(A40&amp;""="",D40=""),"",'الإعدادات'!$B$4-D40)</f>
        <v/>
      </c>
      <c r="F40" s="16">
        <f>IF(A40&amp;""="","",COUNTIFS('السجل'!$B$6:$B$505,A40&amp;"",'السجل'!$J$6:$J$505,"متأخرة")+COUNTIFS('السجل'!$B$6:$B$505,A40&amp;"",'السجل'!$J$6:$J$505,"قادمة")+COUNTIFS('السجل'!$B$6:$B$505,A40&amp;"",'السجل'!$J$6:$J$505,"بدون موعد"))</f>
        <v/>
      </c>
      <c r="G40" s="16">
        <f>IF(A40&amp;""="","",COUNTIFS('السجل'!$B$6:$B$505,A40&amp;"",'السجل'!$J$6:$J$505,"متأخرة"))</f>
        <v/>
      </c>
      <c r="H40" s="6">
        <f>IF(A40&amp;""="","",IF(C40=0,"لا يوجد تواصل",IF(G40&gt;0,"متابعة متأخرة",IF(F40&gt;0,"متابعة قادمة","لا شيء مفتوح"))))</f>
        <v/>
      </c>
    </row>
    <row r="41">
      <c r="A41" s="5" t="n"/>
      <c r="B41" s="5" t="n"/>
      <c r="C41" s="16">
        <f>IF(A41&amp;""="","",COUNTIFS('السجل'!$B$6:$B$505,A41&amp;""))</f>
        <v/>
      </c>
      <c r="D41" s="17">
        <f>IF(A41&amp;""="","",IFERROR(SUMIFS('السجل'!$A$6:$A$505,'السجل'!$B$6:$B$505,A41&amp;"",'السجل'!$L$6:$L$505,1)/COUNTIFS('السجل'!$B$6:$B$505,A41&amp;"",'السجل'!$L$6:$L$505,1),""))</f>
        <v/>
      </c>
      <c r="E41" s="16">
        <f>IF(OR(A41&amp;""="",D41=""),"",'الإعدادات'!$B$4-D41)</f>
        <v/>
      </c>
      <c r="F41" s="16">
        <f>IF(A41&amp;""="","",COUNTIFS('السجل'!$B$6:$B$505,A41&amp;"",'السجل'!$J$6:$J$505,"متأخرة")+COUNTIFS('السجل'!$B$6:$B$505,A41&amp;"",'السجل'!$J$6:$J$505,"قادمة")+COUNTIFS('السجل'!$B$6:$B$505,A41&amp;"",'السجل'!$J$6:$J$505,"بدون موعد"))</f>
        <v/>
      </c>
      <c r="G41" s="16">
        <f>IF(A41&amp;""="","",COUNTIFS('السجل'!$B$6:$B$505,A41&amp;"",'السجل'!$J$6:$J$505,"متأخرة"))</f>
        <v/>
      </c>
      <c r="H41" s="6">
        <f>IF(A41&amp;""="","",IF(C41=0,"لا يوجد تواصل",IF(G41&gt;0,"متابعة متأخرة",IF(F41&gt;0,"متابعة قادمة","لا شيء مفتوح"))))</f>
        <v/>
      </c>
    </row>
    <row r="42">
      <c r="A42" s="5" t="n"/>
      <c r="B42" s="5" t="n"/>
      <c r="C42" s="16">
        <f>IF(A42&amp;""="","",COUNTIFS('السجل'!$B$6:$B$505,A42&amp;""))</f>
        <v/>
      </c>
      <c r="D42" s="17">
        <f>IF(A42&amp;""="","",IFERROR(SUMIFS('السجل'!$A$6:$A$505,'السجل'!$B$6:$B$505,A42&amp;"",'السجل'!$L$6:$L$505,1)/COUNTIFS('السجل'!$B$6:$B$505,A42&amp;"",'السجل'!$L$6:$L$505,1),""))</f>
        <v/>
      </c>
      <c r="E42" s="16">
        <f>IF(OR(A42&amp;""="",D42=""),"",'الإعدادات'!$B$4-D42)</f>
        <v/>
      </c>
      <c r="F42" s="16">
        <f>IF(A42&amp;""="","",COUNTIFS('السجل'!$B$6:$B$505,A42&amp;"",'السجل'!$J$6:$J$505,"متأخرة")+COUNTIFS('السجل'!$B$6:$B$505,A42&amp;"",'السجل'!$J$6:$J$505,"قادمة")+COUNTIFS('السجل'!$B$6:$B$505,A42&amp;"",'السجل'!$J$6:$J$505,"بدون موعد"))</f>
        <v/>
      </c>
      <c r="G42" s="16">
        <f>IF(A42&amp;""="","",COUNTIFS('السجل'!$B$6:$B$505,A42&amp;"",'السجل'!$J$6:$J$505,"متأخرة"))</f>
        <v/>
      </c>
      <c r="H42" s="6">
        <f>IF(A42&amp;""="","",IF(C42=0,"لا يوجد تواصل",IF(G42&gt;0,"متابعة متأخرة",IF(F42&gt;0,"متابعة قادمة","لا شيء مفتوح"))))</f>
        <v/>
      </c>
    </row>
    <row r="43">
      <c r="A43" s="5" t="n"/>
      <c r="B43" s="5" t="n"/>
      <c r="C43" s="16">
        <f>IF(A43&amp;""="","",COUNTIFS('السجل'!$B$6:$B$505,A43&amp;""))</f>
        <v/>
      </c>
      <c r="D43" s="17">
        <f>IF(A43&amp;""="","",IFERROR(SUMIFS('السجل'!$A$6:$A$505,'السجل'!$B$6:$B$505,A43&amp;"",'السجل'!$L$6:$L$505,1)/COUNTIFS('السجل'!$B$6:$B$505,A43&amp;"",'السجل'!$L$6:$L$505,1),""))</f>
        <v/>
      </c>
      <c r="E43" s="16">
        <f>IF(OR(A43&amp;""="",D43=""),"",'الإعدادات'!$B$4-D43)</f>
        <v/>
      </c>
      <c r="F43" s="16">
        <f>IF(A43&amp;""="","",COUNTIFS('السجل'!$B$6:$B$505,A43&amp;"",'السجل'!$J$6:$J$505,"متأخرة")+COUNTIFS('السجل'!$B$6:$B$505,A43&amp;"",'السجل'!$J$6:$J$505,"قادمة")+COUNTIFS('السجل'!$B$6:$B$505,A43&amp;"",'السجل'!$J$6:$J$505,"بدون موعد"))</f>
        <v/>
      </c>
      <c r="G43" s="16">
        <f>IF(A43&amp;""="","",COUNTIFS('السجل'!$B$6:$B$505,A43&amp;"",'السجل'!$J$6:$J$505,"متأخرة"))</f>
        <v/>
      </c>
      <c r="H43" s="6">
        <f>IF(A43&amp;""="","",IF(C43=0,"لا يوجد تواصل",IF(G43&gt;0,"متابعة متأخرة",IF(F43&gt;0,"متابعة قادمة","لا شيء مفتوح"))))</f>
        <v/>
      </c>
    </row>
    <row r="44">
      <c r="A44" s="5" t="n"/>
      <c r="B44" s="5" t="n"/>
      <c r="C44" s="16">
        <f>IF(A44&amp;""="","",COUNTIFS('السجل'!$B$6:$B$505,A44&amp;""))</f>
        <v/>
      </c>
      <c r="D44" s="17">
        <f>IF(A44&amp;""="","",IFERROR(SUMIFS('السجل'!$A$6:$A$505,'السجل'!$B$6:$B$505,A44&amp;"",'السجل'!$L$6:$L$505,1)/COUNTIFS('السجل'!$B$6:$B$505,A44&amp;"",'السجل'!$L$6:$L$505,1),""))</f>
        <v/>
      </c>
      <c r="E44" s="16">
        <f>IF(OR(A44&amp;""="",D44=""),"",'الإعدادات'!$B$4-D44)</f>
        <v/>
      </c>
      <c r="F44" s="16">
        <f>IF(A44&amp;""="","",COUNTIFS('السجل'!$B$6:$B$505,A44&amp;"",'السجل'!$J$6:$J$505,"متأخرة")+COUNTIFS('السجل'!$B$6:$B$505,A44&amp;"",'السجل'!$J$6:$J$505,"قادمة")+COUNTIFS('السجل'!$B$6:$B$505,A44&amp;"",'السجل'!$J$6:$J$505,"بدون موعد"))</f>
        <v/>
      </c>
      <c r="G44" s="16">
        <f>IF(A44&amp;""="","",COUNTIFS('السجل'!$B$6:$B$505,A44&amp;"",'السجل'!$J$6:$J$505,"متأخرة"))</f>
        <v/>
      </c>
      <c r="H44" s="6">
        <f>IF(A44&amp;""="","",IF(C44=0,"لا يوجد تواصل",IF(G44&gt;0,"متابعة متأخرة",IF(F44&gt;0,"متابعة قادمة","لا شيء مفتوح"))))</f>
        <v/>
      </c>
    </row>
    <row r="45">
      <c r="A45" s="5" t="n"/>
      <c r="B45" s="5" t="n"/>
      <c r="C45" s="16">
        <f>IF(A45&amp;""="","",COUNTIFS('السجل'!$B$6:$B$505,A45&amp;""))</f>
        <v/>
      </c>
      <c r="D45" s="17">
        <f>IF(A45&amp;""="","",IFERROR(SUMIFS('السجل'!$A$6:$A$505,'السجل'!$B$6:$B$505,A45&amp;"",'السجل'!$L$6:$L$505,1)/COUNTIFS('السجل'!$B$6:$B$505,A45&amp;"",'السجل'!$L$6:$L$505,1),""))</f>
        <v/>
      </c>
      <c r="E45" s="16">
        <f>IF(OR(A45&amp;""="",D45=""),"",'الإعدادات'!$B$4-D45)</f>
        <v/>
      </c>
      <c r="F45" s="16">
        <f>IF(A45&amp;""="","",COUNTIFS('السجل'!$B$6:$B$505,A45&amp;"",'السجل'!$J$6:$J$505,"متأخرة")+COUNTIFS('السجل'!$B$6:$B$505,A45&amp;"",'السجل'!$J$6:$J$505,"قادمة")+COUNTIFS('السجل'!$B$6:$B$505,A45&amp;"",'السجل'!$J$6:$J$505,"بدون موعد"))</f>
        <v/>
      </c>
      <c r="G45" s="16">
        <f>IF(A45&amp;""="","",COUNTIFS('السجل'!$B$6:$B$505,A45&amp;"",'السجل'!$J$6:$J$505,"متأخرة"))</f>
        <v/>
      </c>
      <c r="H45" s="6">
        <f>IF(A45&amp;""="","",IF(C45=0,"لا يوجد تواصل",IF(G45&gt;0,"متابعة متأخرة",IF(F45&gt;0,"متابعة قادمة","لا شيء مفتوح"))))</f>
        <v/>
      </c>
    </row>
    <row r="46">
      <c r="A46" s="5" t="n"/>
      <c r="B46" s="5" t="n"/>
      <c r="C46" s="16">
        <f>IF(A46&amp;""="","",COUNTIFS('السجل'!$B$6:$B$505,A46&amp;""))</f>
        <v/>
      </c>
      <c r="D46" s="17">
        <f>IF(A46&amp;""="","",IFERROR(SUMIFS('السجل'!$A$6:$A$505,'السجل'!$B$6:$B$505,A46&amp;"",'السجل'!$L$6:$L$505,1)/COUNTIFS('السجل'!$B$6:$B$505,A46&amp;"",'السجل'!$L$6:$L$505,1),""))</f>
        <v/>
      </c>
      <c r="E46" s="16">
        <f>IF(OR(A46&amp;""="",D46=""),"",'الإعدادات'!$B$4-D46)</f>
        <v/>
      </c>
      <c r="F46" s="16">
        <f>IF(A46&amp;""="","",COUNTIFS('السجل'!$B$6:$B$505,A46&amp;"",'السجل'!$J$6:$J$505,"متأخرة")+COUNTIFS('السجل'!$B$6:$B$505,A46&amp;"",'السجل'!$J$6:$J$505,"قادمة")+COUNTIFS('السجل'!$B$6:$B$505,A46&amp;"",'السجل'!$J$6:$J$505,"بدون موعد"))</f>
        <v/>
      </c>
      <c r="G46" s="16">
        <f>IF(A46&amp;""="","",COUNTIFS('السجل'!$B$6:$B$505,A46&amp;"",'السجل'!$J$6:$J$505,"متأخرة"))</f>
        <v/>
      </c>
      <c r="H46" s="6">
        <f>IF(A46&amp;""="","",IF(C46=0,"لا يوجد تواصل",IF(G46&gt;0,"متابعة متأخرة",IF(F46&gt;0,"متابعة قادمة","لا شيء مفتوح"))))</f>
        <v/>
      </c>
    </row>
    <row r="47">
      <c r="A47" s="5" t="n"/>
      <c r="B47" s="5" t="n"/>
      <c r="C47" s="16">
        <f>IF(A47&amp;""="","",COUNTIFS('السجل'!$B$6:$B$505,A47&amp;""))</f>
        <v/>
      </c>
      <c r="D47" s="17">
        <f>IF(A47&amp;""="","",IFERROR(SUMIFS('السجل'!$A$6:$A$505,'السجل'!$B$6:$B$505,A47&amp;"",'السجل'!$L$6:$L$505,1)/COUNTIFS('السجل'!$B$6:$B$505,A47&amp;"",'السجل'!$L$6:$L$505,1),""))</f>
        <v/>
      </c>
      <c r="E47" s="16">
        <f>IF(OR(A47&amp;""="",D47=""),"",'الإعدادات'!$B$4-D47)</f>
        <v/>
      </c>
      <c r="F47" s="16">
        <f>IF(A47&amp;""="","",COUNTIFS('السجل'!$B$6:$B$505,A47&amp;"",'السجل'!$J$6:$J$505,"متأخرة")+COUNTIFS('السجل'!$B$6:$B$505,A47&amp;"",'السجل'!$J$6:$J$505,"قادمة")+COUNTIFS('السجل'!$B$6:$B$505,A47&amp;"",'السجل'!$J$6:$J$505,"بدون موعد"))</f>
        <v/>
      </c>
      <c r="G47" s="16">
        <f>IF(A47&amp;""="","",COUNTIFS('السجل'!$B$6:$B$505,A47&amp;"",'السجل'!$J$6:$J$505,"متأخرة"))</f>
        <v/>
      </c>
      <c r="H47" s="6">
        <f>IF(A47&amp;""="","",IF(C47=0,"لا يوجد تواصل",IF(G47&gt;0,"متابعة متأخرة",IF(F47&gt;0,"متابعة قادمة","لا شيء مفتوح"))))</f>
        <v/>
      </c>
    </row>
    <row r="48">
      <c r="A48" s="5" t="n"/>
      <c r="B48" s="5" t="n"/>
      <c r="C48" s="16">
        <f>IF(A48&amp;""="","",COUNTIFS('السجل'!$B$6:$B$505,A48&amp;""))</f>
        <v/>
      </c>
      <c r="D48" s="17">
        <f>IF(A48&amp;""="","",IFERROR(SUMIFS('السجل'!$A$6:$A$505,'السجل'!$B$6:$B$505,A48&amp;"",'السجل'!$L$6:$L$505,1)/COUNTIFS('السجل'!$B$6:$B$505,A48&amp;"",'السجل'!$L$6:$L$505,1),""))</f>
        <v/>
      </c>
      <c r="E48" s="16">
        <f>IF(OR(A48&amp;""="",D48=""),"",'الإعدادات'!$B$4-D48)</f>
        <v/>
      </c>
      <c r="F48" s="16">
        <f>IF(A48&amp;""="","",COUNTIFS('السجل'!$B$6:$B$505,A48&amp;"",'السجل'!$J$6:$J$505,"متأخرة")+COUNTIFS('السجل'!$B$6:$B$505,A48&amp;"",'السجل'!$J$6:$J$505,"قادمة")+COUNTIFS('السجل'!$B$6:$B$505,A48&amp;"",'السجل'!$J$6:$J$505,"بدون موعد"))</f>
        <v/>
      </c>
      <c r="G48" s="16">
        <f>IF(A48&amp;""="","",COUNTIFS('السجل'!$B$6:$B$505,A48&amp;"",'السجل'!$J$6:$J$505,"متأخرة"))</f>
        <v/>
      </c>
      <c r="H48" s="6">
        <f>IF(A48&amp;""="","",IF(C48=0,"لا يوجد تواصل",IF(G48&gt;0,"متابعة متأخرة",IF(F48&gt;0,"متابعة قادمة","لا شيء مفتوح"))))</f>
        <v/>
      </c>
    </row>
    <row r="49">
      <c r="A49" s="5" t="n"/>
      <c r="B49" s="5" t="n"/>
      <c r="C49" s="16">
        <f>IF(A49&amp;""="","",COUNTIFS('السجل'!$B$6:$B$505,A49&amp;""))</f>
        <v/>
      </c>
      <c r="D49" s="17">
        <f>IF(A49&amp;""="","",IFERROR(SUMIFS('السجل'!$A$6:$A$505,'السجل'!$B$6:$B$505,A49&amp;"",'السجل'!$L$6:$L$505,1)/COUNTIFS('السجل'!$B$6:$B$505,A49&amp;"",'السجل'!$L$6:$L$505,1),""))</f>
        <v/>
      </c>
      <c r="E49" s="16">
        <f>IF(OR(A49&amp;""="",D49=""),"",'الإعدادات'!$B$4-D49)</f>
        <v/>
      </c>
      <c r="F49" s="16">
        <f>IF(A49&amp;""="","",COUNTIFS('السجل'!$B$6:$B$505,A49&amp;"",'السجل'!$J$6:$J$505,"متأخرة")+COUNTIFS('السجل'!$B$6:$B$505,A49&amp;"",'السجل'!$J$6:$J$505,"قادمة")+COUNTIFS('السجل'!$B$6:$B$505,A49&amp;"",'السجل'!$J$6:$J$505,"بدون موعد"))</f>
        <v/>
      </c>
      <c r="G49" s="16">
        <f>IF(A49&amp;""="","",COUNTIFS('السجل'!$B$6:$B$505,A49&amp;"",'السجل'!$J$6:$J$505,"متأخرة"))</f>
        <v/>
      </c>
      <c r="H49" s="6">
        <f>IF(A49&amp;""="","",IF(C49=0,"لا يوجد تواصل",IF(G49&gt;0,"متابعة متأخرة",IF(F49&gt;0,"متابعة قادمة","لا شيء مفتوح"))))</f>
        <v/>
      </c>
    </row>
    <row r="50">
      <c r="A50" s="5" t="n"/>
      <c r="B50" s="5" t="n"/>
      <c r="C50" s="16">
        <f>IF(A50&amp;""="","",COUNTIFS('السجل'!$B$6:$B$505,A50&amp;""))</f>
        <v/>
      </c>
      <c r="D50" s="17">
        <f>IF(A50&amp;""="","",IFERROR(SUMIFS('السجل'!$A$6:$A$505,'السجل'!$B$6:$B$505,A50&amp;"",'السجل'!$L$6:$L$505,1)/COUNTIFS('السجل'!$B$6:$B$505,A50&amp;"",'السجل'!$L$6:$L$505,1),""))</f>
        <v/>
      </c>
      <c r="E50" s="16">
        <f>IF(OR(A50&amp;""="",D50=""),"",'الإعدادات'!$B$4-D50)</f>
        <v/>
      </c>
      <c r="F50" s="16">
        <f>IF(A50&amp;""="","",COUNTIFS('السجل'!$B$6:$B$505,A50&amp;"",'السجل'!$J$6:$J$505,"متأخرة")+COUNTIFS('السجل'!$B$6:$B$505,A50&amp;"",'السجل'!$J$6:$J$505,"قادمة")+COUNTIFS('السجل'!$B$6:$B$505,A50&amp;"",'السجل'!$J$6:$J$505,"بدون موعد"))</f>
        <v/>
      </c>
      <c r="G50" s="16">
        <f>IF(A50&amp;""="","",COUNTIFS('السجل'!$B$6:$B$505,A50&amp;"",'السجل'!$J$6:$J$505,"متأخرة"))</f>
        <v/>
      </c>
      <c r="H50" s="6">
        <f>IF(A50&amp;""="","",IF(C50=0,"لا يوجد تواصل",IF(G50&gt;0,"متابعة متأخرة",IF(F50&gt;0,"متابعة قادمة","لا شيء مفتوح"))))</f>
        <v/>
      </c>
    </row>
    <row r="51">
      <c r="A51" s="5" t="n"/>
      <c r="B51" s="5" t="n"/>
      <c r="C51" s="16">
        <f>IF(A51&amp;""="","",COUNTIFS('السجل'!$B$6:$B$505,A51&amp;""))</f>
        <v/>
      </c>
      <c r="D51" s="17">
        <f>IF(A51&amp;""="","",IFERROR(SUMIFS('السجل'!$A$6:$A$505,'السجل'!$B$6:$B$505,A51&amp;"",'السجل'!$L$6:$L$505,1)/COUNTIFS('السجل'!$B$6:$B$505,A51&amp;"",'السجل'!$L$6:$L$505,1),""))</f>
        <v/>
      </c>
      <c r="E51" s="16">
        <f>IF(OR(A51&amp;""="",D51=""),"",'الإعدادات'!$B$4-D51)</f>
        <v/>
      </c>
      <c r="F51" s="16">
        <f>IF(A51&amp;""="","",COUNTIFS('السجل'!$B$6:$B$505,A51&amp;"",'السجل'!$J$6:$J$505,"متأخرة")+COUNTIFS('السجل'!$B$6:$B$505,A51&amp;"",'السجل'!$J$6:$J$505,"قادمة")+COUNTIFS('السجل'!$B$6:$B$505,A51&amp;"",'السجل'!$J$6:$J$505,"بدون موعد"))</f>
        <v/>
      </c>
      <c r="G51" s="16">
        <f>IF(A51&amp;""="","",COUNTIFS('السجل'!$B$6:$B$505,A51&amp;"",'السجل'!$J$6:$J$505,"متأخرة"))</f>
        <v/>
      </c>
      <c r="H51" s="6">
        <f>IF(A51&amp;""="","",IF(C51=0,"لا يوجد تواصل",IF(G51&gt;0,"متابعة متأخرة",IF(F51&gt;0,"متابعة قادمة","لا شيء مفتوح"))))</f>
        <v/>
      </c>
    </row>
    <row r="52">
      <c r="A52" s="5" t="n"/>
      <c r="B52" s="5" t="n"/>
      <c r="C52" s="16">
        <f>IF(A52&amp;""="","",COUNTIFS('السجل'!$B$6:$B$505,A52&amp;""))</f>
        <v/>
      </c>
      <c r="D52" s="17">
        <f>IF(A52&amp;""="","",IFERROR(SUMIFS('السجل'!$A$6:$A$505,'السجل'!$B$6:$B$505,A52&amp;"",'السجل'!$L$6:$L$505,1)/COUNTIFS('السجل'!$B$6:$B$505,A52&amp;"",'السجل'!$L$6:$L$505,1),""))</f>
        <v/>
      </c>
      <c r="E52" s="16">
        <f>IF(OR(A52&amp;""="",D52=""),"",'الإعدادات'!$B$4-D52)</f>
        <v/>
      </c>
      <c r="F52" s="16">
        <f>IF(A52&amp;""="","",COUNTIFS('السجل'!$B$6:$B$505,A52&amp;"",'السجل'!$J$6:$J$505,"متأخرة")+COUNTIFS('السجل'!$B$6:$B$505,A52&amp;"",'السجل'!$J$6:$J$505,"قادمة")+COUNTIFS('السجل'!$B$6:$B$505,A52&amp;"",'السجل'!$J$6:$J$505,"بدون موعد"))</f>
        <v/>
      </c>
      <c r="G52" s="16">
        <f>IF(A52&amp;""="","",COUNTIFS('السجل'!$B$6:$B$505,A52&amp;"",'السجل'!$J$6:$J$505,"متأخرة"))</f>
        <v/>
      </c>
      <c r="H52" s="6">
        <f>IF(A52&amp;""="","",IF(C52=0,"لا يوجد تواصل",IF(G52&gt;0,"متابعة متأخرة",IF(F52&gt;0,"متابعة قادمة","لا شيء مفتوح"))))</f>
        <v/>
      </c>
    </row>
    <row r="53">
      <c r="A53" s="5" t="n"/>
      <c r="B53" s="5" t="n"/>
      <c r="C53" s="16">
        <f>IF(A53&amp;""="","",COUNTIFS('السجل'!$B$6:$B$505,A53&amp;""))</f>
        <v/>
      </c>
      <c r="D53" s="17">
        <f>IF(A53&amp;""="","",IFERROR(SUMIFS('السجل'!$A$6:$A$505,'السجل'!$B$6:$B$505,A53&amp;"",'السجل'!$L$6:$L$505,1)/COUNTIFS('السجل'!$B$6:$B$505,A53&amp;"",'السجل'!$L$6:$L$505,1),""))</f>
        <v/>
      </c>
      <c r="E53" s="16">
        <f>IF(OR(A53&amp;""="",D53=""),"",'الإعدادات'!$B$4-D53)</f>
        <v/>
      </c>
      <c r="F53" s="16">
        <f>IF(A53&amp;""="","",COUNTIFS('السجل'!$B$6:$B$505,A53&amp;"",'السجل'!$J$6:$J$505,"متأخرة")+COUNTIFS('السجل'!$B$6:$B$505,A53&amp;"",'السجل'!$J$6:$J$505,"قادمة")+COUNTIFS('السجل'!$B$6:$B$505,A53&amp;"",'السجل'!$J$6:$J$505,"بدون موعد"))</f>
        <v/>
      </c>
      <c r="G53" s="16">
        <f>IF(A53&amp;""="","",COUNTIFS('السجل'!$B$6:$B$505,A53&amp;"",'السجل'!$J$6:$J$505,"متأخرة"))</f>
        <v/>
      </c>
      <c r="H53" s="6">
        <f>IF(A53&amp;""="","",IF(C53=0,"لا يوجد تواصل",IF(G53&gt;0,"متابعة متأخرة",IF(F53&gt;0,"متابعة قادمة","لا شيء مفتوح"))))</f>
        <v/>
      </c>
    </row>
    <row r="54">
      <c r="A54" s="5" t="n"/>
      <c r="B54" s="5" t="n"/>
      <c r="C54" s="16">
        <f>IF(A54&amp;""="","",COUNTIFS('السجل'!$B$6:$B$505,A54&amp;""))</f>
        <v/>
      </c>
      <c r="D54" s="17">
        <f>IF(A54&amp;""="","",IFERROR(SUMIFS('السجل'!$A$6:$A$505,'السجل'!$B$6:$B$505,A54&amp;"",'السجل'!$L$6:$L$505,1)/COUNTIFS('السجل'!$B$6:$B$505,A54&amp;"",'السجل'!$L$6:$L$505,1),""))</f>
        <v/>
      </c>
      <c r="E54" s="16">
        <f>IF(OR(A54&amp;""="",D54=""),"",'الإعدادات'!$B$4-D54)</f>
        <v/>
      </c>
      <c r="F54" s="16">
        <f>IF(A54&amp;""="","",COUNTIFS('السجل'!$B$6:$B$505,A54&amp;"",'السجل'!$J$6:$J$505,"متأخرة")+COUNTIFS('السجل'!$B$6:$B$505,A54&amp;"",'السجل'!$J$6:$J$505,"قادمة")+COUNTIFS('السجل'!$B$6:$B$505,A54&amp;"",'السجل'!$J$6:$J$505,"بدون موعد"))</f>
        <v/>
      </c>
      <c r="G54" s="16">
        <f>IF(A54&amp;""="","",COUNTIFS('السجل'!$B$6:$B$505,A54&amp;"",'السجل'!$J$6:$J$505,"متأخرة"))</f>
        <v/>
      </c>
      <c r="H54" s="6">
        <f>IF(A54&amp;""="","",IF(C54=0,"لا يوجد تواصل",IF(G54&gt;0,"متابعة متأخرة",IF(F54&gt;0,"متابعة قادمة","لا شيء مفتوح"))))</f>
        <v/>
      </c>
    </row>
    <row r="55">
      <c r="A55" s="5" t="n"/>
      <c r="B55" s="5" t="n"/>
      <c r="C55" s="16">
        <f>IF(A55&amp;""="","",COUNTIFS('السجل'!$B$6:$B$505,A55&amp;""))</f>
        <v/>
      </c>
      <c r="D55" s="17">
        <f>IF(A55&amp;""="","",IFERROR(SUMIFS('السجل'!$A$6:$A$505,'السجل'!$B$6:$B$505,A55&amp;"",'السجل'!$L$6:$L$505,1)/COUNTIFS('السجل'!$B$6:$B$505,A55&amp;"",'السجل'!$L$6:$L$505,1),""))</f>
        <v/>
      </c>
      <c r="E55" s="16">
        <f>IF(OR(A55&amp;""="",D55=""),"",'الإعدادات'!$B$4-D55)</f>
        <v/>
      </c>
      <c r="F55" s="16">
        <f>IF(A55&amp;""="","",COUNTIFS('السجل'!$B$6:$B$505,A55&amp;"",'السجل'!$J$6:$J$505,"متأخرة")+COUNTIFS('السجل'!$B$6:$B$505,A55&amp;"",'السجل'!$J$6:$J$505,"قادمة")+COUNTIFS('السجل'!$B$6:$B$505,A55&amp;"",'السجل'!$J$6:$J$505,"بدون موعد"))</f>
        <v/>
      </c>
      <c r="G55" s="16">
        <f>IF(A55&amp;""="","",COUNTIFS('السجل'!$B$6:$B$505,A55&amp;"",'السجل'!$J$6:$J$505,"متأخرة"))</f>
        <v/>
      </c>
      <c r="H55" s="6">
        <f>IF(A55&amp;""="","",IF(C55=0,"لا يوجد تواصل",IF(G55&gt;0,"متابعة متأخرة",IF(F55&gt;0,"متابعة قادمة","لا شيء مفتوح"))))</f>
        <v/>
      </c>
    </row>
    <row r="56">
      <c r="A56" s="5" t="n"/>
      <c r="B56" s="5" t="n"/>
      <c r="C56" s="16">
        <f>IF(A56&amp;""="","",COUNTIFS('السجل'!$B$6:$B$505,A56&amp;""))</f>
        <v/>
      </c>
      <c r="D56" s="17">
        <f>IF(A56&amp;""="","",IFERROR(SUMIFS('السجل'!$A$6:$A$505,'السجل'!$B$6:$B$505,A56&amp;"",'السجل'!$L$6:$L$505,1)/COUNTIFS('السجل'!$B$6:$B$505,A56&amp;"",'السجل'!$L$6:$L$505,1),""))</f>
        <v/>
      </c>
      <c r="E56" s="16">
        <f>IF(OR(A56&amp;""="",D56=""),"",'الإعدادات'!$B$4-D56)</f>
        <v/>
      </c>
      <c r="F56" s="16">
        <f>IF(A56&amp;""="","",COUNTIFS('السجل'!$B$6:$B$505,A56&amp;"",'السجل'!$J$6:$J$505,"متأخرة")+COUNTIFS('السجل'!$B$6:$B$505,A56&amp;"",'السجل'!$J$6:$J$505,"قادمة")+COUNTIFS('السجل'!$B$6:$B$505,A56&amp;"",'السجل'!$J$6:$J$505,"بدون موعد"))</f>
        <v/>
      </c>
      <c r="G56" s="16">
        <f>IF(A56&amp;""="","",COUNTIFS('السجل'!$B$6:$B$505,A56&amp;"",'السجل'!$J$6:$J$505,"متأخرة"))</f>
        <v/>
      </c>
      <c r="H56" s="6">
        <f>IF(A56&amp;""="","",IF(C56=0,"لا يوجد تواصل",IF(G56&gt;0,"متابعة متأخرة",IF(F56&gt;0,"متابعة قادمة","لا شيء مفتوح"))))</f>
        <v/>
      </c>
    </row>
    <row r="57">
      <c r="A57" s="5" t="n"/>
      <c r="B57" s="5" t="n"/>
      <c r="C57" s="16">
        <f>IF(A57&amp;""="","",COUNTIFS('السجل'!$B$6:$B$505,A57&amp;""))</f>
        <v/>
      </c>
      <c r="D57" s="17">
        <f>IF(A57&amp;""="","",IFERROR(SUMIFS('السجل'!$A$6:$A$505,'السجل'!$B$6:$B$505,A57&amp;"",'السجل'!$L$6:$L$505,1)/COUNTIFS('السجل'!$B$6:$B$505,A57&amp;"",'السجل'!$L$6:$L$505,1),""))</f>
        <v/>
      </c>
      <c r="E57" s="16">
        <f>IF(OR(A57&amp;""="",D57=""),"",'الإعدادات'!$B$4-D57)</f>
        <v/>
      </c>
      <c r="F57" s="16">
        <f>IF(A57&amp;""="","",COUNTIFS('السجل'!$B$6:$B$505,A57&amp;"",'السجل'!$J$6:$J$505,"متأخرة")+COUNTIFS('السجل'!$B$6:$B$505,A57&amp;"",'السجل'!$J$6:$J$505,"قادمة")+COUNTIFS('السجل'!$B$6:$B$505,A57&amp;"",'السجل'!$J$6:$J$505,"بدون موعد"))</f>
        <v/>
      </c>
      <c r="G57" s="16">
        <f>IF(A57&amp;""="","",COUNTIFS('السجل'!$B$6:$B$505,A57&amp;"",'السجل'!$J$6:$J$505,"متأخرة"))</f>
        <v/>
      </c>
      <c r="H57" s="6">
        <f>IF(A57&amp;""="","",IF(C57=0,"لا يوجد تواصل",IF(G57&gt;0,"متابعة متأخرة",IF(F57&gt;0,"متابعة قادمة","لا شيء مفتوح"))))</f>
        <v/>
      </c>
    </row>
    <row r="58">
      <c r="A58" s="5" t="n"/>
      <c r="B58" s="5" t="n"/>
      <c r="C58" s="16">
        <f>IF(A58&amp;""="","",COUNTIFS('السجل'!$B$6:$B$505,A58&amp;""))</f>
        <v/>
      </c>
      <c r="D58" s="17">
        <f>IF(A58&amp;""="","",IFERROR(SUMIFS('السجل'!$A$6:$A$505,'السجل'!$B$6:$B$505,A58&amp;"",'السجل'!$L$6:$L$505,1)/COUNTIFS('السجل'!$B$6:$B$505,A58&amp;"",'السجل'!$L$6:$L$505,1),""))</f>
        <v/>
      </c>
      <c r="E58" s="16">
        <f>IF(OR(A58&amp;""="",D58=""),"",'الإعدادات'!$B$4-D58)</f>
        <v/>
      </c>
      <c r="F58" s="16">
        <f>IF(A58&amp;""="","",COUNTIFS('السجل'!$B$6:$B$505,A58&amp;"",'السجل'!$J$6:$J$505,"متأخرة")+COUNTIFS('السجل'!$B$6:$B$505,A58&amp;"",'السجل'!$J$6:$J$505,"قادمة")+COUNTIFS('السجل'!$B$6:$B$505,A58&amp;"",'السجل'!$J$6:$J$505,"بدون موعد"))</f>
        <v/>
      </c>
      <c r="G58" s="16">
        <f>IF(A58&amp;""="","",COUNTIFS('السجل'!$B$6:$B$505,A58&amp;"",'السجل'!$J$6:$J$505,"متأخرة"))</f>
        <v/>
      </c>
      <c r="H58" s="6">
        <f>IF(A58&amp;""="","",IF(C58=0,"لا يوجد تواصل",IF(G58&gt;0,"متابعة متأخرة",IF(F58&gt;0,"متابعة قادمة","لا شيء مفتوح"))))</f>
        <v/>
      </c>
    </row>
    <row r="59">
      <c r="A59" s="5" t="n"/>
      <c r="B59" s="5" t="n"/>
      <c r="C59" s="16">
        <f>IF(A59&amp;""="","",COUNTIFS('السجل'!$B$6:$B$505,A59&amp;""))</f>
        <v/>
      </c>
      <c r="D59" s="17">
        <f>IF(A59&amp;""="","",IFERROR(SUMIFS('السجل'!$A$6:$A$505,'السجل'!$B$6:$B$505,A59&amp;"",'السجل'!$L$6:$L$505,1)/COUNTIFS('السجل'!$B$6:$B$505,A59&amp;"",'السجل'!$L$6:$L$505,1),""))</f>
        <v/>
      </c>
      <c r="E59" s="16">
        <f>IF(OR(A59&amp;""="",D59=""),"",'الإعدادات'!$B$4-D59)</f>
        <v/>
      </c>
      <c r="F59" s="16">
        <f>IF(A59&amp;""="","",COUNTIFS('السجل'!$B$6:$B$505,A59&amp;"",'السجل'!$J$6:$J$505,"متأخرة")+COUNTIFS('السجل'!$B$6:$B$505,A59&amp;"",'السجل'!$J$6:$J$505,"قادمة")+COUNTIFS('السجل'!$B$6:$B$505,A59&amp;"",'السجل'!$J$6:$J$505,"بدون موعد"))</f>
        <v/>
      </c>
      <c r="G59" s="16">
        <f>IF(A59&amp;""="","",COUNTIFS('السجل'!$B$6:$B$505,A59&amp;"",'السجل'!$J$6:$J$505,"متأخرة"))</f>
        <v/>
      </c>
      <c r="H59" s="6">
        <f>IF(A59&amp;""="","",IF(C59=0,"لا يوجد تواصل",IF(G59&gt;0,"متابعة متأخرة",IF(F59&gt;0,"متابعة قادمة","لا شيء مفتوح"))))</f>
        <v/>
      </c>
    </row>
    <row r="60">
      <c r="A60" s="5" t="n"/>
      <c r="B60" s="5" t="n"/>
      <c r="C60" s="16">
        <f>IF(A60&amp;""="","",COUNTIFS('السجل'!$B$6:$B$505,A60&amp;""))</f>
        <v/>
      </c>
      <c r="D60" s="17">
        <f>IF(A60&amp;""="","",IFERROR(SUMIFS('السجل'!$A$6:$A$505,'السجل'!$B$6:$B$505,A60&amp;"",'السجل'!$L$6:$L$505,1)/COUNTIFS('السجل'!$B$6:$B$505,A60&amp;"",'السجل'!$L$6:$L$505,1),""))</f>
        <v/>
      </c>
      <c r="E60" s="16">
        <f>IF(OR(A60&amp;""="",D60=""),"",'الإعدادات'!$B$4-D60)</f>
        <v/>
      </c>
      <c r="F60" s="16">
        <f>IF(A60&amp;""="","",COUNTIFS('السجل'!$B$6:$B$505,A60&amp;"",'السجل'!$J$6:$J$505,"متأخرة")+COUNTIFS('السجل'!$B$6:$B$505,A60&amp;"",'السجل'!$J$6:$J$505,"قادمة")+COUNTIFS('السجل'!$B$6:$B$505,A60&amp;"",'السجل'!$J$6:$J$505,"بدون موعد"))</f>
        <v/>
      </c>
      <c r="G60" s="16">
        <f>IF(A60&amp;""="","",COUNTIFS('السجل'!$B$6:$B$505,A60&amp;"",'السجل'!$J$6:$J$505,"متأخرة"))</f>
        <v/>
      </c>
      <c r="H60" s="6">
        <f>IF(A60&amp;""="","",IF(C60=0,"لا يوجد تواصل",IF(G60&gt;0,"متابعة متأخرة",IF(F60&gt;0,"متابعة قادمة","لا شيء مفتوح"))))</f>
        <v/>
      </c>
    </row>
    <row r="61">
      <c r="A61" s="5" t="n"/>
      <c r="B61" s="5" t="n"/>
      <c r="C61" s="16">
        <f>IF(A61&amp;""="","",COUNTIFS('السجل'!$B$6:$B$505,A61&amp;""))</f>
        <v/>
      </c>
      <c r="D61" s="17">
        <f>IF(A61&amp;""="","",IFERROR(SUMIFS('السجل'!$A$6:$A$505,'السجل'!$B$6:$B$505,A61&amp;"",'السجل'!$L$6:$L$505,1)/COUNTIFS('السجل'!$B$6:$B$505,A61&amp;"",'السجل'!$L$6:$L$505,1),""))</f>
        <v/>
      </c>
      <c r="E61" s="16">
        <f>IF(OR(A61&amp;""="",D61=""),"",'الإعدادات'!$B$4-D61)</f>
        <v/>
      </c>
      <c r="F61" s="16">
        <f>IF(A61&amp;""="","",COUNTIFS('السجل'!$B$6:$B$505,A61&amp;"",'السجل'!$J$6:$J$505,"متأخرة")+COUNTIFS('السجل'!$B$6:$B$505,A61&amp;"",'السجل'!$J$6:$J$505,"قادمة")+COUNTIFS('السجل'!$B$6:$B$505,A61&amp;"",'السجل'!$J$6:$J$505,"بدون موعد"))</f>
        <v/>
      </c>
      <c r="G61" s="16">
        <f>IF(A61&amp;""="","",COUNTIFS('السجل'!$B$6:$B$505,A61&amp;"",'السجل'!$J$6:$J$505,"متأخرة"))</f>
        <v/>
      </c>
      <c r="H61" s="6">
        <f>IF(A61&amp;""="","",IF(C61=0,"لا يوجد تواصل",IF(G61&gt;0,"متابعة متأخرة",IF(F61&gt;0,"متابعة قادمة","لا شيء مفتوح"))))</f>
        <v/>
      </c>
    </row>
    <row r="62">
      <c r="A62" s="5" t="n"/>
      <c r="B62" s="5" t="n"/>
      <c r="C62" s="16">
        <f>IF(A62&amp;""="","",COUNTIFS('السجل'!$B$6:$B$505,A62&amp;""))</f>
        <v/>
      </c>
      <c r="D62" s="17">
        <f>IF(A62&amp;""="","",IFERROR(SUMIFS('السجل'!$A$6:$A$505,'السجل'!$B$6:$B$505,A62&amp;"",'السجل'!$L$6:$L$505,1)/COUNTIFS('السجل'!$B$6:$B$505,A62&amp;"",'السجل'!$L$6:$L$505,1),""))</f>
        <v/>
      </c>
      <c r="E62" s="16">
        <f>IF(OR(A62&amp;""="",D62=""),"",'الإعدادات'!$B$4-D62)</f>
        <v/>
      </c>
      <c r="F62" s="16">
        <f>IF(A62&amp;""="","",COUNTIFS('السجل'!$B$6:$B$505,A62&amp;"",'السجل'!$J$6:$J$505,"متأخرة")+COUNTIFS('السجل'!$B$6:$B$505,A62&amp;"",'السجل'!$J$6:$J$505,"قادمة")+COUNTIFS('السجل'!$B$6:$B$505,A62&amp;"",'السجل'!$J$6:$J$505,"بدون موعد"))</f>
        <v/>
      </c>
      <c r="G62" s="16">
        <f>IF(A62&amp;""="","",COUNTIFS('السجل'!$B$6:$B$505,A62&amp;"",'السجل'!$J$6:$J$505,"متأخرة"))</f>
        <v/>
      </c>
      <c r="H62" s="6">
        <f>IF(A62&amp;""="","",IF(C62=0,"لا يوجد تواصل",IF(G62&gt;0,"متابعة متأخرة",IF(F62&gt;0,"متابعة قادمة","لا شيء مفتوح"))))</f>
        <v/>
      </c>
    </row>
    <row r="63">
      <c r="A63" s="5" t="n"/>
      <c r="B63" s="5" t="n"/>
      <c r="C63" s="16">
        <f>IF(A63&amp;""="","",COUNTIFS('السجل'!$B$6:$B$505,A63&amp;""))</f>
        <v/>
      </c>
      <c r="D63" s="17">
        <f>IF(A63&amp;""="","",IFERROR(SUMIFS('السجل'!$A$6:$A$505,'السجل'!$B$6:$B$505,A63&amp;"",'السجل'!$L$6:$L$505,1)/COUNTIFS('السجل'!$B$6:$B$505,A63&amp;"",'السجل'!$L$6:$L$505,1),""))</f>
        <v/>
      </c>
      <c r="E63" s="16">
        <f>IF(OR(A63&amp;""="",D63=""),"",'الإعدادات'!$B$4-D63)</f>
        <v/>
      </c>
      <c r="F63" s="16">
        <f>IF(A63&amp;""="","",COUNTIFS('السجل'!$B$6:$B$505,A63&amp;"",'السجل'!$J$6:$J$505,"متأخرة")+COUNTIFS('السجل'!$B$6:$B$505,A63&amp;"",'السجل'!$J$6:$J$505,"قادمة")+COUNTIFS('السجل'!$B$6:$B$505,A63&amp;"",'السجل'!$J$6:$J$505,"بدون موعد"))</f>
        <v/>
      </c>
      <c r="G63" s="16">
        <f>IF(A63&amp;""="","",COUNTIFS('السجل'!$B$6:$B$505,A63&amp;"",'السجل'!$J$6:$J$505,"متأخرة"))</f>
        <v/>
      </c>
      <c r="H63" s="6">
        <f>IF(A63&amp;""="","",IF(C63=0,"لا يوجد تواصل",IF(G63&gt;0,"متابعة متأخرة",IF(F63&gt;0,"متابعة قادمة","لا شيء مفتوح"))))</f>
        <v/>
      </c>
    </row>
    <row r="64">
      <c r="A64" s="5" t="n"/>
      <c r="B64" s="5" t="n"/>
      <c r="C64" s="16">
        <f>IF(A64&amp;""="","",COUNTIFS('السجل'!$B$6:$B$505,A64&amp;""))</f>
        <v/>
      </c>
      <c r="D64" s="17">
        <f>IF(A64&amp;""="","",IFERROR(SUMIFS('السجل'!$A$6:$A$505,'السجل'!$B$6:$B$505,A64&amp;"",'السجل'!$L$6:$L$505,1)/COUNTIFS('السجل'!$B$6:$B$505,A64&amp;"",'السجل'!$L$6:$L$505,1),""))</f>
        <v/>
      </c>
      <c r="E64" s="16">
        <f>IF(OR(A64&amp;""="",D64=""),"",'الإعدادات'!$B$4-D64)</f>
        <v/>
      </c>
      <c r="F64" s="16">
        <f>IF(A64&amp;""="","",COUNTIFS('السجل'!$B$6:$B$505,A64&amp;"",'السجل'!$J$6:$J$505,"متأخرة")+COUNTIFS('السجل'!$B$6:$B$505,A64&amp;"",'السجل'!$J$6:$J$505,"قادمة")+COUNTIFS('السجل'!$B$6:$B$505,A64&amp;"",'السجل'!$J$6:$J$505,"بدون موعد"))</f>
        <v/>
      </c>
      <c r="G64" s="16">
        <f>IF(A64&amp;""="","",COUNTIFS('السجل'!$B$6:$B$505,A64&amp;"",'السجل'!$J$6:$J$505,"متأخرة"))</f>
        <v/>
      </c>
      <c r="H64" s="6">
        <f>IF(A64&amp;""="","",IF(C64=0,"لا يوجد تواصل",IF(G64&gt;0,"متابعة متأخرة",IF(F64&gt;0,"متابعة قادمة","لا شيء مفتوح"))))</f>
        <v/>
      </c>
    </row>
    <row r="65">
      <c r="A65" s="5" t="n"/>
      <c r="B65" s="5" t="n"/>
      <c r="C65" s="16">
        <f>IF(A65&amp;""="","",COUNTIFS('السجل'!$B$6:$B$505,A65&amp;""))</f>
        <v/>
      </c>
      <c r="D65" s="17">
        <f>IF(A65&amp;""="","",IFERROR(SUMIFS('السجل'!$A$6:$A$505,'السجل'!$B$6:$B$505,A65&amp;"",'السجل'!$L$6:$L$505,1)/COUNTIFS('السجل'!$B$6:$B$505,A65&amp;"",'السجل'!$L$6:$L$505,1),""))</f>
        <v/>
      </c>
      <c r="E65" s="16">
        <f>IF(OR(A65&amp;""="",D65=""),"",'الإعدادات'!$B$4-D65)</f>
        <v/>
      </c>
      <c r="F65" s="16">
        <f>IF(A65&amp;""="","",COUNTIFS('السجل'!$B$6:$B$505,A65&amp;"",'السجل'!$J$6:$J$505,"متأخرة")+COUNTIFS('السجل'!$B$6:$B$505,A65&amp;"",'السجل'!$J$6:$J$505,"قادمة")+COUNTIFS('السجل'!$B$6:$B$505,A65&amp;"",'السجل'!$J$6:$J$505,"بدون موعد"))</f>
        <v/>
      </c>
      <c r="G65" s="16">
        <f>IF(A65&amp;""="","",COUNTIFS('السجل'!$B$6:$B$505,A65&amp;"",'السجل'!$J$6:$J$505,"متأخرة"))</f>
        <v/>
      </c>
      <c r="H65" s="6">
        <f>IF(A65&amp;""="","",IF(C65=0,"لا يوجد تواصل",IF(G65&gt;0,"متابعة متأخرة",IF(F65&gt;0,"متابعة قادمة","لا شيء مفتوح"))))</f>
        <v/>
      </c>
    </row>
    <row r="66">
      <c r="A66" s="5" t="n"/>
      <c r="B66" s="5" t="n"/>
      <c r="C66" s="16">
        <f>IF(A66&amp;""="","",COUNTIFS('السجل'!$B$6:$B$505,A66&amp;""))</f>
        <v/>
      </c>
      <c r="D66" s="17">
        <f>IF(A66&amp;""="","",IFERROR(SUMIFS('السجل'!$A$6:$A$505,'السجل'!$B$6:$B$505,A66&amp;"",'السجل'!$L$6:$L$505,1)/COUNTIFS('السجل'!$B$6:$B$505,A66&amp;"",'السجل'!$L$6:$L$505,1),""))</f>
        <v/>
      </c>
      <c r="E66" s="16">
        <f>IF(OR(A66&amp;""="",D66=""),"",'الإعدادات'!$B$4-D66)</f>
        <v/>
      </c>
      <c r="F66" s="16">
        <f>IF(A66&amp;""="","",COUNTIFS('السجل'!$B$6:$B$505,A66&amp;"",'السجل'!$J$6:$J$505,"متأخرة")+COUNTIFS('السجل'!$B$6:$B$505,A66&amp;"",'السجل'!$J$6:$J$505,"قادمة")+COUNTIFS('السجل'!$B$6:$B$505,A66&amp;"",'السجل'!$J$6:$J$505,"بدون موعد"))</f>
        <v/>
      </c>
      <c r="G66" s="16">
        <f>IF(A66&amp;""="","",COUNTIFS('السجل'!$B$6:$B$505,A66&amp;"",'السجل'!$J$6:$J$505,"متأخرة"))</f>
        <v/>
      </c>
      <c r="H66" s="6">
        <f>IF(A66&amp;""="","",IF(C66=0,"لا يوجد تواصل",IF(G66&gt;0,"متابعة متأخرة",IF(F66&gt;0,"متابعة قادمة","لا شيء مفتوح"))))</f>
        <v/>
      </c>
    </row>
    <row r="67">
      <c r="A67" s="5" t="n"/>
      <c r="B67" s="5" t="n"/>
      <c r="C67" s="16">
        <f>IF(A67&amp;""="","",COUNTIFS('السجل'!$B$6:$B$505,A67&amp;""))</f>
        <v/>
      </c>
      <c r="D67" s="17">
        <f>IF(A67&amp;""="","",IFERROR(SUMIFS('السجل'!$A$6:$A$505,'السجل'!$B$6:$B$505,A67&amp;"",'السجل'!$L$6:$L$505,1)/COUNTIFS('السجل'!$B$6:$B$505,A67&amp;"",'السجل'!$L$6:$L$505,1),""))</f>
        <v/>
      </c>
      <c r="E67" s="16">
        <f>IF(OR(A67&amp;""="",D67=""),"",'الإعدادات'!$B$4-D67)</f>
        <v/>
      </c>
      <c r="F67" s="16">
        <f>IF(A67&amp;""="","",COUNTIFS('السجل'!$B$6:$B$505,A67&amp;"",'السجل'!$J$6:$J$505,"متأخرة")+COUNTIFS('السجل'!$B$6:$B$505,A67&amp;"",'السجل'!$J$6:$J$505,"قادمة")+COUNTIFS('السجل'!$B$6:$B$505,A67&amp;"",'السجل'!$J$6:$J$505,"بدون موعد"))</f>
        <v/>
      </c>
      <c r="G67" s="16">
        <f>IF(A67&amp;""="","",COUNTIFS('السجل'!$B$6:$B$505,A67&amp;"",'السجل'!$J$6:$J$505,"متأخرة"))</f>
        <v/>
      </c>
      <c r="H67" s="6">
        <f>IF(A67&amp;""="","",IF(C67=0,"لا يوجد تواصل",IF(G67&gt;0,"متابعة متأخرة",IF(F67&gt;0,"متابعة قادمة","لا شيء مفتوح"))))</f>
        <v/>
      </c>
    </row>
    <row r="68">
      <c r="A68" s="5" t="n"/>
      <c r="B68" s="5" t="n"/>
      <c r="C68" s="16">
        <f>IF(A68&amp;""="","",COUNTIFS('السجل'!$B$6:$B$505,A68&amp;""))</f>
        <v/>
      </c>
      <c r="D68" s="17">
        <f>IF(A68&amp;""="","",IFERROR(SUMIFS('السجل'!$A$6:$A$505,'السجل'!$B$6:$B$505,A68&amp;"",'السجل'!$L$6:$L$505,1)/COUNTIFS('السجل'!$B$6:$B$505,A68&amp;"",'السجل'!$L$6:$L$505,1),""))</f>
        <v/>
      </c>
      <c r="E68" s="16">
        <f>IF(OR(A68&amp;""="",D68=""),"",'الإعدادات'!$B$4-D68)</f>
        <v/>
      </c>
      <c r="F68" s="16">
        <f>IF(A68&amp;""="","",COUNTIFS('السجل'!$B$6:$B$505,A68&amp;"",'السجل'!$J$6:$J$505,"متأخرة")+COUNTIFS('السجل'!$B$6:$B$505,A68&amp;"",'السجل'!$J$6:$J$505,"قادمة")+COUNTIFS('السجل'!$B$6:$B$505,A68&amp;"",'السجل'!$J$6:$J$505,"بدون موعد"))</f>
        <v/>
      </c>
      <c r="G68" s="16">
        <f>IF(A68&amp;""="","",COUNTIFS('السجل'!$B$6:$B$505,A68&amp;"",'السجل'!$J$6:$J$505,"متأخرة"))</f>
        <v/>
      </c>
      <c r="H68" s="6">
        <f>IF(A68&amp;""="","",IF(C68=0,"لا يوجد تواصل",IF(G68&gt;0,"متابعة متأخرة",IF(F68&gt;0,"متابعة قادمة","لا شيء مفتوح"))))</f>
        <v/>
      </c>
    </row>
    <row r="69">
      <c r="A69" s="5" t="n"/>
      <c r="B69" s="5" t="n"/>
      <c r="C69" s="16">
        <f>IF(A69&amp;""="","",COUNTIFS('السجل'!$B$6:$B$505,A69&amp;""))</f>
        <v/>
      </c>
      <c r="D69" s="17">
        <f>IF(A69&amp;""="","",IFERROR(SUMIFS('السجل'!$A$6:$A$505,'السجل'!$B$6:$B$505,A69&amp;"",'السجل'!$L$6:$L$505,1)/COUNTIFS('السجل'!$B$6:$B$505,A69&amp;"",'السجل'!$L$6:$L$505,1),""))</f>
        <v/>
      </c>
      <c r="E69" s="16">
        <f>IF(OR(A69&amp;""="",D69=""),"",'الإعدادات'!$B$4-D69)</f>
        <v/>
      </c>
      <c r="F69" s="16">
        <f>IF(A69&amp;""="","",COUNTIFS('السجل'!$B$6:$B$505,A69&amp;"",'السجل'!$J$6:$J$505,"متأخرة")+COUNTIFS('السجل'!$B$6:$B$505,A69&amp;"",'السجل'!$J$6:$J$505,"قادمة")+COUNTIFS('السجل'!$B$6:$B$505,A69&amp;"",'السجل'!$J$6:$J$505,"بدون موعد"))</f>
        <v/>
      </c>
      <c r="G69" s="16">
        <f>IF(A69&amp;""="","",COUNTIFS('السجل'!$B$6:$B$505,A69&amp;"",'السجل'!$J$6:$J$505,"متأخرة"))</f>
        <v/>
      </c>
      <c r="H69" s="6">
        <f>IF(A69&amp;""="","",IF(C69=0,"لا يوجد تواصل",IF(G69&gt;0,"متابعة متأخرة",IF(F69&gt;0,"متابعة قادمة","لا شيء مفتوح"))))</f>
        <v/>
      </c>
    </row>
    <row r="70">
      <c r="A70" s="5" t="n"/>
      <c r="B70" s="5" t="n"/>
      <c r="C70" s="16">
        <f>IF(A70&amp;""="","",COUNTIFS('السجل'!$B$6:$B$505,A70&amp;""))</f>
        <v/>
      </c>
      <c r="D70" s="17">
        <f>IF(A70&amp;""="","",IFERROR(SUMIFS('السجل'!$A$6:$A$505,'السجل'!$B$6:$B$505,A70&amp;"",'السجل'!$L$6:$L$505,1)/COUNTIFS('السجل'!$B$6:$B$505,A70&amp;"",'السجل'!$L$6:$L$505,1),""))</f>
        <v/>
      </c>
      <c r="E70" s="16">
        <f>IF(OR(A70&amp;""="",D70=""),"",'الإعدادات'!$B$4-D70)</f>
        <v/>
      </c>
      <c r="F70" s="16">
        <f>IF(A70&amp;""="","",COUNTIFS('السجل'!$B$6:$B$505,A70&amp;"",'السجل'!$J$6:$J$505,"متأخرة")+COUNTIFS('السجل'!$B$6:$B$505,A70&amp;"",'السجل'!$J$6:$J$505,"قادمة")+COUNTIFS('السجل'!$B$6:$B$505,A70&amp;"",'السجل'!$J$6:$J$505,"بدون موعد"))</f>
        <v/>
      </c>
      <c r="G70" s="16">
        <f>IF(A70&amp;""="","",COUNTIFS('السجل'!$B$6:$B$505,A70&amp;"",'السجل'!$J$6:$J$505,"متأخرة"))</f>
        <v/>
      </c>
      <c r="H70" s="6">
        <f>IF(A70&amp;""="","",IF(C70=0,"لا يوجد تواصل",IF(G70&gt;0,"متابعة متأخرة",IF(F70&gt;0,"متابعة قادمة","لا شيء مفتوح"))))</f>
        <v/>
      </c>
    </row>
    <row r="71">
      <c r="A71" s="5" t="n"/>
      <c r="B71" s="5" t="n"/>
      <c r="C71" s="16">
        <f>IF(A71&amp;""="","",COUNTIFS('السجل'!$B$6:$B$505,A71&amp;""))</f>
        <v/>
      </c>
      <c r="D71" s="17">
        <f>IF(A71&amp;""="","",IFERROR(SUMIFS('السجل'!$A$6:$A$505,'السجل'!$B$6:$B$505,A71&amp;"",'السجل'!$L$6:$L$505,1)/COUNTIFS('السجل'!$B$6:$B$505,A71&amp;"",'السجل'!$L$6:$L$505,1),""))</f>
        <v/>
      </c>
      <c r="E71" s="16">
        <f>IF(OR(A71&amp;""="",D71=""),"",'الإعدادات'!$B$4-D71)</f>
        <v/>
      </c>
      <c r="F71" s="16">
        <f>IF(A71&amp;""="","",COUNTIFS('السجل'!$B$6:$B$505,A71&amp;"",'السجل'!$J$6:$J$505,"متأخرة")+COUNTIFS('السجل'!$B$6:$B$505,A71&amp;"",'السجل'!$J$6:$J$505,"قادمة")+COUNTIFS('السجل'!$B$6:$B$505,A71&amp;"",'السجل'!$J$6:$J$505,"بدون موعد"))</f>
        <v/>
      </c>
      <c r="G71" s="16">
        <f>IF(A71&amp;""="","",COUNTIFS('السجل'!$B$6:$B$505,A71&amp;"",'السجل'!$J$6:$J$505,"متأخرة"))</f>
        <v/>
      </c>
      <c r="H71" s="6">
        <f>IF(A71&amp;""="","",IF(C71=0,"لا يوجد تواصل",IF(G71&gt;0,"متابعة متأخرة",IF(F71&gt;0,"متابعة قادمة","لا شيء مفتوح"))))</f>
        <v/>
      </c>
    </row>
    <row r="72">
      <c r="A72" s="5" t="n"/>
      <c r="B72" s="5" t="n"/>
      <c r="C72" s="16">
        <f>IF(A72&amp;""="","",COUNTIFS('السجل'!$B$6:$B$505,A72&amp;""))</f>
        <v/>
      </c>
      <c r="D72" s="17">
        <f>IF(A72&amp;""="","",IFERROR(SUMIFS('السجل'!$A$6:$A$505,'السجل'!$B$6:$B$505,A72&amp;"",'السجل'!$L$6:$L$505,1)/COUNTIFS('السجل'!$B$6:$B$505,A72&amp;"",'السجل'!$L$6:$L$505,1),""))</f>
        <v/>
      </c>
      <c r="E72" s="16">
        <f>IF(OR(A72&amp;""="",D72=""),"",'الإعدادات'!$B$4-D72)</f>
        <v/>
      </c>
      <c r="F72" s="16">
        <f>IF(A72&amp;""="","",COUNTIFS('السجل'!$B$6:$B$505,A72&amp;"",'السجل'!$J$6:$J$505,"متأخرة")+COUNTIFS('السجل'!$B$6:$B$505,A72&amp;"",'السجل'!$J$6:$J$505,"قادمة")+COUNTIFS('السجل'!$B$6:$B$505,A72&amp;"",'السجل'!$J$6:$J$505,"بدون موعد"))</f>
        <v/>
      </c>
      <c r="G72" s="16">
        <f>IF(A72&amp;""="","",COUNTIFS('السجل'!$B$6:$B$505,A72&amp;"",'السجل'!$J$6:$J$505,"متأخرة"))</f>
        <v/>
      </c>
      <c r="H72" s="6">
        <f>IF(A72&amp;""="","",IF(C72=0,"لا يوجد تواصل",IF(G72&gt;0,"متابعة متأخرة",IF(F72&gt;0,"متابعة قادمة","لا شيء مفتوح"))))</f>
        <v/>
      </c>
    </row>
    <row r="73">
      <c r="A73" s="5" t="n"/>
      <c r="B73" s="5" t="n"/>
      <c r="C73" s="16">
        <f>IF(A73&amp;""="","",COUNTIFS('السجل'!$B$6:$B$505,A73&amp;""))</f>
        <v/>
      </c>
      <c r="D73" s="17">
        <f>IF(A73&amp;""="","",IFERROR(SUMIFS('السجل'!$A$6:$A$505,'السجل'!$B$6:$B$505,A73&amp;"",'السجل'!$L$6:$L$505,1)/COUNTIFS('السجل'!$B$6:$B$505,A73&amp;"",'السجل'!$L$6:$L$505,1),""))</f>
        <v/>
      </c>
      <c r="E73" s="16">
        <f>IF(OR(A73&amp;""="",D73=""),"",'الإعدادات'!$B$4-D73)</f>
        <v/>
      </c>
      <c r="F73" s="16">
        <f>IF(A73&amp;""="","",COUNTIFS('السجل'!$B$6:$B$505,A73&amp;"",'السجل'!$J$6:$J$505,"متأخرة")+COUNTIFS('السجل'!$B$6:$B$505,A73&amp;"",'السجل'!$J$6:$J$505,"قادمة")+COUNTIFS('السجل'!$B$6:$B$505,A73&amp;"",'السجل'!$J$6:$J$505,"بدون موعد"))</f>
        <v/>
      </c>
      <c r="G73" s="16">
        <f>IF(A73&amp;""="","",COUNTIFS('السجل'!$B$6:$B$505,A73&amp;"",'السجل'!$J$6:$J$505,"متأخرة"))</f>
        <v/>
      </c>
      <c r="H73" s="6">
        <f>IF(A73&amp;""="","",IF(C73=0,"لا يوجد تواصل",IF(G73&gt;0,"متابعة متأخرة",IF(F73&gt;0,"متابعة قادمة","لا شيء مفتوح"))))</f>
        <v/>
      </c>
    </row>
    <row r="74">
      <c r="A74" s="5" t="n"/>
      <c r="B74" s="5" t="n"/>
      <c r="C74" s="16">
        <f>IF(A74&amp;""="","",COUNTIFS('السجل'!$B$6:$B$505,A74&amp;""))</f>
        <v/>
      </c>
      <c r="D74" s="17">
        <f>IF(A74&amp;""="","",IFERROR(SUMIFS('السجل'!$A$6:$A$505,'السجل'!$B$6:$B$505,A74&amp;"",'السجل'!$L$6:$L$505,1)/COUNTIFS('السجل'!$B$6:$B$505,A74&amp;"",'السجل'!$L$6:$L$505,1),""))</f>
        <v/>
      </c>
      <c r="E74" s="16">
        <f>IF(OR(A74&amp;""="",D74=""),"",'الإعدادات'!$B$4-D74)</f>
        <v/>
      </c>
      <c r="F74" s="16">
        <f>IF(A74&amp;""="","",COUNTIFS('السجل'!$B$6:$B$505,A74&amp;"",'السجل'!$J$6:$J$505,"متأخرة")+COUNTIFS('السجل'!$B$6:$B$505,A74&amp;"",'السجل'!$J$6:$J$505,"قادمة")+COUNTIFS('السجل'!$B$6:$B$505,A74&amp;"",'السجل'!$J$6:$J$505,"بدون موعد"))</f>
        <v/>
      </c>
      <c r="G74" s="16">
        <f>IF(A74&amp;""="","",COUNTIFS('السجل'!$B$6:$B$505,A74&amp;"",'السجل'!$J$6:$J$505,"متأخرة"))</f>
        <v/>
      </c>
      <c r="H74" s="6">
        <f>IF(A74&amp;""="","",IF(C74=0,"لا يوجد تواصل",IF(G74&gt;0,"متابعة متأخرة",IF(F74&gt;0,"متابعة قادمة","لا شيء مفتوح"))))</f>
        <v/>
      </c>
    </row>
    <row r="75">
      <c r="A75" s="5" t="n"/>
      <c r="B75" s="5" t="n"/>
      <c r="C75" s="16">
        <f>IF(A75&amp;""="","",COUNTIFS('السجل'!$B$6:$B$505,A75&amp;""))</f>
        <v/>
      </c>
      <c r="D75" s="17">
        <f>IF(A75&amp;""="","",IFERROR(SUMIFS('السجل'!$A$6:$A$505,'السجل'!$B$6:$B$505,A75&amp;"",'السجل'!$L$6:$L$505,1)/COUNTIFS('السجل'!$B$6:$B$505,A75&amp;"",'السجل'!$L$6:$L$505,1),""))</f>
        <v/>
      </c>
      <c r="E75" s="16">
        <f>IF(OR(A75&amp;""="",D75=""),"",'الإعدادات'!$B$4-D75)</f>
        <v/>
      </c>
      <c r="F75" s="16">
        <f>IF(A75&amp;""="","",COUNTIFS('السجل'!$B$6:$B$505,A75&amp;"",'السجل'!$J$6:$J$505,"متأخرة")+COUNTIFS('السجل'!$B$6:$B$505,A75&amp;"",'السجل'!$J$6:$J$505,"قادمة")+COUNTIFS('السجل'!$B$6:$B$505,A75&amp;"",'السجل'!$J$6:$J$505,"بدون موعد"))</f>
        <v/>
      </c>
      <c r="G75" s="16">
        <f>IF(A75&amp;""="","",COUNTIFS('السجل'!$B$6:$B$505,A75&amp;"",'السجل'!$J$6:$J$505,"متأخرة"))</f>
        <v/>
      </c>
      <c r="H75" s="6">
        <f>IF(A75&amp;""="","",IF(C75=0,"لا يوجد تواصل",IF(G75&gt;0,"متابعة متأخرة",IF(F75&gt;0,"متابعة قادمة","لا شيء مفتوح"))))</f>
        <v/>
      </c>
    </row>
    <row r="76">
      <c r="A76" s="5" t="n"/>
      <c r="B76" s="5" t="n"/>
      <c r="C76" s="16">
        <f>IF(A76&amp;""="","",COUNTIFS('السجل'!$B$6:$B$505,A76&amp;""))</f>
        <v/>
      </c>
      <c r="D76" s="17">
        <f>IF(A76&amp;""="","",IFERROR(SUMIFS('السجل'!$A$6:$A$505,'السجل'!$B$6:$B$505,A76&amp;"",'السجل'!$L$6:$L$505,1)/COUNTIFS('السجل'!$B$6:$B$505,A76&amp;"",'السجل'!$L$6:$L$505,1),""))</f>
        <v/>
      </c>
      <c r="E76" s="16">
        <f>IF(OR(A76&amp;""="",D76=""),"",'الإعدادات'!$B$4-D76)</f>
        <v/>
      </c>
      <c r="F76" s="16">
        <f>IF(A76&amp;""="","",COUNTIFS('السجل'!$B$6:$B$505,A76&amp;"",'السجل'!$J$6:$J$505,"متأخرة")+COUNTIFS('السجل'!$B$6:$B$505,A76&amp;"",'السجل'!$J$6:$J$505,"قادمة")+COUNTIFS('السجل'!$B$6:$B$505,A76&amp;"",'السجل'!$J$6:$J$505,"بدون موعد"))</f>
        <v/>
      </c>
      <c r="G76" s="16">
        <f>IF(A76&amp;""="","",COUNTIFS('السجل'!$B$6:$B$505,A76&amp;"",'السجل'!$J$6:$J$505,"متأخرة"))</f>
        <v/>
      </c>
      <c r="H76" s="6">
        <f>IF(A76&amp;""="","",IF(C76=0,"لا يوجد تواصل",IF(G76&gt;0,"متابعة متأخرة",IF(F76&gt;0,"متابعة قادمة","لا شيء مفتوح"))))</f>
        <v/>
      </c>
    </row>
    <row r="77">
      <c r="A77" s="5" t="n"/>
      <c r="B77" s="5" t="n"/>
      <c r="C77" s="16">
        <f>IF(A77&amp;""="","",COUNTIFS('السجل'!$B$6:$B$505,A77&amp;""))</f>
        <v/>
      </c>
      <c r="D77" s="17">
        <f>IF(A77&amp;""="","",IFERROR(SUMIFS('السجل'!$A$6:$A$505,'السجل'!$B$6:$B$505,A77&amp;"",'السجل'!$L$6:$L$505,1)/COUNTIFS('السجل'!$B$6:$B$505,A77&amp;"",'السجل'!$L$6:$L$505,1),""))</f>
        <v/>
      </c>
      <c r="E77" s="16">
        <f>IF(OR(A77&amp;""="",D77=""),"",'الإعدادات'!$B$4-D77)</f>
        <v/>
      </c>
      <c r="F77" s="16">
        <f>IF(A77&amp;""="","",COUNTIFS('السجل'!$B$6:$B$505,A77&amp;"",'السجل'!$J$6:$J$505,"متأخرة")+COUNTIFS('السجل'!$B$6:$B$505,A77&amp;"",'السجل'!$J$6:$J$505,"قادمة")+COUNTIFS('السجل'!$B$6:$B$505,A77&amp;"",'السجل'!$J$6:$J$505,"بدون موعد"))</f>
        <v/>
      </c>
      <c r="G77" s="16">
        <f>IF(A77&amp;""="","",COUNTIFS('السجل'!$B$6:$B$505,A77&amp;"",'السجل'!$J$6:$J$505,"متأخرة"))</f>
        <v/>
      </c>
      <c r="H77" s="6">
        <f>IF(A77&amp;""="","",IF(C77=0,"لا يوجد تواصل",IF(G77&gt;0,"متابعة متأخرة",IF(F77&gt;0,"متابعة قادمة","لا شيء مفتوح"))))</f>
        <v/>
      </c>
    </row>
    <row r="78">
      <c r="A78" s="5" t="n"/>
      <c r="B78" s="5" t="n"/>
      <c r="C78" s="16">
        <f>IF(A78&amp;""="","",COUNTIFS('السجل'!$B$6:$B$505,A78&amp;""))</f>
        <v/>
      </c>
      <c r="D78" s="17">
        <f>IF(A78&amp;""="","",IFERROR(SUMIFS('السجل'!$A$6:$A$505,'السجل'!$B$6:$B$505,A78&amp;"",'السجل'!$L$6:$L$505,1)/COUNTIFS('السجل'!$B$6:$B$505,A78&amp;"",'السجل'!$L$6:$L$505,1),""))</f>
        <v/>
      </c>
      <c r="E78" s="16">
        <f>IF(OR(A78&amp;""="",D78=""),"",'الإعدادات'!$B$4-D78)</f>
        <v/>
      </c>
      <c r="F78" s="16">
        <f>IF(A78&amp;""="","",COUNTIFS('السجل'!$B$6:$B$505,A78&amp;"",'السجل'!$J$6:$J$505,"متأخرة")+COUNTIFS('السجل'!$B$6:$B$505,A78&amp;"",'السجل'!$J$6:$J$505,"قادمة")+COUNTIFS('السجل'!$B$6:$B$505,A78&amp;"",'السجل'!$J$6:$J$505,"بدون موعد"))</f>
        <v/>
      </c>
      <c r="G78" s="16">
        <f>IF(A78&amp;""="","",COUNTIFS('السجل'!$B$6:$B$505,A78&amp;"",'السجل'!$J$6:$J$505,"متأخرة"))</f>
        <v/>
      </c>
      <c r="H78" s="6">
        <f>IF(A78&amp;""="","",IF(C78=0,"لا يوجد تواصل",IF(G78&gt;0,"متابعة متأخرة",IF(F78&gt;0,"متابعة قادمة","لا شيء مفتوح"))))</f>
        <v/>
      </c>
    </row>
    <row r="79">
      <c r="A79" s="5" t="n"/>
      <c r="B79" s="5" t="n"/>
      <c r="C79" s="16">
        <f>IF(A79&amp;""="","",COUNTIFS('السجل'!$B$6:$B$505,A79&amp;""))</f>
        <v/>
      </c>
      <c r="D79" s="17">
        <f>IF(A79&amp;""="","",IFERROR(SUMIFS('السجل'!$A$6:$A$505,'السجل'!$B$6:$B$505,A79&amp;"",'السجل'!$L$6:$L$505,1)/COUNTIFS('السجل'!$B$6:$B$505,A79&amp;"",'السجل'!$L$6:$L$505,1),""))</f>
        <v/>
      </c>
      <c r="E79" s="16">
        <f>IF(OR(A79&amp;""="",D79=""),"",'الإعدادات'!$B$4-D79)</f>
        <v/>
      </c>
      <c r="F79" s="16">
        <f>IF(A79&amp;""="","",COUNTIFS('السجل'!$B$6:$B$505,A79&amp;"",'السجل'!$J$6:$J$505,"متأخرة")+COUNTIFS('السجل'!$B$6:$B$505,A79&amp;"",'السجل'!$J$6:$J$505,"قادمة")+COUNTIFS('السجل'!$B$6:$B$505,A79&amp;"",'السجل'!$J$6:$J$505,"بدون موعد"))</f>
        <v/>
      </c>
      <c r="G79" s="16">
        <f>IF(A79&amp;""="","",COUNTIFS('السجل'!$B$6:$B$505,A79&amp;"",'السجل'!$J$6:$J$505,"متأخرة"))</f>
        <v/>
      </c>
      <c r="H79" s="6">
        <f>IF(A79&amp;""="","",IF(C79=0,"لا يوجد تواصل",IF(G79&gt;0,"متابعة متأخرة",IF(F79&gt;0,"متابعة قادمة","لا شيء مفتوح"))))</f>
        <v/>
      </c>
    </row>
    <row r="80">
      <c r="A80" s="5" t="n"/>
      <c r="B80" s="5" t="n"/>
      <c r="C80" s="16">
        <f>IF(A80&amp;""="","",COUNTIFS('السجل'!$B$6:$B$505,A80&amp;""))</f>
        <v/>
      </c>
      <c r="D80" s="17">
        <f>IF(A80&amp;""="","",IFERROR(SUMIFS('السجل'!$A$6:$A$505,'السجل'!$B$6:$B$505,A80&amp;"",'السجل'!$L$6:$L$505,1)/COUNTIFS('السجل'!$B$6:$B$505,A80&amp;"",'السجل'!$L$6:$L$505,1),""))</f>
        <v/>
      </c>
      <c r="E80" s="16">
        <f>IF(OR(A80&amp;""="",D80=""),"",'الإعدادات'!$B$4-D80)</f>
        <v/>
      </c>
      <c r="F80" s="16">
        <f>IF(A80&amp;""="","",COUNTIFS('السجل'!$B$6:$B$505,A80&amp;"",'السجل'!$J$6:$J$505,"متأخرة")+COUNTIFS('السجل'!$B$6:$B$505,A80&amp;"",'السجل'!$J$6:$J$505,"قادمة")+COUNTIFS('السجل'!$B$6:$B$505,A80&amp;"",'السجل'!$J$6:$J$505,"بدون موعد"))</f>
        <v/>
      </c>
      <c r="G80" s="16">
        <f>IF(A80&amp;""="","",COUNTIFS('السجل'!$B$6:$B$505,A80&amp;"",'السجل'!$J$6:$J$505,"متأخرة"))</f>
        <v/>
      </c>
      <c r="H80" s="6">
        <f>IF(A80&amp;""="","",IF(C80=0,"لا يوجد تواصل",IF(G80&gt;0,"متابعة متأخرة",IF(F80&gt;0,"متابعة قادمة","لا شيء مفتوح"))))</f>
        <v/>
      </c>
    </row>
    <row r="81">
      <c r="A81" s="5" t="n"/>
      <c r="B81" s="5" t="n"/>
      <c r="C81" s="16">
        <f>IF(A81&amp;""="","",COUNTIFS('السجل'!$B$6:$B$505,A81&amp;""))</f>
        <v/>
      </c>
      <c r="D81" s="17">
        <f>IF(A81&amp;""="","",IFERROR(SUMIFS('السجل'!$A$6:$A$505,'السجل'!$B$6:$B$505,A81&amp;"",'السجل'!$L$6:$L$505,1)/COUNTIFS('السجل'!$B$6:$B$505,A81&amp;"",'السجل'!$L$6:$L$505,1),""))</f>
        <v/>
      </c>
      <c r="E81" s="16">
        <f>IF(OR(A81&amp;""="",D81=""),"",'الإعدادات'!$B$4-D81)</f>
        <v/>
      </c>
      <c r="F81" s="16">
        <f>IF(A81&amp;""="","",COUNTIFS('السجل'!$B$6:$B$505,A81&amp;"",'السجل'!$J$6:$J$505,"متأخرة")+COUNTIFS('السجل'!$B$6:$B$505,A81&amp;"",'السجل'!$J$6:$J$505,"قادمة")+COUNTIFS('السجل'!$B$6:$B$505,A81&amp;"",'السجل'!$J$6:$J$505,"بدون موعد"))</f>
        <v/>
      </c>
      <c r="G81" s="16">
        <f>IF(A81&amp;""="","",COUNTIFS('السجل'!$B$6:$B$505,A81&amp;"",'السجل'!$J$6:$J$505,"متأخرة"))</f>
        <v/>
      </c>
      <c r="H81" s="6">
        <f>IF(A81&amp;""="","",IF(C81=0,"لا يوجد تواصل",IF(G81&gt;0,"متابعة متأخرة",IF(F81&gt;0,"متابعة قادمة","لا شيء مفتوح"))))</f>
        <v/>
      </c>
    </row>
    <row r="82">
      <c r="A82" s="5" t="n"/>
      <c r="B82" s="5" t="n"/>
      <c r="C82" s="16">
        <f>IF(A82&amp;""="","",COUNTIFS('السجل'!$B$6:$B$505,A82&amp;""))</f>
        <v/>
      </c>
      <c r="D82" s="17">
        <f>IF(A82&amp;""="","",IFERROR(SUMIFS('السجل'!$A$6:$A$505,'السجل'!$B$6:$B$505,A82&amp;"",'السجل'!$L$6:$L$505,1)/COUNTIFS('السجل'!$B$6:$B$505,A82&amp;"",'السجل'!$L$6:$L$505,1),""))</f>
        <v/>
      </c>
      <c r="E82" s="16">
        <f>IF(OR(A82&amp;""="",D82=""),"",'الإعدادات'!$B$4-D82)</f>
        <v/>
      </c>
      <c r="F82" s="16">
        <f>IF(A82&amp;""="","",COUNTIFS('السجل'!$B$6:$B$505,A82&amp;"",'السجل'!$J$6:$J$505,"متأخرة")+COUNTIFS('السجل'!$B$6:$B$505,A82&amp;"",'السجل'!$J$6:$J$505,"قادمة")+COUNTIFS('السجل'!$B$6:$B$505,A82&amp;"",'السجل'!$J$6:$J$505,"بدون موعد"))</f>
        <v/>
      </c>
      <c r="G82" s="16">
        <f>IF(A82&amp;""="","",COUNTIFS('السجل'!$B$6:$B$505,A82&amp;"",'السجل'!$J$6:$J$505,"متأخرة"))</f>
        <v/>
      </c>
      <c r="H82" s="6">
        <f>IF(A82&amp;""="","",IF(C82=0,"لا يوجد تواصل",IF(G82&gt;0,"متابعة متأخرة",IF(F82&gt;0,"متابعة قادمة","لا شيء مفتوح"))))</f>
        <v/>
      </c>
    </row>
    <row r="83">
      <c r="A83" s="5" t="n"/>
      <c r="B83" s="5" t="n"/>
      <c r="C83" s="16">
        <f>IF(A83&amp;""="","",COUNTIFS('السجل'!$B$6:$B$505,A83&amp;""))</f>
        <v/>
      </c>
      <c r="D83" s="17">
        <f>IF(A83&amp;""="","",IFERROR(SUMIFS('السجل'!$A$6:$A$505,'السجل'!$B$6:$B$505,A83&amp;"",'السجل'!$L$6:$L$505,1)/COUNTIFS('السجل'!$B$6:$B$505,A83&amp;"",'السجل'!$L$6:$L$505,1),""))</f>
        <v/>
      </c>
      <c r="E83" s="16">
        <f>IF(OR(A83&amp;""="",D83=""),"",'الإعدادات'!$B$4-D83)</f>
        <v/>
      </c>
      <c r="F83" s="16">
        <f>IF(A83&amp;""="","",COUNTIFS('السجل'!$B$6:$B$505,A83&amp;"",'السجل'!$J$6:$J$505,"متأخرة")+COUNTIFS('السجل'!$B$6:$B$505,A83&amp;"",'السجل'!$J$6:$J$505,"قادمة")+COUNTIFS('السجل'!$B$6:$B$505,A83&amp;"",'السجل'!$J$6:$J$505,"بدون موعد"))</f>
        <v/>
      </c>
      <c r="G83" s="16">
        <f>IF(A83&amp;""="","",COUNTIFS('السجل'!$B$6:$B$505,A83&amp;"",'السجل'!$J$6:$J$505,"متأخرة"))</f>
        <v/>
      </c>
      <c r="H83" s="6">
        <f>IF(A83&amp;""="","",IF(C83=0,"لا يوجد تواصل",IF(G83&gt;0,"متابعة متأخرة",IF(F83&gt;0,"متابعة قادمة","لا شيء مفتوح"))))</f>
        <v/>
      </c>
    </row>
    <row r="84">
      <c r="A84" s="5" t="n"/>
      <c r="B84" s="5" t="n"/>
      <c r="C84" s="16">
        <f>IF(A84&amp;""="","",COUNTIFS('السجل'!$B$6:$B$505,A84&amp;""))</f>
        <v/>
      </c>
      <c r="D84" s="17">
        <f>IF(A84&amp;""="","",IFERROR(SUMIFS('السجل'!$A$6:$A$505,'السجل'!$B$6:$B$505,A84&amp;"",'السجل'!$L$6:$L$505,1)/COUNTIFS('السجل'!$B$6:$B$505,A84&amp;"",'السجل'!$L$6:$L$505,1),""))</f>
        <v/>
      </c>
      <c r="E84" s="16">
        <f>IF(OR(A84&amp;""="",D84=""),"",'الإعدادات'!$B$4-D84)</f>
        <v/>
      </c>
      <c r="F84" s="16">
        <f>IF(A84&amp;""="","",COUNTIFS('السجل'!$B$6:$B$505,A84&amp;"",'السجل'!$J$6:$J$505,"متأخرة")+COUNTIFS('السجل'!$B$6:$B$505,A84&amp;"",'السجل'!$J$6:$J$505,"قادمة")+COUNTIFS('السجل'!$B$6:$B$505,A84&amp;"",'السجل'!$J$6:$J$505,"بدون موعد"))</f>
        <v/>
      </c>
      <c r="G84" s="16">
        <f>IF(A84&amp;""="","",COUNTIFS('السجل'!$B$6:$B$505,A84&amp;"",'السجل'!$J$6:$J$505,"متأخرة"))</f>
        <v/>
      </c>
      <c r="H84" s="6">
        <f>IF(A84&amp;""="","",IF(C84=0,"لا يوجد تواصل",IF(G84&gt;0,"متابعة متأخرة",IF(F84&gt;0,"متابعة قادمة","لا شيء مفتوح"))))</f>
        <v/>
      </c>
    </row>
    <row r="85">
      <c r="A85" s="5" t="n"/>
      <c r="B85" s="5" t="n"/>
      <c r="C85" s="16">
        <f>IF(A85&amp;""="","",COUNTIFS('السجل'!$B$6:$B$505,A85&amp;""))</f>
        <v/>
      </c>
      <c r="D85" s="17">
        <f>IF(A85&amp;""="","",IFERROR(SUMIFS('السجل'!$A$6:$A$505,'السجل'!$B$6:$B$505,A85&amp;"",'السجل'!$L$6:$L$505,1)/COUNTIFS('السجل'!$B$6:$B$505,A85&amp;"",'السجل'!$L$6:$L$505,1),""))</f>
        <v/>
      </c>
      <c r="E85" s="16">
        <f>IF(OR(A85&amp;""="",D85=""),"",'الإعدادات'!$B$4-D85)</f>
        <v/>
      </c>
      <c r="F85" s="16">
        <f>IF(A85&amp;""="","",COUNTIFS('السجل'!$B$6:$B$505,A85&amp;"",'السجل'!$J$6:$J$505,"متأخرة")+COUNTIFS('السجل'!$B$6:$B$505,A85&amp;"",'السجل'!$J$6:$J$505,"قادمة")+COUNTIFS('السجل'!$B$6:$B$505,A85&amp;"",'السجل'!$J$6:$J$505,"بدون موعد"))</f>
        <v/>
      </c>
      <c r="G85" s="16">
        <f>IF(A85&amp;""="","",COUNTIFS('السجل'!$B$6:$B$505,A85&amp;"",'السجل'!$J$6:$J$505,"متأخرة"))</f>
        <v/>
      </c>
      <c r="H85" s="6">
        <f>IF(A85&amp;""="","",IF(C85=0,"لا يوجد تواصل",IF(G85&gt;0,"متابعة متأخرة",IF(F85&gt;0,"متابعة قادمة","لا شيء مفتوح"))))</f>
        <v/>
      </c>
    </row>
    <row r="86">
      <c r="A86" s="5" t="n"/>
      <c r="B86" s="5" t="n"/>
      <c r="C86" s="16">
        <f>IF(A86&amp;""="","",COUNTIFS('السجل'!$B$6:$B$505,A86&amp;""))</f>
        <v/>
      </c>
      <c r="D86" s="17">
        <f>IF(A86&amp;""="","",IFERROR(SUMIFS('السجل'!$A$6:$A$505,'السجل'!$B$6:$B$505,A86&amp;"",'السجل'!$L$6:$L$505,1)/COUNTIFS('السجل'!$B$6:$B$505,A86&amp;"",'السجل'!$L$6:$L$505,1),""))</f>
        <v/>
      </c>
      <c r="E86" s="16">
        <f>IF(OR(A86&amp;""="",D86=""),"",'الإعدادات'!$B$4-D86)</f>
        <v/>
      </c>
      <c r="F86" s="16">
        <f>IF(A86&amp;""="","",COUNTIFS('السجل'!$B$6:$B$505,A86&amp;"",'السجل'!$J$6:$J$505,"متأخرة")+COUNTIFS('السجل'!$B$6:$B$505,A86&amp;"",'السجل'!$J$6:$J$505,"قادمة")+COUNTIFS('السجل'!$B$6:$B$505,A86&amp;"",'السجل'!$J$6:$J$505,"بدون موعد"))</f>
        <v/>
      </c>
      <c r="G86" s="16">
        <f>IF(A86&amp;""="","",COUNTIFS('السجل'!$B$6:$B$505,A86&amp;"",'السجل'!$J$6:$J$505,"متأخرة"))</f>
        <v/>
      </c>
      <c r="H86" s="6">
        <f>IF(A86&amp;""="","",IF(C86=0,"لا يوجد تواصل",IF(G86&gt;0,"متابعة متأخرة",IF(F86&gt;0,"متابعة قادمة","لا شيء مفتوح"))))</f>
        <v/>
      </c>
    </row>
    <row r="87">
      <c r="A87" s="5" t="n"/>
      <c r="B87" s="5" t="n"/>
      <c r="C87" s="16">
        <f>IF(A87&amp;""="","",COUNTIFS('السجل'!$B$6:$B$505,A87&amp;""))</f>
        <v/>
      </c>
      <c r="D87" s="17">
        <f>IF(A87&amp;""="","",IFERROR(SUMIFS('السجل'!$A$6:$A$505,'السجل'!$B$6:$B$505,A87&amp;"",'السجل'!$L$6:$L$505,1)/COUNTIFS('السجل'!$B$6:$B$505,A87&amp;"",'السجل'!$L$6:$L$505,1),""))</f>
        <v/>
      </c>
      <c r="E87" s="16">
        <f>IF(OR(A87&amp;""="",D87=""),"",'الإعدادات'!$B$4-D87)</f>
        <v/>
      </c>
      <c r="F87" s="16">
        <f>IF(A87&amp;""="","",COUNTIFS('السجل'!$B$6:$B$505,A87&amp;"",'السجل'!$J$6:$J$505,"متأخرة")+COUNTIFS('السجل'!$B$6:$B$505,A87&amp;"",'السجل'!$J$6:$J$505,"قادمة")+COUNTIFS('السجل'!$B$6:$B$505,A87&amp;"",'السجل'!$J$6:$J$505,"بدون موعد"))</f>
        <v/>
      </c>
      <c r="G87" s="16">
        <f>IF(A87&amp;""="","",COUNTIFS('السجل'!$B$6:$B$505,A87&amp;"",'السجل'!$J$6:$J$505,"متأخرة"))</f>
        <v/>
      </c>
      <c r="H87" s="6">
        <f>IF(A87&amp;""="","",IF(C87=0,"لا يوجد تواصل",IF(G87&gt;0,"متابعة متأخرة",IF(F87&gt;0,"متابعة قادمة","لا شيء مفتوح"))))</f>
        <v/>
      </c>
    </row>
    <row r="88">
      <c r="A88" s="5" t="n"/>
      <c r="B88" s="5" t="n"/>
      <c r="C88" s="16">
        <f>IF(A88&amp;""="","",COUNTIFS('السجل'!$B$6:$B$505,A88&amp;""))</f>
        <v/>
      </c>
      <c r="D88" s="17">
        <f>IF(A88&amp;""="","",IFERROR(SUMIFS('السجل'!$A$6:$A$505,'السجل'!$B$6:$B$505,A88&amp;"",'السجل'!$L$6:$L$505,1)/COUNTIFS('السجل'!$B$6:$B$505,A88&amp;"",'السجل'!$L$6:$L$505,1),""))</f>
        <v/>
      </c>
      <c r="E88" s="16">
        <f>IF(OR(A88&amp;""="",D88=""),"",'الإعدادات'!$B$4-D88)</f>
        <v/>
      </c>
      <c r="F88" s="16">
        <f>IF(A88&amp;""="","",COUNTIFS('السجل'!$B$6:$B$505,A88&amp;"",'السجل'!$J$6:$J$505,"متأخرة")+COUNTIFS('السجل'!$B$6:$B$505,A88&amp;"",'السجل'!$J$6:$J$505,"قادمة")+COUNTIFS('السجل'!$B$6:$B$505,A88&amp;"",'السجل'!$J$6:$J$505,"بدون موعد"))</f>
        <v/>
      </c>
      <c r="G88" s="16">
        <f>IF(A88&amp;""="","",COUNTIFS('السجل'!$B$6:$B$505,A88&amp;"",'السجل'!$J$6:$J$505,"متأخرة"))</f>
        <v/>
      </c>
      <c r="H88" s="6">
        <f>IF(A88&amp;""="","",IF(C88=0,"لا يوجد تواصل",IF(G88&gt;0,"متابعة متأخرة",IF(F88&gt;0,"متابعة قادمة","لا شيء مفتوح"))))</f>
        <v/>
      </c>
    </row>
    <row r="89">
      <c r="A89" s="5" t="n"/>
      <c r="B89" s="5" t="n"/>
      <c r="C89" s="16">
        <f>IF(A89&amp;""="","",COUNTIFS('السجل'!$B$6:$B$505,A89&amp;""))</f>
        <v/>
      </c>
      <c r="D89" s="17">
        <f>IF(A89&amp;""="","",IFERROR(SUMIFS('السجل'!$A$6:$A$505,'السجل'!$B$6:$B$505,A89&amp;"",'السجل'!$L$6:$L$505,1)/COUNTIFS('السجل'!$B$6:$B$505,A89&amp;"",'السجل'!$L$6:$L$505,1),""))</f>
        <v/>
      </c>
      <c r="E89" s="16">
        <f>IF(OR(A89&amp;""="",D89=""),"",'الإعدادات'!$B$4-D89)</f>
        <v/>
      </c>
      <c r="F89" s="16">
        <f>IF(A89&amp;""="","",COUNTIFS('السجل'!$B$6:$B$505,A89&amp;"",'السجل'!$J$6:$J$505,"متأخرة")+COUNTIFS('السجل'!$B$6:$B$505,A89&amp;"",'السجل'!$J$6:$J$505,"قادمة")+COUNTIFS('السجل'!$B$6:$B$505,A89&amp;"",'السجل'!$J$6:$J$505,"بدون موعد"))</f>
        <v/>
      </c>
      <c r="G89" s="16">
        <f>IF(A89&amp;""="","",COUNTIFS('السجل'!$B$6:$B$505,A89&amp;"",'السجل'!$J$6:$J$505,"متأخرة"))</f>
        <v/>
      </c>
      <c r="H89" s="6">
        <f>IF(A89&amp;""="","",IF(C89=0,"لا يوجد تواصل",IF(G89&gt;0,"متابعة متأخرة",IF(F89&gt;0,"متابعة قادمة","لا شيء مفتوح"))))</f>
        <v/>
      </c>
    </row>
    <row r="90">
      <c r="A90" s="5" t="n"/>
      <c r="B90" s="5" t="n"/>
      <c r="C90" s="16">
        <f>IF(A90&amp;""="","",COUNTIFS('السجل'!$B$6:$B$505,A90&amp;""))</f>
        <v/>
      </c>
      <c r="D90" s="17">
        <f>IF(A90&amp;""="","",IFERROR(SUMIFS('السجل'!$A$6:$A$505,'السجل'!$B$6:$B$505,A90&amp;"",'السجل'!$L$6:$L$505,1)/COUNTIFS('السجل'!$B$6:$B$505,A90&amp;"",'السجل'!$L$6:$L$505,1),""))</f>
        <v/>
      </c>
      <c r="E90" s="16">
        <f>IF(OR(A90&amp;""="",D90=""),"",'الإعدادات'!$B$4-D90)</f>
        <v/>
      </c>
      <c r="F90" s="16">
        <f>IF(A90&amp;""="","",COUNTIFS('السجل'!$B$6:$B$505,A90&amp;"",'السجل'!$J$6:$J$505,"متأخرة")+COUNTIFS('السجل'!$B$6:$B$505,A90&amp;"",'السجل'!$J$6:$J$505,"قادمة")+COUNTIFS('السجل'!$B$6:$B$505,A90&amp;"",'السجل'!$J$6:$J$505,"بدون موعد"))</f>
        <v/>
      </c>
      <c r="G90" s="16">
        <f>IF(A90&amp;""="","",COUNTIFS('السجل'!$B$6:$B$505,A90&amp;"",'السجل'!$J$6:$J$505,"متأخرة"))</f>
        <v/>
      </c>
      <c r="H90" s="6">
        <f>IF(A90&amp;""="","",IF(C90=0,"لا يوجد تواصل",IF(G90&gt;0,"متابعة متأخرة",IF(F90&gt;0,"متابعة قادمة","لا شيء مفتوح"))))</f>
        <v/>
      </c>
    </row>
    <row r="91">
      <c r="A91" s="5" t="n"/>
      <c r="B91" s="5" t="n"/>
      <c r="C91" s="16">
        <f>IF(A91&amp;""="","",COUNTIFS('السجل'!$B$6:$B$505,A91&amp;""))</f>
        <v/>
      </c>
      <c r="D91" s="17">
        <f>IF(A91&amp;""="","",IFERROR(SUMIFS('السجل'!$A$6:$A$505,'السجل'!$B$6:$B$505,A91&amp;"",'السجل'!$L$6:$L$505,1)/COUNTIFS('السجل'!$B$6:$B$505,A91&amp;"",'السجل'!$L$6:$L$505,1),""))</f>
        <v/>
      </c>
      <c r="E91" s="16">
        <f>IF(OR(A91&amp;""="",D91=""),"",'الإعدادات'!$B$4-D91)</f>
        <v/>
      </c>
      <c r="F91" s="16">
        <f>IF(A91&amp;""="","",COUNTIFS('السجل'!$B$6:$B$505,A91&amp;"",'السجل'!$J$6:$J$505,"متأخرة")+COUNTIFS('السجل'!$B$6:$B$505,A91&amp;"",'السجل'!$J$6:$J$505,"قادمة")+COUNTIFS('السجل'!$B$6:$B$505,A91&amp;"",'السجل'!$J$6:$J$505,"بدون موعد"))</f>
        <v/>
      </c>
      <c r="G91" s="16">
        <f>IF(A91&amp;""="","",COUNTIFS('السجل'!$B$6:$B$505,A91&amp;"",'السجل'!$J$6:$J$505,"متأخرة"))</f>
        <v/>
      </c>
      <c r="H91" s="6">
        <f>IF(A91&amp;""="","",IF(C91=0,"لا يوجد تواصل",IF(G91&gt;0,"متابعة متأخرة",IF(F91&gt;0,"متابعة قادمة","لا شيء مفتوح"))))</f>
        <v/>
      </c>
    </row>
    <row r="92">
      <c r="A92" s="5" t="n"/>
      <c r="B92" s="5" t="n"/>
      <c r="C92" s="16">
        <f>IF(A92&amp;""="","",COUNTIFS('السجل'!$B$6:$B$505,A92&amp;""))</f>
        <v/>
      </c>
      <c r="D92" s="17">
        <f>IF(A92&amp;""="","",IFERROR(SUMIFS('السجل'!$A$6:$A$505,'السجل'!$B$6:$B$505,A92&amp;"",'السجل'!$L$6:$L$505,1)/COUNTIFS('السجل'!$B$6:$B$505,A92&amp;"",'السجل'!$L$6:$L$505,1),""))</f>
        <v/>
      </c>
      <c r="E92" s="16">
        <f>IF(OR(A92&amp;""="",D92=""),"",'الإعدادات'!$B$4-D92)</f>
        <v/>
      </c>
      <c r="F92" s="16">
        <f>IF(A92&amp;""="","",COUNTIFS('السجل'!$B$6:$B$505,A92&amp;"",'السجل'!$J$6:$J$505,"متأخرة")+COUNTIFS('السجل'!$B$6:$B$505,A92&amp;"",'السجل'!$J$6:$J$505,"قادمة")+COUNTIFS('السجل'!$B$6:$B$505,A92&amp;"",'السجل'!$J$6:$J$505,"بدون موعد"))</f>
        <v/>
      </c>
      <c r="G92" s="16">
        <f>IF(A92&amp;""="","",COUNTIFS('السجل'!$B$6:$B$505,A92&amp;"",'السجل'!$J$6:$J$505,"متأخرة"))</f>
        <v/>
      </c>
      <c r="H92" s="6">
        <f>IF(A92&amp;""="","",IF(C92=0,"لا يوجد تواصل",IF(G92&gt;0,"متابعة متأخرة",IF(F92&gt;0,"متابعة قادمة","لا شيء مفتوح"))))</f>
        <v/>
      </c>
    </row>
    <row r="93">
      <c r="A93" s="5" t="n"/>
      <c r="B93" s="5" t="n"/>
      <c r="C93" s="16">
        <f>IF(A93&amp;""="","",COUNTIFS('السجل'!$B$6:$B$505,A93&amp;""))</f>
        <v/>
      </c>
      <c r="D93" s="17">
        <f>IF(A93&amp;""="","",IFERROR(SUMIFS('السجل'!$A$6:$A$505,'السجل'!$B$6:$B$505,A93&amp;"",'السجل'!$L$6:$L$505,1)/COUNTIFS('السجل'!$B$6:$B$505,A93&amp;"",'السجل'!$L$6:$L$505,1),""))</f>
        <v/>
      </c>
      <c r="E93" s="16">
        <f>IF(OR(A93&amp;""="",D93=""),"",'الإعدادات'!$B$4-D93)</f>
        <v/>
      </c>
      <c r="F93" s="16">
        <f>IF(A93&amp;""="","",COUNTIFS('السجل'!$B$6:$B$505,A93&amp;"",'السجل'!$J$6:$J$505,"متأخرة")+COUNTIFS('السجل'!$B$6:$B$505,A93&amp;"",'السجل'!$J$6:$J$505,"قادمة")+COUNTIFS('السجل'!$B$6:$B$505,A93&amp;"",'السجل'!$J$6:$J$505,"بدون موعد"))</f>
        <v/>
      </c>
      <c r="G93" s="16">
        <f>IF(A93&amp;""="","",COUNTIFS('السجل'!$B$6:$B$505,A93&amp;"",'السجل'!$J$6:$J$505,"متأخرة"))</f>
        <v/>
      </c>
      <c r="H93" s="6">
        <f>IF(A93&amp;""="","",IF(C93=0,"لا يوجد تواصل",IF(G93&gt;0,"متابعة متأخرة",IF(F93&gt;0,"متابعة قادمة","لا شيء مفتوح"))))</f>
        <v/>
      </c>
    </row>
    <row r="94">
      <c r="A94" s="5" t="n"/>
      <c r="B94" s="5" t="n"/>
      <c r="C94" s="16">
        <f>IF(A94&amp;""="","",COUNTIFS('السجل'!$B$6:$B$505,A94&amp;""))</f>
        <v/>
      </c>
      <c r="D94" s="17">
        <f>IF(A94&amp;""="","",IFERROR(SUMIFS('السجل'!$A$6:$A$505,'السجل'!$B$6:$B$505,A94&amp;"",'السجل'!$L$6:$L$505,1)/COUNTIFS('السجل'!$B$6:$B$505,A94&amp;"",'السجل'!$L$6:$L$505,1),""))</f>
        <v/>
      </c>
      <c r="E94" s="16">
        <f>IF(OR(A94&amp;""="",D94=""),"",'الإعدادات'!$B$4-D94)</f>
        <v/>
      </c>
      <c r="F94" s="16">
        <f>IF(A94&amp;""="","",COUNTIFS('السجل'!$B$6:$B$505,A94&amp;"",'السجل'!$J$6:$J$505,"متأخرة")+COUNTIFS('السجل'!$B$6:$B$505,A94&amp;"",'السجل'!$J$6:$J$505,"قادمة")+COUNTIFS('السجل'!$B$6:$B$505,A94&amp;"",'السجل'!$J$6:$J$505,"بدون موعد"))</f>
        <v/>
      </c>
      <c r="G94" s="16">
        <f>IF(A94&amp;""="","",COUNTIFS('السجل'!$B$6:$B$505,A94&amp;"",'السجل'!$J$6:$J$505,"متأخرة"))</f>
        <v/>
      </c>
      <c r="H94" s="6">
        <f>IF(A94&amp;""="","",IF(C94=0,"لا يوجد تواصل",IF(G94&gt;0,"متابعة متأخرة",IF(F94&gt;0,"متابعة قادمة","لا شيء مفتوح"))))</f>
        <v/>
      </c>
    </row>
    <row r="95">
      <c r="A95" s="5" t="n"/>
      <c r="B95" s="5" t="n"/>
      <c r="C95" s="16">
        <f>IF(A95&amp;""="","",COUNTIFS('السجل'!$B$6:$B$505,A95&amp;""))</f>
        <v/>
      </c>
      <c r="D95" s="17">
        <f>IF(A95&amp;""="","",IFERROR(SUMIFS('السجل'!$A$6:$A$505,'السجل'!$B$6:$B$505,A95&amp;"",'السجل'!$L$6:$L$505,1)/COUNTIFS('السجل'!$B$6:$B$505,A95&amp;"",'السجل'!$L$6:$L$505,1),""))</f>
        <v/>
      </c>
      <c r="E95" s="16">
        <f>IF(OR(A95&amp;""="",D95=""),"",'الإعدادات'!$B$4-D95)</f>
        <v/>
      </c>
      <c r="F95" s="16">
        <f>IF(A95&amp;""="","",COUNTIFS('السجل'!$B$6:$B$505,A95&amp;"",'السجل'!$J$6:$J$505,"متأخرة")+COUNTIFS('السجل'!$B$6:$B$505,A95&amp;"",'السجل'!$J$6:$J$505,"قادمة")+COUNTIFS('السجل'!$B$6:$B$505,A95&amp;"",'السجل'!$J$6:$J$505,"بدون موعد"))</f>
        <v/>
      </c>
      <c r="G95" s="16">
        <f>IF(A95&amp;""="","",COUNTIFS('السجل'!$B$6:$B$505,A95&amp;"",'السجل'!$J$6:$J$505,"متأخرة"))</f>
        <v/>
      </c>
      <c r="H95" s="6">
        <f>IF(A95&amp;""="","",IF(C95=0,"لا يوجد تواصل",IF(G95&gt;0,"متابعة متأخرة",IF(F95&gt;0,"متابعة قادمة","لا شيء مفتوح"))))</f>
        <v/>
      </c>
    </row>
    <row r="96">
      <c r="A96" s="5" t="n"/>
      <c r="B96" s="5" t="n"/>
      <c r="C96" s="16">
        <f>IF(A96&amp;""="","",COUNTIFS('السجل'!$B$6:$B$505,A96&amp;""))</f>
        <v/>
      </c>
      <c r="D96" s="17">
        <f>IF(A96&amp;""="","",IFERROR(SUMIFS('السجل'!$A$6:$A$505,'السجل'!$B$6:$B$505,A96&amp;"",'السجل'!$L$6:$L$505,1)/COUNTIFS('السجل'!$B$6:$B$505,A96&amp;"",'السجل'!$L$6:$L$505,1),""))</f>
        <v/>
      </c>
      <c r="E96" s="16">
        <f>IF(OR(A96&amp;""="",D96=""),"",'الإعدادات'!$B$4-D96)</f>
        <v/>
      </c>
      <c r="F96" s="16">
        <f>IF(A96&amp;""="","",COUNTIFS('السجل'!$B$6:$B$505,A96&amp;"",'السجل'!$J$6:$J$505,"متأخرة")+COUNTIFS('السجل'!$B$6:$B$505,A96&amp;"",'السجل'!$J$6:$J$505,"قادمة")+COUNTIFS('السجل'!$B$6:$B$505,A96&amp;"",'السجل'!$J$6:$J$505,"بدون موعد"))</f>
        <v/>
      </c>
      <c r="G96" s="16">
        <f>IF(A96&amp;""="","",COUNTIFS('السجل'!$B$6:$B$505,A96&amp;"",'السجل'!$J$6:$J$505,"متأخرة"))</f>
        <v/>
      </c>
      <c r="H96" s="6">
        <f>IF(A96&amp;""="","",IF(C96=0,"لا يوجد تواصل",IF(G96&gt;0,"متابعة متأخرة",IF(F96&gt;0,"متابعة قادمة","لا شيء مفتوح"))))</f>
        <v/>
      </c>
    </row>
    <row r="97">
      <c r="A97" s="5" t="n"/>
      <c r="B97" s="5" t="n"/>
      <c r="C97" s="16">
        <f>IF(A97&amp;""="","",COUNTIFS('السجل'!$B$6:$B$505,A97&amp;""))</f>
        <v/>
      </c>
      <c r="D97" s="17">
        <f>IF(A97&amp;""="","",IFERROR(SUMIFS('السجل'!$A$6:$A$505,'السجل'!$B$6:$B$505,A97&amp;"",'السجل'!$L$6:$L$505,1)/COUNTIFS('السجل'!$B$6:$B$505,A97&amp;"",'السجل'!$L$6:$L$505,1),""))</f>
        <v/>
      </c>
      <c r="E97" s="16">
        <f>IF(OR(A97&amp;""="",D97=""),"",'الإعدادات'!$B$4-D97)</f>
        <v/>
      </c>
      <c r="F97" s="16">
        <f>IF(A97&amp;""="","",COUNTIFS('السجل'!$B$6:$B$505,A97&amp;"",'السجل'!$J$6:$J$505,"متأخرة")+COUNTIFS('السجل'!$B$6:$B$505,A97&amp;"",'السجل'!$J$6:$J$505,"قادمة")+COUNTIFS('السجل'!$B$6:$B$505,A97&amp;"",'السجل'!$J$6:$J$505,"بدون موعد"))</f>
        <v/>
      </c>
      <c r="G97" s="16">
        <f>IF(A97&amp;""="","",COUNTIFS('السجل'!$B$6:$B$505,A97&amp;"",'السجل'!$J$6:$J$505,"متأخرة"))</f>
        <v/>
      </c>
      <c r="H97" s="6">
        <f>IF(A97&amp;""="","",IF(C97=0,"لا يوجد تواصل",IF(G97&gt;0,"متابعة متأخرة",IF(F97&gt;0,"متابعة قادمة","لا شيء مفتوح"))))</f>
        <v/>
      </c>
    </row>
    <row r="98">
      <c r="A98" s="5" t="n"/>
      <c r="B98" s="5" t="n"/>
      <c r="C98" s="16">
        <f>IF(A98&amp;""="","",COUNTIFS('السجل'!$B$6:$B$505,A98&amp;""))</f>
        <v/>
      </c>
      <c r="D98" s="17">
        <f>IF(A98&amp;""="","",IFERROR(SUMIFS('السجل'!$A$6:$A$505,'السجل'!$B$6:$B$505,A98&amp;"",'السجل'!$L$6:$L$505,1)/COUNTIFS('السجل'!$B$6:$B$505,A98&amp;"",'السجل'!$L$6:$L$505,1),""))</f>
        <v/>
      </c>
      <c r="E98" s="16">
        <f>IF(OR(A98&amp;""="",D98=""),"",'الإعدادات'!$B$4-D98)</f>
        <v/>
      </c>
      <c r="F98" s="16">
        <f>IF(A98&amp;""="","",COUNTIFS('السجل'!$B$6:$B$505,A98&amp;"",'السجل'!$J$6:$J$505,"متأخرة")+COUNTIFS('السجل'!$B$6:$B$505,A98&amp;"",'السجل'!$J$6:$J$505,"قادمة")+COUNTIFS('السجل'!$B$6:$B$505,A98&amp;"",'السجل'!$J$6:$J$505,"بدون موعد"))</f>
        <v/>
      </c>
      <c r="G98" s="16">
        <f>IF(A98&amp;""="","",COUNTIFS('السجل'!$B$6:$B$505,A98&amp;"",'السجل'!$J$6:$J$505,"متأخرة"))</f>
        <v/>
      </c>
      <c r="H98" s="6">
        <f>IF(A98&amp;""="","",IF(C98=0,"لا يوجد تواصل",IF(G98&gt;0,"متابعة متأخرة",IF(F98&gt;0,"متابعة قادمة","لا شيء مفتوح"))))</f>
        <v/>
      </c>
    </row>
    <row r="99">
      <c r="A99" s="5" t="n"/>
      <c r="B99" s="5" t="n"/>
      <c r="C99" s="16">
        <f>IF(A99&amp;""="","",COUNTIFS('السجل'!$B$6:$B$505,A99&amp;""))</f>
        <v/>
      </c>
      <c r="D99" s="17">
        <f>IF(A99&amp;""="","",IFERROR(SUMIFS('السجل'!$A$6:$A$505,'السجل'!$B$6:$B$505,A99&amp;"",'السجل'!$L$6:$L$505,1)/COUNTIFS('السجل'!$B$6:$B$505,A99&amp;"",'السجل'!$L$6:$L$505,1),""))</f>
        <v/>
      </c>
      <c r="E99" s="16">
        <f>IF(OR(A99&amp;""="",D99=""),"",'الإعدادات'!$B$4-D99)</f>
        <v/>
      </c>
      <c r="F99" s="16">
        <f>IF(A99&amp;""="","",COUNTIFS('السجل'!$B$6:$B$505,A99&amp;"",'السجل'!$J$6:$J$505,"متأخرة")+COUNTIFS('السجل'!$B$6:$B$505,A99&amp;"",'السجل'!$J$6:$J$505,"قادمة")+COUNTIFS('السجل'!$B$6:$B$505,A99&amp;"",'السجل'!$J$6:$J$505,"بدون موعد"))</f>
        <v/>
      </c>
      <c r="G99" s="16">
        <f>IF(A99&amp;""="","",COUNTIFS('السجل'!$B$6:$B$505,A99&amp;"",'السجل'!$J$6:$J$505,"متأخرة"))</f>
        <v/>
      </c>
      <c r="H99" s="6">
        <f>IF(A99&amp;""="","",IF(C99=0,"لا يوجد تواصل",IF(G99&gt;0,"متابعة متأخرة",IF(F99&gt;0,"متابعة قادمة","لا شيء مفتوح"))))</f>
        <v/>
      </c>
    </row>
    <row r="100">
      <c r="A100" s="5" t="n"/>
      <c r="B100" s="5" t="n"/>
      <c r="C100" s="16">
        <f>IF(A100&amp;""="","",COUNTIFS('السجل'!$B$6:$B$505,A100&amp;""))</f>
        <v/>
      </c>
      <c r="D100" s="17">
        <f>IF(A100&amp;""="","",IFERROR(SUMIFS('السجل'!$A$6:$A$505,'السجل'!$B$6:$B$505,A100&amp;"",'السجل'!$L$6:$L$505,1)/COUNTIFS('السجل'!$B$6:$B$505,A100&amp;"",'السجل'!$L$6:$L$505,1),""))</f>
        <v/>
      </c>
      <c r="E100" s="16">
        <f>IF(OR(A100&amp;""="",D100=""),"",'الإعدادات'!$B$4-D100)</f>
        <v/>
      </c>
      <c r="F100" s="16">
        <f>IF(A100&amp;""="","",COUNTIFS('السجل'!$B$6:$B$505,A100&amp;"",'السجل'!$J$6:$J$505,"متأخرة")+COUNTIFS('السجل'!$B$6:$B$505,A100&amp;"",'السجل'!$J$6:$J$505,"قادمة")+COUNTIFS('السجل'!$B$6:$B$505,A100&amp;"",'السجل'!$J$6:$J$505,"بدون موعد"))</f>
        <v/>
      </c>
      <c r="G100" s="16">
        <f>IF(A100&amp;""="","",COUNTIFS('السجل'!$B$6:$B$505,A100&amp;"",'السجل'!$J$6:$J$505,"متأخرة"))</f>
        <v/>
      </c>
      <c r="H100" s="6">
        <f>IF(A100&amp;""="","",IF(C100=0,"لا يوجد تواصل",IF(G100&gt;0,"متابعة متأخرة",IF(F100&gt;0,"متابعة قادمة","لا شيء مفتوح"))))</f>
        <v/>
      </c>
    </row>
    <row r="101">
      <c r="A101" s="5" t="n"/>
      <c r="B101" s="5" t="n"/>
      <c r="C101" s="16">
        <f>IF(A101&amp;""="","",COUNTIFS('السجل'!$B$6:$B$505,A101&amp;""))</f>
        <v/>
      </c>
      <c r="D101" s="17">
        <f>IF(A101&amp;""="","",IFERROR(SUMIFS('السجل'!$A$6:$A$505,'السجل'!$B$6:$B$505,A101&amp;"",'السجل'!$L$6:$L$505,1)/COUNTIFS('السجل'!$B$6:$B$505,A101&amp;"",'السجل'!$L$6:$L$505,1),""))</f>
        <v/>
      </c>
      <c r="E101" s="16">
        <f>IF(OR(A101&amp;""="",D101=""),"",'الإعدادات'!$B$4-D101)</f>
        <v/>
      </c>
      <c r="F101" s="16">
        <f>IF(A101&amp;""="","",COUNTIFS('السجل'!$B$6:$B$505,A101&amp;"",'السجل'!$J$6:$J$505,"متأخرة")+COUNTIFS('السجل'!$B$6:$B$505,A101&amp;"",'السجل'!$J$6:$J$505,"قادمة")+COUNTIFS('السجل'!$B$6:$B$505,A101&amp;"",'السجل'!$J$6:$J$505,"بدون موعد"))</f>
        <v/>
      </c>
      <c r="G101" s="16">
        <f>IF(A101&amp;""="","",COUNTIFS('السجل'!$B$6:$B$505,A101&amp;"",'السجل'!$J$6:$J$505,"متأخرة"))</f>
        <v/>
      </c>
      <c r="H101" s="6">
        <f>IF(A101&amp;""="","",IF(C101=0,"لا يوجد تواصل",IF(G101&gt;0,"متابعة متأخرة",IF(F101&gt;0,"متابعة قادمة","لا شيء مفتوح"))))</f>
        <v/>
      </c>
    </row>
    <row r="102">
      <c r="A102" s="5" t="n"/>
      <c r="B102" s="5" t="n"/>
      <c r="C102" s="16">
        <f>IF(A102&amp;""="","",COUNTIFS('السجل'!$B$6:$B$505,A102&amp;""))</f>
        <v/>
      </c>
      <c r="D102" s="17">
        <f>IF(A102&amp;""="","",IFERROR(SUMIFS('السجل'!$A$6:$A$505,'السجل'!$B$6:$B$505,A102&amp;"",'السجل'!$L$6:$L$505,1)/COUNTIFS('السجل'!$B$6:$B$505,A102&amp;"",'السجل'!$L$6:$L$505,1),""))</f>
        <v/>
      </c>
      <c r="E102" s="16">
        <f>IF(OR(A102&amp;""="",D102=""),"",'الإعدادات'!$B$4-D102)</f>
        <v/>
      </c>
      <c r="F102" s="16">
        <f>IF(A102&amp;""="","",COUNTIFS('السجل'!$B$6:$B$505,A102&amp;"",'السجل'!$J$6:$J$505,"متأخرة")+COUNTIFS('السجل'!$B$6:$B$505,A102&amp;"",'السجل'!$J$6:$J$505,"قادمة")+COUNTIFS('السجل'!$B$6:$B$505,A102&amp;"",'السجل'!$J$6:$J$505,"بدون موعد"))</f>
        <v/>
      </c>
      <c r="G102" s="16">
        <f>IF(A102&amp;""="","",COUNTIFS('السجل'!$B$6:$B$505,A102&amp;"",'السجل'!$J$6:$J$505,"متأخرة"))</f>
        <v/>
      </c>
      <c r="H102" s="6">
        <f>IF(A102&amp;""="","",IF(C102=0,"لا يوجد تواصل",IF(G102&gt;0,"متابعة متأخرة",IF(F102&gt;0,"متابعة قادمة","لا شيء مفتوح"))))</f>
        <v/>
      </c>
    </row>
    <row r="103">
      <c r="A103" s="5" t="n"/>
      <c r="B103" s="5" t="n"/>
      <c r="C103" s="16">
        <f>IF(A103&amp;""="","",COUNTIFS('السجل'!$B$6:$B$505,A103&amp;""))</f>
        <v/>
      </c>
      <c r="D103" s="17">
        <f>IF(A103&amp;""="","",IFERROR(SUMIFS('السجل'!$A$6:$A$505,'السجل'!$B$6:$B$505,A103&amp;"",'السجل'!$L$6:$L$505,1)/COUNTIFS('السجل'!$B$6:$B$505,A103&amp;"",'السجل'!$L$6:$L$505,1),""))</f>
        <v/>
      </c>
      <c r="E103" s="16">
        <f>IF(OR(A103&amp;""="",D103=""),"",'الإعدادات'!$B$4-D103)</f>
        <v/>
      </c>
      <c r="F103" s="16">
        <f>IF(A103&amp;""="","",COUNTIFS('السجل'!$B$6:$B$505,A103&amp;"",'السجل'!$J$6:$J$505,"متأخرة")+COUNTIFS('السجل'!$B$6:$B$505,A103&amp;"",'السجل'!$J$6:$J$505,"قادمة")+COUNTIFS('السجل'!$B$6:$B$505,A103&amp;"",'السجل'!$J$6:$J$505,"بدون موعد"))</f>
        <v/>
      </c>
      <c r="G103" s="16">
        <f>IF(A103&amp;""="","",COUNTIFS('السجل'!$B$6:$B$505,A103&amp;"",'السجل'!$J$6:$J$505,"متأخرة"))</f>
        <v/>
      </c>
      <c r="H103" s="6">
        <f>IF(A103&amp;""="","",IF(C103=0,"لا يوجد تواصل",IF(G103&gt;0,"متابعة متأخرة",IF(F103&gt;0,"متابعة قادمة","لا شيء مفتوح"))))</f>
        <v/>
      </c>
    </row>
    <row r="104">
      <c r="A104" s="5" t="n"/>
      <c r="B104" s="5" t="n"/>
      <c r="C104" s="16">
        <f>IF(A104&amp;""="","",COUNTIFS('السجل'!$B$6:$B$505,A104&amp;""))</f>
        <v/>
      </c>
      <c r="D104" s="17">
        <f>IF(A104&amp;""="","",IFERROR(SUMIFS('السجل'!$A$6:$A$505,'السجل'!$B$6:$B$505,A104&amp;"",'السجل'!$L$6:$L$505,1)/COUNTIFS('السجل'!$B$6:$B$505,A104&amp;"",'السجل'!$L$6:$L$505,1),""))</f>
        <v/>
      </c>
      <c r="E104" s="16">
        <f>IF(OR(A104&amp;""="",D104=""),"",'الإعدادات'!$B$4-D104)</f>
        <v/>
      </c>
      <c r="F104" s="16">
        <f>IF(A104&amp;""="","",COUNTIFS('السجل'!$B$6:$B$505,A104&amp;"",'السجل'!$J$6:$J$505,"متأخرة")+COUNTIFS('السجل'!$B$6:$B$505,A104&amp;"",'السجل'!$J$6:$J$505,"قادمة")+COUNTIFS('السجل'!$B$6:$B$505,A104&amp;"",'السجل'!$J$6:$J$505,"بدون موعد"))</f>
        <v/>
      </c>
      <c r="G104" s="16">
        <f>IF(A104&amp;""="","",COUNTIFS('السجل'!$B$6:$B$505,A104&amp;"",'السجل'!$J$6:$J$505,"متأخرة"))</f>
        <v/>
      </c>
      <c r="H104" s="6">
        <f>IF(A104&amp;""="","",IF(C104=0,"لا يوجد تواصل",IF(G104&gt;0,"متابعة متأخرة",IF(F104&gt;0,"متابعة قادمة","لا شيء مفتوح"))))</f>
        <v/>
      </c>
    </row>
    <row r="105">
      <c r="A105" s="5" t="n"/>
      <c r="B105" s="5" t="n"/>
      <c r="C105" s="16">
        <f>IF(A105&amp;""="","",COUNTIFS('السجل'!$B$6:$B$505,A105&amp;""))</f>
        <v/>
      </c>
      <c r="D105" s="17">
        <f>IF(A105&amp;""="","",IFERROR(SUMIFS('السجل'!$A$6:$A$505,'السجل'!$B$6:$B$505,A105&amp;"",'السجل'!$L$6:$L$505,1)/COUNTIFS('السجل'!$B$6:$B$505,A105&amp;"",'السجل'!$L$6:$L$505,1),""))</f>
        <v/>
      </c>
      <c r="E105" s="16">
        <f>IF(OR(A105&amp;""="",D105=""),"",'الإعدادات'!$B$4-D105)</f>
        <v/>
      </c>
      <c r="F105" s="16">
        <f>IF(A105&amp;""="","",COUNTIFS('السجل'!$B$6:$B$505,A105&amp;"",'السجل'!$J$6:$J$505,"متأخرة")+COUNTIFS('السجل'!$B$6:$B$505,A105&amp;"",'السجل'!$J$6:$J$505,"قادمة")+COUNTIFS('السجل'!$B$6:$B$505,A105&amp;"",'السجل'!$J$6:$J$505,"بدون موعد"))</f>
        <v/>
      </c>
      <c r="G105" s="16">
        <f>IF(A105&amp;""="","",COUNTIFS('السجل'!$B$6:$B$505,A105&amp;"",'السجل'!$J$6:$J$505,"متأخرة"))</f>
        <v/>
      </c>
      <c r="H105" s="6">
        <f>IF(A105&amp;""="","",IF(C105=0,"لا يوجد تواصل",IF(G105&gt;0,"متابعة متأخرة",IF(F105&gt;0,"متابعة قادمة","لا شيء مفتوح"))))</f>
        <v/>
      </c>
    </row>
    <row r="106">
      <c r="A106" s="5" t="n"/>
      <c r="B106" s="5" t="n"/>
      <c r="C106" s="16">
        <f>IF(A106&amp;""="","",COUNTIFS('السجل'!$B$6:$B$505,A106&amp;""))</f>
        <v/>
      </c>
      <c r="D106" s="17">
        <f>IF(A106&amp;""="","",IFERROR(SUMIFS('السجل'!$A$6:$A$505,'السجل'!$B$6:$B$505,A106&amp;"",'السجل'!$L$6:$L$505,1)/COUNTIFS('السجل'!$B$6:$B$505,A106&amp;"",'السجل'!$L$6:$L$505,1),""))</f>
        <v/>
      </c>
      <c r="E106" s="16">
        <f>IF(OR(A106&amp;""="",D106=""),"",'الإعدادات'!$B$4-D106)</f>
        <v/>
      </c>
      <c r="F106" s="16">
        <f>IF(A106&amp;""="","",COUNTIFS('السجل'!$B$6:$B$505,A106&amp;"",'السجل'!$J$6:$J$505,"متأخرة")+COUNTIFS('السجل'!$B$6:$B$505,A106&amp;"",'السجل'!$J$6:$J$505,"قادمة")+COUNTIFS('السجل'!$B$6:$B$505,A106&amp;"",'السجل'!$J$6:$J$505,"بدون موعد"))</f>
        <v/>
      </c>
      <c r="G106" s="16">
        <f>IF(A106&amp;""="","",COUNTIFS('السجل'!$B$6:$B$505,A106&amp;"",'السجل'!$J$6:$J$505,"متأخرة"))</f>
        <v/>
      </c>
      <c r="H106" s="6">
        <f>IF(A106&amp;""="","",IF(C106=0,"لا يوجد تواصل",IF(G106&gt;0,"متابعة متأخرة",IF(F106&gt;0,"متابعة قادمة","لا شيء مفتوح"))))</f>
        <v/>
      </c>
    </row>
    <row r="107">
      <c r="A107" s="5" t="n"/>
      <c r="B107" s="5" t="n"/>
      <c r="C107" s="16">
        <f>IF(A107&amp;""="","",COUNTIFS('السجل'!$B$6:$B$505,A107&amp;""))</f>
        <v/>
      </c>
      <c r="D107" s="17">
        <f>IF(A107&amp;""="","",IFERROR(SUMIFS('السجل'!$A$6:$A$505,'السجل'!$B$6:$B$505,A107&amp;"",'السجل'!$L$6:$L$505,1)/COUNTIFS('السجل'!$B$6:$B$505,A107&amp;"",'السجل'!$L$6:$L$505,1),""))</f>
        <v/>
      </c>
      <c r="E107" s="16">
        <f>IF(OR(A107&amp;""="",D107=""),"",'الإعدادات'!$B$4-D107)</f>
        <v/>
      </c>
      <c r="F107" s="16">
        <f>IF(A107&amp;""="","",COUNTIFS('السجل'!$B$6:$B$505,A107&amp;"",'السجل'!$J$6:$J$505,"متأخرة")+COUNTIFS('السجل'!$B$6:$B$505,A107&amp;"",'السجل'!$J$6:$J$505,"قادمة")+COUNTIFS('السجل'!$B$6:$B$505,A107&amp;"",'السجل'!$J$6:$J$505,"بدون موعد"))</f>
        <v/>
      </c>
      <c r="G107" s="16">
        <f>IF(A107&amp;""="","",COUNTIFS('السجل'!$B$6:$B$505,A107&amp;"",'السجل'!$J$6:$J$505,"متأخرة"))</f>
        <v/>
      </c>
      <c r="H107" s="6">
        <f>IF(A107&amp;""="","",IF(C107=0,"لا يوجد تواصل",IF(G107&gt;0,"متابعة متأخرة",IF(F107&gt;0,"متابعة قادمة","لا شيء مفتوح"))))</f>
        <v/>
      </c>
    </row>
    <row r="108">
      <c r="A108" s="5" t="n"/>
      <c r="B108" s="5" t="n"/>
      <c r="C108" s="16">
        <f>IF(A108&amp;""="","",COUNTIFS('السجل'!$B$6:$B$505,A108&amp;""))</f>
        <v/>
      </c>
      <c r="D108" s="17">
        <f>IF(A108&amp;""="","",IFERROR(SUMIFS('السجل'!$A$6:$A$505,'السجل'!$B$6:$B$505,A108&amp;"",'السجل'!$L$6:$L$505,1)/COUNTIFS('السجل'!$B$6:$B$505,A108&amp;"",'السجل'!$L$6:$L$505,1),""))</f>
        <v/>
      </c>
      <c r="E108" s="16">
        <f>IF(OR(A108&amp;""="",D108=""),"",'الإعدادات'!$B$4-D108)</f>
        <v/>
      </c>
      <c r="F108" s="16">
        <f>IF(A108&amp;""="","",COUNTIFS('السجل'!$B$6:$B$505,A108&amp;"",'السجل'!$J$6:$J$505,"متأخرة")+COUNTIFS('السجل'!$B$6:$B$505,A108&amp;"",'السجل'!$J$6:$J$505,"قادمة")+COUNTIFS('السجل'!$B$6:$B$505,A108&amp;"",'السجل'!$J$6:$J$505,"بدون موعد"))</f>
        <v/>
      </c>
      <c r="G108" s="16">
        <f>IF(A108&amp;""="","",COUNTIFS('السجل'!$B$6:$B$505,A108&amp;"",'السجل'!$J$6:$J$505,"متأخرة"))</f>
        <v/>
      </c>
      <c r="H108" s="6">
        <f>IF(A108&amp;""="","",IF(C108=0,"لا يوجد تواصل",IF(G108&gt;0,"متابعة متأخرة",IF(F108&gt;0,"متابعة قادمة","لا شيء مفتوح"))))</f>
        <v/>
      </c>
    </row>
    <row r="109">
      <c r="A109" s="5" t="n"/>
      <c r="B109" s="5" t="n"/>
      <c r="C109" s="16">
        <f>IF(A109&amp;""="","",COUNTIFS('السجل'!$B$6:$B$505,A109&amp;""))</f>
        <v/>
      </c>
      <c r="D109" s="17">
        <f>IF(A109&amp;""="","",IFERROR(SUMIFS('السجل'!$A$6:$A$505,'السجل'!$B$6:$B$505,A109&amp;"",'السجل'!$L$6:$L$505,1)/COUNTIFS('السجل'!$B$6:$B$505,A109&amp;"",'السجل'!$L$6:$L$505,1),""))</f>
        <v/>
      </c>
      <c r="E109" s="16">
        <f>IF(OR(A109&amp;""="",D109=""),"",'الإعدادات'!$B$4-D109)</f>
        <v/>
      </c>
      <c r="F109" s="16">
        <f>IF(A109&amp;""="","",COUNTIFS('السجل'!$B$6:$B$505,A109&amp;"",'السجل'!$J$6:$J$505,"متأخرة")+COUNTIFS('السجل'!$B$6:$B$505,A109&amp;"",'السجل'!$J$6:$J$505,"قادمة")+COUNTIFS('السجل'!$B$6:$B$505,A109&amp;"",'السجل'!$J$6:$J$505,"بدون موعد"))</f>
        <v/>
      </c>
      <c r="G109" s="16">
        <f>IF(A109&amp;""="","",COUNTIFS('السجل'!$B$6:$B$505,A109&amp;"",'السجل'!$J$6:$J$505,"متأخرة"))</f>
        <v/>
      </c>
      <c r="H109" s="6">
        <f>IF(A109&amp;""="","",IF(C109=0,"لا يوجد تواصل",IF(G109&gt;0,"متابعة متأخرة",IF(F109&gt;0,"متابعة قادمة","لا شيء مفتوح"))))</f>
        <v/>
      </c>
    </row>
    <row r="110">
      <c r="A110" s="5" t="n"/>
      <c r="B110" s="5" t="n"/>
      <c r="C110" s="16">
        <f>IF(A110&amp;""="","",COUNTIFS('السجل'!$B$6:$B$505,A110&amp;""))</f>
        <v/>
      </c>
      <c r="D110" s="17">
        <f>IF(A110&amp;""="","",IFERROR(SUMIFS('السجل'!$A$6:$A$505,'السجل'!$B$6:$B$505,A110&amp;"",'السجل'!$L$6:$L$505,1)/COUNTIFS('السجل'!$B$6:$B$505,A110&amp;"",'السجل'!$L$6:$L$505,1),""))</f>
        <v/>
      </c>
      <c r="E110" s="16">
        <f>IF(OR(A110&amp;""="",D110=""),"",'الإعدادات'!$B$4-D110)</f>
        <v/>
      </c>
      <c r="F110" s="16">
        <f>IF(A110&amp;""="","",COUNTIFS('السجل'!$B$6:$B$505,A110&amp;"",'السجل'!$J$6:$J$505,"متأخرة")+COUNTIFS('السجل'!$B$6:$B$505,A110&amp;"",'السجل'!$J$6:$J$505,"قادمة")+COUNTIFS('السجل'!$B$6:$B$505,A110&amp;"",'السجل'!$J$6:$J$505,"بدون موعد"))</f>
        <v/>
      </c>
      <c r="G110" s="16">
        <f>IF(A110&amp;""="","",COUNTIFS('السجل'!$B$6:$B$505,A110&amp;"",'السجل'!$J$6:$J$505,"متأخرة"))</f>
        <v/>
      </c>
      <c r="H110" s="6">
        <f>IF(A110&amp;""="","",IF(C110=0,"لا يوجد تواصل",IF(G110&gt;0,"متابعة متأخرة",IF(F110&gt;0,"متابعة قادمة","لا شيء مفتوح"))))</f>
        <v/>
      </c>
    </row>
    <row r="111">
      <c r="A111" s="5" t="n"/>
      <c r="B111" s="5" t="n"/>
      <c r="C111" s="16">
        <f>IF(A111&amp;""="","",COUNTIFS('السجل'!$B$6:$B$505,A111&amp;""))</f>
        <v/>
      </c>
      <c r="D111" s="17">
        <f>IF(A111&amp;""="","",IFERROR(SUMIFS('السجل'!$A$6:$A$505,'السجل'!$B$6:$B$505,A111&amp;"",'السجل'!$L$6:$L$505,1)/COUNTIFS('السجل'!$B$6:$B$505,A111&amp;"",'السجل'!$L$6:$L$505,1),""))</f>
        <v/>
      </c>
      <c r="E111" s="16">
        <f>IF(OR(A111&amp;""="",D111=""),"",'الإعدادات'!$B$4-D111)</f>
        <v/>
      </c>
      <c r="F111" s="16">
        <f>IF(A111&amp;""="","",COUNTIFS('السجل'!$B$6:$B$505,A111&amp;"",'السجل'!$J$6:$J$505,"متأخرة")+COUNTIFS('السجل'!$B$6:$B$505,A111&amp;"",'السجل'!$J$6:$J$505,"قادمة")+COUNTIFS('السجل'!$B$6:$B$505,A111&amp;"",'السجل'!$J$6:$J$505,"بدون موعد"))</f>
        <v/>
      </c>
      <c r="G111" s="16">
        <f>IF(A111&amp;""="","",COUNTIFS('السجل'!$B$6:$B$505,A111&amp;"",'السجل'!$J$6:$J$505,"متأخرة"))</f>
        <v/>
      </c>
      <c r="H111" s="6">
        <f>IF(A111&amp;""="","",IF(C111=0,"لا يوجد تواصل",IF(G111&gt;0,"متابعة متأخرة",IF(F111&gt;0,"متابعة قادمة","لا شيء مفتوح"))))</f>
        <v/>
      </c>
    </row>
    <row r="112">
      <c r="A112" s="5" t="n"/>
      <c r="B112" s="5" t="n"/>
      <c r="C112" s="16">
        <f>IF(A112&amp;""="","",COUNTIFS('السجل'!$B$6:$B$505,A112&amp;""))</f>
        <v/>
      </c>
      <c r="D112" s="17">
        <f>IF(A112&amp;""="","",IFERROR(SUMIFS('السجل'!$A$6:$A$505,'السجل'!$B$6:$B$505,A112&amp;"",'السجل'!$L$6:$L$505,1)/COUNTIFS('السجل'!$B$6:$B$505,A112&amp;"",'السجل'!$L$6:$L$505,1),""))</f>
        <v/>
      </c>
      <c r="E112" s="16">
        <f>IF(OR(A112&amp;""="",D112=""),"",'الإعدادات'!$B$4-D112)</f>
        <v/>
      </c>
      <c r="F112" s="16">
        <f>IF(A112&amp;""="","",COUNTIFS('السجل'!$B$6:$B$505,A112&amp;"",'السجل'!$J$6:$J$505,"متأخرة")+COUNTIFS('السجل'!$B$6:$B$505,A112&amp;"",'السجل'!$J$6:$J$505,"قادمة")+COUNTIFS('السجل'!$B$6:$B$505,A112&amp;"",'السجل'!$J$6:$J$505,"بدون موعد"))</f>
        <v/>
      </c>
      <c r="G112" s="16">
        <f>IF(A112&amp;""="","",COUNTIFS('السجل'!$B$6:$B$505,A112&amp;"",'السجل'!$J$6:$J$505,"متأخرة"))</f>
        <v/>
      </c>
      <c r="H112" s="6">
        <f>IF(A112&amp;""="","",IF(C112=0,"لا يوجد تواصل",IF(G112&gt;0,"متابعة متأخرة",IF(F112&gt;0,"متابعة قادمة","لا شيء مفتوح"))))</f>
        <v/>
      </c>
    </row>
    <row r="113">
      <c r="A113" s="5" t="n"/>
      <c r="B113" s="5" t="n"/>
      <c r="C113" s="16">
        <f>IF(A113&amp;""="","",COUNTIFS('السجل'!$B$6:$B$505,A113&amp;""))</f>
        <v/>
      </c>
      <c r="D113" s="17">
        <f>IF(A113&amp;""="","",IFERROR(SUMIFS('السجل'!$A$6:$A$505,'السجل'!$B$6:$B$505,A113&amp;"",'السجل'!$L$6:$L$505,1)/COUNTIFS('السجل'!$B$6:$B$505,A113&amp;"",'السجل'!$L$6:$L$505,1),""))</f>
        <v/>
      </c>
      <c r="E113" s="16">
        <f>IF(OR(A113&amp;""="",D113=""),"",'الإعدادات'!$B$4-D113)</f>
        <v/>
      </c>
      <c r="F113" s="16">
        <f>IF(A113&amp;""="","",COUNTIFS('السجل'!$B$6:$B$505,A113&amp;"",'السجل'!$J$6:$J$505,"متأخرة")+COUNTIFS('السجل'!$B$6:$B$505,A113&amp;"",'السجل'!$J$6:$J$505,"قادمة")+COUNTIFS('السجل'!$B$6:$B$505,A113&amp;"",'السجل'!$J$6:$J$505,"بدون موعد"))</f>
        <v/>
      </c>
      <c r="G113" s="16">
        <f>IF(A113&amp;""="","",COUNTIFS('السجل'!$B$6:$B$505,A113&amp;"",'السجل'!$J$6:$J$505,"متأخرة"))</f>
        <v/>
      </c>
      <c r="H113" s="6">
        <f>IF(A113&amp;""="","",IF(C113=0,"لا يوجد تواصل",IF(G113&gt;0,"متابعة متأخرة",IF(F113&gt;0,"متابعة قادمة","لا شيء مفتوح"))))</f>
        <v/>
      </c>
    </row>
    <row r="114">
      <c r="A114" s="5" t="n"/>
      <c r="B114" s="5" t="n"/>
      <c r="C114" s="16">
        <f>IF(A114&amp;""="","",COUNTIFS('السجل'!$B$6:$B$505,A114&amp;""))</f>
        <v/>
      </c>
      <c r="D114" s="17">
        <f>IF(A114&amp;""="","",IFERROR(SUMIFS('السجل'!$A$6:$A$505,'السجل'!$B$6:$B$505,A114&amp;"",'السجل'!$L$6:$L$505,1)/COUNTIFS('السجل'!$B$6:$B$505,A114&amp;"",'السجل'!$L$6:$L$505,1),""))</f>
        <v/>
      </c>
      <c r="E114" s="16">
        <f>IF(OR(A114&amp;""="",D114=""),"",'الإعدادات'!$B$4-D114)</f>
        <v/>
      </c>
      <c r="F114" s="16">
        <f>IF(A114&amp;""="","",COUNTIFS('السجل'!$B$6:$B$505,A114&amp;"",'السجل'!$J$6:$J$505,"متأخرة")+COUNTIFS('السجل'!$B$6:$B$505,A114&amp;"",'السجل'!$J$6:$J$505,"قادمة")+COUNTIFS('السجل'!$B$6:$B$505,A114&amp;"",'السجل'!$J$6:$J$505,"بدون موعد"))</f>
        <v/>
      </c>
      <c r="G114" s="16">
        <f>IF(A114&amp;""="","",COUNTIFS('السجل'!$B$6:$B$505,A114&amp;"",'السجل'!$J$6:$J$505,"متأخرة"))</f>
        <v/>
      </c>
      <c r="H114" s="6">
        <f>IF(A114&amp;""="","",IF(C114=0,"لا يوجد تواصل",IF(G114&gt;0,"متابعة متأخرة",IF(F114&gt;0,"متابعة قادمة","لا شيء مفتوح"))))</f>
        <v/>
      </c>
    </row>
    <row r="115">
      <c r="A115" s="5" t="n"/>
      <c r="B115" s="5" t="n"/>
      <c r="C115" s="16">
        <f>IF(A115&amp;""="","",COUNTIFS('السجل'!$B$6:$B$505,A115&amp;""))</f>
        <v/>
      </c>
      <c r="D115" s="17">
        <f>IF(A115&amp;""="","",IFERROR(SUMIFS('السجل'!$A$6:$A$505,'السجل'!$B$6:$B$505,A115&amp;"",'السجل'!$L$6:$L$505,1)/COUNTIFS('السجل'!$B$6:$B$505,A115&amp;"",'السجل'!$L$6:$L$505,1),""))</f>
        <v/>
      </c>
      <c r="E115" s="16">
        <f>IF(OR(A115&amp;""="",D115=""),"",'الإعدادات'!$B$4-D115)</f>
        <v/>
      </c>
      <c r="F115" s="16">
        <f>IF(A115&amp;""="","",COUNTIFS('السجل'!$B$6:$B$505,A115&amp;"",'السجل'!$J$6:$J$505,"متأخرة")+COUNTIFS('السجل'!$B$6:$B$505,A115&amp;"",'السجل'!$J$6:$J$505,"قادمة")+COUNTIFS('السجل'!$B$6:$B$505,A115&amp;"",'السجل'!$J$6:$J$505,"بدون موعد"))</f>
        <v/>
      </c>
      <c r="G115" s="16">
        <f>IF(A115&amp;""="","",COUNTIFS('السجل'!$B$6:$B$505,A115&amp;"",'السجل'!$J$6:$J$505,"متأخرة"))</f>
        <v/>
      </c>
      <c r="H115" s="6">
        <f>IF(A115&amp;""="","",IF(C115=0,"لا يوجد تواصل",IF(G115&gt;0,"متابعة متأخرة",IF(F115&gt;0,"متابعة قادمة","لا شيء مفتوح"))))</f>
        <v/>
      </c>
    </row>
    <row r="116">
      <c r="A116" s="5" t="n"/>
      <c r="B116" s="5" t="n"/>
      <c r="C116" s="16">
        <f>IF(A116&amp;""="","",COUNTIFS('السجل'!$B$6:$B$505,A116&amp;""))</f>
        <v/>
      </c>
      <c r="D116" s="17">
        <f>IF(A116&amp;""="","",IFERROR(SUMIFS('السجل'!$A$6:$A$505,'السجل'!$B$6:$B$505,A116&amp;"",'السجل'!$L$6:$L$505,1)/COUNTIFS('السجل'!$B$6:$B$505,A116&amp;"",'السجل'!$L$6:$L$505,1),""))</f>
        <v/>
      </c>
      <c r="E116" s="16">
        <f>IF(OR(A116&amp;""="",D116=""),"",'الإعدادات'!$B$4-D116)</f>
        <v/>
      </c>
      <c r="F116" s="16">
        <f>IF(A116&amp;""="","",COUNTIFS('السجل'!$B$6:$B$505,A116&amp;"",'السجل'!$J$6:$J$505,"متأخرة")+COUNTIFS('السجل'!$B$6:$B$505,A116&amp;"",'السجل'!$J$6:$J$505,"قادمة")+COUNTIFS('السجل'!$B$6:$B$505,A116&amp;"",'السجل'!$J$6:$J$505,"بدون موعد"))</f>
        <v/>
      </c>
      <c r="G116" s="16">
        <f>IF(A116&amp;""="","",COUNTIFS('السجل'!$B$6:$B$505,A116&amp;"",'السجل'!$J$6:$J$505,"متأخرة"))</f>
        <v/>
      </c>
      <c r="H116" s="6">
        <f>IF(A116&amp;""="","",IF(C116=0,"لا يوجد تواصل",IF(G116&gt;0,"متابعة متأخرة",IF(F116&gt;0,"متابعة قادمة","لا شيء مفتوح"))))</f>
        <v/>
      </c>
    </row>
    <row r="117">
      <c r="A117" s="5" t="n"/>
      <c r="B117" s="5" t="n"/>
      <c r="C117" s="16">
        <f>IF(A117&amp;""="","",COUNTIFS('السجل'!$B$6:$B$505,A117&amp;""))</f>
        <v/>
      </c>
      <c r="D117" s="17">
        <f>IF(A117&amp;""="","",IFERROR(SUMIFS('السجل'!$A$6:$A$505,'السجل'!$B$6:$B$505,A117&amp;"",'السجل'!$L$6:$L$505,1)/COUNTIFS('السجل'!$B$6:$B$505,A117&amp;"",'السجل'!$L$6:$L$505,1),""))</f>
        <v/>
      </c>
      <c r="E117" s="16">
        <f>IF(OR(A117&amp;""="",D117=""),"",'الإعدادات'!$B$4-D117)</f>
        <v/>
      </c>
      <c r="F117" s="16">
        <f>IF(A117&amp;""="","",COUNTIFS('السجل'!$B$6:$B$505,A117&amp;"",'السجل'!$J$6:$J$505,"متأخرة")+COUNTIFS('السجل'!$B$6:$B$505,A117&amp;"",'السجل'!$J$6:$J$505,"قادمة")+COUNTIFS('السجل'!$B$6:$B$505,A117&amp;"",'السجل'!$J$6:$J$505,"بدون موعد"))</f>
        <v/>
      </c>
      <c r="G117" s="16">
        <f>IF(A117&amp;""="","",COUNTIFS('السجل'!$B$6:$B$505,A117&amp;"",'السجل'!$J$6:$J$505,"متأخرة"))</f>
        <v/>
      </c>
      <c r="H117" s="6">
        <f>IF(A117&amp;""="","",IF(C117=0,"لا يوجد تواصل",IF(G117&gt;0,"متابعة متأخرة",IF(F117&gt;0,"متابعة قادمة","لا شيء مفتوح"))))</f>
        <v/>
      </c>
    </row>
    <row r="118">
      <c r="A118" s="5" t="n"/>
      <c r="B118" s="5" t="n"/>
      <c r="C118" s="16">
        <f>IF(A118&amp;""="","",COUNTIFS('السجل'!$B$6:$B$505,A118&amp;""))</f>
        <v/>
      </c>
      <c r="D118" s="17">
        <f>IF(A118&amp;""="","",IFERROR(SUMIFS('السجل'!$A$6:$A$505,'السجل'!$B$6:$B$505,A118&amp;"",'السجل'!$L$6:$L$505,1)/COUNTIFS('السجل'!$B$6:$B$505,A118&amp;"",'السجل'!$L$6:$L$505,1),""))</f>
        <v/>
      </c>
      <c r="E118" s="16">
        <f>IF(OR(A118&amp;""="",D118=""),"",'الإعدادات'!$B$4-D118)</f>
        <v/>
      </c>
      <c r="F118" s="16">
        <f>IF(A118&amp;""="","",COUNTIFS('السجل'!$B$6:$B$505,A118&amp;"",'السجل'!$J$6:$J$505,"متأخرة")+COUNTIFS('السجل'!$B$6:$B$505,A118&amp;"",'السجل'!$J$6:$J$505,"قادمة")+COUNTIFS('السجل'!$B$6:$B$505,A118&amp;"",'السجل'!$J$6:$J$505,"بدون موعد"))</f>
        <v/>
      </c>
      <c r="G118" s="16">
        <f>IF(A118&amp;""="","",COUNTIFS('السجل'!$B$6:$B$505,A118&amp;"",'السجل'!$J$6:$J$505,"متأخرة"))</f>
        <v/>
      </c>
      <c r="H118" s="6">
        <f>IF(A118&amp;""="","",IF(C118=0,"لا يوجد تواصل",IF(G118&gt;0,"متابعة متأخرة",IF(F118&gt;0,"متابعة قادمة","لا شيء مفتوح"))))</f>
        <v/>
      </c>
    </row>
    <row r="119">
      <c r="A119" s="5" t="n"/>
      <c r="B119" s="5" t="n"/>
      <c r="C119" s="16">
        <f>IF(A119&amp;""="","",COUNTIFS('السجل'!$B$6:$B$505,A119&amp;""))</f>
        <v/>
      </c>
      <c r="D119" s="17">
        <f>IF(A119&amp;""="","",IFERROR(SUMIFS('السجل'!$A$6:$A$505,'السجل'!$B$6:$B$505,A119&amp;"",'السجل'!$L$6:$L$505,1)/COUNTIFS('السجل'!$B$6:$B$505,A119&amp;"",'السجل'!$L$6:$L$505,1),""))</f>
        <v/>
      </c>
      <c r="E119" s="16">
        <f>IF(OR(A119&amp;""="",D119=""),"",'الإعدادات'!$B$4-D119)</f>
        <v/>
      </c>
      <c r="F119" s="16">
        <f>IF(A119&amp;""="","",COUNTIFS('السجل'!$B$6:$B$505,A119&amp;"",'السجل'!$J$6:$J$505,"متأخرة")+COUNTIFS('السجل'!$B$6:$B$505,A119&amp;"",'السجل'!$J$6:$J$505,"قادمة")+COUNTIFS('السجل'!$B$6:$B$505,A119&amp;"",'السجل'!$J$6:$J$505,"بدون موعد"))</f>
        <v/>
      </c>
      <c r="G119" s="16">
        <f>IF(A119&amp;""="","",COUNTIFS('السجل'!$B$6:$B$505,A119&amp;"",'السجل'!$J$6:$J$505,"متأخرة"))</f>
        <v/>
      </c>
      <c r="H119" s="6">
        <f>IF(A119&amp;""="","",IF(C119=0,"لا يوجد تواصل",IF(G119&gt;0,"متابعة متأخرة",IF(F119&gt;0,"متابعة قادمة","لا شيء مفتوح"))))</f>
        <v/>
      </c>
    </row>
    <row r="120">
      <c r="A120" s="5" t="n"/>
      <c r="B120" s="5" t="n"/>
      <c r="C120" s="16">
        <f>IF(A120&amp;""="","",COUNTIFS('السجل'!$B$6:$B$505,A120&amp;""))</f>
        <v/>
      </c>
      <c r="D120" s="17">
        <f>IF(A120&amp;""="","",IFERROR(SUMIFS('السجل'!$A$6:$A$505,'السجل'!$B$6:$B$505,A120&amp;"",'السجل'!$L$6:$L$505,1)/COUNTIFS('السجل'!$B$6:$B$505,A120&amp;"",'السجل'!$L$6:$L$505,1),""))</f>
        <v/>
      </c>
      <c r="E120" s="16">
        <f>IF(OR(A120&amp;""="",D120=""),"",'الإعدادات'!$B$4-D120)</f>
        <v/>
      </c>
      <c r="F120" s="16">
        <f>IF(A120&amp;""="","",COUNTIFS('السجل'!$B$6:$B$505,A120&amp;"",'السجل'!$J$6:$J$505,"متأخرة")+COUNTIFS('السجل'!$B$6:$B$505,A120&amp;"",'السجل'!$J$6:$J$505,"قادمة")+COUNTIFS('السجل'!$B$6:$B$505,A120&amp;"",'السجل'!$J$6:$J$505,"بدون موعد"))</f>
        <v/>
      </c>
      <c r="G120" s="16">
        <f>IF(A120&amp;""="","",COUNTIFS('السجل'!$B$6:$B$505,A120&amp;"",'السجل'!$J$6:$J$505,"متأخرة"))</f>
        <v/>
      </c>
      <c r="H120" s="6">
        <f>IF(A120&amp;""="","",IF(C120=0,"لا يوجد تواصل",IF(G120&gt;0,"متابعة متأخرة",IF(F120&gt;0,"متابعة قادمة","لا شيء مفتوح"))))</f>
        <v/>
      </c>
    </row>
    <row r="121">
      <c r="A121" s="5" t="n"/>
      <c r="B121" s="5" t="n"/>
      <c r="C121" s="16">
        <f>IF(A121&amp;""="","",COUNTIFS('السجل'!$B$6:$B$505,A121&amp;""))</f>
        <v/>
      </c>
      <c r="D121" s="17">
        <f>IF(A121&amp;""="","",IFERROR(SUMIFS('السجل'!$A$6:$A$505,'السجل'!$B$6:$B$505,A121&amp;"",'السجل'!$L$6:$L$505,1)/COUNTIFS('السجل'!$B$6:$B$505,A121&amp;"",'السجل'!$L$6:$L$505,1),""))</f>
        <v/>
      </c>
      <c r="E121" s="16">
        <f>IF(OR(A121&amp;""="",D121=""),"",'الإعدادات'!$B$4-D121)</f>
        <v/>
      </c>
      <c r="F121" s="16">
        <f>IF(A121&amp;""="","",COUNTIFS('السجل'!$B$6:$B$505,A121&amp;"",'السجل'!$J$6:$J$505,"متأخرة")+COUNTIFS('السجل'!$B$6:$B$505,A121&amp;"",'السجل'!$J$6:$J$505,"قادمة")+COUNTIFS('السجل'!$B$6:$B$505,A121&amp;"",'السجل'!$J$6:$J$505,"بدون موعد"))</f>
        <v/>
      </c>
      <c r="G121" s="16">
        <f>IF(A121&amp;""="","",COUNTIFS('السجل'!$B$6:$B$505,A121&amp;"",'السجل'!$J$6:$J$505,"متأخرة"))</f>
        <v/>
      </c>
      <c r="H121" s="6">
        <f>IF(A121&amp;""="","",IF(C121=0,"لا يوجد تواصل",IF(G121&gt;0,"متابعة متأخرة",IF(F121&gt;0,"متابعة قادمة","لا شيء مفتوح"))))</f>
        <v/>
      </c>
    </row>
    <row r="122">
      <c r="A122" s="5" t="n"/>
      <c r="B122" s="5" t="n"/>
      <c r="C122" s="16">
        <f>IF(A122&amp;""="","",COUNTIFS('السجل'!$B$6:$B$505,A122&amp;""))</f>
        <v/>
      </c>
      <c r="D122" s="17">
        <f>IF(A122&amp;""="","",IFERROR(SUMIFS('السجل'!$A$6:$A$505,'السجل'!$B$6:$B$505,A122&amp;"",'السجل'!$L$6:$L$505,1)/COUNTIFS('السجل'!$B$6:$B$505,A122&amp;"",'السجل'!$L$6:$L$505,1),""))</f>
        <v/>
      </c>
      <c r="E122" s="16">
        <f>IF(OR(A122&amp;""="",D122=""),"",'الإعدادات'!$B$4-D122)</f>
        <v/>
      </c>
      <c r="F122" s="16">
        <f>IF(A122&amp;""="","",COUNTIFS('السجل'!$B$6:$B$505,A122&amp;"",'السجل'!$J$6:$J$505,"متأخرة")+COUNTIFS('السجل'!$B$6:$B$505,A122&amp;"",'السجل'!$J$6:$J$505,"قادمة")+COUNTIFS('السجل'!$B$6:$B$505,A122&amp;"",'السجل'!$J$6:$J$505,"بدون موعد"))</f>
        <v/>
      </c>
      <c r="G122" s="16">
        <f>IF(A122&amp;""="","",COUNTIFS('السجل'!$B$6:$B$505,A122&amp;"",'السجل'!$J$6:$J$505,"متأخرة"))</f>
        <v/>
      </c>
      <c r="H122" s="6">
        <f>IF(A122&amp;""="","",IF(C122=0,"لا يوجد تواصل",IF(G122&gt;0,"متابعة متأخرة",IF(F122&gt;0,"متابعة قادمة","لا شيء مفتوح"))))</f>
        <v/>
      </c>
    </row>
    <row r="123">
      <c r="A123" s="5" t="n"/>
      <c r="B123" s="5" t="n"/>
      <c r="C123" s="16">
        <f>IF(A123&amp;""="","",COUNTIFS('السجل'!$B$6:$B$505,A123&amp;""))</f>
        <v/>
      </c>
      <c r="D123" s="17">
        <f>IF(A123&amp;""="","",IFERROR(SUMIFS('السجل'!$A$6:$A$505,'السجل'!$B$6:$B$505,A123&amp;"",'السجل'!$L$6:$L$505,1)/COUNTIFS('السجل'!$B$6:$B$505,A123&amp;"",'السجل'!$L$6:$L$505,1),""))</f>
        <v/>
      </c>
      <c r="E123" s="16">
        <f>IF(OR(A123&amp;""="",D123=""),"",'الإعدادات'!$B$4-D123)</f>
        <v/>
      </c>
      <c r="F123" s="16">
        <f>IF(A123&amp;""="","",COUNTIFS('السجل'!$B$6:$B$505,A123&amp;"",'السجل'!$J$6:$J$505,"متأخرة")+COUNTIFS('السجل'!$B$6:$B$505,A123&amp;"",'السجل'!$J$6:$J$505,"قادمة")+COUNTIFS('السجل'!$B$6:$B$505,A123&amp;"",'السجل'!$J$6:$J$505,"بدون موعد"))</f>
        <v/>
      </c>
      <c r="G123" s="16">
        <f>IF(A123&amp;""="","",COUNTIFS('السجل'!$B$6:$B$505,A123&amp;"",'السجل'!$J$6:$J$505,"متأخرة"))</f>
        <v/>
      </c>
      <c r="H123" s="6">
        <f>IF(A123&amp;""="","",IF(C123=0,"لا يوجد تواصل",IF(G123&gt;0,"متابعة متأخرة",IF(F123&gt;0,"متابعة قادمة","لا شيء مفتوح"))))</f>
        <v/>
      </c>
    </row>
    <row r="124">
      <c r="A124" s="5" t="n"/>
      <c r="B124" s="5" t="n"/>
      <c r="C124" s="16">
        <f>IF(A124&amp;""="","",COUNTIFS('السجل'!$B$6:$B$505,A124&amp;""))</f>
        <v/>
      </c>
      <c r="D124" s="17">
        <f>IF(A124&amp;""="","",IFERROR(SUMIFS('السجل'!$A$6:$A$505,'السجل'!$B$6:$B$505,A124&amp;"",'السجل'!$L$6:$L$505,1)/COUNTIFS('السجل'!$B$6:$B$505,A124&amp;"",'السجل'!$L$6:$L$505,1),""))</f>
        <v/>
      </c>
      <c r="E124" s="16">
        <f>IF(OR(A124&amp;""="",D124=""),"",'الإعدادات'!$B$4-D124)</f>
        <v/>
      </c>
      <c r="F124" s="16">
        <f>IF(A124&amp;""="","",COUNTIFS('السجل'!$B$6:$B$505,A124&amp;"",'السجل'!$J$6:$J$505,"متأخرة")+COUNTIFS('السجل'!$B$6:$B$505,A124&amp;"",'السجل'!$J$6:$J$505,"قادمة")+COUNTIFS('السجل'!$B$6:$B$505,A124&amp;"",'السجل'!$J$6:$J$505,"بدون موعد"))</f>
        <v/>
      </c>
      <c r="G124" s="16">
        <f>IF(A124&amp;""="","",COUNTIFS('السجل'!$B$6:$B$505,A124&amp;"",'السجل'!$J$6:$J$505,"متأخرة"))</f>
        <v/>
      </c>
      <c r="H124" s="6">
        <f>IF(A124&amp;""="","",IF(C124=0,"لا يوجد تواصل",IF(G124&gt;0,"متابعة متأخرة",IF(F124&gt;0,"متابعة قادمة","لا شيء مفتوح"))))</f>
        <v/>
      </c>
    </row>
    <row r="125">
      <c r="A125" s="5" t="n"/>
      <c r="B125" s="5" t="n"/>
      <c r="C125" s="16">
        <f>IF(A125&amp;""="","",COUNTIFS('السجل'!$B$6:$B$505,A125&amp;""))</f>
        <v/>
      </c>
      <c r="D125" s="17">
        <f>IF(A125&amp;""="","",IFERROR(SUMIFS('السجل'!$A$6:$A$505,'السجل'!$B$6:$B$505,A125&amp;"",'السجل'!$L$6:$L$505,1)/COUNTIFS('السجل'!$B$6:$B$505,A125&amp;"",'السجل'!$L$6:$L$505,1),""))</f>
        <v/>
      </c>
      <c r="E125" s="16">
        <f>IF(OR(A125&amp;""="",D125=""),"",'الإعدادات'!$B$4-D125)</f>
        <v/>
      </c>
      <c r="F125" s="16">
        <f>IF(A125&amp;""="","",COUNTIFS('السجل'!$B$6:$B$505,A125&amp;"",'السجل'!$J$6:$J$505,"متأخرة")+COUNTIFS('السجل'!$B$6:$B$505,A125&amp;"",'السجل'!$J$6:$J$505,"قادمة")+COUNTIFS('السجل'!$B$6:$B$505,A125&amp;"",'السجل'!$J$6:$J$505,"بدون موعد"))</f>
        <v/>
      </c>
      <c r="G125" s="16">
        <f>IF(A125&amp;""="","",COUNTIFS('السجل'!$B$6:$B$505,A125&amp;"",'السجل'!$J$6:$J$505,"متأخرة"))</f>
        <v/>
      </c>
      <c r="H125" s="6">
        <f>IF(A125&amp;""="","",IF(C125=0,"لا يوجد تواصل",IF(G125&gt;0,"متابعة متأخرة",IF(F125&gt;0,"متابعة قادمة","لا شيء مفتوح"))))</f>
        <v/>
      </c>
    </row>
    <row r="126">
      <c r="A126" s="5" t="n"/>
      <c r="B126" s="5" t="n"/>
      <c r="C126" s="16">
        <f>IF(A126&amp;""="","",COUNTIFS('السجل'!$B$6:$B$505,A126&amp;""))</f>
        <v/>
      </c>
      <c r="D126" s="17">
        <f>IF(A126&amp;""="","",IFERROR(SUMIFS('السجل'!$A$6:$A$505,'السجل'!$B$6:$B$505,A126&amp;"",'السجل'!$L$6:$L$505,1)/COUNTIFS('السجل'!$B$6:$B$505,A126&amp;"",'السجل'!$L$6:$L$505,1),""))</f>
        <v/>
      </c>
      <c r="E126" s="16">
        <f>IF(OR(A126&amp;""="",D126=""),"",'الإعدادات'!$B$4-D126)</f>
        <v/>
      </c>
      <c r="F126" s="16">
        <f>IF(A126&amp;""="","",COUNTIFS('السجل'!$B$6:$B$505,A126&amp;"",'السجل'!$J$6:$J$505,"متأخرة")+COUNTIFS('السجل'!$B$6:$B$505,A126&amp;"",'السجل'!$J$6:$J$505,"قادمة")+COUNTIFS('السجل'!$B$6:$B$505,A126&amp;"",'السجل'!$J$6:$J$505,"بدون موعد"))</f>
        <v/>
      </c>
      <c r="G126" s="16">
        <f>IF(A126&amp;""="","",COUNTIFS('السجل'!$B$6:$B$505,A126&amp;"",'السجل'!$J$6:$J$505,"متأخرة"))</f>
        <v/>
      </c>
      <c r="H126" s="6">
        <f>IF(A126&amp;""="","",IF(C126=0,"لا يوجد تواصل",IF(G126&gt;0,"متابعة متأخرة",IF(F126&gt;0,"متابعة قادمة","لا شيء مفتوح"))))</f>
        <v/>
      </c>
    </row>
    <row r="127">
      <c r="A127" s="5" t="n"/>
      <c r="B127" s="5" t="n"/>
      <c r="C127" s="16">
        <f>IF(A127&amp;""="","",COUNTIFS('السجل'!$B$6:$B$505,A127&amp;""))</f>
        <v/>
      </c>
      <c r="D127" s="17">
        <f>IF(A127&amp;""="","",IFERROR(SUMIFS('السجل'!$A$6:$A$505,'السجل'!$B$6:$B$505,A127&amp;"",'السجل'!$L$6:$L$505,1)/COUNTIFS('السجل'!$B$6:$B$505,A127&amp;"",'السجل'!$L$6:$L$505,1),""))</f>
        <v/>
      </c>
      <c r="E127" s="16">
        <f>IF(OR(A127&amp;""="",D127=""),"",'الإعدادات'!$B$4-D127)</f>
        <v/>
      </c>
      <c r="F127" s="16">
        <f>IF(A127&amp;""="","",COUNTIFS('السجل'!$B$6:$B$505,A127&amp;"",'السجل'!$J$6:$J$505,"متأخرة")+COUNTIFS('السجل'!$B$6:$B$505,A127&amp;"",'السجل'!$J$6:$J$505,"قادمة")+COUNTIFS('السجل'!$B$6:$B$505,A127&amp;"",'السجل'!$J$6:$J$505,"بدون موعد"))</f>
        <v/>
      </c>
      <c r="G127" s="16">
        <f>IF(A127&amp;""="","",COUNTIFS('السجل'!$B$6:$B$505,A127&amp;"",'السجل'!$J$6:$J$505,"متأخرة"))</f>
        <v/>
      </c>
      <c r="H127" s="6">
        <f>IF(A127&amp;""="","",IF(C127=0,"لا يوجد تواصل",IF(G127&gt;0,"متابعة متأخرة",IF(F127&gt;0,"متابعة قادمة","لا شيء مفتوح"))))</f>
        <v/>
      </c>
    </row>
    <row r="128">
      <c r="A128" s="5" t="n"/>
      <c r="B128" s="5" t="n"/>
      <c r="C128" s="16">
        <f>IF(A128&amp;""="","",COUNTIFS('السجل'!$B$6:$B$505,A128&amp;""))</f>
        <v/>
      </c>
      <c r="D128" s="17">
        <f>IF(A128&amp;""="","",IFERROR(SUMIFS('السجل'!$A$6:$A$505,'السجل'!$B$6:$B$505,A128&amp;"",'السجل'!$L$6:$L$505,1)/COUNTIFS('السجل'!$B$6:$B$505,A128&amp;"",'السجل'!$L$6:$L$505,1),""))</f>
        <v/>
      </c>
      <c r="E128" s="16">
        <f>IF(OR(A128&amp;""="",D128=""),"",'الإعدادات'!$B$4-D128)</f>
        <v/>
      </c>
      <c r="F128" s="16">
        <f>IF(A128&amp;""="","",COUNTIFS('السجل'!$B$6:$B$505,A128&amp;"",'السجل'!$J$6:$J$505,"متأخرة")+COUNTIFS('السجل'!$B$6:$B$505,A128&amp;"",'السجل'!$J$6:$J$505,"قادمة")+COUNTIFS('السجل'!$B$6:$B$505,A128&amp;"",'السجل'!$J$6:$J$505,"بدون موعد"))</f>
        <v/>
      </c>
      <c r="G128" s="16">
        <f>IF(A128&amp;""="","",COUNTIFS('السجل'!$B$6:$B$505,A128&amp;"",'السجل'!$J$6:$J$505,"متأخرة"))</f>
        <v/>
      </c>
      <c r="H128" s="6">
        <f>IF(A128&amp;""="","",IF(C128=0,"لا يوجد تواصل",IF(G128&gt;0,"متابعة متأخرة",IF(F128&gt;0,"متابعة قادمة","لا شيء مفتوح"))))</f>
        <v/>
      </c>
    </row>
    <row r="129">
      <c r="A129" s="5" t="n"/>
      <c r="B129" s="5" t="n"/>
      <c r="C129" s="16">
        <f>IF(A129&amp;""="","",COUNTIFS('السجل'!$B$6:$B$505,A129&amp;""))</f>
        <v/>
      </c>
      <c r="D129" s="17">
        <f>IF(A129&amp;""="","",IFERROR(SUMIFS('السجل'!$A$6:$A$505,'السجل'!$B$6:$B$505,A129&amp;"",'السجل'!$L$6:$L$505,1)/COUNTIFS('السجل'!$B$6:$B$505,A129&amp;"",'السجل'!$L$6:$L$505,1),""))</f>
        <v/>
      </c>
      <c r="E129" s="16">
        <f>IF(OR(A129&amp;""="",D129=""),"",'الإعدادات'!$B$4-D129)</f>
        <v/>
      </c>
      <c r="F129" s="16">
        <f>IF(A129&amp;""="","",COUNTIFS('السجل'!$B$6:$B$505,A129&amp;"",'السجل'!$J$6:$J$505,"متأخرة")+COUNTIFS('السجل'!$B$6:$B$505,A129&amp;"",'السجل'!$J$6:$J$505,"قادمة")+COUNTIFS('السجل'!$B$6:$B$505,A129&amp;"",'السجل'!$J$6:$J$505,"بدون موعد"))</f>
        <v/>
      </c>
      <c r="G129" s="16">
        <f>IF(A129&amp;""="","",COUNTIFS('السجل'!$B$6:$B$505,A129&amp;"",'السجل'!$J$6:$J$505,"متأخرة"))</f>
        <v/>
      </c>
      <c r="H129" s="6">
        <f>IF(A129&amp;""="","",IF(C129=0,"لا يوجد تواصل",IF(G129&gt;0,"متابعة متأخرة",IF(F129&gt;0,"متابعة قادمة","لا شيء مفتوح"))))</f>
        <v/>
      </c>
    </row>
    <row r="130">
      <c r="A130" s="5" t="n"/>
      <c r="B130" s="5" t="n"/>
      <c r="C130" s="16">
        <f>IF(A130&amp;""="","",COUNTIFS('السجل'!$B$6:$B$505,A130&amp;""))</f>
        <v/>
      </c>
      <c r="D130" s="17">
        <f>IF(A130&amp;""="","",IFERROR(SUMIFS('السجل'!$A$6:$A$505,'السجل'!$B$6:$B$505,A130&amp;"",'السجل'!$L$6:$L$505,1)/COUNTIFS('السجل'!$B$6:$B$505,A130&amp;"",'السجل'!$L$6:$L$505,1),""))</f>
        <v/>
      </c>
      <c r="E130" s="16">
        <f>IF(OR(A130&amp;""="",D130=""),"",'الإعدادات'!$B$4-D130)</f>
        <v/>
      </c>
      <c r="F130" s="16">
        <f>IF(A130&amp;""="","",COUNTIFS('السجل'!$B$6:$B$505,A130&amp;"",'السجل'!$J$6:$J$505,"متأخرة")+COUNTIFS('السجل'!$B$6:$B$505,A130&amp;"",'السجل'!$J$6:$J$505,"قادمة")+COUNTIFS('السجل'!$B$6:$B$505,A130&amp;"",'السجل'!$J$6:$J$505,"بدون موعد"))</f>
        <v/>
      </c>
      <c r="G130" s="16">
        <f>IF(A130&amp;""="","",COUNTIFS('السجل'!$B$6:$B$505,A130&amp;"",'السجل'!$J$6:$J$505,"متأخرة"))</f>
        <v/>
      </c>
      <c r="H130" s="6">
        <f>IF(A130&amp;""="","",IF(C130=0,"لا يوجد تواصل",IF(G130&gt;0,"متابعة متأخرة",IF(F130&gt;0,"متابعة قادمة","لا شيء مفتوح"))))</f>
        <v/>
      </c>
    </row>
    <row r="131">
      <c r="A131" s="5" t="n"/>
      <c r="B131" s="5" t="n"/>
      <c r="C131" s="16">
        <f>IF(A131&amp;""="","",COUNTIFS('السجل'!$B$6:$B$505,A131&amp;""))</f>
        <v/>
      </c>
      <c r="D131" s="17">
        <f>IF(A131&amp;""="","",IFERROR(SUMIFS('السجل'!$A$6:$A$505,'السجل'!$B$6:$B$505,A131&amp;"",'السجل'!$L$6:$L$505,1)/COUNTIFS('السجل'!$B$6:$B$505,A131&amp;"",'السجل'!$L$6:$L$505,1),""))</f>
        <v/>
      </c>
      <c r="E131" s="16">
        <f>IF(OR(A131&amp;""="",D131=""),"",'الإعدادات'!$B$4-D131)</f>
        <v/>
      </c>
      <c r="F131" s="16">
        <f>IF(A131&amp;""="","",COUNTIFS('السجل'!$B$6:$B$505,A131&amp;"",'السجل'!$J$6:$J$505,"متأخرة")+COUNTIFS('السجل'!$B$6:$B$505,A131&amp;"",'السجل'!$J$6:$J$505,"قادمة")+COUNTIFS('السجل'!$B$6:$B$505,A131&amp;"",'السجل'!$J$6:$J$505,"بدون موعد"))</f>
        <v/>
      </c>
      <c r="G131" s="16">
        <f>IF(A131&amp;""="","",COUNTIFS('السجل'!$B$6:$B$505,A131&amp;"",'السجل'!$J$6:$J$505,"متأخرة"))</f>
        <v/>
      </c>
      <c r="H131" s="6">
        <f>IF(A131&amp;""="","",IF(C131=0,"لا يوجد تواصل",IF(G131&gt;0,"متابعة متأخرة",IF(F131&gt;0,"متابعة قادمة","لا شيء مفتوح"))))</f>
        <v/>
      </c>
    </row>
    <row r="132">
      <c r="A132" s="5" t="n"/>
      <c r="B132" s="5" t="n"/>
      <c r="C132" s="16">
        <f>IF(A132&amp;""="","",COUNTIFS('السجل'!$B$6:$B$505,A132&amp;""))</f>
        <v/>
      </c>
      <c r="D132" s="17">
        <f>IF(A132&amp;""="","",IFERROR(SUMIFS('السجل'!$A$6:$A$505,'السجل'!$B$6:$B$505,A132&amp;"",'السجل'!$L$6:$L$505,1)/COUNTIFS('السجل'!$B$6:$B$505,A132&amp;"",'السجل'!$L$6:$L$505,1),""))</f>
        <v/>
      </c>
      <c r="E132" s="16">
        <f>IF(OR(A132&amp;""="",D132=""),"",'الإعدادات'!$B$4-D132)</f>
        <v/>
      </c>
      <c r="F132" s="16">
        <f>IF(A132&amp;""="","",COUNTIFS('السجل'!$B$6:$B$505,A132&amp;"",'السجل'!$J$6:$J$505,"متأخرة")+COUNTIFS('السجل'!$B$6:$B$505,A132&amp;"",'السجل'!$J$6:$J$505,"قادمة")+COUNTIFS('السجل'!$B$6:$B$505,A132&amp;"",'السجل'!$J$6:$J$505,"بدون موعد"))</f>
        <v/>
      </c>
      <c r="G132" s="16">
        <f>IF(A132&amp;""="","",COUNTIFS('السجل'!$B$6:$B$505,A132&amp;"",'السجل'!$J$6:$J$505,"متأخرة"))</f>
        <v/>
      </c>
      <c r="H132" s="6">
        <f>IF(A132&amp;""="","",IF(C132=0,"لا يوجد تواصل",IF(G132&gt;0,"متابعة متأخرة",IF(F132&gt;0,"متابعة قادمة","لا شيء مفتوح"))))</f>
        <v/>
      </c>
    </row>
    <row r="133">
      <c r="A133" s="5" t="n"/>
      <c r="B133" s="5" t="n"/>
      <c r="C133" s="16">
        <f>IF(A133&amp;""="","",COUNTIFS('السجل'!$B$6:$B$505,A133&amp;""))</f>
        <v/>
      </c>
      <c r="D133" s="17">
        <f>IF(A133&amp;""="","",IFERROR(SUMIFS('السجل'!$A$6:$A$505,'السجل'!$B$6:$B$505,A133&amp;"",'السجل'!$L$6:$L$505,1)/COUNTIFS('السجل'!$B$6:$B$505,A133&amp;"",'السجل'!$L$6:$L$505,1),""))</f>
        <v/>
      </c>
      <c r="E133" s="16">
        <f>IF(OR(A133&amp;""="",D133=""),"",'الإعدادات'!$B$4-D133)</f>
        <v/>
      </c>
      <c r="F133" s="16">
        <f>IF(A133&amp;""="","",COUNTIFS('السجل'!$B$6:$B$505,A133&amp;"",'السجل'!$J$6:$J$505,"متأخرة")+COUNTIFS('السجل'!$B$6:$B$505,A133&amp;"",'السجل'!$J$6:$J$505,"قادمة")+COUNTIFS('السجل'!$B$6:$B$505,A133&amp;"",'السجل'!$J$6:$J$505,"بدون موعد"))</f>
        <v/>
      </c>
      <c r="G133" s="16">
        <f>IF(A133&amp;""="","",COUNTIFS('السجل'!$B$6:$B$505,A133&amp;"",'السجل'!$J$6:$J$505,"متأخرة"))</f>
        <v/>
      </c>
      <c r="H133" s="6">
        <f>IF(A133&amp;""="","",IF(C133=0,"لا يوجد تواصل",IF(G133&gt;0,"متابعة متأخرة",IF(F133&gt;0,"متابعة قادمة","لا شيء مفتوح"))))</f>
        <v/>
      </c>
    </row>
    <row r="134">
      <c r="A134" s="5" t="n"/>
      <c r="B134" s="5" t="n"/>
      <c r="C134" s="16">
        <f>IF(A134&amp;""="","",COUNTIFS('السجل'!$B$6:$B$505,A134&amp;""))</f>
        <v/>
      </c>
      <c r="D134" s="17">
        <f>IF(A134&amp;""="","",IFERROR(SUMIFS('السجل'!$A$6:$A$505,'السجل'!$B$6:$B$505,A134&amp;"",'السجل'!$L$6:$L$505,1)/COUNTIFS('السجل'!$B$6:$B$505,A134&amp;"",'السجل'!$L$6:$L$505,1),""))</f>
        <v/>
      </c>
      <c r="E134" s="16">
        <f>IF(OR(A134&amp;""="",D134=""),"",'الإعدادات'!$B$4-D134)</f>
        <v/>
      </c>
      <c r="F134" s="16">
        <f>IF(A134&amp;""="","",COUNTIFS('السجل'!$B$6:$B$505,A134&amp;"",'السجل'!$J$6:$J$505,"متأخرة")+COUNTIFS('السجل'!$B$6:$B$505,A134&amp;"",'السجل'!$J$6:$J$505,"قادمة")+COUNTIFS('السجل'!$B$6:$B$505,A134&amp;"",'السجل'!$J$6:$J$505,"بدون موعد"))</f>
        <v/>
      </c>
      <c r="G134" s="16">
        <f>IF(A134&amp;""="","",COUNTIFS('السجل'!$B$6:$B$505,A134&amp;"",'السجل'!$J$6:$J$505,"متأخرة"))</f>
        <v/>
      </c>
      <c r="H134" s="6">
        <f>IF(A134&amp;""="","",IF(C134=0,"لا يوجد تواصل",IF(G134&gt;0,"متابعة متأخرة",IF(F134&gt;0,"متابعة قادمة","لا شيء مفتوح"))))</f>
        <v/>
      </c>
    </row>
    <row r="135">
      <c r="A135" s="5" t="n"/>
      <c r="B135" s="5" t="n"/>
      <c r="C135" s="16">
        <f>IF(A135&amp;""="","",COUNTIFS('السجل'!$B$6:$B$505,A135&amp;""))</f>
        <v/>
      </c>
      <c r="D135" s="17">
        <f>IF(A135&amp;""="","",IFERROR(SUMIFS('السجل'!$A$6:$A$505,'السجل'!$B$6:$B$505,A135&amp;"",'السجل'!$L$6:$L$505,1)/COUNTIFS('السجل'!$B$6:$B$505,A135&amp;"",'السجل'!$L$6:$L$505,1),""))</f>
        <v/>
      </c>
      <c r="E135" s="16">
        <f>IF(OR(A135&amp;""="",D135=""),"",'الإعدادات'!$B$4-D135)</f>
        <v/>
      </c>
      <c r="F135" s="16">
        <f>IF(A135&amp;""="","",COUNTIFS('السجل'!$B$6:$B$505,A135&amp;"",'السجل'!$J$6:$J$505,"متأخرة")+COUNTIFS('السجل'!$B$6:$B$505,A135&amp;"",'السجل'!$J$6:$J$505,"قادمة")+COUNTIFS('السجل'!$B$6:$B$505,A135&amp;"",'السجل'!$J$6:$J$505,"بدون موعد"))</f>
        <v/>
      </c>
      <c r="G135" s="16">
        <f>IF(A135&amp;""="","",COUNTIFS('السجل'!$B$6:$B$505,A135&amp;"",'السجل'!$J$6:$J$505,"متأخرة"))</f>
        <v/>
      </c>
      <c r="H135" s="6">
        <f>IF(A135&amp;""="","",IF(C135=0,"لا يوجد تواصل",IF(G135&gt;0,"متابعة متأخرة",IF(F135&gt;0,"متابعة قادمة","لا شيء مفتوح"))))</f>
        <v/>
      </c>
    </row>
    <row r="136">
      <c r="A136" s="5" t="n"/>
      <c r="B136" s="5" t="n"/>
      <c r="C136" s="16">
        <f>IF(A136&amp;""="","",COUNTIFS('السجل'!$B$6:$B$505,A136&amp;""))</f>
        <v/>
      </c>
      <c r="D136" s="17">
        <f>IF(A136&amp;""="","",IFERROR(SUMIFS('السجل'!$A$6:$A$505,'السجل'!$B$6:$B$505,A136&amp;"",'السجل'!$L$6:$L$505,1)/COUNTIFS('السجل'!$B$6:$B$505,A136&amp;"",'السجل'!$L$6:$L$505,1),""))</f>
        <v/>
      </c>
      <c r="E136" s="16">
        <f>IF(OR(A136&amp;""="",D136=""),"",'الإعدادات'!$B$4-D136)</f>
        <v/>
      </c>
      <c r="F136" s="16">
        <f>IF(A136&amp;""="","",COUNTIFS('السجل'!$B$6:$B$505,A136&amp;"",'السجل'!$J$6:$J$505,"متأخرة")+COUNTIFS('السجل'!$B$6:$B$505,A136&amp;"",'السجل'!$J$6:$J$505,"قادمة")+COUNTIFS('السجل'!$B$6:$B$505,A136&amp;"",'السجل'!$J$6:$J$505,"بدون موعد"))</f>
        <v/>
      </c>
      <c r="G136" s="16">
        <f>IF(A136&amp;""="","",COUNTIFS('السجل'!$B$6:$B$505,A136&amp;"",'السجل'!$J$6:$J$505,"متأخرة"))</f>
        <v/>
      </c>
      <c r="H136" s="6">
        <f>IF(A136&amp;""="","",IF(C136=0,"لا يوجد تواصل",IF(G136&gt;0,"متابعة متأخرة",IF(F136&gt;0,"متابعة قادمة","لا شيء مفتوح"))))</f>
        <v/>
      </c>
    </row>
    <row r="137">
      <c r="A137" s="5" t="n"/>
      <c r="B137" s="5" t="n"/>
      <c r="C137" s="16">
        <f>IF(A137&amp;""="","",COUNTIFS('السجل'!$B$6:$B$505,A137&amp;""))</f>
        <v/>
      </c>
      <c r="D137" s="17">
        <f>IF(A137&amp;""="","",IFERROR(SUMIFS('السجل'!$A$6:$A$505,'السجل'!$B$6:$B$505,A137&amp;"",'السجل'!$L$6:$L$505,1)/COUNTIFS('السجل'!$B$6:$B$505,A137&amp;"",'السجل'!$L$6:$L$505,1),""))</f>
        <v/>
      </c>
      <c r="E137" s="16">
        <f>IF(OR(A137&amp;""="",D137=""),"",'الإعدادات'!$B$4-D137)</f>
        <v/>
      </c>
      <c r="F137" s="16">
        <f>IF(A137&amp;""="","",COUNTIFS('السجل'!$B$6:$B$505,A137&amp;"",'السجل'!$J$6:$J$505,"متأخرة")+COUNTIFS('السجل'!$B$6:$B$505,A137&amp;"",'السجل'!$J$6:$J$505,"قادمة")+COUNTIFS('السجل'!$B$6:$B$505,A137&amp;"",'السجل'!$J$6:$J$505,"بدون موعد"))</f>
        <v/>
      </c>
      <c r="G137" s="16">
        <f>IF(A137&amp;""="","",COUNTIFS('السجل'!$B$6:$B$505,A137&amp;"",'السجل'!$J$6:$J$505,"متأخرة"))</f>
        <v/>
      </c>
      <c r="H137" s="6">
        <f>IF(A137&amp;""="","",IF(C137=0,"لا يوجد تواصل",IF(G137&gt;0,"متابعة متأخرة",IF(F137&gt;0,"متابعة قادمة","لا شيء مفتوح"))))</f>
        <v/>
      </c>
    </row>
    <row r="138">
      <c r="A138" s="5" t="n"/>
      <c r="B138" s="5" t="n"/>
      <c r="C138" s="16">
        <f>IF(A138&amp;""="","",COUNTIFS('السجل'!$B$6:$B$505,A138&amp;""))</f>
        <v/>
      </c>
      <c r="D138" s="17">
        <f>IF(A138&amp;""="","",IFERROR(SUMIFS('السجل'!$A$6:$A$505,'السجل'!$B$6:$B$505,A138&amp;"",'السجل'!$L$6:$L$505,1)/COUNTIFS('السجل'!$B$6:$B$505,A138&amp;"",'السجل'!$L$6:$L$505,1),""))</f>
        <v/>
      </c>
      <c r="E138" s="16">
        <f>IF(OR(A138&amp;""="",D138=""),"",'الإعدادات'!$B$4-D138)</f>
        <v/>
      </c>
      <c r="F138" s="16">
        <f>IF(A138&amp;""="","",COUNTIFS('السجل'!$B$6:$B$505,A138&amp;"",'السجل'!$J$6:$J$505,"متأخرة")+COUNTIFS('السجل'!$B$6:$B$505,A138&amp;"",'السجل'!$J$6:$J$505,"قادمة")+COUNTIFS('السجل'!$B$6:$B$505,A138&amp;"",'السجل'!$J$6:$J$505,"بدون موعد"))</f>
        <v/>
      </c>
      <c r="G138" s="16">
        <f>IF(A138&amp;""="","",COUNTIFS('السجل'!$B$6:$B$505,A138&amp;"",'السجل'!$J$6:$J$505,"متأخرة"))</f>
        <v/>
      </c>
      <c r="H138" s="6">
        <f>IF(A138&amp;""="","",IF(C138=0,"لا يوجد تواصل",IF(G138&gt;0,"متابعة متأخرة",IF(F138&gt;0,"متابعة قادمة","لا شيء مفتوح"))))</f>
        <v/>
      </c>
    </row>
    <row r="139">
      <c r="A139" s="5" t="n"/>
      <c r="B139" s="5" t="n"/>
      <c r="C139" s="16">
        <f>IF(A139&amp;""="","",COUNTIFS('السجل'!$B$6:$B$505,A139&amp;""))</f>
        <v/>
      </c>
      <c r="D139" s="17">
        <f>IF(A139&amp;""="","",IFERROR(SUMIFS('السجل'!$A$6:$A$505,'السجل'!$B$6:$B$505,A139&amp;"",'السجل'!$L$6:$L$505,1)/COUNTIFS('السجل'!$B$6:$B$505,A139&amp;"",'السجل'!$L$6:$L$505,1),""))</f>
        <v/>
      </c>
      <c r="E139" s="16">
        <f>IF(OR(A139&amp;""="",D139=""),"",'الإعدادات'!$B$4-D139)</f>
        <v/>
      </c>
      <c r="F139" s="16">
        <f>IF(A139&amp;""="","",COUNTIFS('السجل'!$B$6:$B$505,A139&amp;"",'السجل'!$J$6:$J$505,"متأخرة")+COUNTIFS('السجل'!$B$6:$B$505,A139&amp;"",'السجل'!$J$6:$J$505,"قادمة")+COUNTIFS('السجل'!$B$6:$B$505,A139&amp;"",'السجل'!$J$6:$J$505,"بدون موعد"))</f>
        <v/>
      </c>
      <c r="G139" s="16">
        <f>IF(A139&amp;""="","",COUNTIFS('السجل'!$B$6:$B$505,A139&amp;"",'السجل'!$J$6:$J$505,"متأخرة"))</f>
        <v/>
      </c>
      <c r="H139" s="6">
        <f>IF(A139&amp;""="","",IF(C139=0,"لا يوجد تواصل",IF(G139&gt;0,"متابعة متأخرة",IF(F139&gt;0,"متابعة قادمة","لا شيء مفتوح"))))</f>
        <v/>
      </c>
    </row>
    <row r="140">
      <c r="A140" s="5" t="n"/>
      <c r="B140" s="5" t="n"/>
      <c r="C140" s="16">
        <f>IF(A140&amp;""="","",COUNTIFS('السجل'!$B$6:$B$505,A140&amp;""))</f>
        <v/>
      </c>
      <c r="D140" s="17">
        <f>IF(A140&amp;""="","",IFERROR(SUMIFS('السجل'!$A$6:$A$505,'السجل'!$B$6:$B$505,A140&amp;"",'السجل'!$L$6:$L$505,1)/COUNTIFS('السجل'!$B$6:$B$505,A140&amp;"",'السجل'!$L$6:$L$505,1),""))</f>
        <v/>
      </c>
      <c r="E140" s="16">
        <f>IF(OR(A140&amp;""="",D140=""),"",'الإعدادات'!$B$4-D140)</f>
        <v/>
      </c>
      <c r="F140" s="16">
        <f>IF(A140&amp;""="","",COUNTIFS('السجل'!$B$6:$B$505,A140&amp;"",'السجل'!$J$6:$J$505,"متأخرة")+COUNTIFS('السجل'!$B$6:$B$505,A140&amp;"",'السجل'!$J$6:$J$505,"قادمة")+COUNTIFS('السجل'!$B$6:$B$505,A140&amp;"",'السجل'!$J$6:$J$505,"بدون موعد"))</f>
        <v/>
      </c>
      <c r="G140" s="16">
        <f>IF(A140&amp;""="","",COUNTIFS('السجل'!$B$6:$B$505,A140&amp;"",'السجل'!$J$6:$J$505,"متأخرة"))</f>
        <v/>
      </c>
      <c r="H140" s="6">
        <f>IF(A140&amp;""="","",IF(C140=0,"لا يوجد تواصل",IF(G140&gt;0,"متابعة متأخرة",IF(F140&gt;0,"متابعة قادمة","لا شيء مفتوح"))))</f>
        <v/>
      </c>
    </row>
    <row r="141">
      <c r="A141" s="5" t="n"/>
      <c r="B141" s="5" t="n"/>
      <c r="C141" s="16">
        <f>IF(A141&amp;""="","",COUNTIFS('السجل'!$B$6:$B$505,A141&amp;""))</f>
        <v/>
      </c>
      <c r="D141" s="17">
        <f>IF(A141&amp;""="","",IFERROR(SUMIFS('السجل'!$A$6:$A$505,'السجل'!$B$6:$B$505,A141&amp;"",'السجل'!$L$6:$L$505,1)/COUNTIFS('السجل'!$B$6:$B$505,A141&amp;"",'السجل'!$L$6:$L$505,1),""))</f>
        <v/>
      </c>
      <c r="E141" s="16">
        <f>IF(OR(A141&amp;""="",D141=""),"",'الإعدادات'!$B$4-D141)</f>
        <v/>
      </c>
      <c r="F141" s="16">
        <f>IF(A141&amp;""="","",COUNTIFS('السجل'!$B$6:$B$505,A141&amp;"",'السجل'!$J$6:$J$505,"متأخرة")+COUNTIFS('السجل'!$B$6:$B$505,A141&amp;"",'السجل'!$J$6:$J$505,"قادمة")+COUNTIFS('السجل'!$B$6:$B$505,A141&amp;"",'السجل'!$J$6:$J$505,"بدون موعد"))</f>
        <v/>
      </c>
      <c r="G141" s="16">
        <f>IF(A141&amp;""="","",COUNTIFS('السجل'!$B$6:$B$505,A141&amp;"",'السجل'!$J$6:$J$505,"متأخرة"))</f>
        <v/>
      </c>
      <c r="H141" s="6">
        <f>IF(A141&amp;""="","",IF(C141=0,"لا يوجد تواصل",IF(G141&gt;0,"متابعة متأخرة",IF(F141&gt;0,"متابعة قادمة","لا شيء مفتوح"))))</f>
        <v/>
      </c>
    </row>
    <row r="142">
      <c r="A142" s="5" t="n"/>
      <c r="B142" s="5" t="n"/>
      <c r="C142" s="16">
        <f>IF(A142&amp;""="","",COUNTIFS('السجل'!$B$6:$B$505,A142&amp;""))</f>
        <v/>
      </c>
      <c r="D142" s="17">
        <f>IF(A142&amp;""="","",IFERROR(SUMIFS('السجل'!$A$6:$A$505,'السجل'!$B$6:$B$505,A142&amp;"",'السجل'!$L$6:$L$505,1)/COUNTIFS('السجل'!$B$6:$B$505,A142&amp;"",'السجل'!$L$6:$L$505,1),""))</f>
        <v/>
      </c>
      <c r="E142" s="16">
        <f>IF(OR(A142&amp;""="",D142=""),"",'الإعدادات'!$B$4-D142)</f>
        <v/>
      </c>
      <c r="F142" s="16">
        <f>IF(A142&amp;""="","",COUNTIFS('السجل'!$B$6:$B$505,A142&amp;"",'السجل'!$J$6:$J$505,"متأخرة")+COUNTIFS('السجل'!$B$6:$B$505,A142&amp;"",'السجل'!$J$6:$J$505,"قادمة")+COUNTIFS('السجل'!$B$6:$B$505,A142&amp;"",'السجل'!$J$6:$J$505,"بدون موعد"))</f>
        <v/>
      </c>
      <c r="G142" s="16">
        <f>IF(A142&amp;""="","",COUNTIFS('السجل'!$B$6:$B$505,A142&amp;"",'السجل'!$J$6:$J$505,"متأخرة"))</f>
        <v/>
      </c>
      <c r="H142" s="6">
        <f>IF(A142&amp;""="","",IF(C142=0,"لا يوجد تواصل",IF(G142&gt;0,"متابعة متأخرة",IF(F142&gt;0,"متابعة قادمة","لا شيء مفتوح"))))</f>
        <v/>
      </c>
    </row>
    <row r="143">
      <c r="A143" s="5" t="n"/>
      <c r="B143" s="5" t="n"/>
      <c r="C143" s="16">
        <f>IF(A143&amp;""="","",COUNTIFS('السجل'!$B$6:$B$505,A143&amp;""))</f>
        <v/>
      </c>
      <c r="D143" s="17">
        <f>IF(A143&amp;""="","",IFERROR(SUMIFS('السجل'!$A$6:$A$505,'السجل'!$B$6:$B$505,A143&amp;"",'السجل'!$L$6:$L$505,1)/COUNTIFS('السجل'!$B$6:$B$505,A143&amp;"",'السجل'!$L$6:$L$505,1),""))</f>
        <v/>
      </c>
      <c r="E143" s="16">
        <f>IF(OR(A143&amp;""="",D143=""),"",'الإعدادات'!$B$4-D143)</f>
        <v/>
      </c>
      <c r="F143" s="16">
        <f>IF(A143&amp;""="","",COUNTIFS('السجل'!$B$6:$B$505,A143&amp;"",'السجل'!$J$6:$J$505,"متأخرة")+COUNTIFS('السجل'!$B$6:$B$505,A143&amp;"",'السجل'!$J$6:$J$505,"قادمة")+COUNTIFS('السجل'!$B$6:$B$505,A143&amp;"",'السجل'!$J$6:$J$505,"بدون موعد"))</f>
        <v/>
      </c>
      <c r="G143" s="16">
        <f>IF(A143&amp;""="","",COUNTIFS('السجل'!$B$6:$B$505,A143&amp;"",'السجل'!$J$6:$J$505,"متأخرة"))</f>
        <v/>
      </c>
      <c r="H143" s="6">
        <f>IF(A143&amp;""="","",IF(C143=0,"لا يوجد تواصل",IF(G143&gt;0,"متابعة متأخرة",IF(F143&gt;0,"متابعة قادمة","لا شيء مفتوح"))))</f>
        <v/>
      </c>
    </row>
    <row r="144">
      <c r="A144" s="5" t="n"/>
      <c r="B144" s="5" t="n"/>
      <c r="C144" s="16">
        <f>IF(A144&amp;""="","",COUNTIFS('السجل'!$B$6:$B$505,A144&amp;""))</f>
        <v/>
      </c>
      <c r="D144" s="17">
        <f>IF(A144&amp;""="","",IFERROR(SUMIFS('السجل'!$A$6:$A$505,'السجل'!$B$6:$B$505,A144&amp;"",'السجل'!$L$6:$L$505,1)/COUNTIFS('السجل'!$B$6:$B$505,A144&amp;"",'السجل'!$L$6:$L$505,1),""))</f>
        <v/>
      </c>
      <c r="E144" s="16">
        <f>IF(OR(A144&amp;""="",D144=""),"",'الإعدادات'!$B$4-D144)</f>
        <v/>
      </c>
      <c r="F144" s="16">
        <f>IF(A144&amp;""="","",COUNTIFS('السجل'!$B$6:$B$505,A144&amp;"",'السجل'!$J$6:$J$505,"متأخرة")+COUNTIFS('السجل'!$B$6:$B$505,A144&amp;"",'السجل'!$J$6:$J$505,"قادمة")+COUNTIFS('السجل'!$B$6:$B$505,A144&amp;"",'السجل'!$J$6:$J$505,"بدون موعد"))</f>
        <v/>
      </c>
      <c r="G144" s="16">
        <f>IF(A144&amp;""="","",COUNTIFS('السجل'!$B$6:$B$505,A144&amp;"",'السجل'!$J$6:$J$505,"متأخرة"))</f>
        <v/>
      </c>
      <c r="H144" s="6">
        <f>IF(A144&amp;""="","",IF(C144=0,"لا يوجد تواصل",IF(G144&gt;0,"متابعة متأخرة",IF(F144&gt;0,"متابعة قادمة","لا شيء مفتوح"))))</f>
        <v/>
      </c>
    </row>
    <row r="145">
      <c r="A145" s="5" t="n"/>
      <c r="B145" s="5" t="n"/>
      <c r="C145" s="16">
        <f>IF(A145&amp;""="","",COUNTIFS('السجل'!$B$6:$B$505,A145&amp;""))</f>
        <v/>
      </c>
      <c r="D145" s="17">
        <f>IF(A145&amp;""="","",IFERROR(SUMIFS('السجل'!$A$6:$A$505,'السجل'!$B$6:$B$505,A145&amp;"",'السجل'!$L$6:$L$505,1)/COUNTIFS('السجل'!$B$6:$B$505,A145&amp;"",'السجل'!$L$6:$L$505,1),""))</f>
        <v/>
      </c>
      <c r="E145" s="16">
        <f>IF(OR(A145&amp;""="",D145=""),"",'الإعدادات'!$B$4-D145)</f>
        <v/>
      </c>
      <c r="F145" s="16">
        <f>IF(A145&amp;""="","",COUNTIFS('السجل'!$B$6:$B$505,A145&amp;"",'السجل'!$J$6:$J$505,"متأخرة")+COUNTIFS('السجل'!$B$6:$B$505,A145&amp;"",'السجل'!$J$6:$J$505,"قادمة")+COUNTIFS('السجل'!$B$6:$B$505,A145&amp;"",'السجل'!$J$6:$J$505,"بدون موعد"))</f>
        <v/>
      </c>
      <c r="G145" s="16">
        <f>IF(A145&amp;""="","",COUNTIFS('السجل'!$B$6:$B$505,A145&amp;"",'السجل'!$J$6:$J$505,"متأخرة"))</f>
        <v/>
      </c>
      <c r="H145" s="6">
        <f>IF(A145&amp;""="","",IF(C145=0,"لا يوجد تواصل",IF(G145&gt;0,"متابعة متأخرة",IF(F145&gt;0,"متابعة قادمة","لا شيء مفتوح"))))</f>
        <v/>
      </c>
    </row>
    <row r="146">
      <c r="A146" s="5" t="n"/>
      <c r="B146" s="5" t="n"/>
      <c r="C146" s="16">
        <f>IF(A146&amp;""="","",COUNTIFS('السجل'!$B$6:$B$505,A146&amp;""))</f>
        <v/>
      </c>
      <c r="D146" s="17">
        <f>IF(A146&amp;""="","",IFERROR(SUMIFS('السجل'!$A$6:$A$505,'السجل'!$B$6:$B$505,A146&amp;"",'السجل'!$L$6:$L$505,1)/COUNTIFS('السجل'!$B$6:$B$505,A146&amp;"",'السجل'!$L$6:$L$505,1),""))</f>
        <v/>
      </c>
      <c r="E146" s="16">
        <f>IF(OR(A146&amp;""="",D146=""),"",'الإعدادات'!$B$4-D146)</f>
        <v/>
      </c>
      <c r="F146" s="16">
        <f>IF(A146&amp;""="","",COUNTIFS('السجل'!$B$6:$B$505,A146&amp;"",'السجل'!$J$6:$J$505,"متأخرة")+COUNTIFS('السجل'!$B$6:$B$505,A146&amp;"",'السجل'!$J$6:$J$505,"قادمة")+COUNTIFS('السجل'!$B$6:$B$505,A146&amp;"",'السجل'!$J$6:$J$505,"بدون موعد"))</f>
        <v/>
      </c>
      <c r="G146" s="16">
        <f>IF(A146&amp;""="","",COUNTIFS('السجل'!$B$6:$B$505,A146&amp;"",'السجل'!$J$6:$J$505,"متأخرة"))</f>
        <v/>
      </c>
      <c r="H146" s="6">
        <f>IF(A146&amp;""="","",IF(C146=0,"لا يوجد تواصل",IF(G146&gt;0,"متابعة متأخرة",IF(F146&gt;0,"متابعة قادمة","لا شيء مفتوح"))))</f>
        <v/>
      </c>
    </row>
    <row r="147">
      <c r="A147" s="5" t="n"/>
      <c r="B147" s="5" t="n"/>
      <c r="C147" s="16">
        <f>IF(A147&amp;""="","",COUNTIFS('السجل'!$B$6:$B$505,A147&amp;""))</f>
        <v/>
      </c>
      <c r="D147" s="17">
        <f>IF(A147&amp;""="","",IFERROR(SUMIFS('السجل'!$A$6:$A$505,'السجل'!$B$6:$B$505,A147&amp;"",'السجل'!$L$6:$L$505,1)/COUNTIFS('السجل'!$B$6:$B$505,A147&amp;"",'السجل'!$L$6:$L$505,1),""))</f>
        <v/>
      </c>
      <c r="E147" s="16">
        <f>IF(OR(A147&amp;""="",D147=""),"",'الإعدادات'!$B$4-D147)</f>
        <v/>
      </c>
      <c r="F147" s="16">
        <f>IF(A147&amp;""="","",COUNTIFS('السجل'!$B$6:$B$505,A147&amp;"",'السجل'!$J$6:$J$505,"متأخرة")+COUNTIFS('السجل'!$B$6:$B$505,A147&amp;"",'السجل'!$J$6:$J$505,"قادمة")+COUNTIFS('السجل'!$B$6:$B$505,A147&amp;"",'السجل'!$J$6:$J$505,"بدون موعد"))</f>
        <v/>
      </c>
      <c r="G147" s="16">
        <f>IF(A147&amp;""="","",COUNTIFS('السجل'!$B$6:$B$505,A147&amp;"",'السجل'!$J$6:$J$505,"متأخرة"))</f>
        <v/>
      </c>
      <c r="H147" s="6">
        <f>IF(A147&amp;""="","",IF(C147=0,"لا يوجد تواصل",IF(G147&gt;0,"متابعة متأخرة",IF(F147&gt;0,"متابعة قادمة","لا شيء مفتوح"))))</f>
        <v/>
      </c>
    </row>
    <row r="148">
      <c r="A148" s="5" t="n"/>
      <c r="B148" s="5" t="n"/>
      <c r="C148" s="16">
        <f>IF(A148&amp;""="","",COUNTIFS('السجل'!$B$6:$B$505,A148&amp;""))</f>
        <v/>
      </c>
      <c r="D148" s="17">
        <f>IF(A148&amp;""="","",IFERROR(SUMIFS('السجل'!$A$6:$A$505,'السجل'!$B$6:$B$505,A148&amp;"",'السجل'!$L$6:$L$505,1)/COUNTIFS('السجل'!$B$6:$B$505,A148&amp;"",'السجل'!$L$6:$L$505,1),""))</f>
        <v/>
      </c>
      <c r="E148" s="16">
        <f>IF(OR(A148&amp;""="",D148=""),"",'الإعدادات'!$B$4-D148)</f>
        <v/>
      </c>
      <c r="F148" s="16">
        <f>IF(A148&amp;""="","",COUNTIFS('السجل'!$B$6:$B$505,A148&amp;"",'السجل'!$J$6:$J$505,"متأخرة")+COUNTIFS('السجل'!$B$6:$B$505,A148&amp;"",'السجل'!$J$6:$J$505,"قادمة")+COUNTIFS('السجل'!$B$6:$B$505,A148&amp;"",'السجل'!$J$6:$J$505,"بدون موعد"))</f>
        <v/>
      </c>
      <c r="G148" s="16">
        <f>IF(A148&amp;""="","",COUNTIFS('السجل'!$B$6:$B$505,A148&amp;"",'السجل'!$J$6:$J$505,"متأخرة"))</f>
        <v/>
      </c>
      <c r="H148" s="6">
        <f>IF(A148&amp;""="","",IF(C148=0,"لا يوجد تواصل",IF(G148&gt;0,"متابعة متأخرة",IF(F148&gt;0,"متابعة قادمة","لا شيء مفتوح"))))</f>
        <v/>
      </c>
    </row>
    <row r="149">
      <c r="A149" s="5" t="n"/>
      <c r="B149" s="5" t="n"/>
      <c r="C149" s="16">
        <f>IF(A149&amp;""="","",COUNTIFS('السجل'!$B$6:$B$505,A149&amp;""))</f>
        <v/>
      </c>
      <c r="D149" s="17">
        <f>IF(A149&amp;""="","",IFERROR(SUMIFS('السجل'!$A$6:$A$505,'السجل'!$B$6:$B$505,A149&amp;"",'السجل'!$L$6:$L$505,1)/COUNTIFS('السجل'!$B$6:$B$505,A149&amp;"",'السجل'!$L$6:$L$505,1),""))</f>
        <v/>
      </c>
      <c r="E149" s="16">
        <f>IF(OR(A149&amp;""="",D149=""),"",'الإعدادات'!$B$4-D149)</f>
        <v/>
      </c>
      <c r="F149" s="16">
        <f>IF(A149&amp;""="","",COUNTIFS('السجل'!$B$6:$B$505,A149&amp;"",'السجل'!$J$6:$J$505,"متأخرة")+COUNTIFS('السجل'!$B$6:$B$505,A149&amp;"",'السجل'!$J$6:$J$505,"قادمة")+COUNTIFS('السجل'!$B$6:$B$505,A149&amp;"",'السجل'!$J$6:$J$505,"بدون موعد"))</f>
        <v/>
      </c>
      <c r="G149" s="16">
        <f>IF(A149&amp;""="","",COUNTIFS('السجل'!$B$6:$B$505,A149&amp;"",'السجل'!$J$6:$J$505,"متأخرة"))</f>
        <v/>
      </c>
      <c r="H149" s="6">
        <f>IF(A149&amp;""="","",IF(C149=0,"لا يوجد تواصل",IF(G149&gt;0,"متابعة متأخرة",IF(F149&gt;0,"متابعة قادمة","لا شيء مفتوح"))))</f>
        <v/>
      </c>
    </row>
    <row r="150">
      <c r="A150" s="5" t="n"/>
      <c r="B150" s="5" t="n"/>
      <c r="C150" s="16">
        <f>IF(A150&amp;""="","",COUNTIFS('السجل'!$B$6:$B$505,A150&amp;""))</f>
        <v/>
      </c>
      <c r="D150" s="17">
        <f>IF(A150&amp;""="","",IFERROR(SUMIFS('السجل'!$A$6:$A$505,'السجل'!$B$6:$B$505,A150&amp;"",'السجل'!$L$6:$L$505,1)/COUNTIFS('السجل'!$B$6:$B$505,A150&amp;"",'السجل'!$L$6:$L$505,1),""))</f>
        <v/>
      </c>
      <c r="E150" s="16">
        <f>IF(OR(A150&amp;""="",D150=""),"",'الإعدادات'!$B$4-D150)</f>
        <v/>
      </c>
      <c r="F150" s="16">
        <f>IF(A150&amp;""="","",COUNTIFS('السجل'!$B$6:$B$505,A150&amp;"",'السجل'!$J$6:$J$505,"متأخرة")+COUNTIFS('السجل'!$B$6:$B$505,A150&amp;"",'السجل'!$J$6:$J$505,"قادمة")+COUNTIFS('السجل'!$B$6:$B$505,A150&amp;"",'السجل'!$J$6:$J$505,"بدون موعد"))</f>
        <v/>
      </c>
      <c r="G150" s="16">
        <f>IF(A150&amp;""="","",COUNTIFS('السجل'!$B$6:$B$505,A150&amp;"",'السجل'!$J$6:$J$505,"متأخرة"))</f>
        <v/>
      </c>
      <c r="H150" s="6">
        <f>IF(A150&amp;""="","",IF(C150=0,"لا يوجد تواصل",IF(G150&gt;0,"متابعة متأخرة",IF(F150&gt;0,"متابعة قادمة","لا شيء مفتوح"))))</f>
        <v/>
      </c>
    </row>
    <row r="151">
      <c r="A151" s="5" t="n"/>
      <c r="B151" s="5" t="n"/>
      <c r="C151" s="16">
        <f>IF(A151&amp;""="","",COUNTIFS('السجل'!$B$6:$B$505,A151&amp;""))</f>
        <v/>
      </c>
      <c r="D151" s="17">
        <f>IF(A151&amp;""="","",IFERROR(SUMIFS('السجل'!$A$6:$A$505,'السجل'!$B$6:$B$505,A151&amp;"",'السجل'!$L$6:$L$505,1)/COUNTIFS('السجل'!$B$6:$B$505,A151&amp;"",'السجل'!$L$6:$L$505,1),""))</f>
        <v/>
      </c>
      <c r="E151" s="16">
        <f>IF(OR(A151&amp;""="",D151=""),"",'الإعدادات'!$B$4-D151)</f>
        <v/>
      </c>
      <c r="F151" s="16">
        <f>IF(A151&amp;""="","",COUNTIFS('السجل'!$B$6:$B$505,A151&amp;"",'السجل'!$J$6:$J$505,"متأخرة")+COUNTIFS('السجل'!$B$6:$B$505,A151&amp;"",'السجل'!$J$6:$J$505,"قادمة")+COUNTIFS('السجل'!$B$6:$B$505,A151&amp;"",'السجل'!$J$6:$J$505,"بدون موعد"))</f>
        <v/>
      </c>
      <c r="G151" s="16">
        <f>IF(A151&amp;""="","",COUNTIFS('السجل'!$B$6:$B$505,A151&amp;"",'السجل'!$J$6:$J$505,"متأخرة"))</f>
        <v/>
      </c>
      <c r="H151" s="6">
        <f>IF(A151&amp;""="","",IF(C151=0,"لا يوجد تواصل",IF(G151&gt;0,"متابعة متأخرة",IF(F151&gt;0,"متابعة قادمة","لا شيء مفتوح"))))</f>
        <v/>
      </c>
    </row>
    <row r="152">
      <c r="A152" s="5" t="n"/>
      <c r="B152" s="5" t="n"/>
      <c r="C152" s="16">
        <f>IF(A152&amp;""="","",COUNTIFS('السجل'!$B$6:$B$505,A152&amp;""))</f>
        <v/>
      </c>
      <c r="D152" s="17">
        <f>IF(A152&amp;""="","",IFERROR(SUMIFS('السجل'!$A$6:$A$505,'السجل'!$B$6:$B$505,A152&amp;"",'السجل'!$L$6:$L$505,1)/COUNTIFS('السجل'!$B$6:$B$505,A152&amp;"",'السجل'!$L$6:$L$505,1),""))</f>
        <v/>
      </c>
      <c r="E152" s="16">
        <f>IF(OR(A152&amp;""="",D152=""),"",'الإعدادات'!$B$4-D152)</f>
        <v/>
      </c>
      <c r="F152" s="16">
        <f>IF(A152&amp;""="","",COUNTIFS('السجل'!$B$6:$B$505,A152&amp;"",'السجل'!$J$6:$J$505,"متأخرة")+COUNTIFS('السجل'!$B$6:$B$505,A152&amp;"",'السجل'!$J$6:$J$505,"قادمة")+COUNTIFS('السجل'!$B$6:$B$505,A152&amp;"",'السجل'!$J$6:$J$505,"بدون موعد"))</f>
        <v/>
      </c>
      <c r="G152" s="16">
        <f>IF(A152&amp;""="","",COUNTIFS('السجل'!$B$6:$B$505,A152&amp;"",'السجل'!$J$6:$J$505,"متأخرة"))</f>
        <v/>
      </c>
      <c r="H152" s="6">
        <f>IF(A152&amp;""="","",IF(C152=0,"لا يوجد تواصل",IF(G152&gt;0,"متابعة متأخرة",IF(F152&gt;0,"متابعة قادمة","لا شيء مفتوح"))))</f>
        <v/>
      </c>
    </row>
    <row r="153">
      <c r="A153" s="5" t="n"/>
      <c r="B153" s="5" t="n"/>
      <c r="C153" s="16">
        <f>IF(A153&amp;""="","",COUNTIFS('السجل'!$B$6:$B$505,A153&amp;""))</f>
        <v/>
      </c>
      <c r="D153" s="17">
        <f>IF(A153&amp;""="","",IFERROR(SUMIFS('السجل'!$A$6:$A$505,'السجل'!$B$6:$B$505,A153&amp;"",'السجل'!$L$6:$L$505,1)/COUNTIFS('السجل'!$B$6:$B$505,A153&amp;"",'السجل'!$L$6:$L$505,1),""))</f>
        <v/>
      </c>
      <c r="E153" s="16">
        <f>IF(OR(A153&amp;""="",D153=""),"",'الإعدادات'!$B$4-D153)</f>
        <v/>
      </c>
      <c r="F153" s="16">
        <f>IF(A153&amp;""="","",COUNTIFS('السجل'!$B$6:$B$505,A153&amp;"",'السجل'!$J$6:$J$505,"متأخرة")+COUNTIFS('السجل'!$B$6:$B$505,A153&amp;"",'السجل'!$J$6:$J$505,"قادمة")+COUNTIFS('السجل'!$B$6:$B$505,A153&amp;"",'السجل'!$J$6:$J$505,"بدون موعد"))</f>
        <v/>
      </c>
      <c r="G153" s="16">
        <f>IF(A153&amp;""="","",COUNTIFS('السجل'!$B$6:$B$505,A153&amp;"",'السجل'!$J$6:$J$505,"متأخرة"))</f>
        <v/>
      </c>
      <c r="H153" s="6">
        <f>IF(A153&amp;""="","",IF(C153=0,"لا يوجد تواصل",IF(G153&gt;0,"متابعة متأخرة",IF(F153&gt;0,"متابعة قادمة","لا شيء مفتوح"))))</f>
        <v/>
      </c>
    </row>
    <row r="154">
      <c r="A154" s="5" t="n"/>
      <c r="B154" s="5" t="n"/>
      <c r="C154" s="16">
        <f>IF(A154&amp;""="","",COUNTIFS('السجل'!$B$6:$B$505,A154&amp;""))</f>
        <v/>
      </c>
      <c r="D154" s="17">
        <f>IF(A154&amp;""="","",IFERROR(SUMIFS('السجل'!$A$6:$A$505,'السجل'!$B$6:$B$505,A154&amp;"",'السجل'!$L$6:$L$505,1)/COUNTIFS('السجل'!$B$6:$B$505,A154&amp;"",'السجل'!$L$6:$L$505,1),""))</f>
        <v/>
      </c>
      <c r="E154" s="16">
        <f>IF(OR(A154&amp;""="",D154=""),"",'الإعدادات'!$B$4-D154)</f>
        <v/>
      </c>
      <c r="F154" s="16">
        <f>IF(A154&amp;""="","",COUNTIFS('السجل'!$B$6:$B$505,A154&amp;"",'السجل'!$J$6:$J$505,"متأخرة")+COUNTIFS('السجل'!$B$6:$B$505,A154&amp;"",'السجل'!$J$6:$J$505,"قادمة")+COUNTIFS('السجل'!$B$6:$B$505,A154&amp;"",'السجل'!$J$6:$J$505,"بدون موعد"))</f>
        <v/>
      </c>
      <c r="G154" s="16">
        <f>IF(A154&amp;""="","",COUNTIFS('السجل'!$B$6:$B$505,A154&amp;"",'السجل'!$J$6:$J$505,"متأخرة"))</f>
        <v/>
      </c>
      <c r="H154" s="6">
        <f>IF(A154&amp;""="","",IF(C154=0,"لا يوجد تواصل",IF(G154&gt;0,"متابعة متأخرة",IF(F154&gt;0,"متابعة قادمة","لا شيء مفتوح"))))</f>
        <v/>
      </c>
    </row>
    <row r="155">
      <c r="A155" s="5" t="n"/>
      <c r="B155" s="5" t="n"/>
      <c r="C155" s="16">
        <f>IF(A155&amp;""="","",COUNTIFS('السجل'!$B$6:$B$505,A155&amp;""))</f>
        <v/>
      </c>
      <c r="D155" s="17">
        <f>IF(A155&amp;""="","",IFERROR(SUMIFS('السجل'!$A$6:$A$505,'السجل'!$B$6:$B$505,A155&amp;"",'السجل'!$L$6:$L$505,1)/COUNTIFS('السجل'!$B$6:$B$505,A155&amp;"",'السجل'!$L$6:$L$505,1),""))</f>
        <v/>
      </c>
      <c r="E155" s="16">
        <f>IF(OR(A155&amp;""="",D155=""),"",'الإعدادات'!$B$4-D155)</f>
        <v/>
      </c>
      <c r="F155" s="16">
        <f>IF(A155&amp;""="","",COUNTIFS('السجل'!$B$6:$B$505,A155&amp;"",'السجل'!$J$6:$J$505,"متأخرة")+COUNTIFS('السجل'!$B$6:$B$505,A155&amp;"",'السجل'!$J$6:$J$505,"قادمة")+COUNTIFS('السجل'!$B$6:$B$505,A155&amp;"",'السجل'!$J$6:$J$505,"بدون موعد"))</f>
        <v/>
      </c>
      <c r="G155" s="16">
        <f>IF(A155&amp;""="","",COUNTIFS('السجل'!$B$6:$B$505,A155&amp;"",'السجل'!$J$6:$J$505,"متأخرة"))</f>
        <v/>
      </c>
      <c r="H155" s="6">
        <f>IF(A155&amp;""="","",IF(C155=0,"لا يوجد تواصل",IF(G155&gt;0,"متابعة متأخرة",IF(F155&gt;0,"متابعة قادمة","لا شيء مفتوح"))))</f>
        <v/>
      </c>
    </row>
    <row r="156">
      <c r="A156" s="5" t="n"/>
      <c r="B156" s="5" t="n"/>
      <c r="C156" s="16">
        <f>IF(A156&amp;""="","",COUNTIFS('السجل'!$B$6:$B$505,A156&amp;""))</f>
        <v/>
      </c>
      <c r="D156" s="17">
        <f>IF(A156&amp;""="","",IFERROR(SUMIFS('السجل'!$A$6:$A$505,'السجل'!$B$6:$B$505,A156&amp;"",'السجل'!$L$6:$L$505,1)/COUNTIFS('السجل'!$B$6:$B$505,A156&amp;"",'السجل'!$L$6:$L$505,1),""))</f>
        <v/>
      </c>
      <c r="E156" s="16">
        <f>IF(OR(A156&amp;""="",D156=""),"",'الإعدادات'!$B$4-D156)</f>
        <v/>
      </c>
      <c r="F156" s="16">
        <f>IF(A156&amp;""="","",COUNTIFS('السجل'!$B$6:$B$505,A156&amp;"",'السجل'!$J$6:$J$505,"متأخرة")+COUNTIFS('السجل'!$B$6:$B$505,A156&amp;"",'السجل'!$J$6:$J$505,"قادمة")+COUNTIFS('السجل'!$B$6:$B$505,A156&amp;"",'السجل'!$J$6:$J$505,"بدون موعد"))</f>
        <v/>
      </c>
      <c r="G156" s="16">
        <f>IF(A156&amp;""="","",COUNTIFS('السجل'!$B$6:$B$505,A156&amp;"",'السجل'!$J$6:$J$505,"متأخرة"))</f>
        <v/>
      </c>
      <c r="H156" s="6">
        <f>IF(A156&amp;""="","",IF(C156=0,"لا يوجد تواصل",IF(G156&gt;0,"متابعة متأخرة",IF(F156&gt;0,"متابعة قادمة","لا شيء مفتوح"))))</f>
        <v/>
      </c>
    </row>
    <row r="157">
      <c r="A157" s="5" t="n"/>
      <c r="B157" s="5" t="n"/>
      <c r="C157" s="16">
        <f>IF(A157&amp;""="","",COUNTIFS('السجل'!$B$6:$B$505,A157&amp;""))</f>
        <v/>
      </c>
      <c r="D157" s="17">
        <f>IF(A157&amp;""="","",IFERROR(SUMIFS('السجل'!$A$6:$A$505,'السجل'!$B$6:$B$505,A157&amp;"",'السجل'!$L$6:$L$505,1)/COUNTIFS('السجل'!$B$6:$B$505,A157&amp;"",'السجل'!$L$6:$L$505,1),""))</f>
        <v/>
      </c>
      <c r="E157" s="16">
        <f>IF(OR(A157&amp;""="",D157=""),"",'الإعدادات'!$B$4-D157)</f>
        <v/>
      </c>
      <c r="F157" s="16">
        <f>IF(A157&amp;""="","",COUNTIFS('السجل'!$B$6:$B$505,A157&amp;"",'السجل'!$J$6:$J$505,"متأخرة")+COUNTIFS('السجل'!$B$6:$B$505,A157&amp;"",'السجل'!$J$6:$J$505,"قادمة")+COUNTIFS('السجل'!$B$6:$B$505,A157&amp;"",'السجل'!$J$6:$J$505,"بدون موعد"))</f>
        <v/>
      </c>
      <c r="G157" s="16">
        <f>IF(A157&amp;""="","",COUNTIFS('السجل'!$B$6:$B$505,A157&amp;"",'السجل'!$J$6:$J$505,"متأخرة"))</f>
        <v/>
      </c>
      <c r="H157" s="6">
        <f>IF(A157&amp;""="","",IF(C157=0,"لا يوجد تواصل",IF(G157&gt;0,"متابعة متأخرة",IF(F157&gt;0,"متابعة قادمة","لا شيء مفتوح"))))</f>
        <v/>
      </c>
    </row>
    <row r="158">
      <c r="A158" s="5" t="n"/>
      <c r="B158" s="5" t="n"/>
      <c r="C158" s="16">
        <f>IF(A158&amp;""="","",COUNTIFS('السجل'!$B$6:$B$505,A158&amp;""))</f>
        <v/>
      </c>
      <c r="D158" s="17">
        <f>IF(A158&amp;""="","",IFERROR(SUMIFS('السجل'!$A$6:$A$505,'السجل'!$B$6:$B$505,A158&amp;"",'السجل'!$L$6:$L$505,1)/COUNTIFS('السجل'!$B$6:$B$505,A158&amp;"",'السجل'!$L$6:$L$505,1),""))</f>
        <v/>
      </c>
      <c r="E158" s="16">
        <f>IF(OR(A158&amp;""="",D158=""),"",'الإعدادات'!$B$4-D158)</f>
        <v/>
      </c>
      <c r="F158" s="16">
        <f>IF(A158&amp;""="","",COUNTIFS('السجل'!$B$6:$B$505,A158&amp;"",'السجل'!$J$6:$J$505,"متأخرة")+COUNTIFS('السجل'!$B$6:$B$505,A158&amp;"",'السجل'!$J$6:$J$505,"قادمة")+COUNTIFS('السجل'!$B$6:$B$505,A158&amp;"",'السجل'!$J$6:$J$505,"بدون موعد"))</f>
        <v/>
      </c>
      <c r="G158" s="16">
        <f>IF(A158&amp;""="","",COUNTIFS('السجل'!$B$6:$B$505,A158&amp;"",'السجل'!$J$6:$J$505,"متأخرة"))</f>
        <v/>
      </c>
      <c r="H158" s="6">
        <f>IF(A158&amp;""="","",IF(C158=0,"لا يوجد تواصل",IF(G158&gt;0,"متابعة متأخرة",IF(F158&gt;0,"متابعة قادمة","لا شيء مفتوح"))))</f>
        <v/>
      </c>
    </row>
    <row r="159">
      <c r="A159" s="5" t="n"/>
      <c r="B159" s="5" t="n"/>
      <c r="C159" s="16">
        <f>IF(A159&amp;""="","",COUNTIFS('السجل'!$B$6:$B$505,A159&amp;""))</f>
        <v/>
      </c>
      <c r="D159" s="17">
        <f>IF(A159&amp;""="","",IFERROR(SUMIFS('السجل'!$A$6:$A$505,'السجل'!$B$6:$B$505,A159&amp;"",'السجل'!$L$6:$L$505,1)/COUNTIFS('السجل'!$B$6:$B$505,A159&amp;"",'السجل'!$L$6:$L$505,1),""))</f>
        <v/>
      </c>
      <c r="E159" s="16">
        <f>IF(OR(A159&amp;""="",D159=""),"",'الإعدادات'!$B$4-D159)</f>
        <v/>
      </c>
      <c r="F159" s="16">
        <f>IF(A159&amp;""="","",COUNTIFS('السجل'!$B$6:$B$505,A159&amp;"",'السجل'!$J$6:$J$505,"متأخرة")+COUNTIFS('السجل'!$B$6:$B$505,A159&amp;"",'السجل'!$J$6:$J$505,"قادمة")+COUNTIFS('السجل'!$B$6:$B$505,A159&amp;"",'السجل'!$J$6:$J$505,"بدون موعد"))</f>
        <v/>
      </c>
      <c r="G159" s="16">
        <f>IF(A159&amp;""="","",COUNTIFS('السجل'!$B$6:$B$505,A159&amp;"",'السجل'!$J$6:$J$505,"متأخرة"))</f>
        <v/>
      </c>
      <c r="H159" s="6">
        <f>IF(A159&amp;""="","",IF(C159=0,"لا يوجد تواصل",IF(G159&gt;0,"متابعة متأخرة",IF(F159&gt;0,"متابعة قادمة","لا شيء مفتوح"))))</f>
        <v/>
      </c>
    </row>
    <row r="160">
      <c r="A160" s="5" t="n"/>
      <c r="B160" s="5" t="n"/>
      <c r="C160" s="16">
        <f>IF(A160&amp;""="","",COUNTIFS('السجل'!$B$6:$B$505,A160&amp;""))</f>
        <v/>
      </c>
      <c r="D160" s="17">
        <f>IF(A160&amp;""="","",IFERROR(SUMIFS('السجل'!$A$6:$A$505,'السجل'!$B$6:$B$505,A160&amp;"",'السجل'!$L$6:$L$505,1)/COUNTIFS('السجل'!$B$6:$B$505,A160&amp;"",'السجل'!$L$6:$L$505,1),""))</f>
        <v/>
      </c>
      <c r="E160" s="16">
        <f>IF(OR(A160&amp;""="",D160=""),"",'الإعدادات'!$B$4-D160)</f>
        <v/>
      </c>
      <c r="F160" s="16">
        <f>IF(A160&amp;""="","",COUNTIFS('السجل'!$B$6:$B$505,A160&amp;"",'السجل'!$J$6:$J$505,"متأخرة")+COUNTIFS('السجل'!$B$6:$B$505,A160&amp;"",'السجل'!$J$6:$J$505,"قادمة")+COUNTIFS('السجل'!$B$6:$B$505,A160&amp;"",'السجل'!$J$6:$J$505,"بدون موعد"))</f>
        <v/>
      </c>
      <c r="G160" s="16">
        <f>IF(A160&amp;""="","",COUNTIFS('السجل'!$B$6:$B$505,A160&amp;"",'السجل'!$J$6:$J$505,"متأخرة"))</f>
        <v/>
      </c>
      <c r="H160" s="6">
        <f>IF(A160&amp;""="","",IF(C160=0,"لا يوجد تواصل",IF(G160&gt;0,"متابعة متأخرة",IF(F160&gt;0,"متابعة قادمة","لا شيء مفتوح"))))</f>
        <v/>
      </c>
    </row>
    <row r="161">
      <c r="A161" s="5" t="n"/>
      <c r="B161" s="5" t="n"/>
      <c r="C161" s="16">
        <f>IF(A161&amp;""="","",COUNTIFS('السجل'!$B$6:$B$505,A161&amp;""))</f>
        <v/>
      </c>
      <c r="D161" s="17">
        <f>IF(A161&amp;""="","",IFERROR(SUMIFS('السجل'!$A$6:$A$505,'السجل'!$B$6:$B$505,A161&amp;"",'السجل'!$L$6:$L$505,1)/COUNTIFS('السجل'!$B$6:$B$505,A161&amp;"",'السجل'!$L$6:$L$505,1),""))</f>
        <v/>
      </c>
      <c r="E161" s="16">
        <f>IF(OR(A161&amp;""="",D161=""),"",'الإعدادات'!$B$4-D161)</f>
        <v/>
      </c>
      <c r="F161" s="16">
        <f>IF(A161&amp;""="","",COUNTIFS('السجل'!$B$6:$B$505,A161&amp;"",'السجل'!$J$6:$J$505,"متأخرة")+COUNTIFS('السجل'!$B$6:$B$505,A161&amp;"",'السجل'!$J$6:$J$505,"قادمة")+COUNTIFS('السجل'!$B$6:$B$505,A161&amp;"",'السجل'!$J$6:$J$505,"بدون موعد"))</f>
        <v/>
      </c>
      <c r="G161" s="16">
        <f>IF(A161&amp;""="","",COUNTIFS('السجل'!$B$6:$B$505,A161&amp;"",'السجل'!$J$6:$J$505,"متأخرة"))</f>
        <v/>
      </c>
      <c r="H161" s="6">
        <f>IF(A161&amp;""="","",IF(C161=0,"لا يوجد تواصل",IF(G161&gt;0,"متابعة متأخرة",IF(F161&gt;0,"متابعة قادمة","لا شيء مفتوح"))))</f>
        <v/>
      </c>
    </row>
    <row r="162">
      <c r="A162" s="5" t="n"/>
      <c r="B162" s="5" t="n"/>
      <c r="C162" s="16">
        <f>IF(A162&amp;""="","",COUNTIFS('السجل'!$B$6:$B$505,A162&amp;""))</f>
        <v/>
      </c>
      <c r="D162" s="17">
        <f>IF(A162&amp;""="","",IFERROR(SUMIFS('السجل'!$A$6:$A$505,'السجل'!$B$6:$B$505,A162&amp;"",'السجل'!$L$6:$L$505,1)/COUNTIFS('السجل'!$B$6:$B$505,A162&amp;"",'السجل'!$L$6:$L$505,1),""))</f>
        <v/>
      </c>
      <c r="E162" s="16">
        <f>IF(OR(A162&amp;""="",D162=""),"",'الإعدادات'!$B$4-D162)</f>
        <v/>
      </c>
      <c r="F162" s="16">
        <f>IF(A162&amp;""="","",COUNTIFS('السجل'!$B$6:$B$505,A162&amp;"",'السجل'!$J$6:$J$505,"متأخرة")+COUNTIFS('السجل'!$B$6:$B$505,A162&amp;"",'السجل'!$J$6:$J$505,"قادمة")+COUNTIFS('السجل'!$B$6:$B$505,A162&amp;"",'السجل'!$J$6:$J$505,"بدون موعد"))</f>
        <v/>
      </c>
      <c r="G162" s="16">
        <f>IF(A162&amp;""="","",COUNTIFS('السجل'!$B$6:$B$505,A162&amp;"",'السجل'!$J$6:$J$505,"متأخرة"))</f>
        <v/>
      </c>
      <c r="H162" s="6">
        <f>IF(A162&amp;""="","",IF(C162=0,"لا يوجد تواصل",IF(G162&gt;0,"متابعة متأخرة",IF(F162&gt;0,"متابعة قادمة","لا شيء مفتوح"))))</f>
        <v/>
      </c>
    </row>
    <row r="163">
      <c r="A163" s="5" t="n"/>
      <c r="B163" s="5" t="n"/>
      <c r="C163" s="16">
        <f>IF(A163&amp;""="","",COUNTIFS('السجل'!$B$6:$B$505,A163&amp;""))</f>
        <v/>
      </c>
      <c r="D163" s="17">
        <f>IF(A163&amp;""="","",IFERROR(SUMIFS('السجل'!$A$6:$A$505,'السجل'!$B$6:$B$505,A163&amp;"",'السجل'!$L$6:$L$505,1)/COUNTIFS('السجل'!$B$6:$B$505,A163&amp;"",'السجل'!$L$6:$L$505,1),""))</f>
        <v/>
      </c>
      <c r="E163" s="16">
        <f>IF(OR(A163&amp;""="",D163=""),"",'الإعدادات'!$B$4-D163)</f>
        <v/>
      </c>
      <c r="F163" s="16">
        <f>IF(A163&amp;""="","",COUNTIFS('السجل'!$B$6:$B$505,A163&amp;"",'السجل'!$J$6:$J$505,"متأخرة")+COUNTIFS('السجل'!$B$6:$B$505,A163&amp;"",'السجل'!$J$6:$J$505,"قادمة")+COUNTIFS('السجل'!$B$6:$B$505,A163&amp;"",'السجل'!$J$6:$J$505,"بدون موعد"))</f>
        <v/>
      </c>
      <c r="G163" s="16">
        <f>IF(A163&amp;""="","",COUNTIFS('السجل'!$B$6:$B$505,A163&amp;"",'السجل'!$J$6:$J$505,"متأخرة"))</f>
        <v/>
      </c>
      <c r="H163" s="6">
        <f>IF(A163&amp;""="","",IF(C163=0,"لا يوجد تواصل",IF(G163&gt;0,"متابعة متأخرة",IF(F163&gt;0,"متابعة قادمة","لا شيء مفتوح"))))</f>
        <v/>
      </c>
    </row>
    <row r="164">
      <c r="A164" s="5" t="n"/>
      <c r="B164" s="5" t="n"/>
      <c r="C164" s="16">
        <f>IF(A164&amp;""="","",COUNTIFS('السجل'!$B$6:$B$505,A164&amp;""))</f>
        <v/>
      </c>
      <c r="D164" s="17">
        <f>IF(A164&amp;""="","",IFERROR(SUMIFS('السجل'!$A$6:$A$505,'السجل'!$B$6:$B$505,A164&amp;"",'السجل'!$L$6:$L$505,1)/COUNTIFS('السجل'!$B$6:$B$505,A164&amp;"",'السجل'!$L$6:$L$505,1),""))</f>
        <v/>
      </c>
      <c r="E164" s="16">
        <f>IF(OR(A164&amp;""="",D164=""),"",'الإعدادات'!$B$4-D164)</f>
        <v/>
      </c>
      <c r="F164" s="16">
        <f>IF(A164&amp;""="","",COUNTIFS('السجل'!$B$6:$B$505,A164&amp;"",'السجل'!$J$6:$J$505,"متأخرة")+COUNTIFS('السجل'!$B$6:$B$505,A164&amp;"",'السجل'!$J$6:$J$505,"قادمة")+COUNTIFS('السجل'!$B$6:$B$505,A164&amp;"",'السجل'!$J$6:$J$505,"بدون موعد"))</f>
        <v/>
      </c>
      <c r="G164" s="16">
        <f>IF(A164&amp;""="","",COUNTIFS('السجل'!$B$6:$B$505,A164&amp;"",'السجل'!$J$6:$J$505,"متأخرة"))</f>
        <v/>
      </c>
      <c r="H164" s="6">
        <f>IF(A164&amp;""="","",IF(C164=0,"لا يوجد تواصل",IF(G164&gt;0,"متابعة متأخرة",IF(F164&gt;0,"متابعة قادمة","لا شيء مفتوح"))))</f>
        <v/>
      </c>
    </row>
    <row r="165">
      <c r="A165" s="5" t="n"/>
      <c r="B165" s="5" t="n"/>
      <c r="C165" s="16">
        <f>IF(A165&amp;""="","",COUNTIFS('السجل'!$B$6:$B$505,A165&amp;""))</f>
        <v/>
      </c>
      <c r="D165" s="17">
        <f>IF(A165&amp;""="","",IFERROR(SUMIFS('السجل'!$A$6:$A$505,'السجل'!$B$6:$B$505,A165&amp;"",'السجل'!$L$6:$L$505,1)/COUNTIFS('السجل'!$B$6:$B$505,A165&amp;"",'السجل'!$L$6:$L$505,1),""))</f>
        <v/>
      </c>
      <c r="E165" s="16">
        <f>IF(OR(A165&amp;""="",D165=""),"",'الإعدادات'!$B$4-D165)</f>
        <v/>
      </c>
      <c r="F165" s="16">
        <f>IF(A165&amp;""="","",COUNTIFS('السجل'!$B$6:$B$505,A165&amp;"",'السجل'!$J$6:$J$505,"متأخرة")+COUNTIFS('السجل'!$B$6:$B$505,A165&amp;"",'السجل'!$J$6:$J$505,"قادمة")+COUNTIFS('السجل'!$B$6:$B$505,A165&amp;"",'السجل'!$J$6:$J$505,"بدون موعد"))</f>
        <v/>
      </c>
      <c r="G165" s="16">
        <f>IF(A165&amp;""="","",COUNTIFS('السجل'!$B$6:$B$505,A165&amp;"",'السجل'!$J$6:$J$505,"متأخرة"))</f>
        <v/>
      </c>
      <c r="H165" s="6">
        <f>IF(A165&amp;""="","",IF(C165=0,"لا يوجد تواصل",IF(G165&gt;0,"متابعة متأخرة",IF(F165&gt;0,"متابعة قادمة","لا شيء مفتوح"))))</f>
        <v/>
      </c>
    </row>
    <row r="166">
      <c r="A166" s="5" t="n"/>
      <c r="B166" s="5" t="n"/>
      <c r="C166" s="16">
        <f>IF(A166&amp;""="","",COUNTIFS('السجل'!$B$6:$B$505,A166&amp;""))</f>
        <v/>
      </c>
      <c r="D166" s="17">
        <f>IF(A166&amp;""="","",IFERROR(SUMIFS('السجل'!$A$6:$A$505,'السجل'!$B$6:$B$505,A166&amp;"",'السجل'!$L$6:$L$505,1)/COUNTIFS('السجل'!$B$6:$B$505,A166&amp;"",'السجل'!$L$6:$L$505,1),""))</f>
        <v/>
      </c>
      <c r="E166" s="16">
        <f>IF(OR(A166&amp;""="",D166=""),"",'الإعدادات'!$B$4-D166)</f>
        <v/>
      </c>
      <c r="F166" s="16">
        <f>IF(A166&amp;""="","",COUNTIFS('السجل'!$B$6:$B$505,A166&amp;"",'السجل'!$J$6:$J$505,"متأخرة")+COUNTIFS('السجل'!$B$6:$B$505,A166&amp;"",'السجل'!$J$6:$J$505,"قادمة")+COUNTIFS('السجل'!$B$6:$B$505,A166&amp;"",'السجل'!$J$6:$J$505,"بدون موعد"))</f>
        <v/>
      </c>
      <c r="G166" s="16">
        <f>IF(A166&amp;""="","",COUNTIFS('السجل'!$B$6:$B$505,A166&amp;"",'السجل'!$J$6:$J$505,"متأخرة"))</f>
        <v/>
      </c>
      <c r="H166" s="6">
        <f>IF(A166&amp;""="","",IF(C166=0,"لا يوجد تواصل",IF(G166&gt;0,"متابعة متأخرة",IF(F166&gt;0,"متابعة قادمة","لا شيء مفتوح"))))</f>
        <v/>
      </c>
    </row>
    <row r="167">
      <c r="A167" s="5" t="n"/>
      <c r="B167" s="5" t="n"/>
      <c r="C167" s="16">
        <f>IF(A167&amp;""="","",COUNTIFS('السجل'!$B$6:$B$505,A167&amp;""))</f>
        <v/>
      </c>
      <c r="D167" s="17">
        <f>IF(A167&amp;""="","",IFERROR(SUMIFS('السجل'!$A$6:$A$505,'السجل'!$B$6:$B$505,A167&amp;"",'السجل'!$L$6:$L$505,1)/COUNTIFS('السجل'!$B$6:$B$505,A167&amp;"",'السجل'!$L$6:$L$505,1),""))</f>
        <v/>
      </c>
      <c r="E167" s="16">
        <f>IF(OR(A167&amp;""="",D167=""),"",'الإعدادات'!$B$4-D167)</f>
        <v/>
      </c>
      <c r="F167" s="16">
        <f>IF(A167&amp;""="","",COUNTIFS('السجل'!$B$6:$B$505,A167&amp;"",'السجل'!$J$6:$J$505,"متأخرة")+COUNTIFS('السجل'!$B$6:$B$505,A167&amp;"",'السجل'!$J$6:$J$505,"قادمة")+COUNTIFS('السجل'!$B$6:$B$505,A167&amp;"",'السجل'!$J$6:$J$505,"بدون موعد"))</f>
        <v/>
      </c>
      <c r="G167" s="16">
        <f>IF(A167&amp;""="","",COUNTIFS('السجل'!$B$6:$B$505,A167&amp;"",'السجل'!$J$6:$J$505,"متأخرة"))</f>
        <v/>
      </c>
      <c r="H167" s="6">
        <f>IF(A167&amp;""="","",IF(C167=0,"لا يوجد تواصل",IF(G167&gt;0,"متابعة متأخرة",IF(F167&gt;0,"متابعة قادمة","لا شيء مفتوح"))))</f>
        <v/>
      </c>
    </row>
    <row r="168">
      <c r="A168" s="5" t="n"/>
      <c r="B168" s="5" t="n"/>
      <c r="C168" s="16">
        <f>IF(A168&amp;""="","",COUNTIFS('السجل'!$B$6:$B$505,A168&amp;""))</f>
        <v/>
      </c>
      <c r="D168" s="17">
        <f>IF(A168&amp;""="","",IFERROR(SUMIFS('السجل'!$A$6:$A$505,'السجل'!$B$6:$B$505,A168&amp;"",'السجل'!$L$6:$L$505,1)/COUNTIFS('السجل'!$B$6:$B$505,A168&amp;"",'السجل'!$L$6:$L$505,1),""))</f>
        <v/>
      </c>
      <c r="E168" s="16">
        <f>IF(OR(A168&amp;""="",D168=""),"",'الإعدادات'!$B$4-D168)</f>
        <v/>
      </c>
      <c r="F168" s="16">
        <f>IF(A168&amp;""="","",COUNTIFS('السجل'!$B$6:$B$505,A168&amp;"",'السجل'!$J$6:$J$505,"متأخرة")+COUNTIFS('السجل'!$B$6:$B$505,A168&amp;"",'السجل'!$J$6:$J$505,"قادمة")+COUNTIFS('السجل'!$B$6:$B$505,A168&amp;"",'السجل'!$J$6:$J$505,"بدون موعد"))</f>
        <v/>
      </c>
      <c r="G168" s="16">
        <f>IF(A168&amp;""="","",COUNTIFS('السجل'!$B$6:$B$505,A168&amp;"",'السجل'!$J$6:$J$505,"متأخرة"))</f>
        <v/>
      </c>
      <c r="H168" s="6">
        <f>IF(A168&amp;""="","",IF(C168=0,"لا يوجد تواصل",IF(G168&gt;0,"متابعة متأخرة",IF(F168&gt;0,"متابعة قادمة","لا شيء مفتوح"))))</f>
        <v/>
      </c>
    </row>
    <row r="169">
      <c r="A169" s="5" t="n"/>
      <c r="B169" s="5" t="n"/>
      <c r="C169" s="16">
        <f>IF(A169&amp;""="","",COUNTIFS('السجل'!$B$6:$B$505,A169&amp;""))</f>
        <v/>
      </c>
      <c r="D169" s="17">
        <f>IF(A169&amp;""="","",IFERROR(SUMIFS('السجل'!$A$6:$A$505,'السجل'!$B$6:$B$505,A169&amp;"",'السجل'!$L$6:$L$505,1)/COUNTIFS('السجل'!$B$6:$B$505,A169&amp;"",'السجل'!$L$6:$L$505,1),""))</f>
        <v/>
      </c>
      <c r="E169" s="16">
        <f>IF(OR(A169&amp;""="",D169=""),"",'الإعدادات'!$B$4-D169)</f>
        <v/>
      </c>
      <c r="F169" s="16">
        <f>IF(A169&amp;""="","",COUNTIFS('السجل'!$B$6:$B$505,A169&amp;"",'السجل'!$J$6:$J$505,"متأخرة")+COUNTIFS('السجل'!$B$6:$B$505,A169&amp;"",'السجل'!$J$6:$J$505,"قادمة")+COUNTIFS('السجل'!$B$6:$B$505,A169&amp;"",'السجل'!$J$6:$J$505,"بدون موعد"))</f>
        <v/>
      </c>
      <c r="G169" s="16">
        <f>IF(A169&amp;""="","",COUNTIFS('السجل'!$B$6:$B$505,A169&amp;"",'السجل'!$J$6:$J$505,"متأخرة"))</f>
        <v/>
      </c>
      <c r="H169" s="6">
        <f>IF(A169&amp;""="","",IF(C169=0,"لا يوجد تواصل",IF(G169&gt;0,"متابعة متأخرة",IF(F169&gt;0,"متابعة قادمة","لا شيء مفتوح"))))</f>
        <v/>
      </c>
    </row>
    <row r="170">
      <c r="A170" s="5" t="n"/>
      <c r="B170" s="5" t="n"/>
      <c r="C170" s="16">
        <f>IF(A170&amp;""="","",COUNTIFS('السجل'!$B$6:$B$505,A170&amp;""))</f>
        <v/>
      </c>
      <c r="D170" s="17">
        <f>IF(A170&amp;""="","",IFERROR(SUMIFS('السجل'!$A$6:$A$505,'السجل'!$B$6:$B$505,A170&amp;"",'السجل'!$L$6:$L$505,1)/COUNTIFS('السجل'!$B$6:$B$505,A170&amp;"",'السجل'!$L$6:$L$505,1),""))</f>
        <v/>
      </c>
      <c r="E170" s="16">
        <f>IF(OR(A170&amp;""="",D170=""),"",'الإعدادات'!$B$4-D170)</f>
        <v/>
      </c>
      <c r="F170" s="16">
        <f>IF(A170&amp;""="","",COUNTIFS('السجل'!$B$6:$B$505,A170&amp;"",'السجل'!$J$6:$J$505,"متأخرة")+COUNTIFS('السجل'!$B$6:$B$505,A170&amp;"",'السجل'!$J$6:$J$505,"قادمة")+COUNTIFS('السجل'!$B$6:$B$505,A170&amp;"",'السجل'!$J$6:$J$505,"بدون موعد"))</f>
        <v/>
      </c>
      <c r="G170" s="16">
        <f>IF(A170&amp;""="","",COUNTIFS('السجل'!$B$6:$B$505,A170&amp;"",'السجل'!$J$6:$J$505,"متأخرة"))</f>
        <v/>
      </c>
      <c r="H170" s="6">
        <f>IF(A170&amp;""="","",IF(C170=0,"لا يوجد تواصل",IF(G170&gt;0,"متابعة متأخرة",IF(F170&gt;0,"متابعة قادمة","لا شيء مفتوح"))))</f>
        <v/>
      </c>
    </row>
    <row r="171">
      <c r="A171" s="5" t="n"/>
      <c r="B171" s="5" t="n"/>
      <c r="C171" s="16">
        <f>IF(A171&amp;""="","",COUNTIFS('السجل'!$B$6:$B$505,A171&amp;""))</f>
        <v/>
      </c>
      <c r="D171" s="17">
        <f>IF(A171&amp;""="","",IFERROR(SUMIFS('السجل'!$A$6:$A$505,'السجل'!$B$6:$B$505,A171&amp;"",'السجل'!$L$6:$L$505,1)/COUNTIFS('السجل'!$B$6:$B$505,A171&amp;"",'السجل'!$L$6:$L$505,1),""))</f>
        <v/>
      </c>
      <c r="E171" s="16">
        <f>IF(OR(A171&amp;""="",D171=""),"",'الإعدادات'!$B$4-D171)</f>
        <v/>
      </c>
      <c r="F171" s="16">
        <f>IF(A171&amp;""="","",COUNTIFS('السجل'!$B$6:$B$505,A171&amp;"",'السجل'!$J$6:$J$505,"متأخرة")+COUNTIFS('السجل'!$B$6:$B$505,A171&amp;"",'السجل'!$J$6:$J$505,"قادمة")+COUNTIFS('السجل'!$B$6:$B$505,A171&amp;"",'السجل'!$J$6:$J$505,"بدون موعد"))</f>
        <v/>
      </c>
      <c r="G171" s="16">
        <f>IF(A171&amp;""="","",COUNTIFS('السجل'!$B$6:$B$505,A171&amp;"",'السجل'!$J$6:$J$505,"متأخرة"))</f>
        <v/>
      </c>
      <c r="H171" s="6">
        <f>IF(A171&amp;""="","",IF(C171=0,"لا يوجد تواصل",IF(G171&gt;0,"متابعة متأخرة",IF(F171&gt;0,"متابعة قادمة","لا شيء مفتوح"))))</f>
        <v/>
      </c>
    </row>
    <row r="172">
      <c r="A172" s="5" t="n"/>
      <c r="B172" s="5" t="n"/>
      <c r="C172" s="16">
        <f>IF(A172&amp;""="","",COUNTIFS('السجل'!$B$6:$B$505,A172&amp;""))</f>
        <v/>
      </c>
      <c r="D172" s="17">
        <f>IF(A172&amp;""="","",IFERROR(SUMIFS('السجل'!$A$6:$A$505,'السجل'!$B$6:$B$505,A172&amp;"",'السجل'!$L$6:$L$505,1)/COUNTIFS('السجل'!$B$6:$B$505,A172&amp;"",'السجل'!$L$6:$L$505,1),""))</f>
        <v/>
      </c>
      <c r="E172" s="16">
        <f>IF(OR(A172&amp;""="",D172=""),"",'الإعدادات'!$B$4-D172)</f>
        <v/>
      </c>
      <c r="F172" s="16">
        <f>IF(A172&amp;""="","",COUNTIFS('السجل'!$B$6:$B$505,A172&amp;"",'السجل'!$J$6:$J$505,"متأخرة")+COUNTIFS('السجل'!$B$6:$B$505,A172&amp;"",'السجل'!$J$6:$J$505,"قادمة")+COUNTIFS('السجل'!$B$6:$B$505,A172&amp;"",'السجل'!$J$6:$J$505,"بدون موعد"))</f>
        <v/>
      </c>
      <c r="G172" s="16">
        <f>IF(A172&amp;""="","",COUNTIFS('السجل'!$B$6:$B$505,A172&amp;"",'السجل'!$J$6:$J$505,"متأخرة"))</f>
        <v/>
      </c>
      <c r="H172" s="6">
        <f>IF(A172&amp;""="","",IF(C172=0,"لا يوجد تواصل",IF(G172&gt;0,"متابعة متأخرة",IF(F172&gt;0,"متابعة قادمة","لا شيء مفتوح"))))</f>
        <v/>
      </c>
    </row>
    <row r="173">
      <c r="A173" s="5" t="n"/>
      <c r="B173" s="5" t="n"/>
      <c r="C173" s="16">
        <f>IF(A173&amp;""="","",COUNTIFS('السجل'!$B$6:$B$505,A173&amp;""))</f>
        <v/>
      </c>
      <c r="D173" s="17">
        <f>IF(A173&amp;""="","",IFERROR(SUMIFS('السجل'!$A$6:$A$505,'السجل'!$B$6:$B$505,A173&amp;"",'السجل'!$L$6:$L$505,1)/COUNTIFS('السجل'!$B$6:$B$505,A173&amp;"",'السجل'!$L$6:$L$505,1),""))</f>
        <v/>
      </c>
      <c r="E173" s="16">
        <f>IF(OR(A173&amp;""="",D173=""),"",'الإعدادات'!$B$4-D173)</f>
        <v/>
      </c>
      <c r="F173" s="16">
        <f>IF(A173&amp;""="","",COUNTIFS('السجل'!$B$6:$B$505,A173&amp;"",'السجل'!$J$6:$J$505,"متأخرة")+COUNTIFS('السجل'!$B$6:$B$505,A173&amp;"",'السجل'!$J$6:$J$505,"قادمة")+COUNTIFS('السجل'!$B$6:$B$505,A173&amp;"",'السجل'!$J$6:$J$505,"بدون موعد"))</f>
        <v/>
      </c>
      <c r="G173" s="16">
        <f>IF(A173&amp;""="","",COUNTIFS('السجل'!$B$6:$B$505,A173&amp;"",'السجل'!$J$6:$J$505,"متأخرة"))</f>
        <v/>
      </c>
      <c r="H173" s="6">
        <f>IF(A173&amp;""="","",IF(C173=0,"لا يوجد تواصل",IF(G173&gt;0,"متابعة متأخرة",IF(F173&gt;0,"متابعة قادمة","لا شيء مفتوح"))))</f>
        <v/>
      </c>
    </row>
    <row r="174">
      <c r="A174" s="5" t="n"/>
      <c r="B174" s="5" t="n"/>
      <c r="C174" s="16">
        <f>IF(A174&amp;""="","",COUNTIFS('السجل'!$B$6:$B$505,A174&amp;""))</f>
        <v/>
      </c>
      <c r="D174" s="17">
        <f>IF(A174&amp;""="","",IFERROR(SUMIFS('السجل'!$A$6:$A$505,'السجل'!$B$6:$B$505,A174&amp;"",'السجل'!$L$6:$L$505,1)/COUNTIFS('السجل'!$B$6:$B$505,A174&amp;"",'السجل'!$L$6:$L$505,1),""))</f>
        <v/>
      </c>
      <c r="E174" s="16">
        <f>IF(OR(A174&amp;""="",D174=""),"",'الإعدادات'!$B$4-D174)</f>
        <v/>
      </c>
      <c r="F174" s="16">
        <f>IF(A174&amp;""="","",COUNTIFS('السجل'!$B$6:$B$505,A174&amp;"",'السجل'!$J$6:$J$505,"متأخرة")+COUNTIFS('السجل'!$B$6:$B$505,A174&amp;"",'السجل'!$J$6:$J$505,"قادمة")+COUNTIFS('السجل'!$B$6:$B$505,A174&amp;"",'السجل'!$J$6:$J$505,"بدون موعد"))</f>
        <v/>
      </c>
      <c r="G174" s="16">
        <f>IF(A174&amp;""="","",COUNTIFS('السجل'!$B$6:$B$505,A174&amp;"",'السجل'!$J$6:$J$505,"متأخرة"))</f>
        <v/>
      </c>
      <c r="H174" s="6">
        <f>IF(A174&amp;""="","",IF(C174=0,"لا يوجد تواصل",IF(G174&gt;0,"متابعة متأخرة",IF(F174&gt;0,"متابعة قادمة","لا شيء مفتوح"))))</f>
        <v/>
      </c>
    </row>
    <row r="175">
      <c r="A175" s="5" t="n"/>
      <c r="B175" s="5" t="n"/>
      <c r="C175" s="16">
        <f>IF(A175&amp;""="","",COUNTIFS('السجل'!$B$6:$B$505,A175&amp;""))</f>
        <v/>
      </c>
      <c r="D175" s="17">
        <f>IF(A175&amp;""="","",IFERROR(SUMIFS('السجل'!$A$6:$A$505,'السجل'!$B$6:$B$505,A175&amp;"",'السجل'!$L$6:$L$505,1)/COUNTIFS('السجل'!$B$6:$B$505,A175&amp;"",'السجل'!$L$6:$L$505,1),""))</f>
        <v/>
      </c>
      <c r="E175" s="16">
        <f>IF(OR(A175&amp;""="",D175=""),"",'الإعدادات'!$B$4-D175)</f>
        <v/>
      </c>
      <c r="F175" s="16">
        <f>IF(A175&amp;""="","",COUNTIFS('السجل'!$B$6:$B$505,A175&amp;"",'السجل'!$J$6:$J$505,"متأخرة")+COUNTIFS('السجل'!$B$6:$B$505,A175&amp;"",'السجل'!$J$6:$J$505,"قادمة")+COUNTIFS('السجل'!$B$6:$B$505,A175&amp;"",'السجل'!$J$6:$J$505,"بدون موعد"))</f>
        <v/>
      </c>
      <c r="G175" s="16">
        <f>IF(A175&amp;""="","",COUNTIFS('السجل'!$B$6:$B$505,A175&amp;"",'السجل'!$J$6:$J$505,"متأخرة"))</f>
        <v/>
      </c>
      <c r="H175" s="6">
        <f>IF(A175&amp;""="","",IF(C175=0,"لا يوجد تواصل",IF(G175&gt;0,"متابعة متأخرة",IF(F175&gt;0,"متابعة قادمة","لا شيء مفتوح"))))</f>
        <v/>
      </c>
    </row>
    <row r="176">
      <c r="A176" s="5" t="n"/>
      <c r="B176" s="5" t="n"/>
      <c r="C176" s="16">
        <f>IF(A176&amp;""="","",COUNTIFS('السجل'!$B$6:$B$505,A176&amp;""))</f>
        <v/>
      </c>
      <c r="D176" s="17">
        <f>IF(A176&amp;""="","",IFERROR(SUMIFS('السجل'!$A$6:$A$505,'السجل'!$B$6:$B$505,A176&amp;"",'السجل'!$L$6:$L$505,1)/COUNTIFS('السجل'!$B$6:$B$505,A176&amp;"",'السجل'!$L$6:$L$505,1),""))</f>
        <v/>
      </c>
      <c r="E176" s="16">
        <f>IF(OR(A176&amp;""="",D176=""),"",'الإعدادات'!$B$4-D176)</f>
        <v/>
      </c>
      <c r="F176" s="16">
        <f>IF(A176&amp;""="","",COUNTIFS('السجل'!$B$6:$B$505,A176&amp;"",'السجل'!$J$6:$J$505,"متأخرة")+COUNTIFS('السجل'!$B$6:$B$505,A176&amp;"",'السجل'!$J$6:$J$505,"قادمة")+COUNTIFS('السجل'!$B$6:$B$505,A176&amp;"",'السجل'!$J$6:$J$505,"بدون موعد"))</f>
        <v/>
      </c>
      <c r="G176" s="16">
        <f>IF(A176&amp;""="","",COUNTIFS('السجل'!$B$6:$B$505,A176&amp;"",'السجل'!$J$6:$J$505,"متأخرة"))</f>
        <v/>
      </c>
      <c r="H176" s="6">
        <f>IF(A176&amp;""="","",IF(C176=0,"لا يوجد تواصل",IF(G176&gt;0,"متابعة متأخرة",IF(F176&gt;0,"متابعة قادمة","لا شيء مفتوح"))))</f>
        <v/>
      </c>
    </row>
    <row r="177">
      <c r="A177" s="5" t="n"/>
      <c r="B177" s="5" t="n"/>
      <c r="C177" s="16">
        <f>IF(A177&amp;""="","",COUNTIFS('السجل'!$B$6:$B$505,A177&amp;""))</f>
        <v/>
      </c>
      <c r="D177" s="17">
        <f>IF(A177&amp;""="","",IFERROR(SUMIFS('السجل'!$A$6:$A$505,'السجل'!$B$6:$B$505,A177&amp;"",'السجل'!$L$6:$L$505,1)/COUNTIFS('السجل'!$B$6:$B$505,A177&amp;"",'السجل'!$L$6:$L$505,1),""))</f>
        <v/>
      </c>
      <c r="E177" s="16">
        <f>IF(OR(A177&amp;""="",D177=""),"",'الإعدادات'!$B$4-D177)</f>
        <v/>
      </c>
      <c r="F177" s="16">
        <f>IF(A177&amp;""="","",COUNTIFS('السجل'!$B$6:$B$505,A177&amp;"",'السجل'!$J$6:$J$505,"متأخرة")+COUNTIFS('السجل'!$B$6:$B$505,A177&amp;"",'السجل'!$J$6:$J$505,"قادمة")+COUNTIFS('السجل'!$B$6:$B$505,A177&amp;"",'السجل'!$J$6:$J$505,"بدون موعد"))</f>
        <v/>
      </c>
      <c r="G177" s="16">
        <f>IF(A177&amp;""="","",COUNTIFS('السجل'!$B$6:$B$505,A177&amp;"",'السجل'!$J$6:$J$505,"متأخرة"))</f>
        <v/>
      </c>
      <c r="H177" s="6">
        <f>IF(A177&amp;""="","",IF(C177=0,"لا يوجد تواصل",IF(G177&gt;0,"متابعة متأخرة",IF(F177&gt;0,"متابعة قادمة","لا شيء مفتوح"))))</f>
        <v/>
      </c>
    </row>
    <row r="178">
      <c r="A178" s="5" t="n"/>
      <c r="B178" s="5" t="n"/>
      <c r="C178" s="16">
        <f>IF(A178&amp;""="","",COUNTIFS('السجل'!$B$6:$B$505,A178&amp;""))</f>
        <v/>
      </c>
      <c r="D178" s="17">
        <f>IF(A178&amp;""="","",IFERROR(SUMIFS('السجل'!$A$6:$A$505,'السجل'!$B$6:$B$505,A178&amp;"",'السجل'!$L$6:$L$505,1)/COUNTIFS('السجل'!$B$6:$B$505,A178&amp;"",'السجل'!$L$6:$L$505,1),""))</f>
        <v/>
      </c>
      <c r="E178" s="16">
        <f>IF(OR(A178&amp;""="",D178=""),"",'الإعدادات'!$B$4-D178)</f>
        <v/>
      </c>
      <c r="F178" s="16">
        <f>IF(A178&amp;""="","",COUNTIFS('السجل'!$B$6:$B$505,A178&amp;"",'السجل'!$J$6:$J$505,"متأخرة")+COUNTIFS('السجل'!$B$6:$B$505,A178&amp;"",'السجل'!$J$6:$J$505,"قادمة")+COUNTIFS('السجل'!$B$6:$B$505,A178&amp;"",'السجل'!$J$6:$J$505,"بدون موعد"))</f>
        <v/>
      </c>
      <c r="G178" s="16">
        <f>IF(A178&amp;""="","",COUNTIFS('السجل'!$B$6:$B$505,A178&amp;"",'السجل'!$J$6:$J$505,"متأخرة"))</f>
        <v/>
      </c>
      <c r="H178" s="6">
        <f>IF(A178&amp;""="","",IF(C178=0,"لا يوجد تواصل",IF(G178&gt;0,"متابعة متأخرة",IF(F178&gt;0,"متابعة قادمة","لا شيء مفتوح"))))</f>
        <v/>
      </c>
    </row>
    <row r="179">
      <c r="A179" s="5" t="n"/>
      <c r="B179" s="5" t="n"/>
      <c r="C179" s="16">
        <f>IF(A179&amp;""="","",COUNTIFS('السجل'!$B$6:$B$505,A179&amp;""))</f>
        <v/>
      </c>
      <c r="D179" s="17">
        <f>IF(A179&amp;""="","",IFERROR(SUMIFS('السجل'!$A$6:$A$505,'السجل'!$B$6:$B$505,A179&amp;"",'السجل'!$L$6:$L$505,1)/COUNTIFS('السجل'!$B$6:$B$505,A179&amp;"",'السجل'!$L$6:$L$505,1),""))</f>
        <v/>
      </c>
      <c r="E179" s="16">
        <f>IF(OR(A179&amp;""="",D179=""),"",'الإعدادات'!$B$4-D179)</f>
        <v/>
      </c>
      <c r="F179" s="16">
        <f>IF(A179&amp;""="","",COUNTIFS('السجل'!$B$6:$B$505,A179&amp;"",'السجل'!$J$6:$J$505,"متأخرة")+COUNTIFS('السجل'!$B$6:$B$505,A179&amp;"",'السجل'!$J$6:$J$505,"قادمة")+COUNTIFS('السجل'!$B$6:$B$505,A179&amp;"",'السجل'!$J$6:$J$505,"بدون موعد"))</f>
        <v/>
      </c>
      <c r="G179" s="16">
        <f>IF(A179&amp;""="","",COUNTIFS('السجل'!$B$6:$B$505,A179&amp;"",'السجل'!$J$6:$J$505,"متأخرة"))</f>
        <v/>
      </c>
      <c r="H179" s="6">
        <f>IF(A179&amp;""="","",IF(C179=0,"لا يوجد تواصل",IF(G179&gt;0,"متابعة متأخرة",IF(F179&gt;0,"متابعة قادمة","لا شيء مفتوح"))))</f>
        <v/>
      </c>
    </row>
    <row r="180">
      <c r="A180" s="5" t="n"/>
      <c r="B180" s="5" t="n"/>
      <c r="C180" s="16">
        <f>IF(A180&amp;""="","",COUNTIFS('السجل'!$B$6:$B$505,A180&amp;""))</f>
        <v/>
      </c>
      <c r="D180" s="17">
        <f>IF(A180&amp;""="","",IFERROR(SUMIFS('السجل'!$A$6:$A$505,'السجل'!$B$6:$B$505,A180&amp;"",'السجل'!$L$6:$L$505,1)/COUNTIFS('السجل'!$B$6:$B$505,A180&amp;"",'السجل'!$L$6:$L$505,1),""))</f>
        <v/>
      </c>
      <c r="E180" s="16">
        <f>IF(OR(A180&amp;""="",D180=""),"",'الإعدادات'!$B$4-D180)</f>
        <v/>
      </c>
      <c r="F180" s="16">
        <f>IF(A180&amp;""="","",COUNTIFS('السجل'!$B$6:$B$505,A180&amp;"",'السجل'!$J$6:$J$505,"متأخرة")+COUNTIFS('السجل'!$B$6:$B$505,A180&amp;"",'السجل'!$J$6:$J$505,"قادمة")+COUNTIFS('السجل'!$B$6:$B$505,A180&amp;"",'السجل'!$J$6:$J$505,"بدون موعد"))</f>
        <v/>
      </c>
      <c r="G180" s="16">
        <f>IF(A180&amp;""="","",COUNTIFS('السجل'!$B$6:$B$505,A180&amp;"",'السجل'!$J$6:$J$505,"متأخرة"))</f>
        <v/>
      </c>
      <c r="H180" s="6">
        <f>IF(A180&amp;""="","",IF(C180=0,"لا يوجد تواصل",IF(G180&gt;0,"متابعة متأخرة",IF(F180&gt;0,"متابعة قادمة","لا شيء مفتوح"))))</f>
        <v/>
      </c>
    </row>
    <row r="181">
      <c r="A181" s="5" t="n"/>
      <c r="B181" s="5" t="n"/>
      <c r="C181" s="16">
        <f>IF(A181&amp;""="","",COUNTIFS('السجل'!$B$6:$B$505,A181&amp;""))</f>
        <v/>
      </c>
      <c r="D181" s="17">
        <f>IF(A181&amp;""="","",IFERROR(SUMIFS('السجل'!$A$6:$A$505,'السجل'!$B$6:$B$505,A181&amp;"",'السجل'!$L$6:$L$505,1)/COUNTIFS('السجل'!$B$6:$B$505,A181&amp;"",'السجل'!$L$6:$L$505,1),""))</f>
        <v/>
      </c>
      <c r="E181" s="16">
        <f>IF(OR(A181&amp;""="",D181=""),"",'الإعدادات'!$B$4-D181)</f>
        <v/>
      </c>
      <c r="F181" s="16">
        <f>IF(A181&amp;""="","",COUNTIFS('السجل'!$B$6:$B$505,A181&amp;"",'السجل'!$J$6:$J$505,"متأخرة")+COUNTIFS('السجل'!$B$6:$B$505,A181&amp;"",'السجل'!$J$6:$J$505,"قادمة")+COUNTIFS('السجل'!$B$6:$B$505,A181&amp;"",'السجل'!$J$6:$J$505,"بدون موعد"))</f>
        <v/>
      </c>
      <c r="G181" s="16">
        <f>IF(A181&amp;""="","",COUNTIFS('السجل'!$B$6:$B$505,A181&amp;"",'السجل'!$J$6:$J$505,"متأخرة"))</f>
        <v/>
      </c>
      <c r="H181" s="6">
        <f>IF(A181&amp;""="","",IF(C181=0,"لا يوجد تواصل",IF(G181&gt;0,"متابعة متأخرة",IF(F181&gt;0,"متابعة قادمة","لا شيء مفتوح"))))</f>
        <v/>
      </c>
    </row>
    <row r="182">
      <c r="A182" s="5" t="n"/>
      <c r="B182" s="5" t="n"/>
      <c r="C182" s="16">
        <f>IF(A182&amp;""="","",COUNTIFS('السجل'!$B$6:$B$505,A182&amp;""))</f>
        <v/>
      </c>
      <c r="D182" s="17">
        <f>IF(A182&amp;""="","",IFERROR(SUMIFS('السجل'!$A$6:$A$505,'السجل'!$B$6:$B$505,A182&amp;"",'السجل'!$L$6:$L$505,1)/COUNTIFS('السجل'!$B$6:$B$505,A182&amp;"",'السجل'!$L$6:$L$505,1),""))</f>
        <v/>
      </c>
      <c r="E182" s="16">
        <f>IF(OR(A182&amp;""="",D182=""),"",'الإعدادات'!$B$4-D182)</f>
        <v/>
      </c>
      <c r="F182" s="16">
        <f>IF(A182&amp;""="","",COUNTIFS('السجل'!$B$6:$B$505,A182&amp;"",'السجل'!$J$6:$J$505,"متأخرة")+COUNTIFS('السجل'!$B$6:$B$505,A182&amp;"",'السجل'!$J$6:$J$505,"قادمة")+COUNTIFS('السجل'!$B$6:$B$505,A182&amp;"",'السجل'!$J$6:$J$505,"بدون موعد"))</f>
        <v/>
      </c>
      <c r="G182" s="16">
        <f>IF(A182&amp;""="","",COUNTIFS('السجل'!$B$6:$B$505,A182&amp;"",'السجل'!$J$6:$J$505,"متأخرة"))</f>
        <v/>
      </c>
      <c r="H182" s="6">
        <f>IF(A182&amp;""="","",IF(C182=0,"لا يوجد تواصل",IF(G182&gt;0,"متابعة متأخرة",IF(F182&gt;0,"متابعة قادمة","لا شيء مفتوح"))))</f>
        <v/>
      </c>
    </row>
    <row r="183">
      <c r="A183" s="5" t="n"/>
      <c r="B183" s="5" t="n"/>
      <c r="C183" s="16">
        <f>IF(A183&amp;""="","",COUNTIFS('السجل'!$B$6:$B$505,A183&amp;""))</f>
        <v/>
      </c>
      <c r="D183" s="17">
        <f>IF(A183&amp;""="","",IFERROR(SUMIFS('السجل'!$A$6:$A$505,'السجل'!$B$6:$B$505,A183&amp;"",'السجل'!$L$6:$L$505,1)/COUNTIFS('السجل'!$B$6:$B$505,A183&amp;"",'السجل'!$L$6:$L$505,1),""))</f>
        <v/>
      </c>
      <c r="E183" s="16">
        <f>IF(OR(A183&amp;""="",D183=""),"",'الإعدادات'!$B$4-D183)</f>
        <v/>
      </c>
      <c r="F183" s="16">
        <f>IF(A183&amp;""="","",COUNTIFS('السجل'!$B$6:$B$505,A183&amp;"",'السجل'!$J$6:$J$505,"متأخرة")+COUNTIFS('السجل'!$B$6:$B$505,A183&amp;"",'السجل'!$J$6:$J$505,"قادمة")+COUNTIFS('السجل'!$B$6:$B$505,A183&amp;"",'السجل'!$J$6:$J$505,"بدون موعد"))</f>
        <v/>
      </c>
      <c r="G183" s="16">
        <f>IF(A183&amp;""="","",COUNTIFS('السجل'!$B$6:$B$505,A183&amp;"",'السجل'!$J$6:$J$505,"متأخرة"))</f>
        <v/>
      </c>
      <c r="H183" s="6">
        <f>IF(A183&amp;""="","",IF(C183=0,"لا يوجد تواصل",IF(G183&gt;0,"متابعة متأخرة",IF(F183&gt;0,"متابعة قادمة","لا شيء مفتوح"))))</f>
        <v/>
      </c>
    </row>
    <row r="184">
      <c r="A184" s="5" t="n"/>
      <c r="B184" s="5" t="n"/>
      <c r="C184" s="16">
        <f>IF(A184&amp;""="","",COUNTIFS('السجل'!$B$6:$B$505,A184&amp;""))</f>
        <v/>
      </c>
      <c r="D184" s="17">
        <f>IF(A184&amp;""="","",IFERROR(SUMIFS('السجل'!$A$6:$A$505,'السجل'!$B$6:$B$505,A184&amp;"",'السجل'!$L$6:$L$505,1)/COUNTIFS('السجل'!$B$6:$B$505,A184&amp;"",'السجل'!$L$6:$L$505,1),""))</f>
        <v/>
      </c>
      <c r="E184" s="16">
        <f>IF(OR(A184&amp;""="",D184=""),"",'الإعدادات'!$B$4-D184)</f>
        <v/>
      </c>
      <c r="F184" s="16">
        <f>IF(A184&amp;""="","",COUNTIFS('السجل'!$B$6:$B$505,A184&amp;"",'السجل'!$J$6:$J$505,"متأخرة")+COUNTIFS('السجل'!$B$6:$B$505,A184&amp;"",'السجل'!$J$6:$J$505,"قادمة")+COUNTIFS('السجل'!$B$6:$B$505,A184&amp;"",'السجل'!$J$6:$J$505,"بدون موعد"))</f>
        <v/>
      </c>
      <c r="G184" s="16">
        <f>IF(A184&amp;""="","",COUNTIFS('السجل'!$B$6:$B$505,A184&amp;"",'السجل'!$J$6:$J$505,"متأخرة"))</f>
        <v/>
      </c>
      <c r="H184" s="6">
        <f>IF(A184&amp;""="","",IF(C184=0,"لا يوجد تواصل",IF(G184&gt;0,"متابعة متأخرة",IF(F184&gt;0,"متابعة قادمة","لا شيء مفتوح"))))</f>
        <v/>
      </c>
    </row>
    <row r="185">
      <c r="A185" s="5" t="n"/>
      <c r="B185" s="5" t="n"/>
      <c r="C185" s="16">
        <f>IF(A185&amp;""="","",COUNTIFS('السجل'!$B$6:$B$505,A185&amp;""))</f>
        <v/>
      </c>
      <c r="D185" s="17">
        <f>IF(A185&amp;""="","",IFERROR(SUMIFS('السجل'!$A$6:$A$505,'السجل'!$B$6:$B$505,A185&amp;"",'السجل'!$L$6:$L$505,1)/COUNTIFS('السجل'!$B$6:$B$505,A185&amp;"",'السجل'!$L$6:$L$505,1),""))</f>
        <v/>
      </c>
      <c r="E185" s="16">
        <f>IF(OR(A185&amp;""="",D185=""),"",'الإعدادات'!$B$4-D185)</f>
        <v/>
      </c>
      <c r="F185" s="16">
        <f>IF(A185&amp;""="","",COUNTIFS('السجل'!$B$6:$B$505,A185&amp;"",'السجل'!$J$6:$J$505,"متأخرة")+COUNTIFS('السجل'!$B$6:$B$505,A185&amp;"",'السجل'!$J$6:$J$505,"قادمة")+COUNTIFS('السجل'!$B$6:$B$505,A185&amp;"",'السجل'!$J$6:$J$505,"بدون موعد"))</f>
        <v/>
      </c>
      <c r="G185" s="16">
        <f>IF(A185&amp;""="","",COUNTIFS('السجل'!$B$6:$B$505,A185&amp;"",'السجل'!$J$6:$J$505,"متأخرة"))</f>
        <v/>
      </c>
      <c r="H185" s="6">
        <f>IF(A185&amp;""="","",IF(C185=0,"لا يوجد تواصل",IF(G185&gt;0,"متابعة متأخرة",IF(F185&gt;0,"متابعة قادمة","لا شيء مفتوح"))))</f>
        <v/>
      </c>
    </row>
    <row r="186">
      <c r="A186" s="5" t="n"/>
      <c r="B186" s="5" t="n"/>
      <c r="C186" s="16">
        <f>IF(A186&amp;""="","",COUNTIFS('السجل'!$B$6:$B$505,A186&amp;""))</f>
        <v/>
      </c>
      <c r="D186" s="17">
        <f>IF(A186&amp;""="","",IFERROR(SUMIFS('السجل'!$A$6:$A$505,'السجل'!$B$6:$B$505,A186&amp;"",'السجل'!$L$6:$L$505,1)/COUNTIFS('السجل'!$B$6:$B$505,A186&amp;"",'السجل'!$L$6:$L$505,1),""))</f>
        <v/>
      </c>
      <c r="E186" s="16">
        <f>IF(OR(A186&amp;""="",D186=""),"",'الإعدادات'!$B$4-D186)</f>
        <v/>
      </c>
      <c r="F186" s="16">
        <f>IF(A186&amp;""="","",COUNTIFS('السجل'!$B$6:$B$505,A186&amp;"",'السجل'!$J$6:$J$505,"متأخرة")+COUNTIFS('السجل'!$B$6:$B$505,A186&amp;"",'السجل'!$J$6:$J$505,"قادمة")+COUNTIFS('السجل'!$B$6:$B$505,A186&amp;"",'السجل'!$J$6:$J$505,"بدون موعد"))</f>
        <v/>
      </c>
      <c r="G186" s="16">
        <f>IF(A186&amp;""="","",COUNTIFS('السجل'!$B$6:$B$505,A186&amp;"",'السجل'!$J$6:$J$505,"متأخرة"))</f>
        <v/>
      </c>
      <c r="H186" s="6">
        <f>IF(A186&amp;""="","",IF(C186=0,"لا يوجد تواصل",IF(G186&gt;0,"متابعة متأخرة",IF(F186&gt;0,"متابعة قادمة","لا شيء مفتوح"))))</f>
        <v/>
      </c>
    </row>
    <row r="187">
      <c r="A187" s="5" t="n"/>
      <c r="B187" s="5" t="n"/>
      <c r="C187" s="16">
        <f>IF(A187&amp;""="","",COUNTIFS('السجل'!$B$6:$B$505,A187&amp;""))</f>
        <v/>
      </c>
      <c r="D187" s="17">
        <f>IF(A187&amp;""="","",IFERROR(SUMIFS('السجل'!$A$6:$A$505,'السجل'!$B$6:$B$505,A187&amp;"",'السجل'!$L$6:$L$505,1)/COUNTIFS('السجل'!$B$6:$B$505,A187&amp;"",'السجل'!$L$6:$L$505,1),""))</f>
        <v/>
      </c>
      <c r="E187" s="16">
        <f>IF(OR(A187&amp;""="",D187=""),"",'الإعدادات'!$B$4-D187)</f>
        <v/>
      </c>
      <c r="F187" s="16">
        <f>IF(A187&amp;""="","",COUNTIFS('السجل'!$B$6:$B$505,A187&amp;"",'السجل'!$J$6:$J$505,"متأخرة")+COUNTIFS('السجل'!$B$6:$B$505,A187&amp;"",'السجل'!$J$6:$J$505,"قادمة")+COUNTIFS('السجل'!$B$6:$B$505,A187&amp;"",'السجل'!$J$6:$J$505,"بدون موعد"))</f>
        <v/>
      </c>
      <c r="G187" s="16">
        <f>IF(A187&amp;""="","",COUNTIFS('السجل'!$B$6:$B$505,A187&amp;"",'السجل'!$J$6:$J$505,"متأخرة"))</f>
        <v/>
      </c>
      <c r="H187" s="6">
        <f>IF(A187&amp;""="","",IF(C187=0,"لا يوجد تواصل",IF(G187&gt;0,"متابعة متأخرة",IF(F187&gt;0,"متابعة قادمة","لا شيء مفتوح"))))</f>
        <v/>
      </c>
    </row>
    <row r="188">
      <c r="A188" s="5" t="n"/>
      <c r="B188" s="5" t="n"/>
      <c r="C188" s="16">
        <f>IF(A188&amp;""="","",COUNTIFS('السجل'!$B$6:$B$505,A188&amp;""))</f>
        <v/>
      </c>
      <c r="D188" s="17">
        <f>IF(A188&amp;""="","",IFERROR(SUMIFS('السجل'!$A$6:$A$505,'السجل'!$B$6:$B$505,A188&amp;"",'السجل'!$L$6:$L$505,1)/COUNTIFS('السجل'!$B$6:$B$505,A188&amp;"",'السجل'!$L$6:$L$505,1),""))</f>
        <v/>
      </c>
      <c r="E188" s="16">
        <f>IF(OR(A188&amp;""="",D188=""),"",'الإعدادات'!$B$4-D188)</f>
        <v/>
      </c>
      <c r="F188" s="16">
        <f>IF(A188&amp;""="","",COUNTIFS('السجل'!$B$6:$B$505,A188&amp;"",'السجل'!$J$6:$J$505,"متأخرة")+COUNTIFS('السجل'!$B$6:$B$505,A188&amp;"",'السجل'!$J$6:$J$505,"قادمة")+COUNTIFS('السجل'!$B$6:$B$505,A188&amp;"",'السجل'!$J$6:$J$505,"بدون موعد"))</f>
        <v/>
      </c>
      <c r="G188" s="16">
        <f>IF(A188&amp;""="","",COUNTIFS('السجل'!$B$6:$B$505,A188&amp;"",'السجل'!$J$6:$J$505,"متأخرة"))</f>
        <v/>
      </c>
      <c r="H188" s="6">
        <f>IF(A188&amp;""="","",IF(C188=0,"لا يوجد تواصل",IF(G188&gt;0,"متابعة متأخرة",IF(F188&gt;0,"متابعة قادمة","لا شيء مفتوح"))))</f>
        <v/>
      </c>
    </row>
    <row r="189">
      <c r="A189" s="5" t="n"/>
      <c r="B189" s="5" t="n"/>
      <c r="C189" s="16">
        <f>IF(A189&amp;""="","",COUNTIFS('السجل'!$B$6:$B$505,A189&amp;""))</f>
        <v/>
      </c>
      <c r="D189" s="17">
        <f>IF(A189&amp;""="","",IFERROR(SUMIFS('السجل'!$A$6:$A$505,'السجل'!$B$6:$B$505,A189&amp;"",'السجل'!$L$6:$L$505,1)/COUNTIFS('السجل'!$B$6:$B$505,A189&amp;"",'السجل'!$L$6:$L$505,1),""))</f>
        <v/>
      </c>
      <c r="E189" s="16">
        <f>IF(OR(A189&amp;""="",D189=""),"",'الإعدادات'!$B$4-D189)</f>
        <v/>
      </c>
      <c r="F189" s="16">
        <f>IF(A189&amp;""="","",COUNTIFS('السجل'!$B$6:$B$505,A189&amp;"",'السجل'!$J$6:$J$505,"متأخرة")+COUNTIFS('السجل'!$B$6:$B$505,A189&amp;"",'السجل'!$J$6:$J$505,"قادمة")+COUNTIFS('السجل'!$B$6:$B$505,A189&amp;"",'السجل'!$J$6:$J$505,"بدون موعد"))</f>
        <v/>
      </c>
      <c r="G189" s="16">
        <f>IF(A189&amp;""="","",COUNTIFS('السجل'!$B$6:$B$505,A189&amp;"",'السجل'!$J$6:$J$505,"متأخرة"))</f>
        <v/>
      </c>
      <c r="H189" s="6">
        <f>IF(A189&amp;""="","",IF(C189=0,"لا يوجد تواصل",IF(G189&gt;0,"متابعة متأخرة",IF(F189&gt;0,"متابعة قادمة","لا شيء مفتوح"))))</f>
        <v/>
      </c>
    </row>
    <row r="190">
      <c r="A190" s="5" t="n"/>
      <c r="B190" s="5" t="n"/>
      <c r="C190" s="16">
        <f>IF(A190&amp;""="","",COUNTIFS('السجل'!$B$6:$B$505,A190&amp;""))</f>
        <v/>
      </c>
      <c r="D190" s="17">
        <f>IF(A190&amp;""="","",IFERROR(SUMIFS('السجل'!$A$6:$A$505,'السجل'!$B$6:$B$505,A190&amp;"",'السجل'!$L$6:$L$505,1)/COUNTIFS('السجل'!$B$6:$B$505,A190&amp;"",'السجل'!$L$6:$L$505,1),""))</f>
        <v/>
      </c>
      <c r="E190" s="16">
        <f>IF(OR(A190&amp;""="",D190=""),"",'الإعدادات'!$B$4-D190)</f>
        <v/>
      </c>
      <c r="F190" s="16">
        <f>IF(A190&amp;""="","",COUNTIFS('السجل'!$B$6:$B$505,A190&amp;"",'السجل'!$J$6:$J$505,"متأخرة")+COUNTIFS('السجل'!$B$6:$B$505,A190&amp;"",'السجل'!$J$6:$J$505,"قادمة")+COUNTIFS('السجل'!$B$6:$B$505,A190&amp;"",'السجل'!$J$6:$J$505,"بدون موعد"))</f>
        <v/>
      </c>
      <c r="G190" s="16">
        <f>IF(A190&amp;""="","",COUNTIFS('السجل'!$B$6:$B$505,A190&amp;"",'السجل'!$J$6:$J$505,"متأخرة"))</f>
        <v/>
      </c>
      <c r="H190" s="6">
        <f>IF(A190&amp;""="","",IF(C190=0,"لا يوجد تواصل",IF(G190&gt;0,"متابعة متأخرة",IF(F190&gt;0,"متابعة قادمة","لا شيء مفتوح"))))</f>
        <v/>
      </c>
    </row>
    <row r="191">
      <c r="A191" s="5" t="n"/>
      <c r="B191" s="5" t="n"/>
      <c r="C191" s="16">
        <f>IF(A191&amp;""="","",COUNTIFS('السجل'!$B$6:$B$505,A191&amp;""))</f>
        <v/>
      </c>
      <c r="D191" s="17">
        <f>IF(A191&amp;""="","",IFERROR(SUMIFS('السجل'!$A$6:$A$505,'السجل'!$B$6:$B$505,A191&amp;"",'السجل'!$L$6:$L$505,1)/COUNTIFS('السجل'!$B$6:$B$505,A191&amp;"",'السجل'!$L$6:$L$505,1),""))</f>
        <v/>
      </c>
      <c r="E191" s="16">
        <f>IF(OR(A191&amp;""="",D191=""),"",'الإعدادات'!$B$4-D191)</f>
        <v/>
      </c>
      <c r="F191" s="16">
        <f>IF(A191&amp;""="","",COUNTIFS('السجل'!$B$6:$B$505,A191&amp;"",'السجل'!$J$6:$J$505,"متأخرة")+COUNTIFS('السجل'!$B$6:$B$505,A191&amp;"",'السجل'!$J$6:$J$505,"قادمة")+COUNTIFS('السجل'!$B$6:$B$505,A191&amp;"",'السجل'!$J$6:$J$505,"بدون موعد"))</f>
        <v/>
      </c>
      <c r="G191" s="16">
        <f>IF(A191&amp;""="","",COUNTIFS('السجل'!$B$6:$B$505,A191&amp;"",'السجل'!$J$6:$J$505,"متأخرة"))</f>
        <v/>
      </c>
      <c r="H191" s="6">
        <f>IF(A191&amp;""="","",IF(C191=0,"لا يوجد تواصل",IF(G191&gt;0,"متابعة متأخرة",IF(F191&gt;0,"متابعة قادمة","لا شيء مفتوح"))))</f>
        <v/>
      </c>
    </row>
    <row r="192">
      <c r="A192" s="5" t="n"/>
      <c r="B192" s="5" t="n"/>
      <c r="C192" s="16">
        <f>IF(A192&amp;""="","",COUNTIFS('السجل'!$B$6:$B$505,A192&amp;""))</f>
        <v/>
      </c>
      <c r="D192" s="17">
        <f>IF(A192&amp;""="","",IFERROR(SUMIFS('السجل'!$A$6:$A$505,'السجل'!$B$6:$B$505,A192&amp;"",'السجل'!$L$6:$L$505,1)/COUNTIFS('السجل'!$B$6:$B$505,A192&amp;"",'السجل'!$L$6:$L$505,1),""))</f>
        <v/>
      </c>
      <c r="E192" s="16">
        <f>IF(OR(A192&amp;""="",D192=""),"",'الإعدادات'!$B$4-D192)</f>
        <v/>
      </c>
      <c r="F192" s="16">
        <f>IF(A192&amp;""="","",COUNTIFS('السجل'!$B$6:$B$505,A192&amp;"",'السجل'!$J$6:$J$505,"متأخرة")+COUNTIFS('السجل'!$B$6:$B$505,A192&amp;"",'السجل'!$J$6:$J$505,"قادمة")+COUNTIFS('السجل'!$B$6:$B$505,A192&amp;"",'السجل'!$J$6:$J$505,"بدون موعد"))</f>
        <v/>
      </c>
      <c r="G192" s="16">
        <f>IF(A192&amp;""="","",COUNTIFS('السجل'!$B$6:$B$505,A192&amp;"",'السجل'!$J$6:$J$505,"متأخرة"))</f>
        <v/>
      </c>
      <c r="H192" s="6">
        <f>IF(A192&amp;""="","",IF(C192=0,"لا يوجد تواصل",IF(G192&gt;0,"متابعة متأخرة",IF(F192&gt;0,"متابعة قادمة","لا شيء مفتوح"))))</f>
        <v/>
      </c>
    </row>
    <row r="193">
      <c r="A193" s="5" t="n"/>
      <c r="B193" s="5" t="n"/>
      <c r="C193" s="16">
        <f>IF(A193&amp;""="","",COUNTIFS('السجل'!$B$6:$B$505,A193&amp;""))</f>
        <v/>
      </c>
      <c r="D193" s="17">
        <f>IF(A193&amp;""="","",IFERROR(SUMIFS('السجل'!$A$6:$A$505,'السجل'!$B$6:$B$505,A193&amp;"",'السجل'!$L$6:$L$505,1)/COUNTIFS('السجل'!$B$6:$B$505,A193&amp;"",'السجل'!$L$6:$L$505,1),""))</f>
        <v/>
      </c>
      <c r="E193" s="16">
        <f>IF(OR(A193&amp;""="",D193=""),"",'الإعدادات'!$B$4-D193)</f>
        <v/>
      </c>
      <c r="F193" s="16">
        <f>IF(A193&amp;""="","",COUNTIFS('السجل'!$B$6:$B$505,A193&amp;"",'السجل'!$J$6:$J$505,"متأخرة")+COUNTIFS('السجل'!$B$6:$B$505,A193&amp;"",'السجل'!$J$6:$J$505,"قادمة")+COUNTIFS('السجل'!$B$6:$B$505,A193&amp;"",'السجل'!$J$6:$J$505,"بدون موعد"))</f>
        <v/>
      </c>
      <c r="G193" s="16">
        <f>IF(A193&amp;""="","",COUNTIFS('السجل'!$B$6:$B$505,A193&amp;"",'السجل'!$J$6:$J$505,"متأخرة"))</f>
        <v/>
      </c>
      <c r="H193" s="6">
        <f>IF(A193&amp;""="","",IF(C193=0,"لا يوجد تواصل",IF(G193&gt;0,"متابعة متأخرة",IF(F193&gt;0,"متابعة قادمة","لا شيء مفتوح"))))</f>
        <v/>
      </c>
    </row>
    <row r="194">
      <c r="A194" s="5" t="n"/>
      <c r="B194" s="5" t="n"/>
      <c r="C194" s="16">
        <f>IF(A194&amp;""="","",COUNTIFS('السجل'!$B$6:$B$505,A194&amp;""))</f>
        <v/>
      </c>
      <c r="D194" s="17">
        <f>IF(A194&amp;""="","",IFERROR(SUMIFS('السجل'!$A$6:$A$505,'السجل'!$B$6:$B$505,A194&amp;"",'السجل'!$L$6:$L$505,1)/COUNTIFS('السجل'!$B$6:$B$505,A194&amp;"",'السجل'!$L$6:$L$505,1),""))</f>
        <v/>
      </c>
      <c r="E194" s="16">
        <f>IF(OR(A194&amp;""="",D194=""),"",'الإعدادات'!$B$4-D194)</f>
        <v/>
      </c>
      <c r="F194" s="16">
        <f>IF(A194&amp;""="","",COUNTIFS('السجل'!$B$6:$B$505,A194&amp;"",'السجل'!$J$6:$J$505,"متأخرة")+COUNTIFS('السجل'!$B$6:$B$505,A194&amp;"",'السجل'!$J$6:$J$505,"قادمة")+COUNTIFS('السجل'!$B$6:$B$505,A194&amp;"",'السجل'!$J$6:$J$505,"بدون موعد"))</f>
        <v/>
      </c>
      <c r="G194" s="16">
        <f>IF(A194&amp;""="","",COUNTIFS('السجل'!$B$6:$B$505,A194&amp;"",'السجل'!$J$6:$J$505,"متأخرة"))</f>
        <v/>
      </c>
      <c r="H194" s="6">
        <f>IF(A194&amp;""="","",IF(C194=0,"لا يوجد تواصل",IF(G194&gt;0,"متابعة متأخرة",IF(F194&gt;0,"متابعة قادمة","لا شيء مفتوح"))))</f>
        <v/>
      </c>
    </row>
    <row r="195">
      <c r="A195" s="5" t="n"/>
      <c r="B195" s="5" t="n"/>
      <c r="C195" s="16">
        <f>IF(A195&amp;""="","",COUNTIFS('السجل'!$B$6:$B$505,A195&amp;""))</f>
        <v/>
      </c>
      <c r="D195" s="17">
        <f>IF(A195&amp;""="","",IFERROR(SUMIFS('السجل'!$A$6:$A$505,'السجل'!$B$6:$B$505,A195&amp;"",'السجل'!$L$6:$L$505,1)/COUNTIFS('السجل'!$B$6:$B$505,A195&amp;"",'السجل'!$L$6:$L$505,1),""))</f>
        <v/>
      </c>
      <c r="E195" s="16">
        <f>IF(OR(A195&amp;""="",D195=""),"",'الإعدادات'!$B$4-D195)</f>
        <v/>
      </c>
      <c r="F195" s="16">
        <f>IF(A195&amp;""="","",COUNTIFS('السجل'!$B$6:$B$505,A195&amp;"",'السجل'!$J$6:$J$505,"متأخرة")+COUNTIFS('السجل'!$B$6:$B$505,A195&amp;"",'السجل'!$J$6:$J$505,"قادمة")+COUNTIFS('السجل'!$B$6:$B$505,A195&amp;"",'السجل'!$J$6:$J$505,"بدون موعد"))</f>
        <v/>
      </c>
      <c r="G195" s="16">
        <f>IF(A195&amp;""="","",COUNTIFS('السجل'!$B$6:$B$505,A195&amp;"",'السجل'!$J$6:$J$505,"متأخرة"))</f>
        <v/>
      </c>
      <c r="H195" s="6">
        <f>IF(A195&amp;""="","",IF(C195=0,"لا يوجد تواصل",IF(G195&gt;0,"متابعة متأخرة",IF(F195&gt;0,"متابعة قادمة","لا شيء مفتوح"))))</f>
        <v/>
      </c>
    </row>
    <row r="196">
      <c r="A196" s="5" t="n"/>
      <c r="B196" s="5" t="n"/>
      <c r="C196" s="16">
        <f>IF(A196&amp;""="","",COUNTIFS('السجل'!$B$6:$B$505,A196&amp;""))</f>
        <v/>
      </c>
      <c r="D196" s="17">
        <f>IF(A196&amp;""="","",IFERROR(SUMIFS('السجل'!$A$6:$A$505,'السجل'!$B$6:$B$505,A196&amp;"",'السجل'!$L$6:$L$505,1)/COUNTIFS('السجل'!$B$6:$B$505,A196&amp;"",'السجل'!$L$6:$L$505,1),""))</f>
        <v/>
      </c>
      <c r="E196" s="16">
        <f>IF(OR(A196&amp;""="",D196=""),"",'الإعدادات'!$B$4-D196)</f>
        <v/>
      </c>
      <c r="F196" s="16">
        <f>IF(A196&amp;""="","",COUNTIFS('السجل'!$B$6:$B$505,A196&amp;"",'السجل'!$J$6:$J$505,"متأخرة")+COUNTIFS('السجل'!$B$6:$B$505,A196&amp;"",'السجل'!$J$6:$J$505,"قادمة")+COUNTIFS('السجل'!$B$6:$B$505,A196&amp;"",'السجل'!$J$6:$J$505,"بدون موعد"))</f>
        <v/>
      </c>
      <c r="G196" s="16">
        <f>IF(A196&amp;""="","",COUNTIFS('السجل'!$B$6:$B$505,A196&amp;"",'السجل'!$J$6:$J$505,"متأخرة"))</f>
        <v/>
      </c>
      <c r="H196" s="6">
        <f>IF(A196&amp;""="","",IF(C196=0,"لا يوجد تواصل",IF(G196&gt;0,"متابعة متأخرة",IF(F196&gt;0,"متابعة قادمة","لا شيء مفتوح"))))</f>
        <v/>
      </c>
    </row>
    <row r="197">
      <c r="A197" s="5" t="n"/>
      <c r="B197" s="5" t="n"/>
      <c r="C197" s="16">
        <f>IF(A197&amp;""="","",COUNTIFS('السجل'!$B$6:$B$505,A197&amp;""))</f>
        <v/>
      </c>
      <c r="D197" s="17">
        <f>IF(A197&amp;""="","",IFERROR(SUMIFS('السجل'!$A$6:$A$505,'السجل'!$B$6:$B$505,A197&amp;"",'السجل'!$L$6:$L$505,1)/COUNTIFS('السجل'!$B$6:$B$505,A197&amp;"",'السجل'!$L$6:$L$505,1),""))</f>
        <v/>
      </c>
      <c r="E197" s="16">
        <f>IF(OR(A197&amp;""="",D197=""),"",'الإعدادات'!$B$4-D197)</f>
        <v/>
      </c>
      <c r="F197" s="16">
        <f>IF(A197&amp;""="","",COUNTIFS('السجل'!$B$6:$B$505,A197&amp;"",'السجل'!$J$6:$J$505,"متأخرة")+COUNTIFS('السجل'!$B$6:$B$505,A197&amp;"",'السجل'!$J$6:$J$505,"قادمة")+COUNTIFS('السجل'!$B$6:$B$505,A197&amp;"",'السجل'!$J$6:$J$505,"بدون موعد"))</f>
        <v/>
      </c>
      <c r="G197" s="16">
        <f>IF(A197&amp;""="","",COUNTIFS('السجل'!$B$6:$B$505,A197&amp;"",'السجل'!$J$6:$J$505,"متأخرة"))</f>
        <v/>
      </c>
      <c r="H197" s="6">
        <f>IF(A197&amp;""="","",IF(C197=0,"لا يوجد تواصل",IF(G197&gt;0,"متابعة متأخرة",IF(F197&gt;0,"متابعة قادمة","لا شيء مفتوح"))))</f>
        <v/>
      </c>
    </row>
    <row r="198">
      <c r="A198" s="5" t="n"/>
      <c r="B198" s="5" t="n"/>
      <c r="C198" s="16">
        <f>IF(A198&amp;""="","",COUNTIFS('السجل'!$B$6:$B$505,A198&amp;""))</f>
        <v/>
      </c>
      <c r="D198" s="17">
        <f>IF(A198&amp;""="","",IFERROR(SUMIFS('السجل'!$A$6:$A$505,'السجل'!$B$6:$B$505,A198&amp;"",'السجل'!$L$6:$L$505,1)/COUNTIFS('السجل'!$B$6:$B$505,A198&amp;"",'السجل'!$L$6:$L$505,1),""))</f>
        <v/>
      </c>
      <c r="E198" s="16">
        <f>IF(OR(A198&amp;""="",D198=""),"",'الإعدادات'!$B$4-D198)</f>
        <v/>
      </c>
      <c r="F198" s="16">
        <f>IF(A198&amp;""="","",COUNTIFS('السجل'!$B$6:$B$505,A198&amp;"",'السجل'!$J$6:$J$505,"متأخرة")+COUNTIFS('السجل'!$B$6:$B$505,A198&amp;"",'السجل'!$J$6:$J$505,"قادمة")+COUNTIFS('السجل'!$B$6:$B$505,A198&amp;"",'السجل'!$J$6:$J$505,"بدون موعد"))</f>
        <v/>
      </c>
      <c r="G198" s="16">
        <f>IF(A198&amp;""="","",COUNTIFS('السجل'!$B$6:$B$505,A198&amp;"",'السجل'!$J$6:$J$505,"متأخرة"))</f>
        <v/>
      </c>
      <c r="H198" s="6">
        <f>IF(A198&amp;""="","",IF(C198=0,"لا يوجد تواصل",IF(G198&gt;0,"متابعة متأخرة",IF(F198&gt;0,"متابعة قادمة","لا شيء مفتوح"))))</f>
        <v/>
      </c>
    </row>
    <row r="199">
      <c r="A199" s="5" t="n"/>
      <c r="B199" s="5" t="n"/>
      <c r="C199" s="16">
        <f>IF(A199&amp;""="","",COUNTIFS('السجل'!$B$6:$B$505,A199&amp;""))</f>
        <v/>
      </c>
      <c r="D199" s="17">
        <f>IF(A199&amp;""="","",IFERROR(SUMIFS('السجل'!$A$6:$A$505,'السجل'!$B$6:$B$505,A199&amp;"",'السجل'!$L$6:$L$505,1)/COUNTIFS('السجل'!$B$6:$B$505,A199&amp;"",'السجل'!$L$6:$L$505,1),""))</f>
        <v/>
      </c>
      <c r="E199" s="16">
        <f>IF(OR(A199&amp;""="",D199=""),"",'الإعدادات'!$B$4-D199)</f>
        <v/>
      </c>
      <c r="F199" s="16">
        <f>IF(A199&amp;""="","",COUNTIFS('السجل'!$B$6:$B$505,A199&amp;"",'السجل'!$J$6:$J$505,"متأخرة")+COUNTIFS('السجل'!$B$6:$B$505,A199&amp;"",'السجل'!$J$6:$J$505,"قادمة")+COUNTIFS('السجل'!$B$6:$B$505,A199&amp;"",'السجل'!$J$6:$J$505,"بدون موعد"))</f>
        <v/>
      </c>
      <c r="G199" s="16">
        <f>IF(A199&amp;""="","",COUNTIFS('السجل'!$B$6:$B$505,A199&amp;"",'السجل'!$J$6:$J$505,"متأخرة"))</f>
        <v/>
      </c>
      <c r="H199" s="6">
        <f>IF(A199&amp;""="","",IF(C199=0,"لا يوجد تواصل",IF(G199&gt;0,"متابعة متأخرة",IF(F199&gt;0,"متابعة قادمة","لا شيء مفتوح"))))</f>
        <v/>
      </c>
    </row>
    <row r="200">
      <c r="A200" s="5" t="n"/>
      <c r="B200" s="5" t="n"/>
      <c r="C200" s="16">
        <f>IF(A200&amp;""="","",COUNTIFS('السجل'!$B$6:$B$505,A200&amp;""))</f>
        <v/>
      </c>
      <c r="D200" s="17">
        <f>IF(A200&amp;""="","",IFERROR(SUMIFS('السجل'!$A$6:$A$505,'السجل'!$B$6:$B$505,A200&amp;"",'السجل'!$L$6:$L$505,1)/COUNTIFS('السجل'!$B$6:$B$505,A200&amp;"",'السجل'!$L$6:$L$505,1),""))</f>
        <v/>
      </c>
      <c r="E200" s="16">
        <f>IF(OR(A200&amp;""="",D200=""),"",'الإعدادات'!$B$4-D200)</f>
        <v/>
      </c>
      <c r="F200" s="16">
        <f>IF(A200&amp;""="","",COUNTIFS('السجل'!$B$6:$B$505,A200&amp;"",'السجل'!$J$6:$J$505,"متأخرة")+COUNTIFS('السجل'!$B$6:$B$505,A200&amp;"",'السجل'!$J$6:$J$505,"قادمة")+COUNTIFS('السجل'!$B$6:$B$505,A200&amp;"",'السجل'!$J$6:$J$505,"بدون موعد"))</f>
        <v/>
      </c>
      <c r="G200" s="16">
        <f>IF(A200&amp;""="","",COUNTIFS('السجل'!$B$6:$B$505,A200&amp;"",'السجل'!$J$6:$J$505,"متأخرة"))</f>
        <v/>
      </c>
      <c r="H200" s="6">
        <f>IF(A200&amp;""="","",IF(C200=0,"لا يوجد تواصل",IF(G200&gt;0,"متابعة متأخرة",IF(F200&gt;0,"متابعة قادمة","لا شيء مفتوح"))))</f>
        <v/>
      </c>
    </row>
    <row r="201">
      <c r="A201" s="5" t="n"/>
      <c r="B201" s="5" t="n"/>
      <c r="C201" s="16">
        <f>IF(A201&amp;""="","",COUNTIFS('السجل'!$B$6:$B$505,A201&amp;""))</f>
        <v/>
      </c>
      <c r="D201" s="17">
        <f>IF(A201&amp;""="","",IFERROR(SUMIFS('السجل'!$A$6:$A$505,'السجل'!$B$6:$B$505,A201&amp;"",'السجل'!$L$6:$L$505,1)/COUNTIFS('السجل'!$B$6:$B$505,A201&amp;"",'السجل'!$L$6:$L$505,1),""))</f>
        <v/>
      </c>
      <c r="E201" s="16">
        <f>IF(OR(A201&amp;""="",D201=""),"",'الإعدادات'!$B$4-D201)</f>
        <v/>
      </c>
      <c r="F201" s="16">
        <f>IF(A201&amp;""="","",COUNTIFS('السجل'!$B$6:$B$505,A201&amp;"",'السجل'!$J$6:$J$505,"متأخرة")+COUNTIFS('السجل'!$B$6:$B$505,A201&amp;"",'السجل'!$J$6:$J$505,"قادمة")+COUNTIFS('السجل'!$B$6:$B$505,A201&amp;"",'السجل'!$J$6:$J$505,"بدون موعد"))</f>
        <v/>
      </c>
      <c r="G201" s="16">
        <f>IF(A201&amp;""="","",COUNTIFS('السجل'!$B$6:$B$505,A201&amp;"",'السجل'!$J$6:$J$505,"متأخرة"))</f>
        <v/>
      </c>
      <c r="H201" s="6">
        <f>IF(A201&amp;""="","",IF(C201=0,"لا يوجد تواصل",IF(G201&gt;0,"متابعة متأخرة",IF(F201&gt;0,"متابعة قادمة","لا شيء مفتوح"))))</f>
        <v/>
      </c>
    </row>
    <row r="202">
      <c r="A202" s="5" t="n"/>
      <c r="B202" s="5" t="n"/>
      <c r="C202" s="16">
        <f>IF(A202&amp;""="","",COUNTIFS('السجل'!$B$6:$B$505,A202&amp;""))</f>
        <v/>
      </c>
      <c r="D202" s="17">
        <f>IF(A202&amp;""="","",IFERROR(SUMIFS('السجل'!$A$6:$A$505,'السجل'!$B$6:$B$505,A202&amp;"",'السجل'!$L$6:$L$505,1)/COUNTIFS('السجل'!$B$6:$B$505,A202&amp;"",'السجل'!$L$6:$L$505,1),""))</f>
        <v/>
      </c>
      <c r="E202" s="16">
        <f>IF(OR(A202&amp;""="",D202=""),"",'الإعدادات'!$B$4-D202)</f>
        <v/>
      </c>
      <c r="F202" s="16">
        <f>IF(A202&amp;""="","",COUNTIFS('السجل'!$B$6:$B$505,A202&amp;"",'السجل'!$J$6:$J$505,"متأخرة")+COUNTIFS('السجل'!$B$6:$B$505,A202&amp;"",'السجل'!$J$6:$J$505,"قادمة")+COUNTIFS('السجل'!$B$6:$B$505,A202&amp;"",'السجل'!$J$6:$J$505,"بدون موعد"))</f>
        <v/>
      </c>
      <c r="G202" s="16">
        <f>IF(A202&amp;""="","",COUNTIFS('السجل'!$B$6:$B$505,A202&amp;"",'السجل'!$J$6:$J$505,"متأخرة"))</f>
        <v/>
      </c>
      <c r="H202" s="6">
        <f>IF(A202&amp;""="","",IF(C202=0,"لا يوجد تواصل",IF(G202&gt;0,"متابعة متأخرة",IF(F202&gt;0,"متابعة قادمة","لا شيء مفتوح"))))</f>
        <v/>
      </c>
    </row>
    <row r="203">
      <c r="A203" s="5" t="n"/>
      <c r="B203" s="5" t="n"/>
      <c r="C203" s="16">
        <f>IF(A203&amp;""="","",COUNTIFS('السجل'!$B$6:$B$505,A203&amp;""))</f>
        <v/>
      </c>
      <c r="D203" s="17">
        <f>IF(A203&amp;""="","",IFERROR(SUMIFS('السجل'!$A$6:$A$505,'السجل'!$B$6:$B$505,A203&amp;"",'السجل'!$L$6:$L$505,1)/COUNTIFS('السجل'!$B$6:$B$505,A203&amp;"",'السجل'!$L$6:$L$505,1),""))</f>
        <v/>
      </c>
      <c r="E203" s="16">
        <f>IF(OR(A203&amp;""="",D203=""),"",'الإعدادات'!$B$4-D203)</f>
        <v/>
      </c>
      <c r="F203" s="16">
        <f>IF(A203&amp;""="","",COUNTIFS('السجل'!$B$6:$B$505,A203&amp;"",'السجل'!$J$6:$J$505,"متأخرة")+COUNTIFS('السجل'!$B$6:$B$505,A203&amp;"",'السجل'!$J$6:$J$505,"قادمة")+COUNTIFS('السجل'!$B$6:$B$505,A203&amp;"",'السجل'!$J$6:$J$505,"بدون موعد"))</f>
        <v/>
      </c>
      <c r="G203" s="16">
        <f>IF(A203&amp;""="","",COUNTIFS('السجل'!$B$6:$B$505,A203&amp;"",'السجل'!$J$6:$J$505,"متأخرة"))</f>
        <v/>
      </c>
      <c r="H203" s="6">
        <f>IF(A203&amp;""="","",IF(C203=0,"لا يوجد تواصل",IF(G203&gt;0,"متابعة متأخرة",IF(F203&gt;0,"متابعة قادمة","لا شيء مفتوح"))))</f>
        <v/>
      </c>
    </row>
    <row r="204">
      <c r="A204" s="5" t="n"/>
      <c r="B204" s="5" t="n"/>
      <c r="C204" s="16">
        <f>IF(A204&amp;""="","",COUNTIFS('السجل'!$B$6:$B$505,A204&amp;""))</f>
        <v/>
      </c>
      <c r="D204" s="17">
        <f>IF(A204&amp;""="","",IFERROR(SUMIFS('السجل'!$A$6:$A$505,'السجل'!$B$6:$B$505,A204&amp;"",'السجل'!$L$6:$L$505,1)/COUNTIFS('السجل'!$B$6:$B$505,A204&amp;"",'السجل'!$L$6:$L$505,1),""))</f>
        <v/>
      </c>
      <c r="E204" s="16">
        <f>IF(OR(A204&amp;""="",D204=""),"",'الإعدادات'!$B$4-D204)</f>
        <v/>
      </c>
      <c r="F204" s="16">
        <f>IF(A204&amp;""="","",COUNTIFS('السجل'!$B$6:$B$505,A204&amp;"",'السجل'!$J$6:$J$505,"متأخرة")+COUNTIFS('السجل'!$B$6:$B$505,A204&amp;"",'السجل'!$J$6:$J$505,"قادمة")+COUNTIFS('السجل'!$B$6:$B$505,A204&amp;"",'السجل'!$J$6:$J$505,"بدون موعد"))</f>
        <v/>
      </c>
      <c r="G204" s="16">
        <f>IF(A204&amp;""="","",COUNTIFS('السجل'!$B$6:$B$505,A204&amp;"",'السجل'!$J$6:$J$505,"متأخرة"))</f>
        <v/>
      </c>
      <c r="H204" s="6">
        <f>IF(A204&amp;""="","",IF(C204=0,"لا يوجد تواصل",IF(G204&gt;0,"متابعة متأخرة",IF(F204&gt;0,"متابعة قادمة","لا شيء مفتوح"))))</f>
        <v/>
      </c>
    </row>
    <row r="205">
      <c r="A205" s="5" t="n"/>
      <c r="B205" s="5" t="n"/>
      <c r="C205" s="16">
        <f>IF(A205&amp;""="","",COUNTIFS('السجل'!$B$6:$B$505,A205&amp;""))</f>
        <v/>
      </c>
      <c r="D205" s="17">
        <f>IF(A205&amp;""="","",IFERROR(SUMIFS('السجل'!$A$6:$A$505,'السجل'!$B$6:$B$505,A205&amp;"",'السجل'!$L$6:$L$505,1)/COUNTIFS('السجل'!$B$6:$B$505,A205&amp;"",'السجل'!$L$6:$L$505,1),""))</f>
        <v/>
      </c>
      <c r="E205" s="16">
        <f>IF(OR(A205&amp;""="",D205=""),"",'الإعدادات'!$B$4-D205)</f>
        <v/>
      </c>
      <c r="F205" s="16">
        <f>IF(A205&amp;""="","",COUNTIFS('السجل'!$B$6:$B$505,A205&amp;"",'السجل'!$J$6:$J$505,"متأخرة")+COUNTIFS('السجل'!$B$6:$B$505,A205&amp;"",'السجل'!$J$6:$J$505,"قادمة")+COUNTIFS('السجل'!$B$6:$B$505,A205&amp;"",'السجل'!$J$6:$J$505,"بدون موعد"))</f>
        <v/>
      </c>
      <c r="G205" s="16">
        <f>IF(A205&amp;""="","",COUNTIFS('السجل'!$B$6:$B$505,A205&amp;"",'السجل'!$J$6:$J$505,"متأخرة"))</f>
        <v/>
      </c>
      <c r="H205" s="6">
        <f>IF(A205&amp;""="","",IF(C205=0,"لا يوجد تواصل",IF(G205&gt;0,"متابعة متأخرة",IF(F205&gt;0,"متابعة قادمة","لا شيء مفتوح"))))</f>
        <v/>
      </c>
    </row>
  </sheetData>
  <autoFilter ref="A5:H205"/>
  <mergeCells count="2">
    <mergeCell ref="A2:H2"/>
    <mergeCell ref="A1:H1"/>
  </mergeCells>
  <conditionalFormatting sqref="A6:H205">
    <cfRule type="expression" priority="1" dxfId="0">
      <formula>$H6="متابعة متأخرة"</formula>
    </cfRule>
  </conditionalFormatting>
  <conditionalFormatting sqref="H6:H205">
    <cfRule type="expression" priority="2" dxfId="1">
      <formula>OR($H6="لا يوجد تواصل",$H6="متابعة قادمة")</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M5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3" customWidth="1" min="1" max="1"/>
    <col width="16" customWidth="1" min="2" max="2"/>
    <col width="15" customWidth="1" min="3" max="3"/>
    <col width="20" customWidth="1" min="4" max="4"/>
    <col width="36" customWidth="1" min="5" max="5"/>
    <col width="12" customWidth="1" min="6" max="6"/>
    <col width="13" customWidth="1" min="7" max="7"/>
    <col width="12" customWidth="1" min="8" max="8"/>
    <col width="10" customWidth="1" min="9" max="9"/>
    <col width="12" customWidth="1" min="10" max="10"/>
    <col width="10" customWidth="1" min="11" max="11"/>
    <col width="8" customWidth="1" min="12" max="12"/>
    <col width="10" customWidth="1" min="13" max="13"/>
  </cols>
  <sheetData>
    <row r="1" ht="26" customHeight="1">
      <c r="A1" s="10" t="inlineStr">
        <is>
          <t>سجل التواصل مع أولياء الأمور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الطالب</t>
        </is>
      </c>
      <c r="C5" s="15" t="inlineStr">
        <is>
          <t>الوسيلة</t>
        </is>
      </c>
      <c r="D5" s="15" t="inlineStr">
        <is>
          <t>الموضوع</t>
        </is>
      </c>
      <c r="E5" s="15" t="inlineStr">
        <is>
          <t>ملخص قصير</t>
        </is>
      </c>
      <c r="F5" s="15" t="inlineStr">
        <is>
          <t>يحتاج متابعة؟</t>
        </is>
      </c>
      <c r="G5" s="15" t="inlineStr">
        <is>
          <t>موعد المتابعة</t>
        </is>
      </c>
      <c r="H5" s="15" t="inlineStr">
        <is>
          <t>تمت المتابعة؟</t>
        </is>
      </c>
      <c r="I5" s="15" t="inlineStr">
        <is>
          <t>الفصل</t>
        </is>
      </c>
      <c r="J5" s="15" t="inlineStr">
        <is>
          <t>حالة المتابعة</t>
        </is>
      </c>
      <c r="K5" s="15" t="inlineStr">
        <is>
          <t>أيام التأخر</t>
        </is>
      </c>
      <c r="L5" s="15" t="inlineStr">
        <is>
          <t>آخر تواصل</t>
        </is>
      </c>
      <c r="M5" s="15" t="inlineStr">
        <is>
          <t>ترتيب التأخر</t>
        </is>
      </c>
    </row>
    <row r="6">
      <c r="A6" s="13" t="n">
        <v>46289</v>
      </c>
      <c r="B6" s="5" t="inlineStr">
        <is>
          <t>يوسف</t>
        </is>
      </c>
      <c r="C6" s="5" t="inlineStr">
        <is>
          <t>اتصال هاتفي</t>
        </is>
      </c>
      <c r="D6" s="5" t="inlineStr">
        <is>
          <t>الواجبات</t>
        </is>
      </c>
      <c r="E6" s="5" t="inlineStr">
        <is>
          <t>تأخر في تسليم واجبين، واتفقنا على متابعة يومية</t>
        </is>
      </c>
      <c r="F6" s="5" t="inlineStr">
        <is>
          <t>نعم</t>
        </is>
      </c>
      <c r="G6" s="13" t="n">
        <v>46296</v>
      </c>
      <c r="H6" s="5" t="inlineStr">
        <is>
          <t>نعم</t>
        </is>
      </c>
      <c r="I6" s="6">
        <f>IF(B6&amp;""="","",IFERROR(INDEX('الطلاب'!$B$6:$B$205,MATCH(B6&amp;"",'الطلاب'!$A$6:$A$205,0))&amp;"","غير موجود"))</f>
        <v/>
      </c>
      <c r="J6" s="6">
        <f>IF(OR(B6&amp;""="",F6&lt;&gt;"نعم"),"",IF(H6="نعم","تمت",IF(ISNUMBER(G6),IF(G6&lt;'الإعدادات'!$B$4,"متأخرة","قادمة"),"بدون موعد")))</f>
        <v/>
      </c>
      <c r="K6" s="16">
        <f>IF(J6="متأخرة",'الإعدادات'!$B$4-G6,"")</f>
        <v/>
      </c>
      <c r="L6" s="18">
        <f>IF(OR(B6&amp;""="",NOT(ISNUMBER(A6))),"",IF(COUNTIFS($B$6:$B$505,B6&amp;"",$A$6:$A$505,"&gt;"&amp;A6)=0,1,0))</f>
        <v/>
      </c>
      <c r="M6" s="16">
        <f>IF(J6="متأخرة",COUNTIFS($K$6:$K$505,"&gt;"&amp;K6)+COUNTIFS($K$6:K6,K6),"")</f>
        <v/>
      </c>
    </row>
    <row r="7">
      <c r="A7" s="13" t="n">
        <v>46295</v>
      </c>
      <c r="B7" s="5" t="inlineStr">
        <is>
          <t>كريم</t>
        </is>
      </c>
      <c r="C7" s="5" t="inlineStr">
        <is>
          <t>اتصال هاتفي</t>
        </is>
      </c>
      <c r="D7" s="5" t="inlineStr">
        <is>
          <t>الحضور والغياب</t>
        </is>
      </c>
      <c r="E7" s="5" t="inlineStr">
        <is>
          <t>تأخر صباحي متكرر</t>
        </is>
      </c>
      <c r="F7" s="5" t="inlineStr">
        <is>
          <t>نعم</t>
        </is>
      </c>
      <c r="G7" s="13" t="n">
        <v>46302</v>
      </c>
      <c r="H7" s="5" t="n"/>
      <c r="I7" s="6">
        <f>IF(B7&amp;""="","",IFERROR(INDEX('الطلاب'!$B$6:$B$205,MATCH(B7&amp;"",'الطلاب'!$A$6:$A$205,0))&amp;"","غير موجود"))</f>
        <v/>
      </c>
      <c r="J7" s="6">
        <f>IF(OR(B7&amp;""="",F7&lt;&gt;"نعم"),"",IF(H7="نعم","تمت",IF(ISNUMBER(G7),IF(G7&lt;'الإعدادات'!$B$4,"متأخرة","قادمة"),"بدون موعد")))</f>
        <v/>
      </c>
      <c r="K7" s="16">
        <f>IF(J7="متأخرة",'الإعدادات'!$B$4-G7,"")</f>
        <v/>
      </c>
      <c r="L7" s="18">
        <f>IF(OR(B7&amp;""="",NOT(ISNUMBER(A7))),"",IF(COUNTIFS($B$6:$B$505,B7&amp;"",$A$6:$A$505,"&gt;"&amp;A7)=0,1,0))</f>
        <v/>
      </c>
      <c r="M7" s="16">
        <f>IF(J7="متأخرة",COUNTIFS($K$6:$K$505,"&gt;"&amp;K7)+COUNTIFS($K$6:K7,K7),"")</f>
        <v/>
      </c>
    </row>
    <row r="8">
      <c r="A8" s="13" t="n">
        <v>46300</v>
      </c>
      <c r="B8" s="5" t="inlineStr">
        <is>
          <t>يوسف</t>
        </is>
      </c>
      <c r="C8" s="5" t="inlineStr">
        <is>
          <t>رسالة</t>
        </is>
      </c>
      <c r="D8" s="5" t="inlineStr">
        <is>
          <t>الواجبات</t>
        </is>
      </c>
      <c r="E8" s="5" t="inlineStr">
        <is>
          <t>تحسّن التسليم هذا الأسبوع</t>
        </is>
      </c>
      <c r="F8" s="5" t="inlineStr">
        <is>
          <t>لا</t>
        </is>
      </c>
      <c r="G8" s="13" t="n"/>
      <c r="H8" s="5" t="n"/>
      <c r="I8" s="6">
        <f>IF(B8&amp;""="","",IFERROR(INDEX('الطلاب'!$B$6:$B$205,MATCH(B8&amp;"",'الطلاب'!$A$6:$A$205,0))&amp;"","غير موجود"))</f>
        <v/>
      </c>
      <c r="J8" s="6">
        <f>IF(OR(B8&amp;""="",F8&lt;&gt;"نعم"),"",IF(H8="نعم","تمت",IF(ISNUMBER(G8),IF(G8&lt;'الإعدادات'!$B$4,"متأخرة","قادمة"),"بدون موعد")))</f>
        <v/>
      </c>
      <c r="K8" s="16">
        <f>IF(J8="متأخرة",'الإعدادات'!$B$4-G8,"")</f>
        <v/>
      </c>
      <c r="L8" s="18">
        <f>IF(OR(B8&amp;""="",NOT(ISNUMBER(A8))),"",IF(COUNTIFS($B$6:$B$505,B8&amp;"",$A$6:$A$505,"&gt;"&amp;A8)=0,1,0))</f>
        <v/>
      </c>
      <c r="M8" s="16">
        <f>IF(J8="متأخرة",COUNTIFS($K$6:$K$505,"&gt;"&amp;K8)+COUNTIFS($K$6:K8,K8),"")</f>
        <v/>
      </c>
    </row>
    <row r="9">
      <c r="A9" s="13" t="n">
        <v>46307</v>
      </c>
      <c r="B9" s="5" t="inlineStr">
        <is>
          <t>نور</t>
        </is>
      </c>
      <c r="C9" s="5" t="inlineStr">
        <is>
          <t>لقاء شخصي</t>
        </is>
      </c>
      <c r="D9" s="5" t="inlineStr">
        <is>
          <t>المستوى الدراسي</t>
        </is>
      </c>
      <c r="E9" s="5" t="inlineStr">
        <is>
          <t>مناقشة نتيجة الاختبار الأول وخطة تقوية</t>
        </is>
      </c>
      <c r="F9" s="5" t="inlineStr">
        <is>
          <t>نعم</t>
        </is>
      </c>
      <c r="G9" s="13" t="n">
        <v>46321</v>
      </c>
      <c r="H9" s="5" t="n"/>
      <c r="I9" s="6">
        <f>IF(B9&amp;""="","",IFERROR(INDEX('الطلاب'!$B$6:$B$205,MATCH(B9&amp;"",'الطلاب'!$A$6:$A$205,0))&amp;"","غير موجود"))</f>
        <v/>
      </c>
      <c r="J9" s="6">
        <f>IF(OR(B9&amp;""="",F9&lt;&gt;"نعم"),"",IF(H9="نعم","تمت",IF(ISNUMBER(G9),IF(G9&lt;'الإعدادات'!$B$4,"متأخرة","قادمة"),"بدون موعد")))</f>
        <v/>
      </c>
      <c r="K9" s="16">
        <f>IF(J9="متأخرة",'الإعدادات'!$B$4-G9,"")</f>
        <v/>
      </c>
      <c r="L9" s="18">
        <f>IF(OR(B9&amp;""="",NOT(ISNUMBER(A9))),"",IF(COUNTIFS($B$6:$B$505,B9&amp;"",$A$6:$A$505,"&gt;"&amp;A9)=0,1,0))</f>
        <v/>
      </c>
      <c r="M9" s="16">
        <f>IF(J9="متأخرة",COUNTIFS($K$6:$K$505,"&gt;"&amp;K9)+COUNTIFS($K$6:K9,K9),"")</f>
        <v/>
      </c>
    </row>
    <row r="10">
      <c r="A10" s="13" t="n">
        <v>46309</v>
      </c>
      <c r="B10" s="5" t="inlineStr">
        <is>
          <t>عمر</t>
        </is>
      </c>
      <c r="C10" s="5" t="inlineStr">
        <is>
          <t>اتصال هاتفي</t>
        </is>
      </c>
      <c r="D10" s="5" t="inlineStr">
        <is>
          <t>الحضور والغياب</t>
        </is>
      </c>
      <c r="E10" s="5" t="inlineStr">
        <is>
          <t>غياب ثلاثة أيام متتالية وتوضيح السبب</t>
        </is>
      </c>
      <c r="F10" s="5" t="inlineStr">
        <is>
          <t>نعم</t>
        </is>
      </c>
      <c r="G10" s="13" t="n">
        <v>46316</v>
      </c>
      <c r="H10" s="5" t="inlineStr">
        <is>
          <t>نعم</t>
        </is>
      </c>
      <c r="I10" s="6">
        <f>IF(B10&amp;""="","",IFERROR(INDEX('الطلاب'!$B$6:$B$205,MATCH(B10&amp;"",'الطلاب'!$A$6:$A$205,0))&amp;"","غير موجود"))</f>
        <v/>
      </c>
      <c r="J10" s="6">
        <f>IF(OR(B10&amp;""="",F10&lt;&gt;"نعم"),"",IF(H10="نعم","تمت",IF(ISNUMBER(G10),IF(G10&lt;'الإعدادات'!$B$4,"متأخرة","قادمة"),"بدون موعد")))</f>
        <v/>
      </c>
      <c r="K10" s="16">
        <f>IF(J10="متأخرة",'الإعدادات'!$B$4-G10,"")</f>
        <v/>
      </c>
      <c r="L10" s="18">
        <f>IF(OR(B10&amp;""="",NOT(ISNUMBER(A10))),"",IF(COUNTIFS($B$6:$B$505,B10&amp;"",$A$6:$A$505,"&gt;"&amp;A10)=0,1,0))</f>
        <v/>
      </c>
      <c r="M10" s="16">
        <f>IF(J10="متأخرة",COUNTIFS($K$6:$K$505,"&gt;"&amp;K10)+COUNTIFS($K$6:K10,K10),"")</f>
        <v/>
      </c>
    </row>
    <row r="11">
      <c r="A11" s="13" t="n">
        <v>46314</v>
      </c>
      <c r="B11" s="5" t="inlineStr">
        <is>
          <t>عمر</t>
        </is>
      </c>
      <c r="C11" s="5" t="inlineStr">
        <is>
          <t>رسالة</t>
        </is>
      </c>
      <c r="D11" s="5" t="inlineStr">
        <is>
          <t>الحضور والغياب</t>
        </is>
      </c>
      <c r="E11" s="5" t="inlineStr">
        <is>
          <t>تأكيد العودة للمدرسة</t>
        </is>
      </c>
      <c r="F11" s="5" t="inlineStr">
        <is>
          <t>لا</t>
        </is>
      </c>
      <c r="G11" s="13" t="n"/>
      <c r="H11" s="5" t="n"/>
      <c r="I11" s="6">
        <f>IF(B11&amp;""="","",IFERROR(INDEX('الطلاب'!$B$6:$B$205,MATCH(B11&amp;"",'الطلاب'!$A$6:$A$205,0))&amp;"","غير موجود"))</f>
        <v/>
      </c>
      <c r="J11" s="6">
        <f>IF(OR(B11&amp;""="",F11&lt;&gt;"نعم"),"",IF(H11="نعم","تمت",IF(ISNUMBER(G11),IF(G11&lt;'الإعدادات'!$B$4,"متأخرة","قادمة"),"بدون موعد")))</f>
        <v/>
      </c>
      <c r="K11" s="16">
        <f>IF(J11="متأخرة",'الإعدادات'!$B$4-G11,"")</f>
        <v/>
      </c>
      <c r="L11" s="18">
        <f>IF(OR(B11&amp;""="",NOT(ISNUMBER(A11))),"",IF(COUNTIFS($B$6:$B$505,B11&amp;"",$A$6:$A$505,"&gt;"&amp;A11)=0,1,0))</f>
        <v/>
      </c>
      <c r="M11" s="16">
        <f>IF(J11="متأخرة",COUNTIFS($K$6:$K$505,"&gt;"&amp;K11)+COUNTIFS($K$6:K11,K11),"")</f>
        <v/>
      </c>
    </row>
    <row r="12">
      <c r="A12" s="13" t="n">
        <v>46315</v>
      </c>
      <c r="B12" s="5" t="inlineStr">
        <is>
          <t>ليلى</t>
        </is>
      </c>
      <c r="C12" s="5" t="inlineStr">
        <is>
          <t>دفتر التواصل</t>
        </is>
      </c>
      <c r="D12" s="5" t="inlineStr">
        <is>
          <t>السلوك داخل الحصة</t>
        </is>
      </c>
      <c r="E12" s="5" t="inlineStr">
        <is>
          <t>كثرة الحديث أثناء الشرح</t>
        </is>
      </c>
      <c r="F12" s="5" t="inlineStr">
        <is>
          <t>نعم</t>
        </is>
      </c>
      <c r="G12" s="13" t="n">
        <v>46325</v>
      </c>
      <c r="H12" s="5" t="n"/>
      <c r="I12" s="6">
        <f>IF(B12&amp;""="","",IFERROR(INDEX('الطلاب'!$B$6:$B$205,MATCH(B12&amp;"",'الطلاب'!$A$6:$A$205,0))&amp;"","غير موجود"))</f>
        <v/>
      </c>
      <c r="J12" s="6">
        <f>IF(OR(B12&amp;""="",F12&lt;&gt;"نعم"),"",IF(H12="نعم","تمت",IF(ISNUMBER(G12),IF(G12&lt;'الإعدادات'!$B$4,"متأخرة","قادمة"),"بدون موعد")))</f>
        <v/>
      </c>
      <c r="K12" s="16">
        <f>IF(J12="متأخرة",'الإعدادات'!$B$4-G12,"")</f>
        <v/>
      </c>
      <c r="L12" s="18">
        <f>IF(OR(B12&amp;""="",NOT(ISNUMBER(A12))),"",IF(COUNTIFS($B$6:$B$505,B12&amp;"",$A$6:$A$505,"&gt;"&amp;A12)=0,1,0))</f>
        <v/>
      </c>
      <c r="M12" s="16">
        <f>IF(J12="متأخرة",COUNTIFS($K$6:$K$505,"&gt;"&amp;K12)+COUNTIFS($K$6:K12,K12),"")</f>
        <v/>
      </c>
    </row>
    <row r="13">
      <c r="A13" s="13" t="n">
        <v>46317</v>
      </c>
      <c r="B13" s="5" t="inlineStr">
        <is>
          <t>آدم</t>
        </is>
      </c>
      <c r="C13" s="5" t="inlineStr">
        <is>
          <t>رسالة</t>
        </is>
      </c>
      <c r="D13" s="5" t="inlineStr">
        <is>
          <t>ملاحظة إيجابية</t>
        </is>
      </c>
      <c r="E13" s="5" t="inlineStr">
        <is>
          <t>تميّز في مشاركة الحصة</t>
        </is>
      </c>
      <c r="F13" s="5" t="inlineStr">
        <is>
          <t>لا</t>
        </is>
      </c>
      <c r="G13" s="13" t="n"/>
      <c r="H13" s="5" t="n"/>
      <c r="I13" s="6">
        <f>IF(B13&amp;""="","",IFERROR(INDEX('الطلاب'!$B$6:$B$205,MATCH(B13&amp;"",'الطلاب'!$A$6:$A$205,0))&amp;"","غير موجود"))</f>
        <v/>
      </c>
      <c r="J13" s="6">
        <f>IF(OR(B13&amp;""="",F13&lt;&gt;"نعم"),"",IF(H13="نعم","تمت",IF(ISNUMBER(G13),IF(G13&lt;'الإعدادات'!$B$4,"متأخرة","قادمة"),"بدون موعد")))</f>
        <v/>
      </c>
      <c r="K13" s="16">
        <f>IF(J13="متأخرة",'الإعدادات'!$B$4-G13,"")</f>
        <v/>
      </c>
      <c r="L13" s="18">
        <f>IF(OR(B13&amp;""="",NOT(ISNUMBER(A13))),"",IF(COUNTIFS($B$6:$B$505,B13&amp;"",$A$6:$A$505,"&gt;"&amp;A13)=0,1,0))</f>
        <v/>
      </c>
      <c r="M13" s="16">
        <f>IF(J13="متأخرة",COUNTIFS($K$6:$K$505,"&gt;"&amp;K13)+COUNTIFS($K$6:K13,K13),"")</f>
        <v/>
      </c>
    </row>
    <row r="14">
      <c r="A14" s="13" t="n">
        <v>46320</v>
      </c>
      <c r="B14" s="5" t="inlineStr">
        <is>
          <t>نور</t>
        </is>
      </c>
      <c r="C14" s="5" t="inlineStr">
        <is>
          <t>اتصال هاتفي</t>
        </is>
      </c>
      <c r="D14" s="5" t="inlineStr">
        <is>
          <t>المستوى الدراسي</t>
        </is>
      </c>
      <c r="E14" s="5" t="inlineStr">
        <is>
          <t>تذكير بخطة التقوية</t>
        </is>
      </c>
      <c r="F14" s="5" t="inlineStr">
        <is>
          <t>نعم</t>
        </is>
      </c>
      <c r="G14" s="13" t="n">
        <v>46331</v>
      </c>
      <c r="H14" s="5" t="n"/>
      <c r="I14" s="6">
        <f>IF(B14&amp;""="","",IFERROR(INDEX('الطلاب'!$B$6:$B$205,MATCH(B14&amp;"",'الطلاب'!$A$6:$A$205,0))&amp;"","غير موجود"))</f>
        <v/>
      </c>
      <c r="J14" s="6">
        <f>IF(OR(B14&amp;""="",F14&lt;&gt;"نعم"),"",IF(H14="نعم","تمت",IF(ISNUMBER(G14),IF(G14&lt;'الإعدادات'!$B$4,"متأخرة","قادمة"),"بدون موعد")))</f>
        <v/>
      </c>
      <c r="K14" s="16">
        <f>IF(J14="متأخرة",'الإعدادات'!$B$4-G14,"")</f>
        <v/>
      </c>
      <c r="L14" s="18">
        <f>IF(OR(B14&amp;""="",NOT(ISNUMBER(A14))),"",IF(COUNTIFS($B$6:$B$505,B14&amp;"",$A$6:$A$505,"&gt;"&amp;A14)=0,1,0))</f>
        <v/>
      </c>
      <c r="M14" s="16">
        <f>IF(J14="متأخرة",COUNTIFS($K$6:$K$505,"&gt;"&amp;K14)+COUNTIFS($K$6:K14,K14),"")</f>
        <v/>
      </c>
    </row>
    <row r="15">
      <c r="A15" s="13" t="n">
        <v>46322</v>
      </c>
      <c r="B15" s="5" t="inlineStr">
        <is>
          <t>هدى</t>
        </is>
      </c>
      <c r="C15" s="5" t="inlineStr">
        <is>
          <t>لقاء شخصي</t>
        </is>
      </c>
      <c r="D15" s="5" t="inlineStr">
        <is>
          <t>الاختبارات</t>
        </is>
      </c>
      <c r="E15" s="5" t="inlineStr">
        <is>
          <t>الاستعداد لاختبار الشهر</t>
        </is>
      </c>
      <c r="F15" s="5" t="inlineStr">
        <is>
          <t>نعم</t>
        </is>
      </c>
      <c r="G15" s="13" t="n">
        <v>46327</v>
      </c>
      <c r="H15" s="5" t="n"/>
      <c r="I15" s="6">
        <f>IF(B15&amp;""="","",IFERROR(INDEX('الطلاب'!$B$6:$B$205,MATCH(B15&amp;"",'الطلاب'!$A$6:$A$205,0))&amp;"","غير موجود"))</f>
        <v/>
      </c>
      <c r="J15" s="6">
        <f>IF(OR(B15&amp;""="",F15&lt;&gt;"نعم"),"",IF(H15="نعم","تمت",IF(ISNUMBER(G15),IF(G15&lt;'الإعدادات'!$B$4,"متأخرة","قادمة"),"بدون موعد")))</f>
        <v/>
      </c>
      <c r="K15" s="16">
        <f>IF(J15="متأخرة",'الإعدادات'!$B$4-G15,"")</f>
        <v/>
      </c>
      <c r="L15" s="18">
        <f>IF(OR(B15&amp;""="",NOT(ISNUMBER(A15))),"",IF(COUNTIFS($B$6:$B$505,B15&amp;"",$A$6:$A$505,"&gt;"&amp;A15)=0,1,0))</f>
        <v/>
      </c>
      <c r="M15" s="16">
        <f>IF(J15="متأخرة",COUNTIFS($K$6:$K$505,"&gt;"&amp;K15)+COUNTIFS($K$6:K15,K15),"")</f>
        <v/>
      </c>
    </row>
    <row r="16">
      <c r="A16" s="13" t="n">
        <v>46323</v>
      </c>
      <c r="B16" s="5" t="inlineStr">
        <is>
          <t>ليلى</t>
        </is>
      </c>
      <c r="C16" s="5" t="inlineStr">
        <is>
          <t>اتصال هاتفي</t>
        </is>
      </c>
      <c r="D16" s="5" t="inlineStr">
        <is>
          <t>السلوك داخل الحصة</t>
        </is>
      </c>
      <c r="E16" s="5" t="inlineStr">
        <is>
          <t>تحسّن ملحوظ بعد الحديث</t>
        </is>
      </c>
      <c r="F16" s="5" t="inlineStr">
        <is>
          <t>نعم</t>
        </is>
      </c>
      <c r="G16" s="13" t="n"/>
      <c r="H16" s="5" t="n"/>
      <c r="I16" s="6">
        <f>IF(B16&amp;""="","",IFERROR(INDEX('الطلاب'!$B$6:$B$205,MATCH(B16&amp;"",'الطلاب'!$A$6:$A$205,0))&amp;"","غير موجود"))</f>
        <v/>
      </c>
      <c r="J16" s="6">
        <f>IF(OR(B16&amp;""="",F16&lt;&gt;"نعم"),"",IF(H16="نعم","تمت",IF(ISNUMBER(G16),IF(G16&lt;'الإعدادات'!$B$4,"متأخرة","قادمة"),"بدون موعد")))</f>
        <v/>
      </c>
      <c r="K16" s="16">
        <f>IF(J16="متأخرة",'الإعدادات'!$B$4-G16,"")</f>
        <v/>
      </c>
      <c r="L16" s="18">
        <f>IF(OR(B16&amp;""="",NOT(ISNUMBER(A16))),"",IF(COUNTIFS($B$6:$B$505,B16&amp;"",$A$6:$A$505,"&gt;"&amp;A16)=0,1,0))</f>
        <v/>
      </c>
      <c r="M16" s="16">
        <f>IF(J16="متأخرة",COUNTIFS($K$6:$K$505,"&gt;"&amp;K16)+COUNTIFS($K$6:K16,K16),"")</f>
        <v/>
      </c>
    </row>
    <row r="17">
      <c r="A17" s="13" t="n">
        <v>46324</v>
      </c>
      <c r="B17" s="5" t="inlineStr">
        <is>
          <t>كريم</t>
        </is>
      </c>
      <c r="C17" s="5" t="inlineStr">
        <is>
          <t>رسالة</t>
        </is>
      </c>
      <c r="D17" s="5" t="inlineStr">
        <is>
          <t>الواجبات</t>
        </is>
      </c>
      <c r="E17" s="5" t="inlineStr">
        <is>
          <t>ستة واجبات لم تُسلَّم</t>
        </is>
      </c>
      <c r="F17" s="5" t="inlineStr">
        <is>
          <t>نعم</t>
        </is>
      </c>
      <c r="G17" s="13" t="n">
        <v>46326</v>
      </c>
      <c r="H17" s="5" t="n"/>
      <c r="I17" s="6">
        <f>IF(B17&amp;""="","",IFERROR(INDEX('الطلاب'!$B$6:$B$205,MATCH(B17&amp;"",'الطلاب'!$A$6:$A$205,0))&amp;"","غير موجود"))</f>
        <v/>
      </c>
      <c r="J17" s="6">
        <f>IF(OR(B17&amp;""="",F17&lt;&gt;"نعم"),"",IF(H17="نعم","تمت",IF(ISNUMBER(G17),IF(G17&lt;'الإعدادات'!$B$4,"متأخرة","قادمة"),"بدون موعد")))</f>
        <v/>
      </c>
      <c r="K17" s="16">
        <f>IF(J17="متأخرة",'الإعدادات'!$B$4-G17,"")</f>
        <v/>
      </c>
      <c r="L17" s="18">
        <f>IF(OR(B17&amp;""="",NOT(ISNUMBER(A17))),"",IF(COUNTIFS($B$6:$B$505,B17&amp;"",$A$6:$A$505,"&gt;"&amp;A17)=0,1,0))</f>
        <v/>
      </c>
      <c r="M17" s="16">
        <f>IF(J17="متأخرة",COUNTIFS($K$6:$K$505,"&gt;"&amp;K17)+COUNTIFS($K$6:K17,K17),"")</f>
        <v/>
      </c>
    </row>
    <row r="18">
      <c r="A18" s="13" t="n">
        <v>46326</v>
      </c>
      <c r="B18" s="5" t="inlineStr">
        <is>
          <t>يوسف</t>
        </is>
      </c>
      <c r="C18" s="5" t="inlineStr">
        <is>
          <t>لقاء شخصي</t>
        </is>
      </c>
      <c r="D18" s="5" t="inlineStr">
        <is>
          <t>الاختبارات</t>
        </is>
      </c>
      <c r="E18" s="5" t="inlineStr">
        <is>
          <t>مراجعة ورقة الاختبار</t>
        </is>
      </c>
      <c r="F18" s="5" t="inlineStr">
        <is>
          <t>لا</t>
        </is>
      </c>
      <c r="G18" s="13" t="n"/>
      <c r="H18" s="5" t="n"/>
      <c r="I18" s="6">
        <f>IF(B18&amp;""="","",IFERROR(INDEX('الطلاب'!$B$6:$B$205,MATCH(B18&amp;"",'الطلاب'!$A$6:$A$205,0))&amp;"","غير موجود"))</f>
        <v/>
      </c>
      <c r="J18" s="6">
        <f>IF(OR(B18&amp;""="",F18&lt;&gt;"نعم"),"",IF(H18="نعم","تمت",IF(ISNUMBER(G18),IF(G18&lt;'الإعدادات'!$B$4,"متأخرة","قادمة"),"بدون موعد")))</f>
        <v/>
      </c>
      <c r="K18" s="16">
        <f>IF(J18="متأخرة",'الإعدادات'!$B$4-G18,"")</f>
        <v/>
      </c>
      <c r="L18" s="18">
        <f>IF(OR(B18&amp;""="",NOT(ISNUMBER(A18))),"",IF(COUNTIFS($B$6:$B$505,B18&amp;"",$A$6:$A$505,"&gt;"&amp;A18)=0,1,0))</f>
        <v/>
      </c>
      <c r="M18" s="16">
        <f>IF(J18="متأخرة",COUNTIFS($K$6:$K$505,"&gt;"&amp;K18)+COUNTIFS($K$6:K18,K18),"")</f>
        <v/>
      </c>
    </row>
    <row r="19">
      <c r="A19" s="13" t="n">
        <v>46327</v>
      </c>
      <c r="B19" s="5" t="inlineStr">
        <is>
          <t>عمر</t>
        </is>
      </c>
      <c r="C19" s="5" t="inlineStr">
        <is>
          <t>اتصال هاتفي</t>
        </is>
      </c>
      <c r="D19" s="5" t="inlineStr">
        <is>
          <t>الواجبات</t>
        </is>
      </c>
      <c r="E19" s="5" t="inlineStr">
        <is>
          <t>متابعة التسليم</t>
        </is>
      </c>
      <c r="F19" s="5" t="inlineStr">
        <is>
          <t>لا</t>
        </is>
      </c>
      <c r="G19" s="13" t="n"/>
      <c r="H19" s="5" t="n"/>
      <c r="I19" s="6">
        <f>IF(B19&amp;""="","",IFERROR(INDEX('الطلاب'!$B$6:$B$205,MATCH(B19&amp;"",'الطلاب'!$A$6:$A$205,0))&amp;"","غير موجود"))</f>
        <v/>
      </c>
      <c r="J19" s="6">
        <f>IF(OR(B19&amp;""="",F19&lt;&gt;"نعم"),"",IF(H19="نعم","تمت",IF(ISNUMBER(G19),IF(G19&lt;'الإعدادات'!$B$4,"متأخرة","قادمة"),"بدون موعد")))</f>
        <v/>
      </c>
      <c r="K19" s="16">
        <f>IF(J19="متأخرة",'الإعدادات'!$B$4-G19,"")</f>
        <v/>
      </c>
      <c r="L19" s="18">
        <f>IF(OR(B19&amp;""="",NOT(ISNUMBER(A19))),"",IF(COUNTIFS($B$6:$B$505,B19&amp;"",$A$6:$A$505,"&gt;"&amp;A19)=0,1,0))</f>
        <v/>
      </c>
      <c r="M19" s="16">
        <f>IF(J19="متأخرة",COUNTIFS($K$6:$K$505,"&gt;"&amp;K19)+COUNTIFS($K$6:K19,K19),"")</f>
        <v/>
      </c>
    </row>
    <row r="20">
      <c r="A20" s="13" t="n"/>
      <c r="B20" s="5" t="n"/>
      <c r="C20" s="5" t="n"/>
      <c r="D20" s="5" t="n"/>
      <c r="E20" s="5" t="n"/>
      <c r="F20" s="5" t="n"/>
      <c r="G20" s="13" t="n"/>
      <c r="H20" s="5" t="n"/>
      <c r="I20" s="6">
        <f>IF(B20&amp;""="","",IFERROR(INDEX('الطلاب'!$B$6:$B$205,MATCH(B20&amp;"",'الطلاب'!$A$6:$A$205,0))&amp;"","غير موجود"))</f>
        <v/>
      </c>
      <c r="J20" s="6">
        <f>IF(OR(B20&amp;""="",F20&lt;&gt;"نعم"),"",IF(H20="نعم","تمت",IF(ISNUMBER(G20),IF(G20&lt;'الإعدادات'!$B$4,"متأخرة","قادمة"),"بدون موعد")))</f>
        <v/>
      </c>
      <c r="K20" s="16">
        <f>IF(J20="متأخرة",'الإعدادات'!$B$4-G20,"")</f>
        <v/>
      </c>
      <c r="L20" s="18">
        <f>IF(OR(B20&amp;""="",NOT(ISNUMBER(A20))),"",IF(COUNTIFS($B$6:$B$505,B20&amp;"",$A$6:$A$505,"&gt;"&amp;A20)=0,1,0))</f>
        <v/>
      </c>
      <c r="M20" s="16">
        <f>IF(J20="متأخرة",COUNTIFS($K$6:$K$505,"&gt;"&amp;K20)+COUNTIFS($K$6:K20,K20),"")</f>
        <v/>
      </c>
    </row>
    <row r="21">
      <c r="A21" s="13" t="n"/>
      <c r="B21" s="5" t="n"/>
      <c r="C21" s="5" t="n"/>
      <c r="D21" s="5" t="n"/>
      <c r="E21" s="5" t="n"/>
      <c r="F21" s="5" t="n"/>
      <c r="G21" s="13" t="n"/>
      <c r="H21" s="5" t="n"/>
      <c r="I21" s="6">
        <f>IF(B21&amp;""="","",IFERROR(INDEX('الطلاب'!$B$6:$B$205,MATCH(B21&amp;"",'الطلاب'!$A$6:$A$205,0))&amp;"","غير موجود"))</f>
        <v/>
      </c>
      <c r="J21" s="6">
        <f>IF(OR(B21&amp;""="",F21&lt;&gt;"نعم"),"",IF(H21="نعم","تمت",IF(ISNUMBER(G21),IF(G21&lt;'الإعدادات'!$B$4,"متأخرة","قادمة"),"بدون موعد")))</f>
        <v/>
      </c>
      <c r="K21" s="16">
        <f>IF(J21="متأخرة",'الإعدادات'!$B$4-G21,"")</f>
        <v/>
      </c>
      <c r="L21" s="18">
        <f>IF(OR(B21&amp;""="",NOT(ISNUMBER(A21))),"",IF(COUNTIFS($B$6:$B$505,B21&amp;"",$A$6:$A$505,"&gt;"&amp;A21)=0,1,0))</f>
        <v/>
      </c>
      <c r="M21" s="16">
        <f>IF(J21="متأخرة",COUNTIFS($K$6:$K$505,"&gt;"&amp;K21)+COUNTIFS($K$6:K21,K21),"")</f>
        <v/>
      </c>
    </row>
    <row r="22">
      <c r="A22" s="13" t="n"/>
      <c r="B22" s="5" t="n"/>
      <c r="C22" s="5" t="n"/>
      <c r="D22" s="5" t="n"/>
      <c r="E22" s="5" t="n"/>
      <c r="F22" s="5" t="n"/>
      <c r="G22" s="13" t="n"/>
      <c r="H22" s="5" t="n"/>
      <c r="I22" s="6">
        <f>IF(B22&amp;""="","",IFERROR(INDEX('الطلاب'!$B$6:$B$205,MATCH(B22&amp;"",'الطلاب'!$A$6:$A$205,0))&amp;"","غير موجود"))</f>
        <v/>
      </c>
      <c r="J22" s="6">
        <f>IF(OR(B22&amp;""="",F22&lt;&gt;"نعم"),"",IF(H22="نعم","تمت",IF(ISNUMBER(G22),IF(G22&lt;'الإعدادات'!$B$4,"متأخرة","قادمة"),"بدون موعد")))</f>
        <v/>
      </c>
      <c r="K22" s="16">
        <f>IF(J22="متأخرة",'الإعدادات'!$B$4-G22,"")</f>
        <v/>
      </c>
      <c r="L22" s="18">
        <f>IF(OR(B22&amp;""="",NOT(ISNUMBER(A22))),"",IF(COUNTIFS($B$6:$B$505,B22&amp;"",$A$6:$A$505,"&gt;"&amp;A22)=0,1,0))</f>
        <v/>
      </c>
      <c r="M22" s="16">
        <f>IF(J22="متأخرة",COUNTIFS($K$6:$K$505,"&gt;"&amp;K22)+COUNTIFS($K$6:K22,K22),"")</f>
        <v/>
      </c>
    </row>
    <row r="23">
      <c r="A23" s="13" t="n"/>
      <c r="B23" s="5" t="n"/>
      <c r="C23" s="5" t="n"/>
      <c r="D23" s="5" t="n"/>
      <c r="E23" s="5" t="n"/>
      <c r="F23" s="5" t="n"/>
      <c r="G23" s="13" t="n"/>
      <c r="H23" s="5" t="n"/>
      <c r="I23" s="6">
        <f>IF(B23&amp;""="","",IFERROR(INDEX('الطلاب'!$B$6:$B$205,MATCH(B23&amp;"",'الطلاب'!$A$6:$A$205,0))&amp;"","غير موجود"))</f>
        <v/>
      </c>
      <c r="J23" s="6">
        <f>IF(OR(B23&amp;""="",F23&lt;&gt;"نعم"),"",IF(H23="نعم","تمت",IF(ISNUMBER(G23),IF(G23&lt;'الإعدادات'!$B$4,"متأخرة","قادمة"),"بدون موعد")))</f>
        <v/>
      </c>
      <c r="K23" s="16">
        <f>IF(J23="متأخرة",'الإعدادات'!$B$4-G23,"")</f>
        <v/>
      </c>
      <c r="L23" s="18">
        <f>IF(OR(B23&amp;""="",NOT(ISNUMBER(A23))),"",IF(COUNTIFS($B$6:$B$505,B23&amp;"",$A$6:$A$505,"&gt;"&amp;A23)=0,1,0))</f>
        <v/>
      </c>
      <c r="M23" s="16">
        <f>IF(J23="متأخرة",COUNTIFS($K$6:$K$505,"&gt;"&amp;K23)+COUNTIFS($K$6:K23,K23),"")</f>
        <v/>
      </c>
    </row>
    <row r="24">
      <c r="A24" s="13" t="n"/>
      <c r="B24" s="5" t="n"/>
      <c r="C24" s="5" t="n"/>
      <c r="D24" s="5" t="n"/>
      <c r="E24" s="5" t="n"/>
      <c r="F24" s="5" t="n"/>
      <c r="G24" s="13" t="n"/>
      <c r="H24" s="5" t="n"/>
      <c r="I24" s="6">
        <f>IF(B24&amp;""="","",IFERROR(INDEX('الطلاب'!$B$6:$B$205,MATCH(B24&amp;"",'الطلاب'!$A$6:$A$205,0))&amp;"","غير موجود"))</f>
        <v/>
      </c>
      <c r="J24" s="6">
        <f>IF(OR(B24&amp;""="",F24&lt;&gt;"نعم"),"",IF(H24="نعم","تمت",IF(ISNUMBER(G24),IF(G24&lt;'الإعدادات'!$B$4,"متأخرة","قادمة"),"بدون موعد")))</f>
        <v/>
      </c>
      <c r="K24" s="16">
        <f>IF(J24="متأخرة",'الإعدادات'!$B$4-G24,"")</f>
        <v/>
      </c>
      <c r="L24" s="18">
        <f>IF(OR(B24&amp;""="",NOT(ISNUMBER(A24))),"",IF(COUNTIFS($B$6:$B$505,B24&amp;"",$A$6:$A$505,"&gt;"&amp;A24)=0,1,0))</f>
        <v/>
      </c>
      <c r="M24" s="16">
        <f>IF(J24="متأخرة",COUNTIFS($K$6:$K$505,"&gt;"&amp;K24)+COUNTIFS($K$6:K24,K24),"")</f>
        <v/>
      </c>
    </row>
    <row r="25">
      <c r="A25" s="13" t="n"/>
      <c r="B25" s="5" t="n"/>
      <c r="C25" s="5" t="n"/>
      <c r="D25" s="5" t="n"/>
      <c r="E25" s="5" t="n"/>
      <c r="F25" s="5" t="n"/>
      <c r="G25" s="13" t="n"/>
      <c r="H25" s="5" t="n"/>
      <c r="I25" s="6">
        <f>IF(B25&amp;""="","",IFERROR(INDEX('الطلاب'!$B$6:$B$205,MATCH(B25&amp;"",'الطلاب'!$A$6:$A$205,0))&amp;"","غير موجود"))</f>
        <v/>
      </c>
      <c r="J25" s="6">
        <f>IF(OR(B25&amp;""="",F25&lt;&gt;"نعم"),"",IF(H25="نعم","تمت",IF(ISNUMBER(G25),IF(G25&lt;'الإعدادات'!$B$4,"متأخرة","قادمة"),"بدون موعد")))</f>
        <v/>
      </c>
      <c r="K25" s="16">
        <f>IF(J25="متأخرة",'الإعدادات'!$B$4-G25,"")</f>
        <v/>
      </c>
      <c r="L25" s="18">
        <f>IF(OR(B25&amp;""="",NOT(ISNUMBER(A25))),"",IF(COUNTIFS($B$6:$B$505,B25&amp;"",$A$6:$A$505,"&gt;"&amp;A25)=0,1,0))</f>
        <v/>
      </c>
      <c r="M25" s="16">
        <f>IF(J25="متأخرة",COUNTIFS($K$6:$K$505,"&gt;"&amp;K25)+COUNTIFS($K$6:K25,K25),"")</f>
        <v/>
      </c>
    </row>
    <row r="26">
      <c r="A26" s="13" t="n"/>
      <c r="B26" s="5" t="n"/>
      <c r="C26" s="5" t="n"/>
      <c r="D26" s="5" t="n"/>
      <c r="E26" s="5" t="n"/>
      <c r="F26" s="5" t="n"/>
      <c r="G26" s="13" t="n"/>
      <c r="H26" s="5" t="n"/>
      <c r="I26" s="6">
        <f>IF(B26&amp;""="","",IFERROR(INDEX('الطلاب'!$B$6:$B$205,MATCH(B26&amp;"",'الطلاب'!$A$6:$A$205,0))&amp;"","غير موجود"))</f>
        <v/>
      </c>
      <c r="J26" s="6">
        <f>IF(OR(B26&amp;""="",F26&lt;&gt;"نعم"),"",IF(H26="نعم","تمت",IF(ISNUMBER(G26),IF(G26&lt;'الإعدادات'!$B$4,"متأخرة","قادمة"),"بدون موعد")))</f>
        <v/>
      </c>
      <c r="K26" s="16">
        <f>IF(J26="متأخرة",'الإعدادات'!$B$4-G26,"")</f>
        <v/>
      </c>
      <c r="L26" s="18">
        <f>IF(OR(B26&amp;""="",NOT(ISNUMBER(A26))),"",IF(COUNTIFS($B$6:$B$505,B26&amp;"",$A$6:$A$505,"&gt;"&amp;A26)=0,1,0))</f>
        <v/>
      </c>
      <c r="M26" s="16">
        <f>IF(J26="متأخرة",COUNTIFS($K$6:$K$505,"&gt;"&amp;K26)+COUNTIFS($K$6:K26,K26),"")</f>
        <v/>
      </c>
    </row>
    <row r="27">
      <c r="A27" s="13" t="n"/>
      <c r="B27" s="5" t="n"/>
      <c r="C27" s="5" t="n"/>
      <c r="D27" s="5" t="n"/>
      <c r="E27" s="5" t="n"/>
      <c r="F27" s="5" t="n"/>
      <c r="G27" s="13" t="n"/>
      <c r="H27" s="5" t="n"/>
      <c r="I27" s="6">
        <f>IF(B27&amp;""="","",IFERROR(INDEX('الطلاب'!$B$6:$B$205,MATCH(B27&amp;"",'الطلاب'!$A$6:$A$205,0))&amp;"","غير موجود"))</f>
        <v/>
      </c>
      <c r="J27" s="6">
        <f>IF(OR(B27&amp;""="",F27&lt;&gt;"نعم"),"",IF(H27="نعم","تمت",IF(ISNUMBER(G27),IF(G27&lt;'الإعدادات'!$B$4,"متأخرة","قادمة"),"بدون موعد")))</f>
        <v/>
      </c>
      <c r="K27" s="16">
        <f>IF(J27="متأخرة",'الإعدادات'!$B$4-G27,"")</f>
        <v/>
      </c>
      <c r="L27" s="18">
        <f>IF(OR(B27&amp;""="",NOT(ISNUMBER(A27))),"",IF(COUNTIFS($B$6:$B$505,B27&amp;"",$A$6:$A$505,"&gt;"&amp;A27)=0,1,0))</f>
        <v/>
      </c>
      <c r="M27" s="16">
        <f>IF(J27="متأخرة",COUNTIFS($K$6:$K$505,"&gt;"&amp;K27)+COUNTIFS($K$6:K27,K27),"")</f>
        <v/>
      </c>
    </row>
    <row r="28">
      <c r="A28" s="13" t="n"/>
      <c r="B28" s="5" t="n"/>
      <c r="C28" s="5" t="n"/>
      <c r="D28" s="5" t="n"/>
      <c r="E28" s="5" t="n"/>
      <c r="F28" s="5" t="n"/>
      <c r="G28" s="13" t="n"/>
      <c r="H28" s="5" t="n"/>
      <c r="I28" s="6">
        <f>IF(B28&amp;""="","",IFERROR(INDEX('الطلاب'!$B$6:$B$205,MATCH(B28&amp;"",'الطلاب'!$A$6:$A$205,0))&amp;"","غير موجود"))</f>
        <v/>
      </c>
      <c r="J28" s="6">
        <f>IF(OR(B28&amp;""="",F28&lt;&gt;"نعم"),"",IF(H28="نعم","تمت",IF(ISNUMBER(G28),IF(G28&lt;'الإعدادات'!$B$4,"متأخرة","قادمة"),"بدون موعد")))</f>
        <v/>
      </c>
      <c r="K28" s="16">
        <f>IF(J28="متأخرة",'الإعدادات'!$B$4-G28,"")</f>
        <v/>
      </c>
      <c r="L28" s="18">
        <f>IF(OR(B28&amp;""="",NOT(ISNUMBER(A28))),"",IF(COUNTIFS($B$6:$B$505,B28&amp;"",$A$6:$A$505,"&gt;"&amp;A28)=0,1,0))</f>
        <v/>
      </c>
      <c r="M28" s="16">
        <f>IF(J28="متأخرة",COUNTIFS($K$6:$K$505,"&gt;"&amp;K28)+COUNTIFS($K$6:K28,K28),"")</f>
        <v/>
      </c>
    </row>
    <row r="29">
      <c r="A29" s="13" t="n"/>
      <c r="B29" s="5" t="n"/>
      <c r="C29" s="5" t="n"/>
      <c r="D29" s="5" t="n"/>
      <c r="E29" s="5" t="n"/>
      <c r="F29" s="5" t="n"/>
      <c r="G29" s="13" t="n"/>
      <c r="H29" s="5" t="n"/>
      <c r="I29" s="6">
        <f>IF(B29&amp;""="","",IFERROR(INDEX('الطلاب'!$B$6:$B$205,MATCH(B29&amp;"",'الطلاب'!$A$6:$A$205,0))&amp;"","غير موجود"))</f>
        <v/>
      </c>
      <c r="J29" s="6">
        <f>IF(OR(B29&amp;""="",F29&lt;&gt;"نعم"),"",IF(H29="نعم","تمت",IF(ISNUMBER(G29),IF(G29&lt;'الإعدادات'!$B$4,"متأخرة","قادمة"),"بدون موعد")))</f>
        <v/>
      </c>
      <c r="K29" s="16">
        <f>IF(J29="متأخرة",'الإعدادات'!$B$4-G29,"")</f>
        <v/>
      </c>
      <c r="L29" s="18">
        <f>IF(OR(B29&amp;""="",NOT(ISNUMBER(A29))),"",IF(COUNTIFS($B$6:$B$505,B29&amp;"",$A$6:$A$505,"&gt;"&amp;A29)=0,1,0))</f>
        <v/>
      </c>
      <c r="M29" s="16">
        <f>IF(J29="متأخرة",COUNTIFS($K$6:$K$505,"&gt;"&amp;K29)+COUNTIFS($K$6:K29,K29),"")</f>
        <v/>
      </c>
    </row>
    <row r="30">
      <c r="A30" s="13" t="n"/>
      <c r="B30" s="5" t="n"/>
      <c r="C30" s="5" t="n"/>
      <c r="D30" s="5" t="n"/>
      <c r="E30" s="5" t="n"/>
      <c r="F30" s="5" t="n"/>
      <c r="G30" s="13" t="n"/>
      <c r="H30" s="5" t="n"/>
      <c r="I30" s="6">
        <f>IF(B30&amp;""="","",IFERROR(INDEX('الطلاب'!$B$6:$B$205,MATCH(B30&amp;"",'الطلاب'!$A$6:$A$205,0))&amp;"","غير موجود"))</f>
        <v/>
      </c>
      <c r="J30" s="6">
        <f>IF(OR(B30&amp;""="",F30&lt;&gt;"نعم"),"",IF(H30="نعم","تمت",IF(ISNUMBER(G30),IF(G30&lt;'الإعدادات'!$B$4,"متأخرة","قادمة"),"بدون موعد")))</f>
        <v/>
      </c>
      <c r="K30" s="16">
        <f>IF(J30="متأخرة",'الإعدادات'!$B$4-G30,"")</f>
        <v/>
      </c>
      <c r="L30" s="18">
        <f>IF(OR(B30&amp;""="",NOT(ISNUMBER(A30))),"",IF(COUNTIFS($B$6:$B$505,B30&amp;"",$A$6:$A$505,"&gt;"&amp;A30)=0,1,0))</f>
        <v/>
      </c>
      <c r="M30" s="16">
        <f>IF(J30="متأخرة",COUNTIFS($K$6:$K$505,"&gt;"&amp;K30)+COUNTIFS($K$6:K30,K30),"")</f>
        <v/>
      </c>
    </row>
    <row r="31">
      <c r="A31" s="13" t="n"/>
      <c r="B31" s="5" t="n"/>
      <c r="C31" s="5" t="n"/>
      <c r="D31" s="5" t="n"/>
      <c r="E31" s="5" t="n"/>
      <c r="F31" s="5" t="n"/>
      <c r="G31" s="13" t="n"/>
      <c r="H31" s="5" t="n"/>
      <c r="I31" s="6">
        <f>IF(B31&amp;""="","",IFERROR(INDEX('الطلاب'!$B$6:$B$205,MATCH(B31&amp;"",'الطلاب'!$A$6:$A$205,0))&amp;"","غير موجود"))</f>
        <v/>
      </c>
      <c r="J31" s="6">
        <f>IF(OR(B31&amp;""="",F31&lt;&gt;"نعم"),"",IF(H31="نعم","تمت",IF(ISNUMBER(G31),IF(G31&lt;'الإعدادات'!$B$4,"متأخرة","قادمة"),"بدون موعد")))</f>
        <v/>
      </c>
      <c r="K31" s="16">
        <f>IF(J31="متأخرة",'الإعدادات'!$B$4-G31,"")</f>
        <v/>
      </c>
      <c r="L31" s="18">
        <f>IF(OR(B31&amp;""="",NOT(ISNUMBER(A31))),"",IF(COUNTIFS($B$6:$B$505,B31&amp;"",$A$6:$A$505,"&gt;"&amp;A31)=0,1,0))</f>
        <v/>
      </c>
      <c r="M31" s="16">
        <f>IF(J31="متأخرة",COUNTIFS($K$6:$K$505,"&gt;"&amp;K31)+COUNTIFS($K$6:K31,K31),"")</f>
        <v/>
      </c>
    </row>
    <row r="32">
      <c r="A32" s="13" t="n"/>
      <c r="B32" s="5" t="n"/>
      <c r="C32" s="5" t="n"/>
      <c r="D32" s="5" t="n"/>
      <c r="E32" s="5" t="n"/>
      <c r="F32" s="5" t="n"/>
      <c r="G32" s="13" t="n"/>
      <c r="H32" s="5" t="n"/>
      <c r="I32" s="6">
        <f>IF(B32&amp;""="","",IFERROR(INDEX('الطلاب'!$B$6:$B$205,MATCH(B32&amp;"",'الطلاب'!$A$6:$A$205,0))&amp;"","غير موجود"))</f>
        <v/>
      </c>
      <c r="J32" s="6">
        <f>IF(OR(B32&amp;""="",F32&lt;&gt;"نعم"),"",IF(H32="نعم","تمت",IF(ISNUMBER(G32),IF(G32&lt;'الإعدادات'!$B$4,"متأخرة","قادمة"),"بدون موعد")))</f>
        <v/>
      </c>
      <c r="K32" s="16">
        <f>IF(J32="متأخرة",'الإعدادات'!$B$4-G32,"")</f>
        <v/>
      </c>
      <c r="L32" s="18">
        <f>IF(OR(B32&amp;""="",NOT(ISNUMBER(A32))),"",IF(COUNTIFS($B$6:$B$505,B32&amp;"",$A$6:$A$505,"&gt;"&amp;A32)=0,1,0))</f>
        <v/>
      </c>
      <c r="M32" s="16">
        <f>IF(J32="متأخرة",COUNTIFS($K$6:$K$505,"&gt;"&amp;K32)+COUNTIFS($K$6:K32,K32),"")</f>
        <v/>
      </c>
    </row>
    <row r="33">
      <c r="A33" s="13" t="n"/>
      <c r="B33" s="5" t="n"/>
      <c r="C33" s="5" t="n"/>
      <c r="D33" s="5" t="n"/>
      <c r="E33" s="5" t="n"/>
      <c r="F33" s="5" t="n"/>
      <c r="G33" s="13" t="n"/>
      <c r="H33" s="5" t="n"/>
      <c r="I33" s="6">
        <f>IF(B33&amp;""="","",IFERROR(INDEX('الطلاب'!$B$6:$B$205,MATCH(B33&amp;"",'الطلاب'!$A$6:$A$205,0))&amp;"","غير موجود"))</f>
        <v/>
      </c>
      <c r="J33" s="6">
        <f>IF(OR(B33&amp;""="",F33&lt;&gt;"نعم"),"",IF(H33="نعم","تمت",IF(ISNUMBER(G33),IF(G33&lt;'الإعدادات'!$B$4,"متأخرة","قادمة"),"بدون موعد")))</f>
        <v/>
      </c>
      <c r="K33" s="16">
        <f>IF(J33="متأخرة",'الإعدادات'!$B$4-G33,"")</f>
        <v/>
      </c>
      <c r="L33" s="18">
        <f>IF(OR(B33&amp;""="",NOT(ISNUMBER(A33))),"",IF(COUNTIFS($B$6:$B$505,B33&amp;"",$A$6:$A$505,"&gt;"&amp;A33)=0,1,0))</f>
        <v/>
      </c>
      <c r="M33" s="16">
        <f>IF(J33="متأخرة",COUNTIFS($K$6:$K$505,"&gt;"&amp;K33)+COUNTIFS($K$6:K33,K33),"")</f>
        <v/>
      </c>
    </row>
    <row r="34">
      <c r="A34" s="13" t="n"/>
      <c r="B34" s="5" t="n"/>
      <c r="C34" s="5" t="n"/>
      <c r="D34" s="5" t="n"/>
      <c r="E34" s="5" t="n"/>
      <c r="F34" s="5" t="n"/>
      <c r="G34" s="13" t="n"/>
      <c r="H34" s="5" t="n"/>
      <c r="I34" s="6">
        <f>IF(B34&amp;""="","",IFERROR(INDEX('الطلاب'!$B$6:$B$205,MATCH(B34&amp;"",'الطلاب'!$A$6:$A$205,0))&amp;"","غير موجود"))</f>
        <v/>
      </c>
      <c r="J34" s="6">
        <f>IF(OR(B34&amp;""="",F34&lt;&gt;"نعم"),"",IF(H34="نعم","تمت",IF(ISNUMBER(G34),IF(G34&lt;'الإعدادات'!$B$4,"متأخرة","قادمة"),"بدون موعد")))</f>
        <v/>
      </c>
      <c r="K34" s="16">
        <f>IF(J34="متأخرة",'الإعدادات'!$B$4-G34,"")</f>
        <v/>
      </c>
      <c r="L34" s="18">
        <f>IF(OR(B34&amp;""="",NOT(ISNUMBER(A34))),"",IF(COUNTIFS($B$6:$B$505,B34&amp;"",$A$6:$A$505,"&gt;"&amp;A34)=0,1,0))</f>
        <v/>
      </c>
      <c r="M34" s="16">
        <f>IF(J34="متأخرة",COUNTIFS($K$6:$K$505,"&gt;"&amp;K34)+COUNTIFS($K$6:K34,K34),"")</f>
        <v/>
      </c>
    </row>
    <row r="35">
      <c r="A35" s="13" t="n"/>
      <c r="B35" s="5" t="n"/>
      <c r="C35" s="5" t="n"/>
      <c r="D35" s="5" t="n"/>
      <c r="E35" s="5" t="n"/>
      <c r="F35" s="5" t="n"/>
      <c r="G35" s="13" t="n"/>
      <c r="H35" s="5" t="n"/>
      <c r="I35" s="6">
        <f>IF(B35&amp;""="","",IFERROR(INDEX('الطلاب'!$B$6:$B$205,MATCH(B35&amp;"",'الطلاب'!$A$6:$A$205,0))&amp;"","غير موجود"))</f>
        <v/>
      </c>
      <c r="J35" s="6">
        <f>IF(OR(B35&amp;""="",F35&lt;&gt;"نعم"),"",IF(H35="نعم","تمت",IF(ISNUMBER(G35),IF(G35&lt;'الإعدادات'!$B$4,"متأخرة","قادمة"),"بدون موعد")))</f>
        <v/>
      </c>
      <c r="K35" s="16">
        <f>IF(J35="متأخرة",'الإعدادات'!$B$4-G35,"")</f>
        <v/>
      </c>
      <c r="L35" s="18">
        <f>IF(OR(B35&amp;""="",NOT(ISNUMBER(A35))),"",IF(COUNTIFS($B$6:$B$505,B35&amp;"",$A$6:$A$505,"&gt;"&amp;A35)=0,1,0))</f>
        <v/>
      </c>
      <c r="M35" s="16">
        <f>IF(J35="متأخرة",COUNTIFS($K$6:$K$505,"&gt;"&amp;K35)+COUNTIFS($K$6:K35,K35),"")</f>
        <v/>
      </c>
    </row>
    <row r="36">
      <c r="A36" s="13" t="n"/>
      <c r="B36" s="5" t="n"/>
      <c r="C36" s="5" t="n"/>
      <c r="D36" s="5" t="n"/>
      <c r="E36" s="5" t="n"/>
      <c r="F36" s="5" t="n"/>
      <c r="G36" s="13" t="n"/>
      <c r="H36" s="5" t="n"/>
      <c r="I36" s="6">
        <f>IF(B36&amp;""="","",IFERROR(INDEX('الطلاب'!$B$6:$B$205,MATCH(B36&amp;"",'الطلاب'!$A$6:$A$205,0))&amp;"","غير موجود"))</f>
        <v/>
      </c>
      <c r="J36" s="6">
        <f>IF(OR(B36&amp;""="",F36&lt;&gt;"نعم"),"",IF(H36="نعم","تمت",IF(ISNUMBER(G36),IF(G36&lt;'الإعدادات'!$B$4,"متأخرة","قادمة"),"بدون موعد")))</f>
        <v/>
      </c>
      <c r="K36" s="16">
        <f>IF(J36="متأخرة",'الإعدادات'!$B$4-G36,"")</f>
        <v/>
      </c>
      <c r="L36" s="18">
        <f>IF(OR(B36&amp;""="",NOT(ISNUMBER(A36))),"",IF(COUNTIFS($B$6:$B$505,B36&amp;"",$A$6:$A$505,"&gt;"&amp;A36)=0,1,0))</f>
        <v/>
      </c>
      <c r="M36" s="16">
        <f>IF(J36="متأخرة",COUNTIFS($K$6:$K$505,"&gt;"&amp;K36)+COUNTIFS($K$6:K36,K36),"")</f>
        <v/>
      </c>
    </row>
    <row r="37">
      <c r="A37" s="13" t="n"/>
      <c r="B37" s="5" t="n"/>
      <c r="C37" s="5" t="n"/>
      <c r="D37" s="5" t="n"/>
      <c r="E37" s="5" t="n"/>
      <c r="F37" s="5" t="n"/>
      <c r="G37" s="13" t="n"/>
      <c r="H37" s="5" t="n"/>
      <c r="I37" s="6">
        <f>IF(B37&amp;""="","",IFERROR(INDEX('الطلاب'!$B$6:$B$205,MATCH(B37&amp;"",'الطلاب'!$A$6:$A$205,0))&amp;"","غير موجود"))</f>
        <v/>
      </c>
      <c r="J37" s="6">
        <f>IF(OR(B37&amp;""="",F37&lt;&gt;"نعم"),"",IF(H37="نعم","تمت",IF(ISNUMBER(G37),IF(G37&lt;'الإعدادات'!$B$4,"متأخرة","قادمة"),"بدون موعد")))</f>
        <v/>
      </c>
      <c r="K37" s="16">
        <f>IF(J37="متأخرة",'الإعدادات'!$B$4-G37,"")</f>
        <v/>
      </c>
      <c r="L37" s="18">
        <f>IF(OR(B37&amp;""="",NOT(ISNUMBER(A37))),"",IF(COUNTIFS($B$6:$B$505,B37&amp;"",$A$6:$A$505,"&gt;"&amp;A37)=0,1,0))</f>
        <v/>
      </c>
      <c r="M37" s="16">
        <f>IF(J37="متأخرة",COUNTIFS($K$6:$K$505,"&gt;"&amp;K37)+COUNTIFS($K$6:K37,K37),"")</f>
        <v/>
      </c>
    </row>
    <row r="38">
      <c r="A38" s="13" t="n"/>
      <c r="B38" s="5" t="n"/>
      <c r="C38" s="5" t="n"/>
      <c r="D38" s="5" t="n"/>
      <c r="E38" s="5" t="n"/>
      <c r="F38" s="5" t="n"/>
      <c r="G38" s="13" t="n"/>
      <c r="H38" s="5" t="n"/>
      <c r="I38" s="6">
        <f>IF(B38&amp;""="","",IFERROR(INDEX('الطلاب'!$B$6:$B$205,MATCH(B38&amp;"",'الطلاب'!$A$6:$A$205,0))&amp;"","غير موجود"))</f>
        <v/>
      </c>
      <c r="J38" s="6">
        <f>IF(OR(B38&amp;""="",F38&lt;&gt;"نعم"),"",IF(H38="نعم","تمت",IF(ISNUMBER(G38),IF(G38&lt;'الإعدادات'!$B$4,"متأخرة","قادمة"),"بدون موعد")))</f>
        <v/>
      </c>
      <c r="K38" s="16">
        <f>IF(J38="متأخرة",'الإعدادات'!$B$4-G38,"")</f>
        <v/>
      </c>
      <c r="L38" s="18">
        <f>IF(OR(B38&amp;""="",NOT(ISNUMBER(A38))),"",IF(COUNTIFS($B$6:$B$505,B38&amp;"",$A$6:$A$505,"&gt;"&amp;A38)=0,1,0))</f>
        <v/>
      </c>
      <c r="M38" s="16">
        <f>IF(J38="متأخرة",COUNTIFS($K$6:$K$505,"&gt;"&amp;K38)+COUNTIFS($K$6:K38,K38),"")</f>
        <v/>
      </c>
    </row>
    <row r="39">
      <c r="A39" s="13" t="n"/>
      <c r="B39" s="5" t="n"/>
      <c r="C39" s="5" t="n"/>
      <c r="D39" s="5" t="n"/>
      <c r="E39" s="5" t="n"/>
      <c r="F39" s="5" t="n"/>
      <c r="G39" s="13" t="n"/>
      <c r="H39" s="5" t="n"/>
      <c r="I39" s="6">
        <f>IF(B39&amp;""="","",IFERROR(INDEX('الطلاب'!$B$6:$B$205,MATCH(B39&amp;"",'الطلاب'!$A$6:$A$205,0))&amp;"","غير موجود"))</f>
        <v/>
      </c>
      <c r="J39" s="6">
        <f>IF(OR(B39&amp;""="",F39&lt;&gt;"نعم"),"",IF(H39="نعم","تمت",IF(ISNUMBER(G39),IF(G39&lt;'الإعدادات'!$B$4,"متأخرة","قادمة"),"بدون موعد")))</f>
        <v/>
      </c>
      <c r="K39" s="16">
        <f>IF(J39="متأخرة",'الإعدادات'!$B$4-G39,"")</f>
        <v/>
      </c>
      <c r="L39" s="18">
        <f>IF(OR(B39&amp;""="",NOT(ISNUMBER(A39))),"",IF(COUNTIFS($B$6:$B$505,B39&amp;"",$A$6:$A$505,"&gt;"&amp;A39)=0,1,0))</f>
        <v/>
      </c>
      <c r="M39" s="16">
        <f>IF(J39="متأخرة",COUNTIFS($K$6:$K$505,"&gt;"&amp;K39)+COUNTIFS($K$6:K39,K39),"")</f>
        <v/>
      </c>
    </row>
    <row r="40">
      <c r="A40" s="13" t="n"/>
      <c r="B40" s="5" t="n"/>
      <c r="C40" s="5" t="n"/>
      <c r="D40" s="5" t="n"/>
      <c r="E40" s="5" t="n"/>
      <c r="F40" s="5" t="n"/>
      <c r="G40" s="13" t="n"/>
      <c r="H40" s="5" t="n"/>
      <c r="I40" s="6">
        <f>IF(B40&amp;""="","",IFERROR(INDEX('الطلاب'!$B$6:$B$205,MATCH(B40&amp;"",'الطلاب'!$A$6:$A$205,0))&amp;"","غير موجود"))</f>
        <v/>
      </c>
      <c r="J40" s="6">
        <f>IF(OR(B40&amp;""="",F40&lt;&gt;"نعم"),"",IF(H40="نعم","تمت",IF(ISNUMBER(G40),IF(G40&lt;'الإعدادات'!$B$4,"متأخرة","قادمة"),"بدون موعد")))</f>
        <v/>
      </c>
      <c r="K40" s="16">
        <f>IF(J40="متأخرة",'الإعدادات'!$B$4-G40,"")</f>
        <v/>
      </c>
      <c r="L40" s="18">
        <f>IF(OR(B40&amp;""="",NOT(ISNUMBER(A40))),"",IF(COUNTIFS($B$6:$B$505,B40&amp;"",$A$6:$A$505,"&gt;"&amp;A40)=0,1,0))</f>
        <v/>
      </c>
      <c r="M40" s="16">
        <f>IF(J40="متأخرة",COUNTIFS($K$6:$K$505,"&gt;"&amp;K40)+COUNTIFS($K$6:K40,K40),"")</f>
        <v/>
      </c>
    </row>
    <row r="41">
      <c r="A41" s="13" t="n"/>
      <c r="B41" s="5" t="n"/>
      <c r="C41" s="5" t="n"/>
      <c r="D41" s="5" t="n"/>
      <c r="E41" s="5" t="n"/>
      <c r="F41" s="5" t="n"/>
      <c r="G41" s="13" t="n"/>
      <c r="H41" s="5" t="n"/>
      <c r="I41" s="6">
        <f>IF(B41&amp;""="","",IFERROR(INDEX('الطلاب'!$B$6:$B$205,MATCH(B41&amp;"",'الطلاب'!$A$6:$A$205,0))&amp;"","غير موجود"))</f>
        <v/>
      </c>
      <c r="J41" s="6">
        <f>IF(OR(B41&amp;""="",F41&lt;&gt;"نعم"),"",IF(H41="نعم","تمت",IF(ISNUMBER(G41),IF(G41&lt;'الإعدادات'!$B$4,"متأخرة","قادمة"),"بدون موعد")))</f>
        <v/>
      </c>
      <c r="K41" s="16">
        <f>IF(J41="متأخرة",'الإعدادات'!$B$4-G41,"")</f>
        <v/>
      </c>
      <c r="L41" s="18">
        <f>IF(OR(B41&amp;""="",NOT(ISNUMBER(A41))),"",IF(COUNTIFS($B$6:$B$505,B41&amp;"",$A$6:$A$505,"&gt;"&amp;A41)=0,1,0))</f>
        <v/>
      </c>
      <c r="M41" s="16">
        <f>IF(J41="متأخرة",COUNTIFS($K$6:$K$505,"&gt;"&amp;K41)+COUNTIFS($K$6:K41,K41),"")</f>
        <v/>
      </c>
    </row>
    <row r="42">
      <c r="A42" s="13" t="n"/>
      <c r="B42" s="5" t="n"/>
      <c r="C42" s="5" t="n"/>
      <c r="D42" s="5" t="n"/>
      <c r="E42" s="5" t="n"/>
      <c r="F42" s="5" t="n"/>
      <c r="G42" s="13" t="n"/>
      <c r="H42" s="5" t="n"/>
      <c r="I42" s="6">
        <f>IF(B42&amp;""="","",IFERROR(INDEX('الطلاب'!$B$6:$B$205,MATCH(B42&amp;"",'الطلاب'!$A$6:$A$205,0))&amp;"","غير موجود"))</f>
        <v/>
      </c>
      <c r="J42" s="6">
        <f>IF(OR(B42&amp;""="",F42&lt;&gt;"نعم"),"",IF(H42="نعم","تمت",IF(ISNUMBER(G42),IF(G42&lt;'الإعدادات'!$B$4,"متأخرة","قادمة"),"بدون موعد")))</f>
        <v/>
      </c>
      <c r="K42" s="16">
        <f>IF(J42="متأخرة",'الإعدادات'!$B$4-G42,"")</f>
        <v/>
      </c>
      <c r="L42" s="18">
        <f>IF(OR(B42&amp;""="",NOT(ISNUMBER(A42))),"",IF(COUNTIFS($B$6:$B$505,B42&amp;"",$A$6:$A$505,"&gt;"&amp;A42)=0,1,0))</f>
        <v/>
      </c>
      <c r="M42" s="16">
        <f>IF(J42="متأخرة",COUNTIFS($K$6:$K$505,"&gt;"&amp;K42)+COUNTIFS($K$6:K42,K42),"")</f>
        <v/>
      </c>
    </row>
    <row r="43">
      <c r="A43" s="13" t="n"/>
      <c r="B43" s="5" t="n"/>
      <c r="C43" s="5" t="n"/>
      <c r="D43" s="5" t="n"/>
      <c r="E43" s="5" t="n"/>
      <c r="F43" s="5" t="n"/>
      <c r="G43" s="13" t="n"/>
      <c r="H43" s="5" t="n"/>
      <c r="I43" s="6">
        <f>IF(B43&amp;""="","",IFERROR(INDEX('الطلاب'!$B$6:$B$205,MATCH(B43&amp;"",'الطلاب'!$A$6:$A$205,0))&amp;"","غير موجود"))</f>
        <v/>
      </c>
      <c r="J43" s="6">
        <f>IF(OR(B43&amp;""="",F43&lt;&gt;"نعم"),"",IF(H43="نعم","تمت",IF(ISNUMBER(G43),IF(G43&lt;'الإعدادات'!$B$4,"متأخرة","قادمة"),"بدون موعد")))</f>
        <v/>
      </c>
      <c r="K43" s="16">
        <f>IF(J43="متأخرة",'الإعدادات'!$B$4-G43,"")</f>
        <v/>
      </c>
      <c r="L43" s="18">
        <f>IF(OR(B43&amp;""="",NOT(ISNUMBER(A43))),"",IF(COUNTIFS($B$6:$B$505,B43&amp;"",$A$6:$A$505,"&gt;"&amp;A43)=0,1,0))</f>
        <v/>
      </c>
      <c r="M43" s="16">
        <f>IF(J43="متأخرة",COUNTIFS($K$6:$K$505,"&gt;"&amp;K43)+COUNTIFS($K$6:K43,K43),"")</f>
        <v/>
      </c>
    </row>
    <row r="44">
      <c r="A44" s="13" t="n"/>
      <c r="B44" s="5" t="n"/>
      <c r="C44" s="5" t="n"/>
      <c r="D44" s="5" t="n"/>
      <c r="E44" s="5" t="n"/>
      <c r="F44" s="5" t="n"/>
      <c r="G44" s="13" t="n"/>
      <c r="H44" s="5" t="n"/>
      <c r="I44" s="6">
        <f>IF(B44&amp;""="","",IFERROR(INDEX('الطلاب'!$B$6:$B$205,MATCH(B44&amp;"",'الطلاب'!$A$6:$A$205,0))&amp;"","غير موجود"))</f>
        <v/>
      </c>
      <c r="J44" s="6">
        <f>IF(OR(B44&amp;""="",F44&lt;&gt;"نعم"),"",IF(H44="نعم","تمت",IF(ISNUMBER(G44),IF(G44&lt;'الإعدادات'!$B$4,"متأخرة","قادمة"),"بدون موعد")))</f>
        <v/>
      </c>
      <c r="K44" s="16">
        <f>IF(J44="متأخرة",'الإعدادات'!$B$4-G44,"")</f>
        <v/>
      </c>
      <c r="L44" s="18">
        <f>IF(OR(B44&amp;""="",NOT(ISNUMBER(A44))),"",IF(COUNTIFS($B$6:$B$505,B44&amp;"",$A$6:$A$505,"&gt;"&amp;A44)=0,1,0))</f>
        <v/>
      </c>
      <c r="M44" s="16">
        <f>IF(J44="متأخرة",COUNTIFS($K$6:$K$505,"&gt;"&amp;K44)+COUNTIFS($K$6:K44,K44),"")</f>
        <v/>
      </c>
    </row>
    <row r="45">
      <c r="A45" s="13" t="n"/>
      <c r="B45" s="5" t="n"/>
      <c r="C45" s="5" t="n"/>
      <c r="D45" s="5" t="n"/>
      <c r="E45" s="5" t="n"/>
      <c r="F45" s="5" t="n"/>
      <c r="G45" s="13" t="n"/>
      <c r="H45" s="5" t="n"/>
      <c r="I45" s="6">
        <f>IF(B45&amp;""="","",IFERROR(INDEX('الطلاب'!$B$6:$B$205,MATCH(B45&amp;"",'الطلاب'!$A$6:$A$205,0))&amp;"","غير موجود"))</f>
        <v/>
      </c>
      <c r="J45" s="6">
        <f>IF(OR(B45&amp;""="",F45&lt;&gt;"نعم"),"",IF(H45="نعم","تمت",IF(ISNUMBER(G45),IF(G45&lt;'الإعدادات'!$B$4,"متأخرة","قادمة"),"بدون موعد")))</f>
        <v/>
      </c>
      <c r="K45" s="16">
        <f>IF(J45="متأخرة",'الإعدادات'!$B$4-G45,"")</f>
        <v/>
      </c>
      <c r="L45" s="18">
        <f>IF(OR(B45&amp;""="",NOT(ISNUMBER(A45))),"",IF(COUNTIFS($B$6:$B$505,B45&amp;"",$A$6:$A$505,"&gt;"&amp;A45)=0,1,0))</f>
        <v/>
      </c>
      <c r="M45" s="16">
        <f>IF(J45="متأخرة",COUNTIFS($K$6:$K$505,"&gt;"&amp;K45)+COUNTIFS($K$6:K45,K45),"")</f>
        <v/>
      </c>
    </row>
    <row r="46">
      <c r="A46" s="13" t="n"/>
      <c r="B46" s="5" t="n"/>
      <c r="C46" s="5" t="n"/>
      <c r="D46" s="5" t="n"/>
      <c r="E46" s="5" t="n"/>
      <c r="F46" s="5" t="n"/>
      <c r="G46" s="13" t="n"/>
      <c r="H46" s="5" t="n"/>
      <c r="I46" s="6">
        <f>IF(B46&amp;""="","",IFERROR(INDEX('الطلاب'!$B$6:$B$205,MATCH(B46&amp;"",'الطلاب'!$A$6:$A$205,0))&amp;"","غير موجود"))</f>
        <v/>
      </c>
      <c r="J46" s="6">
        <f>IF(OR(B46&amp;""="",F46&lt;&gt;"نعم"),"",IF(H46="نعم","تمت",IF(ISNUMBER(G46),IF(G46&lt;'الإعدادات'!$B$4,"متأخرة","قادمة"),"بدون موعد")))</f>
        <v/>
      </c>
      <c r="K46" s="16">
        <f>IF(J46="متأخرة",'الإعدادات'!$B$4-G46,"")</f>
        <v/>
      </c>
      <c r="L46" s="18">
        <f>IF(OR(B46&amp;""="",NOT(ISNUMBER(A46))),"",IF(COUNTIFS($B$6:$B$505,B46&amp;"",$A$6:$A$505,"&gt;"&amp;A46)=0,1,0))</f>
        <v/>
      </c>
      <c r="M46" s="16">
        <f>IF(J46="متأخرة",COUNTIFS($K$6:$K$505,"&gt;"&amp;K46)+COUNTIFS($K$6:K46,K46),"")</f>
        <v/>
      </c>
    </row>
    <row r="47">
      <c r="A47" s="13" t="n"/>
      <c r="B47" s="5" t="n"/>
      <c r="C47" s="5" t="n"/>
      <c r="D47" s="5" t="n"/>
      <c r="E47" s="5" t="n"/>
      <c r="F47" s="5" t="n"/>
      <c r="G47" s="13" t="n"/>
      <c r="H47" s="5" t="n"/>
      <c r="I47" s="6">
        <f>IF(B47&amp;""="","",IFERROR(INDEX('الطلاب'!$B$6:$B$205,MATCH(B47&amp;"",'الطلاب'!$A$6:$A$205,0))&amp;"","غير موجود"))</f>
        <v/>
      </c>
      <c r="J47" s="6">
        <f>IF(OR(B47&amp;""="",F47&lt;&gt;"نعم"),"",IF(H47="نعم","تمت",IF(ISNUMBER(G47),IF(G47&lt;'الإعدادات'!$B$4,"متأخرة","قادمة"),"بدون موعد")))</f>
        <v/>
      </c>
      <c r="K47" s="16">
        <f>IF(J47="متأخرة",'الإعدادات'!$B$4-G47,"")</f>
        <v/>
      </c>
      <c r="L47" s="18">
        <f>IF(OR(B47&amp;""="",NOT(ISNUMBER(A47))),"",IF(COUNTIFS($B$6:$B$505,B47&amp;"",$A$6:$A$505,"&gt;"&amp;A47)=0,1,0))</f>
        <v/>
      </c>
      <c r="M47" s="16">
        <f>IF(J47="متأخرة",COUNTIFS($K$6:$K$505,"&gt;"&amp;K47)+COUNTIFS($K$6:K47,K47),"")</f>
        <v/>
      </c>
    </row>
    <row r="48">
      <c r="A48" s="13" t="n"/>
      <c r="B48" s="5" t="n"/>
      <c r="C48" s="5" t="n"/>
      <c r="D48" s="5" t="n"/>
      <c r="E48" s="5" t="n"/>
      <c r="F48" s="5" t="n"/>
      <c r="G48" s="13" t="n"/>
      <c r="H48" s="5" t="n"/>
      <c r="I48" s="6">
        <f>IF(B48&amp;""="","",IFERROR(INDEX('الطلاب'!$B$6:$B$205,MATCH(B48&amp;"",'الطلاب'!$A$6:$A$205,0))&amp;"","غير موجود"))</f>
        <v/>
      </c>
      <c r="J48" s="6">
        <f>IF(OR(B48&amp;""="",F48&lt;&gt;"نعم"),"",IF(H48="نعم","تمت",IF(ISNUMBER(G48),IF(G48&lt;'الإعدادات'!$B$4,"متأخرة","قادمة"),"بدون موعد")))</f>
        <v/>
      </c>
      <c r="K48" s="16">
        <f>IF(J48="متأخرة",'الإعدادات'!$B$4-G48,"")</f>
        <v/>
      </c>
      <c r="L48" s="18">
        <f>IF(OR(B48&amp;""="",NOT(ISNUMBER(A48))),"",IF(COUNTIFS($B$6:$B$505,B48&amp;"",$A$6:$A$505,"&gt;"&amp;A48)=0,1,0))</f>
        <v/>
      </c>
      <c r="M48" s="16">
        <f>IF(J48="متأخرة",COUNTIFS($K$6:$K$505,"&gt;"&amp;K48)+COUNTIFS($K$6:K48,K48),"")</f>
        <v/>
      </c>
    </row>
    <row r="49">
      <c r="A49" s="13" t="n"/>
      <c r="B49" s="5" t="n"/>
      <c r="C49" s="5" t="n"/>
      <c r="D49" s="5" t="n"/>
      <c r="E49" s="5" t="n"/>
      <c r="F49" s="5" t="n"/>
      <c r="G49" s="13" t="n"/>
      <c r="H49" s="5" t="n"/>
      <c r="I49" s="6">
        <f>IF(B49&amp;""="","",IFERROR(INDEX('الطلاب'!$B$6:$B$205,MATCH(B49&amp;"",'الطلاب'!$A$6:$A$205,0))&amp;"","غير موجود"))</f>
        <v/>
      </c>
      <c r="J49" s="6">
        <f>IF(OR(B49&amp;""="",F49&lt;&gt;"نعم"),"",IF(H49="نعم","تمت",IF(ISNUMBER(G49),IF(G49&lt;'الإعدادات'!$B$4,"متأخرة","قادمة"),"بدون موعد")))</f>
        <v/>
      </c>
      <c r="K49" s="16">
        <f>IF(J49="متأخرة",'الإعدادات'!$B$4-G49,"")</f>
        <v/>
      </c>
      <c r="L49" s="18">
        <f>IF(OR(B49&amp;""="",NOT(ISNUMBER(A49))),"",IF(COUNTIFS($B$6:$B$505,B49&amp;"",$A$6:$A$505,"&gt;"&amp;A49)=0,1,0))</f>
        <v/>
      </c>
      <c r="M49" s="16">
        <f>IF(J49="متأخرة",COUNTIFS($K$6:$K$505,"&gt;"&amp;K49)+COUNTIFS($K$6:K49,K49),"")</f>
        <v/>
      </c>
    </row>
    <row r="50">
      <c r="A50" s="13" t="n"/>
      <c r="B50" s="5" t="n"/>
      <c r="C50" s="5" t="n"/>
      <c r="D50" s="5" t="n"/>
      <c r="E50" s="5" t="n"/>
      <c r="F50" s="5" t="n"/>
      <c r="G50" s="13" t="n"/>
      <c r="H50" s="5" t="n"/>
      <c r="I50" s="6">
        <f>IF(B50&amp;""="","",IFERROR(INDEX('الطلاب'!$B$6:$B$205,MATCH(B50&amp;"",'الطلاب'!$A$6:$A$205,0))&amp;"","غير موجود"))</f>
        <v/>
      </c>
      <c r="J50" s="6">
        <f>IF(OR(B50&amp;""="",F50&lt;&gt;"نعم"),"",IF(H50="نعم","تمت",IF(ISNUMBER(G50),IF(G50&lt;'الإعدادات'!$B$4,"متأخرة","قادمة"),"بدون موعد")))</f>
        <v/>
      </c>
      <c r="K50" s="16">
        <f>IF(J50="متأخرة",'الإعدادات'!$B$4-G50,"")</f>
        <v/>
      </c>
      <c r="L50" s="18">
        <f>IF(OR(B50&amp;""="",NOT(ISNUMBER(A50))),"",IF(COUNTIFS($B$6:$B$505,B50&amp;"",$A$6:$A$505,"&gt;"&amp;A50)=0,1,0))</f>
        <v/>
      </c>
      <c r="M50" s="16">
        <f>IF(J50="متأخرة",COUNTIFS($K$6:$K$505,"&gt;"&amp;K50)+COUNTIFS($K$6:K50,K50),"")</f>
        <v/>
      </c>
    </row>
    <row r="51">
      <c r="A51" s="13" t="n"/>
      <c r="B51" s="5" t="n"/>
      <c r="C51" s="5" t="n"/>
      <c r="D51" s="5" t="n"/>
      <c r="E51" s="5" t="n"/>
      <c r="F51" s="5" t="n"/>
      <c r="G51" s="13" t="n"/>
      <c r="H51" s="5" t="n"/>
      <c r="I51" s="6">
        <f>IF(B51&amp;""="","",IFERROR(INDEX('الطلاب'!$B$6:$B$205,MATCH(B51&amp;"",'الطلاب'!$A$6:$A$205,0))&amp;"","غير موجود"))</f>
        <v/>
      </c>
      <c r="J51" s="6">
        <f>IF(OR(B51&amp;""="",F51&lt;&gt;"نعم"),"",IF(H51="نعم","تمت",IF(ISNUMBER(G51),IF(G51&lt;'الإعدادات'!$B$4,"متأخرة","قادمة"),"بدون موعد")))</f>
        <v/>
      </c>
      <c r="K51" s="16">
        <f>IF(J51="متأخرة",'الإعدادات'!$B$4-G51,"")</f>
        <v/>
      </c>
      <c r="L51" s="18">
        <f>IF(OR(B51&amp;""="",NOT(ISNUMBER(A51))),"",IF(COUNTIFS($B$6:$B$505,B51&amp;"",$A$6:$A$505,"&gt;"&amp;A51)=0,1,0))</f>
        <v/>
      </c>
      <c r="M51" s="16">
        <f>IF(J51="متأخرة",COUNTIFS($K$6:$K$505,"&gt;"&amp;K51)+COUNTIFS($K$6:K51,K51),"")</f>
        <v/>
      </c>
    </row>
    <row r="52">
      <c r="A52" s="13" t="n"/>
      <c r="B52" s="5" t="n"/>
      <c r="C52" s="5" t="n"/>
      <c r="D52" s="5" t="n"/>
      <c r="E52" s="5" t="n"/>
      <c r="F52" s="5" t="n"/>
      <c r="G52" s="13" t="n"/>
      <c r="H52" s="5" t="n"/>
      <c r="I52" s="6">
        <f>IF(B52&amp;""="","",IFERROR(INDEX('الطلاب'!$B$6:$B$205,MATCH(B52&amp;"",'الطلاب'!$A$6:$A$205,0))&amp;"","غير موجود"))</f>
        <v/>
      </c>
      <c r="J52" s="6">
        <f>IF(OR(B52&amp;""="",F52&lt;&gt;"نعم"),"",IF(H52="نعم","تمت",IF(ISNUMBER(G52),IF(G52&lt;'الإعدادات'!$B$4,"متأخرة","قادمة"),"بدون موعد")))</f>
        <v/>
      </c>
      <c r="K52" s="16">
        <f>IF(J52="متأخرة",'الإعدادات'!$B$4-G52,"")</f>
        <v/>
      </c>
      <c r="L52" s="18">
        <f>IF(OR(B52&amp;""="",NOT(ISNUMBER(A52))),"",IF(COUNTIFS($B$6:$B$505,B52&amp;"",$A$6:$A$505,"&gt;"&amp;A52)=0,1,0))</f>
        <v/>
      </c>
      <c r="M52" s="16">
        <f>IF(J52="متأخرة",COUNTIFS($K$6:$K$505,"&gt;"&amp;K52)+COUNTIFS($K$6:K52,K52),"")</f>
        <v/>
      </c>
    </row>
    <row r="53">
      <c r="A53" s="13" t="n"/>
      <c r="B53" s="5" t="n"/>
      <c r="C53" s="5" t="n"/>
      <c r="D53" s="5" t="n"/>
      <c r="E53" s="5" t="n"/>
      <c r="F53" s="5" t="n"/>
      <c r="G53" s="13" t="n"/>
      <c r="H53" s="5" t="n"/>
      <c r="I53" s="6">
        <f>IF(B53&amp;""="","",IFERROR(INDEX('الطلاب'!$B$6:$B$205,MATCH(B53&amp;"",'الطلاب'!$A$6:$A$205,0))&amp;"","غير موجود"))</f>
        <v/>
      </c>
      <c r="J53" s="6">
        <f>IF(OR(B53&amp;""="",F53&lt;&gt;"نعم"),"",IF(H53="نعم","تمت",IF(ISNUMBER(G53),IF(G53&lt;'الإعدادات'!$B$4,"متأخرة","قادمة"),"بدون موعد")))</f>
        <v/>
      </c>
      <c r="K53" s="16">
        <f>IF(J53="متأخرة",'الإعدادات'!$B$4-G53,"")</f>
        <v/>
      </c>
      <c r="L53" s="18">
        <f>IF(OR(B53&amp;""="",NOT(ISNUMBER(A53))),"",IF(COUNTIFS($B$6:$B$505,B53&amp;"",$A$6:$A$505,"&gt;"&amp;A53)=0,1,0))</f>
        <v/>
      </c>
      <c r="M53" s="16">
        <f>IF(J53="متأخرة",COUNTIFS($K$6:$K$505,"&gt;"&amp;K53)+COUNTIFS($K$6:K53,K53),"")</f>
        <v/>
      </c>
    </row>
    <row r="54">
      <c r="A54" s="13" t="n"/>
      <c r="B54" s="5" t="n"/>
      <c r="C54" s="5" t="n"/>
      <c r="D54" s="5" t="n"/>
      <c r="E54" s="5" t="n"/>
      <c r="F54" s="5" t="n"/>
      <c r="G54" s="13" t="n"/>
      <c r="H54" s="5" t="n"/>
      <c r="I54" s="6">
        <f>IF(B54&amp;""="","",IFERROR(INDEX('الطلاب'!$B$6:$B$205,MATCH(B54&amp;"",'الطلاب'!$A$6:$A$205,0))&amp;"","غير موجود"))</f>
        <v/>
      </c>
      <c r="J54" s="6">
        <f>IF(OR(B54&amp;""="",F54&lt;&gt;"نعم"),"",IF(H54="نعم","تمت",IF(ISNUMBER(G54),IF(G54&lt;'الإعدادات'!$B$4,"متأخرة","قادمة"),"بدون موعد")))</f>
        <v/>
      </c>
      <c r="K54" s="16">
        <f>IF(J54="متأخرة",'الإعدادات'!$B$4-G54,"")</f>
        <v/>
      </c>
      <c r="L54" s="18">
        <f>IF(OR(B54&amp;""="",NOT(ISNUMBER(A54))),"",IF(COUNTIFS($B$6:$B$505,B54&amp;"",$A$6:$A$505,"&gt;"&amp;A54)=0,1,0))</f>
        <v/>
      </c>
      <c r="M54" s="16">
        <f>IF(J54="متأخرة",COUNTIFS($K$6:$K$505,"&gt;"&amp;K54)+COUNTIFS($K$6:K54,K54),"")</f>
        <v/>
      </c>
    </row>
    <row r="55">
      <c r="A55" s="13" t="n"/>
      <c r="B55" s="5" t="n"/>
      <c r="C55" s="5" t="n"/>
      <c r="D55" s="5" t="n"/>
      <c r="E55" s="5" t="n"/>
      <c r="F55" s="5" t="n"/>
      <c r="G55" s="13" t="n"/>
      <c r="H55" s="5" t="n"/>
      <c r="I55" s="6">
        <f>IF(B55&amp;""="","",IFERROR(INDEX('الطلاب'!$B$6:$B$205,MATCH(B55&amp;"",'الطلاب'!$A$6:$A$205,0))&amp;"","غير موجود"))</f>
        <v/>
      </c>
      <c r="J55" s="6">
        <f>IF(OR(B55&amp;""="",F55&lt;&gt;"نعم"),"",IF(H55="نعم","تمت",IF(ISNUMBER(G55),IF(G55&lt;'الإعدادات'!$B$4,"متأخرة","قادمة"),"بدون موعد")))</f>
        <v/>
      </c>
      <c r="K55" s="16">
        <f>IF(J55="متأخرة",'الإعدادات'!$B$4-G55,"")</f>
        <v/>
      </c>
      <c r="L55" s="18">
        <f>IF(OR(B55&amp;""="",NOT(ISNUMBER(A55))),"",IF(COUNTIFS($B$6:$B$505,B55&amp;"",$A$6:$A$505,"&gt;"&amp;A55)=0,1,0))</f>
        <v/>
      </c>
      <c r="M55" s="16">
        <f>IF(J55="متأخرة",COUNTIFS($K$6:$K$505,"&gt;"&amp;K55)+COUNTIFS($K$6:K55,K55),"")</f>
        <v/>
      </c>
    </row>
    <row r="56">
      <c r="A56" s="13" t="n"/>
      <c r="B56" s="5" t="n"/>
      <c r="C56" s="5" t="n"/>
      <c r="D56" s="5" t="n"/>
      <c r="E56" s="5" t="n"/>
      <c r="F56" s="5" t="n"/>
      <c r="G56" s="13" t="n"/>
      <c r="H56" s="5" t="n"/>
      <c r="I56" s="6">
        <f>IF(B56&amp;""="","",IFERROR(INDEX('الطلاب'!$B$6:$B$205,MATCH(B56&amp;"",'الطلاب'!$A$6:$A$205,0))&amp;"","غير موجود"))</f>
        <v/>
      </c>
      <c r="J56" s="6">
        <f>IF(OR(B56&amp;""="",F56&lt;&gt;"نعم"),"",IF(H56="نعم","تمت",IF(ISNUMBER(G56),IF(G56&lt;'الإعدادات'!$B$4,"متأخرة","قادمة"),"بدون موعد")))</f>
        <v/>
      </c>
      <c r="K56" s="16">
        <f>IF(J56="متأخرة",'الإعدادات'!$B$4-G56,"")</f>
        <v/>
      </c>
      <c r="L56" s="18">
        <f>IF(OR(B56&amp;""="",NOT(ISNUMBER(A56))),"",IF(COUNTIFS($B$6:$B$505,B56&amp;"",$A$6:$A$505,"&gt;"&amp;A56)=0,1,0))</f>
        <v/>
      </c>
      <c r="M56" s="16">
        <f>IF(J56="متأخرة",COUNTIFS($K$6:$K$505,"&gt;"&amp;K56)+COUNTIFS($K$6:K56,K56),"")</f>
        <v/>
      </c>
    </row>
    <row r="57">
      <c r="A57" s="13" t="n"/>
      <c r="B57" s="5" t="n"/>
      <c r="C57" s="5" t="n"/>
      <c r="D57" s="5" t="n"/>
      <c r="E57" s="5" t="n"/>
      <c r="F57" s="5" t="n"/>
      <c r="G57" s="13" t="n"/>
      <c r="H57" s="5" t="n"/>
      <c r="I57" s="6">
        <f>IF(B57&amp;""="","",IFERROR(INDEX('الطلاب'!$B$6:$B$205,MATCH(B57&amp;"",'الطلاب'!$A$6:$A$205,0))&amp;"","غير موجود"))</f>
        <v/>
      </c>
      <c r="J57" s="6">
        <f>IF(OR(B57&amp;""="",F57&lt;&gt;"نعم"),"",IF(H57="نعم","تمت",IF(ISNUMBER(G57),IF(G57&lt;'الإعدادات'!$B$4,"متأخرة","قادمة"),"بدون موعد")))</f>
        <v/>
      </c>
      <c r="K57" s="16">
        <f>IF(J57="متأخرة",'الإعدادات'!$B$4-G57,"")</f>
        <v/>
      </c>
      <c r="L57" s="18">
        <f>IF(OR(B57&amp;""="",NOT(ISNUMBER(A57))),"",IF(COUNTIFS($B$6:$B$505,B57&amp;"",$A$6:$A$505,"&gt;"&amp;A57)=0,1,0))</f>
        <v/>
      </c>
      <c r="M57" s="16">
        <f>IF(J57="متأخرة",COUNTIFS($K$6:$K$505,"&gt;"&amp;K57)+COUNTIFS($K$6:K57,K57),"")</f>
        <v/>
      </c>
    </row>
    <row r="58">
      <c r="A58" s="13" t="n"/>
      <c r="B58" s="5" t="n"/>
      <c r="C58" s="5" t="n"/>
      <c r="D58" s="5" t="n"/>
      <c r="E58" s="5" t="n"/>
      <c r="F58" s="5" t="n"/>
      <c r="G58" s="13" t="n"/>
      <c r="H58" s="5" t="n"/>
      <c r="I58" s="6">
        <f>IF(B58&amp;""="","",IFERROR(INDEX('الطلاب'!$B$6:$B$205,MATCH(B58&amp;"",'الطلاب'!$A$6:$A$205,0))&amp;"","غير موجود"))</f>
        <v/>
      </c>
      <c r="J58" s="6">
        <f>IF(OR(B58&amp;""="",F58&lt;&gt;"نعم"),"",IF(H58="نعم","تمت",IF(ISNUMBER(G58),IF(G58&lt;'الإعدادات'!$B$4,"متأخرة","قادمة"),"بدون موعد")))</f>
        <v/>
      </c>
      <c r="K58" s="16">
        <f>IF(J58="متأخرة",'الإعدادات'!$B$4-G58,"")</f>
        <v/>
      </c>
      <c r="L58" s="18">
        <f>IF(OR(B58&amp;""="",NOT(ISNUMBER(A58))),"",IF(COUNTIFS($B$6:$B$505,B58&amp;"",$A$6:$A$505,"&gt;"&amp;A58)=0,1,0))</f>
        <v/>
      </c>
      <c r="M58" s="16">
        <f>IF(J58="متأخرة",COUNTIFS($K$6:$K$505,"&gt;"&amp;K58)+COUNTIFS($K$6:K58,K58),"")</f>
        <v/>
      </c>
    </row>
    <row r="59">
      <c r="A59" s="13" t="n"/>
      <c r="B59" s="5" t="n"/>
      <c r="C59" s="5" t="n"/>
      <c r="D59" s="5" t="n"/>
      <c r="E59" s="5" t="n"/>
      <c r="F59" s="5" t="n"/>
      <c r="G59" s="13" t="n"/>
      <c r="H59" s="5" t="n"/>
      <c r="I59" s="6">
        <f>IF(B59&amp;""="","",IFERROR(INDEX('الطلاب'!$B$6:$B$205,MATCH(B59&amp;"",'الطلاب'!$A$6:$A$205,0))&amp;"","غير موجود"))</f>
        <v/>
      </c>
      <c r="J59" s="6">
        <f>IF(OR(B59&amp;""="",F59&lt;&gt;"نعم"),"",IF(H59="نعم","تمت",IF(ISNUMBER(G59),IF(G59&lt;'الإعدادات'!$B$4,"متأخرة","قادمة"),"بدون موعد")))</f>
        <v/>
      </c>
      <c r="K59" s="16">
        <f>IF(J59="متأخرة",'الإعدادات'!$B$4-G59,"")</f>
        <v/>
      </c>
      <c r="L59" s="18">
        <f>IF(OR(B59&amp;""="",NOT(ISNUMBER(A59))),"",IF(COUNTIFS($B$6:$B$505,B59&amp;"",$A$6:$A$505,"&gt;"&amp;A59)=0,1,0))</f>
        <v/>
      </c>
      <c r="M59" s="16">
        <f>IF(J59="متأخرة",COUNTIFS($K$6:$K$505,"&gt;"&amp;K59)+COUNTIFS($K$6:K59,K59),"")</f>
        <v/>
      </c>
    </row>
    <row r="60">
      <c r="A60" s="13" t="n"/>
      <c r="B60" s="5" t="n"/>
      <c r="C60" s="5" t="n"/>
      <c r="D60" s="5" t="n"/>
      <c r="E60" s="5" t="n"/>
      <c r="F60" s="5" t="n"/>
      <c r="G60" s="13" t="n"/>
      <c r="H60" s="5" t="n"/>
      <c r="I60" s="6">
        <f>IF(B60&amp;""="","",IFERROR(INDEX('الطلاب'!$B$6:$B$205,MATCH(B60&amp;"",'الطلاب'!$A$6:$A$205,0))&amp;"","غير موجود"))</f>
        <v/>
      </c>
      <c r="J60" s="6">
        <f>IF(OR(B60&amp;""="",F60&lt;&gt;"نعم"),"",IF(H60="نعم","تمت",IF(ISNUMBER(G60),IF(G60&lt;'الإعدادات'!$B$4,"متأخرة","قادمة"),"بدون موعد")))</f>
        <v/>
      </c>
      <c r="K60" s="16">
        <f>IF(J60="متأخرة",'الإعدادات'!$B$4-G60,"")</f>
        <v/>
      </c>
      <c r="L60" s="18">
        <f>IF(OR(B60&amp;""="",NOT(ISNUMBER(A60))),"",IF(COUNTIFS($B$6:$B$505,B60&amp;"",$A$6:$A$505,"&gt;"&amp;A60)=0,1,0))</f>
        <v/>
      </c>
      <c r="M60" s="16">
        <f>IF(J60="متأخرة",COUNTIFS($K$6:$K$505,"&gt;"&amp;K60)+COUNTIFS($K$6:K60,K60),"")</f>
        <v/>
      </c>
    </row>
    <row r="61">
      <c r="A61" s="13" t="n"/>
      <c r="B61" s="5" t="n"/>
      <c r="C61" s="5" t="n"/>
      <c r="D61" s="5" t="n"/>
      <c r="E61" s="5" t="n"/>
      <c r="F61" s="5" t="n"/>
      <c r="G61" s="13" t="n"/>
      <c r="H61" s="5" t="n"/>
      <c r="I61" s="6">
        <f>IF(B61&amp;""="","",IFERROR(INDEX('الطلاب'!$B$6:$B$205,MATCH(B61&amp;"",'الطلاب'!$A$6:$A$205,0))&amp;"","غير موجود"))</f>
        <v/>
      </c>
      <c r="J61" s="6">
        <f>IF(OR(B61&amp;""="",F61&lt;&gt;"نعم"),"",IF(H61="نعم","تمت",IF(ISNUMBER(G61),IF(G61&lt;'الإعدادات'!$B$4,"متأخرة","قادمة"),"بدون موعد")))</f>
        <v/>
      </c>
      <c r="K61" s="16">
        <f>IF(J61="متأخرة",'الإعدادات'!$B$4-G61,"")</f>
        <v/>
      </c>
      <c r="L61" s="18">
        <f>IF(OR(B61&amp;""="",NOT(ISNUMBER(A61))),"",IF(COUNTIFS($B$6:$B$505,B61&amp;"",$A$6:$A$505,"&gt;"&amp;A61)=0,1,0))</f>
        <v/>
      </c>
      <c r="M61" s="16">
        <f>IF(J61="متأخرة",COUNTIFS($K$6:$K$505,"&gt;"&amp;K61)+COUNTIFS($K$6:K61,K61),"")</f>
        <v/>
      </c>
    </row>
    <row r="62">
      <c r="A62" s="13" t="n"/>
      <c r="B62" s="5" t="n"/>
      <c r="C62" s="5" t="n"/>
      <c r="D62" s="5" t="n"/>
      <c r="E62" s="5" t="n"/>
      <c r="F62" s="5" t="n"/>
      <c r="G62" s="13" t="n"/>
      <c r="H62" s="5" t="n"/>
      <c r="I62" s="6">
        <f>IF(B62&amp;""="","",IFERROR(INDEX('الطلاب'!$B$6:$B$205,MATCH(B62&amp;"",'الطلاب'!$A$6:$A$205,0))&amp;"","غير موجود"))</f>
        <v/>
      </c>
      <c r="J62" s="6">
        <f>IF(OR(B62&amp;""="",F62&lt;&gt;"نعم"),"",IF(H62="نعم","تمت",IF(ISNUMBER(G62),IF(G62&lt;'الإعدادات'!$B$4,"متأخرة","قادمة"),"بدون موعد")))</f>
        <v/>
      </c>
      <c r="K62" s="16">
        <f>IF(J62="متأخرة",'الإعدادات'!$B$4-G62,"")</f>
        <v/>
      </c>
      <c r="L62" s="18">
        <f>IF(OR(B62&amp;""="",NOT(ISNUMBER(A62))),"",IF(COUNTIFS($B$6:$B$505,B62&amp;"",$A$6:$A$505,"&gt;"&amp;A62)=0,1,0))</f>
        <v/>
      </c>
      <c r="M62" s="16">
        <f>IF(J62="متأخرة",COUNTIFS($K$6:$K$505,"&gt;"&amp;K62)+COUNTIFS($K$6:K62,K62),"")</f>
        <v/>
      </c>
    </row>
    <row r="63">
      <c r="A63" s="13" t="n"/>
      <c r="B63" s="5" t="n"/>
      <c r="C63" s="5" t="n"/>
      <c r="D63" s="5" t="n"/>
      <c r="E63" s="5" t="n"/>
      <c r="F63" s="5" t="n"/>
      <c r="G63" s="13" t="n"/>
      <c r="H63" s="5" t="n"/>
      <c r="I63" s="6">
        <f>IF(B63&amp;""="","",IFERROR(INDEX('الطلاب'!$B$6:$B$205,MATCH(B63&amp;"",'الطلاب'!$A$6:$A$205,0))&amp;"","غير موجود"))</f>
        <v/>
      </c>
      <c r="J63" s="6">
        <f>IF(OR(B63&amp;""="",F63&lt;&gt;"نعم"),"",IF(H63="نعم","تمت",IF(ISNUMBER(G63),IF(G63&lt;'الإعدادات'!$B$4,"متأخرة","قادمة"),"بدون موعد")))</f>
        <v/>
      </c>
      <c r="K63" s="16">
        <f>IF(J63="متأخرة",'الإعدادات'!$B$4-G63,"")</f>
        <v/>
      </c>
      <c r="L63" s="18">
        <f>IF(OR(B63&amp;""="",NOT(ISNUMBER(A63))),"",IF(COUNTIFS($B$6:$B$505,B63&amp;"",$A$6:$A$505,"&gt;"&amp;A63)=0,1,0))</f>
        <v/>
      </c>
      <c r="M63" s="16">
        <f>IF(J63="متأخرة",COUNTIFS($K$6:$K$505,"&gt;"&amp;K63)+COUNTIFS($K$6:K63,K63),"")</f>
        <v/>
      </c>
    </row>
    <row r="64">
      <c r="A64" s="13" t="n"/>
      <c r="B64" s="5" t="n"/>
      <c r="C64" s="5" t="n"/>
      <c r="D64" s="5" t="n"/>
      <c r="E64" s="5" t="n"/>
      <c r="F64" s="5" t="n"/>
      <c r="G64" s="13" t="n"/>
      <c r="H64" s="5" t="n"/>
      <c r="I64" s="6">
        <f>IF(B64&amp;""="","",IFERROR(INDEX('الطلاب'!$B$6:$B$205,MATCH(B64&amp;"",'الطلاب'!$A$6:$A$205,0))&amp;"","غير موجود"))</f>
        <v/>
      </c>
      <c r="J64" s="6">
        <f>IF(OR(B64&amp;""="",F64&lt;&gt;"نعم"),"",IF(H64="نعم","تمت",IF(ISNUMBER(G64),IF(G64&lt;'الإعدادات'!$B$4,"متأخرة","قادمة"),"بدون موعد")))</f>
        <v/>
      </c>
      <c r="K64" s="16">
        <f>IF(J64="متأخرة",'الإعدادات'!$B$4-G64,"")</f>
        <v/>
      </c>
      <c r="L64" s="18">
        <f>IF(OR(B64&amp;""="",NOT(ISNUMBER(A64))),"",IF(COUNTIFS($B$6:$B$505,B64&amp;"",$A$6:$A$505,"&gt;"&amp;A64)=0,1,0))</f>
        <v/>
      </c>
      <c r="M64" s="16">
        <f>IF(J64="متأخرة",COUNTIFS($K$6:$K$505,"&gt;"&amp;K64)+COUNTIFS($K$6:K64,K64),"")</f>
        <v/>
      </c>
    </row>
    <row r="65">
      <c r="A65" s="13" t="n"/>
      <c r="B65" s="5" t="n"/>
      <c r="C65" s="5" t="n"/>
      <c r="D65" s="5" t="n"/>
      <c r="E65" s="5" t="n"/>
      <c r="F65" s="5" t="n"/>
      <c r="G65" s="13" t="n"/>
      <c r="H65" s="5" t="n"/>
      <c r="I65" s="6">
        <f>IF(B65&amp;""="","",IFERROR(INDEX('الطلاب'!$B$6:$B$205,MATCH(B65&amp;"",'الطلاب'!$A$6:$A$205,0))&amp;"","غير موجود"))</f>
        <v/>
      </c>
      <c r="J65" s="6">
        <f>IF(OR(B65&amp;""="",F65&lt;&gt;"نعم"),"",IF(H65="نعم","تمت",IF(ISNUMBER(G65),IF(G65&lt;'الإعدادات'!$B$4,"متأخرة","قادمة"),"بدون موعد")))</f>
        <v/>
      </c>
      <c r="K65" s="16">
        <f>IF(J65="متأخرة",'الإعدادات'!$B$4-G65,"")</f>
        <v/>
      </c>
      <c r="L65" s="18">
        <f>IF(OR(B65&amp;""="",NOT(ISNUMBER(A65))),"",IF(COUNTIFS($B$6:$B$505,B65&amp;"",$A$6:$A$505,"&gt;"&amp;A65)=0,1,0))</f>
        <v/>
      </c>
      <c r="M65" s="16">
        <f>IF(J65="متأخرة",COUNTIFS($K$6:$K$505,"&gt;"&amp;K65)+COUNTIFS($K$6:K65,K65),"")</f>
        <v/>
      </c>
    </row>
    <row r="66">
      <c r="A66" s="13" t="n"/>
      <c r="B66" s="5" t="n"/>
      <c r="C66" s="5" t="n"/>
      <c r="D66" s="5" t="n"/>
      <c r="E66" s="5" t="n"/>
      <c r="F66" s="5" t="n"/>
      <c r="G66" s="13" t="n"/>
      <c r="H66" s="5" t="n"/>
      <c r="I66" s="6">
        <f>IF(B66&amp;""="","",IFERROR(INDEX('الطلاب'!$B$6:$B$205,MATCH(B66&amp;"",'الطلاب'!$A$6:$A$205,0))&amp;"","غير موجود"))</f>
        <v/>
      </c>
      <c r="J66" s="6">
        <f>IF(OR(B66&amp;""="",F66&lt;&gt;"نعم"),"",IF(H66="نعم","تمت",IF(ISNUMBER(G66),IF(G66&lt;'الإعدادات'!$B$4,"متأخرة","قادمة"),"بدون موعد")))</f>
        <v/>
      </c>
      <c r="K66" s="16">
        <f>IF(J66="متأخرة",'الإعدادات'!$B$4-G66,"")</f>
        <v/>
      </c>
      <c r="L66" s="18">
        <f>IF(OR(B66&amp;""="",NOT(ISNUMBER(A66))),"",IF(COUNTIFS($B$6:$B$505,B66&amp;"",$A$6:$A$505,"&gt;"&amp;A66)=0,1,0))</f>
        <v/>
      </c>
      <c r="M66" s="16">
        <f>IF(J66="متأخرة",COUNTIFS($K$6:$K$505,"&gt;"&amp;K66)+COUNTIFS($K$6:K66,K66),"")</f>
        <v/>
      </c>
    </row>
    <row r="67">
      <c r="A67" s="13" t="n"/>
      <c r="B67" s="5" t="n"/>
      <c r="C67" s="5" t="n"/>
      <c r="D67" s="5" t="n"/>
      <c r="E67" s="5" t="n"/>
      <c r="F67" s="5" t="n"/>
      <c r="G67" s="13" t="n"/>
      <c r="H67" s="5" t="n"/>
      <c r="I67" s="6">
        <f>IF(B67&amp;""="","",IFERROR(INDEX('الطلاب'!$B$6:$B$205,MATCH(B67&amp;"",'الطلاب'!$A$6:$A$205,0))&amp;"","غير موجود"))</f>
        <v/>
      </c>
      <c r="J67" s="6">
        <f>IF(OR(B67&amp;""="",F67&lt;&gt;"نعم"),"",IF(H67="نعم","تمت",IF(ISNUMBER(G67),IF(G67&lt;'الإعدادات'!$B$4,"متأخرة","قادمة"),"بدون موعد")))</f>
        <v/>
      </c>
      <c r="K67" s="16">
        <f>IF(J67="متأخرة",'الإعدادات'!$B$4-G67,"")</f>
        <v/>
      </c>
      <c r="L67" s="18">
        <f>IF(OR(B67&amp;""="",NOT(ISNUMBER(A67))),"",IF(COUNTIFS($B$6:$B$505,B67&amp;"",$A$6:$A$505,"&gt;"&amp;A67)=0,1,0))</f>
        <v/>
      </c>
      <c r="M67" s="16">
        <f>IF(J67="متأخرة",COUNTIFS($K$6:$K$505,"&gt;"&amp;K67)+COUNTIFS($K$6:K67,K67),"")</f>
        <v/>
      </c>
    </row>
    <row r="68">
      <c r="A68" s="13" t="n"/>
      <c r="B68" s="5" t="n"/>
      <c r="C68" s="5" t="n"/>
      <c r="D68" s="5" t="n"/>
      <c r="E68" s="5" t="n"/>
      <c r="F68" s="5" t="n"/>
      <c r="G68" s="13" t="n"/>
      <c r="H68" s="5" t="n"/>
      <c r="I68" s="6">
        <f>IF(B68&amp;""="","",IFERROR(INDEX('الطلاب'!$B$6:$B$205,MATCH(B68&amp;"",'الطلاب'!$A$6:$A$205,0))&amp;"","غير موجود"))</f>
        <v/>
      </c>
      <c r="J68" s="6">
        <f>IF(OR(B68&amp;""="",F68&lt;&gt;"نعم"),"",IF(H68="نعم","تمت",IF(ISNUMBER(G68),IF(G68&lt;'الإعدادات'!$B$4,"متأخرة","قادمة"),"بدون موعد")))</f>
        <v/>
      </c>
      <c r="K68" s="16">
        <f>IF(J68="متأخرة",'الإعدادات'!$B$4-G68,"")</f>
        <v/>
      </c>
      <c r="L68" s="18">
        <f>IF(OR(B68&amp;""="",NOT(ISNUMBER(A68))),"",IF(COUNTIFS($B$6:$B$505,B68&amp;"",$A$6:$A$505,"&gt;"&amp;A68)=0,1,0))</f>
        <v/>
      </c>
      <c r="M68" s="16">
        <f>IF(J68="متأخرة",COUNTIFS($K$6:$K$505,"&gt;"&amp;K68)+COUNTIFS($K$6:K68,K68),"")</f>
        <v/>
      </c>
    </row>
    <row r="69">
      <c r="A69" s="13" t="n"/>
      <c r="B69" s="5" t="n"/>
      <c r="C69" s="5" t="n"/>
      <c r="D69" s="5" t="n"/>
      <c r="E69" s="5" t="n"/>
      <c r="F69" s="5" t="n"/>
      <c r="G69" s="13" t="n"/>
      <c r="H69" s="5" t="n"/>
      <c r="I69" s="6">
        <f>IF(B69&amp;""="","",IFERROR(INDEX('الطلاب'!$B$6:$B$205,MATCH(B69&amp;"",'الطلاب'!$A$6:$A$205,0))&amp;"","غير موجود"))</f>
        <v/>
      </c>
      <c r="J69" s="6">
        <f>IF(OR(B69&amp;""="",F69&lt;&gt;"نعم"),"",IF(H69="نعم","تمت",IF(ISNUMBER(G69),IF(G69&lt;'الإعدادات'!$B$4,"متأخرة","قادمة"),"بدون موعد")))</f>
        <v/>
      </c>
      <c r="K69" s="16">
        <f>IF(J69="متأخرة",'الإعدادات'!$B$4-G69,"")</f>
        <v/>
      </c>
      <c r="L69" s="18">
        <f>IF(OR(B69&amp;""="",NOT(ISNUMBER(A69))),"",IF(COUNTIFS($B$6:$B$505,B69&amp;"",$A$6:$A$505,"&gt;"&amp;A69)=0,1,0))</f>
        <v/>
      </c>
      <c r="M69" s="16">
        <f>IF(J69="متأخرة",COUNTIFS($K$6:$K$505,"&gt;"&amp;K69)+COUNTIFS($K$6:K69,K69),"")</f>
        <v/>
      </c>
    </row>
    <row r="70">
      <c r="A70" s="13" t="n"/>
      <c r="B70" s="5" t="n"/>
      <c r="C70" s="5" t="n"/>
      <c r="D70" s="5" t="n"/>
      <c r="E70" s="5" t="n"/>
      <c r="F70" s="5" t="n"/>
      <c r="G70" s="13" t="n"/>
      <c r="H70" s="5" t="n"/>
      <c r="I70" s="6">
        <f>IF(B70&amp;""="","",IFERROR(INDEX('الطلاب'!$B$6:$B$205,MATCH(B70&amp;"",'الطلاب'!$A$6:$A$205,0))&amp;"","غير موجود"))</f>
        <v/>
      </c>
      <c r="J70" s="6">
        <f>IF(OR(B70&amp;""="",F70&lt;&gt;"نعم"),"",IF(H70="نعم","تمت",IF(ISNUMBER(G70),IF(G70&lt;'الإعدادات'!$B$4,"متأخرة","قادمة"),"بدون موعد")))</f>
        <v/>
      </c>
      <c r="K70" s="16">
        <f>IF(J70="متأخرة",'الإعدادات'!$B$4-G70,"")</f>
        <v/>
      </c>
      <c r="L70" s="18">
        <f>IF(OR(B70&amp;""="",NOT(ISNUMBER(A70))),"",IF(COUNTIFS($B$6:$B$505,B70&amp;"",$A$6:$A$505,"&gt;"&amp;A70)=0,1,0))</f>
        <v/>
      </c>
      <c r="M70" s="16">
        <f>IF(J70="متأخرة",COUNTIFS($K$6:$K$505,"&gt;"&amp;K70)+COUNTIFS($K$6:K70,K70),"")</f>
        <v/>
      </c>
    </row>
    <row r="71">
      <c r="A71" s="13" t="n"/>
      <c r="B71" s="5" t="n"/>
      <c r="C71" s="5" t="n"/>
      <c r="D71" s="5" t="n"/>
      <c r="E71" s="5" t="n"/>
      <c r="F71" s="5" t="n"/>
      <c r="G71" s="13" t="n"/>
      <c r="H71" s="5" t="n"/>
      <c r="I71" s="6">
        <f>IF(B71&amp;""="","",IFERROR(INDEX('الطلاب'!$B$6:$B$205,MATCH(B71&amp;"",'الطلاب'!$A$6:$A$205,0))&amp;"","غير موجود"))</f>
        <v/>
      </c>
      <c r="J71" s="6">
        <f>IF(OR(B71&amp;""="",F71&lt;&gt;"نعم"),"",IF(H71="نعم","تمت",IF(ISNUMBER(G71),IF(G71&lt;'الإعدادات'!$B$4,"متأخرة","قادمة"),"بدون موعد")))</f>
        <v/>
      </c>
      <c r="K71" s="16">
        <f>IF(J71="متأخرة",'الإعدادات'!$B$4-G71,"")</f>
        <v/>
      </c>
      <c r="L71" s="18">
        <f>IF(OR(B71&amp;""="",NOT(ISNUMBER(A71))),"",IF(COUNTIFS($B$6:$B$505,B71&amp;"",$A$6:$A$505,"&gt;"&amp;A71)=0,1,0))</f>
        <v/>
      </c>
      <c r="M71" s="16">
        <f>IF(J71="متأخرة",COUNTIFS($K$6:$K$505,"&gt;"&amp;K71)+COUNTIFS($K$6:K71,K71),"")</f>
        <v/>
      </c>
    </row>
    <row r="72">
      <c r="A72" s="13" t="n"/>
      <c r="B72" s="5" t="n"/>
      <c r="C72" s="5" t="n"/>
      <c r="D72" s="5" t="n"/>
      <c r="E72" s="5" t="n"/>
      <c r="F72" s="5" t="n"/>
      <c r="G72" s="13" t="n"/>
      <c r="H72" s="5" t="n"/>
      <c r="I72" s="6">
        <f>IF(B72&amp;""="","",IFERROR(INDEX('الطلاب'!$B$6:$B$205,MATCH(B72&amp;"",'الطلاب'!$A$6:$A$205,0))&amp;"","غير موجود"))</f>
        <v/>
      </c>
      <c r="J72" s="6">
        <f>IF(OR(B72&amp;""="",F72&lt;&gt;"نعم"),"",IF(H72="نعم","تمت",IF(ISNUMBER(G72),IF(G72&lt;'الإعدادات'!$B$4,"متأخرة","قادمة"),"بدون موعد")))</f>
        <v/>
      </c>
      <c r="K72" s="16">
        <f>IF(J72="متأخرة",'الإعدادات'!$B$4-G72,"")</f>
        <v/>
      </c>
      <c r="L72" s="18">
        <f>IF(OR(B72&amp;""="",NOT(ISNUMBER(A72))),"",IF(COUNTIFS($B$6:$B$505,B72&amp;"",$A$6:$A$505,"&gt;"&amp;A72)=0,1,0))</f>
        <v/>
      </c>
      <c r="M72" s="16">
        <f>IF(J72="متأخرة",COUNTIFS($K$6:$K$505,"&gt;"&amp;K72)+COUNTIFS($K$6:K72,K72),"")</f>
        <v/>
      </c>
    </row>
    <row r="73">
      <c r="A73" s="13" t="n"/>
      <c r="B73" s="5" t="n"/>
      <c r="C73" s="5" t="n"/>
      <c r="D73" s="5" t="n"/>
      <c r="E73" s="5" t="n"/>
      <c r="F73" s="5" t="n"/>
      <c r="G73" s="13" t="n"/>
      <c r="H73" s="5" t="n"/>
      <c r="I73" s="6">
        <f>IF(B73&amp;""="","",IFERROR(INDEX('الطلاب'!$B$6:$B$205,MATCH(B73&amp;"",'الطلاب'!$A$6:$A$205,0))&amp;"","غير موجود"))</f>
        <v/>
      </c>
      <c r="J73" s="6">
        <f>IF(OR(B73&amp;""="",F73&lt;&gt;"نعم"),"",IF(H73="نعم","تمت",IF(ISNUMBER(G73),IF(G73&lt;'الإعدادات'!$B$4,"متأخرة","قادمة"),"بدون موعد")))</f>
        <v/>
      </c>
      <c r="K73" s="16">
        <f>IF(J73="متأخرة",'الإعدادات'!$B$4-G73,"")</f>
        <v/>
      </c>
      <c r="L73" s="18">
        <f>IF(OR(B73&amp;""="",NOT(ISNUMBER(A73))),"",IF(COUNTIFS($B$6:$B$505,B73&amp;"",$A$6:$A$505,"&gt;"&amp;A73)=0,1,0))</f>
        <v/>
      </c>
      <c r="M73" s="16">
        <f>IF(J73="متأخرة",COUNTIFS($K$6:$K$505,"&gt;"&amp;K73)+COUNTIFS($K$6:K73,K73),"")</f>
        <v/>
      </c>
    </row>
    <row r="74">
      <c r="A74" s="13" t="n"/>
      <c r="B74" s="5" t="n"/>
      <c r="C74" s="5" t="n"/>
      <c r="D74" s="5" t="n"/>
      <c r="E74" s="5" t="n"/>
      <c r="F74" s="5" t="n"/>
      <c r="G74" s="13" t="n"/>
      <c r="H74" s="5" t="n"/>
      <c r="I74" s="6">
        <f>IF(B74&amp;""="","",IFERROR(INDEX('الطلاب'!$B$6:$B$205,MATCH(B74&amp;"",'الطلاب'!$A$6:$A$205,0))&amp;"","غير موجود"))</f>
        <v/>
      </c>
      <c r="J74" s="6">
        <f>IF(OR(B74&amp;""="",F74&lt;&gt;"نعم"),"",IF(H74="نعم","تمت",IF(ISNUMBER(G74),IF(G74&lt;'الإعدادات'!$B$4,"متأخرة","قادمة"),"بدون موعد")))</f>
        <v/>
      </c>
      <c r="K74" s="16">
        <f>IF(J74="متأخرة",'الإعدادات'!$B$4-G74,"")</f>
        <v/>
      </c>
      <c r="L74" s="18">
        <f>IF(OR(B74&amp;""="",NOT(ISNUMBER(A74))),"",IF(COUNTIFS($B$6:$B$505,B74&amp;"",$A$6:$A$505,"&gt;"&amp;A74)=0,1,0))</f>
        <v/>
      </c>
      <c r="M74" s="16">
        <f>IF(J74="متأخرة",COUNTIFS($K$6:$K$505,"&gt;"&amp;K74)+COUNTIFS($K$6:K74,K74),"")</f>
        <v/>
      </c>
    </row>
    <row r="75">
      <c r="A75" s="13" t="n"/>
      <c r="B75" s="5" t="n"/>
      <c r="C75" s="5" t="n"/>
      <c r="D75" s="5" t="n"/>
      <c r="E75" s="5" t="n"/>
      <c r="F75" s="5" t="n"/>
      <c r="G75" s="13" t="n"/>
      <c r="H75" s="5" t="n"/>
      <c r="I75" s="6">
        <f>IF(B75&amp;""="","",IFERROR(INDEX('الطلاب'!$B$6:$B$205,MATCH(B75&amp;"",'الطلاب'!$A$6:$A$205,0))&amp;"","غير موجود"))</f>
        <v/>
      </c>
      <c r="J75" s="6">
        <f>IF(OR(B75&amp;""="",F75&lt;&gt;"نعم"),"",IF(H75="نعم","تمت",IF(ISNUMBER(G75),IF(G75&lt;'الإعدادات'!$B$4,"متأخرة","قادمة"),"بدون موعد")))</f>
        <v/>
      </c>
      <c r="K75" s="16">
        <f>IF(J75="متأخرة",'الإعدادات'!$B$4-G75,"")</f>
        <v/>
      </c>
      <c r="L75" s="18">
        <f>IF(OR(B75&amp;""="",NOT(ISNUMBER(A75))),"",IF(COUNTIFS($B$6:$B$505,B75&amp;"",$A$6:$A$505,"&gt;"&amp;A75)=0,1,0))</f>
        <v/>
      </c>
      <c r="M75" s="16">
        <f>IF(J75="متأخرة",COUNTIFS($K$6:$K$505,"&gt;"&amp;K75)+COUNTIFS($K$6:K75,K75),"")</f>
        <v/>
      </c>
    </row>
    <row r="76">
      <c r="A76" s="13" t="n"/>
      <c r="B76" s="5" t="n"/>
      <c r="C76" s="5" t="n"/>
      <c r="D76" s="5" t="n"/>
      <c r="E76" s="5" t="n"/>
      <c r="F76" s="5" t="n"/>
      <c r="G76" s="13" t="n"/>
      <c r="H76" s="5" t="n"/>
      <c r="I76" s="6">
        <f>IF(B76&amp;""="","",IFERROR(INDEX('الطلاب'!$B$6:$B$205,MATCH(B76&amp;"",'الطلاب'!$A$6:$A$205,0))&amp;"","غير موجود"))</f>
        <v/>
      </c>
      <c r="J76" s="6">
        <f>IF(OR(B76&amp;""="",F76&lt;&gt;"نعم"),"",IF(H76="نعم","تمت",IF(ISNUMBER(G76),IF(G76&lt;'الإعدادات'!$B$4,"متأخرة","قادمة"),"بدون موعد")))</f>
        <v/>
      </c>
      <c r="K76" s="16">
        <f>IF(J76="متأخرة",'الإعدادات'!$B$4-G76,"")</f>
        <v/>
      </c>
      <c r="L76" s="18">
        <f>IF(OR(B76&amp;""="",NOT(ISNUMBER(A76))),"",IF(COUNTIFS($B$6:$B$505,B76&amp;"",$A$6:$A$505,"&gt;"&amp;A76)=0,1,0))</f>
        <v/>
      </c>
      <c r="M76" s="16">
        <f>IF(J76="متأخرة",COUNTIFS($K$6:$K$505,"&gt;"&amp;K76)+COUNTIFS($K$6:K76,K76),"")</f>
        <v/>
      </c>
    </row>
    <row r="77">
      <c r="A77" s="13" t="n"/>
      <c r="B77" s="5" t="n"/>
      <c r="C77" s="5" t="n"/>
      <c r="D77" s="5" t="n"/>
      <c r="E77" s="5" t="n"/>
      <c r="F77" s="5" t="n"/>
      <c r="G77" s="13" t="n"/>
      <c r="H77" s="5" t="n"/>
      <c r="I77" s="6">
        <f>IF(B77&amp;""="","",IFERROR(INDEX('الطلاب'!$B$6:$B$205,MATCH(B77&amp;"",'الطلاب'!$A$6:$A$205,0))&amp;"","غير موجود"))</f>
        <v/>
      </c>
      <c r="J77" s="6">
        <f>IF(OR(B77&amp;""="",F77&lt;&gt;"نعم"),"",IF(H77="نعم","تمت",IF(ISNUMBER(G77),IF(G77&lt;'الإعدادات'!$B$4,"متأخرة","قادمة"),"بدون موعد")))</f>
        <v/>
      </c>
      <c r="K77" s="16">
        <f>IF(J77="متأخرة",'الإعدادات'!$B$4-G77,"")</f>
        <v/>
      </c>
      <c r="L77" s="18">
        <f>IF(OR(B77&amp;""="",NOT(ISNUMBER(A77))),"",IF(COUNTIFS($B$6:$B$505,B77&amp;"",$A$6:$A$505,"&gt;"&amp;A77)=0,1,0))</f>
        <v/>
      </c>
      <c r="M77" s="16">
        <f>IF(J77="متأخرة",COUNTIFS($K$6:$K$505,"&gt;"&amp;K77)+COUNTIFS($K$6:K77,K77),"")</f>
        <v/>
      </c>
    </row>
    <row r="78">
      <c r="A78" s="13" t="n"/>
      <c r="B78" s="5" t="n"/>
      <c r="C78" s="5" t="n"/>
      <c r="D78" s="5" t="n"/>
      <c r="E78" s="5" t="n"/>
      <c r="F78" s="5" t="n"/>
      <c r="G78" s="13" t="n"/>
      <c r="H78" s="5" t="n"/>
      <c r="I78" s="6">
        <f>IF(B78&amp;""="","",IFERROR(INDEX('الطلاب'!$B$6:$B$205,MATCH(B78&amp;"",'الطلاب'!$A$6:$A$205,0))&amp;"","غير موجود"))</f>
        <v/>
      </c>
      <c r="J78" s="6">
        <f>IF(OR(B78&amp;""="",F78&lt;&gt;"نعم"),"",IF(H78="نعم","تمت",IF(ISNUMBER(G78),IF(G78&lt;'الإعدادات'!$B$4,"متأخرة","قادمة"),"بدون موعد")))</f>
        <v/>
      </c>
      <c r="K78" s="16">
        <f>IF(J78="متأخرة",'الإعدادات'!$B$4-G78,"")</f>
        <v/>
      </c>
      <c r="L78" s="18">
        <f>IF(OR(B78&amp;""="",NOT(ISNUMBER(A78))),"",IF(COUNTIFS($B$6:$B$505,B78&amp;"",$A$6:$A$505,"&gt;"&amp;A78)=0,1,0))</f>
        <v/>
      </c>
      <c r="M78" s="16">
        <f>IF(J78="متأخرة",COUNTIFS($K$6:$K$505,"&gt;"&amp;K78)+COUNTIFS($K$6:K78,K78),"")</f>
        <v/>
      </c>
    </row>
    <row r="79">
      <c r="A79" s="13" t="n"/>
      <c r="B79" s="5" t="n"/>
      <c r="C79" s="5" t="n"/>
      <c r="D79" s="5" t="n"/>
      <c r="E79" s="5" t="n"/>
      <c r="F79" s="5" t="n"/>
      <c r="G79" s="13" t="n"/>
      <c r="H79" s="5" t="n"/>
      <c r="I79" s="6">
        <f>IF(B79&amp;""="","",IFERROR(INDEX('الطلاب'!$B$6:$B$205,MATCH(B79&amp;"",'الطلاب'!$A$6:$A$205,0))&amp;"","غير موجود"))</f>
        <v/>
      </c>
      <c r="J79" s="6">
        <f>IF(OR(B79&amp;""="",F79&lt;&gt;"نعم"),"",IF(H79="نعم","تمت",IF(ISNUMBER(G79),IF(G79&lt;'الإعدادات'!$B$4,"متأخرة","قادمة"),"بدون موعد")))</f>
        <v/>
      </c>
      <c r="K79" s="16">
        <f>IF(J79="متأخرة",'الإعدادات'!$B$4-G79,"")</f>
        <v/>
      </c>
      <c r="L79" s="18">
        <f>IF(OR(B79&amp;""="",NOT(ISNUMBER(A79))),"",IF(COUNTIFS($B$6:$B$505,B79&amp;"",$A$6:$A$505,"&gt;"&amp;A79)=0,1,0))</f>
        <v/>
      </c>
      <c r="M79" s="16">
        <f>IF(J79="متأخرة",COUNTIFS($K$6:$K$505,"&gt;"&amp;K79)+COUNTIFS($K$6:K79,K79),"")</f>
        <v/>
      </c>
    </row>
    <row r="80">
      <c r="A80" s="13" t="n"/>
      <c r="B80" s="5" t="n"/>
      <c r="C80" s="5" t="n"/>
      <c r="D80" s="5" t="n"/>
      <c r="E80" s="5" t="n"/>
      <c r="F80" s="5" t="n"/>
      <c r="G80" s="13" t="n"/>
      <c r="H80" s="5" t="n"/>
      <c r="I80" s="6">
        <f>IF(B80&amp;""="","",IFERROR(INDEX('الطلاب'!$B$6:$B$205,MATCH(B80&amp;"",'الطلاب'!$A$6:$A$205,0))&amp;"","غير موجود"))</f>
        <v/>
      </c>
      <c r="J80" s="6">
        <f>IF(OR(B80&amp;""="",F80&lt;&gt;"نعم"),"",IF(H80="نعم","تمت",IF(ISNUMBER(G80),IF(G80&lt;'الإعدادات'!$B$4,"متأخرة","قادمة"),"بدون موعد")))</f>
        <v/>
      </c>
      <c r="K80" s="16">
        <f>IF(J80="متأخرة",'الإعدادات'!$B$4-G80,"")</f>
        <v/>
      </c>
      <c r="L80" s="18">
        <f>IF(OR(B80&amp;""="",NOT(ISNUMBER(A80))),"",IF(COUNTIFS($B$6:$B$505,B80&amp;"",$A$6:$A$505,"&gt;"&amp;A80)=0,1,0))</f>
        <v/>
      </c>
      <c r="M80" s="16">
        <f>IF(J80="متأخرة",COUNTIFS($K$6:$K$505,"&gt;"&amp;K80)+COUNTIFS($K$6:K80,K80),"")</f>
        <v/>
      </c>
    </row>
    <row r="81">
      <c r="A81" s="13" t="n"/>
      <c r="B81" s="5" t="n"/>
      <c r="C81" s="5" t="n"/>
      <c r="D81" s="5" t="n"/>
      <c r="E81" s="5" t="n"/>
      <c r="F81" s="5" t="n"/>
      <c r="G81" s="13" t="n"/>
      <c r="H81" s="5" t="n"/>
      <c r="I81" s="6">
        <f>IF(B81&amp;""="","",IFERROR(INDEX('الطلاب'!$B$6:$B$205,MATCH(B81&amp;"",'الطلاب'!$A$6:$A$205,0))&amp;"","غير موجود"))</f>
        <v/>
      </c>
      <c r="J81" s="6">
        <f>IF(OR(B81&amp;""="",F81&lt;&gt;"نعم"),"",IF(H81="نعم","تمت",IF(ISNUMBER(G81),IF(G81&lt;'الإعدادات'!$B$4,"متأخرة","قادمة"),"بدون موعد")))</f>
        <v/>
      </c>
      <c r="K81" s="16">
        <f>IF(J81="متأخرة",'الإعدادات'!$B$4-G81,"")</f>
        <v/>
      </c>
      <c r="L81" s="18">
        <f>IF(OR(B81&amp;""="",NOT(ISNUMBER(A81))),"",IF(COUNTIFS($B$6:$B$505,B81&amp;"",$A$6:$A$505,"&gt;"&amp;A81)=0,1,0))</f>
        <v/>
      </c>
      <c r="M81" s="16">
        <f>IF(J81="متأخرة",COUNTIFS($K$6:$K$505,"&gt;"&amp;K81)+COUNTIFS($K$6:K81,K81),"")</f>
        <v/>
      </c>
    </row>
    <row r="82">
      <c r="A82" s="13" t="n"/>
      <c r="B82" s="5" t="n"/>
      <c r="C82" s="5" t="n"/>
      <c r="D82" s="5" t="n"/>
      <c r="E82" s="5" t="n"/>
      <c r="F82" s="5" t="n"/>
      <c r="G82" s="13" t="n"/>
      <c r="H82" s="5" t="n"/>
      <c r="I82" s="6">
        <f>IF(B82&amp;""="","",IFERROR(INDEX('الطلاب'!$B$6:$B$205,MATCH(B82&amp;"",'الطلاب'!$A$6:$A$205,0))&amp;"","غير موجود"))</f>
        <v/>
      </c>
      <c r="J82" s="6">
        <f>IF(OR(B82&amp;""="",F82&lt;&gt;"نعم"),"",IF(H82="نعم","تمت",IF(ISNUMBER(G82),IF(G82&lt;'الإعدادات'!$B$4,"متأخرة","قادمة"),"بدون موعد")))</f>
        <v/>
      </c>
      <c r="K82" s="16">
        <f>IF(J82="متأخرة",'الإعدادات'!$B$4-G82,"")</f>
        <v/>
      </c>
      <c r="L82" s="18">
        <f>IF(OR(B82&amp;""="",NOT(ISNUMBER(A82))),"",IF(COUNTIFS($B$6:$B$505,B82&amp;"",$A$6:$A$505,"&gt;"&amp;A82)=0,1,0))</f>
        <v/>
      </c>
      <c r="M82" s="16">
        <f>IF(J82="متأخرة",COUNTIFS($K$6:$K$505,"&gt;"&amp;K82)+COUNTIFS($K$6:K82,K82),"")</f>
        <v/>
      </c>
    </row>
    <row r="83">
      <c r="A83" s="13" t="n"/>
      <c r="B83" s="5" t="n"/>
      <c r="C83" s="5" t="n"/>
      <c r="D83" s="5" t="n"/>
      <c r="E83" s="5" t="n"/>
      <c r="F83" s="5" t="n"/>
      <c r="G83" s="13" t="n"/>
      <c r="H83" s="5" t="n"/>
      <c r="I83" s="6">
        <f>IF(B83&amp;""="","",IFERROR(INDEX('الطلاب'!$B$6:$B$205,MATCH(B83&amp;"",'الطلاب'!$A$6:$A$205,0))&amp;"","غير موجود"))</f>
        <v/>
      </c>
      <c r="J83" s="6">
        <f>IF(OR(B83&amp;""="",F83&lt;&gt;"نعم"),"",IF(H83="نعم","تمت",IF(ISNUMBER(G83),IF(G83&lt;'الإعدادات'!$B$4,"متأخرة","قادمة"),"بدون موعد")))</f>
        <v/>
      </c>
      <c r="K83" s="16">
        <f>IF(J83="متأخرة",'الإعدادات'!$B$4-G83,"")</f>
        <v/>
      </c>
      <c r="L83" s="18">
        <f>IF(OR(B83&amp;""="",NOT(ISNUMBER(A83))),"",IF(COUNTIFS($B$6:$B$505,B83&amp;"",$A$6:$A$505,"&gt;"&amp;A83)=0,1,0))</f>
        <v/>
      </c>
      <c r="M83" s="16">
        <f>IF(J83="متأخرة",COUNTIFS($K$6:$K$505,"&gt;"&amp;K83)+COUNTIFS($K$6:K83,K83),"")</f>
        <v/>
      </c>
    </row>
    <row r="84">
      <c r="A84" s="13" t="n"/>
      <c r="B84" s="5" t="n"/>
      <c r="C84" s="5" t="n"/>
      <c r="D84" s="5" t="n"/>
      <c r="E84" s="5" t="n"/>
      <c r="F84" s="5" t="n"/>
      <c r="G84" s="13" t="n"/>
      <c r="H84" s="5" t="n"/>
      <c r="I84" s="6">
        <f>IF(B84&amp;""="","",IFERROR(INDEX('الطلاب'!$B$6:$B$205,MATCH(B84&amp;"",'الطلاب'!$A$6:$A$205,0))&amp;"","غير موجود"))</f>
        <v/>
      </c>
      <c r="J84" s="6">
        <f>IF(OR(B84&amp;""="",F84&lt;&gt;"نعم"),"",IF(H84="نعم","تمت",IF(ISNUMBER(G84),IF(G84&lt;'الإعدادات'!$B$4,"متأخرة","قادمة"),"بدون موعد")))</f>
        <v/>
      </c>
      <c r="K84" s="16">
        <f>IF(J84="متأخرة",'الإعدادات'!$B$4-G84,"")</f>
        <v/>
      </c>
      <c r="L84" s="18">
        <f>IF(OR(B84&amp;""="",NOT(ISNUMBER(A84))),"",IF(COUNTIFS($B$6:$B$505,B84&amp;"",$A$6:$A$505,"&gt;"&amp;A84)=0,1,0))</f>
        <v/>
      </c>
      <c r="M84" s="16">
        <f>IF(J84="متأخرة",COUNTIFS($K$6:$K$505,"&gt;"&amp;K84)+COUNTIFS($K$6:K84,K84),"")</f>
        <v/>
      </c>
    </row>
    <row r="85">
      <c r="A85" s="13" t="n"/>
      <c r="B85" s="5" t="n"/>
      <c r="C85" s="5" t="n"/>
      <c r="D85" s="5" t="n"/>
      <c r="E85" s="5" t="n"/>
      <c r="F85" s="5" t="n"/>
      <c r="G85" s="13" t="n"/>
      <c r="H85" s="5" t="n"/>
      <c r="I85" s="6">
        <f>IF(B85&amp;""="","",IFERROR(INDEX('الطلاب'!$B$6:$B$205,MATCH(B85&amp;"",'الطلاب'!$A$6:$A$205,0))&amp;"","غير موجود"))</f>
        <v/>
      </c>
      <c r="J85" s="6">
        <f>IF(OR(B85&amp;""="",F85&lt;&gt;"نعم"),"",IF(H85="نعم","تمت",IF(ISNUMBER(G85),IF(G85&lt;'الإعدادات'!$B$4,"متأخرة","قادمة"),"بدون موعد")))</f>
        <v/>
      </c>
      <c r="K85" s="16">
        <f>IF(J85="متأخرة",'الإعدادات'!$B$4-G85,"")</f>
        <v/>
      </c>
      <c r="L85" s="18">
        <f>IF(OR(B85&amp;""="",NOT(ISNUMBER(A85))),"",IF(COUNTIFS($B$6:$B$505,B85&amp;"",$A$6:$A$505,"&gt;"&amp;A85)=0,1,0))</f>
        <v/>
      </c>
      <c r="M85" s="16">
        <f>IF(J85="متأخرة",COUNTIFS($K$6:$K$505,"&gt;"&amp;K85)+COUNTIFS($K$6:K85,K85),"")</f>
        <v/>
      </c>
    </row>
    <row r="86">
      <c r="A86" s="13" t="n"/>
      <c r="B86" s="5" t="n"/>
      <c r="C86" s="5" t="n"/>
      <c r="D86" s="5" t="n"/>
      <c r="E86" s="5" t="n"/>
      <c r="F86" s="5" t="n"/>
      <c r="G86" s="13" t="n"/>
      <c r="H86" s="5" t="n"/>
      <c r="I86" s="6">
        <f>IF(B86&amp;""="","",IFERROR(INDEX('الطلاب'!$B$6:$B$205,MATCH(B86&amp;"",'الطلاب'!$A$6:$A$205,0))&amp;"","غير موجود"))</f>
        <v/>
      </c>
      <c r="J86" s="6">
        <f>IF(OR(B86&amp;""="",F86&lt;&gt;"نعم"),"",IF(H86="نعم","تمت",IF(ISNUMBER(G86),IF(G86&lt;'الإعدادات'!$B$4,"متأخرة","قادمة"),"بدون موعد")))</f>
        <v/>
      </c>
      <c r="K86" s="16">
        <f>IF(J86="متأخرة",'الإعدادات'!$B$4-G86,"")</f>
        <v/>
      </c>
      <c r="L86" s="18">
        <f>IF(OR(B86&amp;""="",NOT(ISNUMBER(A86))),"",IF(COUNTIFS($B$6:$B$505,B86&amp;"",$A$6:$A$505,"&gt;"&amp;A86)=0,1,0))</f>
        <v/>
      </c>
      <c r="M86" s="16">
        <f>IF(J86="متأخرة",COUNTIFS($K$6:$K$505,"&gt;"&amp;K86)+COUNTIFS($K$6:K86,K86),"")</f>
        <v/>
      </c>
    </row>
    <row r="87">
      <c r="A87" s="13" t="n"/>
      <c r="B87" s="5" t="n"/>
      <c r="C87" s="5" t="n"/>
      <c r="D87" s="5" t="n"/>
      <c r="E87" s="5" t="n"/>
      <c r="F87" s="5" t="n"/>
      <c r="G87" s="13" t="n"/>
      <c r="H87" s="5" t="n"/>
      <c r="I87" s="6">
        <f>IF(B87&amp;""="","",IFERROR(INDEX('الطلاب'!$B$6:$B$205,MATCH(B87&amp;"",'الطلاب'!$A$6:$A$205,0))&amp;"","غير موجود"))</f>
        <v/>
      </c>
      <c r="J87" s="6">
        <f>IF(OR(B87&amp;""="",F87&lt;&gt;"نعم"),"",IF(H87="نعم","تمت",IF(ISNUMBER(G87),IF(G87&lt;'الإعدادات'!$B$4,"متأخرة","قادمة"),"بدون موعد")))</f>
        <v/>
      </c>
      <c r="K87" s="16">
        <f>IF(J87="متأخرة",'الإعدادات'!$B$4-G87,"")</f>
        <v/>
      </c>
      <c r="L87" s="18">
        <f>IF(OR(B87&amp;""="",NOT(ISNUMBER(A87))),"",IF(COUNTIFS($B$6:$B$505,B87&amp;"",$A$6:$A$505,"&gt;"&amp;A87)=0,1,0))</f>
        <v/>
      </c>
      <c r="M87" s="16">
        <f>IF(J87="متأخرة",COUNTIFS($K$6:$K$505,"&gt;"&amp;K87)+COUNTIFS($K$6:K87,K87),"")</f>
        <v/>
      </c>
    </row>
    <row r="88">
      <c r="A88" s="13" t="n"/>
      <c r="B88" s="5" t="n"/>
      <c r="C88" s="5" t="n"/>
      <c r="D88" s="5" t="n"/>
      <c r="E88" s="5" t="n"/>
      <c r="F88" s="5" t="n"/>
      <c r="G88" s="13" t="n"/>
      <c r="H88" s="5" t="n"/>
      <c r="I88" s="6">
        <f>IF(B88&amp;""="","",IFERROR(INDEX('الطلاب'!$B$6:$B$205,MATCH(B88&amp;"",'الطلاب'!$A$6:$A$205,0))&amp;"","غير موجود"))</f>
        <v/>
      </c>
      <c r="J88" s="6">
        <f>IF(OR(B88&amp;""="",F88&lt;&gt;"نعم"),"",IF(H88="نعم","تمت",IF(ISNUMBER(G88),IF(G88&lt;'الإعدادات'!$B$4,"متأخرة","قادمة"),"بدون موعد")))</f>
        <v/>
      </c>
      <c r="K88" s="16">
        <f>IF(J88="متأخرة",'الإعدادات'!$B$4-G88,"")</f>
        <v/>
      </c>
      <c r="L88" s="18">
        <f>IF(OR(B88&amp;""="",NOT(ISNUMBER(A88))),"",IF(COUNTIFS($B$6:$B$505,B88&amp;"",$A$6:$A$505,"&gt;"&amp;A88)=0,1,0))</f>
        <v/>
      </c>
      <c r="M88" s="16">
        <f>IF(J88="متأخرة",COUNTIFS($K$6:$K$505,"&gt;"&amp;K88)+COUNTIFS($K$6:K88,K88),"")</f>
        <v/>
      </c>
    </row>
    <row r="89">
      <c r="A89" s="13" t="n"/>
      <c r="B89" s="5" t="n"/>
      <c r="C89" s="5" t="n"/>
      <c r="D89" s="5" t="n"/>
      <c r="E89" s="5" t="n"/>
      <c r="F89" s="5" t="n"/>
      <c r="G89" s="13" t="n"/>
      <c r="H89" s="5" t="n"/>
      <c r="I89" s="6">
        <f>IF(B89&amp;""="","",IFERROR(INDEX('الطلاب'!$B$6:$B$205,MATCH(B89&amp;"",'الطلاب'!$A$6:$A$205,0))&amp;"","غير موجود"))</f>
        <v/>
      </c>
      <c r="J89" s="6">
        <f>IF(OR(B89&amp;""="",F89&lt;&gt;"نعم"),"",IF(H89="نعم","تمت",IF(ISNUMBER(G89),IF(G89&lt;'الإعدادات'!$B$4,"متأخرة","قادمة"),"بدون موعد")))</f>
        <v/>
      </c>
      <c r="K89" s="16">
        <f>IF(J89="متأخرة",'الإعدادات'!$B$4-G89,"")</f>
        <v/>
      </c>
      <c r="L89" s="18">
        <f>IF(OR(B89&amp;""="",NOT(ISNUMBER(A89))),"",IF(COUNTIFS($B$6:$B$505,B89&amp;"",$A$6:$A$505,"&gt;"&amp;A89)=0,1,0))</f>
        <v/>
      </c>
      <c r="M89" s="16">
        <f>IF(J89="متأخرة",COUNTIFS($K$6:$K$505,"&gt;"&amp;K89)+COUNTIFS($K$6:K89,K89),"")</f>
        <v/>
      </c>
    </row>
    <row r="90">
      <c r="A90" s="13" t="n"/>
      <c r="B90" s="5" t="n"/>
      <c r="C90" s="5" t="n"/>
      <c r="D90" s="5" t="n"/>
      <c r="E90" s="5" t="n"/>
      <c r="F90" s="5" t="n"/>
      <c r="G90" s="13" t="n"/>
      <c r="H90" s="5" t="n"/>
      <c r="I90" s="6">
        <f>IF(B90&amp;""="","",IFERROR(INDEX('الطلاب'!$B$6:$B$205,MATCH(B90&amp;"",'الطلاب'!$A$6:$A$205,0))&amp;"","غير موجود"))</f>
        <v/>
      </c>
      <c r="J90" s="6">
        <f>IF(OR(B90&amp;""="",F90&lt;&gt;"نعم"),"",IF(H90="نعم","تمت",IF(ISNUMBER(G90),IF(G90&lt;'الإعدادات'!$B$4,"متأخرة","قادمة"),"بدون موعد")))</f>
        <v/>
      </c>
      <c r="K90" s="16">
        <f>IF(J90="متأخرة",'الإعدادات'!$B$4-G90,"")</f>
        <v/>
      </c>
      <c r="L90" s="18">
        <f>IF(OR(B90&amp;""="",NOT(ISNUMBER(A90))),"",IF(COUNTIFS($B$6:$B$505,B90&amp;"",$A$6:$A$505,"&gt;"&amp;A90)=0,1,0))</f>
        <v/>
      </c>
      <c r="M90" s="16">
        <f>IF(J90="متأخرة",COUNTIFS($K$6:$K$505,"&gt;"&amp;K90)+COUNTIFS($K$6:K90,K90),"")</f>
        <v/>
      </c>
    </row>
    <row r="91">
      <c r="A91" s="13" t="n"/>
      <c r="B91" s="5" t="n"/>
      <c r="C91" s="5" t="n"/>
      <c r="D91" s="5" t="n"/>
      <c r="E91" s="5" t="n"/>
      <c r="F91" s="5" t="n"/>
      <c r="G91" s="13" t="n"/>
      <c r="H91" s="5" t="n"/>
      <c r="I91" s="6">
        <f>IF(B91&amp;""="","",IFERROR(INDEX('الطلاب'!$B$6:$B$205,MATCH(B91&amp;"",'الطلاب'!$A$6:$A$205,0))&amp;"","غير موجود"))</f>
        <v/>
      </c>
      <c r="J91" s="6">
        <f>IF(OR(B91&amp;""="",F91&lt;&gt;"نعم"),"",IF(H91="نعم","تمت",IF(ISNUMBER(G91),IF(G91&lt;'الإعدادات'!$B$4,"متأخرة","قادمة"),"بدون موعد")))</f>
        <v/>
      </c>
      <c r="K91" s="16">
        <f>IF(J91="متأخرة",'الإعدادات'!$B$4-G91,"")</f>
        <v/>
      </c>
      <c r="L91" s="18">
        <f>IF(OR(B91&amp;""="",NOT(ISNUMBER(A91))),"",IF(COUNTIFS($B$6:$B$505,B91&amp;"",$A$6:$A$505,"&gt;"&amp;A91)=0,1,0))</f>
        <v/>
      </c>
      <c r="M91" s="16">
        <f>IF(J91="متأخرة",COUNTIFS($K$6:$K$505,"&gt;"&amp;K91)+COUNTIFS($K$6:K91,K91),"")</f>
        <v/>
      </c>
    </row>
    <row r="92">
      <c r="A92" s="13" t="n"/>
      <c r="B92" s="5" t="n"/>
      <c r="C92" s="5" t="n"/>
      <c r="D92" s="5" t="n"/>
      <c r="E92" s="5" t="n"/>
      <c r="F92" s="5" t="n"/>
      <c r="G92" s="13" t="n"/>
      <c r="H92" s="5" t="n"/>
      <c r="I92" s="6">
        <f>IF(B92&amp;""="","",IFERROR(INDEX('الطلاب'!$B$6:$B$205,MATCH(B92&amp;"",'الطلاب'!$A$6:$A$205,0))&amp;"","غير موجود"))</f>
        <v/>
      </c>
      <c r="J92" s="6">
        <f>IF(OR(B92&amp;""="",F92&lt;&gt;"نعم"),"",IF(H92="نعم","تمت",IF(ISNUMBER(G92),IF(G92&lt;'الإعدادات'!$B$4,"متأخرة","قادمة"),"بدون موعد")))</f>
        <v/>
      </c>
      <c r="K92" s="16">
        <f>IF(J92="متأخرة",'الإعدادات'!$B$4-G92,"")</f>
        <v/>
      </c>
      <c r="L92" s="18">
        <f>IF(OR(B92&amp;""="",NOT(ISNUMBER(A92))),"",IF(COUNTIFS($B$6:$B$505,B92&amp;"",$A$6:$A$505,"&gt;"&amp;A92)=0,1,0))</f>
        <v/>
      </c>
      <c r="M92" s="16">
        <f>IF(J92="متأخرة",COUNTIFS($K$6:$K$505,"&gt;"&amp;K92)+COUNTIFS($K$6:K92,K92),"")</f>
        <v/>
      </c>
    </row>
    <row r="93">
      <c r="A93" s="13" t="n"/>
      <c r="B93" s="5" t="n"/>
      <c r="C93" s="5" t="n"/>
      <c r="D93" s="5" t="n"/>
      <c r="E93" s="5" t="n"/>
      <c r="F93" s="5" t="n"/>
      <c r="G93" s="13" t="n"/>
      <c r="H93" s="5" t="n"/>
      <c r="I93" s="6">
        <f>IF(B93&amp;""="","",IFERROR(INDEX('الطلاب'!$B$6:$B$205,MATCH(B93&amp;"",'الطلاب'!$A$6:$A$205,0))&amp;"","غير موجود"))</f>
        <v/>
      </c>
      <c r="J93" s="6">
        <f>IF(OR(B93&amp;""="",F93&lt;&gt;"نعم"),"",IF(H93="نعم","تمت",IF(ISNUMBER(G93),IF(G93&lt;'الإعدادات'!$B$4,"متأخرة","قادمة"),"بدون موعد")))</f>
        <v/>
      </c>
      <c r="K93" s="16">
        <f>IF(J93="متأخرة",'الإعدادات'!$B$4-G93,"")</f>
        <v/>
      </c>
      <c r="L93" s="18">
        <f>IF(OR(B93&amp;""="",NOT(ISNUMBER(A93))),"",IF(COUNTIFS($B$6:$B$505,B93&amp;"",$A$6:$A$505,"&gt;"&amp;A93)=0,1,0))</f>
        <v/>
      </c>
      <c r="M93" s="16">
        <f>IF(J93="متأخرة",COUNTIFS($K$6:$K$505,"&gt;"&amp;K93)+COUNTIFS($K$6:K93,K93),"")</f>
        <v/>
      </c>
    </row>
    <row r="94">
      <c r="A94" s="13" t="n"/>
      <c r="B94" s="5" t="n"/>
      <c r="C94" s="5" t="n"/>
      <c r="D94" s="5" t="n"/>
      <c r="E94" s="5" t="n"/>
      <c r="F94" s="5" t="n"/>
      <c r="G94" s="13" t="n"/>
      <c r="H94" s="5" t="n"/>
      <c r="I94" s="6">
        <f>IF(B94&amp;""="","",IFERROR(INDEX('الطلاب'!$B$6:$B$205,MATCH(B94&amp;"",'الطلاب'!$A$6:$A$205,0))&amp;"","غير موجود"))</f>
        <v/>
      </c>
      <c r="J94" s="6">
        <f>IF(OR(B94&amp;""="",F94&lt;&gt;"نعم"),"",IF(H94="نعم","تمت",IF(ISNUMBER(G94),IF(G94&lt;'الإعدادات'!$B$4,"متأخرة","قادمة"),"بدون موعد")))</f>
        <v/>
      </c>
      <c r="K94" s="16">
        <f>IF(J94="متأخرة",'الإعدادات'!$B$4-G94,"")</f>
        <v/>
      </c>
      <c r="L94" s="18">
        <f>IF(OR(B94&amp;""="",NOT(ISNUMBER(A94))),"",IF(COUNTIFS($B$6:$B$505,B94&amp;"",$A$6:$A$505,"&gt;"&amp;A94)=0,1,0))</f>
        <v/>
      </c>
      <c r="M94" s="16">
        <f>IF(J94="متأخرة",COUNTIFS($K$6:$K$505,"&gt;"&amp;K94)+COUNTIFS($K$6:K94,K94),"")</f>
        <v/>
      </c>
    </row>
    <row r="95">
      <c r="A95" s="13" t="n"/>
      <c r="B95" s="5" t="n"/>
      <c r="C95" s="5" t="n"/>
      <c r="D95" s="5" t="n"/>
      <c r="E95" s="5" t="n"/>
      <c r="F95" s="5" t="n"/>
      <c r="G95" s="13" t="n"/>
      <c r="H95" s="5" t="n"/>
      <c r="I95" s="6">
        <f>IF(B95&amp;""="","",IFERROR(INDEX('الطلاب'!$B$6:$B$205,MATCH(B95&amp;"",'الطلاب'!$A$6:$A$205,0))&amp;"","غير موجود"))</f>
        <v/>
      </c>
      <c r="J95" s="6">
        <f>IF(OR(B95&amp;""="",F95&lt;&gt;"نعم"),"",IF(H95="نعم","تمت",IF(ISNUMBER(G95),IF(G95&lt;'الإعدادات'!$B$4,"متأخرة","قادمة"),"بدون موعد")))</f>
        <v/>
      </c>
      <c r="K95" s="16">
        <f>IF(J95="متأخرة",'الإعدادات'!$B$4-G95,"")</f>
        <v/>
      </c>
      <c r="L95" s="18">
        <f>IF(OR(B95&amp;""="",NOT(ISNUMBER(A95))),"",IF(COUNTIFS($B$6:$B$505,B95&amp;"",$A$6:$A$505,"&gt;"&amp;A95)=0,1,0))</f>
        <v/>
      </c>
      <c r="M95" s="16">
        <f>IF(J95="متأخرة",COUNTIFS($K$6:$K$505,"&gt;"&amp;K95)+COUNTIFS($K$6:K95,K95),"")</f>
        <v/>
      </c>
    </row>
    <row r="96">
      <c r="A96" s="13" t="n"/>
      <c r="B96" s="5" t="n"/>
      <c r="C96" s="5" t="n"/>
      <c r="D96" s="5" t="n"/>
      <c r="E96" s="5" t="n"/>
      <c r="F96" s="5" t="n"/>
      <c r="G96" s="13" t="n"/>
      <c r="H96" s="5" t="n"/>
      <c r="I96" s="6">
        <f>IF(B96&amp;""="","",IFERROR(INDEX('الطلاب'!$B$6:$B$205,MATCH(B96&amp;"",'الطلاب'!$A$6:$A$205,0))&amp;"","غير موجود"))</f>
        <v/>
      </c>
      <c r="J96" s="6">
        <f>IF(OR(B96&amp;""="",F96&lt;&gt;"نعم"),"",IF(H96="نعم","تمت",IF(ISNUMBER(G96),IF(G96&lt;'الإعدادات'!$B$4,"متأخرة","قادمة"),"بدون موعد")))</f>
        <v/>
      </c>
      <c r="K96" s="16">
        <f>IF(J96="متأخرة",'الإعدادات'!$B$4-G96,"")</f>
        <v/>
      </c>
      <c r="L96" s="18">
        <f>IF(OR(B96&amp;""="",NOT(ISNUMBER(A96))),"",IF(COUNTIFS($B$6:$B$505,B96&amp;"",$A$6:$A$505,"&gt;"&amp;A96)=0,1,0))</f>
        <v/>
      </c>
      <c r="M96" s="16">
        <f>IF(J96="متأخرة",COUNTIFS($K$6:$K$505,"&gt;"&amp;K96)+COUNTIFS($K$6:K96,K96),"")</f>
        <v/>
      </c>
    </row>
    <row r="97">
      <c r="A97" s="13" t="n"/>
      <c r="B97" s="5" t="n"/>
      <c r="C97" s="5" t="n"/>
      <c r="D97" s="5" t="n"/>
      <c r="E97" s="5" t="n"/>
      <c r="F97" s="5" t="n"/>
      <c r="G97" s="13" t="n"/>
      <c r="H97" s="5" t="n"/>
      <c r="I97" s="6">
        <f>IF(B97&amp;""="","",IFERROR(INDEX('الطلاب'!$B$6:$B$205,MATCH(B97&amp;"",'الطلاب'!$A$6:$A$205,0))&amp;"","غير موجود"))</f>
        <v/>
      </c>
      <c r="J97" s="6">
        <f>IF(OR(B97&amp;""="",F97&lt;&gt;"نعم"),"",IF(H97="نعم","تمت",IF(ISNUMBER(G97),IF(G97&lt;'الإعدادات'!$B$4,"متأخرة","قادمة"),"بدون موعد")))</f>
        <v/>
      </c>
      <c r="K97" s="16">
        <f>IF(J97="متأخرة",'الإعدادات'!$B$4-G97,"")</f>
        <v/>
      </c>
      <c r="L97" s="18">
        <f>IF(OR(B97&amp;""="",NOT(ISNUMBER(A97))),"",IF(COUNTIFS($B$6:$B$505,B97&amp;"",$A$6:$A$505,"&gt;"&amp;A97)=0,1,0))</f>
        <v/>
      </c>
      <c r="M97" s="16">
        <f>IF(J97="متأخرة",COUNTIFS($K$6:$K$505,"&gt;"&amp;K97)+COUNTIFS($K$6:K97,K97),"")</f>
        <v/>
      </c>
    </row>
    <row r="98">
      <c r="A98" s="13" t="n"/>
      <c r="B98" s="5" t="n"/>
      <c r="C98" s="5" t="n"/>
      <c r="D98" s="5" t="n"/>
      <c r="E98" s="5" t="n"/>
      <c r="F98" s="5" t="n"/>
      <c r="G98" s="13" t="n"/>
      <c r="H98" s="5" t="n"/>
      <c r="I98" s="6">
        <f>IF(B98&amp;""="","",IFERROR(INDEX('الطلاب'!$B$6:$B$205,MATCH(B98&amp;"",'الطلاب'!$A$6:$A$205,0))&amp;"","غير موجود"))</f>
        <v/>
      </c>
      <c r="J98" s="6">
        <f>IF(OR(B98&amp;""="",F98&lt;&gt;"نعم"),"",IF(H98="نعم","تمت",IF(ISNUMBER(G98),IF(G98&lt;'الإعدادات'!$B$4,"متأخرة","قادمة"),"بدون موعد")))</f>
        <v/>
      </c>
      <c r="K98" s="16">
        <f>IF(J98="متأخرة",'الإعدادات'!$B$4-G98,"")</f>
        <v/>
      </c>
      <c r="L98" s="18">
        <f>IF(OR(B98&amp;""="",NOT(ISNUMBER(A98))),"",IF(COUNTIFS($B$6:$B$505,B98&amp;"",$A$6:$A$505,"&gt;"&amp;A98)=0,1,0))</f>
        <v/>
      </c>
      <c r="M98" s="16">
        <f>IF(J98="متأخرة",COUNTIFS($K$6:$K$505,"&gt;"&amp;K98)+COUNTIFS($K$6:K98,K98),"")</f>
        <v/>
      </c>
    </row>
    <row r="99">
      <c r="A99" s="13" t="n"/>
      <c r="B99" s="5" t="n"/>
      <c r="C99" s="5" t="n"/>
      <c r="D99" s="5" t="n"/>
      <c r="E99" s="5" t="n"/>
      <c r="F99" s="5" t="n"/>
      <c r="G99" s="13" t="n"/>
      <c r="H99" s="5" t="n"/>
      <c r="I99" s="6">
        <f>IF(B99&amp;""="","",IFERROR(INDEX('الطلاب'!$B$6:$B$205,MATCH(B99&amp;"",'الطلاب'!$A$6:$A$205,0))&amp;"","غير موجود"))</f>
        <v/>
      </c>
      <c r="J99" s="6">
        <f>IF(OR(B99&amp;""="",F99&lt;&gt;"نعم"),"",IF(H99="نعم","تمت",IF(ISNUMBER(G99),IF(G99&lt;'الإعدادات'!$B$4,"متأخرة","قادمة"),"بدون موعد")))</f>
        <v/>
      </c>
      <c r="K99" s="16">
        <f>IF(J99="متأخرة",'الإعدادات'!$B$4-G99,"")</f>
        <v/>
      </c>
      <c r="L99" s="18">
        <f>IF(OR(B99&amp;""="",NOT(ISNUMBER(A99))),"",IF(COUNTIFS($B$6:$B$505,B99&amp;"",$A$6:$A$505,"&gt;"&amp;A99)=0,1,0))</f>
        <v/>
      </c>
      <c r="M99" s="16">
        <f>IF(J99="متأخرة",COUNTIFS($K$6:$K$505,"&gt;"&amp;K99)+COUNTIFS($K$6:K99,K99),"")</f>
        <v/>
      </c>
    </row>
    <row r="100">
      <c r="A100" s="13" t="n"/>
      <c r="B100" s="5" t="n"/>
      <c r="C100" s="5" t="n"/>
      <c r="D100" s="5" t="n"/>
      <c r="E100" s="5" t="n"/>
      <c r="F100" s="5" t="n"/>
      <c r="G100" s="13" t="n"/>
      <c r="H100" s="5" t="n"/>
      <c r="I100" s="6">
        <f>IF(B100&amp;""="","",IFERROR(INDEX('الطلاب'!$B$6:$B$205,MATCH(B100&amp;"",'الطلاب'!$A$6:$A$205,0))&amp;"","غير موجود"))</f>
        <v/>
      </c>
      <c r="J100" s="6">
        <f>IF(OR(B100&amp;""="",F100&lt;&gt;"نعم"),"",IF(H100="نعم","تمت",IF(ISNUMBER(G100),IF(G100&lt;'الإعدادات'!$B$4,"متأخرة","قادمة"),"بدون موعد")))</f>
        <v/>
      </c>
      <c r="K100" s="16">
        <f>IF(J100="متأخرة",'الإعدادات'!$B$4-G100,"")</f>
        <v/>
      </c>
      <c r="L100" s="18">
        <f>IF(OR(B100&amp;""="",NOT(ISNUMBER(A100))),"",IF(COUNTIFS($B$6:$B$505,B100&amp;"",$A$6:$A$505,"&gt;"&amp;A100)=0,1,0))</f>
        <v/>
      </c>
      <c r="M100" s="16">
        <f>IF(J100="متأخرة",COUNTIFS($K$6:$K$505,"&gt;"&amp;K100)+COUNTIFS($K$6:K100,K100),"")</f>
        <v/>
      </c>
    </row>
    <row r="101">
      <c r="A101" s="13" t="n"/>
      <c r="B101" s="5" t="n"/>
      <c r="C101" s="5" t="n"/>
      <c r="D101" s="5" t="n"/>
      <c r="E101" s="5" t="n"/>
      <c r="F101" s="5" t="n"/>
      <c r="G101" s="13" t="n"/>
      <c r="H101" s="5" t="n"/>
      <c r="I101" s="6">
        <f>IF(B101&amp;""="","",IFERROR(INDEX('الطلاب'!$B$6:$B$205,MATCH(B101&amp;"",'الطلاب'!$A$6:$A$205,0))&amp;"","غير موجود"))</f>
        <v/>
      </c>
      <c r="J101" s="6">
        <f>IF(OR(B101&amp;""="",F101&lt;&gt;"نعم"),"",IF(H101="نعم","تمت",IF(ISNUMBER(G101),IF(G101&lt;'الإعدادات'!$B$4,"متأخرة","قادمة"),"بدون موعد")))</f>
        <v/>
      </c>
      <c r="K101" s="16">
        <f>IF(J101="متأخرة",'الإعدادات'!$B$4-G101,"")</f>
        <v/>
      </c>
      <c r="L101" s="18">
        <f>IF(OR(B101&amp;""="",NOT(ISNUMBER(A101))),"",IF(COUNTIFS($B$6:$B$505,B101&amp;"",$A$6:$A$505,"&gt;"&amp;A101)=0,1,0))</f>
        <v/>
      </c>
      <c r="M101" s="16">
        <f>IF(J101="متأخرة",COUNTIFS($K$6:$K$505,"&gt;"&amp;K101)+COUNTIFS($K$6:K101,K101),"")</f>
        <v/>
      </c>
    </row>
    <row r="102">
      <c r="A102" s="13" t="n"/>
      <c r="B102" s="5" t="n"/>
      <c r="C102" s="5" t="n"/>
      <c r="D102" s="5" t="n"/>
      <c r="E102" s="5" t="n"/>
      <c r="F102" s="5" t="n"/>
      <c r="G102" s="13" t="n"/>
      <c r="H102" s="5" t="n"/>
      <c r="I102" s="6">
        <f>IF(B102&amp;""="","",IFERROR(INDEX('الطلاب'!$B$6:$B$205,MATCH(B102&amp;"",'الطلاب'!$A$6:$A$205,0))&amp;"","غير موجود"))</f>
        <v/>
      </c>
      <c r="J102" s="6">
        <f>IF(OR(B102&amp;""="",F102&lt;&gt;"نعم"),"",IF(H102="نعم","تمت",IF(ISNUMBER(G102),IF(G102&lt;'الإعدادات'!$B$4,"متأخرة","قادمة"),"بدون موعد")))</f>
        <v/>
      </c>
      <c r="K102" s="16">
        <f>IF(J102="متأخرة",'الإعدادات'!$B$4-G102,"")</f>
        <v/>
      </c>
      <c r="L102" s="18">
        <f>IF(OR(B102&amp;""="",NOT(ISNUMBER(A102))),"",IF(COUNTIFS($B$6:$B$505,B102&amp;"",$A$6:$A$505,"&gt;"&amp;A102)=0,1,0))</f>
        <v/>
      </c>
      <c r="M102" s="16">
        <f>IF(J102="متأخرة",COUNTIFS($K$6:$K$505,"&gt;"&amp;K102)+COUNTIFS($K$6:K102,K102),"")</f>
        <v/>
      </c>
    </row>
    <row r="103">
      <c r="A103" s="13" t="n"/>
      <c r="B103" s="5" t="n"/>
      <c r="C103" s="5" t="n"/>
      <c r="D103" s="5" t="n"/>
      <c r="E103" s="5" t="n"/>
      <c r="F103" s="5" t="n"/>
      <c r="G103" s="13" t="n"/>
      <c r="H103" s="5" t="n"/>
      <c r="I103" s="6">
        <f>IF(B103&amp;""="","",IFERROR(INDEX('الطلاب'!$B$6:$B$205,MATCH(B103&amp;"",'الطلاب'!$A$6:$A$205,0))&amp;"","غير موجود"))</f>
        <v/>
      </c>
      <c r="J103" s="6">
        <f>IF(OR(B103&amp;""="",F103&lt;&gt;"نعم"),"",IF(H103="نعم","تمت",IF(ISNUMBER(G103),IF(G103&lt;'الإعدادات'!$B$4,"متأخرة","قادمة"),"بدون موعد")))</f>
        <v/>
      </c>
      <c r="K103" s="16">
        <f>IF(J103="متأخرة",'الإعدادات'!$B$4-G103,"")</f>
        <v/>
      </c>
      <c r="L103" s="18">
        <f>IF(OR(B103&amp;""="",NOT(ISNUMBER(A103))),"",IF(COUNTIFS($B$6:$B$505,B103&amp;"",$A$6:$A$505,"&gt;"&amp;A103)=0,1,0))</f>
        <v/>
      </c>
      <c r="M103" s="16">
        <f>IF(J103="متأخرة",COUNTIFS($K$6:$K$505,"&gt;"&amp;K103)+COUNTIFS($K$6:K103,K103),"")</f>
        <v/>
      </c>
    </row>
    <row r="104">
      <c r="A104" s="13" t="n"/>
      <c r="B104" s="5" t="n"/>
      <c r="C104" s="5" t="n"/>
      <c r="D104" s="5" t="n"/>
      <c r="E104" s="5" t="n"/>
      <c r="F104" s="5" t="n"/>
      <c r="G104" s="13" t="n"/>
      <c r="H104" s="5" t="n"/>
      <c r="I104" s="6">
        <f>IF(B104&amp;""="","",IFERROR(INDEX('الطلاب'!$B$6:$B$205,MATCH(B104&amp;"",'الطلاب'!$A$6:$A$205,0))&amp;"","غير موجود"))</f>
        <v/>
      </c>
      <c r="J104" s="6">
        <f>IF(OR(B104&amp;""="",F104&lt;&gt;"نعم"),"",IF(H104="نعم","تمت",IF(ISNUMBER(G104),IF(G104&lt;'الإعدادات'!$B$4,"متأخرة","قادمة"),"بدون موعد")))</f>
        <v/>
      </c>
      <c r="K104" s="16">
        <f>IF(J104="متأخرة",'الإعدادات'!$B$4-G104,"")</f>
        <v/>
      </c>
      <c r="L104" s="18">
        <f>IF(OR(B104&amp;""="",NOT(ISNUMBER(A104))),"",IF(COUNTIFS($B$6:$B$505,B104&amp;"",$A$6:$A$505,"&gt;"&amp;A104)=0,1,0))</f>
        <v/>
      </c>
      <c r="M104" s="16">
        <f>IF(J104="متأخرة",COUNTIFS($K$6:$K$505,"&gt;"&amp;K104)+COUNTIFS($K$6:K104,K104),"")</f>
        <v/>
      </c>
    </row>
    <row r="105">
      <c r="A105" s="13" t="n"/>
      <c r="B105" s="5" t="n"/>
      <c r="C105" s="5" t="n"/>
      <c r="D105" s="5" t="n"/>
      <c r="E105" s="5" t="n"/>
      <c r="F105" s="5" t="n"/>
      <c r="G105" s="13" t="n"/>
      <c r="H105" s="5" t="n"/>
      <c r="I105" s="6">
        <f>IF(B105&amp;""="","",IFERROR(INDEX('الطلاب'!$B$6:$B$205,MATCH(B105&amp;"",'الطلاب'!$A$6:$A$205,0))&amp;"","غير موجود"))</f>
        <v/>
      </c>
      <c r="J105" s="6">
        <f>IF(OR(B105&amp;""="",F105&lt;&gt;"نعم"),"",IF(H105="نعم","تمت",IF(ISNUMBER(G105),IF(G105&lt;'الإعدادات'!$B$4,"متأخرة","قادمة"),"بدون موعد")))</f>
        <v/>
      </c>
      <c r="K105" s="16">
        <f>IF(J105="متأخرة",'الإعدادات'!$B$4-G105,"")</f>
        <v/>
      </c>
      <c r="L105" s="18">
        <f>IF(OR(B105&amp;""="",NOT(ISNUMBER(A105))),"",IF(COUNTIFS($B$6:$B$505,B105&amp;"",$A$6:$A$505,"&gt;"&amp;A105)=0,1,0))</f>
        <v/>
      </c>
      <c r="M105" s="16">
        <f>IF(J105="متأخرة",COUNTIFS($K$6:$K$505,"&gt;"&amp;K105)+COUNTIFS($K$6:K105,K105),"")</f>
        <v/>
      </c>
    </row>
    <row r="106">
      <c r="A106" s="13" t="n"/>
      <c r="B106" s="5" t="n"/>
      <c r="C106" s="5" t="n"/>
      <c r="D106" s="5" t="n"/>
      <c r="E106" s="5" t="n"/>
      <c r="F106" s="5" t="n"/>
      <c r="G106" s="13" t="n"/>
      <c r="H106" s="5" t="n"/>
      <c r="I106" s="6">
        <f>IF(B106&amp;""="","",IFERROR(INDEX('الطلاب'!$B$6:$B$205,MATCH(B106&amp;"",'الطلاب'!$A$6:$A$205,0))&amp;"","غير موجود"))</f>
        <v/>
      </c>
      <c r="J106" s="6">
        <f>IF(OR(B106&amp;""="",F106&lt;&gt;"نعم"),"",IF(H106="نعم","تمت",IF(ISNUMBER(G106),IF(G106&lt;'الإعدادات'!$B$4,"متأخرة","قادمة"),"بدون موعد")))</f>
        <v/>
      </c>
      <c r="K106" s="16">
        <f>IF(J106="متأخرة",'الإعدادات'!$B$4-G106,"")</f>
        <v/>
      </c>
      <c r="L106" s="18">
        <f>IF(OR(B106&amp;""="",NOT(ISNUMBER(A106))),"",IF(COUNTIFS($B$6:$B$505,B106&amp;"",$A$6:$A$505,"&gt;"&amp;A106)=0,1,0))</f>
        <v/>
      </c>
      <c r="M106" s="16">
        <f>IF(J106="متأخرة",COUNTIFS($K$6:$K$505,"&gt;"&amp;K106)+COUNTIFS($K$6:K106,K106),"")</f>
        <v/>
      </c>
    </row>
    <row r="107">
      <c r="A107" s="13" t="n"/>
      <c r="B107" s="5" t="n"/>
      <c r="C107" s="5" t="n"/>
      <c r="D107" s="5" t="n"/>
      <c r="E107" s="5" t="n"/>
      <c r="F107" s="5" t="n"/>
      <c r="G107" s="13" t="n"/>
      <c r="H107" s="5" t="n"/>
      <c r="I107" s="6">
        <f>IF(B107&amp;""="","",IFERROR(INDEX('الطلاب'!$B$6:$B$205,MATCH(B107&amp;"",'الطلاب'!$A$6:$A$205,0))&amp;"","غير موجود"))</f>
        <v/>
      </c>
      <c r="J107" s="6">
        <f>IF(OR(B107&amp;""="",F107&lt;&gt;"نعم"),"",IF(H107="نعم","تمت",IF(ISNUMBER(G107),IF(G107&lt;'الإعدادات'!$B$4,"متأخرة","قادمة"),"بدون موعد")))</f>
        <v/>
      </c>
      <c r="K107" s="16">
        <f>IF(J107="متأخرة",'الإعدادات'!$B$4-G107,"")</f>
        <v/>
      </c>
      <c r="L107" s="18">
        <f>IF(OR(B107&amp;""="",NOT(ISNUMBER(A107))),"",IF(COUNTIFS($B$6:$B$505,B107&amp;"",$A$6:$A$505,"&gt;"&amp;A107)=0,1,0))</f>
        <v/>
      </c>
      <c r="M107" s="16">
        <f>IF(J107="متأخرة",COUNTIFS($K$6:$K$505,"&gt;"&amp;K107)+COUNTIFS($K$6:K107,K107),"")</f>
        <v/>
      </c>
    </row>
    <row r="108">
      <c r="A108" s="13" t="n"/>
      <c r="B108" s="5" t="n"/>
      <c r="C108" s="5" t="n"/>
      <c r="D108" s="5" t="n"/>
      <c r="E108" s="5" t="n"/>
      <c r="F108" s="5" t="n"/>
      <c r="G108" s="13" t="n"/>
      <c r="H108" s="5" t="n"/>
      <c r="I108" s="6">
        <f>IF(B108&amp;""="","",IFERROR(INDEX('الطلاب'!$B$6:$B$205,MATCH(B108&amp;"",'الطلاب'!$A$6:$A$205,0))&amp;"","غير موجود"))</f>
        <v/>
      </c>
      <c r="J108" s="6">
        <f>IF(OR(B108&amp;""="",F108&lt;&gt;"نعم"),"",IF(H108="نعم","تمت",IF(ISNUMBER(G108),IF(G108&lt;'الإعدادات'!$B$4,"متأخرة","قادمة"),"بدون موعد")))</f>
        <v/>
      </c>
      <c r="K108" s="16">
        <f>IF(J108="متأخرة",'الإعدادات'!$B$4-G108,"")</f>
        <v/>
      </c>
      <c r="L108" s="18">
        <f>IF(OR(B108&amp;""="",NOT(ISNUMBER(A108))),"",IF(COUNTIFS($B$6:$B$505,B108&amp;"",$A$6:$A$505,"&gt;"&amp;A108)=0,1,0))</f>
        <v/>
      </c>
      <c r="M108" s="16">
        <f>IF(J108="متأخرة",COUNTIFS($K$6:$K$505,"&gt;"&amp;K108)+COUNTIFS($K$6:K108,K108),"")</f>
        <v/>
      </c>
    </row>
    <row r="109">
      <c r="A109" s="13" t="n"/>
      <c r="B109" s="5" t="n"/>
      <c r="C109" s="5" t="n"/>
      <c r="D109" s="5" t="n"/>
      <c r="E109" s="5" t="n"/>
      <c r="F109" s="5" t="n"/>
      <c r="G109" s="13" t="n"/>
      <c r="H109" s="5" t="n"/>
      <c r="I109" s="6">
        <f>IF(B109&amp;""="","",IFERROR(INDEX('الطلاب'!$B$6:$B$205,MATCH(B109&amp;"",'الطلاب'!$A$6:$A$205,0))&amp;"","غير موجود"))</f>
        <v/>
      </c>
      <c r="J109" s="6">
        <f>IF(OR(B109&amp;""="",F109&lt;&gt;"نعم"),"",IF(H109="نعم","تمت",IF(ISNUMBER(G109),IF(G109&lt;'الإعدادات'!$B$4,"متأخرة","قادمة"),"بدون موعد")))</f>
        <v/>
      </c>
      <c r="K109" s="16">
        <f>IF(J109="متأخرة",'الإعدادات'!$B$4-G109,"")</f>
        <v/>
      </c>
      <c r="L109" s="18">
        <f>IF(OR(B109&amp;""="",NOT(ISNUMBER(A109))),"",IF(COUNTIFS($B$6:$B$505,B109&amp;"",$A$6:$A$505,"&gt;"&amp;A109)=0,1,0))</f>
        <v/>
      </c>
      <c r="M109" s="16">
        <f>IF(J109="متأخرة",COUNTIFS($K$6:$K$505,"&gt;"&amp;K109)+COUNTIFS($K$6:K109,K109),"")</f>
        <v/>
      </c>
    </row>
    <row r="110">
      <c r="A110" s="13" t="n"/>
      <c r="B110" s="5" t="n"/>
      <c r="C110" s="5" t="n"/>
      <c r="D110" s="5" t="n"/>
      <c r="E110" s="5" t="n"/>
      <c r="F110" s="5" t="n"/>
      <c r="G110" s="13" t="n"/>
      <c r="H110" s="5" t="n"/>
      <c r="I110" s="6">
        <f>IF(B110&amp;""="","",IFERROR(INDEX('الطلاب'!$B$6:$B$205,MATCH(B110&amp;"",'الطلاب'!$A$6:$A$205,0))&amp;"","غير موجود"))</f>
        <v/>
      </c>
      <c r="J110" s="6">
        <f>IF(OR(B110&amp;""="",F110&lt;&gt;"نعم"),"",IF(H110="نعم","تمت",IF(ISNUMBER(G110),IF(G110&lt;'الإعدادات'!$B$4,"متأخرة","قادمة"),"بدون موعد")))</f>
        <v/>
      </c>
      <c r="K110" s="16">
        <f>IF(J110="متأخرة",'الإعدادات'!$B$4-G110,"")</f>
        <v/>
      </c>
      <c r="L110" s="18">
        <f>IF(OR(B110&amp;""="",NOT(ISNUMBER(A110))),"",IF(COUNTIFS($B$6:$B$505,B110&amp;"",$A$6:$A$505,"&gt;"&amp;A110)=0,1,0))</f>
        <v/>
      </c>
      <c r="M110" s="16">
        <f>IF(J110="متأخرة",COUNTIFS($K$6:$K$505,"&gt;"&amp;K110)+COUNTIFS($K$6:K110,K110),"")</f>
        <v/>
      </c>
    </row>
    <row r="111">
      <c r="A111" s="13" t="n"/>
      <c r="B111" s="5" t="n"/>
      <c r="C111" s="5" t="n"/>
      <c r="D111" s="5" t="n"/>
      <c r="E111" s="5" t="n"/>
      <c r="F111" s="5" t="n"/>
      <c r="G111" s="13" t="n"/>
      <c r="H111" s="5" t="n"/>
      <c r="I111" s="6">
        <f>IF(B111&amp;""="","",IFERROR(INDEX('الطلاب'!$B$6:$B$205,MATCH(B111&amp;"",'الطلاب'!$A$6:$A$205,0))&amp;"","غير موجود"))</f>
        <v/>
      </c>
      <c r="J111" s="6">
        <f>IF(OR(B111&amp;""="",F111&lt;&gt;"نعم"),"",IF(H111="نعم","تمت",IF(ISNUMBER(G111),IF(G111&lt;'الإعدادات'!$B$4,"متأخرة","قادمة"),"بدون موعد")))</f>
        <v/>
      </c>
      <c r="K111" s="16">
        <f>IF(J111="متأخرة",'الإعدادات'!$B$4-G111,"")</f>
        <v/>
      </c>
      <c r="L111" s="18">
        <f>IF(OR(B111&amp;""="",NOT(ISNUMBER(A111))),"",IF(COUNTIFS($B$6:$B$505,B111&amp;"",$A$6:$A$505,"&gt;"&amp;A111)=0,1,0))</f>
        <v/>
      </c>
      <c r="M111" s="16">
        <f>IF(J111="متأخرة",COUNTIFS($K$6:$K$505,"&gt;"&amp;K111)+COUNTIFS($K$6:K111,K111),"")</f>
        <v/>
      </c>
    </row>
    <row r="112">
      <c r="A112" s="13" t="n"/>
      <c r="B112" s="5" t="n"/>
      <c r="C112" s="5" t="n"/>
      <c r="D112" s="5" t="n"/>
      <c r="E112" s="5" t="n"/>
      <c r="F112" s="5" t="n"/>
      <c r="G112" s="13" t="n"/>
      <c r="H112" s="5" t="n"/>
      <c r="I112" s="6">
        <f>IF(B112&amp;""="","",IFERROR(INDEX('الطلاب'!$B$6:$B$205,MATCH(B112&amp;"",'الطلاب'!$A$6:$A$205,0))&amp;"","غير موجود"))</f>
        <v/>
      </c>
      <c r="J112" s="6">
        <f>IF(OR(B112&amp;""="",F112&lt;&gt;"نعم"),"",IF(H112="نعم","تمت",IF(ISNUMBER(G112),IF(G112&lt;'الإعدادات'!$B$4,"متأخرة","قادمة"),"بدون موعد")))</f>
        <v/>
      </c>
      <c r="K112" s="16">
        <f>IF(J112="متأخرة",'الإعدادات'!$B$4-G112,"")</f>
        <v/>
      </c>
      <c r="L112" s="18">
        <f>IF(OR(B112&amp;""="",NOT(ISNUMBER(A112))),"",IF(COUNTIFS($B$6:$B$505,B112&amp;"",$A$6:$A$505,"&gt;"&amp;A112)=0,1,0))</f>
        <v/>
      </c>
      <c r="M112" s="16">
        <f>IF(J112="متأخرة",COUNTIFS($K$6:$K$505,"&gt;"&amp;K112)+COUNTIFS($K$6:K112,K112),"")</f>
        <v/>
      </c>
    </row>
    <row r="113">
      <c r="A113" s="13" t="n"/>
      <c r="B113" s="5" t="n"/>
      <c r="C113" s="5" t="n"/>
      <c r="D113" s="5" t="n"/>
      <c r="E113" s="5" t="n"/>
      <c r="F113" s="5" t="n"/>
      <c r="G113" s="13" t="n"/>
      <c r="H113" s="5" t="n"/>
      <c r="I113" s="6">
        <f>IF(B113&amp;""="","",IFERROR(INDEX('الطلاب'!$B$6:$B$205,MATCH(B113&amp;"",'الطلاب'!$A$6:$A$205,0))&amp;"","غير موجود"))</f>
        <v/>
      </c>
      <c r="J113" s="6">
        <f>IF(OR(B113&amp;""="",F113&lt;&gt;"نعم"),"",IF(H113="نعم","تمت",IF(ISNUMBER(G113),IF(G113&lt;'الإعدادات'!$B$4,"متأخرة","قادمة"),"بدون موعد")))</f>
        <v/>
      </c>
      <c r="K113" s="16">
        <f>IF(J113="متأخرة",'الإعدادات'!$B$4-G113,"")</f>
        <v/>
      </c>
      <c r="L113" s="18">
        <f>IF(OR(B113&amp;""="",NOT(ISNUMBER(A113))),"",IF(COUNTIFS($B$6:$B$505,B113&amp;"",$A$6:$A$505,"&gt;"&amp;A113)=0,1,0))</f>
        <v/>
      </c>
      <c r="M113" s="16">
        <f>IF(J113="متأخرة",COUNTIFS($K$6:$K$505,"&gt;"&amp;K113)+COUNTIFS($K$6:K113,K113),"")</f>
        <v/>
      </c>
    </row>
    <row r="114">
      <c r="A114" s="13" t="n"/>
      <c r="B114" s="5" t="n"/>
      <c r="C114" s="5" t="n"/>
      <c r="D114" s="5" t="n"/>
      <c r="E114" s="5" t="n"/>
      <c r="F114" s="5" t="n"/>
      <c r="G114" s="13" t="n"/>
      <c r="H114" s="5" t="n"/>
      <c r="I114" s="6">
        <f>IF(B114&amp;""="","",IFERROR(INDEX('الطلاب'!$B$6:$B$205,MATCH(B114&amp;"",'الطلاب'!$A$6:$A$205,0))&amp;"","غير موجود"))</f>
        <v/>
      </c>
      <c r="J114" s="6">
        <f>IF(OR(B114&amp;""="",F114&lt;&gt;"نعم"),"",IF(H114="نعم","تمت",IF(ISNUMBER(G114),IF(G114&lt;'الإعدادات'!$B$4,"متأخرة","قادمة"),"بدون موعد")))</f>
        <v/>
      </c>
      <c r="K114" s="16">
        <f>IF(J114="متأخرة",'الإعدادات'!$B$4-G114,"")</f>
        <v/>
      </c>
      <c r="L114" s="18">
        <f>IF(OR(B114&amp;""="",NOT(ISNUMBER(A114))),"",IF(COUNTIFS($B$6:$B$505,B114&amp;"",$A$6:$A$505,"&gt;"&amp;A114)=0,1,0))</f>
        <v/>
      </c>
      <c r="M114" s="16">
        <f>IF(J114="متأخرة",COUNTIFS($K$6:$K$505,"&gt;"&amp;K114)+COUNTIFS($K$6:K114,K114),"")</f>
        <v/>
      </c>
    </row>
    <row r="115">
      <c r="A115" s="13" t="n"/>
      <c r="B115" s="5" t="n"/>
      <c r="C115" s="5" t="n"/>
      <c r="D115" s="5" t="n"/>
      <c r="E115" s="5" t="n"/>
      <c r="F115" s="5" t="n"/>
      <c r="G115" s="13" t="n"/>
      <c r="H115" s="5" t="n"/>
      <c r="I115" s="6">
        <f>IF(B115&amp;""="","",IFERROR(INDEX('الطلاب'!$B$6:$B$205,MATCH(B115&amp;"",'الطلاب'!$A$6:$A$205,0))&amp;"","غير موجود"))</f>
        <v/>
      </c>
      <c r="J115" s="6">
        <f>IF(OR(B115&amp;""="",F115&lt;&gt;"نعم"),"",IF(H115="نعم","تمت",IF(ISNUMBER(G115),IF(G115&lt;'الإعدادات'!$B$4,"متأخرة","قادمة"),"بدون موعد")))</f>
        <v/>
      </c>
      <c r="K115" s="16">
        <f>IF(J115="متأخرة",'الإعدادات'!$B$4-G115,"")</f>
        <v/>
      </c>
      <c r="L115" s="18">
        <f>IF(OR(B115&amp;""="",NOT(ISNUMBER(A115))),"",IF(COUNTIFS($B$6:$B$505,B115&amp;"",$A$6:$A$505,"&gt;"&amp;A115)=0,1,0))</f>
        <v/>
      </c>
      <c r="M115" s="16">
        <f>IF(J115="متأخرة",COUNTIFS($K$6:$K$505,"&gt;"&amp;K115)+COUNTIFS($K$6:K115,K115),"")</f>
        <v/>
      </c>
    </row>
    <row r="116">
      <c r="A116" s="13" t="n"/>
      <c r="B116" s="5" t="n"/>
      <c r="C116" s="5" t="n"/>
      <c r="D116" s="5" t="n"/>
      <c r="E116" s="5" t="n"/>
      <c r="F116" s="5" t="n"/>
      <c r="G116" s="13" t="n"/>
      <c r="H116" s="5" t="n"/>
      <c r="I116" s="6">
        <f>IF(B116&amp;""="","",IFERROR(INDEX('الطلاب'!$B$6:$B$205,MATCH(B116&amp;"",'الطلاب'!$A$6:$A$205,0))&amp;"","غير موجود"))</f>
        <v/>
      </c>
      <c r="J116" s="6">
        <f>IF(OR(B116&amp;""="",F116&lt;&gt;"نعم"),"",IF(H116="نعم","تمت",IF(ISNUMBER(G116),IF(G116&lt;'الإعدادات'!$B$4,"متأخرة","قادمة"),"بدون موعد")))</f>
        <v/>
      </c>
      <c r="K116" s="16">
        <f>IF(J116="متأخرة",'الإعدادات'!$B$4-G116,"")</f>
        <v/>
      </c>
      <c r="L116" s="18">
        <f>IF(OR(B116&amp;""="",NOT(ISNUMBER(A116))),"",IF(COUNTIFS($B$6:$B$505,B116&amp;"",$A$6:$A$505,"&gt;"&amp;A116)=0,1,0))</f>
        <v/>
      </c>
      <c r="M116" s="16">
        <f>IF(J116="متأخرة",COUNTIFS($K$6:$K$505,"&gt;"&amp;K116)+COUNTIFS($K$6:K116,K116),"")</f>
        <v/>
      </c>
    </row>
    <row r="117">
      <c r="A117" s="13" t="n"/>
      <c r="B117" s="5" t="n"/>
      <c r="C117" s="5" t="n"/>
      <c r="D117" s="5" t="n"/>
      <c r="E117" s="5" t="n"/>
      <c r="F117" s="5" t="n"/>
      <c r="G117" s="13" t="n"/>
      <c r="H117" s="5" t="n"/>
      <c r="I117" s="6">
        <f>IF(B117&amp;""="","",IFERROR(INDEX('الطلاب'!$B$6:$B$205,MATCH(B117&amp;"",'الطلاب'!$A$6:$A$205,0))&amp;"","غير موجود"))</f>
        <v/>
      </c>
      <c r="J117" s="6">
        <f>IF(OR(B117&amp;""="",F117&lt;&gt;"نعم"),"",IF(H117="نعم","تمت",IF(ISNUMBER(G117),IF(G117&lt;'الإعدادات'!$B$4,"متأخرة","قادمة"),"بدون موعد")))</f>
        <v/>
      </c>
      <c r="K117" s="16">
        <f>IF(J117="متأخرة",'الإعدادات'!$B$4-G117,"")</f>
        <v/>
      </c>
      <c r="L117" s="18">
        <f>IF(OR(B117&amp;""="",NOT(ISNUMBER(A117))),"",IF(COUNTIFS($B$6:$B$505,B117&amp;"",$A$6:$A$505,"&gt;"&amp;A117)=0,1,0))</f>
        <v/>
      </c>
      <c r="M117" s="16">
        <f>IF(J117="متأخرة",COUNTIFS($K$6:$K$505,"&gt;"&amp;K117)+COUNTIFS($K$6:K117,K117),"")</f>
        <v/>
      </c>
    </row>
    <row r="118">
      <c r="A118" s="13" t="n"/>
      <c r="B118" s="5" t="n"/>
      <c r="C118" s="5" t="n"/>
      <c r="D118" s="5" t="n"/>
      <c r="E118" s="5" t="n"/>
      <c r="F118" s="5" t="n"/>
      <c r="G118" s="13" t="n"/>
      <c r="H118" s="5" t="n"/>
      <c r="I118" s="6">
        <f>IF(B118&amp;""="","",IFERROR(INDEX('الطلاب'!$B$6:$B$205,MATCH(B118&amp;"",'الطلاب'!$A$6:$A$205,0))&amp;"","غير موجود"))</f>
        <v/>
      </c>
      <c r="J118" s="6">
        <f>IF(OR(B118&amp;""="",F118&lt;&gt;"نعم"),"",IF(H118="نعم","تمت",IF(ISNUMBER(G118),IF(G118&lt;'الإعدادات'!$B$4,"متأخرة","قادمة"),"بدون موعد")))</f>
        <v/>
      </c>
      <c r="K118" s="16">
        <f>IF(J118="متأخرة",'الإعدادات'!$B$4-G118,"")</f>
        <v/>
      </c>
      <c r="L118" s="18">
        <f>IF(OR(B118&amp;""="",NOT(ISNUMBER(A118))),"",IF(COUNTIFS($B$6:$B$505,B118&amp;"",$A$6:$A$505,"&gt;"&amp;A118)=0,1,0))</f>
        <v/>
      </c>
      <c r="M118" s="16">
        <f>IF(J118="متأخرة",COUNTIFS($K$6:$K$505,"&gt;"&amp;K118)+COUNTIFS($K$6:K118,K118),"")</f>
        <v/>
      </c>
    </row>
    <row r="119">
      <c r="A119" s="13" t="n"/>
      <c r="B119" s="5" t="n"/>
      <c r="C119" s="5" t="n"/>
      <c r="D119" s="5" t="n"/>
      <c r="E119" s="5" t="n"/>
      <c r="F119" s="5" t="n"/>
      <c r="G119" s="13" t="n"/>
      <c r="H119" s="5" t="n"/>
      <c r="I119" s="6">
        <f>IF(B119&amp;""="","",IFERROR(INDEX('الطلاب'!$B$6:$B$205,MATCH(B119&amp;"",'الطلاب'!$A$6:$A$205,0))&amp;"","غير موجود"))</f>
        <v/>
      </c>
      <c r="J119" s="6">
        <f>IF(OR(B119&amp;""="",F119&lt;&gt;"نعم"),"",IF(H119="نعم","تمت",IF(ISNUMBER(G119),IF(G119&lt;'الإعدادات'!$B$4,"متأخرة","قادمة"),"بدون موعد")))</f>
        <v/>
      </c>
      <c r="K119" s="16">
        <f>IF(J119="متأخرة",'الإعدادات'!$B$4-G119,"")</f>
        <v/>
      </c>
      <c r="L119" s="18">
        <f>IF(OR(B119&amp;""="",NOT(ISNUMBER(A119))),"",IF(COUNTIFS($B$6:$B$505,B119&amp;"",$A$6:$A$505,"&gt;"&amp;A119)=0,1,0))</f>
        <v/>
      </c>
      <c r="M119" s="16">
        <f>IF(J119="متأخرة",COUNTIFS($K$6:$K$505,"&gt;"&amp;K119)+COUNTIFS($K$6:K119,K119),"")</f>
        <v/>
      </c>
    </row>
    <row r="120">
      <c r="A120" s="13" t="n"/>
      <c r="B120" s="5" t="n"/>
      <c r="C120" s="5" t="n"/>
      <c r="D120" s="5" t="n"/>
      <c r="E120" s="5" t="n"/>
      <c r="F120" s="5" t="n"/>
      <c r="G120" s="13" t="n"/>
      <c r="H120" s="5" t="n"/>
      <c r="I120" s="6">
        <f>IF(B120&amp;""="","",IFERROR(INDEX('الطلاب'!$B$6:$B$205,MATCH(B120&amp;"",'الطلاب'!$A$6:$A$205,0))&amp;"","غير موجود"))</f>
        <v/>
      </c>
      <c r="J120" s="6">
        <f>IF(OR(B120&amp;""="",F120&lt;&gt;"نعم"),"",IF(H120="نعم","تمت",IF(ISNUMBER(G120),IF(G120&lt;'الإعدادات'!$B$4,"متأخرة","قادمة"),"بدون موعد")))</f>
        <v/>
      </c>
      <c r="K120" s="16">
        <f>IF(J120="متأخرة",'الإعدادات'!$B$4-G120,"")</f>
        <v/>
      </c>
      <c r="L120" s="18">
        <f>IF(OR(B120&amp;""="",NOT(ISNUMBER(A120))),"",IF(COUNTIFS($B$6:$B$505,B120&amp;"",$A$6:$A$505,"&gt;"&amp;A120)=0,1,0))</f>
        <v/>
      </c>
      <c r="M120" s="16">
        <f>IF(J120="متأخرة",COUNTIFS($K$6:$K$505,"&gt;"&amp;K120)+COUNTIFS($K$6:K120,K120),"")</f>
        <v/>
      </c>
    </row>
    <row r="121">
      <c r="A121" s="13" t="n"/>
      <c r="B121" s="5" t="n"/>
      <c r="C121" s="5" t="n"/>
      <c r="D121" s="5" t="n"/>
      <c r="E121" s="5" t="n"/>
      <c r="F121" s="5" t="n"/>
      <c r="G121" s="13" t="n"/>
      <c r="H121" s="5" t="n"/>
      <c r="I121" s="6">
        <f>IF(B121&amp;""="","",IFERROR(INDEX('الطلاب'!$B$6:$B$205,MATCH(B121&amp;"",'الطلاب'!$A$6:$A$205,0))&amp;"","غير موجود"))</f>
        <v/>
      </c>
      <c r="J121" s="6">
        <f>IF(OR(B121&amp;""="",F121&lt;&gt;"نعم"),"",IF(H121="نعم","تمت",IF(ISNUMBER(G121),IF(G121&lt;'الإعدادات'!$B$4,"متأخرة","قادمة"),"بدون موعد")))</f>
        <v/>
      </c>
      <c r="K121" s="16">
        <f>IF(J121="متأخرة",'الإعدادات'!$B$4-G121,"")</f>
        <v/>
      </c>
      <c r="L121" s="18">
        <f>IF(OR(B121&amp;""="",NOT(ISNUMBER(A121))),"",IF(COUNTIFS($B$6:$B$505,B121&amp;"",$A$6:$A$505,"&gt;"&amp;A121)=0,1,0))</f>
        <v/>
      </c>
      <c r="M121" s="16">
        <f>IF(J121="متأخرة",COUNTIFS($K$6:$K$505,"&gt;"&amp;K121)+COUNTIFS($K$6:K121,K121),"")</f>
        <v/>
      </c>
    </row>
    <row r="122">
      <c r="A122" s="13" t="n"/>
      <c r="B122" s="5" t="n"/>
      <c r="C122" s="5" t="n"/>
      <c r="D122" s="5" t="n"/>
      <c r="E122" s="5" t="n"/>
      <c r="F122" s="5" t="n"/>
      <c r="G122" s="13" t="n"/>
      <c r="H122" s="5" t="n"/>
      <c r="I122" s="6">
        <f>IF(B122&amp;""="","",IFERROR(INDEX('الطلاب'!$B$6:$B$205,MATCH(B122&amp;"",'الطلاب'!$A$6:$A$205,0))&amp;"","غير موجود"))</f>
        <v/>
      </c>
      <c r="J122" s="6">
        <f>IF(OR(B122&amp;""="",F122&lt;&gt;"نعم"),"",IF(H122="نعم","تمت",IF(ISNUMBER(G122),IF(G122&lt;'الإعدادات'!$B$4,"متأخرة","قادمة"),"بدون موعد")))</f>
        <v/>
      </c>
      <c r="K122" s="16">
        <f>IF(J122="متأخرة",'الإعدادات'!$B$4-G122,"")</f>
        <v/>
      </c>
      <c r="L122" s="18">
        <f>IF(OR(B122&amp;""="",NOT(ISNUMBER(A122))),"",IF(COUNTIFS($B$6:$B$505,B122&amp;"",$A$6:$A$505,"&gt;"&amp;A122)=0,1,0))</f>
        <v/>
      </c>
      <c r="M122" s="16">
        <f>IF(J122="متأخرة",COUNTIFS($K$6:$K$505,"&gt;"&amp;K122)+COUNTIFS($K$6:K122,K122),"")</f>
        <v/>
      </c>
    </row>
    <row r="123">
      <c r="A123" s="13" t="n"/>
      <c r="B123" s="5" t="n"/>
      <c r="C123" s="5" t="n"/>
      <c r="D123" s="5" t="n"/>
      <c r="E123" s="5" t="n"/>
      <c r="F123" s="5" t="n"/>
      <c r="G123" s="13" t="n"/>
      <c r="H123" s="5" t="n"/>
      <c r="I123" s="6">
        <f>IF(B123&amp;""="","",IFERROR(INDEX('الطلاب'!$B$6:$B$205,MATCH(B123&amp;"",'الطلاب'!$A$6:$A$205,0))&amp;"","غير موجود"))</f>
        <v/>
      </c>
      <c r="J123" s="6">
        <f>IF(OR(B123&amp;""="",F123&lt;&gt;"نعم"),"",IF(H123="نعم","تمت",IF(ISNUMBER(G123),IF(G123&lt;'الإعدادات'!$B$4,"متأخرة","قادمة"),"بدون موعد")))</f>
        <v/>
      </c>
      <c r="K123" s="16">
        <f>IF(J123="متأخرة",'الإعدادات'!$B$4-G123,"")</f>
        <v/>
      </c>
      <c r="L123" s="18">
        <f>IF(OR(B123&amp;""="",NOT(ISNUMBER(A123))),"",IF(COUNTIFS($B$6:$B$505,B123&amp;"",$A$6:$A$505,"&gt;"&amp;A123)=0,1,0))</f>
        <v/>
      </c>
      <c r="M123" s="16">
        <f>IF(J123="متأخرة",COUNTIFS($K$6:$K$505,"&gt;"&amp;K123)+COUNTIFS($K$6:K123,K123),"")</f>
        <v/>
      </c>
    </row>
    <row r="124">
      <c r="A124" s="13" t="n"/>
      <c r="B124" s="5" t="n"/>
      <c r="C124" s="5" t="n"/>
      <c r="D124" s="5" t="n"/>
      <c r="E124" s="5" t="n"/>
      <c r="F124" s="5" t="n"/>
      <c r="G124" s="13" t="n"/>
      <c r="H124" s="5" t="n"/>
      <c r="I124" s="6">
        <f>IF(B124&amp;""="","",IFERROR(INDEX('الطلاب'!$B$6:$B$205,MATCH(B124&amp;"",'الطلاب'!$A$6:$A$205,0))&amp;"","غير موجود"))</f>
        <v/>
      </c>
      <c r="J124" s="6">
        <f>IF(OR(B124&amp;""="",F124&lt;&gt;"نعم"),"",IF(H124="نعم","تمت",IF(ISNUMBER(G124),IF(G124&lt;'الإعدادات'!$B$4,"متأخرة","قادمة"),"بدون موعد")))</f>
        <v/>
      </c>
      <c r="K124" s="16">
        <f>IF(J124="متأخرة",'الإعدادات'!$B$4-G124,"")</f>
        <v/>
      </c>
      <c r="L124" s="18">
        <f>IF(OR(B124&amp;""="",NOT(ISNUMBER(A124))),"",IF(COUNTIFS($B$6:$B$505,B124&amp;"",$A$6:$A$505,"&gt;"&amp;A124)=0,1,0))</f>
        <v/>
      </c>
      <c r="M124" s="16">
        <f>IF(J124="متأخرة",COUNTIFS($K$6:$K$505,"&gt;"&amp;K124)+COUNTIFS($K$6:K124,K124),"")</f>
        <v/>
      </c>
    </row>
    <row r="125">
      <c r="A125" s="13" t="n"/>
      <c r="B125" s="5" t="n"/>
      <c r="C125" s="5" t="n"/>
      <c r="D125" s="5" t="n"/>
      <c r="E125" s="5" t="n"/>
      <c r="F125" s="5" t="n"/>
      <c r="G125" s="13" t="n"/>
      <c r="H125" s="5" t="n"/>
      <c r="I125" s="6">
        <f>IF(B125&amp;""="","",IFERROR(INDEX('الطلاب'!$B$6:$B$205,MATCH(B125&amp;"",'الطلاب'!$A$6:$A$205,0))&amp;"","غير موجود"))</f>
        <v/>
      </c>
      <c r="J125" s="6">
        <f>IF(OR(B125&amp;""="",F125&lt;&gt;"نعم"),"",IF(H125="نعم","تمت",IF(ISNUMBER(G125),IF(G125&lt;'الإعدادات'!$B$4,"متأخرة","قادمة"),"بدون موعد")))</f>
        <v/>
      </c>
      <c r="K125" s="16">
        <f>IF(J125="متأخرة",'الإعدادات'!$B$4-G125,"")</f>
        <v/>
      </c>
      <c r="L125" s="18">
        <f>IF(OR(B125&amp;""="",NOT(ISNUMBER(A125))),"",IF(COUNTIFS($B$6:$B$505,B125&amp;"",$A$6:$A$505,"&gt;"&amp;A125)=0,1,0))</f>
        <v/>
      </c>
      <c r="M125" s="16">
        <f>IF(J125="متأخرة",COUNTIFS($K$6:$K$505,"&gt;"&amp;K125)+COUNTIFS($K$6:K125,K125),"")</f>
        <v/>
      </c>
    </row>
    <row r="126">
      <c r="A126" s="13" t="n"/>
      <c r="B126" s="5" t="n"/>
      <c r="C126" s="5" t="n"/>
      <c r="D126" s="5" t="n"/>
      <c r="E126" s="5" t="n"/>
      <c r="F126" s="5" t="n"/>
      <c r="G126" s="13" t="n"/>
      <c r="H126" s="5" t="n"/>
      <c r="I126" s="6">
        <f>IF(B126&amp;""="","",IFERROR(INDEX('الطلاب'!$B$6:$B$205,MATCH(B126&amp;"",'الطلاب'!$A$6:$A$205,0))&amp;"","غير موجود"))</f>
        <v/>
      </c>
      <c r="J126" s="6">
        <f>IF(OR(B126&amp;""="",F126&lt;&gt;"نعم"),"",IF(H126="نعم","تمت",IF(ISNUMBER(G126),IF(G126&lt;'الإعدادات'!$B$4,"متأخرة","قادمة"),"بدون موعد")))</f>
        <v/>
      </c>
      <c r="K126" s="16">
        <f>IF(J126="متأخرة",'الإعدادات'!$B$4-G126,"")</f>
        <v/>
      </c>
      <c r="L126" s="18">
        <f>IF(OR(B126&amp;""="",NOT(ISNUMBER(A126))),"",IF(COUNTIFS($B$6:$B$505,B126&amp;"",$A$6:$A$505,"&gt;"&amp;A126)=0,1,0))</f>
        <v/>
      </c>
      <c r="M126" s="16">
        <f>IF(J126="متأخرة",COUNTIFS($K$6:$K$505,"&gt;"&amp;K126)+COUNTIFS($K$6:K126,K126),"")</f>
        <v/>
      </c>
    </row>
    <row r="127">
      <c r="A127" s="13" t="n"/>
      <c r="B127" s="5" t="n"/>
      <c r="C127" s="5" t="n"/>
      <c r="D127" s="5" t="n"/>
      <c r="E127" s="5" t="n"/>
      <c r="F127" s="5" t="n"/>
      <c r="G127" s="13" t="n"/>
      <c r="H127" s="5" t="n"/>
      <c r="I127" s="6">
        <f>IF(B127&amp;""="","",IFERROR(INDEX('الطلاب'!$B$6:$B$205,MATCH(B127&amp;"",'الطلاب'!$A$6:$A$205,0))&amp;"","غير موجود"))</f>
        <v/>
      </c>
      <c r="J127" s="6">
        <f>IF(OR(B127&amp;""="",F127&lt;&gt;"نعم"),"",IF(H127="نعم","تمت",IF(ISNUMBER(G127),IF(G127&lt;'الإعدادات'!$B$4,"متأخرة","قادمة"),"بدون موعد")))</f>
        <v/>
      </c>
      <c r="K127" s="16">
        <f>IF(J127="متأخرة",'الإعدادات'!$B$4-G127,"")</f>
        <v/>
      </c>
      <c r="L127" s="18">
        <f>IF(OR(B127&amp;""="",NOT(ISNUMBER(A127))),"",IF(COUNTIFS($B$6:$B$505,B127&amp;"",$A$6:$A$505,"&gt;"&amp;A127)=0,1,0))</f>
        <v/>
      </c>
      <c r="M127" s="16">
        <f>IF(J127="متأخرة",COUNTIFS($K$6:$K$505,"&gt;"&amp;K127)+COUNTIFS($K$6:K127,K127),"")</f>
        <v/>
      </c>
    </row>
    <row r="128">
      <c r="A128" s="13" t="n"/>
      <c r="B128" s="5" t="n"/>
      <c r="C128" s="5" t="n"/>
      <c r="D128" s="5" t="n"/>
      <c r="E128" s="5" t="n"/>
      <c r="F128" s="5" t="n"/>
      <c r="G128" s="13" t="n"/>
      <c r="H128" s="5" t="n"/>
      <c r="I128" s="6">
        <f>IF(B128&amp;""="","",IFERROR(INDEX('الطلاب'!$B$6:$B$205,MATCH(B128&amp;"",'الطلاب'!$A$6:$A$205,0))&amp;"","غير موجود"))</f>
        <v/>
      </c>
      <c r="J128" s="6">
        <f>IF(OR(B128&amp;""="",F128&lt;&gt;"نعم"),"",IF(H128="نعم","تمت",IF(ISNUMBER(G128),IF(G128&lt;'الإعدادات'!$B$4,"متأخرة","قادمة"),"بدون موعد")))</f>
        <v/>
      </c>
      <c r="K128" s="16">
        <f>IF(J128="متأخرة",'الإعدادات'!$B$4-G128,"")</f>
        <v/>
      </c>
      <c r="L128" s="18">
        <f>IF(OR(B128&amp;""="",NOT(ISNUMBER(A128))),"",IF(COUNTIFS($B$6:$B$505,B128&amp;"",$A$6:$A$505,"&gt;"&amp;A128)=0,1,0))</f>
        <v/>
      </c>
      <c r="M128" s="16">
        <f>IF(J128="متأخرة",COUNTIFS($K$6:$K$505,"&gt;"&amp;K128)+COUNTIFS($K$6:K128,K128),"")</f>
        <v/>
      </c>
    </row>
    <row r="129">
      <c r="A129" s="13" t="n"/>
      <c r="B129" s="5" t="n"/>
      <c r="C129" s="5" t="n"/>
      <c r="D129" s="5" t="n"/>
      <c r="E129" s="5" t="n"/>
      <c r="F129" s="5" t="n"/>
      <c r="G129" s="13" t="n"/>
      <c r="H129" s="5" t="n"/>
      <c r="I129" s="6">
        <f>IF(B129&amp;""="","",IFERROR(INDEX('الطلاب'!$B$6:$B$205,MATCH(B129&amp;"",'الطلاب'!$A$6:$A$205,0))&amp;"","غير موجود"))</f>
        <v/>
      </c>
      <c r="J129" s="6">
        <f>IF(OR(B129&amp;""="",F129&lt;&gt;"نعم"),"",IF(H129="نعم","تمت",IF(ISNUMBER(G129),IF(G129&lt;'الإعدادات'!$B$4,"متأخرة","قادمة"),"بدون موعد")))</f>
        <v/>
      </c>
      <c r="K129" s="16">
        <f>IF(J129="متأخرة",'الإعدادات'!$B$4-G129,"")</f>
        <v/>
      </c>
      <c r="L129" s="18">
        <f>IF(OR(B129&amp;""="",NOT(ISNUMBER(A129))),"",IF(COUNTIFS($B$6:$B$505,B129&amp;"",$A$6:$A$505,"&gt;"&amp;A129)=0,1,0))</f>
        <v/>
      </c>
      <c r="M129" s="16">
        <f>IF(J129="متأخرة",COUNTIFS($K$6:$K$505,"&gt;"&amp;K129)+COUNTIFS($K$6:K129,K129),"")</f>
        <v/>
      </c>
    </row>
    <row r="130">
      <c r="A130" s="13" t="n"/>
      <c r="B130" s="5" t="n"/>
      <c r="C130" s="5" t="n"/>
      <c r="D130" s="5" t="n"/>
      <c r="E130" s="5" t="n"/>
      <c r="F130" s="5" t="n"/>
      <c r="G130" s="13" t="n"/>
      <c r="H130" s="5" t="n"/>
      <c r="I130" s="6">
        <f>IF(B130&amp;""="","",IFERROR(INDEX('الطلاب'!$B$6:$B$205,MATCH(B130&amp;"",'الطلاب'!$A$6:$A$205,0))&amp;"","غير موجود"))</f>
        <v/>
      </c>
      <c r="J130" s="6">
        <f>IF(OR(B130&amp;""="",F130&lt;&gt;"نعم"),"",IF(H130="نعم","تمت",IF(ISNUMBER(G130),IF(G130&lt;'الإعدادات'!$B$4,"متأخرة","قادمة"),"بدون موعد")))</f>
        <v/>
      </c>
      <c r="K130" s="16">
        <f>IF(J130="متأخرة",'الإعدادات'!$B$4-G130,"")</f>
        <v/>
      </c>
      <c r="L130" s="18">
        <f>IF(OR(B130&amp;""="",NOT(ISNUMBER(A130))),"",IF(COUNTIFS($B$6:$B$505,B130&amp;"",$A$6:$A$505,"&gt;"&amp;A130)=0,1,0))</f>
        <v/>
      </c>
      <c r="M130" s="16">
        <f>IF(J130="متأخرة",COUNTIFS($K$6:$K$505,"&gt;"&amp;K130)+COUNTIFS($K$6:K130,K130),"")</f>
        <v/>
      </c>
    </row>
    <row r="131">
      <c r="A131" s="13" t="n"/>
      <c r="B131" s="5" t="n"/>
      <c r="C131" s="5" t="n"/>
      <c r="D131" s="5" t="n"/>
      <c r="E131" s="5" t="n"/>
      <c r="F131" s="5" t="n"/>
      <c r="G131" s="13" t="n"/>
      <c r="H131" s="5" t="n"/>
      <c r="I131" s="6">
        <f>IF(B131&amp;""="","",IFERROR(INDEX('الطلاب'!$B$6:$B$205,MATCH(B131&amp;"",'الطلاب'!$A$6:$A$205,0))&amp;"","غير موجود"))</f>
        <v/>
      </c>
      <c r="J131" s="6">
        <f>IF(OR(B131&amp;""="",F131&lt;&gt;"نعم"),"",IF(H131="نعم","تمت",IF(ISNUMBER(G131),IF(G131&lt;'الإعدادات'!$B$4,"متأخرة","قادمة"),"بدون موعد")))</f>
        <v/>
      </c>
      <c r="K131" s="16">
        <f>IF(J131="متأخرة",'الإعدادات'!$B$4-G131,"")</f>
        <v/>
      </c>
      <c r="L131" s="18">
        <f>IF(OR(B131&amp;""="",NOT(ISNUMBER(A131))),"",IF(COUNTIFS($B$6:$B$505,B131&amp;"",$A$6:$A$505,"&gt;"&amp;A131)=0,1,0))</f>
        <v/>
      </c>
      <c r="M131" s="16">
        <f>IF(J131="متأخرة",COUNTIFS($K$6:$K$505,"&gt;"&amp;K131)+COUNTIFS($K$6:K131,K131),"")</f>
        <v/>
      </c>
    </row>
    <row r="132">
      <c r="A132" s="13" t="n"/>
      <c r="B132" s="5" t="n"/>
      <c r="C132" s="5" t="n"/>
      <c r="D132" s="5" t="n"/>
      <c r="E132" s="5" t="n"/>
      <c r="F132" s="5" t="n"/>
      <c r="G132" s="13" t="n"/>
      <c r="H132" s="5" t="n"/>
      <c r="I132" s="6">
        <f>IF(B132&amp;""="","",IFERROR(INDEX('الطلاب'!$B$6:$B$205,MATCH(B132&amp;"",'الطلاب'!$A$6:$A$205,0))&amp;"","غير موجود"))</f>
        <v/>
      </c>
      <c r="J132" s="6">
        <f>IF(OR(B132&amp;""="",F132&lt;&gt;"نعم"),"",IF(H132="نعم","تمت",IF(ISNUMBER(G132),IF(G132&lt;'الإعدادات'!$B$4,"متأخرة","قادمة"),"بدون موعد")))</f>
        <v/>
      </c>
      <c r="K132" s="16">
        <f>IF(J132="متأخرة",'الإعدادات'!$B$4-G132,"")</f>
        <v/>
      </c>
      <c r="L132" s="18">
        <f>IF(OR(B132&amp;""="",NOT(ISNUMBER(A132))),"",IF(COUNTIFS($B$6:$B$505,B132&amp;"",$A$6:$A$505,"&gt;"&amp;A132)=0,1,0))</f>
        <v/>
      </c>
      <c r="M132" s="16">
        <f>IF(J132="متأخرة",COUNTIFS($K$6:$K$505,"&gt;"&amp;K132)+COUNTIFS($K$6:K132,K132),"")</f>
        <v/>
      </c>
    </row>
    <row r="133">
      <c r="A133" s="13" t="n"/>
      <c r="B133" s="5" t="n"/>
      <c r="C133" s="5" t="n"/>
      <c r="D133" s="5" t="n"/>
      <c r="E133" s="5" t="n"/>
      <c r="F133" s="5" t="n"/>
      <c r="G133" s="13" t="n"/>
      <c r="H133" s="5" t="n"/>
      <c r="I133" s="6">
        <f>IF(B133&amp;""="","",IFERROR(INDEX('الطلاب'!$B$6:$B$205,MATCH(B133&amp;"",'الطلاب'!$A$6:$A$205,0))&amp;"","غير موجود"))</f>
        <v/>
      </c>
      <c r="J133" s="6">
        <f>IF(OR(B133&amp;""="",F133&lt;&gt;"نعم"),"",IF(H133="نعم","تمت",IF(ISNUMBER(G133),IF(G133&lt;'الإعدادات'!$B$4,"متأخرة","قادمة"),"بدون موعد")))</f>
        <v/>
      </c>
      <c r="K133" s="16">
        <f>IF(J133="متأخرة",'الإعدادات'!$B$4-G133,"")</f>
        <v/>
      </c>
      <c r="L133" s="18">
        <f>IF(OR(B133&amp;""="",NOT(ISNUMBER(A133))),"",IF(COUNTIFS($B$6:$B$505,B133&amp;"",$A$6:$A$505,"&gt;"&amp;A133)=0,1,0))</f>
        <v/>
      </c>
      <c r="M133" s="16">
        <f>IF(J133="متأخرة",COUNTIFS($K$6:$K$505,"&gt;"&amp;K133)+COUNTIFS($K$6:K133,K133),"")</f>
        <v/>
      </c>
    </row>
    <row r="134">
      <c r="A134" s="13" t="n"/>
      <c r="B134" s="5" t="n"/>
      <c r="C134" s="5" t="n"/>
      <c r="D134" s="5" t="n"/>
      <c r="E134" s="5" t="n"/>
      <c r="F134" s="5" t="n"/>
      <c r="G134" s="13" t="n"/>
      <c r="H134" s="5" t="n"/>
      <c r="I134" s="6">
        <f>IF(B134&amp;""="","",IFERROR(INDEX('الطلاب'!$B$6:$B$205,MATCH(B134&amp;"",'الطلاب'!$A$6:$A$205,0))&amp;"","غير موجود"))</f>
        <v/>
      </c>
      <c r="J134" s="6">
        <f>IF(OR(B134&amp;""="",F134&lt;&gt;"نعم"),"",IF(H134="نعم","تمت",IF(ISNUMBER(G134),IF(G134&lt;'الإعدادات'!$B$4,"متأخرة","قادمة"),"بدون موعد")))</f>
        <v/>
      </c>
      <c r="K134" s="16">
        <f>IF(J134="متأخرة",'الإعدادات'!$B$4-G134,"")</f>
        <v/>
      </c>
      <c r="L134" s="18">
        <f>IF(OR(B134&amp;""="",NOT(ISNUMBER(A134))),"",IF(COUNTIFS($B$6:$B$505,B134&amp;"",$A$6:$A$505,"&gt;"&amp;A134)=0,1,0))</f>
        <v/>
      </c>
      <c r="M134" s="16">
        <f>IF(J134="متأخرة",COUNTIFS($K$6:$K$505,"&gt;"&amp;K134)+COUNTIFS($K$6:K134,K134),"")</f>
        <v/>
      </c>
    </row>
    <row r="135">
      <c r="A135" s="13" t="n"/>
      <c r="B135" s="5" t="n"/>
      <c r="C135" s="5" t="n"/>
      <c r="D135" s="5" t="n"/>
      <c r="E135" s="5" t="n"/>
      <c r="F135" s="5" t="n"/>
      <c r="G135" s="13" t="n"/>
      <c r="H135" s="5" t="n"/>
      <c r="I135" s="6">
        <f>IF(B135&amp;""="","",IFERROR(INDEX('الطلاب'!$B$6:$B$205,MATCH(B135&amp;"",'الطلاب'!$A$6:$A$205,0))&amp;"","غير موجود"))</f>
        <v/>
      </c>
      <c r="J135" s="6">
        <f>IF(OR(B135&amp;""="",F135&lt;&gt;"نعم"),"",IF(H135="نعم","تمت",IF(ISNUMBER(G135),IF(G135&lt;'الإعدادات'!$B$4,"متأخرة","قادمة"),"بدون موعد")))</f>
        <v/>
      </c>
      <c r="K135" s="16">
        <f>IF(J135="متأخرة",'الإعدادات'!$B$4-G135,"")</f>
        <v/>
      </c>
      <c r="L135" s="18">
        <f>IF(OR(B135&amp;""="",NOT(ISNUMBER(A135))),"",IF(COUNTIFS($B$6:$B$505,B135&amp;"",$A$6:$A$505,"&gt;"&amp;A135)=0,1,0))</f>
        <v/>
      </c>
      <c r="M135" s="16">
        <f>IF(J135="متأخرة",COUNTIFS($K$6:$K$505,"&gt;"&amp;K135)+COUNTIFS($K$6:K135,K135),"")</f>
        <v/>
      </c>
    </row>
    <row r="136">
      <c r="A136" s="13" t="n"/>
      <c r="B136" s="5" t="n"/>
      <c r="C136" s="5" t="n"/>
      <c r="D136" s="5" t="n"/>
      <c r="E136" s="5" t="n"/>
      <c r="F136" s="5" t="n"/>
      <c r="G136" s="13" t="n"/>
      <c r="H136" s="5" t="n"/>
      <c r="I136" s="6">
        <f>IF(B136&amp;""="","",IFERROR(INDEX('الطلاب'!$B$6:$B$205,MATCH(B136&amp;"",'الطلاب'!$A$6:$A$205,0))&amp;"","غير موجود"))</f>
        <v/>
      </c>
      <c r="J136" s="6">
        <f>IF(OR(B136&amp;""="",F136&lt;&gt;"نعم"),"",IF(H136="نعم","تمت",IF(ISNUMBER(G136),IF(G136&lt;'الإعدادات'!$B$4,"متأخرة","قادمة"),"بدون موعد")))</f>
        <v/>
      </c>
      <c r="K136" s="16">
        <f>IF(J136="متأخرة",'الإعدادات'!$B$4-G136,"")</f>
        <v/>
      </c>
      <c r="L136" s="18">
        <f>IF(OR(B136&amp;""="",NOT(ISNUMBER(A136))),"",IF(COUNTIFS($B$6:$B$505,B136&amp;"",$A$6:$A$505,"&gt;"&amp;A136)=0,1,0))</f>
        <v/>
      </c>
      <c r="M136" s="16">
        <f>IF(J136="متأخرة",COUNTIFS($K$6:$K$505,"&gt;"&amp;K136)+COUNTIFS($K$6:K136,K136),"")</f>
        <v/>
      </c>
    </row>
    <row r="137">
      <c r="A137" s="13" t="n"/>
      <c r="B137" s="5" t="n"/>
      <c r="C137" s="5" t="n"/>
      <c r="D137" s="5" t="n"/>
      <c r="E137" s="5" t="n"/>
      <c r="F137" s="5" t="n"/>
      <c r="G137" s="13" t="n"/>
      <c r="H137" s="5" t="n"/>
      <c r="I137" s="6">
        <f>IF(B137&amp;""="","",IFERROR(INDEX('الطلاب'!$B$6:$B$205,MATCH(B137&amp;"",'الطلاب'!$A$6:$A$205,0))&amp;"","غير موجود"))</f>
        <v/>
      </c>
      <c r="J137" s="6">
        <f>IF(OR(B137&amp;""="",F137&lt;&gt;"نعم"),"",IF(H137="نعم","تمت",IF(ISNUMBER(G137),IF(G137&lt;'الإعدادات'!$B$4,"متأخرة","قادمة"),"بدون موعد")))</f>
        <v/>
      </c>
      <c r="K137" s="16">
        <f>IF(J137="متأخرة",'الإعدادات'!$B$4-G137,"")</f>
        <v/>
      </c>
      <c r="L137" s="18">
        <f>IF(OR(B137&amp;""="",NOT(ISNUMBER(A137))),"",IF(COUNTIFS($B$6:$B$505,B137&amp;"",$A$6:$A$505,"&gt;"&amp;A137)=0,1,0))</f>
        <v/>
      </c>
      <c r="M137" s="16">
        <f>IF(J137="متأخرة",COUNTIFS($K$6:$K$505,"&gt;"&amp;K137)+COUNTIFS($K$6:K137,K137),"")</f>
        <v/>
      </c>
    </row>
    <row r="138">
      <c r="A138" s="13" t="n"/>
      <c r="B138" s="5" t="n"/>
      <c r="C138" s="5" t="n"/>
      <c r="D138" s="5" t="n"/>
      <c r="E138" s="5" t="n"/>
      <c r="F138" s="5" t="n"/>
      <c r="G138" s="13" t="n"/>
      <c r="H138" s="5" t="n"/>
      <c r="I138" s="6">
        <f>IF(B138&amp;""="","",IFERROR(INDEX('الطلاب'!$B$6:$B$205,MATCH(B138&amp;"",'الطلاب'!$A$6:$A$205,0))&amp;"","غير موجود"))</f>
        <v/>
      </c>
      <c r="J138" s="6">
        <f>IF(OR(B138&amp;""="",F138&lt;&gt;"نعم"),"",IF(H138="نعم","تمت",IF(ISNUMBER(G138),IF(G138&lt;'الإعدادات'!$B$4,"متأخرة","قادمة"),"بدون موعد")))</f>
        <v/>
      </c>
      <c r="K138" s="16">
        <f>IF(J138="متأخرة",'الإعدادات'!$B$4-G138,"")</f>
        <v/>
      </c>
      <c r="L138" s="18">
        <f>IF(OR(B138&amp;""="",NOT(ISNUMBER(A138))),"",IF(COUNTIFS($B$6:$B$505,B138&amp;"",$A$6:$A$505,"&gt;"&amp;A138)=0,1,0))</f>
        <v/>
      </c>
      <c r="M138" s="16">
        <f>IF(J138="متأخرة",COUNTIFS($K$6:$K$505,"&gt;"&amp;K138)+COUNTIFS($K$6:K138,K138),"")</f>
        <v/>
      </c>
    </row>
    <row r="139">
      <c r="A139" s="13" t="n"/>
      <c r="B139" s="5" t="n"/>
      <c r="C139" s="5" t="n"/>
      <c r="D139" s="5" t="n"/>
      <c r="E139" s="5" t="n"/>
      <c r="F139" s="5" t="n"/>
      <c r="G139" s="13" t="n"/>
      <c r="H139" s="5" t="n"/>
      <c r="I139" s="6">
        <f>IF(B139&amp;""="","",IFERROR(INDEX('الطلاب'!$B$6:$B$205,MATCH(B139&amp;"",'الطلاب'!$A$6:$A$205,0))&amp;"","غير موجود"))</f>
        <v/>
      </c>
      <c r="J139" s="6">
        <f>IF(OR(B139&amp;""="",F139&lt;&gt;"نعم"),"",IF(H139="نعم","تمت",IF(ISNUMBER(G139),IF(G139&lt;'الإعدادات'!$B$4,"متأخرة","قادمة"),"بدون موعد")))</f>
        <v/>
      </c>
      <c r="K139" s="16">
        <f>IF(J139="متأخرة",'الإعدادات'!$B$4-G139,"")</f>
        <v/>
      </c>
      <c r="L139" s="18">
        <f>IF(OR(B139&amp;""="",NOT(ISNUMBER(A139))),"",IF(COUNTIFS($B$6:$B$505,B139&amp;"",$A$6:$A$505,"&gt;"&amp;A139)=0,1,0))</f>
        <v/>
      </c>
      <c r="M139" s="16">
        <f>IF(J139="متأخرة",COUNTIFS($K$6:$K$505,"&gt;"&amp;K139)+COUNTIFS($K$6:K139,K139),"")</f>
        <v/>
      </c>
    </row>
    <row r="140">
      <c r="A140" s="13" t="n"/>
      <c r="B140" s="5" t="n"/>
      <c r="C140" s="5" t="n"/>
      <c r="D140" s="5" t="n"/>
      <c r="E140" s="5" t="n"/>
      <c r="F140" s="5" t="n"/>
      <c r="G140" s="13" t="n"/>
      <c r="H140" s="5" t="n"/>
      <c r="I140" s="6">
        <f>IF(B140&amp;""="","",IFERROR(INDEX('الطلاب'!$B$6:$B$205,MATCH(B140&amp;"",'الطلاب'!$A$6:$A$205,0))&amp;"","غير موجود"))</f>
        <v/>
      </c>
      <c r="J140" s="6">
        <f>IF(OR(B140&amp;""="",F140&lt;&gt;"نعم"),"",IF(H140="نعم","تمت",IF(ISNUMBER(G140),IF(G140&lt;'الإعدادات'!$B$4,"متأخرة","قادمة"),"بدون موعد")))</f>
        <v/>
      </c>
      <c r="K140" s="16">
        <f>IF(J140="متأخرة",'الإعدادات'!$B$4-G140,"")</f>
        <v/>
      </c>
      <c r="L140" s="18">
        <f>IF(OR(B140&amp;""="",NOT(ISNUMBER(A140))),"",IF(COUNTIFS($B$6:$B$505,B140&amp;"",$A$6:$A$505,"&gt;"&amp;A140)=0,1,0))</f>
        <v/>
      </c>
      <c r="M140" s="16">
        <f>IF(J140="متأخرة",COUNTIFS($K$6:$K$505,"&gt;"&amp;K140)+COUNTIFS($K$6:K140,K140),"")</f>
        <v/>
      </c>
    </row>
    <row r="141">
      <c r="A141" s="13" t="n"/>
      <c r="B141" s="5" t="n"/>
      <c r="C141" s="5" t="n"/>
      <c r="D141" s="5" t="n"/>
      <c r="E141" s="5" t="n"/>
      <c r="F141" s="5" t="n"/>
      <c r="G141" s="13" t="n"/>
      <c r="H141" s="5" t="n"/>
      <c r="I141" s="6">
        <f>IF(B141&amp;""="","",IFERROR(INDEX('الطلاب'!$B$6:$B$205,MATCH(B141&amp;"",'الطلاب'!$A$6:$A$205,0))&amp;"","غير موجود"))</f>
        <v/>
      </c>
      <c r="J141" s="6">
        <f>IF(OR(B141&amp;""="",F141&lt;&gt;"نعم"),"",IF(H141="نعم","تمت",IF(ISNUMBER(G141),IF(G141&lt;'الإعدادات'!$B$4,"متأخرة","قادمة"),"بدون موعد")))</f>
        <v/>
      </c>
      <c r="K141" s="16">
        <f>IF(J141="متأخرة",'الإعدادات'!$B$4-G141,"")</f>
        <v/>
      </c>
      <c r="L141" s="18">
        <f>IF(OR(B141&amp;""="",NOT(ISNUMBER(A141))),"",IF(COUNTIFS($B$6:$B$505,B141&amp;"",$A$6:$A$505,"&gt;"&amp;A141)=0,1,0))</f>
        <v/>
      </c>
      <c r="M141" s="16">
        <f>IF(J141="متأخرة",COUNTIFS($K$6:$K$505,"&gt;"&amp;K141)+COUNTIFS($K$6:K141,K141),"")</f>
        <v/>
      </c>
    </row>
    <row r="142">
      <c r="A142" s="13" t="n"/>
      <c r="B142" s="5" t="n"/>
      <c r="C142" s="5" t="n"/>
      <c r="D142" s="5" t="n"/>
      <c r="E142" s="5" t="n"/>
      <c r="F142" s="5" t="n"/>
      <c r="G142" s="13" t="n"/>
      <c r="H142" s="5" t="n"/>
      <c r="I142" s="6">
        <f>IF(B142&amp;""="","",IFERROR(INDEX('الطلاب'!$B$6:$B$205,MATCH(B142&amp;"",'الطلاب'!$A$6:$A$205,0))&amp;"","غير موجود"))</f>
        <v/>
      </c>
      <c r="J142" s="6">
        <f>IF(OR(B142&amp;""="",F142&lt;&gt;"نعم"),"",IF(H142="نعم","تمت",IF(ISNUMBER(G142),IF(G142&lt;'الإعدادات'!$B$4,"متأخرة","قادمة"),"بدون موعد")))</f>
        <v/>
      </c>
      <c r="K142" s="16">
        <f>IF(J142="متأخرة",'الإعدادات'!$B$4-G142,"")</f>
        <v/>
      </c>
      <c r="L142" s="18">
        <f>IF(OR(B142&amp;""="",NOT(ISNUMBER(A142))),"",IF(COUNTIFS($B$6:$B$505,B142&amp;"",$A$6:$A$505,"&gt;"&amp;A142)=0,1,0))</f>
        <v/>
      </c>
      <c r="M142" s="16">
        <f>IF(J142="متأخرة",COUNTIFS($K$6:$K$505,"&gt;"&amp;K142)+COUNTIFS($K$6:K142,K142),"")</f>
        <v/>
      </c>
    </row>
    <row r="143">
      <c r="A143" s="13" t="n"/>
      <c r="B143" s="5" t="n"/>
      <c r="C143" s="5" t="n"/>
      <c r="D143" s="5" t="n"/>
      <c r="E143" s="5" t="n"/>
      <c r="F143" s="5" t="n"/>
      <c r="G143" s="13" t="n"/>
      <c r="H143" s="5" t="n"/>
      <c r="I143" s="6">
        <f>IF(B143&amp;""="","",IFERROR(INDEX('الطلاب'!$B$6:$B$205,MATCH(B143&amp;"",'الطلاب'!$A$6:$A$205,0))&amp;"","غير موجود"))</f>
        <v/>
      </c>
      <c r="J143" s="6">
        <f>IF(OR(B143&amp;""="",F143&lt;&gt;"نعم"),"",IF(H143="نعم","تمت",IF(ISNUMBER(G143),IF(G143&lt;'الإعدادات'!$B$4,"متأخرة","قادمة"),"بدون موعد")))</f>
        <v/>
      </c>
      <c r="K143" s="16">
        <f>IF(J143="متأخرة",'الإعدادات'!$B$4-G143,"")</f>
        <v/>
      </c>
      <c r="L143" s="18">
        <f>IF(OR(B143&amp;""="",NOT(ISNUMBER(A143))),"",IF(COUNTIFS($B$6:$B$505,B143&amp;"",$A$6:$A$505,"&gt;"&amp;A143)=0,1,0))</f>
        <v/>
      </c>
      <c r="M143" s="16">
        <f>IF(J143="متأخرة",COUNTIFS($K$6:$K$505,"&gt;"&amp;K143)+COUNTIFS($K$6:K143,K143),"")</f>
        <v/>
      </c>
    </row>
    <row r="144">
      <c r="A144" s="13" t="n"/>
      <c r="B144" s="5" t="n"/>
      <c r="C144" s="5" t="n"/>
      <c r="D144" s="5" t="n"/>
      <c r="E144" s="5" t="n"/>
      <c r="F144" s="5" t="n"/>
      <c r="G144" s="13" t="n"/>
      <c r="H144" s="5" t="n"/>
      <c r="I144" s="6">
        <f>IF(B144&amp;""="","",IFERROR(INDEX('الطلاب'!$B$6:$B$205,MATCH(B144&amp;"",'الطلاب'!$A$6:$A$205,0))&amp;"","غير موجود"))</f>
        <v/>
      </c>
      <c r="J144" s="6">
        <f>IF(OR(B144&amp;""="",F144&lt;&gt;"نعم"),"",IF(H144="نعم","تمت",IF(ISNUMBER(G144),IF(G144&lt;'الإعدادات'!$B$4,"متأخرة","قادمة"),"بدون موعد")))</f>
        <v/>
      </c>
      <c r="K144" s="16">
        <f>IF(J144="متأخرة",'الإعدادات'!$B$4-G144,"")</f>
        <v/>
      </c>
      <c r="L144" s="18">
        <f>IF(OR(B144&amp;""="",NOT(ISNUMBER(A144))),"",IF(COUNTIFS($B$6:$B$505,B144&amp;"",$A$6:$A$505,"&gt;"&amp;A144)=0,1,0))</f>
        <v/>
      </c>
      <c r="M144" s="16">
        <f>IF(J144="متأخرة",COUNTIFS($K$6:$K$505,"&gt;"&amp;K144)+COUNTIFS($K$6:K144,K144),"")</f>
        <v/>
      </c>
    </row>
    <row r="145">
      <c r="A145" s="13" t="n"/>
      <c r="B145" s="5" t="n"/>
      <c r="C145" s="5" t="n"/>
      <c r="D145" s="5" t="n"/>
      <c r="E145" s="5" t="n"/>
      <c r="F145" s="5" t="n"/>
      <c r="G145" s="13" t="n"/>
      <c r="H145" s="5" t="n"/>
      <c r="I145" s="6">
        <f>IF(B145&amp;""="","",IFERROR(INDEX('الطلاب'!$B$6:$B$205,MATCH(B145&amp;"",'الطلاب'!$A$6:$A$205,0))&amp;"","غير موجود"))</f>
        <v/>
      </c>
      <c r="J145" s="6">
        <f>IF(OR(B145&amp;""="",F145&lt;&gt;"نعم"),"",IF(H145="نعم","تمت",IF(ISNUMBER(G145),IF(G145&lt;'الإعدادات'!$B$4,"متأخرة","قادمة"),"بدون موعد")))</f>
        <v/>
      </c>
      <c r="K145" s="16">
        <f>IF(J145="متأخرة",'الإعدادات'!$B$4-G145,"")</f>
        <v/>
      </c>
      <c r="L145" s="18">
        <f>IF(OR(B145&amp;""="",NOT(ISNUMBER(A145))),"",IF(COUNTIFS($B$6:$B$505,B145&amp;"",$A$6:$A$505,"&gt;"&amp;A145)=0,1,0))</f>
        <v/>
      </c>
      <c r="M145" s="16">
        <f>IF(J145="متأخرة",COUNTIFS($K$6:$K$505,"&gt;"&amp;K145)+COUNTIFS($K$6:K145,K145),"")</f>
        <v/>
      </c>
    </row>
    <row r="146">
      <c r="A146" s="13" t="n"/>
      <c r="B146" s="5" t="n"/>
      <c r="C146" s="5" t="n"/>
      <c r="D146" s="5" t="n"/>
      <c r="E146" s="5" t="n"/>
      <c r="F146" s="5" t="n"/>
      <c r="G146" s="13" t="n"/>
      <c r="H146" s="5" t="n"/>
      <c r="I146" s="6">
        <f>IF(B146&amp;""="","",IFERROR(INDEX('الطلاب'!$B$6:$B$205,MATCH(B146&amp;"",'الطلاب'!$A$6:$A$205,0))&amp;"","غير موجود"))</f>
        <v/>
      </c>
      <c r="J146" s="6">
        <f>IF(OR(B146&amp;""="",F146&lt;&gt;"نعم"),"",IF(H146="نعم","تمت",IF(ISNUMBER(G146),IF(G146&lt;'الإعدادات'!$B$4,"متأخرة","قادمة"),"بدون موعد")))</f>
        <v/>
      </c>
      <c r="K146" s="16">
        <f>IF(J146="متأخرة",'الإعدادات'!$B$4-G146,"")</f>
        <v/>
      </c>
      <c r="L146" s="18">
        <f>IF(OR(B146&amp;""="",NOT(ISNUMBER(A146))),"",IF(COUNTIFS($B$6:$B$505,B146&amp;"",$A$6:$A$505,"&gt;"&amp;A146)=0,1,0))</f>
        <v/>
      </c>
      <c r="M146" s="16">
        <f>IF(J146="متأخرة",COUNTIFS($K$6:$K$505,"&gt;"&amp;K146)+COUNTIFS($K$6:K146,K146),"")</f>
        <v/>
      </c>
    </row>
    <row r="147">
      <c r="A147" s="13" t="n"/>
      <c r="B147" s="5" t="n"/>
      <c r="C147" s="5" t="n"/>
      <c r="D147" s="5" t="n"/>
      <c r="E147" s="5" t="n"/>
      <c r="F147" s="5" t="n"/>
      <c r="G147" s="13" t="n"/>
      <c r="H147" s="5" t="n"/>
      <c r="I147" s="6">
        <f>IF(B147&amp;""="","",IFERROR(INDEX('الطلاب'!$B$6:$B$205,MATCH(B147&amp;"",'الطلاب'!$A$6:$A$205,0))&amp;"","غير موجود"))</f>
        <v/>
      </c>
      <c r="J147" s="6">
        <f>IF(OR(B147&amp;""="",F147&lt;&gt;"نعم"),"",IF(H147="نعم","تمت",IF(ISNUMBER(G147),IF(G147&lt;'الإعدادات'!$B$4,"متأخرة","قادمة"),"بدون موعد")))</f>
        <v/>
      </c>
      <c r="K147" s="16">
        <f>IF(J147="متأخرة",'الإعدادات'!$B$4-G147,"")</f>
        <v/>
      </c>
      <c r="L147" s="18">
        <f>IF(OR(B147&amp;""="",NOT(ISNUMBER(A147))),"",IF(COUNTIFS($B$6:$B$505,B147&amp;"",$A$6:$A$505,"&gt;"&amp;A147)=0,1,0))</f>
        <v/>
      </c>
      <c r="M147" s="16">
        <f>IF(J147="متأخرة",COUNTIFS($K$6:$K$505,"&gt;"&amp;K147)+COUNTIFS($K$6:K147,K147),"")</f>
        <v/>
      </c>
    </row>
    <row r="148">
      <c r="A148" s="13" t="n"/>
      <c r="B148" s="5" t="n"/>
      <c r="C148" s="5" t="n"/>
      <c r="D148" s="5" t="n"/>
      <c r="E148" s="5" t="n"/>
      <c r="F148" s="5" t="n"/>
      <c r="G148" s="13" t="n"/>
      <c r="H148" s="5" t="n"/>
      <c r="I148" s="6">
        <f>IF(B148&amp;""="","",IFERROR(INDEX('الطلاب'!$B$6:$B$205,MATCH(B148&amp;"",'الطلاب'!$A$6:$A$205,0))&amp;"","غير موجود"))</f>
        <v/>
      </c>
      <c r="J148" s="6">
        <f>IF(OR(B148&amp;""="",F148&lt;&gt;"نعم"),"",IF(H148="نعم","تمت",IF(ISNUMBER(G148),IF(G148&lt;'الإعدادات'!$B$4,"متأخرة","قادمة"),"بدون موعد")))</f>
        <v/>
      </c>
      <c r="K148" s="16">
        <f>IF(J148="متأخرة",'الإعدادات'!$B$4-G148,"")</f>
        <v/>
      </c>
      <c r="L148" s="18">
        <f>IF(OR(B148&amp;""="",NOT(ISNUMBER(A148))),"",IF(COUNTIFS($B$6:$B$505,B148&amp;"",$A$6:$A$505,"&gt;"&amp;A148)=0,1,0))</f>
        <v/>
      </c>
      <c r="M148" s="16">
        <f>IF(J148="متأخرة",COUNTIFS($K$6:$K$505,"&gt;"&amp;K148)+COUNTIFS($K$6:K148,K148),"")</f>
        <v/>
      </c>
    </row>
    <row r="149">
      <c r="A149" s="13" t="n"/>
      <c r="B149" s="5" t="n"/>
      <c r="C149" s="5" t="n"/>
      <c r="D149" s="5" t="n"/>
      <c r="E149" s="5" t="n"/>
      <c r="F149" s="5" t="n"/>
      <c r="G149" s="13" t="n"/>
      <c r="H149" s="5" t="n"/>
      <c r="I149" s="6">
        <f>IF(B149&amp;""="","",IFERROR(INDEX('الطلاب'!$B$6:$B$205,MATCH(B149&amp;"",'الطلاب'!$A$6:$A$205,0))&amp;"","غير موجود"))</f>
        <v/>
      </c>
      <c r="J149" s="6">
        <f>IF(OR(B149&amp;""="",F149&lt;&gt;"نعم"),"",IF(H149="نعم","تمت",IF(ISNUMBER(G149),IF(G149&lt;'الإعدادات'!$B$4,"متأخرة","قادمة"),"بدون موعد")))</f>
        <v/>
      </c>
      <c r="K149" s="16">
        <f>IF(J149="متأخرة",'الإعدادات'!$B$4-G149,"")</f>
        <v/>
      </c>
      <c r="L149" s="18">
        <f>IF(OR(B149&amp;""="",NOT(ISNUMBER(A149))),"",IF(COUNTIFS($B$6:$B$505,B149&amp;"",$A$6:$A$505,"&gt;"&amp;A149)=0,1,0))</f>
        <v/>
      </c>
      <c r="M149" s="16">
        <f>IF(J149="متأخرة",COUNTIFS($K$6:$K$505,"&gt;"&amp;K149)+COUNTIFS($K$6:K149,K149),"")</f>
        <v/>
      </c>
    </row>
    <row r="150">
      <c r="A150" s="13" t="n"/>
      <c r="B150" s="5" t="n"/>
      <c r="C150" s="5" t="n"/>
      <c r="D150" s="5" t="n"/>
      <c r="E150" s="5" t="n"/>
      <c r="F150" s="5" t="n"/>
      <c r="G150" s="13" t="n"/>
      <c r="H150" s="5" t="n"/>
      <c r="I150" s="6">
        <f>IF(B150&amp;""="","",IFERROR(INDEX('الطلاب'!$B$6:$B$205,MATCH(B150&amp;"",'الطلاب'!$A$6:$A$205,0))&amp;"","غير موجود"))</f>
        <v/>
      </c>
      <c r="J150" s="6">
        <f>IF(OR(B150&amp;""="",F150&lt;&gt;"نعم"),"",IF(H150="نعم","تمت",IF(ISNUMBER(G150),IF(G150&lt;'الإعدادات'!$B$4,"متأخرة","قادمة"),"بدون موعد")))</f>
        <v/>
      </c>
      <c r="K150" s="16">
        <f>IF(J150="متأخرة",'الإعدادات'!$B$4-G150,"")</f>
        <v/>
      </c>
      <c r="L150" s="18">
        <f>IF(OR(B150&amp;""="",NOT(ISNUMBER(A150))),"",IF(COUNTIFS($B$6:$B$505,B150&amp;"",$A$6:$A$505,"&gt;"&amp;A150)=0,1,0))</f>
        <v/>
      </c>
      <c r="M150" s="16">
        <f>IF(J150="متأخرة",COUNTIFS($K$6:$K$505,"&gt;"&amp;K150)+COUNTIFS($K$6:K150,K150),"")</f>
        <v/>
      </c>
    </row>
    <row r="151">
      <c r="A151" s="13" t="n"/>
      <c r="B151" s="5" t="n"/>
      <c r="C151" s="5" t="n"/>
      <c r="D151" s="5" t="n"/>
      <c r="E151" s="5" t="n"/>
      <c r="F151" s="5" t="n"/>
      <c r="G151" s="13" t="n"/>
      <c r="H151" s="5" t="n"/>
      <c r="I151" s="6">
        <f>IF(B151&amp;""="","",IFERROR(INDEX('الطلاب'!$B$6:$B$205,MATCH(B151&amp;"",'الطلاب'!$A$6:$A$205,0))&amp;"","غير موجود"))</f>
        <v/>
      </c>
      <c r="J151" s="6">
        <f>IF(OR(B151&amp;""="",F151&lt;&gt;"نعم"),"",IF(H151="نعم","تمت",IF(ISNUMBER(G151),IF(G151&lt;'الإعدادات'!$B$4,"متأخرة","قادمة"),"بدون موعد")))</f>
        <v/>
      </c>
      <c r="K151" s="16">
        <f>IF(J151="متأخرة",'الإعدادات'!$B$4-G151,"")</f>
        <v/>
      </c>
      <c r="L151" s="18">
        <f>IF(OR(B151&amp;""="",NOT(ISNUMBER(A151))),"",IF(COUNTIFS($B$6:$B$505,B151&amp;"",$A$6:$A$505,"&gt;"&amp;A151)=0,1,0))</f>
        <v/>
      </c>
      <c r="M151" s="16">
        <f>IF(J151="متأخرة",COUNTIFS($K$6:$K$505,"&gt;"&amp;K151)+COUNTIFS($K$6:K151,K151),"")</f>
        <v/>
      </c>
    </row>
    <row r="152">
      <c r="A152" s="13" t="n"/>
      <c r="B152" s="5" t="n"/>
      <c r="C152" s="5" t="n"/>
      <c r="D152" s="5" t="n"/>
      <c r="E152" s="5" t="n"/>
      <c r="F152" s="5" t="n"/>
      <c r="G152" s="13" t="n"/>
      <c r="H152" s="5" t="n"/>
      <c r="I152" s="6">
        <f>IF(B152&amp;""="","",IFERROR(INDEX('الطلاب'!$B$6:$B$205,MATCH(B152&amp;"",'الطلاب'!$A$6:$A$205,0))&amp;"","غير موجود"))</f>
        <v/>
      </c>
      <c r="J152" s="6">
        <f>IF(OR(B152&amp;""="",F152&lt;&gt;"نعم"),"",IF(H152="نعم","تمت",IF(ISNUMBER(G152),IF(G152&lt;'الإعدادات'!$B$4,"متأخرة","قادمة"),"بدون موعد")))</f>
        <v/>
      </c>
      <c r="K152" s="16">
        <f>IF(J152="متأخرة",'الإعدادات'!$B$4-G152,"")</f>
        <v/>
      </c>
      <c r="L152" s="18">
        <f>IF(OR(B152&amp;""="",NOT(ISNUMBER(A152))),"",IF(COUNTIFS($B$6:$B$505,B152&amp;"",$A$6:$A$505,"&gt;"&amp;A152)=0,1,0))</f>
        <v/>
      </c>
      <c r="M152" s="16">
        <f>IF(J152="متأخرة",COUNTIFS($K$6:$K$505,"&gt;"&amp;K152)+COUNTIFS($K$6:K152,K152),"")</f>
        <v/>
      </c>
    </row>
    <row r="153">
      <c r="A153" s="13" t="n"/>
      <c r="B153" s="5" t="n"/>
      <c r="C153" s="5" t="n"/>
      <c r="D153" s="5" t="n"/>
      <c r="E153" s="5" t="n"/>
      <c r="F153" s="5" t="n"/>
      <c r="G153" s="13" t="n"/>
      <c r="H153" s="5" t="n"/>
      <c r="I153" s="6">
        <f>IF(B153&amp;""="","",IFERROR(INDEX('الطلاب'!$B$6:$B$205,MATCH(B153&amp;"",'الطلاب'!$A$6:$A$205,0))&amp;"","غير موجود"))</f>
        <v/>
      </c>
      <c r="J153" s="6">
        <f>IF(OR(B153&amp;""="",F153&lt;&gt;"نعم"),"",IF(H153="نعم","تمت",IF(ISNUMBER(G153),IF(G153&lt;'الإعدادات'!$B$4,"متأخرة","قادمة"),"بدون موعد")))</f>
        <v/>
      </c>
      <c r="K153" s="16">
        <f>IF(J153="متأخرة",'الإعدادات'!$B$4-G153,"")</f>
        <v/>
      </c>
      <c r="L153" s="18">
        <f>IF(OR(B153&amp;""="",NOT(ISNUMBER(A153))),"",IF(COUNTIFS($B$6:$B$505,B153&amp;"",$A$6:$A$505,"&gt;"&amp;A153)=0,1,0))</f>
        <v/>
      </c>
      <c r="M153" s="16">
        <f>IF(J153="متأخرة",COUNTIFS($K$6:$K$505,"&gt;"&amp;K153)+COUNTIFS($K$6:K153,K153),"")</f>
        <v/>
      </c>
    </row>
    <row r="154">
      <c r="A154" s="13" t="n"/>
      <c r="B154" s="5" t="n"/>
      <c r="C154" s="5" t="n"/>
      <c r="D154" s="5" t="n"/>
      <c r="E154" s="5" t="n"/>
      <c r="F154" s="5" t="n"/>
      <c r="G154" s="13" t="n"/>
      <c r="H154" s="5" t="n"/>
      <c r="I154" s="6">
        <f>IF(B154&amp;""="","",IFERROR(INDEX('الطلاب'!$B$6:$B$205,MATCH(B154&amp;"",'الطلاب'!$A$6:$A$205,0))&amp;"","غير موجود"))</f>
        <v/>
      </c>
      <c r="J154" s="6">
        <f>IF(OR(B154&amp;""="",F154&lt;&gt;"نعم"),"",IF(H154="نعم","تمت",IF(ISNUMBER(G154),IF(G154&lt;'الإعدادات'!$B$4,"متأخرة","قادمة"),"بدون موعد")))</f>
        <v/>
      </c>
      <c r="K154" s="16">
        <f>IF(J154="متأخرة",'الإعدادات'!$B$4-G154,"")</f>
        <v/>
      </c>
      <c r="L154" s="18">
        <f>IF(OR(B154&amp;""="",NOT(ISNUMBER(A154))),"",IF(COUNTIFS($B$6:$B$505,B154&amp;"",$A$6:$A$505,"&gt;"&amp;A154)=0,1,0))</f>
        <v/>
      </c>
      <c r="M154" s="16">
        <f>IF(J154="متأخرة",COUNTIFS($K$6:$K$505,"&gt;"&amp;K154)+COUNTIFS($K$6:K154,K154),"")</f>
        <v/>
      </c>
    </row>
    <row r="155">
      <c r="A155" s="13" t="n"/>
      <c r="B155" s="5" t="n"/>
      <c r="C155" s="5" t="n"/>
      <c r="D155" s="5" t="n"/>
      <c r="E155" s="5" t="n"/>
      <c r="F155" s="5" t="n"/>
      <c r="G155" s="13" t="n"/>
      <c r="H155" s="5" t="n"/>
      <c r="I155" s="6">
        <f>IF(B155&amp;""="","",IFERROR(INDEX('الطلاب'!$B$6:$B$205,MATCH(B155&amp;"",'الطلاب'!$A$6:$A$205,0))&amp;"","غير موجود"))</f>
        <v/>
      </c>
      <c r="J155" s="6">
        <f>IF(OR(B155&amp;""="",F155&lt;&gt;"نعم"),"",IF(H155="نعم","تمت",IF(ISNUMBER(G155),IF(G155&lt;'الإعدادات'!$B$4,"متأخرة","قادمة"),"بدون موعد")))</f>
        <v/>
      </c>
      <c r="K155" s="16">
        <f>IF(J155="متأخرة",'الإعدادات'!$B$4-G155,"")</f>
        <v/>
      </c>
      <c r="L155" s="18">
        <f>IF(OR(B155&amp;""="",NOT(ISNUMBER(A155))),"",IF(COUNTIFS($B$6:$B$505,B155&amp;"",$A$6:$A$505,"&gt;"&amp;A155)=0,1,0))</f>
        <v/>
      </c>
      <c r="M155" s="16">
        <f>IF(J155="متأخرة",COUNTIFS($K$6:$K$505,"&gt;"&amp;K155)+COUNTIFS($K$6:K155,K155),"")</f>
        <v/>
      </c>
    </row>
    <row r="156">
      <c r="A156" s="13" t="n"/>
      <c r="B156" s="5" t="n"/>
      <c r="C156" s="5" t="n"/>
      <c r="D156" s="5" t="n"/>
      <c r="E156" s="5" t="n"/>
      <c r="F156" s="5" t="n"/>
      <c r="G156" s="13" t="n"/>
      <c r="H156" s="5" t="n"/>
      <c r="I156" s="6">
        <f>IF(B156&amp;""="","",IFERROR(INDEX('الطلاب'!$B$6:$B$205,MATCH(B156&amp;"",'الطلاب'!$A$6:$A$205,0))&amp;"","غير موجود"))</f>
        <v/>
      </c>
      <c r="J156" s="6">
        <f>IF(OR(B156&amp;""="",F156&lt;&gt;"نعم"),"",IF(H156="نعم","تمت",IF(ISNUMBER(G156),IF(G156&lt;'الإعدادات'!$B$4,"متأخرة","قادمة"),"بدون موعد")))</f>
        <v/>
      </c>
      <c r="K156" s="16">
        <f>IF(J156="متأخرة",'الإعدادات'!$B$4-G156,"")</f>
        <v/>
      </c>
      <c r="L156" s="18">
        <f>IF(OR(B156&amp;""="",NOT(ISNUMBER(A156))),"",IF(COUNTIFS($B$6:$B$505,B156&amp;"",$A$6:$A$505,"&gt;"&amp;A156)=0,1,0))</f>
        <v/>
      </c>
      <c r="M156" s="16">
        <f>IF(J156="متأخرة",COUNTIFS($K$6:$K$505,"&gt;"&amp;K156)+COUNTIFS($K$6:K156,K156),"")</f>
        <v/>
      </c>
    </row>
    <row r="157">
      <c r="A157" s="13" t="n"/>
      <c r="B157" s="5" t="n"/>
      <c r="C157" s="5" t="n"/>
      <c r="D157" s="5" t="n"/>
      <c r="E157" s="5" t="n"/>
      <c r="F157" s="5" t="n"/>
      <c r="G157" s="13" t="n"/>
      <c r="H157" s="5" t="n"/>
      <c r="I157" s="6">
        <f>IF(B157&amp;""="","",IFERROR(INDEX('الطلاب'!$B$6:$B$205,MATCH(B157&amp;"",'الطلاب'!$A$6:$A$205,0))&amp;"","غير موجود"))</f>
        <v/>
      </c>
      <c r="J157" s="6">
        <f>IF(OR(B157&amp;""="",F157&lt;&gt;"نعم"),"",IF(H157="نعم","تمت",IF(ISNUMBER(G157),IF(G157&lt;'الإعدادات'!$B$4,"متأخرة","قادمة"),"بدون موعد")))</f>
        <v/>
      </c>
      <c r="K157" s="16">
        <f>IF(J157="متأخرة",'الإعدادات'!$B$4-G157,"")</f>
        <v/>
      </c>
      <c r="L157" s="18">
        <f>IF(OR(B157&amp;""="",NOT(ISNUMBER(A157))),"",IF(COUNTIFS($B$6:$B$505,B157&amp;"",$A$6:$A$505,"&gt;"&amp;A157)=0,1,0))</f>
        <v/>
      </c>
      <c r="M157" s="16">
        <f>IF(J157="متأخرة",COUNTIFS($K$6:$K$505,"&gt;"&amp;K157)+COUNTIFS($K$6:K157,K157),"")</f>
        <v/>
      </c>
    </row>
    <row r="158">
      <c r="A158" s="13" t="n"/>
      <c r="B158" s="5" t="n"/>
      <c r="C158" s="5" t="n"/>
      <c r="D158" s="5" t="n"/>
      <c r="E158" s="5" t="n"/>
      <c r="F158" s="5" t="n"/>
      <c r="G158" s="13" t="n"/>
      <c r="H158" s="5" t="n"/>
      <c r="I158" s="6">
        <f>IF(B158&amp;""="","",IFERROR(INDEX('الطلاب'!$B$6:$B$205,MATCH(B158&amp;"",'الطلاب'!$A$6:$A$205,0))&amp;"","غير موجود"))</f>
        <v/>
      </c>
      <c r="J158" s="6">
        <f>IF(OR(B158&amp;""="",F158&lt;&gt;"نعم"),"",IF(H158="نعم","تمت",IF(ISNUMBER(G158),IF(G158&lt;'الإعدادات'!$B$4,"متأخرة","قادمة"),"بدون موعد")))</f>
        <v/>
      </c>
      <c r="K158" s="16">
        <f>IF(J158="متأخرة",'الإعدادات'!$B$4-G158,"")</f>
        <v/>
      </c>
      <c r="L158" s="18">
        <f>IF(OR(B158&amp;""="",NOT(ISNUMBER(A158))),"",IF(COUNTIFS($B$6:$B$505,B158&amp;"",$A$6:$A$505,"&gt;"&amp;A158)=0,1,0))</f>
        <v/>
      </c>
      <c r="M158" s="16">
        <f>IF(J158="متأخرة",COUNTIFS($K$6:$K$505,"&gt;"&amp;K158)+COUNTIFS($K$6:K158,K158),"")</f>
        <v/>
      </c>
    </row>
    <row r="159">
      <c r="A159" s="13" t="n"/>
      <c r="B159" s="5" t="n"/>
      <c r="C159" s="5" t="n"/>
      <c r="D159" s="5" t="n"/>
      <c r="E159" s="5" t="n"/>
      <c r="F159" s="5" t="n"/>
      <c r="G159" s="13" t="n"/>
      <c r="H159" s="5" t="n"/>
      <c r="I159" s="6">
        <f>IF(B159&amp;""="","",IFERROR(INDEX('الطلاب'!$B$6:$B$205,MATCH(B159&amp;"",'الطلاب'!$A$6:$A$205,0))&amp;"","غير موجود"))</f>
        <v/>
      </c>
      <c r="J159" s="6">
        <f>IF(OR(B159&amp;""="",F159&lt;&gt;"نعم"),"",IF(H159="نعم","تمت",IF(ISNUMBER(G159),IF(G159&lt;'الإعدادات'!$B$4,"متأخرة","قادمة"),"بدون موعد")))</f>
        <v/>
      </c>
      <c r="K159" s="16">
        <f>IF(J159="متأخرة",'الإعدادات'!$B$4-G159,"")</f>
        <v/>
      </c>
      <c r="L159" s="18">
        <f>IF(OR(B159&amp;""="",NOT(ISNUMBER(A159))),"",IF(COUNTIFS($B$6:$B$505,B159&amp;"",$A$6:$A$505,"&gt;"&amp;A159)=0,1,0))</f>
        <v/>
      </c>
      <c r="M159" s="16">
        <f>IF(J159="متأخرة",COUNTIFS($K$6:$K$505,"&gt;"&amp;K159)+COUNTIFS($K$6:K159,K159),"")</f>
        <v/>
      </c>
    </row>
    <row r="160">
      <c r="A160" s="13" t="n"/>
      <c r="B160" s="5" t="n"/>
      <c r="C160" s="5" t="n"/>
      <c r="D160" s="5" t="n"/>
      <c r="E160" s="5" t="n"/>
      <c r="F160" s="5" t="n"/>
      <c r="G160" s="13" t="n"/>
      <c r="H160" s="5" t="n"/>
      <c r="I160" s="6">
        <f>IF(B160&amp;""="","",IFERROR(INDEX('الطلاب'!$B$6:$B$205,MATCH(B160&amp;"",'الطلاب'!$A$6:$A$205,0))&amp;"","غير موجود"))</f>
        <v/>
      </c>
      <c r="J160" s="6">
        <f>IF(OR(B160&amp;""="",F160&lt;&gt;"نعم"),"",IF(H160="نعم","تمت",IF(ISNUMBER(G160),IF(G160&lt;'الإعدادات'!$B$4,"متأخرة","قادمة"),"بدون موعد")))</f>
        <v/>
      </c>
      <c r="K160" s="16">
        <f>IF(J160="متأخرة",'الإعدادات'!$B$4-G160,"")</f>
        <v/>
      </c>
      <c r="L160" s="18">
        <f>IF(OR(B160&amp;""="",NOT(ISNUMBER(A160))),"",IF(COUNTIFS($B$6:$B$505,B160&amp;"",$A$6:$A$505,"&gt;"&amp;A160)=0,1,0))</f>
        <v/>
      </c>
      <c r="M160" s="16">
        <f>IF(J160="متأخرة",COUNTIFS($K$6:$K$505,"&gt;"&amp;K160)+COUNTIFS($K$6:K160,K160),"")</f>
        <v/>
      </c>
    </row>
    <row r="161">
      <c r="A161" s="13" t="n"/>
      <c r="B161" s="5" t="n"/>
      <c r="C161" s="5" t="n"/>
      <c r="D161" s="5" t="n"/>
      <c r="E161" s="5" t="n"/>
      <c r="F161" s="5" t="n"/>
      <c r="G161" s="13" t="n"/>
      <c r="H161" s="5" t="n"/>
      <c r="I161" s="6">
        <f>IF(B161&amp;""="","",IFERROR(INDEX('الطلاب'!$B$6:$B$205,MATCH(B161&amp;"",'الطلاب'!$A$6:$A$205,0))&amp;"","غير موجود"))</f>
        <v/>
      </c>
      <c r="J161" s="6">
        <f>IF(OR(B161&amp;""="",F161&lt;&gt;"نعم"),"",IF(H161="نعم","تمت",IF(ISNUMBER(G161),IF(G161&lt;'الإعدادات'!$B$4,"متأخرة","قادمة"),"بدون موعد")))</f>
        <v/>
      </c>
      <c r="K161" s="16">
        <f>IF(J161="متأخرة",'الإعدادات'!$B$4-G161,"")</f>
        <v/>
      </c>
      <c r="L161" s="18">
        <f>IF(OR(B161&amp;""="",NOT(ISNUMBER(A161))),"",IF(COUNTIFS($B$6:$B$505,B161&amp;"",$A$6:$A$505,"&gt;"&amp;A161)=0,1,0))</f>
        <v/>
      </c>
      <c r="M161" s="16">
        <f>IF(J161="متأخرة",COUNTIFS($K$6:$K$505,"&gt;"&amp;K161)+COUNTIFS($K$6:K161,K161),"")</f>
        <v/>
      </c>
    </row>
    <row r="162">
      <c r="A162" s="13" t="n"/>
      <c r="B162" s="5" t="n"/>
      <c r="C162" s="5" t="n"/>
      <c r="D162" s="5" t="n"/>
      <c r="E162" s="5" t="n"/>
      <c r="F162" s="5" t="n"/>
      <c r="G162" s="13" t="n"/>
      <c r="H162" s="5" t="n"/>
      <c r="I162" s="6">
        <f>IF(B162&amp;""="","",IFERROR(INDEX('الطلاب'!$B$6:$B$205,MATCH(B162&amp;"",'الطلاب'!$A$6:$A$205,0))&amp;"","غير موجود"))</f>
        <v/>
      </c>
      <c r="J162" s="6">
        <f>IF(OR(B162&amp;""="",F162&lt;&gt;"نعم"),"",IF(H162="نعم","تمت",IF(ISNUMBER(G162),IF(G162&lt;'الإعدادات'!$B$4,"متأخرة","قادمة"),"بدون موعد")))</f>
        <v/>
      </c>
      <c r="K162" s="16">
        <f>IF(J162="متأخرة",'الإعدادات'!$B$4-G162,"")</f>
        <v/>
      </c>
      <c r="L162" s="18">
        <f>IF(OR(B162&amp;""="",NOT(ISNUMBER(A162))),"",IF(COUNTIFS($B$6:$B$505,B162&amp;"",$A$6:$A$505,"&gt;"&amp;A162)=0,1,0))</f>
        <v/>
      </c>
      <c r="M162" s="16">
        <f>IF(J162="متأخرة",COUNTIFS($K$6:$K$505,"&gt;"&amp;K162)+COUNTIFS($K$6:K162,K162),"")</f>
        <v/>
      </c>
    </row>
    <row r="163">
      <c r="A163" s="13" t="n"/>
      <c r="B163" s="5" t="n"/>
      <c r="C163" s="5" t="n"/>
      <c r="D163" s="5" t="n"/>
      <c r="E163" s="5" t="n"/>
      <c r="F163" s="5" t="n"/>
      <c r="G163" s="13" t="n"/>
      <c r="H163" s="5" t="n"/>
      <c r="I163" s="6">
        <f>IF(B163&amp;""="","",IFERROR(INDEX('الطلاب'!$B$6:$B$205,MATCH(B163&amp;"",'الطلاب'!$A$6:$A$205,0))&amp;"","غير موجود"))</f>
        <v/>
      </c>
      <c r="J163" s="6">
        <f>IF(OR(B163&amp;""="",F163&lt;&gt;"نعم"),"",IF(H163="نعم","تمت",IF(ISNUMBER(G163),IF(G163&lt;'الإعدادات'!$B$4,"متأخرة","قادمة"),"بدون موعد")))</f>
        <v/>
      </c>
      <c r="K163" s="16">
        <f>IF(J163="متأخرة",'الإعدادات'!$B$4-G163,"")</f>
        <v/>
      </c>
      <c r="L163" s="18">
        <f>IF(OR(B163&amp;""="",NOT(ISNUMBER(A163))),"",IF(COUNTIFS($B$6:$B$505,B163&amp;"",$A$6:$A$505,"&gt;"&amp;A163)=0,1,0))</f>
        <v/>
      </c>
      <c r="M163" s="16">
        <f>IF(J163="متأخرة",COUNTIFS($K$6:$K$505,"&gt;"&amp;K163)+COUNTIFS($K$6:K163,K163),"")</f>
        <v/>
      </c>
    </row>
    <row r="164">
      <c r="A164" s="13" t="n"/>
      <c r="B164" s="5" t="n"/>
      <c r="C164" s="5" t="n"/>
      <c r="D164" s="5" t="n"/>
      <c r="E164" s="5" t="n"/>
      <c r="F164" s="5" t="n"/>
      <c r="G164" s="13" t="n"/>
      <c r="H164" s="5" t="n"/>
      <c r="I164" s="6">
        <f>IF(B164&amp;""="","",IFERROR(INDEX('الطلاب'!$B$6:$B$205,MATCH(B164&amp;"",'الطلاب'!$A$6:$A$205,0))&amp;"","غير موجود"))</f>
        <v/>
      </c>
      <c r="J164" s="6">
        <f>IF(OR(B164&amp;""="",F164&lt;&gt;"نعم"),"",IF(H164="نعم","تمت",IF(ISNUMBER(G164),IF(G164&lt;'الإعدادات'!$B$4,"متأخرة","قادمة"),"بدون موعد")))</f>
        <v/>
      </c>
      <c r="K164" s="16">
        <f>IF(J164="متأخرة",'الإعدادات'!$B$4-G164,"")</f>
        <v/>
      </c>
      <c r="L164" s="18">
        <f>IF(OR(B164&amp;""="",NOT(ISNUMBER(A164))),"",IF(COUNTIFS($B$6:$B$505,B164&amp;"",$A$6:$A$505,"&gt;"&amp;A164)=0,1,0))</f>
        <v/>
      </c>
      <c r="M164" s="16">
        <f>IF(J164="متأخرة",COUNTIFS($K$6:$K$505,"&gt;"&amp;K164)+COUNTIFS($K$6:K164,K164),"")</f>
        <v/>
      </c>
    </row>
    <row r="165">
      <c r="A165" s="13" t="n"/>
      <c r="B165" s="5" t="n"/>
      <c r="C165" s="5" t="n"/>
      <c r="D165" s="5" t="n"/>
      <c r="E165" s="5" t="n"/>
      <c r="F165" s="5" t="n"/>
      <c r="G165" s="13" t="n"/>
      <c r="H165" s="5" t="n"/>
      <c r="I165" s="6">
        <f>IF(B165&amp;""="","",IFERROR(INDEX('الطلاب'!$B$6:$B$205,MATCH(B165&amp;"",'الطلاب'!$A$6:$A$205,0))&amp;"","غير موجود"))</f>
        <v/>
      </c>
      <c r="J165" s="6">
        <f>IF(OR(B165&amp;""="",F165&lt;&gt;"نعم"),"",IF(H165="نعم","تمت",IF(ISNUMBER(G165),IF(G165&lt;'الإعدادات'!$B$4,"متأخرة","قادمة"),"بدون موعد")))</f>
        <v/>
      </c>
      <c r="K165" s="16">
        <f>IF(J165="متأخرة",'الإعدادات'!$B$4-G165,"")</f>
        <v/>
      </c>
      <c r="L165" s="18">
        <f>IF(OR(B165&amp;""="",NOT(ISNUMBER(A165))),"",IF(COUNTIFS($B$6:$B$505,B165&amp;"",$A$6:$A$505,"&gt;"&amp;A165)=0,1,0))</f>
        <v/>
      </c>
      <c r="M165" s="16">
        <f>IF(J165="متأخرة",COUNTIFS($K$6:$K$505,"&gt;"&amp;K165)+COUNTIFS($K$6:K165,K165),"")</f>
        <v/>
      </c>
    </row>
    <row r="166">
      <c r="A166" s="13" t="n"/>
      <c r="B166" s="5" t="n"/>
      <c r="C166" s="5" t="n"/>
      <c r="D166" s="5" t="n"/>
      <c r="E166" s="5" t="n"/>
      <c r="F166" s="5" t="n"/>
      <c r="G166" s="13" t="n"/>
      <c r="H166" s="5" t="n"/>
      <c r="I166" s="6">
        <f>IF(B166&amp;""="","",IFERROR(INDEX('الطلاب'!$B$6:$B$205,MATCH(B166&amp;"",'الطلاب'!$A$6:$A$205,0))&amp;"","غير موجود"))</f>
        <v/>
      </c>
      <c r="J166" s="6">
        <f>IF(OR(B166&amp;""="",F166&lt;&gt;"نعم"),"",IF(H166="نعم","تمت",IF(ISNUMBER(G166),IF(G166&lt;'الإعدادات'!$B$4,"متأخرة","قادمة"),"بدون موعد")))</f>
        <v/>
      </c>
      <c r="K166" s="16">
        <f>IF(J166="متأخرة",'الإعدادات'!$B$4-G166,"")</f>
        <v/>
      </c>
      <c r="L166" s="18">
        <f>IF(OR(B166&amp;""="",NOT(ISNUMBER(A166))),"",IF(COUNTIFS($B$6:$B$505,B166&amp;"",$A$6:$A$505,"&gt;"&amp;A166)=0,1,0))</f>
        <v/>
      </c>
      <c r="M166" s="16">
        <f>IF(J166="متأخرة",COUNTIFS($K$6:$K$505,"&gt;"&amp;K166)+COUNTIFS($K$6:K166,K166),"")</f>
        <v/>
      </c>
    </row>
    <row r="167">
      <c r="A167" s="13" t="n"/>
      <c r="B167" s="5" t="n"/>
      <c r="C167" s="5" t="n"/>
      <c r="D167" s="5" t="n"/>
      <c r="E167" s="5" t="n"/>
      <c r="F167" s="5" t="n"/>
      <c r="G167" s="13" t="n"/>
      <c r="H167" s="5" t="n"/>
      <c r="I167" s="6">
        <f>IF(B167&amp;""="","",IFERROR(INDEX('الطلاب'!$B$6:$B$205,MATCH(B167&amp;"",'الطلاب'!$A$6:$A$205,0))&amp;"","غير موجود"))</f>
        <v/>
      </c>
      <c r="J167" s="6">
        <f>IF(OR(B167&amp;""="",F167&lt;&gt;"نعم"),"",IF(H167="نعم","تمت",IF(ISNUMBER(G167),IF(G167&lt;'الإعدادات'!$B$4,"متأخرة","قادمة"),"بدون موعد")))</f>
        <v/>
      </c>
      <c r="K167" s="16">
        <f>IF(J167="متأخرة",'الإعدادات'!$B$4-G167,"")</f>
        <v/>
      </c>
      <c r="L167" s="18">
        <f>IF(OR(B167&amp;""="",NOT(ISNUMBER(A167))),"",IF(COUNTIFS($B$6:$B$505,B167&amp;"",$A$6:$A$505,"&gt;"&amp;A167)=0,1,0))</f>
        <v/>
      </c>
      <c r="M167" s="16">
        <f>IF(J167="متأخرة",COUNTIFS($K$6:$K$505,"&gt;"&amp;K167)+COUNTIFS($K$6:K167,K167),"")</f>
        <v/>
      </c>
    </row>
    <row r="168">
      <c r="A168" s="13" t="n"/>
      <c r="B168" s="5" t="n"/>
      <c r="C168" s="5" t="n"/>
      <c r="D168" s="5" t="n"/>
      <c r="E168" s="5" t="n"/>
      <c r="F168" s="5" t="n"/>
      <c r="G168" s="13" t="n"/>
      <c r="H168" s="5" t="n"/>
      <c r="I168" s="6">
        <f>IF(B168&amp;""="","",IFERROR(INDEX('الطلاب'!$B$6:$B$205,MATCH(B168&amp;"",'الطلاب'!$A$6:$A$205,0))&amp;"","غير موجود"))</f>
        <v/>
      </c>
      <c r="J168" s="6">
        <f>IF(OR(B168&amp;""="",F168&lt;&gt;"نعم"),"",IF(H168="نعم","تمت",IF(ISNUMBER(G168),IF(G168&lt;'الإعدادات'!$B$4,"متأخرة","قادمة"),"بدون موعد")))</f>
        <v/>
      </c>
      <c r="K168" s="16">
        <f>IF(J168="متأخرة",'الإعدادات'!$B$4-G168,"")</f>
        <v/>
      </c>
      <c r="L168" s="18">
        <f>IF(OR(B168&amp;""="",NOT(ISNUMBER(A168))),"",IF(COUNTIFS($B$6:$B$505,B168&amp;"",$A$6:$A$505,"&gt;"&amp;A168)=0,1,0))</f>
        <v/>
      </c>
      <c r="M168" s="16">
        <f>IF(J168="متأخرة",COUNTIFS($K$6:$K$505,"&gt;"&amp;K168)+COUNTIFS($K$6:K168,K168),"")</f>
        <v/>
      </c>
    </row>
    <row r="169">
      <c r="A169" s="13" t="n"/>
      <c r="B169" s="5" t="n"/>
      <c r="C169" s="5" t="n"/>
      <c r="D169" s="5" t="n"/>
      <c r="E169" s="5" t="n"/>
      <c r="F169" s="5" t="n"/>
      <c r="G169" s="13" t="n"/>
      <c r="H169" s="5" t="n"/>
      <c r="I169" s="6">
        <f>IF(B169&amp;""="","",IFERROR(INDEX('الطلاب'!$B$6:$B$205,MATCH(B169&amp;"",'الطلاب'!$A$6:$A$205,0))&amp;"","غير موجود"))</f>
        <v/>
      </c>
      <c r="J169" s="6">
        <f>IF(OR(B169&amp;""="",F169&lt;&gt;"نعم"),"",IF(H169="نعم","تمت",IF(ISNUMBER(G169),IF(G169&lt;'الإعدادات'!$B$4,"متأخرة","قادمة"),"بدون موعد")))</f>
        <v/>
      </c>
      <c r="K169" s="16">
        <f>IF(J169="متأخرة",'الإعدادات'!$B$4-G169,"")</f>
        <v/>
      </c>
      <c r="L169" s="18">
        <f>IF(OR(B169&amp;""="",NOT(ISNUMBER(A169))),"",IF(COUNTIFS($B$6:$B$505,B169&amp;"",$A$6:$A$505,"&gt;"&amp;A169)=0,1,0))</f>
        <v/>
      </c>
      <c r="M169" s="16">
        <f>IF(J169="متأخرة",COUNTIFS($K$6:$K$505,"&gt;"&amp;K169)+COUNTIFS($K$6:K169,K169),"")</f>
        <v/>
      </c>
    </row>
    <row r="170">
      <c r="A170" s="13" t="n"/>
      <c r="B170" s="5" t="n"/>
      <c r="C170" s="5" t="n"/>
      <c r="D170" s="5" t="n"/>
      <c r="E170" s="5" t="n"/>
      <c r="F170" s="5" t="n"/>
      <c r="G170" s="13" t="n"/>
      <c r="H170" s="5" t="n"/>
      <c r="I170" s="6">
        <f>IF(B170&amp;""="","",IFERROR(INDEX('الطلاب'!$B$6:$B$205,MATCH(B170&amp;"",'الطلاب'!$A$6:$A$205,0))&amp;"","غير موجود"))</f>
        <v/>
      </c>
      <c r="J170" s="6">
        <f>IF(OR(B170&amp;""="",F170&lt;&gt;"نعم"),"",IF(H170="نعم","تمت",IF(ISNUMBER(G170),IF(G170&lt;'الإعدادات'!$B$4,"متأخرة","قادمة"),"بدون موعد")))</f>
        <v/>
      </c>
      <c r="K170" s="16">
        <f>IF(J170="متأخرة",'الإعدادات'!$B$4-G170,"")</f>
        <v/>
      </c>
      <c r="L170" s="18">
        <f>IF(OR(B170&amp;""="",NOT(ISNUMBER(A170))),"",IF(COUNTIFS($B$6:$B$505,B170&amp;"",$A$6:$A$505,"&gt;"&amp;A170)=0,1,0))</f>
        <v/>
      </c>
      <c r="M170" s="16">
        <f>IF(J170="متأخرة",COUNTIFS($K$6:$K$505,"&gt;"&amp;K170)+COUNTIFS($K$6:K170,K170),"")</f>
        <v/>
      </c>
    </row>
    <row r="171">
      <c r="A171" s="13" t="n"/>
      <c r="B171" s="5" t="n"/>
      <c r="C171" s="5" t="n"/>
      <c r="D171" s="5" t="n"/>
      <c r="E171" s="5" t="n"/>
      <c r="F171" s="5" t="n"/>
      <c r="G171" s="13" t="n"/>
      <c r="H171" s="5" t="n"/>
      <c r="I171" s="6">
        <f>IF(B171&amp;""="","",IFERROR(INDEX('الطلاب'!$B$6:$B$205,MATCH(B171&amp;"",'الطلاب'!$A$6:$A$205,0))&amp;"","غير موجود"))</f>
        <v/>
      </c>
      <c r="J171" s="6">
        <f>IF(OR(B171&amp;""="",F171&lt;&gt;"نعم"),"",IF(H171="نعم","تمت",IF(ISNUMBER(G171),IF(G171&lt;'الإعدادات'!$B$4,"متأخرة","قادمة"),"بدون موعد")))</f>
        <v/>
      </c>
      <c r="K171" s="16">
        <f>IF(J171="متأخرة",'الإعدادات'!$B$4-G171,"")</f>
        <v/>
      </c>
      <c r="L171" s="18">
        <f>IF(OR(B171&amp;""="",NOT(ISNUMBER(A171))),"",IF(COUNTIFS($B$6:$B$505,B171&amp;"",$A$6:$A$505,"&gt;"&amp;A171)=0,1,0))</f>
        <v/>
      </c>
      <c r="M171" s="16">
        <f>IF(J171="متأخرة",COUNTIFS($K$6:$K$505,"&gt;"&amp;K171)+COUNTIFS($K$6:K171,K171),"")</f>
        <v/>
      </c>
    </row>
    <row r="172">
      <c r="A172" s="13" t="n"/>
      <c r="B172" s="5" t="n"/>
      <c r="C172" s="5" t="n"/>
      <c r="D172" s="5" t="n"/>
      <c r="E172" s="5" t="n"/>
      <c r="F172" s="5" t="n"/>
      <c r="G172" s="13" t="n"/>
      <c r="H172" s="5" t="n"/>
      <c r="I172" s="6">
        <f>IF(B172&amp;""="","",IFERROR(INDEX('الطلاب'!$B$6:$B$205,MATCH(B172&amp;"",'الطلاب'!$A$6:$A$205,0))&amp;"","غير موجود"))</f>
        <v/>
      </c>
      <c r="J172" s="6">
        <f>IF(OR(B172&amp;""="",F172&lt;&gt;"نعم"),"",IF(H172="نعم","تمت",IF(ISNUMBER(G172),IF(G172&lt;'الإعدادات'!$B$4,"متأخرة","قادمة"),"بدون موعد")))</f>
        <v/>
      </c>
      <c r="K172" s="16">
        <f>IF(J172="متأخرة",'الإعدادات'!$B$4-G172,"")</f>
        <v/>
      </c>
      <c r="L172" s="18">
        <f>IF(OR(B172&amp;""="",NOT(ISNUMBER(A172))),"",IF(COUNTIFS($B$6:$B$505,B172&amp;"",$A$6:$A$505,"&gt;"&amp;A172)=0,1,0))</f>
        <v/>
      </c>
      <c r="M172" s="16">
        <f>IF(J172="متأخرة",COUNTIFS($K$6:$K$505,"&gt;"&amp;K172)+COUNTIFS($K$6:K172,K172),"")</f>
        <v/>
      </c>
    </row>
    <row r="173">
      <c r="A173" s="13" t="n"/>
      <c r="B173" s="5" t="n"/>
      <c r="C173" s="5" t="n"/>
      <c r="D173" s="5" t="n"/>
      <c r="E173" s="5" t="n"/>
      <c r="F173" s="5" t="n"/>
      <c r="G173" s="13" t="n"/>
      <c r="H173" s="5" t="n"/>
      <c r="I173" s="6">
        <f>IF(B173&amp;""="","",IFERROR(INDEX('الطلاب'!$B$6:$B$205,MATCH(B173&amp;"",'الطلاب'!$A$6:$A$205,0))&amp;"","غير موجود"))</f>
        <v/>
      </c>
      <c r="J173" s="6">
        <f>IF(OR(B173&amp;""="",F173&lt;&gt;"نعم"),"",IF(H173="نعم","تمت",IF(ISNUMBER(G173),IF(G173&lt;'الإعدادات'!$B$4,"متأخرة","قادمة"),"بدون موعد")))</f>
        <v/>
      </c>
      <c r="K173" s="16">
        <f>IF(J173="متأخرة",'الإعدادات'!$B$4-G173,"")</f>
        <v/>
      </c>
      <c r="L173" s="18">
        <f>IF(OR(B173&amp;""="",NOT(ISNUMBER(A173))),"",IF(COUNTIFS($B$6:$B$505,B173&amp;"",$A$6:$A$505,"&gt;"&amp;A173)=0,1,0))</f>
        <v/>
      </c>
      <c r="M173" s="16">
        <f>IF(J173="متأخرة",COUNTIFS($K$6:$K$505,"&gt;"&amp;K173)+COUNTIFS($K$6:K173,K173),"")</f>
        <v/>
      </c>
    </row>
    <row r="174">
      <c r="A174" s="13" t="n"/>
      <c r="B174" s="5" t="n"/>
      <c r="C174" s="5" t="n"/>
      <c r="D174" s="5" t="n"/>
      <c r="E174" s="5" t="n"/>
      <c r="F174" s="5" t="n"/>
      <c r="G174" s="13" t="n"/>
      <c r="H174" s="5" t="n"/>
      <c r="I174" s="6">
        <f>IF(B174&amp;""="","",IFERROR(INDEX('الطلاب'!$B$6:$B$205,MATCH(B174&amp;"",'الطلاب'!$A$6:$A$205,0))&amp;"","غير موجود"))</f>
        <v/>
      </c>
      <c r="J174" s="6">
        <f>IF(OR(B174&amp;""="",F174&lt;&gt;"نعم"),"",IF(H174="نعم","تمت",IF(ISNUMBER(G174),IF(G174&lt;'الإعدادات'!$B$4,"متأخرة","قادمة"),"بدون موعد")))</f>
        <v/>
      </c>
      <c r="K174" s="16">
        <f>IF(J174="متأخرة",'الإعدادات'!$B$4-G174,"")</f>
        <v/>
      </c>
      <c r="L174" s="18">
        <f>IF(OR(B174&amp;""="",NOT(ISNUMBER(A174))),"",IF(COUNTIFS($B$6:$B$505,B174&amp;"",$A$6:$A$505,"&gt;"&amp;A174)=0,1,0))</f>
        <v/>
      </c>
      <c r="M174" s="16">
        <f>IF(J174="متأخرة",COUNTIFS($K$6:$K$505,"&gt;"&amp;K174)+COUNTIFS($K$6:K174,K174),"")</f>
        <v/>
      </c>
    </row>
    <row r="175">
      <c r="A175" s="13" t="n"/>
      <c r="B175" s="5" t="n"/>
      <c r="C175" s="5" t="n"/>
      <c r="D175" s="5" t="n"/>
      <c r="E175" s="5" t="n"/>
      <c r="F175" s="5" t="n"/>
      <c r="G175" s="13" t="n"/>
      <c r="H175" s="5" t="n"/>
      <c r="I175" s="6">
        <f>IF(B175&amp;""="","",IFERROR(INDEX('الطلاب'!$B$6:$B$205,MATCH(B175&amp;"",'الطلاب'!$A$6:$A$205,0))&amp;"","غير موجود"))</f>
        <v/>
      </c>
      <c r="J175" s="6">
        <f>IF(OR(B175&amp;""="",F175&lt;&gt;"نعم"),"",IF(H175="نعم","تمت",IF(ISNUMBER(G175),IF(G175&lt;'الإعدادات'!$B$4,"متأخرة","قادمة"),"بدون موعد")))</f>
        <v/>
      </c>
      <c r="K175" s="16">
        <f>IF(J175="متأخرة",'الإعدادات'!$B$4-G175,"")</f>
        <v/>
      </c>
      <c r="L175" s="18">
        <f>IF(OR(B175&amp;""="",NOT(ISNUMBER(A175))),"",IF(COUNTIFS($B$6:$B$505,B175&amp;"",$A$6:$A$505,"&gt;"&amp;A175)=0,1,0))</f>
        <v/>
      </c>
      <c r="M175" s="16">
        <f>IF(J175="متأخرة",COUNTIFS($K$6:$K$505,"&gt;"&amp;K175)+COUNTIFS($K$6:K175,K175),"")</f>
        <v/>
      </c>
    </row>
    <row r="176">
      <c r="A176" s="13" t="n"/>
      <c r="B176" s="5" t="n"/>
      <c r="C176" s="5" t="n"/>
      <c r="D176" s="5" t="n"/>
      <c r="E176" s="5" t="n"/>
      <c r="F176" s="5" t="n"/>
      <c r="G176" s="13" t="n"/>
      <c r="H176" s="5" t="n"/>
      <c r="I176" s="6">
        <f>IF(B176&amp;""="","",IFERROR(INDEX('الطلاب'!$B$6:$B$205,MATCH(B176&amp;"",'الطلاب'!$A$6:$A$205,0))&amp;"","غير موجود"))</f>
        <v/>
      </c>
      <c r="J176" s="6">
        <f>IF(OR(B176&amp;""="",F176&lt;&gt;"نعم"),"",IF(H176="نعم","تمت",IF(ISNUMBER(G176),IF(G176&lt;'الإعدادات'!$B$4,"متأخرة","قادمة"),"بدون موعد")))</f>
        <v/>
      </c>
      <c r="K176" s="16">
        <f>IF(J176="متأخرة",'الإعدادات'!$B$4-G176,"")</f>
        <v/>
      </c>
      <c r="L176" s="18">
        <f>IF(OR(B176&amp;""="",NOT(ISNUMBER(A176))),"",IF(COUNTIFS($B$6:$B$505,B176&amp;"",$A$6:$A$505,"&gt;"&amp;A176)=0,1,0))</f>
        <v/>
      </c>
      <c r="M176" s="16">
        <f>IF(J176="متأخرة",COUNTIFS($K$6:$K$505,"&gt;"&amp;K176)+COUNTIFS($K$6:K176,K176),"")</f>
        <v/>
      </c>
    </row>
    <row r="177">
      <c r="A177" s="13" t="n"/>
      <c r="B177" s="5" t="n"/>
      <c r="C177" s="5" t="n"/>
      <c r="D177" s="5" t="n"/>
      <c r="E177" s="5" t="n"/>
      <c r="F177" s="5" t="n"/>
      <c r="G177" s="13" t="n"/>
      <c r="H177" s="5" t="n"/>
      <c r="I177" s="6">
        <f>IF(B177&amp;""="","",IFERROR(INDEX('الطلاب'!$B$6:$B$205,MATCH(B177&amp;"",'الطلاب'!$A$6:$A$205,0))&amp;"","غير موجود"))</f>
        <v/>
      </c>
      <c r="J177" s="6">
        <f>IF(OR(B177&amp;""="",F177&lt;&gt;"نعم"),"",IF(H177="نعم","تمت",IF(ISNUMBER(G177),IF(G177&lt;'الإعدادات'!$B$4,"متأخرة","قادمة"),"بدون موعد")))</f>
        <v/>
      </c>
      <c r="K177" s="16">
        <f>IF(J177="متأخرة",'الإعدادات'!$B$4-G177,"")</f>
        <v/>
      </c>
      <c r="L177" s="18">
        <f>IF(OR(B177&amp;""="",NOT(ISNUMBER(A177))),"",IF(COUNTIFS($B$6:$B$505,B177&amp;"",$A$6:$A$505,"&gt;"&amp;A177)=0,1,0))</f>
        <v/>
      </c>
      <c r="M177" s="16">
        <f>IF(J177="متأخرة",COUNTIFS($K$6:$K$505,"&gt;"&amp;K177)+COUNTIFS($K$6:K177,K177),"")</f>
        <v/>
      </c>
    </row>
    <row r="178">
      <c r="A178" s="13" t="n"/>
      <c r="B178" s="5" t="n"/>
      <c r="C178" s="5" t="n"/>
      <c r="D178" s="5" t="n"/>
      <c r="E178" s="5" t="n"/>
      <c r="F178" s="5" t="n"/>
      <c r="G178" s="13" t="n"/>
      <c r="H178" s="5" t="n"/>
      <c r="I178" s="6">
        <f>IF(B178&amp;""="","",IFERROR(INDEX('الطلاب'!$B$6:$B$205,MATCH(B178&amp;"",'الطلاب'!$A$6:$A$205,0))&amp;"","غير موجود"))</f>
        <v/>
      </c>
      <c r="J178" s="6">
        <f>IF(OR(B178&amp;""="",F178&lt;&gt;"نعم"),"",IF(H178="نعم","تمت",IF(ISNUMBER(G178),IF(G178&lt;'الإعدادات'!$B$4,"متأخرة","قادمة"),"بدون موعد")))</f>
        <v/>
      </c>
      <c r="K178" s="16">
        <f>IF(J178="متأخرة",'الإعدادات'!$B$4-G178,"")</f>
        <v/>
      </c>
      <c r="L178" s="18">
        <f>IF(OR(B178&amp;""="",NOT(ISNUMBER(A178))),"",IF(COUNTIFS($B$6:$B$505,B178&amp;"",$A$6:$A$505,"&gt;"&amp;A178)=0,1,0))</f>
        <v/>
      </c>
      <c r="M178" s="16">
        <f>IF(J178="متأخرة",COUNTIFS($K$6:$K$505,"&gt;"&amp;K178)+COUNTIFS($K$6:K178,K178),"")</f>
        <v/>
      </c>
    </row>
    <row r="179">
      <c r="A179" s="13" t="n"/>
      <c r="B179" s="5" t="n"/>
      <c r="C179" s="5" t="n"/>
      <c r="D179" s="5" t="n"/>
      <c r="E179" s="5" t="n"/>
      <c r="F179" s="5" t="n"/>
      <c r="G179" s="13" t="n"/>
      <c r="H179" s="5" t="n"/>
      <c r="I179" s="6">
        <f>IF(B179&amp;""="","",IFERROR(INDEX('الطلاب'!$B$6:$B$205,MATCH(B179&amp;"",'الطلاب'!$A$6:$A$205,0))&amp;"","غير موجود"))</f>
        <v/>
      </c>
      <c r="J179" s="6">
        <f>IF(OR(B179&amp;""="",F179&lt;&gt;"نعم"),"",IF(H179="نعم","تمت",IF(ISNUMBER(G179),IF(G179&lt;'الإعدادات'!$B$4,"متأخرة","قادمة"),"بدون موعد")))</f>
        <v/>
      </c>
      <c r="K179" s="16">
        <f>IF(J179="متأخرة",'الإعدادات'!$B$4-G179,"")</f>
        <v/>
      </c>
      <c r="L179" s="18">
        <f>IF(OR(B179&amp;""="",NOT(ISNUMBER(A179))),"",IF(COUNTIFS($B$6:$B$505,B179&amp;"",$A$6:$A$505,"&gt;"&amp;A179)=0,1,0))</f>
        <v/>
      </c>
      <c r="M179" s="16">
        <f>IF(J179="متأخرة",COUNTIFS($K$6:$K$505,"&gt;"&amp;K179)+COUNTIFS($K$6:K179,K179),"")</f>
        <v/>
      </c>
    </row>
    <row r="180">
      <c r="A180" s="13" t="n"/>
      <c r="B180" s="5" t="n"/>
      <c r="C180" s="5" t="n"/>
      <c r="D180" s="5" t="n"/>
      <c r="E180" s="5" t="n"/>
      <c r="F180" s="5" t="n"/>
      <c r="G180" s="13" t="n"/>
      <c r="H180" s="5" t="n"/>
      <c r="I180" s="6">
        <f>IF(B180&amp;""="","",IFERROR(INDEX('الطلاب'!$B$6:$B$205,MATCH(B180&amp;"",'الطلاب'!$A$6:$A$205,0))&amp;"","غير موجود"))</f>
        <v/>
      </c>
      <c r="J180" s="6">
        <f>IF(OR(B180&amp;""="",F180&lt;&gt;"نعم"),"",IF(H180="نعم","تمت",IF(ISNUMBER(G180),IF(G180&lt;'الإعدادات'!$B$4,"متأخرة","قادمة"),"بدون موعد")))</f>
        <v/>
      </c>
      <c r="K180" s="16">
        <f>IF(J180="متأخرة",'الإعدادات'!$B$4-G180,"")</f>
        <v/>
      </c>
      <c r="L180" s="18">
        <f>IF(OR(B180&amp;""="",NOT(ISNUMBER(A180))),"",IF(COUNTIFS($B$6:$B$505,B180&amp;"",$A$6:$A$505,"&gt;"&amp;A180)=0,1,0))</f>
        <v/>
      </c>
      <c r="M180" s="16">
        <f>IF(J180="متأخرة",COUNTIFS($K$6:$K$505,"&gt;"&amp;K180)+COUNTIFS($K$6:K180,K180),"")</f>
        <v/>
      </c>
    </row>
    <row r="181">
      <c r="A181" s="13" t="n"/>
      <c r="B181" s="5" t="n"/>
      <c r="C181" s="5" t="n"/>
      <c r="D181" s="5" t="n"/>
      <c r="E181" s="5" t="n"/>
      <c r="F181" s="5" t="n"/>
      <c r="G181" s="13" t="n"/>
      <c r="H181" s="5" t="n"/>
      <c r="I181" s="6">
        <f>IF(B181&amp;""="","",IFERROR(INDEX('الطلاب'!$B$6:$B$205,MATCH(B181&amp;"",'الطلاب'!$A$6:$A$205,0))&amp;"","غير موجود"))</f>
        <v/>
      </c>
      <c r="J181" s="6">
        <f>IF(OR(B181&amp;""="",F181&lt;&gt;"نعم"),"",IF(H181="نعم","تمت",IF(ISNUMBER(G181),IF(G181&lt;'الإعدادات'!$B$4,"متأخرة","قادمة"),"بدون موعد")))</f>
        <v/>
      </c>
      <c r="K181" s="16">
        <f>IF(J181="متأخرة",'الإعدادات'!$B$4-G181,"")</f>
        <v/>
      </c>
      <c r="L181" s="18">
        <f>IF(OR(B181&amp;""="",NOT(ISNUMBER(A181))),"",IF(COUNTIFS($B$6:$B$505,B181&amp;"",$A$6:$A$505,"&gt;"&amp;A181)=0,1,0))</f>
        <v/>
      </c>
      <c r="M181" s="16">
        <f>IF(J181="متأخرة",COUNTIFS($K$6:$K$505,"&gt;"&amp;K181)+COUNTIFS($K$6:K181,K181),"")</f>
        <v/>
      </c>
    </row>
    <row r="182">
      <c r="A182" s="13" t="n"/>
      <c r="B182" s="5" t="n"/>
      <c r="C182" s="5" t="n"/>
      <c r="D182" s="5" t="n"/>
      <c r="E182" s="5" t="n"/>
      <c r="F182" s="5" t="n"/>
      <c r="G182" s="13" t="n"/>
      <c r="H182" s="5" t="n"/>
      <c r="I182" s="6">
        <f>IF(B182&amp;""="","",IFERROR(INDEX('الطلاب'!$B$6:$B$205,MATCH(B182&amp;"",'الطلاب'!$A$6:$A$205,0))&amp;"","غير موجود"))</f>
        <v/>
      </c>
      <c r="J182" s="6">
        <f>IF(OR(B182&amp;""="",F182&lt;&gt;"نعم"),"",IF(H182="نعم","تمت",IF(ISNUMBER(G182),IF(G182&lt;'الإعدادات'!$B$4,"متأخرة","قادمة"),"بدون موعد")))</f>
        <v/>
      </c>
      <c r="K182" s="16">
        <f>IF(J182="متأخرة",'الإعدادات'!$B$4-G182,"")</f>
        <v/>
      </c>
      <c r="L182" s="18">
        <f>IF(OR(B182&amp;""="",NOT(ISNUMBER(A182))),"",IF(COUNTIFS($B$6:$B$505,B182&amp;"",$A$6:$A$505,"&gt;"&amp;A182)=0,1,0))</f>
        <v/>
      </c>
      <c r="M182" s="16">
        <f>IF(J182="متأخرة",COUNTIFS($K$6:$K$505,"&gt;"&amp;K182)+COUNTIFS($K$6:K182,K182),"")</f>
        <v/>
      </c>
    </row>
    <row r="183">
      <c r="A183" s="13" t="n"/>
      <c r="B183" s="5" t="n"/>
      <c r="C183" s="5" t="n"/>
      <c r="D183" s="5" t="n"/>
      <c r="E183" s="5" t="n"/>
      <c r="F183" s="5" t="n"/>
      <c r="G183" s="13" t="n"/>
      <c r="H183" s="5" t="n"/>
      <c r="I183" s="6">
        <f>IF(B183&amp;""="","",IFERROR(INDEX('الطلاب'!$B$6:$B$205,MATCH(B183&amp;"",'الطلاب'!$A$6:$A$205,0))&amp;"","غير موجود"))</f>
        <v/>
      </c>
      <c r="J183" s="6">
        <f>IF(OR(B183&amp;""="",F183&lt;&gt;"نعم"),"",IF(H183="نعم","تمت",IF(ISNUMBER(G183),IF(G183&lt;'الإعدادات'!$B$4,"متأخرة","قادمة"),"بدون موعد")))</f>
        <v/>
      </c>
      <c r="K183" s="16">
        <f>IF(J183="متأخرة",'الإعدادات'!$B$4-G183,"")</f>
        <v/>
      </c>
      <c r="L183" s="18">
        <f>IF(OR(B183&amp;""="",NOT(ISNUMBER(A183))),"",IF(COUNTIFS($B$6:$B$505,B183&amp;"",$A$6:$A$505,"&gt;"&amp;A183)=0,1,0))</f>
        <v/>
      </c>
      <c r="M183" s="16">
        <f>IF(J183="متأخرة",COUNTIFS($K$6:$K$505,"&gt;"&amp;K183)+COUNTIFS($K$6:K183,K183),"")</f>
        <v/>
      </c>
    </row>
    <row r="184">
      <c r="A184" s="13" t="n"/>
      <c r="B184" s="5" t="n"/>
      <c r="C184" s="5" t="n"/>
      <c r="D184" s="5" t="n"/>
      <c r="E184" s="5" t="n"/>
      <c r="F184" s="5" t="n"/>
      <c r="G184" s="13" t="n"/>
      <c r="H184" s="5" t="n"/>
      <c r="I184" s="6">
        <f>IF(B184&amp;""="","",IFERROR(INDEX('الطلاب'!$B$6:$B$205,MATCH(B184&amp;"",'الطلاب'!$A$6:$A$205,0))&amp;"","غير موجود"))</f>
        <v/>
      </c>
      <c r="J184" s="6">
        <f>IF(OR(B184&amp;""="",F184&lt;&gt;"نعم"),"",IF(H184="نعم","تمت",IF(ISNUMBER(G184),IF(G184&lt;'الإعدادات'!$B$4,"متأخرة","قادمة"),"بدون موعد")))</f>
        <v/>
      </c>
      <c r="K184" s="16">
        <f>IF(J184="متأخرة",'الإعدادات'!$B$4-G184,"")</f>
        <v/>
      </c>
      <c r="L184" s="18">
        <f>IF(OR(B184&amp;""="",NOT(ISNUMBER(A184))),"",IF(COUNTIFS($B$6:$B$505,B184&amp;"",$A$6:$A$505,"&gt;"&amp;A184)=0,1,0))</f>
        <v/>
      </c>
      <c r="M184" s="16">
        <f>IF(J184="متأخرة",COUNTIFS($K$6:$K$505,"&gt;"&amp;K184)+COUNTIFS($K$6:K184,K184),"")</f>
        <v/>
      </c>
    </row>
    <row r="185">
      <c r="A185" s="13" t="n"/>
      <c r="B185" s="5" t="n"/>
      <c r="C185" s="5" t="n"/>
      <c r="D185" s="5" t="n"/>
      <c r="E185" s="5" t="n"/>
      <c r="F185" s="5" t="n"/>
      <c r="G185" s="13" t="n"/>
      <c r="H185" s="5" t="n"/>
      <c r="I185" s="6">
        <f>IF(B185&amp;""="","",IFERROR(INDEX('الطلاب'!$B$6:$B$205,MATCH(B185&amp;"",'الطلاب'!$A$6:$A$205,0))&amp;"","غير موجود"))</f>
        <v/>
      </c>
      <c r="J185" s="6">
        <f>IF(OR(B185&amp;""="",F185&lt;&gt;"نعم"),"",IF(H185="نعم","تمت",IF(ISNUMBER(G185),IF(G185&lt;'الإعدادات'!$B$4,"متأخرة","قادمة"),"بدون موعد")))</f>
        <v/>
      </c>
      <c r="K185" s="16">
        <f>IF(J185="متأخرة",'الإعدادات'!$B$4-G185,"")</f>
        <v/>
      </c>
      <c r="L185" s="18">
        <f>IF(OR(B185&amp;""="",NOT(ISNUMBER(A185))),"",IF(COUNTIFS($B$6:$B$505,B185&amp;"",$A$6:$A$505,"&gt;"&amp;A185)=0,1,0))</f>
        <v/>
      </c>
      <c r="M185" s="16">
        <f>IF(J185="متأخرة",COUNTIFS($K$6:$K$505,"&gt;"&amp;K185)+COUNTIFS($K$6:K185,K185),"")</f>
        <v/>
      </c>
    </row>
    <row r="186">
      <c r="A186" s="13" t="n"/>
      <c r="B186" s="5" t="n"/>
      <c r="C186" s="5" t="n"/>
      <c r="D186" s="5" t="n"/>
      <c r="E186" s="5" t="n"/>
      <c r="F186" s="5" t="n"/>
      <c r="G186" s="13" t="n"/>
      <c r="H186" s="5" t="n"/>
      <c r="I186" s="6">
        <f>IF(B186&amp;""="","",IFERROR(INDEX('الطلاب'!$B$6:$B$205,MATCH(B186&amp;"",'الطلاب'!$A$6:$A$205,0))&amp;"","غير موجود"))</f>
        <v/>
      </c>
      <c r="J186" s="6">
        <f>IF(OR(B186&amp;""="",F186&lt;&gt;"نعم"),"",IF(H186="نعم","تمت",IF(ISNUMBER(G186),IF(G186&lt;'الإعدادات'!$B$4,"متأخرة","قادمة"),"بدون موعد")))</f>
        <v/>
      </c>
      <c r="K186" s="16">
        <f>IF(J186="متأخرة",'الإعدادات'!$B$4-G186,"")</f>
        <v/>
      </c>
      <c r="L186" s="18">
        <f>IF(OR(B186&amp;""="",NOT(ISNUMBER(A186))),"",IF(COUNTIFS($B$6:$B$505,B186&amp;"",$A$6:$A$505,"&gt;"&amp;A186)=0,1,0))</f>
        <v/>
      </c>
      <c r="M186" s="16">
        <f>IF(J186="متأخرة",COUNTIFS($K$6:$K$505,"&gt;"&amp;K186)+COUNTIFS($K$6:K186,K186),"")</f>
        <v/>
      </c>
    </row>
    <row r="187">
      <c r="A187" s="13" t="n"/>
      <c r="B187" s="5" t="n"/>
      <c r="C187" s="5" t="n"/>
      <c r="D187" s="5" t="n"/>
      <c r="E187" s="5" t="n"/>
      <c r="F187" s="5" t="n"/>
      <c r="G187" s="13" t="n"/>
      <c r="H187" s="5" t="n"/>
      <c r="I187" s="6">
        <f>IF(B187&amp;""="","",IFERROR(INDEX('الطلاب'!$B$6:$B$205,MATCH(B187&amp;"",'الطلاب'!$A$6:$A$205,0))&amp;"","غير موجود"))</f>
        <v/>
      </c>
      <c r="J187" s="6">
        <f>IF(OR(B187&amp;""="",F187&lt;&gt;"نعم"),"",IF(H187="نعم","تمت",IF(ISNUMBER(G187),IF(G187&lt;'الإعدادات'!$B$4,"متأخرة","قادمة"),"بدون موعد")))</f>
        <v/>
      </c>
      <c r="K187" s="16">
        <f>IF(J187="متأخرة",'الإعدادات'!$B$4-G187,"")</f>
        <v/>
      </c>
      <c r="L187" s="18">
        <f>IF(OR(B187&amp;""="",NOT(ISNUMBER(A187))),"",IF(COUNTIFS($B$6:$B$505,B187&amp;"",$A$6:$A$505,"&gt;"&amp;A187)=0,1,0))</f>
        <v/>
      </c>
      <c r="M187" s="16">
        <f>IF(J187="متأخرة",COUNTIFS($K$6:$K$505,"&gt;"&amp;K187)+COUNTIFS($K$6:K187,K187),"")</f>
        <v/>
      </c>
    </row>
    <row r="188">
      <c r="A188" s="13" t="n"/>
      <c r="B188" s="5" t="n"/>
      <c r="C188" s="5" t="n"/>
      <c r="D188" s="5" t="n"/>
      <c r="E188" s="5" t="n"/>
      <c r="F188" s="5" t="n"/>
      <c r="G188" s="13" t="n"/>
      <c r="H188" s="5" t="n"/>
      <c r="I188" s="6">
        <f>IF(B188&amp;""="","",IFERROR(INDEX('الطلاب'!$B$6:$B$205,MATCH(B188&amp;"",'الطلاب'!$A$6:$A$205,0))&amp;"","غير موجود"))</f>
        <v/>
      </c>
      <c r="J188" s="6">
        <f>IF(OR(B188&amp;""="",F188&lt;&gt;"نعم"),"",IF(H188="نعم","تمت",IF(ISNUMBER(G188),IF(G188&lt;'الإعدادات'!$B$4,"متأخرة","قادمة"),"بدون موعد")))</f>
        <v/>
      </c>
      <c r="K188" s="16">
        <f>IF(J188="متأخرة",'الإعدادات'!$B$4-G188,"")</f>
        <v/>
      </c>
      <c r="L188" s="18">
        <f>IF(OR(B188&amp;""="",NOT(ISNUMBER(A188))),"",IF(COUNTIFS($B$6:$B$505,B188&amp;"",$A$6:$A$505,"&gt;"&amp;A188)=0,1,0))</f>
        <v/>
      </c>
      <c r="M188" s="16">
        <f>IF(J188="متأخرة",COUNTIFS($K$6:$K$505,"&gt;"&amp;K188)+COUNTIFS($K$6:K188,K188),"")</f>
        <v/>
      </c>
    </row>
    <row r="189">
      <c r="A189" s="13" t="n"/>
      <c r="B189" s="5" t="n"/>
      <c r="C189" s="5" t="n"/>
      <c r="D189" s="5" t="n"/>
      <c r="E189" s="5" t="n"/>
      <c r="F189" s="5" t="n"/>
      <c r="G189" s="13" t="n"/>
      <c r="H189" s="5" t="n"/>
      <c r="I189" s="6">
        <f>IF(B189&amp;""="","",IFERROR(INDEX('الطلاب'!$B$6:$B$205,MATCH(B189&amp;"",'الطلاب'!$A$6:$A$205,0))&amp;"","غير موجود"))</f>
        <v/>
      </c>
      <c r="J189" s="6">
        <f>IF(OR(B189&amp;""="",F189&lt;&gt;"نعم"),"",IF(H189="نعم","تمت",IF(ISNUMBER(G189),IF(G189&lt;'الإعدادات'!$B$4,"متأخرة","قادمة"),"بدون موعد")))</f>
        <v/>
      </c>
      <c r="K189" s="16">
        <f>IF(J189="متأخرة",'الإعدادات'!$B$4-G189,"")</f>
        <v/>
      </c>
      <c r="L189" s="18">
        <f>IF(OR(B189&amp;""="",NOT(ISNUMBER(A189))),"",IF(COUNTIFS($B$6:$B$505,B189&amp;"",$A$6:$A$505,"&gt;"&amp;A189)=0,1,0))</f>
        <v/>
      </c>
      <c r="M189" s="16">
        <f>IF(J189="متأخرة",COUNTIFS($K$6:$K$505,"&gt;"&amp;K189)+COUNTIFS($K$6:K189,K189),"")</f>
        <v/>
      </c>
    </row>
    <row r="190">
      <c r="A190" s="13" t="n"/>
      <c r="B190" s="5" t="n"/>
      <c r="C190" s="5" t="n"/>
      <c r="D190" s="5" t="n"/>
      <c r="E190" s="5" t="n"/>
      <c r="F190" s="5" t="n"/>
      <c r="G190" s="13" t="n"/>
      <c r="H190" s="5" t="n"/>
      <c r="I190" s="6">
        <f>IF(B190&amp;""="","",IFERROR(INDEX('الطلاب'!$B$6:$B$205,MATCH(B190&amp;"",'الطلاب'!$A$6:$A$205,0))&amp;"","غير موجود"))</f>
        <v/>
      </c>
      <c r="J190" s="6">
        <f>IF(OR(B190&amp;""="",F190&lt;&gt;"نعم"),"",IF(H190="نعم","تمت",IF(ISNUMBER(G190),IF(G190&lt;'الإعدادات'!$B$4,"متأخرة","قادمة"),"بدون موعد")))</f>
        <v/>
      </c>
      <c r="K190" s="16">
        <f>IF(J190="متأخرة",'الإعدادات'!$B$4-G190,"")</f>
        <v/>
      </c>
      <c r="L190" s="18">
        <f>IF(OR(B190&amp;""="",NOT(ISNUMBER(A190))),"",IF(COUNTIFS($B$6:$B$505,B190&amp;"",$A$6:$A$505,"&gt;"&amp;A190)=0,1,0))</f>
        <v/>
      </c>
      <c r="M190" s="16">
        <f>IF(J190="متأخرة",COUNTIFS($K$6:$K$505,"&gt;"&amp;K190)+COUNTIFS($K$6:K190,K190),"")</f>
        <v/>
      </c>
    </row>
    <row r="191">
      <c r="A191" s="13" t="n"/>
      <c r="B191" s="5" t="n"/>
      <c r="C191" s="5" t="n"/>
      <c r="D191" s="5" t="n"/>
      <c r="E191" s="5" t="n"/>
      <c r="F191" s="5" t="n"/>
      <c r="G191" s="13" t="n"/>
      <c r="H191" s="5" t="n"/>
      <c r="I191" s="6">
        <f>IF(B191&amp;""="","",IFERROR(INDEX('الطلاب'!$B$6:$B$205,MATCH(B191&amp;"",'الطلاب'!$A$6:$A$205,0))&amp;"","غير موجود"))</f>
        <v/>
      </c>
      <c r="J191" s="6">
        <f>IF(OR(B191&amp;""="",F191&lt;&gt;"نعم"),"",IF(H191="نعم","تمت",IF(ISNUMBER(G191),IF(G191&lt;'الإعدادات'!$B$4,"متأخرة","قادمة"),"بدون موعد")))</f>
        <v/>
      </c>
      <c r="K191" s="16">
        <f>IF(J191="متأخرة",'الإعدادات'!$B$4-G191,"")</f>
        <v/>
      </c>
      <c r="L191" s="18">
        <f>IF(OR(B191&amp;""="",NOT(ISNUMBER(A191))),"",IF(COUNTIFS($B$6:$B$505,B191&amp;"",$A$6:$A$505,"&gt;"&amp;A191)=0,1,0))</f>
        <v/>
      </c>
      <c r="M191" s="16">
        <f>IF(J191="متأخرة",COUNTIFS($K$6:$K$505,"&gt;"&amp;K191)+COUNTIFS($K$6:K191,K191),"")</f>
        <v/>
      </c>
    </row>
    <row r="192">
      <c r="A192" s="13" t="n"/>
      <c r="B192" s="5" t="n"/>
      <c r="C192" s="5" t="n"/>
      <c r="D192" s="5" t="n"/>
      <c r="E192" s="5" t="n"/>
      <c r="F192" s="5" t="n"/>
      <c r="G192" s="13" t="n"/>
      <c r="H192" s="5" t="n"/>
      <c r="I192" s="6">
        <f>IF(B192&amp;""="","",IFERROR(INDEX('الطلاب'!$B$6:$B$205,MATCH(B192&amp;"",'الطلاب'!$A$6:$A$205,0))&amp;"","غير موجود"))</f>
        <v/>
      </c>
      <c r="J192" s="6">
        <f>IF(OR(B192&amp;""="",F192&lt;&gt;"نعم"),"",IF(H192="نعم","تمت",IF(ISNUMBER(G192),IF(G192&lt;'الإعدادات'!$B$4,"متأخرة","قادمة"),"بدون موعد")))</f>
        <v/>
      </c>
      <c r="K192" s="16">
        <f>IF(J192="متأخرة",'الإعدادات'!$B$4-G192,"")</f>
        <v/>
      </c>
      <c r="L192" s="18">
        <f>IF(OR(B192&amp;""="",NOT(ISNUMBER(A192))),"",IF(COUNTIFS($B$6:$B$505,B192&amp;"",$A$6:$A$505,"&gt;"&amp;A192)=0,1,0))</f>
        <v/>
      </c>
      <c r="M192" s="16">
        <f>IF(J192="متأخرة",COUNTIFS($K$6:$K$505,"&gt;"&amp;K192)+COUNTIFS($K$6:K192,K192),"")</f>
        <v/>
      </c>
    </row>
    <row r="193">
      <c r="A193" s="13" t="n"/>
      <c r="B193" s="5" t="n"/>
      <c r="C193" s="5" t="n"/>
      <c r="D193" s="5" t="n"/>
      <c r="E193" s="5" t="n"/>
      <c r="F193" s="5" t="n"/>
      <c r="G193" s="13" t="n"/>
      <c r="H193" s="5" t="n"/>
      <c r="I193" s="6">
        <f>IF(B193&amp;""="","",IFERROR(INDEX('الطلاب'!$B$6:$B$205,MATCH(B193&amp;"",'الطلاب'!$A$6:$A$205,0))&amp;"","غير موجود"))</f>
        <v/>
      </c>
      <c r="J193" s="6">
        <f>IF(OR(B193&amp;""="",F193&lt;&gt;"نعم"),"",IF(H193="نعم","تمت",IF(ISNUMBER(G193),IF(G193&lt;'الإعدادات'!$B$4,"متأخرة","قادمة"),"بدون موعد")))</f>
        <v/>
      </c>
      <c r="K193" s="16">
        <f>IF(J193="متأخرة",'الإعدادات'!$B$4-G193,"")</f>
        <v/>
      </c>
      <c r="L193" s="18">
        <f>IF(OR(B193&amp;""="",NOT(ISNUMBER(A193))),"",IF(COUNTIFS($B$6:$B$505,B193&amp;"",$A$6:$A$505,"&gt;"&amp;A193)=0,1,0))</f>
        <v/>
      </c>
      <c r="M193" s="16">
        <f>IF(J193="متأخرة",COUNTIFS($K$6:$K$505,"&gt;"&amp;K193)+COUNTIFS($K$6:K193,K193),"")</f>
        <v/>
      </c>
    </row>
    <row r="194">
      <c r="A194" s="13" t="n"/>
      <c r="B194" s="5" t="n"/>
      <c r="C194" s="5" t="n"/>
      <c r="D194" s="5" t="n"/>
      <c r="E194" s="5" t="n"/>
      <c r="F194" s="5" t="n"/>
      <c r="G194" s="13" t="n"/>
      <c r="H194" s="5" t="n"/>
      <c r="I194" s="6">
        <f>IF(B194&amp;""="","",IFERROR(INDEX('الطلاب'!$B$6:$B$205,MATCH(B194&amp;"",'الطلاب'!$A$6:$A$205,0))&amp;"","غير موجود"))</f>
        <v/>
      </c>
      <c r="J194" s="6">
        <f>IF(OR(B194&amp;""="",F194&lt;&gt;"نعم"),"",IF(H194="نعم","تمت",IF(ISNUMBER(G194),IF(G194&lt;'الإعدادات'!$B$4,"متأخرة","قادمة"),"بدون موعد")))</f>
        <v/>
      </c>
      <c r="K194" s="16">
        <f>IF(J194="متأخرة",'الإعدادات'!$B$4-G194,"")</f>
        <v/>
      </c>
      <c r="L194" s="18">
        <f>IF(OR(B194&amp;""="",NOT(ISNUMBER(A194))),"",IF(COUNTIFS($B$6:$B$505,B194&amp;"",$A$6:$A$505,"&gt;"&amp;A194)=0,1,0))</f>
        <v/>
      </c>
      <c r="M194" s="16">
        <f>IF(J194="متأخرة",COUNTIFS($K$6:$K$505,"&gt;"&amp;K194)+COUNTIFS($K$6:K194,K194),"")</f>
        <v/>
      </c>
    </row>
    <row r="195">
      <c r="A195" s="13" t="n"/>
      <c r="B195" s="5" t="n"/>
      <c r="C195" s="5" t="n"/>
      <c r="D195" s="5" t="n"/>
      <c r="E195" s="5" t="n"/>
      <c r="F195" s="5" t="n"/>
      <c r="G195" s="13" t="n"/>
      <c r="H195" s="5" t="n"/>
      <c r="I195" s="6">
        <f>IF(B195&amp;""="","",IFERROR(INDEX('الطلاب'!$B$6:$B$205,MATCH(B195&amp;"",'الطلاب'!$A$6:$A$205,0))&amp;"","غير موجود"))</f>
        <v/>
      </c>
      <c r="J195" s="6">
        <f>IF(OR(B195&amp;""="",F195&lt;&gt;"نعم"),"",IF(H195="نعم","تمت",IF(ISNUMBER(G195),IF(G195&lt;'الإعدادات'!$B$4,"متأخرة","قادمة"),"بدون موعد")))</f>
        <v/>
      </c>
      <c r="K195" s="16">
        <f>IF(J195="متأخرة",'الإعدادات'!$B$4-G195,"")</f>
        <v/>
      </c>
      <c r="L195" s="18">
        <f>IF(OR(B195&amp;""="",NOT(ISNUMBER(A195))),"",IF(COUNTIFS($B$6:$B$505,B195&amp;"",$A$6:$A$505,"&gt;"&amp;A195)=0,1,0))</f>
        <v/>
      </c>
      <c r="M195" s="16">
        <f>IF(J195="متأخرة",COUNTIFS($K$6:$K$505,"&gt;"&amp;K195)+COUNTIFS($K$6:K195,K195),"")</f>
        <v/>
      </c>
    </row>
    <row r="196">
      <c r="A196" s="13" t="n"/>
      <c r="B196" s="5" t="n"/>
      <c r="C196" s="5" t="n"/>
      <c r="D196" s="5" t="n"/>
      <c r="E196" s="5" t="n"/>
      <c r="F196" s="5" t="n"/>
      <c r="G196" s="13" t="n"/>
      <c r="H196" s="5" t="n"/>
      <c r="I196" s="6">
        <f>IF(B196&amp;""="","",IFERROR(INDEX('الطلاب'!$B$6:$B$205,MATCH(B196&amp;"",'الطلاب'!$A$6:$A$205,0))&amp;"","غير موجود"))</f>
        <v/>
      </c>
      <c r="J196" s="6">
        <f>IF(OR(B196&amp;""="",F196&lt;&gt;"نعم"),"",IF(H196="نعم","تمت",IF(ISNUMBER(G196),IF(G196&lt;'الإعدادات'!$B$4,"متأخرة","قادمة"),"بدون موعد")))</f>
        <v/>
      </c>
      <c r="K196" s="16">
        <f>IF(J196="متأخرة",'الإعدادات'!$B$4-G196,"")</f>
        <v/>
      </c>
      <c r="L196" s="18">
        <f>IF(OR(B196&amp;""="",NOT(ISNUMBER(A196))),"",IF(COUNTIFS($B$6:$B$505,B196&amp;"",$A$6:$A$505,"&gt;"&amp;A196)=0,1,0))</f>
        <v/>
      </c>
      <c r="M196" s="16">
        <f>IF(J196="متأخرة",COUNTIFS($K$6:$K$505,"&gt;"&amp;K196)+COUNTIFS($K$6:K196,K196),"")</f>
        <v/>
      </c>
    </row>
    <row r="197">
      <c r="A197" s="13" t="n"/>
      <c r="B197" s="5" t="n"/>
      <c r="C197" s="5" t="n"/>
      <c r="D197" s="5" t="n"/>
      <c r="E197" s="5" t="n"/>
      <c r="F197" s="5" t="n"/>
      <c r="G197" s="13" t="n"/>
      <c r="H197" s="5" t="n"/>
      <c r="I197" s="6">
        <f>IF(B197&amp;""="","",IFERROR(INDEX('الطلاب'!$B$6:$B$205,MATCH(B197&amp;"",'الطلاب'!$A$6:$A$205,0))&amp;"","غير موجود"))</f>
        <v/>
      </c>
      <c r="J197" s="6">
        <f>IF(OR(B197&amp;""="",F197&lt;&gt;"نعم"),"",IF(H197="نعم","تمت",IF(ISNUMBER(G197),IF(G197&lt;'الإعدادات'!$B$4,"متأخرة","قادمة"),"بدون موعد")))</f>
        <v/>
      </c>
      <c r="K197" s="16">
        <f>IF(J197="متأخرة",'الإعدادات'!$B$4-G197,"")</f>
        <v/>
      </c>
      <c r="L197" s="18">
        <f>IF(OR(B197&amp;""="",NOT(ISNUMBER(A197))),"",IF(COUNTIFS($B$6:$B$505,B197&amp;"",$A$6:$A$505,"&gt;"&amp;A197)=0,1,0))</f>
        <v/>
      </c>
      <c r="M197" s="16">
        <f>IF(J197="متأخرة",COUNTIFS($K$6:$K$505,"&gt;"&amp;K197)+COUNTIFS($K$6:K197,K197),"")</f>
        <v/>
      </c>
    </row>
    <row r="198">
      <c r="A198" s="13" t="n"/>
      <c r="B198" s="5" t="n"/>
      <c r="C198" s="5" t="n"/>
      <c r="D198" s="5" t="n"/>
      <c r="E198" s="5" t="n"/>
      <c r="F198" s="5" t="n"/>
      <c r="G198" s="13" t="n"/>
      <c r="H198" s="5" t="n"/>
      <c r="I198" s="6">
        <f>IF(B198&amp;""="","",IFERROR(INDEX('الطلاب'!$B$6:$B$205,MATCH(B198&amp;"",'الطلاب'!$A$6:$A$205,0))&amp;"","غير موجود"))</f>
        <v/>
      </c>
      <c r="J198" s="6">
        <f>IF(OR(B198&amp;""="",F198&lt;&gt;"نعم"),"",IF(H198="نعم","تمت",IF(ISNUMBER(G198),IF(G198&lt;'الإعدادات'!$B$4,"متأخرة","قادمة"),"بدون موعد")))</f>
        <v/>
      </c>
      <c r="K198" s="16">
        <f>IF(J198="متأخرة",'الإعدادات'!$B$4-G198,"")</f>
        <v/>
      </c>
      <c r="L198" s="18">
        <f>IF(OR(B198&amp;""="",NOT(ISNUMBER(A198))),"",IF(COUNTIFS($B$6:$B$505,B198&amp;"",$A$6:$A$505,"&gt;"&amp;A198)=0,1,0))</f>
        <v/>
      </c>
      <c r="M198" s="16">
        <f>IF(J198="متأخرة",COUNTIFS($K$6:$K$505,"&gt;"&amp;K198)+COUNTIFS($K$6:K198,K198),"")</f>
        <v/>
      </c>
    </row>
    <row r="199">
      <c r="A199" s="13" t="n"/>
      <c r="B199" s="5" t="n"/>
      <c r="C199" s="5" t="n"/>
      <c r="D199" s="5" t="n"/>
      <c r="E199" s="5" t="n"/>
      <c r="F199" s="5" t="n"/>
      <c r="G199" s="13" t="n"/>
      <c r="H199" s="5" t="n"/>
      <c r="I199" s="6">
        <f>IF(B199&amp;""="","",IFERROR(INDEX('الطلاب'!$B$6:$B$205,MATCH(B199&amp;"",'الطلاب'!$A$6:$A$205,0))&amp;"","غير موجود"))</f>
        <v/>
      </c>
      <c r="J199" s="6">
        <f>IF(OR(B199&amp;""="",F199&lt;&gt;"نعم"),"",IF(H199="نعم","تمت",IF(ISNUMBER(G199),IF(G199&lt;'الإعدادات'!$B$4,"متأخرة","قادمة"),"بدون موعد")))</f>
        <v/>
      </c>
      <c r="K199" s="16">
        <f>IF(J199="متأخرة",'الإعدادات'!$B$4-G199,"")</f>
        <v/>
      </c>
      <c r="L199" s="18">
        <f>IF(OR(B199&amp;""="",NOT(ISNUMBER(A199))),"",IF(COUNTIFS($B$6:$B$505,B199&amp;"",$A$6:$A$505,"&gt;"&amp;A199)=0,1,0))</f>
        <v/>
      </c>
      <c r="M199" s="16">
        <f>IF(J199="متأخرة",COUNTIFS($K$6:$K$505,"&gt;"&amp;K199)+COUNTIFS($K$6:K199,K199),"")</f>
        <v/>
      </c>
    </row>
    <row r="200">
      <c r="A200" s="13" t="n"/>
      <c r="B200" s="5" t="n"/>
      <c r="C200" s="5" t="n"/>
      <c r="D200" s="5" t="n"/>
      <c r="E200" s="5" t="n"/>
      <c r="F200" s="5" t="n"/>
      <c r="G200" s="13" t="n"/>
      <c r="H200" s="5" t="n"/>
      <c r="I200" s="6">
        <f>IF(B200&amp;""="","",IFERROR(INDEX('الطلاب'!$B$6:$B$205,MATCH(B200&amp;"",'الطلاب'!$A$6:$A$205,0))&amp;"","غير موجود"))</f>
        <v/>
      </c>
      <c r="J200" s="6">
        <f>IF(OR(B200&amp;""="",F200&lt;&gt;"نعم"),"",IF(H200="نعم","تمت",IF(ISNUMBER(G200),IF(G200&lt;'الإعدادات'!$B$4,"متأخرة","قادمة"),"بدون موعد")))</f>
        <v/>
      </c>
      <c r="K200" s="16">
        <f>IF(J200="متأخرة",'الإعدادات'!$B$4-G200,"")</f>
        <v/>
      </c>
      <c r="L200" s="18">
        <f>IF(OR(B200&amp;""="",NOT(ISNUMBER(A200))),"",IF(COUNTIFS($B$6:$B$505,B200&amp;"",$A$6:$A$505,"&gt;"&amp;A200)=0,1,0))</f>
        <v/>
      </c>
      <c r="M200" s="16">
        <f>IF(J200="متأخرة",COUNTIFS($K$6:$K$505,"&gt;"&amp;K200)+COUNTIFS($K$6:K200,K200),"")</f>
        <v/>
      </c>
    </row>
    <row r="201">
      <c r="A201" s="13" t="n"/>
      <c r="B201" s="5" t="n"/>
      <c r="C201" s="5" t="n"/>
      <c r="D201" s="5" t="n"/>
      <c r="E201" s="5" t="n"/>
      <c r="F201" s="5" t="n"/>
      <c r="G201" s="13" t="n"/>
      <c r="H201" s="5" t="n"/>
      <c r="I201" s="6">
        <f>IF(B201&amp;""="","",IFERROR(INDEX('الطلاب'!$B$6:$B$205,MATCH(B201&amp;"",'الطلاب'!$A$6:$A$205,0))&amp;"","غير موجود"))</f>
        <v/>
      </c>
      <c r="J201" s="6">
        <f>IF(OR(B201&amp;""="",F201&lt;&gt;"نعم"),"",IF(H201="نعم","تمت",IF(ISNUMBER(G201),IF(G201&lt;'الإعدادات'!$B$4,"متأخرة","قادمة"),"بدون موعد")))</f>
        <v/>
      </c>
      <c r="K201" s="16">
        <f>IF(J201="متأخرة",'الإعدادات'!$B$4-G201,"")</f>
        <v/>
      </c>
      <c r="L201" s="18">
        <f>IF(OR(B201&amp;""="",NOT(ISNUMBER(A201))),"",IF(COUNTIFS($B$6:$B$505,B201&amp;"",$A$6:$A$505,"&gt;"&amp;A201)=0,1,0))</f>
        <v/>
      </c>
      <c r="M201" s="16">
        <f>IF(J201="متأخرة",COUNTIFS($K$6:$K$505,"&gt;"&amp;K201)+COUNTIFS($K$6:K201,K201),"")</f>
        <v/>
      </c>
    </row>
    <row r="202">
      <c r="A202" s="13" t="n"/>
      <c r="B202" s="5" t="n"/>
      <c r="C202" s="5" t="n"/>
      <c r="D202" s="5" t="n"/>
      <c r="E202" s="5" t="n"/>
      <c r="F202" s="5" t="n"/>
      <c r="G202" s="13" t="n"/>
      <c r="H202" s="5" t="n"/>
      <c r="I202" s="6">
        <f>IF(B202&amp;""="","",IFERROR(INDEX('الطلاب'!$B$6:$B$205,MATCH(B202&amp;"",'الطلاب'!$A$6:$A$205,0))&amp;"","غير موجود"))</f>
        <v/>
      </c>
      <c r="J202" s="6">
        <f>IF(OR(B202&amp;""="",F202&lt;&gt;"نعم"),"",IF(H202="نعم","تمت",IF(ISNUMBER(G202),IF(G202&lt;'الإعدادات'!$B$4,"متأخرة","قادمة"),"بدون موعد")))</f>
        <v/>
      </c>
      <c r="K202" s="16">
        <f>IF(J202="متأخرة",'الإعدادات'!$B$4-G202,"")</f>
        <v/>
      </c>
      <c r="L202" s="18">
        <f>IF(OR(B202&amp;""="",NOT(ISNUMBER(A202))),"",IF(COUNTIFS($B$6:$B$505,B202&amp;"",$A$6:$A$505,"&gt;"&amp;A202)=0,1,0))</f>
        <v/>
      </c>
      <c r="M202" s="16">
        <f>IF(J202="متأخرة",COUNTIFS($K$6:$K$505,"&gt;"&amp;K202)+COUNTIFS($K$6:K202,K202),"")</f>
        <v/>
      </c>
    </row>
    <row r="203">
      <c r="A203" s="13" t="n"/>
      <c r="B203" s="5" t="n"/>
      <c r="C203" s="5" t="n"/>
      <c r="D203" s="5" t="n"/>
      <c r="E203" s="5" t="n"/>
      <c r="F203" s="5" t="n"/>
      <c r="G203" s="13" t="n"/>
      <c r="H203" s="5" t="n"/>
      <c r="I203" s="6">
        <f>IF(B203&amp;""="","",IFERROR(INDEX('الطلاب'!$B$6:$B$205,MATCH(B203&amp;"",'الطلاب'!$A$6:$A$205,0))&amp;"","غير موجود"))</f>
        <v/>
      </c>
      <c r="J203" s="6">
        <f>IF(OR(B203&amp;""="",F203&lt;&gt;"نعم"),"",IF(H203="نعم","تمت",IF(ISNUMBER(G203),IF(G203&lt;'الإعدادات'!$B$4,"متأخرة","قادمة"),"بدون موعد")))</f>
        <v/>
      </c>
      <c r="K203" s="16">
        <f>IF(J203="متأخرة",'الإعدادات'!$B$4-G203,"")</f>
        <v/>
      </c>
      <c r="L203" s="18">
        <f>IF(OR(B203&amp;""="",NOT(ISNUMBER(A203))),"",IF(COUNTIFS($B$6:$B$505,B203&amp;"",$A$6:$A$505,"&gt;"&amp;A203)=0,1,0))</f>
        <v/>
      </c>
      <c r="M203" s="16">
        <f>IF(J203="متأخرة",COUNTIFS($K$6:$K$505,"&gt;"&amp;K203)+COUNTIFS($K$6:K203,K203),"")</f>
        <v/>
      </c>
    </row>
    <row r="204">
      <c r="A204" s="13" t="n"/>
      <c r="B204" s="5" t="n"/>
      <c r="C204" s="5" t="n"/>
      <c r="D204" s="5" t="n"/>
      <c r="E204" s="5" t="n"/>
      <c r="F204" s="5" t="n"/>
      <c r="G204" s="13" t="n"/>
      <c r="H204" s="5" t="n"/>
      <c r="I204" s="6">
        <f>IF(B204&amp;""="","",IFERROR(INDEX('الطلاب'!$B$6:$B$205,MATCH(B204&amp;"",'الطلاب'!$A$6:$A$205,0))&amp;"","غير موجود"))</f>
        <v/>
      </c>
      <c r="J204" s="6">
        <f>IF(OR(B204&amp;""="",F204&lt;&gt;"نعم"),"",IF(H204="نعم","تمت",IF(ISNUMBER(G204),IF(G204&lt;'الإعدادات'!$B$4,"متأخرة","قادمة"),"بدون موعد")))</f>
        <v/>
      </c>
      <c r="K204" s="16">
        <f>IF(J204="متأخرة",'الإعدادات'!$B$4-G204,"")</f>
        <v/>
      </c>
      <c r="L204" s="18">
        <f>IF(OR(B204&amp;""="",NOT(ISNUMBER(A204))),"",IF(COUNTIFS($B$6:$B$505,B204&amp;"",$A$6:$A$505,"&gt;"&amp;A204)=0,1,0))</f>
        <v/>
      </c>
      <c r="M204" s="16">
        <f>IF(J204="متأخرة",COUNTIFS($K$6:$K$505,"&gt;"&amp;K204)+COUNTIFS($K$6:K204,K204),"")</f>
        <v/>
      </c>
    </row>
    <row r="205">
      <c r="A205" s="13" t="n"/>
      <c r="B205" s="5" t="n"/>
      <c r="C205" s="5" t="n"/>
      <c r="D205" s="5" t="n"/>
      <c r="E205" s="5" t="n"/>
      <c r="F205" s="5" t="n"/>
      <c r="G205" s="13" t="n"/>
      <c r="H205" s="5" t="n"/>
      <c r="I205" s="6">
        <f>IF(B205&amp;""="","",IFERROR(INDEX('الطلاب'!$B$6:$B$205,MATCH(B205&amp;"",'الطلاب'!$A$6:$A$205,0))&amp;"","غير موجود"))</f>
        <v/>
      </c>
      <c r="J205" s="6">
        <f>IF(OR(B205&amp;""="",F205&lt;&gt;"نعم"),"",IF(H205="نعم","تمت",IF(ISNUMBER(G205),IF(G205&lt;'الإعدادات'!$B$4,"متأخرة","قادمة"),"بدون موعد")))</f>
        <v/>
      </c>
      <c r="K205" s="16">
        <f>IF(J205="متأخرة",'الإعدادات'!$B$4-G205,"")</f>
        <v/>
      </c>
      <c r="L205" s="18">
        <f>IF(OR(B205&amp;""="",NOT(ISNUMBER(A205))),"",IF(COUNTIFS($B$6:$B$505,B205&amp;"",$A$6:$A$505,"&gt;"&amp;A205)=0,1,0))</f>
        <v/>
      </c>
      <c r="M205" s="16">
        <f>IF(J205="متأخرة",COUNTIFS($K$6:$K$505,"&gt;"&amp;K205)+COUNTIFS($K$6:K205,K205),"")</f>
        <v/>
      </c>
    </row>
    <row r="206">
      <c r="A206" s="13" t="n"/>
      <c r="B206" s="5" t="n"/>
      <c r="C206" s="5" t="n"/>
      <c r="D206" s="5" t="n"/>
      <c r="E206" s="5" t="n"/>
      <c r="F206" s="5" t="n"/>
      <c r="G206" s="13" t="n"/>
      <c r="H206" s="5" t="n"/>
      <c r="I206" s="6">
        <f>IF(B206&amp;""="","",IFERROR(INDEX('الطلاب'!$B$6:$B$205,MATCH(B206&amp;"",'الطلاب'!$A$6:$A$205,0))&amp;"","غير موجود"))</f>
        <v/>
      </c>
      <c r="J206" s="6">
        <f>IF(OR(B206&amp;""="",F206&lt;&gt;"نعم"),"",IF(H206="نعم","تمت",IF(ISNUMBER(G206),IF(G206&lt;'الإعدادات'!$B$4,"متأخرة","قادمة"),"بدون موعد")))</f>
        <v/>
      </c>
      <c r="K206" s="16">
        <f>IF(J206="متأخرة",'الإعدادات'!$B$4-G206,"")</f>
        <v/>
      </c>
      <c r="L206" s="18">
        <f>IF(OR(B206&amp;""="",NOT(ISNUMBER(A206))),"",IF(COUNTIFS($B$6:$B$505,B206&amp;"",$A$6:$A$505,"&gt;"&amp;A206)=0,1,0))</f>
        <v/>
      </c>
      <c r="M206" s="16">
        <f>IF(J206="متأخرة",COUNTIFS($K$6:$K$505,"&gt;"&amp;K206)+COUNTIFS($K$6:K206,K206),"")</f>
        <v/>
      </c>
    </row>
    <row r="207">
      <c r="A207" s="13" t="n"/>
      <c r="B207" s="5" t="n"/>
      <c r="C207" s="5" t="n"/>
      <c r="D207" s="5" t="n"/>
      <c r="E207" s="5" t="n"/>
      <c r="F207" s="5" t="n"/>
      <c r="G207" s="13" t="n"/>
      <c r="H207" s="5" t="n"/>
      <c r="I207" s="6">
        <f>IF(B207&amp;""="","",IFERROR(INDEX('الطلاب'!$B$6:$B$205,MATCH(B207&amp;"",'الطلاب'!$A$6:$A$205,0))&amp;"","غير موجود"))</f>
        <v/>
      </c>
      <c r="J207" s="6">
        <f>IF(OR(B207&amp;""="",F207&lt;&gt;"نعم"),"",IF(H207="نعم","تمت",IF(ISNUMBER(G207),IF(G207&lt;'الإعدادات'!$B$4,"متأخرة","قادمة"),"بدون موعد")))</f>
        <v/>
      </c>
      <c r="K207" s="16">
        <f>IF(J207="متأخرة",'الإعدادات'!$B$4-G207,"")</f>
        <v/>
      </c>
      <c r="L207" s="18">
        <f>IF(OR(B207&amp;""="",NOT(ISNUMBER(A207))),"",IF(COUNTIFS($B$6:$B$505,B207&amp;"",$A$6:$A$505,"&gt;"&amp;A207)=0,1,0))</f>
        <v/>
      </c>
      <c r="M207" s="16">
        <f>IF(J207="متأخرة",COUNTIFS($K$6:$K$505,"&gt;"&amp;K207)+COUNTIFS($K$6:K207,K207),"")</f>
        <v/>
      </c>
    </row>
    <row r="208">
      <c r="A208" s="13" t="n"/>
      <c r="B208" s="5" t="n"/>
      <c r="C208" s="5" t="n"/>
      <c r="D208" s="5" t="n"/>
      <c r="E208" s="5" t="n"/>
      <c r="F208" s="5" t="n"/>
      <c r="G208" s="13" t="n"/>
      <c r="H208" s="5" t="n"/>
      <c r="I208" s="6">
        <f>IF(B208&amp;""="","",IFERROR(INDEX('الطلاب'!$B$6:$B$205,MATCH(B208&amp;"",'الطلاب'!$A$6:$A$205,0))&amp;"","غير موجود"))</f>
        <v/>
      </c>
      <c r="J208" s="6">
        <f>IF(OR(B208&amp;""="",F208&lt;&gt;"نعم"),"",IF(H208="نعم","تمت",IF(ISNUMBER(G208),IF(G208&lt;'الإعدادات'!$B$4,"متأخرة","قادمة"),"بدون موعد")))</f>
        <v/>
      </c>
      <c r="K208" s="16">
        <f>IF(J208="متأخرة",'الإعدادات'!$B$4-G208,"")</f>
        <v/>
      </c>
      <c r="L208" s="18">
        <f>IF(OR(B208&amp;""="",NOT(ISNUMBER(A208))),"",IF(COUNTIFS($B$6:$B$505,B208&amp;"",$A$6:$A$505,"&gt;"&amp;A208)=0,1,0))</f>
        <v/>
      </c>
      <c r="M208" s="16">
        <f>IF(J208="متأخرة",COUNTIFS($K$6:$K$505,"&gt;"&amp;K208)+COUNTIFS($K$6:K208,K208),"")</f>
        <v/>
      </c>
    </row>
    <row r="209">
      <c r="A209" s="13" t="n"/>
      <c r="B209" s="5" t="n"/>
      <c r="C209" s="5" t="n"/>
      <c r="D209" s="5" t="n"/>
      <c r="E209" s="5" t="n"/>
      <c r="F209" s="5" t="n"/>
      <c r="G209" s="13" t="n"/>
      <c r="H209" s="5" t="n"/>
      <c r="I209" s="6">
        <f>IF(B209&amp;""="","",IFERROR(INDEX('الطلاب'!$B$6:$B$205,MATCH(B209&amp;"",'الطلاب'!$A$6:$A$205,0))&amp;"","غير موجود"))</f>
        <v/>
      </c>
      <c r="J209" s="6">
        <f>IF(OR(B209&amp;""="",F209&lt;&gt;"نعم"),"",IF(H209="نعم","تمت",IF(ISNUMBER(G209),IF(G209&lt;'الإعدادات'!$B$4,"متأخرة","قادمة"),"بدون موعد")))</f>
        <v/>
      </c>
      <c r="K209" s="16">
        <f>IF(J209="متأخرة",'الإعدادات'!$B$4-G209,"")</f>
        <v/>
      </c>
      <c r="L209" s="18">
        <f>IF(OR(B209&amp;""="",NOT(ISNUMBER(A209))),"",IF(COUNTIFS($B$6:$B$505,B209&amp;"",$A$6:$A$505,"&gt;"&amp;A209)=0,1,0))</f>
        <v/>
      </c>
      <c r="M209" s="16">
        <f>IF(J209="متأخرة",COUNTIFS($K$6:$K$505,"&gt;"&amp;K209)+COUNTIFS($K$6:K209,K209),"")</f>
        <v/>
      </c>
    </row>
    <row r="210">
      <c r="A210" s="13" t="n"/>
      <c r="B210" s="5" t="n"/>
      <c r="C210" s="5" t="n"/>
      <c r="D210" s="5" t="n"/>
      <c r="E210" s="5" t="n"/>
      <c r="F210" s="5" t="n"/>
      <c r="G210" s="13" t="n"/>
      <c r="H210" s="5" t="n"/>
      <c r="I210" s="6">
        <f>IF(B210&amp;""="","",IFERROR(INDEX('الطلاب'!$B$6:$B$205,MATCH(B210&amp;"",'الطلاب'!$A$6:$A$205,0))&amp;"","غير موجود"))</f>
        <v/>
      </c>
      <c r="J210" s="6">
        <f>IF(OR(B210&amp;""="",F210&lt;&gt;"نعم"),"",IF(H210="نعم","تمت",IF(ISNUMBER(G210),IF(G210&lt;'الإعدادات'!$B$4,"متأخرة","قادمة"),"بدون موعد")))</f>
        <v/>
      </c>
      <c r="K210" s="16">
        <f>IF(J210="متأخرة",'الإعدادات'!$B$4-G210,"")</f>
        <v/>
      </c>
      <c r="L210" s="18">
        <f>IF(OR(B210&amp;""="",NOT(ISNUMBER(A210))),"",IF(COUNTIFS($B$6:$B$505,B210&amp;"",$A$6:$A$505,"&gt;"&amp;A210)=0,1,0))</f>
        <v/>
      </c>
      <c r="M210" s="16">
        <f>IF(J210="متأخرة",COUNTIFS($K$6:$K$505,"&gt;"&amp;K210)+COUNTIFS($K$6:K210,K210),"")</f>
        <v/>
      </c>
    </row>
    <row r="211">
      <c r="A211" s="13" t="n"/>
      <c r="B211" s="5" t="n"/>
      <c r="C211" s="5" t="n"/>
      <c r="D211" s="5" t="n"/>
      <c r="E211" s="5" t="n"/>
      <c r="F211" s="5" t="n"/>
      <c r="G211" s="13" t="n"/>
      <c r="H211" s="5" t="n"/>
      <c r="I211" s="6">
        <f>IF(B211&amp;""="","",IFERROR(INDEX('الطلاب'!$B$6:$B$205,MATCH(B211&amp;"",'الطلاب'!$A$6:$A$205,0))&amp;"","غير موجود"))</f>
        <v/>
      </c>
      <c r="J211" s="6">
        <f>IF(OR(B211&amp;""="",F211&lt;&gt;"نعم"),"",IF(H211="نعم","تمت",IF(ISNUMBER(G211),IF(G211&lt;'الإعدادات'!$B$4,"متأخرة","قادمة"),"بدون موعد")))</f>
        <v/>
      </c>
      <c r="K211" s="16">
        <f>IF(J211="متأخرة",'الإعدادات'!$B$4-G211,"")</f>
        <v/>
      </c>
      <c r="L211" s="18">
        <f>IF(OR(B211&amp;""="",NOT(ISNUMBER(A211))),"",IF(COUNTIFS($B$6:$B$505,B211&amp;"",$A$6:$A$505,"&gt;"&amp;A211)=0,1,0))</f>
        <v/>
      </c>
      <c r="M211" s="16">
        <f>IF(J211="متأخرة",COUNTIFS($K$6:$K$505,"&gt;"&amp;K211)+COUNTIFS($K$6:K211,K211),"")</f>
        <v/>
      </c>
    </row>
    <row r="212">
      <c r="A212" s="13" t="n"/>
      <c r="B212" s="5" t="n"/>
      <c r="C212" s="5" t="n"/>
      <c r="D212" s="5" t="n"/>
      <c r="E212" s="5" t="n"/>
      <c r="F212" s="5" t="n"/>
      <c r="G212" s="13" t="n"/>
      <c r="H212" s="5" t="n"/>
      <c r="I212" s="6">
        <f>IF(B212&amp;""="","",IFERROR(INDEX('الطلاب'!$B$6:$B$205,MATCH(B212&amp;"",'الطلاب'!$A$6:$A$205,0))&amp;"","غير موجود"))</f>
        <v/>
      </c>
      <c r="J212" s="6">
        <f>IF(OR(B212&amp;""="",F212&lt;&gt;"نعم"),"",IF(H212="نعم","تمت",IF(ISNUMBER(G212),IF(G212&lt;'الإعدادات'!$B$4,"متأخرة","قادمة"),"بدون موعد")))</f>
        <v/>
      </c>
      <c r="K212" s="16">
        <f>IF(J212="متأخرة",'الإعدادات'!$B$4-G212,"")</f>
        <v/>
      </c>
      <c r="L212" s="18">
        <f>IF(OR(B212&amp;""="",NOT(ISNUMBER(A212))),"",IF(COUNTIFS($B$6:$B$505,B212&amp;"",$A$6:$A$505,"&gt;"&amp;A212)=0,1,0))</f>
        <v/>
      </c>
      <c r="M212" s="16">
        <f>IF(J212="متأخرة",COUNTIFS($K$6:$K$505,"&gt;"&amp;K212)+COUNTIFS($K$6:K212,K212),"")</f>
        <v/>
      </c>
    </row>
    <row r="213">
      <c r="A213" s="13" t="n"/>
      <c r="B213" s="5" t="n"/>
      <c r="C213" s="5" t="n"/>
      <c r="D213" s="5" t="n"/>
      <c r="E213" s="5" t="n"/>
      <c r="F213" s="5" t="n"/>
      <c r="G213" s="13" t="n"/>
      <c r="H213" s="5" t="n"/>
      <c r="I213" s="6">
        <f>IF(B213&amp;""="","",IFERROR(INDEX('الطلاب'!$B$6:$B$205,MATCH(B213&amp;"",'الطلاب'!$A$6:$A$205,0))&amp;"","غير موجود"))</f>
        <v/>
      </c>
      <c r="J213" s="6">
        <f>IF(OR(B213&amp;""="",F213&lt;&gt;"نعم"),"",IF(H213="نعم","تمت",IF(ISNUMBER(G213),IF(G213&lt;'الإعدادات'!$B$4,"متأخرة","قادمة"),"بدون موعد")))</f>
        <v/>
      </c>
      <c r="K213" s="16">
        <f>IF(J213="متأخرة",'الإعدادات'!$B$4-G213,"")</f>
        <v/>
      </c>
      <c r="L213" s="18">
        <f>IF(OR(B213&amp;""="",NOT(ISNUMBER(A213))),"",IF(COUNTIFS($B$6:$B$505,B213&amp;"",$A$6:$A$505,"&gt;"&amp;A213)=0,1,0))</f>
        <v/>
      </c>
      <c r="M213" s="16">
        <f>IF(J213="متأخرة",COUNTIFS($K$6:$K$505,"&gt;"&amp;K213)+COUNTIFS($K$6:K213,K213),"")</f>
        <v/>
      </c>
    </row>
    <row r="214">
      <c r="A214" s="13" t="n"/>
      <c r="B214" s="5" t="n"/>
      <c r="C214" s="5" t="n"/>
      <c r="D214" s="5" t="n"/>
      <c r="E214" s="5" t="n"/>
      <c r="F214" s="5" t="n"/>
      <c r="G214" s="13" t="n"/>
      <c r="H214" s="5" t="n"/>
      <c r="I214" s="6">
        <f>IF(B214&amp;""="","",IFERROR(INDEX('الطلاب'!$B$6:$B$205,MATCH(B214&amp;"",'الطلاب'!$A$6:$A$205,0))&amp;"","غير موجود"))</f>
        <v/>
      </c>
      <c r="J214" s="6">
        <f>IF(OR(B214&amp;""="",F214&lt;&gt;"نعم"),"",IF(H214="نعم","تمت",IF(ISNUMBER(G214),IF(G214&lt;'الإعدادات'!$B$4,"متأخرة","قادمة"),"بدون موعد")))</f>
        <v/>
      </c>
      <c r="K214" s="16">
        <f>IF(J214="متأخرة",'الإعدادات'!$B$4-G214,"")</f>
        <v/>
      </c>
      <c r="L214" s="18">
        <f>IF(OR(B214&amp;""="",NOT(ISNUMBER(A214))),"",IF(COUNTIFS($B$6:$B$505,B214&amp;"",$A$6:$A$505,"&gt;"&amp;A214)=0,1,0))</f>
        <v/>
      </c>
      <c r="M214" s="16">
        <f>IF(J214="متأخرة",COUNTIFS($K$6:$K$505,"&gt;"&amp;K214)+COUNTIFS($K$6:K214,K214),"")</f>
        <v/>
      </c>
    </row>
    <row r="215">
      <c r="A215" s="13" t="n"/>
      <c r="B215" s="5" t="n"/>
      <c r="C215" s="5" t="n"/>
      <c r="D215" s="5" t="n"/>
      <c r="E215" s="5" t="n"/>
      <c r="F215" s="5" t="n"/>
      <c r="G215" s="13" t="n"/>
      <c r="H215" s="5" t="n"/>
      <c r="I215" s="6">
        <f>IF(B215&amp;""="","",IFERROR(INDEX('الطلاب'!$B$6:$B$205,MATCH(B215&amp;"",'الطلاب'!$A$6:$A$205,0))&amp;"","غير موجود"))</f>
        <v/>
      </c>
      <c r="J215" s="6">
        <f>IF(OR(B215&amp;""="",F215&lt;&gt;"نعم"),"",IF(H215="نعم","تمت",IF(ISNUMBER(G215),IF(G215&lt;'الإعدادات'!$B$4,"متأخرة","قادمة"),"بدون موعد")))</f>
        <v/>
      </c>
      <c r="K215" s="16">
        <f>IF(J215="متأخرة",'الإعدادات'!$B$4-G215,"")</f>
        <v/>
      </c>
      <c r="L215" s="18">
        <f>IF(OR(B215&amp;""="",NOT(ISNUMBER(A215))),"",IF(COUNTIFS($B$6:$B$505,B215&amp;"",$A$6:$A$505,"&gt;"&amp;A215)=0,1,0))</f>
        <v/>
      </c>
      <c r="M215" s="16">
        <f>IF(J215="متأخرة",COUNTIFS($K$6:$K$505,"&gt;"&amp;K215)+COUNTIFS($K$6:K215,K215),"")</f>
        <v/>
      </c>
    </row>
    <row r="216">
      <c r="A216" s="13" t="n"/>
      <c r="B216" s="5" t="n"/>
      <c r="C216" s="5" t="n"/>
      <c r="D216" s="5" t="n"/>
      <c r="E216" s="5" t="n"/>
      <c r="F216" s="5" t="n"/>
      <c r="G216" s="13" t="n"/>
      <c r="H216" s="5" t="n"/>
      <c r="I216" s="6">
        <f>IF(B216&amp;""="","",IFERROR(INDEX('الطلاب'!$B$6:$B$205,MATCH(B216&amp;"",'الطلاب'!$A$6:$A$205,0))&amp;"","غير موجود"))</f>
        <v/>
      </c>
      <c r="J216" s="6">
        <f>IF(OR(B216&amp;""="",F216&lt;&gt;"نعم"),"",IF(H216="نعم","تمت",IF(ISNUMBER(G216),IF(G216&lt;'الإعدادات'!$B$4,"متأخرة","قادمة"),"بدون موعد")))</f>
        <v/>
      </c>
      <c r="K216" s="16">
        <f>IF(J216="متأخرة",'الإعدادات'!$B$4-G216,"")</f>
        <v/>
      </c>
      <c r="L216" s="18">
        <f>IF(OR(B216&amp;""="",NOT(ISNUMBER(A216))),"",IF(COUNTIFS($B$6:$B$505,B216&amp;"",$A$6:$A$505,"&gt;"&amp;A216)=0,1,0))</f>
        <v/>
      </c>
      <c r="M216" s="16">
        <f>IF(J216="متأخرة",COUNTIFS($K$6:$K$505,"&gt;"&amp;K216)+COUNTIFS($K$6:K216,K216),"")</f>
        <v/>
      </c>
    </row>
    <row r="217">
      <c r="A217" s="13" t="n"/>
      <c r="B217" s="5" t="n"/>
      <c r="C217" s="5" t="n"/>
      <c r="D217" s="5" t="n"/>
      <c r="E217" s="5" t="n"/>
      <c r="F217" s="5" t="n"/>
      <c r="G217" s="13" t="n"/>
      <c r="H217" s="5" t="n"/>
      <c r="I217" s="6">
        <f>IF(B217&amp;""="","",IFERROR(INDEX('الطلاب'!$B$6:$B$205,MATCH(B217&amp;"",'الطلاب'!$A$6:$A$205,0))&amp;"","غير موجود"))</f>
        <v/>
      </c>
      <c r="J217" s="6">
        <f>IF(OR(B217&amp;""="",F217&lt;&gt;"نعم"),"",IF(H217="نعم","تمت",IF(ISNUMBER(G217),IF(G217&lt;'الإعدادات'!$B$4,"متأخرة","قادمة"),"بدون موعد")))</f>
        <v/>
      </c>
      <c r="K217" s="16">
        <f>IF(J217="متأخرة",'الإعدادات'!$B$4-G217,"")</f>
        <v/>
      </c>
      <c r="L217" s="18">
        <f>IF(OR(B217&amp;""="",NOT(ISNUMBER(A217))),"",IF(COUNTIFS($B$6:$B$505,B217&amp;"",$A$6:$A$505,"&gt;"&amp;A217)=0,1,0))</f>
        <v/>
      </c>
      <c r="M217" s="16">
        <f>IF(J217="متأخرة",COUNTIFS($K$6:$K$505,"&gt;"&amp;K217)+COUNTIFS($K$6:K217,K217),"")</f>
        <v/>
      </c>
    </row>
    <row r="218">
      <c r="A218" s="13" t="n"/>
      <c r="B218" s="5" t="n"/>
      <c r="C218" s="5" t="n"/>
      <c r="D218" s="5" t="n"/>
      <c r="E218" s="5" t="n"/>
      <c r="F218" s="5" t="n"/>
      <c r="G218" s="13" t="n"/>
      <c r="H218" s="5" t="n"/>
      <c r="I218" s="6">
        <f>IF(B218&amp;""="","",IFERROR(INDEX('الطلاب'!$B$6:$B$205,MATCH(B218&amp;"",'الطلاب'!$A$6:$A$205,0))&amp;"","غير موجود"))</f>
        <v/>
      </c>
      <c r="J218" s="6">
        <f>IF(OR(B218&amp;""="",F218&lt;&gt;"نعم"),"",IF(H218="نعم","تمت",IF(ISNUMBER(G218),IF(G218&lt;'الإعدادات'!$B$4,"متأخرة","قادمة"),"بدون موعد")))</f>
        <v/>
      </c>
      <c r="K218" s="16">
        <f>IF(J218="متأخرة",'الإعدادات'!$B$4-G218,"")</f>
        <v/>
      </c>
      <c r="L218" s="18">
        <f>IF(OR(B218&amp;""="",NOT(ISNUMBER(A218))),"",IF(COUNTIFS($B$6:$B$505,B218&amp;"",$A$6:$A$505,"&gt;"&amp;A218)=0,1,0))</f>
        <v/>
      </c>
      <c r="M218" s="16">
        <f>IF(J218="متأخرة",COUNTIFS($K$6:$K$505,"&gt;"&amp;K218)+COUNTIFS($K$6:K218,K218),"")</f>
        <v/>
      </c>
    </row>
    <row r="219">
      <c r="A219" s="13" t="n"/>
      <c r="B219" s="5" t="n"/>
      <c r="C219" s="5" t="n"/>
      <c r="D219" s="5" t="n"/>
      <c r="E219" s="5" t="n"/>
      <c r="F219" s="5" t="n"/>
      <c r="G219" s="13" t="n"/>
      <c r="H219" s="5" t="n"/>
      <c r="I219" s="6">
        <f>IF(B219&amp;""="","",IFERROR(INDEX('الطلاب'!$B$6:$B$205,MATCH(B219&amp;"",'الطلاب'!$A$6:$A$205,0))&amp;"","غير موجود"))</f>
        <v/>
      </c>
      <c r="J219" s="6">
        <f>IF(OR(B219&amp;""="",F219&lt;&gt;"نعم"),"",IF(H219="نعم","تمت",IF(ISNUMBER(G219),IF(G219&lt;'الإعدادات'!$B$4,"متأخرة","قادمة"),"بدون موعد")))</f>
        <v/>
      </c>
      <c r="K219" s="16">
        <f>IF(J219="متأخرة",'الإعدادات'!$B$4-G219,"")</f>
        <v/>
      </c>
      <c r="L219" s="18">
        <f>IF(OR(B219&amp;""="",NOT(ISNUMBER(A219))),"",IF(COUNTIFS($B$6:$B$505,B219&amp;"",$A$6:$A$505,"&gt;"&amp;A219)=0,1,0))</f>
        <v/>
      </c>
      <c r="M219" s="16">
        <f>IF(J219="متأخرة",COUNTIFS($K$6:$K$505,"&gt;"&amp;K219)+COUNTIFS($K$6:K219,K219),"")</f>
        <v/>
      </c>
    </row>
    <row r="220">
      <c r="A220" s="13" t="n"/>
      <c r="B220" s="5" t="n"/>
      <c r="C220" s="5" t="n"/>
      <c r="D220" s="5" t="n"/>
      <c r="E220" s="5" t="n"/>
      <c r="F220" s="5" t="n"/>
      <c r="G220" s="13" t="n"/>
      <c r="H220" s="5" t="n"/>
      <c r="I220" s="6">
        <f>IF(B220&amp;""="","",IFERROR(INDEX('الطلاب'!$B$6:$B$205,MATCH(B220&amp;"",'الطلاب'!$A$6:$A$205,0))&amp;"","غير موجود"))</f>
        <v/>
      </c>
      <c r="J220" s="6">
        <f>IF(OR(B220&amp;""="",F220&lt;&gt;"نعم"),"",IF(H220="نعم","تمت",IF(ISNUMBER(G220),IF(G220&lt;'الإعدادات'!$B$4,"متأخرة","قادمة"),"بدون موعد")))</f>
        <v/>
      </c>
      <c r="K220" s="16">
        <f>IF(J220="متأخرة",'الإعدادات'!$B$4-G220,"")</f>
        <v/>
      </c>
      <c r="L220" s="18">
        <f>IF(OR(B220&amp;""="",NOT(ISNUMBER(A220))),"",IF(COUNTIFS($B$6:$B$505,B220&amp;"",$A$6:$A$505,"&gt;"&amp;A220)=0,1,0))</f>
        <v/>
      </c>
      <c r="M220" s="16">
        <f>IF(J220="متأخرة",COUNTIFS($K$6:$K$505,"&gt;"&amp;K220)+COUNTIFS($K$6:K220,K220),"")</f>
        <v/>
      </c>
    </row>
    <row r="221">
      <c r="A221" s="13" t="n"/>
      <c r="B221" s="5" t="n"/>
      <c r="C221" s="5" t="n"/>
      <c r="D221" s="5" t="n"/>
      <c r="E221" s="5" t="n"/>
      <c r="F221" s="5" t="n"/>
      <c r="G221" s="13" t="n"/>
      <c r="H221" s="5" t="n"/>
      <c r="I221" s="6">
        <f>IF(B221&amp;""="","",IFERROR(INDEX('الطلاب'!$B$6:$B$205,MATCH(B221&amp;"",'الطلاب'!$A$6:$A$205,0))&amp;"","غير موجود"))</f>
        <v/>
      </c>
      <c r="J221" s="6">
        <f>IF(OR(B221&amp;""="",F221&lt;&gt;"نعم"),"",IF(H221="نعم","تمت",IF(ISNUMBER(G221),IF(G221&lt;'الإعدادات'!$B$4,"متأخرة","قادمة"),"بدون موعد")))</f>
        <v/>
      </c>
      <c r="K221" s="16">
        <f>IF(J221="متأخرة",'الإعدادات'!$B$4-G221,"")</f>
        <v/>
      </c>
      <c r="L221" s="18">
        <f>IF(OR(B221&amp;""="",NOT(ISNUMBER(A221))),"",IF(COUNTIFS($B$6:$B$505,B221&amp;"",$A$6:$A$505,"&gt;"&amp;A221)=0,1,0))</f>
        <v/>
      </c>
      <c r="M221" s="16">
        <f>IF(J221="متأخرة",COUNTIFS($K$6:$K$505,"&gt;"&amp;K221)+COUNTIFS($K$6:K221,K221),"")</f>
        <v/>
      </c>
    </row>
    <row r="222">
      <c r="A222" s="13" t="n"/>
      <c r="B222" s="5" t="n"/>
      <c r="C222" s="5" t="n"/>
      <c r="D222" s="5" t="n"/>
      <c r="E222" s="5" t="n"/>
      <c r="F222" s="5" t="n"/>
      <c r="G222" s="13" t="n"/>
      <c r="H222" s="5" t="n"/>
      <c r="I222" s="6">
        <f>IF(B222&amp;""="","",IFERROR(INDEX('الطلاب'!$B$6:$B$205,MATCH(B222&amp;"",'الطلاب'!$A$6:$A$205,0))&amp;"","غير موجود"))</f>
        <v/>
      </c>
      <c r="J222" s="6">
        <f>IF(OR(B222&amp;""="",F222&lt;&gt;"نعم"),"",IF(H222="نعم","تمت",IF(ISNUMBER(G222),IF(G222&lt;'الإعدادات'!$B$4,"متأخرة","قادمة"),"بدون موعد")))</f>
        <v/>
      </c>
      <c r="K222" s="16">
        <f>IF(J222="متأخرة",'الإعدادات'!$B$4-G222,"")</f>
        <v/>
      </c>
      <c r="L222" s="18">
        <f>IF(OR(B222&amp;""="",NOT(ISNUMBER(A222))),"",IF(COUNTIFS($B$6:$B$505,B222&amp;"",$A$6:$A$505,"&gt;"&amp;A222)=0,1,0))</f>
        <v/>
      </c>
      <c r="M222" s="16">
        <f>IF(J222="متأخرة",COUNTIFS($K$6:$K$505,"&gt;"&amp;K222)+COUNTIFS($K$6:K222,K222),"")</f>
        <v/>
      </c>
    </row>
    <row r="223">
      <c r="A223" s="13" t="n"/>
      <c r="B223" s="5" t="n"/>
      <c r="C223" s="5" t="n"/>
      <c r="D223" s="5" t="n"/>
      <c r="E223" s="5" t="n"/>
      <c r="F223" s="5" t="n"/>
      <c r="G223" s="13" t="n"/>
      <c r="H223" s="5" t="n"/>
      <c r="I223" s="6">
        <f>IF(B223&amp;""="","",IFERROR(INDEX('الطلاب'!$B$6:$B$205,MATCH(B223&amp;"",'الطلاب'!$A$6:$A$205,0))&amp;"","غير موجود"))</f>
        <v/>
      </c>
      <c r="J223" s="6">
        <f>IF(OR(B223&amp;""="",F223&lt;&gt;"نعم"),"",IF(H223="نعم","تمت",IF(ISNUMBER(G223),IF(G223&lt;'الإعدادات'!$B$4,"متأخرة","قادمة"),"بدون موعد")))</f>
        <v/>
      </c>
      <c r="K223" s="16">
        <f>IF(J223="متأخرة",'الإعدادات'!$B$4-G223,"")</f>
        <v/>
      </c>
      <c r="L223" s="18">
        <f>IF(OR(B223&amp;""="",NOT(ISNUMBER(A223))),"",IF(COUNTIFS($B$6:$B$505,B223&amp;"",$A$6:$A$505,"&gt;"&amp;A223)=0,1,0))</f>
        <v/>
      </c>
      <c r="M223" s="16">
        <f>IF(J223="متأخرة",COUNTIFS($K$6:$K$505,"&gt;"&amp;K223)+COUNTIFS($K$6:K223,K223),"")</f>
        <v/>
      </c>
    </row>
    <row r="224">
      <c r="A224" s="13" t="n"/>
      <c r="B224" s="5" t="n"/>
      <c r="C224" s="5" t="n"/>
      <c r="D224" s="5" t="n"/>
      <c r="E224" s="5" t="n"/>
      <c r="F224" s="5" t="n"/>
      <c r="G224" s="13" t="n"/>
      <c r="H224" s="5" t="n"/>
      <c r="I224" s="6">
        <f>IF(B224&amp;""="","",IFERROR(INDEX('الطلاب'!$B$6:$B$205,MATCH(B224&amp;"",'الطلاب'!$A$6:$A$205,0))&amp;"","غير موجود"))</f>
        <v/>
      </c>
      <c r="J224" s="6">
        <f>IF(OR(B224&amp;""="",F224&lt;&gt;"نعم"),"",IF(H224="نعم","تمت",IF(ISNUMBER(G224),IF(G224&lt;'الإعدادات'!$B$4,"متأخرة","قادمة"),"بدون موعد")))</f>
        <v/>
      </c>
      <c r="K224" s="16">
        <f>IF(J224="متأخرة",'الإعدادات'!$B$4-G224,"")</f>
        <v/>
      </c>
      <c r="L224" s="18">
        <f>IF(OR(B224&amp;""="",NOT(ISNUMBER(A224))),"",IF(COUNTIFS($B$6:$B$505,B224&amp;"",$A$6:$A$505,"&gt;"&amp;A224)=0,1,0))</f>
        <v/>
      </c>
      <c r="M224" s="16">
        <f>IF(J224="متأخرة",COUNTIFS($K$6:$K$505,"&gt;"&amp;K224)+COUNTIFS($K$6:K224,K224),"")</f>
        <v/>
      </c>
    </row>
    <row r="225">
      <c r="A225" s="13" t="n"/>
      <c r="B225" s="5" t="n"/>
      <c r="C225" s="5" t="n"/>
      <c r="D225" s="5" t="n"/>
      <c r="E225" s="5" t="n"/>
      <c r="F225" s="5" t="n"/>
      <c r="G225" s="13" t="n"/>
      <c r="H225" s="5" t="n"/>
      <c r="I225" s="6">
        <f>IF(B225&amp;""="","",IFERROR(INDEX('الطلاب'!$B$6:$B$205,MATCH(B225&amp;"",'الطلاب'!$A$6:$A$205,0))&amp;"","غير موجود"))</f>
        <v/>
      </c>
      <c r="J225" s="6">
        <f>IF(OR(B225&amp;""="",F225&lt;&gt;"نعم"),"",IF(H225="نعم","تمت",IF(ISNUMBER(G225),IF(G225&lt;'الإعدادات'!$B$4,"متأخرة","قادمة"),"بدون موعد")))</f>
        <v/>
      </c>
      <c r="K225" s="16">
        <f>IF(J225="متأخرة",'الإعدادات'!$B$4-G225,"")</f>
        <v/>
      </c>
      <c r="L225" s="18">
        <f>IF(OR(B225&amp;""="",NOT(ISNUMBER(A225))),"",IF(COUNTIFS($B$6:$B$505,B225&amp;"",$A$6:$A$505,"&gt;"&amp;A225)=0,1,0))</f>
        <v/>
      </c>
      <c r="M225" s="16">
        <f>IF(J225="متأخرة",COUNTIFS($K$6:$K$505,"&gt;"&amp;K225)+COUNTIFS($K$6:K225,K225),"")</f>
        <v/>
      </c>
    </row>
    <row r="226">
      <c r="A226" s="13" t="n"/>
      <c r="B226" s="5" t="n"/>
      <c r="C226" s="5" t="n"/>
      <c r="D226" s="5" t="n"/>
      <c r="E226" s="5" t="n"/>
      <c r="F226" s="5" t="n"/>
      <c r="G226" s="13" t="n"/>
      <c r="H226" s="5" t="n"/>
      <c r="I226" s="6">
        <f>IF(B226&amp;""="","",IFERROR(INDEX('الطلاب'!$B$6:$B$205,MATCH(B226&amp;"",'الطلاب'!$A$6:$A$205,0))&amp;"","غير موجود"))</f>
        <v/>
      </c>
      <c r="J226" s="6">
        <f>IF(OR(B226&amp;""="",F226&lt;&gt;"نعم"),"",IF(H226="نعم","تمت",IF(ISNUMBER(G226),IF(G226&lt;'الإعدادات'!$B$4,"متأخرة","قادمة"),"بدون موعد")))</f>
        <v/>
      </c>
      <c r="K226" s="16">
        <f>IF(J226="متأخرة",'الإعدادات'!$B$4-G226,"")</f>
        <v/>
      </c>
      <c r="L226" s="18">
        <f>IF(OR(B226&amp;""="",NOT(ISNUMBER(A226))),"",IF(COUNTIFS($B$6:$B$505,B226&amp;"",$A$6:$A$505,"&gt;"&amp;A226)=0,1,0))</f>
        <v/>
      </c>
      <c r="M226" s="16">
        <f>IF(J226="متأخرة",COUNTIFS($K$6:$K$505,"&gt;"&amp;K226)+COUNTIFS($K$6:K226,K226),"")</f>
        <v/>
      </c>
    </row>
    <row r="227">
      <c r="A227" s="13" t="n"/>
      <c r="B227" s="5" t="n"/>
      <c r="C227" s="5" t="n"/>
      <c r="D227" s="5" t="n"/>
      <c r="E227" s="5" t="n"/>
      <c r="F227" s="5" t="n"/>
      <c r="G227" s="13" t="n"/>
      <c r="H227" s="5" t="n"/>
      <c r="I227" s="6">
        <f>IF(B227&amp;""="","",IFERROR(INDEX('الطلاب'!$B$6:$B$205,MATCH(B227&amp;"",'الطلاب'!$A$6:$A$205,0))&amp;"","غير موجود"))</f>
        <v/>
      </c>
      <c r="J227" s="6">
        <f>IF(OR(B227&amp;""="",F227&lt;&gt;"نعم"),"",IF(H227="نعم","تمت",IF(ISNUMBER(G227),IF(G227&lt;'الإعدادات'!$B$4,"متأخرة","قادمة"),"بدون موعد")))</f>
        <v/>
      </c>
      <c r="K227" s="16">
        <f>IF(J227="متأخرة",'الإعدادات'!$B$4-G227,"")</f>
        <v/>
      </c>
      <c r="L227" s="18">
        <f>IF(OR(B227&amp;""="",NOT(ISNUMBER(A227))),"",IF(COUNTIFS($B$6:$B$505,B227&amp;"",$A$6:$A$505,"&gt;"&amp;A227)=0,1,0))</f>
        <v/>
      </c>
      <c r="M227" s="16">
        <f>IF(J227="متأخرة",COUNTIFS($K$6:$K$505,"&gt;"&amp;K227)+COUNTIFS($K$6:K227,K227),"")</f>
        <v/>
      </c>
    </row>
    <row r="228">
      <c r="A228" s="13" t="n"/>
      <c r="B228" s="5" t="n"/>
      <c r="C228" s="5" t="n"/>
      <c r="D228" s="5" t="n"/>
      <c r="E228" s="5" t="n"/>
      <c r="F228" s="5" t="n"/>
      <c r="G228" s="13" t="n"/>
      <c r="H228" s="5" t="n"/>
      <c r="I228" s="6">
        <f>IF(B228&amp;""="","",IFERROR(INDEX('الطلاب'!$B$6:$B$205,MATCH(B228&amp;"",'الطلاب'!$A$6:$A$205,0))&amp;"","غير موجود"))</f>
        <v/>
      </c>
      <c r="J228" s="6">
        <f>IF(OR(B228&amp;""="",F228&lt;&gt;"نعم"),"",IF(H228="نعم","تمت",IF(ISNUMBER(G228),IF(G228&lt;'الإعدادات'!$B$4,"متأخرة","قادمة"),"بدون موعد")))</f>
        <v/>
      </c>
      <c r="K228" s="16">
        <f>IF(J228="متأخرة",'الإعدادات'!$B$4-G228,"")</f>
        <v/>
      </c>
      <c r="L228" s="18">
        <f>IF(OR(B228&amp;""="",NOT(ISNUMBER(A228))),"",IF(COUNTIFS($B$6:$B$505,B228&amp;"",$A$6:$A$505,"&gt;"&amp;A228)=0,1,0))</f>
        <v/>
      </c>
      <c r="M228" s="16">
        <f>IF(J228="متأخرة",COUNTIFS($K$6:$K$505,"&gt;"&amp;K228)+COUNTIFS($K$6:K228,K228),"")</f>
        <v/>
      </c>
    </row>
    <row r="229">
      <c r="A229" s="13" t="n"/>
      <c r="B229" s="5" t="n"/>
      <c r="C229" s="5" t="n"/>
      <c r="D229" s="5" t="n"/>
      <c r="E229" s="5" t="n"/>
      <c r="F229" s="5" t="n"/>
      <c r="G229" s="13" t="n"/>
      <c r="H229" s="5" t="n"/>
      <c r="I229" s="6">
        <f>IF(B229&amp;""="","",IFERROR(INDEX('الطلاب'!$B$6:$B$205,MATCH(B229&amp;"",'الطلاب'!$A$6:$A$205,0))&amp;"","غير موجود"))</f>
        <v/>
      </c>
      <c r="J229" s="6">
        <f>IF(OR(B229&amp;""="",F229&lt;&gt;"نعم"),"",IF(H229="نعم","تمت",IF(ISNUMBER(G229),IF(G229&lt;'الإعدادات'!$B$4,"متأخرة","قادمة"),"بدون موعد")))</f>
        <v/>
      </c>
      <c r="K229" s="16">
        <f>IF(J229="متأخرة",'الإعدادات'!$B$4-G229,"")</f>
        <v/>
      </c>
      <c r="L229" s="18">
        <f>IF(OR(B229&amp;""="",NOT(ISNUMBER(A229))),"",IF(COUNTIFS($B$6:$B$505,B229&amp;"",$A$6:$A$505,"&gt;"&amp;A229)=0,1,0))</f>
        <v/>
      </c>
      <c r="M229" s="16">
        <f>IF(J229="متأخرة",COUNTIFS($K$6:$K$505,"&gt;"&amp;K229)+COUNTIFS($K$6:K229,K229),"")</f>
        <v/>
      </c>
    </row>
    <row r="230">
      <c r="A230" s="13" t="n"/>
      <c r="B230" s="5" t="n"/>
      <c r="C230" s="5" t="n"/>
      <c r="D230" s="5" t="n"/>
      <c r="E230" s="5" t="n"/>
      <c r="F230" s="5" t="n"/>
      <c r="G230" s="13" t="n"/>
      <c r="H230" s="5" t="n"/>
      <c r="I230" s="6">
        <f>IF(B230&amp;""="","",IFERROR(INDEX('الطلاب'!$B$6:$B$205,MATCH(B230&amp;"",'الطلاب'!$A$6:$A$205,0))&amp;"","غير موجود"))</f>
        <v/>
      </c>
      <c r="J230" s="6">
        <f>IF(OR(B230&amp;""="",F230&lt;&gt;"نعم"),"",IF(H230="نعم","تمت",IF(ISNUMBER(G230),IF(G230&lt;'الإعدادات'!$B$4,"متأخرة","قادمة"),"بدون موعد")))</f>
        <v/>
      </c>
      <c r="K230" s="16">
        <f>IF(J230="متأخرة",'الإعدادات'!$B$4-G230,"")</f>
        <v/>
      </c>
      <c r="L230" s="18">
        <f>IF(OR(B230&amp;""="",NOT(ISNUMBER(A230))),"",IF(COUNTIFS($B$6:$B$505,B230&amp;"",$A$6:$A$505,"&gt;"&amp;A230)=0,1,0))</f>
        <v/>
      </c>
      <c r="M230" s="16">
        <f>IF(J230="متأخرة",COUNTIFS($K$6:$K$505,"&gt;"&amp;K230)+COUNTIFS($K$6:K230,K230),"")</f>
        <v/>
      </c>
    </row>
    <row r="231">
      <c r="A231" s="13" t="n"/>
      <c r="B231" s="5" t="n"/>
      <c r="C231" s="5" t="n"/>
      <c r="D231" s="5" t="n"/>
      <c r="E231" s="5" t="n"/>
      <c r="F231" s="5" t="n"/>
      <c r="G231" s="13" t="n"/>
      <c r="H231" s="5" t="n"/>
      <c r="I231" s="6">
        <f>IF(B231&amp;""="","",IFERROR(INDEX('الطلاب'!$B$6:$B$205,MATCH(B231&amp;"",'الطلاب'!$A$6:$A$205,0))&amp;"","غير موجود"))</f>
        <v/>
      </c>
      <c r="J231" s="6">
        <f>IF(OR(B231&amp;""="",F231&lt;&gt;"نعم"),"",IF(H231="نعم","تمت",IF(ISNUMBER(G231),IF(G231&lt;'الإعدادات'!$B$4,"متأخرة","قادمة"),"بدون موعد")))</f>
        <v/>
      </c>
      <c r="K231" s="16">
        <f>IF(J231="متأخرة",'الإعدادات'!$B$4-G231,"")</f>
        <v/>
      </c>
      <c r="L231" s="18">
        <f>IF(OR(B231&amp;""="",NOT(ISNUMBER(A231))),"",IF(COUNTIFS($B$6:$B$505,B231&amp;"",$A$6:$A$505,"&gt;"&amp;A231)=0,1,0))</f>
        <v/>
      </c>
      <c r="M231" s="16">
        <f>IF(J231="متأخرة",COUNTIFS($K$6:$K$505,"&gt;"&amp;K231)+COUNTIFS($K$6:K231,K231),"")</f>
        <v/>
      </c>
    </row>
    <row r="232">
      <c r="A232" s="13" t="n"/>
      <c r="B232" s="5" t="n"/>
      <c r="C232" s="5" t="n"/>
      <c r="D232" s="5" t="n"/>
      <c r="E232" s="5" t="n"/>
      <c r="F232" s="5" t="n"/>
      <c r="G232" s="13" t="n"/>
      <c r="H232" s="5" t="n"/>
      <c r="I232" s="6">
        <f>IF(B232&amp;""="","",IFERROR(INDEX('الطلاب'!$B$6:$B$205,MATCH(B232&amp;"",'الطلاب'!$A$6:$A$205,0))&amp;"","غير موجود"))</f>
        <v/>
      </c>
      <c r="J232" s="6">
        <f>IF(OR(B232&amp;""="",F232&lt;&gt;"نعم"),"",IF(H232="نعم","تمت",IF(ISNUMBER(G232),IF(G232&lt;'الإعدادات'!$B$4,"متأخرة","قادمة"),"بدون موعد")))</f>
        <v/>
      </c>
      <c r="K232" s="16">
        <f>IF(J232="متأخرة",'الإعدادات'!$B$4-G232,"")</f>
        <v/>
      </c>
      <c r="L232" s="18">
        <f>IF(OR(B232&amp;""="",NOT(ISNUMBER(A232))),"",IF(COUNTIFS($B$6:$B$505,B232&amp;"",$A$6:$A$505,"&gt;"&amp;A232)=0,1,0))</f>
        <v/>
      </c>
      <c r="M232" s="16">
        <f>IF(J232="متأخرة",COUNTIFS($K$6:$K$505,"&gt;"&amp;K232)+COUNTIFS($K$6:K232,K232),"")</f>
        <v/>
      </c>
    </row>
    <row r="233">
      <c r="A233" s="13" t="n"/>
      <c r="B233" s="5" t="n"/>
      <c r="C233" s="5" t="n"/>
      <c r="D233" s="5" t="n"/>
      <c r="E233" s="5" t="n"/>
      <c r="F233" s="5" t="n"/>
      <c r="G233" s="13" t="n"/>
      <c r="H233" s="5" t="n"/>
      <c r="I233" s="6">
        <f>IF(B233&amp;""="","",IFERROR(INDEX('الطلاب'!$B$6:$B$205,MATCH(B233&amp;"",'الطلاب'!$A$6:$A$205,0))&amp;"","غير موجود"))</f>
        <v/>
      </c>
      <c r="J233" s="6">
        <f>IF(OR(B233&amp;""="",F233&lt;&gt;"نعم"),"",IF(H233="نعم","تمت",IF(ISNUMBER(G233),IF(G233&lt;'الإعدادات'!$B$4,"متأخرة","قادمة"),"بدون موعد")))</f>
        <v/>
      </c>
      <c r="K233" s="16">
        <f>IF(J233="متأخرة",'الإعدادات'!$B$4-G233,"")</f>
        <v/>
      </c>
      <c r="L233" s="18">
        <f>IF(OR(B233&amp;""="",NOT(ISNUMBER(A233))),"",IF(COUNTIFS($B$6:$B$505,B233&amp;"",$A$6:$A$505,"&gt;"&amp;A233)=0,1,0))</f>
        <v/>
      </c>
      <c r="M233" s="16">
        <f>IF(J233="متأخرة",COUNTIFS($K$6:$K$505,"&gt;"&amp;K233)+COUNTIFS($K$6:K233,K233),"")</f>
        <v/>
      </c>
    </row>
    <row r="234">
      <c r="A234" s="13" t="n"/>
      <c r="B234" s="5" t="n"/>
      <c r="C234" s="5" t="n"/>
      <c r="D234" s="5" t="n"/>
      <c r="E234" s="5" t="n"/>
      <c r="F234" s="5" t="n"/>
      <c r="G234" s="13" t="n"/>
      <c r="H234" s="5" t="n"/>
      <c r="I234" s="6">
        <f>IF(B234&amp;""="","",IFERROR(INDEX('الطلاب'!$B$6:$B$205,MATCH(B234&amp;"",'الطلاب'!$A$6:$A$205,0))&amp;"","غير موجود"))</f>
        <v/>
      </c>
      <c r="J234" s="6">
        <f>IF(OR(B234&amp;""="",F234&lt;&gt;"نعم"),"",IF(H234="نعم","تمت",IF(ISNUMBER(G234),IF(G234&lt;'الإعدادات'!$B$4,"متأخرة","قادمة"),"بدون موعد")))</f>
        <v/>
      </c>
      <c r="K234" s="16">
        <f>IF(J234="متأخرة",'الإعدادات'!$B$4-G234,"")</f>
        <v/>
      </c>
      <c r="L234" s="18">
        <f>IF(OR(B234&amp;""="",NOT(ISNUMBER(A234))),"",IF(COUNTIFS($B$6:$B$505,B234&amp;"",$A$6:$A$505,"&gt;"&amp;A234)=0,1,0))</f>
        <v/>
      </c>
      <c r="M234" s="16">
        <f>IF(J234="متأخرة",COUNTIFS($K$6:$K$505,"&gt;"&amp;K234)+COUNTIFS($K$6:K234,K234),"")</f>
        <v/>
      </c>
    </row>
    <row r="235">
      <c r="A235" s="13" t="n"/>
      <c r="B235" s="5" t="n"/>
      <c r="C235" s="5" t="n"/>
      <c r="D235" s="5" t="n"/>
      <c r="E235" s="5" t="n"/>
      <c r="F235" s="5" t="n"/>
      <c r="G235" s="13" t="n"/>
      <c r="H235" s="5" t="n"/>
      <c r="I235" s="6">
        <f>IF(B235&amp;""="","",IFERROR(INDEX('الطلاب'!$B$6:$B$205,MATCH(B235&amp;"",'الطلاب'!$A$6:$A$205,0))&amp;"","غير موجود"))</f>
        <v/>
      </c>
      <c r="J235" s="6">
        <f>IF(OR(B235&amp;""="",F235&lt;&gt;"نعم"),"",IF(H235="نعم","تمت",IF(ISNUMBER(G235),IF(G235&lt;'الإعدادات'!$B$4,"متأخرة","قادمة"),"بدون موعد")))</f>
        <v/>
      </c>
      <c r="K235" s="16">
        <f>IF(J235="متأخرة",'الإعدادات'!$B$4-G235,"")</f>
        <v/>
      </c>
      <c r="L235" s="18">
        <f>IF(OR(B235&amp;""="",NOT(ISNUMBER(A235))),"",IF(COUNTIFS($B$6:$B$505,B235&amp;"",$A$6:$A$505,"&gt;"&amp;A235)=0,1,0))</f>
        <v/>
      </c>
      <c r="M235" s="16">
        <f>IF(J235="متأخرة",COUNTIFS($K$6:$K$505,"&gt;"&amp;K235)+COUNTIFS($K$6:K235,K235),"")</f>
        <v/>
      </c>
    </row>
    <row r="236">
      <c r="A236" s="13" t="n"/>
      <c r="B236" s="5" t="n"/>
      <c r="C236" s="5" t="n"/>
      <c r="D236" s="5" t="n"/>
      <c r="E236" s="5" t="n"/>
      <c r="F236" s="5" t="n"/>
      <c r="G236" s="13" t="n"/>
      <c r="H236" s="5" t="n"/>
      <c r="I236" s="6">
        <f>IF(B236&amp;""="","",IFERROR(INDEX('الطلاب'!$B$6:$B$205,MATCH(B236&amp;"",'الطلاب'!$A$6:$A$205,0))&amp;"","غير موجود"))</f>
        <v/>
      </c>
      <c r="J236" s="6">
        <f>IF(OR(B236&amp;""="",F236&lt;&gt;"نعم"),"",IF(H236="نعم","تمت",IF(ISNUMBER(G236),IF(G236&lt;'الإعدادات'!$B$4,"متأخرة","قادمة"),"بدون موعد")))</f>
        <v/>
      </c>
      <c r="K236" s="16">
        <f>IF(J236="متأخرة",'الإعدادات'!$B$4-G236,"")</f>
        <v/>
      </c>
      <c r="L236" s="18">
        <f>IF(OR(B236&amp;""="",NOT(ISNUMBER(A236))),"",IF(COUNTIFS($B$6:$B$505,B236&amp;"",$A$6:$A$505,"&gt;"&amp;A236)=0,1,0))</f>
        <v/>
      </c>
      <c r="M236" s="16">
        <f>IF(J236="متأخرة",COUNTIFS($K$6:$K$505,"&gt;"&amp;K236)+COUNTIFS($K$6:K236,K236),"")</f>
        <v/>
      </c>
    </row>
    <row r="237">
      <c r="A237" s="13" t="n"/>
      <c r="B237" s="5" t="n"/>
      <c r="C237" s="5" t="n"/>
      <c r="D237" s="5" t="n"/>
      <c r="E237" s="5" t="n"/>
      <c r="F237" s="5" t="n"/>
      <c r="G237" s="13" t="n"/>
      <c r="H237" s="5" t="n"/>
      <c r="I237" s="6">
        <f>IF(B237&amp;""="","",IFERROR(INDEX('الطلاب'!$B$6:$B$205,MATCH(B237&amp;"",'الطلاب'!$A$6:$A$205,0))&amp;"","غير موجود"))</f>
        <v/>
      </c>
      <c r="J237" s="6">
        <f>IF(OR(B237&amp;""="",F237&lt;&gt;"نعم"),"",IF(H237="نعم","تمت",IF(ISNUMBER(G237),IF(G237&lt;'الإعدادات'!$B$4,"متأخرة","قادمة"),"بدون موعد")))</f>
        <v/>
      </c>
      <c r="K237" s="16">
        <f>IF(J237="متأخرة",'الإعدادات'!$B$4-G237,"")</f>
        <v/>
      </c>
      <c r="L237" s="18">
        <f>IF(OR(B237&amp;""="",NOT(ISNUMBER(A237))),"",IF(COUNTIFS($B$6:$B$505,B237&amp;"",$A$6:$A$505,"&gt;"&amp;A237)=0,1,0))</f>
        <v/>
      </c>
      <c r="M237" s="16">
        <f>IF(J237="متأخرة",COUNTIFS($K$6:$K$505,"&gt;"&amp;K237)+COUNTIFS($K$6:K237,K237),"")</f>
        <v/>
      </c>
    </row>
    <row r="238">
      <c r="A238" s="13" t="n"/>
      <c r="B238" s="5" t="n"/>
      <c r="C238" s="5" t="n"/>
      <c r="D238" s="5" t="n"/>
      <c r="E238" s="5" t="n"/>
      <c r="F238" s="5" t="n"/>
      <c r="G238" s="13" t="n"/>
      <c r="H238" s="5" t="n"/>
      <c r="I238" s="6">
        <f>IF(B238&amp;""="","",IFERROR(INDEX('الطلاب'!$B$6:$B$205,MATCH(B238&amp;"",'الطلاب'!$A$6:$A$205,0))&amp;"","غير موجود"))</f>
        <v/>
      </c>
      <c r="J238" s="6">
        <f>IF(OR(B238&amp;""="",F238&lt;&gt;"نعم"),"",IF(H238="نعم","تمت",IF(ISNUMBER(G238),IF(G238&lt;'الإعدادات'!$B$4,"متأخرة","قادمة"),"بدون موعد")))</f>
        <v/>
      </c>
      <c r="K238" s="16">
        <f>IF(J238="متأخرة",'الإعدادات'!$B$4-G238,"")</f>
        <v/>
      </c>
      <c r="L238" s="18">
        <f>IF(OR(B238&amp;""="",NOT(ISNUMBER(A238))),"",IF(COUNTIFS($B$6:$B$505,B238&amp;"",$A$6:$A$505,"&gt;"&amp;A238)=0,1,0))</f>
        <v/>
      </c>
      <c r="M238" s="16">
        <f>IF(J238="متأخرة",COUNTIFS($K$6:$K$505,"&gt;"&amp;K238)+COUNTIFS($K$6:K238,K238),"")</f>
        <v/>
      </c>
    </row>
    <row r="239">
      <c r="A239" s="13" t="n"/>
      <c r="B239" s="5" t="n"/>
      <c r="C239" s="5" t="n"/>
      <c r="D239" s="5" t="n"/>
      <c r="E239" s="5" t="n"/>
      <c r="F239" s="5" t="n"/>
      <c r="G239" s="13" t="n"/>
      <c r="H239" s="5" t="n"/>
      <c r="I239" s="6">
        <f>IF(B239&amp;""="","",IFERROR(INDEX('الطلاب'!$B$6:$B$205,MATCH(B239&amp;"",'الطلاب'!$A$6:$A$205,0))&amp;"","غير موجود"))</f>
        <v/>
      </c>
      <c r="J239" s="6">
        <f>IF(OR(B239&amp;""="",F239&lt;&gt;"نعم"),"",IF(H239="نعم","تمت",IF(ISNUMBER(G239),IF(G239&lt;'الإعدادات'!$B$4,"متأخرة","قادمة"),"بدون موعد")))</f>
        <v/>
      </c>
      <c r="K239" s="16">
        <f>IF(J239="متأخرة",'الإعدادات'!$B$4-G239,"")</f>
        <v/>
      </c>
      <c r="L239" s="18">
        <f>IF(OR(B239&amp;""="",NOT(ISNUMBER(A239))),"",IF(COUNTIFS($B$6:$B$505,B239&amp;"",$A$6:$A$505,"&gt;"&amp;A239)=0,1,0))</f>
        <v/>
      </c>
      <c r="M239" s="16">
        <f>IF(J239="متأخرة",COUNTIFS($K$6:$K$505,"&gt;"&amp;K239)+COUNTIFS($K$6:K239,K239),"")</f>
        <v/>
      </c>
    </row>
    <row r="240">
      <c r="A240" s="13" t="n"/>
      <c r="B240" s="5" t="n"/>
      <c r="C240" s="5" t="n"/>
      <c r="D240" s="5" t="n"/>
      <c r="E240" s="5" t="n"/>
      <c r="F240" s="5" t="n"/>
      <c r="G240" s="13" t="n"/>
      <c r="H240" s="5" t="n"/>
      <c r="I240" s="6">
        <f>IF(B240&amp;""="","",IFERROR(INDEX('الطلاب'!$B$6:$B$205,MATCH(B240&amp;"",'الطلاب'!$A$6:$A$205,0))&amp;"","غير موجود"))</f>
        <v/>
      </c>
      <c r="J240" s="6">
        <f>IF(OR(B240&amp;""="",F240&lt;&gt;"نعم"),"",IF(H240="نعم","تمت",IF(ISNUMBER(G240),IF(G240&lt;'الإعدادات'!$B$4,"متأخرة","قادمة"),"بدون موعد")))</f>
        <v/>
      </c>
      <c r="K240" s="16">
        <f>IF(J240="متأخرة",'الإعدادات'!$B$4-G240,"")</f>
        <v/>
      </c>
      <c r="L240" s="18">
        <f>IF(OR(B240&amp;""="",NOT(ISNUMBER(A240))),"",IF(COUNTIFS($B$6:$B$505,B240&amp;"",$A$6:$A$505,"&gt;"&amp;A240)=0,1,0))</f>
        <v/>
      </c>
      <c r="M240" s="16">
        <f>IF(J240="متأخرة",COUNTIFS($K$6:$K$505,"&gt;"&amp;K240)+COUNTIFS($K$6:K240,K240),"")</f>
        <v/>
      </c>
    </row>
    <row r="241">
      <c r="A241" s="13" t="n"/>
      <c r="B241" s="5" t="n"/>
      <c r="C241" s="5" t="n"/>
      <c r="D241" s="5" t="n"/>
      <c r="E241" s="5" t="n"/>
      <c r="F241" s="5" t="n"/>
      <c r="G241" s="13" t="n"/>
      <c r="H241" s="5" t="n"/>
      <c r="I241" s="6">
        <f>IF(B241&amp;""="","",IFERROR(INDEX('الطلاب'!$B$6:$B$205,MATCH(B241&amp;"",'الطلاب'!$A$6:$A$205,0))&amp;"","غير موجود"))</f>
        <v/>
      </c>
      <c r="J241" s="6">
        <f>IF(OR(B241&amp;""="",F241&lt;&gt;"نعم"),"",IF(H241="نعم","تمت",IF(ISNUMBER(G241),IF(G241&lt;'الإعدادات'!$B$4,"متأخرة","قادمة"),"بدون موعد")))</f>
        <v/>
      </c>
      <c r="K241" s="16">
        <f>IF(J241="متأخرة",'الإعدادات'!$B$4-G241,"")</f>
        <v/>
      </c>
      <c r="L241" s="18">
        <f>IF(OR(B241&amp;""="",NOT(ISNUMBER(A241))),"",IF(COUNTIFS($B$6:$B$505,B241&amp;"",$A$6:$A$505,"&gt;"&amp;A241)=0,1,0))</f>
        <v/>
      </c>
      <c r="M241" s="16">
        <f>IF(J241="متأخرة",COUNTIFS($K$6:$K$505,"&gt;"&amp;K241)+COUNTIFS($K$6:K241,K241),"")</f>
        <v/>
      </c>
    </row>
    <row r="242">
      <c r="A242" s="13" t="n"/>
      <c r="B242" s="5" t="n"/>
      <c r="C242" s="5" t="n"/>
      <c r="D242" s="5" t="n"/>
      <c r="E242" s="5" t="n"/>
      <c r="F242" s="5" t="n"/>
      <c r="G242" s="13" t="n"/>
      <c r="H242" s="5" t="n"/>
      <c r="I242" s="6">
        <f>IF(B242&amp;""="","",IFERROR(INDEX('الطلاب'!$B$6:$B$205,MATCH(B242&amp;"",'الطلاب'!$A$6:$A$205,0))&amp;"","غير موجود"))</f>
        <v/>
      </c>
      <c r="J242" s="6">
        <f>IF(OR(B242&amp;""="",F242&lt;&gt;"نعم"),"",IF(H242="نعم","تمت",IF(ISNUMBER(G242),IF(G242&lt;'الإعدادات'!$B$4,"متأخرة","قادمة"),"بدون موعد")))</f>
        <v/>
      </c>
      <c r="K242" s="16">
        <f>IF(J242="متأخرة",'الإعدادات'!$B$4-G242,"")</f>
        <v/>
      </c>
      <c r="L242" s="18">
        <f>IF(OR(B242&amp;""="",NOT(ISNUMBER(A242))),"",IF(COUNTIFS($B$6:$B$505,B242&amp;"",$A$6:$A$505,"&gt;"&amp;A242)=0,1,0))</f>
        <v/>
      </c>
      <c r="M242" s="16">
        <f>IF(J242="متأخرة",COUNTIFS($K$6:$K$505,"&gt;"&amp;K242)+COUNTIFS($K$6:K242,K242),"")</f>
        <v/>
      </c>
    </row>
    <row r="243">
      <c r="A243" s="13" t="n"/>
      <c r="B243" s="5" t="n"/>
      <c r="C243" s="5" t="n"/>
      <c r="D243" s="5" t="n"/>
      <c r="E243" s="5" t="n"/>
      <c r="F243" s="5" t="n"/>
      <c r="G243" s="13" t="n"/>
      <c r="H243" s="5" t="n"/>
      <c r="I243" s="6">
        <f>IF(B243&amp;""="","",IFERROR(INDEX('الطلاب'!$B$6:$B$205,MATCH(B243&amp;"",'الطلاب'!$A$6:$A$205,0))&amp;"","غير موجود"))</f>
        <v/>
      </c>
      <c r="J243" s="6">
        <f>IF(OR(B243&amp;""="",F243&lt;&gt;"نعم"),"",IF(H243="نعم","تمت",IF(ISNUMBER(G243),IF(G243&lt;'الإعدادات'!$B$4,"متأخرة","قادمة"),"بدون موعد")))</f>
        <v/>
      </c>
      <c r="K243" s="16">
        <f>IF(J243="متأخرة",'الإعدادات'!$B$4-G243,"")</f>
        <v/>
      </c>
      <c r="L243" s="18">
        <f>IF(OR(B243&amp;""="",NOT(ISNUMBER(A243))),"",IF(COUNTIFS($B$6:$B$505,B243&amp;"",$A$6:$A$505,"&gt;"&amp;A243)=0,1,0))</f>
        <v/>
      </c>
      <c r="M243" s="16">
        <f>IF(J243="متأخرة",COUNTIFS($K$6:$K$505,"&gt;"&amp;K243)+COUNTIFS($K$6:K243,K243),"")</f>
        <v/>
      </c>
    </row>
    <row r="244">
      <c r="A244" s="13" t="n"/>
      <c r="B244" s="5" t="n"/>
      <c r="C244" s="5" t="n"/>
      <c r="D244" s="5" t="n"/>
      <c r="E244" s="5" t="n"/>
      <c r="F244" s="5" t="n"/>
      <c r="G244" s="13" t="n"/>
      <c r="H244" s="5" t="n"/>
      <c r="I244" s="6">
        <f>IF(B244&amp;""="","",IFERROR(INDEX('الطلاب'!$B$6:$B$205,MATCH(B244&amp;"",'الطلاب'!$A$6:$A$205,0))&amp;"","غير موجود"))</f>
        <v/>
      </c>
      <c r="J244" s="6">
        <f>IF(OR(B244&amp;""="",F244&lt;&gt;"نعم"),"",IF(H244="نعم","تمت",IF(ISNUMBER(G244),IF(G244&lt;'الإعدادات'!$B$4,"متأخرة","قادمة"),"بدون موعد")))</f>
        <v/>
      </c>
      <c r="K244" s="16">
        <f>IF(J244="متأخرة",'الإعدادات'!$B$4-G244,"")</f>
        <v/>
      </c>
      <c r="L244" s="18">
        <f>IF(OR(B244&amp;""="",NOT(ISNUMBER(A244))),"",IF(COUNTIFS($B$6:$B$505,B244&amp;"",$A$6:$A$505,"&gt;"&amp;A244)=0,1,0))</f>
        <v/>
      </c>
      <c r="M244" s="16">
        <f>IF(J244="متأخرة",COUNTIFS($K$6:$K$505,"&gt;"&amp;K244)+COUNTIFS($K$6:K244,K244),"")</f>
        <v/>
      </c>
    </row>
    <row r="245">
      <c r="A245" s="13" t="n"/>
      <c r="B245" s="5" t="n"/>
      <c r="C245" s="5" t="n"/>
      <c r="D245" s="5" t="n"/>
      <c r="E245" s="5" t="n"/>
      <c r="F245" s="5" t="n"/>
      <c r="G245" s="13" t="n"/>
      <c r="H245" s="5" t="n"/>
      <c r="I245" s="6">
        <f>IF(B245&amp;""="","",IFERROR(INDEX('الطلاب'!$B$6:$B$205,MATCH(B245&amp;"",'الطلاب'!$A$6:$A$205,0))&amp;"","غير موجود"))</f>
        <v/>
      </c>
      <c r="J245" s="6">
        <f>IF(OR(B245&amp;""="",F245&lt;&gt;"نعم"),"",IF(H245="نعم","تمت",IF(ISNUMBER(G245),IF(G245&lt;'الإعدادات'!$B$4,"متأخرة","قادمة"),"بدون موعد")))</f>
        <v/>
      </c>
      <c r="K245" s="16">
        <f>IF(J245="متأخرة",'الإعدادات'!$B$4-G245,"")</f>
        <v/>
      </c>
      <c r="L245" s="18">
        <f>IF(OR(B245&amp;""="",NOT(ISNUMBER(A245))),"",IF(COUNTIFS($B$6:$B$505,B245&amp;"",$A$6:$A$505,"&gt;"&amp;A245)=0,1,0))</f>
        <v/>
      </c>
      <c r="M245" s="16">
        <f>IF(J245="متأخرة",COUNTIFS($K$6:$K$505,"&gt;"&amp;K245)+COUNTIFS($K$6:K245,K245),"")</f>
        <v/>
      </c>
    </row>
    <row r="246">
      <c r="A246" s="13" t="n"/>
      <c r="B246" s="5" t="n"/>
      <c r="C246" s="5" t="n"/>
      <c r="D246" s="5" t="n"/>
      <c r="E246" s="5" t="n"/>
      <c r="F246" s="5" t="n"/>
      <c r="G246" s="13" t="n"/>
      <c r="H246" s="5" t="n"/>
      <c r="I246" s="6">
        <f>IF(B246&amp;""="","",IFERROR(INDEX('الطلاب'!$B$6:$B$205,MATCH(B246&amp;"",'الطلاب'!$A$6:$A$205,0))&amp;"","غير موجود"))</f>
        <v/>
      </c>
      <c r="J246" s="6">
        <f>IF(OR(B246&amp;""="",F246&lt;&gt;"نعم"),"",IF(H246="نعم","تمت",IF(ISNUMBER(G246),IF(G246&lt;'الإعدادات'!$B$4,"متأخرة","قادمة"),"بدون موعد")))</f>
        <v/>
      </c>
      <c r="K246" s="16">
        <f>IF(J246="متأخرة",'الإعدادات'!$B$4-G246,"")</f>
        <v/>
      </c>
      <c r="L246" s="18">
        <f>IF(OR(B246&amp;""="",NOT(ISNUMBER(A246))),"",IF(COUNTIFS($B$6:$B$505,B246&amp;"",$A$6:$A$505,"&gt;"&amp;A246)=0,1,0))</f>
        <v/>
      </c>
      <c r="M246" s="16">
        <f>IF(J246="متأخرة",COUNTIFS($K$6:$K$505,"&gt;"&amp;K246)+COUNTIFS($K$6:K246,K246),"")</f>
        <v/>
      </c>
    </row>
    <row r="247">
      <c r="A247" s="13" t="n"/>
      <c r="B247" s="5" t="n"/>
      <c r="C247" s="5" t="n"/>
      <c r="D247" s="5" t="n"/>
      <c r="E247" s="5" t="n"/>
      <c r="F247" s="5" t="n"/>
      <c r="G247" s="13" t="n"/>
      <c r="H247" s="5" t="n"/>
      <c r="I247" s="6">
        <f>IF(B247&amp;""="","",IFERROR(INDEX('الطلاب'!$B$6:$B$205,MATCH(B247&amp;"",'الطلاب'!$A$6:$A$205,0))&amp;"","غير موجود"))</f>
        <v/>
      </c>
      <c r="J247" s="6">
        <f>IF(OR(B247&amp;""="",F247&lt;&gt;"نعم"),"",IF(H247="نعم","تمت",IF(ISNUMBER(G247),IF(G247&lt;'الإعدادات'!$B$4,"متأخرة","قادمة"),"بدون موعد")))</f>
        <v/>
      </c>
      <c r="K247" s="16">
        <f>IF(J247="متأخرة",'الإعدادات'!$B$4-G247,"")</f>
        <v/>
      </c>
      <c r="L247" s="18">
        <f>IF(OR(B247&amp;""="",NOT(ISNUMBER(A247))),"",IF(COUNTIFS($B$6:$B$505,B247&amp;"",$A$6:$A$505,"&gt;"&amp;A247)=0,1,0))</f>
        <v/>
      </c>
      <c r="M247" s="16">
        <f>IF(J247="متأخرة",COUNTIFS($K$6:$K$505,"&gt;"&amp;K247)+COUNTIFS($K$6:K247,K247),"")</f>
        <v/>
      </c>
    </row>
    <row r="248">
      <c r="A248" s="13" t="n"/>
      <c r="B248" s="5" t="n"/>
      <c r="C248" s="5" t="n"/>
      <c r="D248" s="5" t="n"/>
      <c r="E248" s="5" t="n"/>
      <c r="F248" s="5" t="n"/>
      <c r="G248" s="13" t="n"/>
      <c r="H248" s="5" t="n"/>
      <c r="I248" s="6">
        <f>IF(B248&amp;""="","",IFERROR(INDEX('الطلاب'!$B$6:$B$205,MATCH(B248&amp;"",'الطلاب'!$A$6:$A$205,0))&amp;"","غير موجود"))</f>
        <v/>
      </c>
      <c r="J248" s="6">
        <f>IF(OR(B248&amp;""="",F248&lt;&gt;"نعم"),"",IF(H248="نعم","تمت",IF(ISNUMBER(G248),IF(G248&lt;'الإعدادات'!$B$4,"متأخرة","قادمة"),"بدون موعد")))</f>
        <v/>
      </c>
      <c r="K248" s="16">
        <f>IF(J248="متأخرة",'الإعدادات'!$B$4-G248,"")</f>
        <v/>
      </c>
      <c r="L248" s="18">
        <f>IF(OR(B248&amp;""="",NOT(ISNUMBER(A248))),"",IF(COUNTIFS($B$6:$B$505,B248&amp;"",$A$6:$A$505,"&gt;"&amp;A248)=0,1,0))</f>
        <v/>
      </c>
      <c r="M248" s="16">
        <f>IF(J248="متأخرة",COUNTIFS($K$6:$K$505,"&gt;"&amp;K248)+COUNTIFS($K$6:K248,K248),"")</f>
        <v/>
      </c>
    </row>
    <row r="249">
      <c r="A249" s="13" t="n"/>
      <c r="B249" s="5" t="n"/>
      <c r="C249" s="5" t="n"/>
      <c r="D249" s="5" t="n"/>
      <c r="E249" s="5" t="n"/>
      <c r="F249" s="5" t="n"/>
      <c r="G249" s="13" t="n"/>
      <c r="H249" s="5" t="n"/>
      <c r="I249" s="6">
        <f>IF(B249&amp;""="","",IFERROR(INDEX('الطلاب'!$B$6:$B$205,MATCH(B249&amp;"",'الطلاب'!$A$6:$A$205,0))&amp;"","غير موجود"))</f>
        <v/>
      </c>
      <c r="J249" s="6">
        <f>IF(OR(B249&amp;""="",F249&lt;&gt;"نعم"),"",IF(H249="نعم","تمت",IF(ISNUMBER(G249),IF(G249&lt;'الإعدادات'!$B$4,"متأخرة","قادمة"),"بدون موعد")))</f>
        <v/>
      </c>
      <c r="K249" s="16">
        <f>IF(J249="متأخرة",'الإعدادات'!$B$4-G249,"")</f>
        <v/>
      </c>
      <c r="L249" s="18">
        <f>IF(OR(B249&amp;""="",NOT(ISNUMBER(A249))),"",IF(COUNTIFS($B$6:$B$505,B249&amp;"",$A$6:$A$505,"&gt;"&amp;A249)=0,1,0))</f>
        <v/>
      </c>
      <c r="M249" s="16">
        <f>IF(J249="متأخرة",COUNTIFS($K$6:$K$505,"&gt;"&amp;K249)+COUNTIFS($K$6:K249,K249),"")</f>
        <v/>
      </c>
    </row>
    <row r="250">
      <c r="A250" s="13" t="n"/>
      <c r="B250" s="5" t="n"/>
      <c r="C250" s="5" t="n"/>
      <c r="D250" s="5" t="n"/>
      <c r="E250" s="5" t="n"/>
      <c r="F250" s="5" t="n"/>
      <c r="G250" s="13" t="n"/>
      <c r="H250" s="5" t="n"/>
      <c r="I250" s="6">
        <f>IF(B250&amp;""="","",IFERROR(INDEX('الطلاب'!$B$6:$B$205,MATCH(B250&amp;"",'الطلاب'!$A$6:$A$205,0))&amp;"","غير موجود"))</f>
        <v/>
      </c>
      <c r="J250" s="6">
        <f>IF(OR(B250&amp;""="",F250&lt;&gt;"نعم"),"",IF(H250="نعم","تمت",IF(ISNUMBER(G250),IF(G250&lt;'الإعدادات'!$B$4,"متأخرة","قادمة"),"بدون موعد")))</f>
        <v/>
      </c>
      <c r="K250" s="16">
        <f>IF(J250="متأخرة",'الإعدادات'!$B$4-G250,"")</f>
        <v/>
      </c>
      <c r="L250" s="18">
        <f>IF(OR(B250&amp;""="",NOT(ISNUMBER(A250))),"",IF(COUNTIFS($B$6:$B$505,B250&amp;"",$A$6:$A$505,"&gt;"&amp;A250)=0,1,0))</f>
        <v/>
      </c>
      <c r="M250" s="16">
        <f>IF(J250="متأخرة",COUNTIFS($K$6:$K$505,"&gt;"&amp;K250)+COUNTIFS($K$6:K250,K250),"")</f>
        <v/>
      </c>
    </row>
    <row r="251">
      <c r="A251" s="13" t="n"/>
      <c r="B251" s="5" t="n"/>
      <c r="C251" s="5" t="n"/>
      <c r="D251" s="5" t="n"/>
      <c r="E251" s="5" t="n"/>
      <c r="F251" s="5" t="n"/>
      <c r="G251" s="13" t="n"/>
      <c r="H251" s="5" t="n"/>
      <c r="I251" s="6">
        <f>IF(B251&amp;""="","",IFERROR(INDEX('الطلاب'!$B$6:$B$205,MATCH(B251&amp;"",'الطلاب'!$A$6:$A$205,0))&amp;"","غير موجود"))</f>
        <v/>
      </c>
      <c r="J251" s="6">
        <f>IF(OR(B251&amp;""="",F251&lt;&gt;"نعم"),"",IF(H251="نعم","تمت",IF(ISNUMBER(G251),IF(G251&lt;'الإعدادات'!$B$4,"متأخرة","قادمة"),"بدون موعد")))</f>
        <v/>
      </c>
      <c r="K251" s="16">
        <f>IF(J251="متأخرة",'الإعدادات'!$B$4-G251,"")</f>
        <v/>
      </c>
      <c r="L251" s="18">
        <f>IF(OR(B251&amp;""="",NOT(ISNUMBER(A251))),"",IF(COUNTIFS($B$6:$B$505,B251&amp;"",$A$6:$A$505,"&gt;"&amp;A251)=0,1,0))</f>
        <v/>
      </c>
      <c r="M251" s="16">
        <f>IF(J251="متأخرة",COUNTIFS($K$6:$K$505,"&gt;"&amp;K251)+COUNTIFS($K$6:K251,K251),"")</f>
        <v/>
      </c>
    </row>
    <row r="252">
      <c r="A252" s="13" t="n"/>
      <c r="B252" s="5" t="n"/>
      <c r="C252" s="5" t="n"/>
      <c r="D252" s="5" t="n"/>
      <c r="E252" s="5" t="n"/>
      <c r="F252" s="5" t="n"/>
      <c r="G252" s="13" t="n"/>
      <c r="H252" s="5" t="n"/>
      <c r="I252" s="6">
        <f>IF(B252&amp;""="","",IFERROR(INDEX('الطلاب'!$B$6:$B$205,MATCH(B252&amp;"",'الطلاب'!$A$6:$A$205,0))&amp;"","غير موجود"))</f>
        <v/>
      </c>
      <c r="J252" s="6">
        <f>IF(OR(B252&amp;""="",F252&lt;&gt;"نعم"),"",IF(H252="نعم","تمت",IF(ISNUMBER(G252),IF(G252&lt;'الإعدادات'!$B$4,"متأخرة","قادمة"),"بدون موعد")))</f>
        <v/>
      </c>
      <c r="K252" s="16">
        <f>IF(J252="متأخرة",'الإعدادات'!$B$4-G252,"")</f>
        <v/>
      </c>
      <c r="L252" s="18">
        <f>IF(OR(B252&amp;""="",NOT(ISNUMBER(A252))),"",IF(COUNTIFS($B$6:$B$505,B252&amp;"",$A$6:$A$505,"&gt;"&amp;A252)=0,1,0))</f>
        <v/>
      </c>
      <c r="M252" s="16">
        <f>IF(J252="متأخرة",COUNTIFS($K$6:$K$505,"&gt;"&amp;K252)+COUNTIFS($K$6:K252,K252),"")</f>
        <v/>
      </c>
    </row>
    <row r="253">
      <c r="A253" s="13" t="n"/>
      <c r="B253" s="5" t="n"/>
      <c r="C253" s="5" t="n"/>
      <c r="D253" s="5" t="n"/>
      <c r="E253" s="5" t="n"/>
      <c r="F253" s="5" t="n"/>
      <c r="G253" s="13" t="n"/>
      <c r="H253" s="5" t="n"/>
      <c r="I253" s="6">
        <f>IF(B253&amp;""="","",IFERROR(INDEX('الطلاب'!$B$6:$B$205,MATCH(B253&amp;"",'الطلاب'!$A$6:$A$205,0))&amp;"","غير موجود"))</f>
        <v/>
      </c>
      <c r="J253" s="6">
        <f>IF(OR(B253&amp;""="",F253&lt;&gt;"نعم"),"",IF(H253="نعم","تمت",IF(ISNUMBER(G253),IF(G253&lt;'الإعدادات'!$B$4,"متأخرة","قادمة"),"بدون موعد")))</f>
        <v/>
      </c>
      <c r="K253" s="16">
        <f>IF(J253="متأخرة",'الإعدادات'!$B$4-G253,"")</f>
        <v/>
      </c>
      <c r="L253" s="18">
        <f>IF(OR(B253&amp;""="",NOT(ISNUMBER(A253))),"",IF(COUNTIFS($B$6:$B$505,B253&amp;"",$A$6:$A$505,"&gt;"&amp;A253)=0,1,0))</f>
        <v/>
      </c>
      <c r="M253" s="16">
        <f>IF(J253="متأخرة",COUNTIFS($K$6:$K$505,"&gt;"&amp;K253)+COUNTIFS($K$6:K253,K253),"")</f>
        <v/>
      </c>
    </row>
    <row r="254">
      <c r="A254" s="13" t="n"/>
      <c r="B254" s="5" t="n"/>
      <c r="C254" s="5" t="n"/>
      <c r="D254" s="5" t="n"/>
      <c r="E254" s="5" t="n"/>
      <c r="F254" s="5" t="n"/>
      <c r="G254" s="13" t="n"/>
      <c r="H254" s="5" t="n"/>
      <c r="I254" s="6">
        <f>IF(B254&amp;""="","",IFERROR(INDEX('الطلاب'!$B$6:$B$205,MATCH(B254&amp;"",'الطلاب'!$A$6:$A$205,0))&amp;"","غير موجود"))</f>
        <v/>
      </c>
      <c r="J254" s="6">
        <f>IF(OR(B254&amp;""="",F254&lt;&gt;"نعم"),"",IF(H254="نعم","تمت",IF(ISNUMBER(G254),IF(G254&lt;'الإعدادات'!$B$4,"متأخرة","قادمة"),"بدون موعد")))</f>
        <v/>
      </c>
      <c r="K254" s="16">
        <f>IF(J254="متأخرة",'الإعدادات'!$B$4-G254,"")</f>
        <v/>
      </c>
      <c r="L254" s="18">
        <f>IF(OR(B254&amp;""="",NOT(ISNUMBER(A254))),"",IF(COUNTIFS($B$6:$B$505,B254&amp;"",$A$6:$A$505,"&gt;"&amp;A254)=0,1,0))</f>
        <v/>
      </c>
      <c r="M254" s="16">
        <f>IF(J254="متأخرة",COUNTIFS($K$6:$K$505,"&gt;"&amp;K254)+COUNTIFS($K$6:K254,K254),"")</f>
        <v/>
      </c>
    </row>
    <row r="255">
      <c r="A255" s="13" t="n"/>
      <c r="B255" s="5" t="n"/>
      <c r="C255" s="5" t="n"/>
      <c r="D255" s="5" t="n"/>
      <c r="E255" s="5" t="n"/>
      <c r="F255" s="5" t="n"/>
      <c r="G255" s="13" t="n"/>
      <c r="H255" s="5" t="n"/>
      <c r="I255" s="6">
        <f>IF(B255&amp;""="","",IFERROR(INDEX('الطلاب'!$B$6:$B$205,MATCH(B255&amp;"",'الطلاب'!$A$6:$A$205,0))&amp;"","غير موجود"))</f>
        <v/>
      </c>
      <c r="J255" s="6">
        <f>IF(OR(B255&amp;""="",F255&lt;&gt;"نعم"),"",IF(H255="نعم","تمت",IF(ISNUMBER(G255),IF(G255&lt;'الإعدادات'!$B$4,"متأخرة","قادمة"),"بدون موعد")))</f>
        <v/>
      </c>
      <c r="K255" s="16">
        <f>IF(J255="متأخرة",'الإعدادات'!$B$4-G255,"")</f>
        <v/>
      </c>
      <c r="L255" s="18">
        <f>IF(OR(B255&amp;""="",NOT(ISNUMBER(A255))),"",IF(COUNTIFS($B$6:$B$505,B255&amp;"",$A$6:$A$505,"&gt;"&amp;A255)=0,1,0))</f>
        <v/>
      </c>
      <c r="M255" s="16">
        <f>IF(J255="متأخرة",COUNTIFS($K$6:$K$505,"&gt;"&amp;K255)+COUNTIFS($K$6:K255,K255),"")</f>
        <v/>
      </c>
    </row>
    <row r="256">
      <c r="A256" s="13" t="n"/>
      <c r="B256" s="5" t="n"/>
      <c r="C256" s="5" t="n"/>
      <c r="D256" s="5" t="n"/>
      <c r="E256" s="5" t="n"/>
      <c r="F256" s="5" t="n"/>
      <c r="G256" s="13" t="n"/>
      <c r="H256" s="5" t="n"/>
      <c r="I256" s="6">
        <f>IF(B256&amp;""="","",IFERROR(INDEX('الطلاب'!$B$6:$B$205,MATCH(B256&amp;"",'الطلاب'!$A$6:$A$205,0))&amp;"","غير موجود"))</f>
        <v/>
      </c>
      <c r="J256" s="6">
        <f>IF(OR(B256&amp;""="",F256&lt;&gt;"نعم"),"",IF(H256="نعم","تمت",IF(ISNUMBER(G256),IF(G256&lt;'الإعدادات'!$B$4,"متأخرة","قادمة"),"بدون موعد")))</f>
        <v/>
      </c>
      <c r="K256" s="16">
        <f>IF(J256="متأخرة",'الإعدادات'!$B$4-G256,"")</f>
        <v/>
      </c>
      <c r="L256" s="18">
        <f>IF(OR(B256&amp;""="",NOT(ISNUMBER(A256))),"",IF(COUNTIFS($B$6:$B$505,B256&amp;"",$A$6:$A$505,"&gt;"&amp;A256)=0,1,0))</f>
        <v/>
      </c>
      <c r="M256" s="16">
        <f>IF(J256="متأخرة",COUNTIFS($K$6:$K$505,"&gt;"&amp;K256)+COUNTIFS($K$6:K256,K256),"")</f>
        <v/>
      </c>
    </row>
    <row r="257">
      <c r="A257" s="13" t="n"/>
      <c r="B257" s="5" t="n"/>
      <c r="C257" s="5" t="n"/>
      <c r="D257" s="5" t="n"/>
      <c r="E257" s="5" t="n"/>
      <c r="F257" s="5" t="n"/>
      <c r="G257" s="13" t="n"/>
      <c r="H257" s="5" t="n"/>
      <c r="I257" s="6">
        <f>IF(B257&amp;""="","",IFERROR(INDEX('الطلاب'!$B$6:$B$205,MATCH(B257&amp;"",'الطلاب'!$A$6:$A$205,0))&amp;"","غير موجود"))</f>
        <v/>
      </c>
      <c r="J257" s="6">
        <f>IF(OR(B257&amp;""="",F257&lt;&gt;"نعم"),"",IF(H257="نعم","تمت",IF(ISNUMBER(G257),IF(G257&lt;'الإعدادات'!$B$4,"متأخرة","قادمة"),"بدون موعد")))</f>
        <v/>
      </c>
      <c r="K257" s="16">
        <f>IF(J257="متأخرة",'الإعدادات'!$B$4-G257,"")</f>
        <v/>
      </c>
      <c r="L257" s="18">
        <f>IF(OR(B257&amp;""="",NOT(ISNUMBER(A257))),"",IF(COUNTIFS($B$6:$B$505,B257&amp;"",$A$6:$A$505,"&gt;"&amp;A257)=0,1,0))</f>
        <v/>
      </c>
      <c r="M257" s="16">
        <f>IF(J257="متأخرة",COUNTIFS($K$6:$K$505,"&gt;"&amp;K257)+COUNTIFS($K$6:K257,K257),"")</f>
        <v/>
      </c>
    </row>
    <row r="258">
      <c r="A258" s="13" t="n"/>
      <c r="B258" s="5" t="n"/>
      <c r="C258" s="5" t="n"/>
      <c r="D258" s="5" t="n"/>
      <c r="E258" s="5" t="n"/>
      <c r="F258" s="5" t="n"/>
      <c r="G258" s="13" t="n"/>
      <c r="H258" s="5" t="n"/>
      <c r="I258" s="6">
        <f>IF(B258&amp;""="","",IFERROR(INDEX('الطلاب'!$B$6:$B$205,MATCH(B258&amp;"",'الطلاب'!$A$6:$A$205,0))&amp;"","غير موجود"))</f>
        <v/>
      </c>
      <c r="J258" s="6">
        <f>IF(OR(B258&amp;""="",F258&lt;&gt;"نعم"),"",IF(H258="نعم","تمت",IF(ISNUMBER(G258),IF(G258&lt;'الإعدادات'!$B$4,"متأخرة","قادمة"),"بدون موعد")))</f>
        <v/>
      </c>
      <c r="K258" s="16">
        <f>IF(J258="متأخرة",'الإعدادات'!$B$4-G258,"")</f>
        <v/>
      </c>
      <c r="L258" s="18">
        <f>IF(OR(B258&amp;""="",NOT(ISNUMBER(A258))),"",IF(COUNTIFS($B$6:$B$505,B258&amp;"",$A$6:$A$505,"&gt;"&amp;A258)=0,1,0))</f>
        <v/>
      </c>
      <c r="M258" s="16">
        <f>IF(J258="متأخرة",COUNTIFS($K$6:$K$505,"&gt;"&amp;K258)+COUNTIFS($K$6:K258,K258),"")</f>
        <v/>
      </c>
    </row>
    <row r="259">
      <c r="A259" s="13" t="n"/>
      <c r="B259" s="5" t="n"/>
      <c r="C259" s="5" t="n"/>
      <c r="D259" s="5" t="n"/>
      <c r="E259" s="5" t="n"/>
      <c r="F259" s="5" t="n"/>
      <c r="G259" s="13" t="n"/>
      <c r="H259" s="5" t="n"/>
      <c r="I259" s="6">
        <f>IF(B259&amp;""="","",IFERROR(INDEX('الطلاب'!$B$6:$B$205,MATCH(B259&amp;"",'الطلاب'!$A$6:$A$205,0))&amp;"","غير موجود"))</f>
        <v/>
      </c>
      <c r="J259" s="6">
        <f>IF(OR(B259&amp;""="",F259&lt;&gt;"نعم"),"",IF(H259="نعم","تمت",IF(ISNUMBER(G259),IF(G259&lt;'الإعدادات'!$B$4,"متأخرة","قادمة"),"بدون موعد")))</f>
        <v/>
      </c>
      <c r="K259" s="16">
        <f>IF(J259="متأخرة",'الإعدادات'!$B$4-G259,"")</f>
        <v/>
      </c>
      <c r="L259" s="18">
        <f>IF(OR(B259&amp;""="",NOT(ISNUMBER(A259))),"",IF(COUNTIFS($B$6:$B$505,B259&amp;"",$A$6:$A$505,"&gt;"&amp;A259)=0,1,0))</f>
        <v/>
      </c>
      <c r="M259" s="16">
        <f>IF(J259="متأخرة",COUNTIFS($K$6:$K$505,"&gt;"&amp;K259)+COUNTIFS($K$6:K259,K259),"")</f>
        <v/>
      </c>
    </row>
    <row r="260">
      <c r="A260" s="13" t="n"/>
      <c r="B260" s="5" t="n"/>
      <c r="C260" s="5" t="n"/>
      <c r="D260" s="5" t="n"/>
      <c r="E260" s="5" t="n"/>
      <c r="F260" s="5" t="n"/>
      <c r="G260" s="13" t="n"/>
      <c r="H260" s="5" t="n"/>
      <c r="I260" s="6">
        <f>IF(B260&amp;""="","",IFERROR(INDEX('الطلاب'!$B$6:$B$205,MATCH(B260&amp;"",'الطلاب'!$A$6:$A$205,0))&amp;"","غير موجود"))</f>
        <v/>
      </c>
      <c r="J260" s="6">
        <f>IF(OR(B260&amp;""="",F260&lt;&gt;"نعم"),"",IF(H260="نعم","تمت",IF(ISNUMBER(G260),IF(G260&lt;'الإعدادات'!$B$4,"متأخرة","قادمة"),"بدون موعد")))</f>
        <v/>
      </c>
      <c r="K260" s="16">
        <f>IF(J260="متأخرة",'الإعدادات'!$B$4-G260,"")</f>
        <v/>
      </c>
      <c r="L260" s="18">
        <f>IF(OR(B260&amp;""="",NOT(ISNUMBER(A260))),"",IF(COUNTIFS($B$6:$B$505,B260&amp;"",$A$6:$A$505,"&gt;"&amp;A260)=0,1,0))</f>
        <v/>
      </c>
      <c r="M260" s="16">
        <f>IF(J260="متأخرة",COUNTIFS($K$6:$K$505,"&gt;"&amp;K260)+COUNTIFS($K$6:K260,K260),"")</f>
        <v/>
      </c>
    </row>
    <row r="261">
      <c r="A261" s="13" t="n"/>
      <c r="B261" s="5" t="n"/>
      <c r="C261" s="5" t="n"/>
      <c r="D261" s="5" t="n"/>
      <c r="E261" s="5" t="n"/>
      <c r="F261" s="5" t="n"/>
      <c r="G261" s="13" t="n"/>
      <c r="H261" s="5" t="n"/>
      <c r="I261" s="6">
        <f>IF(B261&amp;""="","",IFERROR(INDEX('الطلاب'!$B$6:$B$205,MATCH(B261&amp;"",'الطلاب'!$A$6:$A$205,0))&amp;"","غير موجود"))</f>
        <v/>
      </c>
      <c r="J261" s="6">
        <f>IF(OR(B261&amp;""="",F261&lt;&gt;"نعم"),"",IF(H261="نعم","تمت",IF(ISNUMBER(G261),IF(G261&lt;'الإعدادات'!$B$4,"متأخرة","قادمة"),"بدون موعد")))</f>
        <v/>
      </c>
      <c r="K261" s="16">
        <f>IF(J261="متأخرة",'الإعدادات'!$B$4-G261,"")</f>
        <v/>
      </c>
      <c r="L261" s="18">
        <f>IF(OR(B261&amp;""="",NOT(ISNUMBER(A261))),"",IF(COUNTIFS($B$6:$B$505,B261&amp;"",$A$6:$A$505,"&gt;"&amp;A261)=0,1,0))</f>
        <v/>
      </c>
      <c r="M261" s="16">
        <f>IF(J261="متأخرة",COUNTIFS($K$6:$K$505,"&gt;"&amp;K261)+COUNTIFS($K$6:K261,K261),"")</f>
        <v/>
      </c>
    </row>
    <row r="262">
      <c r="A262" s="13" t="n"/>
      <c r="B262" s="5" t="n"/>
      <c r="C262" s="5" t="n"/>
      <c r="D262" s="5" t="n"/>
      <c r="E262" s="5" t="n"/>
      <c r="F262" s="5" t="n"/>
      <c r="G262" s="13" t="n"/>
      <c r="H262" s="5" t="n"/>
      <c r="I262" s="6">
        <f>IF(B262&amp;""="","",IFERROR(INDEX('الطلاب'!$B$6:$B$205,MATCH(B262&amp;"",'الطلاب'!$A$6:$A$205,0))&amp;"","غير موجود"))</f>
        <v/>
      </c>
      <c r="J262" s="6">
        <f>IF(OR(B262&amp;""="",F262&lt;&gt;"نعم"),"",IF(H262="نعم","تمت",IF(ISNUMBER(G262),IF(G262&lt;'الإعدادات'!$B$4,"متأخرة","قادمة"),"بدون موعد")))</f>
        <v/>
      </c>
      <c r="K262" s="16">
        <f>IF(J262="متأخرة",'الإعدادات'!$B$4-G262,"")</f>
        <v/>
      </c>
      <c r="L262" s="18">
        <f>IF(OR(B262&amp;""="",NOT(ISNUMBER(A262))),"",IF(COUNTIFS($B$6:$B$505,B262&amp;"",$A$6:$A$505,"&gt;"&amp;A262)=0,1,0))</f>
        <v/>
      </c>
      <c r="M262" s="16">
        <f>IF(J262="متأخرة",COUNTIFS($K$6:$K$505,"&gt;"&amp;K262)+COUNTIFS($K$6:K262,K262),"")</f>
        <v/>
      </c>
    </row>
    <row r="263">
      <c r="A263" s="13" t="n"/>
      <c r="B263" s="5" t="n"/>
      <c r="C263" s="5" t="n"/>
      <c r="D263" s="5" t="n"/>
      <c r="E263" s="5" t="n"/>
      <c r="F263" s="5" t="n"/>
      <c r="G263" s="13" t="n"/>
      <c r="H263" s="5" t="n"/>
      <c r="I263" s="6">
        <f>IF(B263&amp;""="","",IFERROR(INDEX('الطلاب'!$B$6:$B$205,MATCH(B263&amp;"",'الطلاب'!$A$6:$A$205,0))&amp;"","غير موجود"))</f>
        <v/>
      </c>
      <c r="J263" s="6">
        <f>IF(OR(B263&amp;""="",F263&lt;&gt;"نعم"),"",IF(H263="نعم","تمت",IF(ISNUMBER(G263),IF(G263&lt;'الإعدادات'!$B$4,"متأخرة","قادمة"),"بدون موعد")))</f>
        <v/>
      </c>
      <c r="K263" s="16">
        <f>IF(J263="متأخرة",'الإعدادات'!$B$4-G263,"")</f>
        <v/>
      </c>
      <c r="L263" s="18">
        <f>IF(OR(B263&amp;""="",NOT(ISNUMBER(A263))),"",IF(COUNTIFS($B$6:$B$505,B263&amp;"",$A$6:$A$505,"&gt;"&amp;A263)=0,1,0))</f>
        <v/>
      </c>
      <c r="M263" s="16">
        <f>IF(J263="متأخرة",COUNTIFS($K$6:$K$505,"&gt;"&amp;K263)+COUNTIFS($K$6:K263,K263),"")</f>
        <v/>
      </c>
    </row>
    <row r="264">
      <c r="A264" s="13" t="n"/>
      <c r="B264" s="5" t="n"/>
      <c r="C264" s="5" t="n"/>
      <c r="D264" s="5" t="n"/>
      <c r="E264" s="5" t="n"/>
      <c r="F264" s="5" t="n"/>
      <c r="G264" s="13" t="n"/>
      <c r="H264" s="5" t="n"/>
      <c r="I264" s="6">
        <f>IF(B264&amp;""="","",IFERROR(INDEX('الطلاب'!$B$6:$B$205,MATCH(B264&amp;"",'الطلاب'!$A$6:$A$205,0))&amp;"","غير موجود"))</f>
        <v/>
      </c>
      <c r="J264" s="6">
        <f>IF(OR(B264&amp;""="",F264&lt;&gt;"نعم"),"",IF(H264="نعم","تمت",IF(ISNUMBER(G264),IF(G264&lt;'الإعدادات'!$B$4,"متأخرة","قادمة"),"بدون موعد")))</f>
        <v/>
      </c>
      <c r="K264" s="16">
        <f>IF(J264="متأخرة",'الإعدادات'!$B$4-G264,"")</f>
        <v/>
      </c>
      <c r="L264" s="18">
        <f>IF(OR(B264&amp;""="",NOT(ISNUMBER(A264))),"",IF(COUNTIFS($B$6:$B$505,B264&amp;"",$A$6:$A$505,"&gt;"&amp;A264)=0,1,0))</f>
        <v/>
      </c>
      <c r="M264" s="16">
        <f>IF(J264="متأخرة",COUNTIFS($K$6:$K$505,"&gt;"&amp;K264)+COUNTIFS($K$6:K264,K264),"")</f>
        <v/>
      </c>
    </row>
    <row r="265">
      <c r="A265" s="13" t="n"/>
      <c r="B265" s="5" t="n"/>
      <c r="C265" s="5" t="n"/>
      <c r="D265" s="5" t="n"/>
      <c r="E265" s="5" t="n"/>
      <c r="F265" s="5" t="n"/>
      <c r="G265" s="13" t="n"/>
      <c r="H265" s="5" t="n"/>
      <c r="I265" s="6">
        <f>IF(B265&amp;""="","",IFERROR(INDEX('الطلاب'!$B$6:$B$205,MATCH(B265&amp;"",'الطلاب'!$A$6:$A$205,0))&amp;"","غير موجود"))</f>
        <v/>
      </c>
      <c r="J265" s="6">
        <f>IF(OR(B265&amp;""="",F265&lt;&gt;"نعم"),"",IF(H265="نعم","تمت",IF(ISNUMBER(G265),IF(G265&lt;'الإعدادات'!$B$4,"متأخرة","قادمة"),"بدون موعد")))</f>
        <v/>
      </c>
      <c r="K265" s="16">
        <f>IF(J265="متأخرة",'الإعدادات'!$B$4-G265,"")</f>
        <v/>
      </c>
      <c r="L265" s="18">
        <f>IF(OR(B265&amp;""="",NOT(ISNUMBER(A265))),"",IF(COUNTIFS($B$6:$B$505,B265&amp;"",$A$6:$A$505,"&gt;"&amp;A265)=0,1,0))</f>
        <v/>
      </c>
      <c r="M265" s="16">
        <f>IF(J265="متأخرة",COUNTIFS($K$6:$K$505,"&gt;"&amp;K265)+COUNTIFS($K$6:K265,K265),"")</f>
        <v/>
      </c>
    </row>
    <row r="266">
      <c r="A266" s="13" t="n"/>
      <c r="B266" s="5" t="n"/>
      <c r="C266" s="5" t="n"/>
      <c r="D266" s="5" t="n"/>
      <c r="E266" s="5" t="n"/>
      <c r="F266" s="5" t="n"/>
      <c r="G266" s="13" t="n"/>
      <c r="H266" s="5" t="n"/>
      <c r="I266" s="6">
        <f>IF(B266&amp;""="","",IFERROR(INDEX('الطلاب'!$B$6:$B$205,MATCH(B266&amp;"",'الطلاب'!$A$6:$A$205,0))&amp;"","غير موجود"))</f>
        <v/>
      </c>
      <c r="J266" s="6">
        <f>IF(OR(B266&amp;""="",F266&lt;&gt;"نعم"),"",IF(H266="نعم","تمت",IF(ISNUMBER(G266),IF(G266&lt;'الإعدادات'!$B$4,"متأخرة","قادمة"),"بدون موعد")))</f>
        <v/>
      </c>
      <c r="K266" s="16">
        <f>IF(J266="متأخرة",'الإعدادات'!$B$4-G266,"")</f>
        <v/>
      </c>
      <c r="L266" s="18">
        <f>IF(OR(B266&amp;""="",NOT(ISNUMBER(A266))),"",IF(COUNTIFS($B$6:$B$505,B266&amp;"",$A$6:$A$505,"&gt;"&amp;A266)=0,1,0))</f>
        <v/>
      </c>
      <c r="M266" s="16">
        <f>IF(J266="متأخرة",COUNTIFS($K$6:$K$505,"&gt;"&amp;K266)+COUNTIFS($K$6:K266,K266),"")</f>
        <v/>
      </c>
    </row>
    <row r="267">
      <c r="A267" s="13" t="n"/>
      <c r="B267" s="5" t="n"/>
      <c r="C267" s="5" t="n"/>
      <c r="D267" s="5" t="n"/>
      <c r="E267" s="5" t="n"/>
      <c r="F267" s="5" t="n"/>
      <c r="G267" s="13" t="n"/>
      <c r="H267" s="5" t="n"/>
      <c r="I267" s="6">
        <f>IF(B267&amp;""="","",IFERROR(INDEX('الطلاب'!$B$6:$B$205,MATCH(B267&amp;"",'الطلاب'!$A$6:$A$205,0))&amp;"","غير موجود"))</f>
        <v/>
      </c>
      <c r="J267" s="6">
        <f>IF(OR(B267&amp;""="",F267&lt;&gt;"نعم"),"",IF(H267="نعم","تمت",IF(ISNUMBER(G267),IF(G267&lt;'الإعدادات'!$B$4,"متأخرة","قادمة"),"بدون موعد")))</f>
        <v/>
      </c>
      <c r="K267" s="16">
        <f>IF(J267="متأخرة",'الإعدادات'!$B$4-G267,"")</f>
        <v/>
      </c>
      <c r="L267" s="18">
        <f>IF(OR(B267&amp;""="",NOT(ISNUMBER(A267))),"",IF(COUNTIFS($B$6:$B$505,B267&amp;"",$A$6:$A$505,"&gt;"&amp;A267)=0,1,0))</f>
        <v/>
      </c>
      <c r="M267" s="16">
        <f>IF(J267="متأخرة",COUNTIFS($K$6:$K$505,"&gt;"&amp;K267)+COUNTIFS($K$6:K267,K267),"")</f>
        <v/>
      </c>
    </row>
    <row r="268">
      <c r="A268" s="13" t="n"/>
      <c r="B268" s="5" t="n"/>
      <c r="C268" s="5" t="n"/>
      <c r="D268" s="5" t="n"/>
      <c r="E268" s="5" t="n"/>
      <c r="F268" s="5" t="n"/>
      <c r="G268" s="13" t="n"/>
      <c r="H268" s="5" t="n"/>
      <c r="I268" s="6">
        <f>IF(B268&amp;""="","",IFERROR(INDEX('الطلاب'!$B$6:$B$205,MATCH(B268&amp;"",'الطلاب'!$A$6:$A$205,0))&amp;"","غير موجود"))</f>
        <v/>
      </c>
      <c r="J268" s="6">
        <f>IF(OR(B268&amp;""="",F268&lt;&gt;"نعم"),"",IF(H268="نعم","تمت",IF(ISNUMBER(G268),IF(G268&lt;'الإعدادات'!$B$4,"متأخرة","قادمة"),"بدون موعد")))</f>
        <v/>
      </c>
      <c r="K268" s="16">
        <f>IF(J268="متأخرة",'الإعدادات'!$B$4-G268,"")</f>
        <v/>
      </c>
      <c r="L268" s="18">
        <f>IF(OR(B268&amp;""="",NOT(ISNUMBER(A268))),"",IF(COUNTIFS($B$6:$B$505,B268&amp;"",$A$6:$A$505,"&gt;"&amp;A268)=0,1,0))</f>
        <v/>
      </c>
      <c r="M268" s="16">
        <f>IF(J268="متأخرة",COUNTIFS($K$6:$K$505,"&gt;"&amp;K268)+COUNTIFS($K$6:K268,K268),"")</f>
        <v/>
      </c>
    </row>
    <row r="269">
      <c r="A269" s="13" t="n"/>
      <c r="B269" s="5" t="n"/>
      <c r="C269" s="5" t="n"/>
      <c r="D269" s="5" t="n"/>
      <c r="E269" s="5" t="n"/>
      <c r="F269" s="5" t="n"/>
      <c r="G269" s="13" t="n"/>
      <c r="H269" s="5" t="n"/>
      <c r="I269" s="6">
        <f>IF(B269&amp;""="","",IFERROR(INDEX('الطلاب'!$B$6:$B$205,MATCH(B269&amp;"",'الطلاب'!$A$6:$A$205,0))&amp;"","غير موجود"))</f>
        <v/>
      </c>
      <c r="J269" s="6">
        <f>IF(OR(B269&amp;""="",F269&lt;&gt;"نعم"),"",IF(H269="نعم","تمت",IF(ISNUMBER(G269),IF(G269&lt;'الإعدادات'!$B$4,"متأخرة","قادمة"),"بدون موعد")))</f>
        <v/>
      </c>
      <c r="K269" s="16">
        <f>IF(J269="متأخرة",'الإعدادات'!$B$4-G269,"")</f>
        <v/>
      </c>
      <c r="L269" s="18">
        <f>IF(OR(B269&amp;""="",NOT(ISNUMBER(A269))),"",IF(COUNTIFS($B$6:$B$505,B269&amp;"",$A$6:$A$505,"&gt;"&amp;A269)=0,1,0))</f>
        <v/>
      </c>
      <c r="M269" s="16">
        <f>IF(J269="متأخرة",COUNTIFS($K$6:$K$505,"&gt;"&amp;K269)+COUNTIFS($K$6:K269,K269),"")</f>
        <v/>
      </c>
    </row>
    <row r="270">
      <c r="A270" s="13" t="n"/>
      <c r="B270" s="5" t="n"/>
      <c r="C270" s="5" t="n"/>
      <c r="D270" s="5" t="n"/>
      <c r="E270" s="5" t="n"/>
      <c r="F270" s="5" t="n"/>
      <c r="G270" s="13" t="n"/>
      <c r="H270" s="5" t="n"/>
      <c r="I270" s="6">
        <f>IF(B270&amp;""="","",IFERROR(INDEX('الطلاب'!$B$6:$B$205,MATCH(B270&amp;"",'الطلاب'!$A$6:$A$205,0))&amp;"","غير موجود"))</f>
        <v/>
      </c>
      <c r="J270" s="6">
        <f>IF(OR(B270&amp;""="",F270&lt;&gt;"نعم"),"",IF(H270="نعم","تمت",IF(ISNUMBER(G270),IF(G270&lt;'الإعدادات'!$B$4,"متأخرة","قادمة"),"بدون موعد")))</f>
        <v/>
      </c>
      <c r="K270" s="16">
        <f>IF(J270="متأخرة",'الإعدادات'!$B$4-G270,"")</f>
        <v/>
      </c>
      <c r="L270" s="18">
        <f>IF(OR(B270&amp;""="",NOT(ISNUMBER(A270))),"",IF(COUNTIFS($B$6:$B$505,B270&amp;"",$A$6:$A$505,"&gt;"&amp;A270)=0,1,0))</f>
        <v/>
      </c>
      <c r="M270" s="16">
        <f>IF(J270="متأخرة",COUNTIFS($K$6:$K$505,"&gt;"&amp;K270)+COUNTIFS($K$6:K270,K270),"")</f>
        <v/>
      </c>
    </row>
    <row r="271">
      <c r="A271" s="13" t="n"/>
      <c r="B271" s="5" t="n"/>
      <c r="C271" s="5" t="n"/>
      <c r="D271" s="5" t="n"/>
      <c r="E271" s="5" t="n"/>
      <c r="F271" s="5" t="n"/>
      <c r="G271" s="13" t="n"/>
      <c r="H271" s="5" t="n"/>
      <c r="I271" s="6">
        <f>IF(B271&amp;""="","",IFERROR(INDEX('الطلاب'!$B$6:$B$205,MATCH(B271&amp;"",'الطلاب'!$A$6:$A$205,0))&amp;"","غير موجود"))</f>
        <v/>
      </c>
      <c r="J271" s="6">
        <f>IF(OR(B271&amp;""="",F271&lt;&gt;"نعم"),"",IF(H271="نعم","تمت",IF(ISNUMBER(G271),IF(G271&lt;'الإعدادات'!$B$4,"متأخرة","قادمة"),"بدون موعد")))</f>
        <v/>
      </c>
      <c r="K271" s="16">
        <f>IF(J271="متأخرة",'الإعدادات'!$B$4-G271,"")</f>
        <v/>
      </c>
      <c r="L271" s="18">
        <f>IF(OR(B271&amp;""="",NOT(ISNUMBER(A271))),"",IF(COUNTIFS($B$6:$B$505,B271&amp;"",$A$6:$A$505,"&gt;"&amp;A271)=0,1,0))</f>
        <v/>
      </c>
      <c r="M271" s="16">
        <f>IF(J271="متأخرة",COUNTIFS($K$6:$K$505,"&gt;"&amp;K271)+COUNTIFS($K$6:K271,K271),"")</f>
        <v/>
      </c>
    </row>
    <row r="272">
      <c r="A272" s="13" t="n"/>
      <c r="B272" s="5" t="n"/>
      <c r="C272" s="5" t="n"/>
      <c r="D272" s="5" t="n"/>
      <c r="E272" s="5" t="n"/>
      <c r="F272" s="5" t="n"/>
      <c r="G272" s="13" t="n"/>
      <c r="H272" s="5" t="n"/>
      <c r="I272" s="6">
        <f>IF(B272&amp;""="","",IFERROR(INDEX('الطلاب'!$B$6:$B$205,MATCH(B272&amp;"",'الطلاب'!$A$6:$A$205,0))&amp;"","غير موجود"))</f>
        <v/>
      </c>
      <c r="J272" s="6">
        <f>IF(OR(B272&amp;""="",F272&lt;&gt;"نعم"),"",IF(H272="نعم","تمت",IF(ISNUMBER(G272),IF(G272&lt;'الإعدادات'!$B$4,"متأخرة","قادمة"),"بدون موعد")))</f>
        <v/>
      </c>
      <c r="K272" s="16">
        <f>IF(J272="متأخرة",'الإعدادات'!$B$4-G272,"")</f>
        <v/>
      </c>
      <c r="L272" s="18">
        <f>IF(OR(B272&amp;""="",NOT(ISNUMBER(A272))),"",IF(COUNTIFS($B$6:$B$505,B272&amp;"",$A$6:$A$505,"&gt;"&amp;A272)=0,1,0))</f>
        <v/>
      </c>
      <c r="M272" s="16">
        <f>IF(J272="متأخرة",COUNTIFS($K$6:$K$505,"&gt;"&amp;K272)+COUNTIFS($K$6:K272,K272),"")</f>
        <v/>
      </c>
    </row>
    <row r="273">
      <c r="A273" s="13" t="n"/>
      <c r="B273" s="5" t="n"/>
      <c r="C273" s="5" t="n"/>
      <c r="D273" s="5" t="n"/>
      <c r="E273" s="5" t="n"/>
      <c r="F273" s="5" t="n"/>
      <c r="G273" s="13" t="n"/>
      <c r="H273" s="5" t="n"/>
      <c r="I273" s="6">
        <f>IF(B273&amp;""="","",IFERROR(INDEX('الطلاب'!$B$6:$B$205,MATCH(B273&amp;"",'الطلاب'!$A$6:$A$205,0))&amp;"","غير موجود"))</f>
        <v/>
      </c>
      <c r="J273" s="6">
        <f>IF(OR(B273&amp;""="",F273&lt;&gt;"نعم"),"",IF(H273="نعم","تمت",IF(ISNUMBER(G273),IF(G273&lt;'الإعدادات'!$B$4,"متأخرة","قادمة"),"بدون موعد")))</f>
        <v/>
      </c>
      <c r="K273" s="16">
        <f>IF(J273="متأخرة",'الإعدادات'!$B$4-G273,"")</f>
        <v/>
      </c>
      <c r="L273" s="18">
        <f>IF(OR(B273&amp;""="",NOT(ISNUMBER(A273))),"",IF(COUNTIFS($B$6:$B$505,B273&amp;"",$A$6:$A$505,"&gt;"&amp;A273)=0,1,0))</f>
        <v/>
      </c>
      <c r="M273" s="16">
        <f>IF(J273="متأخرة",COUNTIFS($K$6:$K$505,"&gt;"&amp;K273)+COUNTIFS($K$6:K273,K273),"")</f>
        <v/>
      </c>
    </row>
    <row r="274">
      <c r="A274" s="13" t="n"/>
      <c r="B274" s="5" t="n"/>
      <c r="C274" s="5" t="n"/>
      <c r="D274" s="5" t="n"/>
      <c r="E274" s="5" t="n"/>
      <c r="F274" s="5" t="n"/>
      <c r="G274" s="13" t="n"/>
      <c r="H274" s="5" t="n"/>
      <c r="I274" s="6">
        <f>IF(B274&amp;""="","",IFERROR(INDEX('الطلاب'!$B$6:$B$205,MATCH(B274&amp;"",'الطلاب'!$A$6:$A$205,0))&amp;"","غير موجود"))</f>
        <v/>
      </c>
      <c r="J274" s="6">
        <f>IF(OR(B274&amp;""="",F274&lt;&gt;"نعم"),"",IF(H274="نعم","تمت",IF(ISNUMBER(G274),IF(G274&lt;'الإعدادات'!$B$4,"متأخرة","قادمة"),"بدون موعد")))</f>
        <v/>
      </c>
      <c r="K274" s="16">
        <f>IF(J274="متأخرة",'الإعدادات'!$B$4-G274,"")</f>
        <v/>
      </c>
      <c r="L274" s="18">
        <f>IF(OR(B274&amp;""="",NOT(ISNUMBER(A274))),"",IF(COUNTIFS($B$6:$B$505,B274&amp;"",$A$6:$A$505,"&gt;"&amp;A274)=0,1,0))</f>
        <v/>
      </c>
      <c r="M274" s="16">
        <f>IF(J274="متأخرة",COUNTIFS($K$6:$K$505,"&gt;"&amp;K274)+COUNTIFS($K$6:K274,K274),"")</f>
        <v/>
      </c>
    </row>
    <row r="275">
      <c r="A275" s="13" t="n"/>
      <c r="B275" s="5" t="n"/>
      <c r="C275" s="5" t="n"/>
      <c r="D275" s="5" t="n"/>
      <c r="E275" s="5" t="n"/>
      <c r="F275" s="5" t="n"/>
      <c r="G275" s="13" t="n"/>
      <c r="H275" s="5" t="n"/>
      <c r="I275" s="6">
        <f>IF(B275&amp;""="","",IFERROR(INDEX('الطلاب'!$B$6:$B$205,MATCH(B275&amp;"",'الطلاب'!$A$6:$A$205,0))&amp;"","غير موجود"))</f>
        <v/>
      </c>
      <c r="J275" s="6">
        <f>IF(OR(B275&amp;""="",F275&lt;&gt;"نعم"),"",IF(H275="نعم","تمت",IF(ISNUMBER(G275),IF(G275&lt;'الإعدادات'!$B$4,"متأخرة","قادمة"),"بدون موعد")))</f>
        <v/>
      </c>
      <c r="K275" s="16">
        <f>IF(J275="متأخرة",'الإعدادات'!$B$4-G275,"")</f>
        <v/>
      </c>
      <c r="L275" s="18">
        <f>IF(OR(B275&amp;""="",NOT(ISNUMBER(A275))),"",IF(COUNTIFS($B$6:$B$505,B275&amp;"",$A$6:$A$505,"&gt;"&amp;A275)=0,1,0))</f>
        <v/>
      </c>
      <c r="M275" s="16">
        <f>IF(J275="متأخرة",COUNTIFS($K$6:$K$505,"&gt;"&amp;K275)+COUNTIFS($K$6:K275,K275),"")</f>
        <v/>
      </c>
    </row>
    <row r="276">
      <c r="A276" s="13" t="n"/>
      <c r="B276" s="5" t="n"/>
      <c r="C276" s="5" t="n"/>
      <c r="D276" s="5" t="n"/>
      <c r="E276" s="5" t="n"/>
      <c r="F276" s="5" t="n"/>
      <c r="G276" s="13" t="n"/>
      <c r="H276" s="5" t="n"/>
      <c r="I276" s="6">
        <f>IF(B276&amp;""="","",IFERROR(INDEX('الطلاب'!$B$6:$B$205,MATCH(B276&amp;"",'الطلاب'!$A$6:$A$205,0))&amp;"","غير موجود"))</f>
        <v/>
      </c>
      <c r="J276" s="6">
        <f>IF(OR(B276&amp;""="",F276&lt;&gt;"نعم"),"",IF(H276="نعم","تمت",IF(ISNUMBER(G276),IF(G276&lt;'الإعدادات'!$B$4,"متأخرة","قادمة"),"بدون موعد")))</f>
        <v/>
      </c>
      <c r="K276" s="16">
        <f>IF(J276="متأخرة",'الإعدادات'!$B$4-G276,"")</f>
        <v/>
      </c>
      <c r="L276" s="18">
        <f>IF(OR(B276&amp;""="",NOT(ISNUMBER(A276))),"",IF(COUNTIFS($B$6:$B$505,B276&amp;"",$A$6:$A$505,"&gt;"&amp;A276)=0,1,0))</f>
        <v/>
      </c>
      <c r="M276" s="16">
        <f>IF(J276="متأخرة",COUNTIFS($K$6:$K$505,"&gt;"&amp;K276)+COUNTIFS($K$6:K276,K276),"")</f>
        <v/>
      </c>
    </row>
    <row r="277">
      <c r="A277" s="13" t="n"/>
      <c r="B277" s="5" t="n"/>
      <c r="C277" s="5" t="n"/>
      <c r="D277" s="5" t="n"/>
      <c r="E277" s="5" t="n"/>
      <c r="F277" s="5" t="n"/>
      <c r="G277" s="13" t="n"/>
      <c r="H277" s="5" t="n"/>
      <c r="I277" s="6">
        <f>IF(B277&amp;""="","",IFERROR(INDEX('الطلاب'!$B$6:$B$205,MATCH(B277&amp;"",'الطلاب'!$A$6:$A$205,0))&amp;"","غير موجود"))</f>
        <v/>
      </c>
      <c r="J277" s="6">
        <f>IF(OR(B277&amp;""="",F277&lt;&gt;"نعم"),"",IF(H277="نعم","تمت",IF(ISNUMBER(G277),IF(G277&lt;'الإعدادات'!$B$4,"متأخرة","قادمة"),"بدون موعد")))</f>
        <v/>
      </c>
      <c r="K277" s="16">
        <f>IF(J277="متأخرة",'الإعدادات'!$B$4-G277,"")</f>
        <v/>
      </c>
      <c r="L277" s="18">
        <f>IF(OR(B277&amp;""="",NOT(ISNUMBER(A277))),"",IF(COUNTIFS($B$6:$B$505,B277&amp;"",$A$6:$A$505,"&gt;"&amp;A277)=0,1,0))</f>
        <v/>
      </c>
      <c r="M277" s="16">
        <f>IF(J277="متأخرة",COUNTIFS($K$6:$K$505,"&gt;"&amp;K277)+COUNTIFS($K$6:K277,K277),"")</f>
        <v/>
      </c>
    </row>
    <row r="278">
      <c r="A278" s="13" t="n"/>
      <c r="B278" s="5" t="n"/>
      <c r="C278" s="5" t="n"/>
      <c r="D278" s="5" t="n"/>
      <c r="E278" s="5" t="n"/>
      <c r="F278" s="5" t="n"/>
      <c r="G278" s="13" t="n"/>
      <c r="H278" s="5" t="n"/>
      <c r="I278" s="6">
        <f>IF(B278&amp;""="","",IFERROR(INDEX('الطلاب'!$B$6:$B$205,MATCH(B278&amp;"",'الطلاب'!$A$6:$A$205,0))&amp;"","غير موجود"))</f>
        <v/>
      </c>
      <c r="J278" s="6">
        <f>IF(OR(B278&amp;""="",F278&lt;&gt;"نعم"),"",IF(H278="نعم","تمت",IF(ISNUMBER(G278),IF(G278&lt;'الإعدادات'!$B$4,"متأخرة","قادمة"),"بدون موعد")))</f>
        <v/>
      </c>
      <c r="K278" s="16">
        <f>IF(J278="متأخرة",'الإعدادات'!$B$4-G278,"")</f>
        <v/>
      </c>
      <c r="L278" s="18">
        <f>IF(OR(B278&amp;""="",NOT(ISNUMBER(A278))),"",IF(COUNTIFS($B$6:$B$505,B278&amp;"",$A$6:$A$505,"&gt;"&amp;A278)=0,1,0))</f>
        <v/>
      </c>
      <c r="M278" s="16">
        <f>IF(J278="متأخرة",COUNTIFS($K$6:$K$505,"&gt;"&amp;K278)+COUNTIFS($K$6:K278,K278),"")</f>
        <v/>
      </c>
    </row>
    <row r="279">
      <c r="A279" s="13" t="n"/>
      <c r="B279" s="5" t="n"/>
      <c r="C279" s="5" t="n"/>
      <c r="D279" s="5" t="n"/>
      <c r="E279" s="5" t="n"/>
      <c r="F279" s="5" t="n"/>
      <c r="G279" s="13" t="n"/>
      <c r="H279" s="5" t="n"/>
      <c r="I279" s="6">
        <f>IF(B279&amp;""="","",IFERROR(INDEX('الطلاب'!$B$6:$B$205,MATCH(B279&amp;"",'الطلاب'!$A$6:$A$205,0))&amp;"","غير موجود"))</f>
        <v/>
      </c>
      <c r="J279" s="6">
        <f>IF(OR(B279&amp;""="",F279&lt;&gt;"نعم"),"",IF(H279="نعم","تمت",IF(ISNUMBER(G279),IF(G279&lt;'الإعدادات'!$B$4,"متأخرة","قادمة"),"بدون موعد")))</f>
        <v/>
      </c>
      <c r="K279" s="16">
        <f>IF(J279="متأخرة",'الإعدادات'!$B$4-G279,"")</f>
        <v/>
      </c>
      <c r="L279" s="18">
        <f>IF(OR(B279&amp;""="",NOT(ISNUMBER(A279))),"",IF(COUNTIFS($B$6:$B$505,B279&amp;"",$A$6:$A$505,"&gt;"&amp;A279)=0,1,0))</f>
        <v/>
      </c>
      <c r="M279" s="16">
        <f>IF(J279="متأخرة",COUNTIFS($K$6:$K$505,"&gt;"&amp;K279)+COUNTIFS($K$6:K279,K279),"")</f>
        <v/>
      </c>
    </row>
    <row r="280">
      <c r="A280" s="13" t="n"/>
      <c r="B280" s="5" t="n"/>
      <c r="C280" s="5" t="n"/>
      <c r="D280" s="5" t="n"/>
      <c r="E280" s="5" t="n"/>
      <c r="F280" s="5" t="n"/>
      <c r="G280" s="13" t="n"/>
      <c r="H280" s="5" t="n"/>
      <c r="I280" s="6">
        <f>IF(B280&amp;""="","",IFERROR(INDEX('الطلاب'!$B$6:$B$205,MATCH(B280&amp;"",'الطلاب'!$A$6:$A$205,0))&amp;"","غير موجود"))</f>
        <v/>
      </c>
      <c r="J280" s="6">
        <f>IF(OR(B280&amp;""="",F280&lt;&gt;"نعم"),"",IF(H280="نعم","تمت",IF(ISNUMBER(G280),IF(G280&lt;'الإعدادات'!$B$4,"متأخرة","قادمة"),"بدون موعد")))</f>
        <v/>
      </c>
      <c r="K280" s="16">
        <f>IF(J280="متأخرة",'الإعدادات'!$B$4-G280,"")</f>
        <v/>
      </c>
      <c r="L280" s="18">
        <f>IF(OR(B280&amp;""="",NOT(ISNUMBER(A280))),"",IF(COUNTIFS($B$6:$B$505,B280&amp;"",$A$6:$A$505,"&gt;"&amp;A280)=0,1,0))</f>
        <v/>
      </c>
      <c r="M280" s="16">
        <f>IF(J280="متأخرة",COUNTIFS($K$6:$K$505,"&gt;"&amp;K280)+COUNTIFS($K$6:K280,K280),"")</f>
        <v/>
      </c>
    </row>
    <row r="281">
      <c r="A281" s="13" t="n"/>
      <c r="B281" s="5" t="n"/>
      <c r="C281" s="5" t="n"/>
      <c r="D281" s="5" t="n"/>
      <c r="E281" s="5" t="n"/>
      <c r="F281" s="5" t="n"/>
      <c r="G281" s="13" t="n"/>
      <c r="H281" s="5" t="n"/>
      <c r="I281" s="6">
        <f>IF(B281&amp;""="","",IFERROR(INDEX('الطلاب'!$B$6:$B$205,MATCH(B281&amp;"",'الطلاب'!$A$6:$A$205,0))&amp;"","غير موجود"))</f>
        <v/>
      </c>
      <c r="J281" s="6">
        <f>IF(OR(B281&amp;""="",F281&lt;&gt;"نعم"),"",IF(H281="نعم","تمت",IF(ISNUMBER(G281),IF(G281&lt;'الإعدادات'!$B$4,"متأخرة","قادمة"),"بدون موعد")))</f>
        <v/>
      </c>
      <c r="K281" s="16">
        <f>IF(J281="متأخرة",'الإعدادات'!$B$4-G281,"")</f>
        <v/>
      </c>
      <c r="L281" s="18">
        <f>IF(OR(B281&amp;""="",NOT(ISNUMBER(A281))),"",IF(COUNTIFS($B$6:$B$505,B281&amp;"",$A$6:$A$505,"&gt;"&amp;A281)=0,1,0))</f>
        <v/>
      </c>
      <c r="M281" s="16">
        <f>IF(J281="متأخرة",COUNTIFS($K$6:$K$505,"&gt;"&amp;K281)+COUNTIFS($K$6:K281,K281),"")</f>
        <v/>
      </c>
    </row>
    <row r="282">
      <c r="A282" s="13" t="n"/>
      <c r="B282" s="5" t="n"/>
      <c r="C282" s="5" t="n"/>
      <c r="D282" s="5" t="n"/>
      <c r="E282" s="5" t="n"/>
      <c r="F282" s="5" t="n"/>
      <c r="G282" s="13" t="n"/>
      <c r="H282" s="5" t="n"/>
      <c r="I282" s="6">
        <f>IF(B282&amp;""="","",IFERROR(INDEX('الطلاب'!$B$6:$B$205,MATCH(B282&amp;"",'الطلاب'!$A$6:$A$205,0))&amp;"","غير موجود"))</f>
        <v/>
      </c>
      <c r="J282" s="6">
        <f>IF(OR(B282&amp;""="",F282&lt;&gt;"نعم"),"",IF(H282="نعم","تمت",IF(ISNUMBER(G282),IF(G282&lt;'الإعدادات'!$B$4,"متأخرة","قادمة"),"بدون موعد")))</f>
        <v/>
      </c>
      <c r="K282" s="16">
        <f>IF(J282="متأخرة",'الإعدادات'!$B$4-G282,"")</f>
        <v/>
      </c>
      <c r="L282" s="18">
        <f>IF(OR(B282&amp;""="",NOT(ISNUMBER(A282))),"",IF(COUNTIFS($B$6:$B$505,B282&amp;"",$A$6:$A$505,"&gt;"&amp;A282)=0,1,0))</f>
        <v/>
      </c>
      <c r="M282" s="16">
        <f>IF(J282="متأخرة",COUNTIFS($K$6:$K$505,"&gt;"&amp;K282)+COUNTIFS($K$6:K282,K282),"")</f>
        <v/>
      </c>
    </row>
    <row r="283">
      <c r="A283" s="13" t="n"/>
      <c r="B283" s="5" t="n"/>
      <c r="C283" s="5" t="n"/>
      <c r="D283" s="5" t="n"/>
      <c r="E283" s="5" t="n"/>
      <c r="F283" s="5" t="n"/>
      <c r="G283" s="13" t="n"/>
      <c r="H283" s="5" t="n"/>
      <c r="I283" s="6">
        <f>IF(B283&amp;""="","",IFERROR(INDEX('الطلاب'!$B$6:$B$205,MATCH(B283&amp;"",'الطلاب'!$A$6:$A$205,0))&amp;"","غير موجود"))</f>
        <v/>
      </c>
      <c r="J283" s="6">
        <f>IF(OR(B283&amp;""="",F283&lt;&gt;"نعم"),"",IF(H283="نعم","تمت",IF(ISNUMBER(G283),IF(G283&lt;'الإعدادات'!$B$4,"متأخرة","قادمة"),"بدون موعد")))</f>
        <v/>
      </c>
      <c r="K283" s="16">
        <f>IF(J283="متأخرة",'الإعدادات'!$B$4-G283,"")</f>
        <v/>
      </c>
      <c r="L283" s="18">
        <f>IF(OR(B283&amp;""="",NOT(ISNUMBER(A283))),"",IF(COUNTIFS($B$6:$B$505,B283&amp;"",$A$6:$A$505,"&gt;"&amp;A283)=0,1,0))</f>
        <v/>
      </c>
      <c r="M283" s="16">
        <f>IF(J283="متأخرة",COUNTIFS($K$6:$K$505,"&gt;"&amp;K283)+COUNTIFS($K$6:K283,K283),"")</f>
        <v/>
      </c>
    </row>
    <row r="284">
      <c r="A284" s="13" t="n"/>
      <c r="B284" s="5" t="n"/>
      <c r="C284" s="5" t="n"/>
      <c r="D284" s="5" t="n"/>
      <c r="E284" s="5" t="n"/>
      <c r="F284" s="5" t="n"/>
      <c r="G284" s="13" t="n"/>
      <c r="H284" s="5" t="n"/>
      <c r="I284" s="6">
        <f>IF(B284&amp;""="","",IFERROR(INDEX('الطلاب'!$B$6:$B$205,MATCH(B284&amp;"",'الطلاب'!$A$6:$A$205,0))&amp;"","غير موجود"))</f>
        <v/>
      </c>
      <c r="J284" s="6">
        <f>IF(OR(B284&amp;""="",F284&lt;&gt;"نعم"),"",IF(H284="نعم","تمت",IF(ISNUMBER(G284),IF(G284&lt;'الإعدادات'!$B$4,"متأخرة","قادمة"),"بدون موعد")))</f>
        <v/>
      </c>
      <c r="K284" s="16">
        <f>IF(J284="متأخرة",'الإعدادات'!$B$4-G284,"")</f>
        <v/>
      </c>
      <c r="L284" s="18">
        <f>IF(OR(B284&amp;""="",NOT(ISNUMBER(A284))),"",IF(COUNTIFS($B$6:$B$505,B284&amp;"",$A$6:$A$505,"&gt;"&amp;A284)=0,1,0))</f>
        <v/>
      </c>
      <c r="M284" s="16">
        <f>IF(J284="متأخرة",COUNTIFS($K$6:$K$505,"&gt;"&amp;K284)+COUNTIFS($K$6:K284,K284),"")</f>
        <v/>
      </c>
    </row>
    <row r="285">
      <c r="A285" s="13" t="n"/>
      <c r="B285" s="5" t="n"/>
      <c r="C285" s="5" t="n"/>
      <c r="D285" s="5" t="n"/>
      <c r="E285" s="5" t="n"/>
      <c r="F285" s="5" t="n"/>
      <c r="G285" s="13" t="n"/>
      <c r="H285" s="5" t="n"/>
      <c r="I285" s="6">
        <f>IF(B285&amp;""="","",IFERROR(INDEX('الطلاب'!$B$6:$B$205,MATCH(B285&amp;"",'الطلاب'!$A$6:$A$205,0))&amp;"","غير موجود"))</f>
        <v/>
      </c>
      <c r="J285" s="6">
        <f>IF(OR(B285&amp;""="",F285&lt;&gt;"نعم"),"",IF(H285="نعم","تمت",IF(ISNUMBER(G285),IF(G285&lt;'الإعدادات'!$B$4,"متأخرة","قادمة"),"بدون موعد")))</f>
        <v/>
      </c>
      <c r="K285" s="16">
        <f>IF(J285="متأخرة",'الإعدادات'!$B$4-G285,"")</f>
        <v/>
      </c>
      <c r="L285" s="18">
        <f>IF(OR(B285&amp;""="",NOT(ISNUMBER(A285))),"",IF(COUNTIFS($B$6:$B$505,B285&amp;"",$A$6:$A$505,"&gt;"&amp;A285)=0,1,0))</f>
        <v/>
      </c>
      <c r="M285" s="16">
        <f>IF(J285="متأخرة",COUNTIFS($K$6:$K$505,"&gt;"&amp;K285)+COUNTIFS($K$6:K285,K285),"")</f>
        <v/>
      </c>
    </row>
    <row r="286">
      <c r="A286" s="13" t="n"/>
      <c r="B286" s="5" t="n"/>
      <c r="C286" s="5" t="n"/>
      <c r="D286" s="5" t="n"/>
      <c r="E286" s="5" t="n"/>
      <c r="F286" s="5" t="n"/>
      <c r="G286" s="13" t="n"/>
      <c r="H286" s="5" t="n"/>
      <c r="I286" s="6">
        <f>IF(B286&amp;""="","",IFERROR(INDEX('الطلاب'!$B$6:$B$205,MATCH(B286&amp;"",'الطلاب'!$A$6:$A$205,0))&amp;"","غير موجود"))</f>
        <v/>
      </c>
      <c r="J286" s="6">
        <f>IF(OR(B286&amp;""="",F286&lt;&gt;"نعم"),"",IF(H286="نعم","تمت",IF(ISNUMBER(G286),IF(G286&lt;'الإعدادات'!$B$4,"متأخرة","قادمة"),"بدون موعد")))</f>
        <v/>
      </c>
      <c r="K286" s="16">
        <f>IF(J286="متأخرة",'الإعدادات'!$B$4-G286,"")</f>
        <v/>
      </c>
      <c r="L286" s="18">
        <f>IF(OR(B286&amp;""="",NOT(ISNUMBER(A286))),"",IF(COUNTIFS($B$6:$B$505,B286&amp;"",$A$6:$A$505,"&gt;"&amp;A286)=0,1,0))</f>
        <v/>
      </c>
      <c r="M286" s="16">
        <f>IF(J286="متأخرة",COUNTIFS($K$6:$K$505,"&gt;"&amp;K286)+COUNTIFS($K$6:K286,K286),"")</f>
        <v/>
      </c>
    </row>
    <row r="287">
      <c r="A287" s="13" t="n"/>
      <c r="B287" s="5" t="n"/>
      <c r="C287" s="5" t="n"/>
      <c r="D287" s="5" t="n"/>
      <c r="E287" s="5" t="n"/>
      <c r="F287" s="5" t="n"/>
      <c r="G287" s="13" t="n"/>
      <c r="H287" s="5" t="n"/>
      <c r="I287" s="6">
        <f>IF(B287&amp;""="","",IFERROR(INDEX('الطلاب'!$B$6:$B$205,MATCH(B287&amp;"",'الطلاب'!$A$6:$A$205,0))&amp;"","غير موجود"))</f>
        <v/>
      </c>
      <c r="J287" s="6">
        <f>IF(OR(B287&amp;""="",F287&lt;&gt;"نعم"),"",IF(H287="نعم","تمت",IF(ISNUMBER(G287),IF(G287&lt;'الإعدادات'!$B$4,"متأخرة","قادمة"),"بدون موعد")))</f>
        <v/>
      </c>
      <c r="K287" s="16">
        <f>IF(J287="متأخرة",'الإعدادات'!$B$4-G287,"")</f>
        <v/>
      </c>
      <c r="L287" s="18">
        <f>IF(OR(B287&amp;""="",NOT(ISNUMBER(A287))),"",IF(COUNTIFS($B$6:$B$505,B287&amp;"",$A$6:$A$505,"&gt;"&amp;A287)=0,1,0))</f>
        <v/>
      </c>
      <c r="M287" s="16">
        <f>IF(J287="متأخرة",COUNTIFS($K$6:$K$505,"&gt;"&amp;K287)+COUNTIFS($K$6:K287,K287),"")</f>
        <v/>
      </c>
    </row>
    <row r="288">
      <c r="A288" s="13" t="n"/>
      <c r="B288" s="5" t="n"/>
      <c r="C288" s="5" t="n"/>
      <c r="D288" s="5" t="n"/>
      <c r="E288" s="5" t="n"/>
      <c r="F288" s="5" t="n"/>
      <c r="G288" s="13" t="n"/>
      <c r="H288" s="5" t="n"/>
      <c r="I288" s="6">
        <f>IF(B288&amp;""="","",IFERROR(INDEX('الطلاب'!$B$6:$B$205,MATCH(B288&amp;"",'الطلاب'!$A$6:$A$205,0))&amp;"","غير موجود"))</f>
        <v/>
      </c>
      <c r="J288" s="6">
        <f>IF(OR(B288&amp;""="",F288&lt;&gt;"نعم"),"",IF(H288="نعم","تمت",IF(ISNUMBER(G288),IF(G288&lt;'الإعدادات'!$B$4,"متأخرة","قادمة"),"بدون موعد")))</f>
        <v/>
      </c>
      <c r="K288" s="16">
        <f>IF(J288="متأخرة",'الإعدادات'!$B$4-G288,"")</f>
        <v/>
      </c>
      <c r="L288" s="18">
        <f>IF(OR(B288&amp;""="",NOT(ISNUMBER(A288))),"",IF(COUNTIFS($B$6:$B$505,B288&amp;"",$A$6:$A$505,"&gt;"&amp;A288)=0,1,0))</f>
        <v/>
      </c>
      <c r="M288" s="16">
        <f>IF(J288="متأخرة",COUNTIFS($K$6:$K$505,"&gt;"&amp;K288)+COUNTIFS($K$6:K288,K288),"")</f>
        <v/>
      </c>
    </row>
    <row r="289">
      <c r="A289" s="13" t="n"/>
      <c r="B289" s="5" t="n"/>
      <c r="C289" s="5" t="n"/>
      <c r="D289" s="5" t="n"/>
      <c r="E289" s="5" t="n"/>
      <c r="F289" s="5" t="n"/>
      <c r="G289" s="13" t="n"/>
      <c r="H289" s="5" t="n"/>
      <c r="I289" s="6">
        <f>IF(B289&amp;""="","",IFERROR(INDEX('الطلاب'!$B$6:$B$205,MATCH(B289&amp;"",'الطلاب'!$A$6:$A$205,0))&amp;"","غير موجود"))</f>
        <v/>
      </c>
      <c r="J289" s="6">
        <f>IF(OR(B289&amp;""="",F289&lt;&gt;"نعم"),"",IF(H289="نعم","تمت",IF(ISNUMBER(G289),IF(G289&lt;'الإعدادات'!$B$4,"متأخرة","قادمة"),"بدون موعد")))</f>
        <v/>
      </c>
      <c r="K289" s="16">
        <f>IF(J289="متأخرة",'الإعدادات'!$B$4-G289,"")</f>
        <v/>
      </c>
      <c r="L289" s="18">
        <f>IF(OR(B289&amp;""="",NOT(ISNUMBER(A289))),"",IF(COUNTIFS($B$6:$B$505,B289&amp;"",$A$6:$A$505,"&gt;"&amp;A289)=0,1,0))</f>
        <v/>
      </c>
      <c r="M289" s="16">
        <f>IF(J289="متأخرة",COUNTIFS($K$6:$K$505,"&gt;"&amp;K289)+COUNTIFS($K$6:K289,K289),"")</f>
        <v/>
      </c>
    </row>
    <row r="290">
      <c r="A290" s="13" t="n"/>
      <c r="B290" s="5" t="n"/>
      <c r="C290" s="5" t="n"/>
      <c r="D290" s="5" t="n"/>
      <c r="E290" s="5" t="n"/>
      <c r="F290" s="5" t="n"/>
      <c r="G290" s="13" t="n"/>
      <c r="H290" s="5" t="n"/>
      <c r="I290" s="6">
        <f>IF(B290&amp;""="","",IFERROR(INDEX('الطلاب'!$B$6:$B$205,MATCH(B290&amp;"",'الطلاب'!$A$6:$A$205,0))&amp;"","غير موجود"))</f>
        <v/>
      </c>
      <c r="J290" s="6">
        <f>IF(OR(B290&amp;""="",F290&lt;&gt;"نعم"),"",IF(H290="نعم","تمت",IF(ISNUMBER(G290),IF(G290&lt;'الإعدادات'!$B$4,"متأخرة","قادمة"),"بدون موعد")))</f>
        <v/>
      </c>
      <c r="K290" s="16">
        <f>IF(J290="متأخرة",'الإعدادات'!$B$4-G290,"")</f>
        <v/>
      </c>
      <c r="L290" s="18">
        <f>IF(OR(B290&amp;""="",NOT(ISNUMBER(A290))),"",IF(COUNTIFS($B$6:$B$505,B290&amp;"",$A$6:$A$505,"&gt;"&amp;A290)=0,1,0))</f>
        <v/>
      </c>
      <c r="M290" s="16">
        <f>IF(J290="متأخرة",COUNTIFS($K$6:$K$505,"&gt;"&amp;K290)+COUNTIFS($K$6:K290,K290),"")</f>
        <v/>
      </c>
    </row>
    <row r="291">
      <c r="A291" s="13" t="n"/>
      <c r="B291" s="5" t="n"/>
      <c r="C291" s="5" t="n"/>
      <c r="D291" s="5" t="n"/>
      <c r="E291" s="5" t="n"/>
      <c r="F291" s="5" t="n"/>
      <c r="G291" s="13" t="n"/>
      <c r="H291" s="5" t="n"/>
      <c r="I291" s="6">
        <f>IF(B291&amp;""="","",IFERROR(INDEX('الطلاب'!$B$6:$B$205,MATCH(B291&amp;"",'الطلاب'!$A$6:$A$205,0))&amp;"","غير موجود"))</f>
        <v/>
      </c>
      <c r="J291" s="6">
        <f>IF(OR(B291&amp;""="",F291&lt;&gt;"نعم"),"",IF(H291="نعم","تمت",IF(ISNUMBER(G291),IF(G291&lt;'الإعدادات'!$B$4,"متأخرة","قادمة"),"بدون موعد")))</f>
        <v/>
      </c>
      <c r="K291" s="16">
        <f>IF(J291="متأخرة",'الإعدادات'!$B$4-G291,"")</f>
        <v/>
      </c>
      <c r="L291" s="18">
        <f>IF(OR(B291&amp;""="",NOT(ISNUMBER(A291))),"",IF(COUNTIFS($B$6:$B$505,B291&amp;"",$A$6:$A$505,"&gt;"&amp;A291)=0,1,0))</f>
        <v/>
      </c>
      <c r="M291" s="16">
        <f>IF(J291="متأخرة",COUNTIFS($K$6:$K$505,"&gt;"&amp;K291)+COUNTIFS($K$6:K291,K291),"")</f>
        <v/>
      </c>
    </row>
    <row r="292">
      <c r="A292" s="13" t="n"/>
      <c r="B292" s="5" t="n"/>
      <c r="C292" s="5" t="n"/>
      <c r="D292" s="5" t="n"/>
      <c r="E292" s="5" t="n"/>
      <c r="F292" s="5" t="n"/>
      <c r="G292" s="13" t="n"/>
      <c r="H292" s="5" t="n"/>
      <c r="I292" s="6">
        <f>IF(B292&amp;""="","",IFERROR(INDEX('الطلاب'!$B$6:$B$205,MATCH(B292&amp;"",'الطلاب'!$A$6:$A$205,0))&amp;"","غير موجود"))</f>
        <v/>
      </c>
      <c r="J292" s="6">
        <f>IF(OR(B292&amp;""="",F292&lt;&gt;"نعم"),"",IF(H292="نعم","تمت",IF(ISNUMBER(G292),IF(G292&lt;'الإعدادات'!$B$4,"متأخرة","قادمة"),"بدون موعد")))</f>
        <v/>
      </c>
      <c r="K292" s="16">
        <f>IF(J292="متأخرة",'الإعدادات'!$B$4-G292,"")</f>
        <v/>
      </c>
      <c r="L292" s="18">
        <f>IF(OR(B292&amp;""="",NOT(ISNUMBER(A292))),"",IF(COUNTIFS($B$6:$B$505,B292&amp;"",$A$6:$A$505,"&gt;"&amp;A292)=0,1,0))</f>
        <v/>
      </c>
      <c r="M292" s="16">
        <f>IF(J292="متأخرة",COUNTIFS($K$6:$K$505,"&gt;"&amp;K292)+COUNTIFS($K$6:K292,K292),"")</f>
        <v/>
      </c>
    </row>
    <row r="293">
      <c r="A293" s="13" t="n"/>
      <c r="B293" s="5" t="n"/>
      <c r="C293" s="5" t="n"/>
      <c r="D293" s="5" t="n"/>
      <c r="E293" s="5" t="n"/>
      <c r="F293" s="5" t="n"/>
      <c r="G293" s="13" t="n"/>
      <c r="H293" s="5" t="n"/>
      <c r="I293" s="6">
        <f>IF(B293&amp;""="","",IFERROR(INDEX('الطلاب'!$B$6:$B$205,MATCH(B293&amp;"",'الطلاب'!$A$6:$A$205,0))&amp;"","غير موجود"))</f>
        <v/>
      </c>
      <c r="J293" s="6">
        <f>IF(OR(B293&amp;""="",F293&lt;&gt;"نعم"),"",IF(H293="نعم","تمت",IF(ISNUMBER(G293),IF(G293&lt;'الإعدادات'!$B$4,"متأخرة","قادمة"),"بدون موعد")))</f>
        <v/>
      </c>
      <c r="K293" s="16">
        <f>IF(J293="متأخرة",'الإعدادات'!$B$4-G293,"")</f>
        <v/>
      </c>
      <c r="L293" s="18">
        <f>IF(OR(B293&amp;""="",NOT(ISNUMBER(A293))),"",IF(COUNTIFS($B$6:$B$505,B293&amp;"",$A$6:$A$505,"&gt;"&amp;A293)=0,1,0))</f>
        <v/>
      </c>
      <c r="M293" s="16">
        <f>IF(J293="متأخرة",COUNTIFS($K$6:$K$505,"&gt;"&amp;K293)+COUNTIFS($K$6:K293,K293),"")</f>
        <v/>
      </c>
    </row>
    <row r="294">
      <c r="A294" s="13" t="n"/>
      <c r="B294" s="5" t="n"/>
      <c r="C294" s="5" t="n"/>
      <c r="D294" s="5" t="n"/>
      <c r="E294" s="5" t="n"/>
      <c r="F294" s="5" t="n"/>
      <c r="G294" s="13" t="n"/>
      <c r="H294" s="5" t="n"/>
      <c r="I294" s="6">
        <f>IF(B294&amp;""="","",IFERROR(INDEX('الطلاب'!$B$6:$B$205,MATCH(B294&amp;"",'الطلاب'!$A$6:$A$205,0))&amp;"","غير موجود"))</f>
        <v/>
      </c>
      <c r="J294" s="6">
        <f>IF(OR(B294&amp;""="",F294&lt;&gt;"نعم"),"",IF(H294="نعم","تمت",IF(ISNUMBER(G294),IF(G294&lt;'الإعدادات'!$B$4,"متأخرة","قادمة"),"بدون موعد")))</f>
        <v/>
      </c>
      <c r="K294" s="16">
        <f>IF(J294="متأخرة",'الإعدادات'!$B$4-G294,"")</f>
        <v/>
      </c>
      <c r="L294" s="18">
        <f>IF(OR(B294&amp;""="",NOT(ISNUMBER(A294))),"",IF(COUNTIFS($B$6:$B$505,B294&amp;"",$A$6:$A$505,"&gt;"&amp;A294)=0,1,0))</f>
        <v/>
      </c>
      <c r="M294" s="16">
        <f>IF(J294="متأخرة",COUNTIFS($K$6:$K$505,"&gt;"&amp;K294)+COUNTIFS($K$6:K294,K294),"")</f>
        <v/>
      </c>
    </row>
    <row r="295">
      <c r="A295" s="13" t="n"/>
      <c r="B295" s="5" t="n"/>
      <c r="C295" s="5" t="n"/>
      <c r="D295" s="5" t="n"/>
      <c r="E295" s="5" t="n"/>
      <c r="F295" s="5" t="n"/>
      <c r="G295" s="13" t="n"/>
      <c r="H295" s="5" t="n"/>
      <c r="I295" s="6">
        <f>IF(B295&amp;""="","",IFERROR(INDEX('الطلاب'!$B$6:$B$205,MATCH(B295&amp;"",'الطلاب'!$A$6:$A$205,0))&amp;"","غير موجود"))</f>
        <v/>
      </c>
      <c r="J295" s="6">
        <f>IF(OR(B295&amp;""="",F295&lt;&gt;"نعم"),"",IF(H295="نعم","تمت",IF(ISNUMBER(G295),IF(G295&lt;'الإعدادات'!$B$4,"متأخرة","قادمة"),"بدون موعد")))</f>
        <v/>
      </c>
      <c r="K295" s="16">
        <f>IF(J295="متأخرة",'الإعدادات'!$B$4-G295,"")</f>
        <v/>
      </c>
      <c r="L295" s="18">
        <f>IF(OR(B295&amp;""="",NOT(ISNUMBER(A295))),"",IF(COUNTIFS($B$6:$B$505,B295&amp;"",$A$6:$A$505,"&gt;"&amp;A295)=0,1,0))</f>
        <v/>
      </c>
      <c r="M295" s="16">
        <f>IF(J295="متأخرة",COUNTIFS($K$6:$K$505,"&gt;"&amp;K295)+COUNTIFS($K$6:K295,K295),"")</f>
        <v/>
      </c>
    </row>
    <row r="296">
      <c r="A296" s="13" t="n"/>
      <c r="B296" s="5" t="n"/>
      <c r="C296" s="5" t="n"/>
      <c r="D296" s="5" t="n"/>
      <c r="E296" s="5" t="n"/>
      <c r="F296" s="5" t="n"/>
      <c r="G296" s="13" t="n"/>
      <c r="H296" s="5" t="n"/>
      <c r="I296" s="6">
        <f>IF(B296&amp;""="","",IFERROR(INDEX('الطلاب'!$B$6:$B$205,MATCH(B296&amp;"",'الطلاب'!$A$6:$A$205,0))&amp;"","غير موجود"))</f>
        <v/>
      </c>
      <c r="J296" s="6">
        <f>IF(OR(B296&amp;""="",F296&lt;&gt;"نعم"),"",IF(H296="نعم","تمت",IF(ISNUMBER(G296),IF(G296&lt;'الإعدادات'!$B$4,"متأخرة","قادمة"),"بدون موعد")))</f>
        <v/>
      </c>
      <c r="K296" s="16">
        <f>IF(J296="متأخرة",'الإعدادات'!$B$4-G296,"")</f>
        <v/>
      </c>
      <c r="L296" s="18">
        <f>IF(OR(B296&amp;""="",NOT(ISNUMBER(A296))),"",IF(COUNTIFS($B$6:$B$505,B296&amp;"",$A$6:$A$505,"&gt;"&amp;A296)=0,1,0))</f>
        <v/>
      </c>
      <c r="M296" s="16">
        <f>IF(J296="متأخرة",COUNTIFS($K$6:$K$505,"&gt;"&amp;K296)+COUNTIFS($K$6:K296,K296),"")</f>
        <v/>
      </c>
    </row>
    <row r="297">
      <c r="A297" s="13" t="n"/>
      <c r="B297" s="5" t="n"/>
      <c r="C297" s="5" t="n"/>
      <c r="D297" s="5" t="n"/>
      <c r="E297" s="5" t="n"/>
      <c r="F297" s="5" t="n"/>
      <c r="G297" s="13" t="n"/>
      <c r="H297" s="5" t="n"/>
      <c r="I297" s="6">
        <f>IF(B297&amp;""="","",IFERROR(INDEX('الطلاب'!$B$6:$B$205,MATCH(B297&amp;"",'الطلاب'!$A$6:$A$205,0))&amp;"","غير موجود"))</f>
        <v/>
      </c>
      <c r="J297" s="6">
        <f>IF(OR(B297&amp;""="",F297&lt;&gt;"نعم"),"",IF(H297="نعم","تمت",IF(ISNUMBER(G297),IF(G297&lt;'الإعدادات'!$B$4,"متأخرة","قادمة"),"بدون موعد")))</f>
        <v/>
      </c>
      <c r="K297" s="16">
        <f>IF(J297="متأخرة",'الإعدادات'!$B$4-G297,"")</f>
        <v/>
      </c>
      <c r="L297" s="18">
        <f>IF(OR(B297&amp;""="",NOT(ISNUMBER(A297))),"",IF(COUNTIFS($B$6:$B$505,B297&amp;"",$A$6:$A$505,"&gt;"&amp;A297)=0,1,0))</f>
        <v/>
      </c>
      <c r="M297" s="16">
        <f>IF(J297="متأخرة",COUNTIFS($K$6:$K$505,"&gt;"&amp;K297)+COUNTIFS($K$6:K297,K297),"")</f>
        <v/>
      </c>
    </row>
    <row r="298">
      <c r="A298" s="13" t="n"/>
      <c r="B298" s="5" t="n"/>
      <c r="C298" s="5" t="n"/>
      <c r="D298" s="5" t="n"/>
      <c r="E298" s="5" t="n"/>
      <c r="F298" s="5" t="n"/>
      <c r="G298" s="13" t="n"/>
      <c r="H298" s="5" t="n"/>
      <c r="I298" s="6">
        <f>IF(B298&amp;""="","",IFERROR(INDEX('الطلاب'!$B$6:$B$205,MATCH(B298&amp;"",'الطلاب'!$A$6:$A$205,0))&amp;"","غير موجود"))</f>
        <v/>
      </c>
      <c r="J298" s="6">
        <f>IF(OR(B298&amp;""="",F298&lt;&gt;"نعم"),"",IF(H298="نعم","تمت",IF(ISNUMBER(G298),IF(G298&lt;'الإعدادات'!$B$4,"متأخرة","قادمة"),"بدون موعد")))</f>
        <v/>
      </c>
      <c r="K298" s="16">
        <f>IF(J298="متأخرة",'الإعدادات'!$B$4-G298,"")</f>
        <v/>
      </c>
      <c r="L298" s="18">
        <f>IF(OR(B298&amp;""="",NOT(ISNUMBER(A298))),"",IF(COUNTIFS($B$6:$B$505,B298&amp;"",$A$6:$A$505,"&gt;"&amp;A298)=0,1,0))</f>
        <v/>
      </c>
      <c r="M298" s="16">
        <f>IF(J298="متأخرة",COUNTIFS($K$6:$K$505,"&gt;"&amp;K298)+COUNTIFS($K$6:K298,K298),"")</f>
        <v/>
      </c>
    </row>
    <row r="299">
      <c r="A299" s="13" t="n"/>
      <c r="B299" s="5" t="n"/>
      <c r="C299" s="5" t="n"/>
      <c r="D299" s="5" t="n"/>
      <c r="E299" s="5" t="n"/>
      <c r="F299" s="5" t="n"/>
      <c r="G299" s="13" t="n"/>
      <c r="H299" s="5" t="n"/>
      <c r="I299" s="6">
        <f>IF(B299&amp;""="","",IFERROR(INDEX('الطلاب'!$B$6:$B$205,MATCH(B299&amp;"",'الطلاب'!$A$6:$A$205,0))&amp;"","غير موجود"))</f>
        <v/>
      </c>
      <c r="J299" s="6">
        <f>IF(OR(B299&amp;""="",F299&lt;&gt;"نعم"),"",IF(H299="نعم","تمت",IF(ISNUMBER(G299),IF(G299&lt;'الإعدادات'!$B$4,"متأخرة","قادمة"),"بدون موعد")))</f>
        <v/>
      </c>
      <c r="K299" s="16">
        <f>IF(J299="متأخرة",'الإعدادات'!$B$4-G299,"")</f>
        <v/>
      </c>
      <c r="L299" s="18">
        <f>IF(OR(B299&amp;""="",NOT(ISNUMBER(A299))),"",IF(COUNTIFS($B$6:$B$505,B299&amp;"",$A$6:$A$505,"&gt;"&amp;A299)=0,1,0))</f>
        <v/>
      </c>
      <c r="M299" s="16">
        <f>IF(J299="متأخرة",COUNTIFS($K$6:$K$505,"&gt;"&amp;K299)+COUNTIFS($K$6:K299,K299),"")</f>
        <v/>
      </c>
    </row>
    <row r="300">
      <c r="A300" s="13" t="n"/>
      <c r="B300" s="5" t="n"/>
      <c r="C300" s="5" t="n"/>
      <c r="D300" s="5" t="n"/>
      <c r="E300" s="5" t="n"/>
      <c r="F300" s="5" t="n"/>
      <c r="G300" s="13" t="n"/>
      <c r="H300" s="5" t="n"/>
      <c r="I300" s="6">
        <f>IF(B300&amp;""="","",IFERROR(INDEX('الطلاب'!$B$6:$B$205,MATCH(B300&amp;"",'الطلاب'!$A$6:$A$205,0))&amp;"","غير موجود"))</f>
        <v/>
      </c>
      <c r="J300" s="6">
        <f>IF(OR(B300&amp;""="",F300&lt;&gt;"نعم"),"",IF(H300="نعم","تمت",IF(ISNUMBER(G300),IF(G300&lt;'الإعدادات'!$B$4,"متأخرة","قادمة"),"بدون موعد")))</f>
        <v/>
      </c>
      <c r="K300" s="16">
        <f>IF(J300="متأخرة",'الإعدادات'!$B$4-G300,"")</f>
        <v/>
      </c>
      <c r="L300" s="18">
        <f>IF(OR(B300&amp;""="",NOT(ISNUMBER(A300))),"",IF(COUNTIFS($B$6:$B$505,B300&amp;"",$A$6:$A$505,"&gt;"&amp;A300)=0,1,0))</f>
        <v/>
      </c>
      <c r="M300" s="16">
        <f>IF(J300="متأخرة",COUNTIFS($K$6:$K$505,"&gt;"&amp;K300)+COUNTIFS($K$6:K300,K300),"")</f>
        <v/>
      </c>
    </row>
    <row r="301">
      <c r="A301" s="13" t="n"/>
      <c r="B301" s="5" t="n"/>
      <c r="C301" s="5" t="n"/>
      <c r="D301" s="5" t="n"/>
      <c r="E301" s="5" t="n"/>
      <c r="F301" s="5" t="n"/>
      <c r="G301" s="13" t="n"/>
      <c r="H301" s="5" t="n"/>
      <c r="I301" s="6">
        <f>IF(B301&amp;""="","",IFERROR(INDEX('الطلاب'!$B$6:$B$205,MATCH(B301&amp;"",'الطلاب'!$A$6:$A$205,0))&amp;"","غير موجود"))</f>
        <v/>
      </c>
      <c r="J301" s="6">
        <f>IF(OR(B301&amp;""="",F301&lt;&gt;"نعم"),"",IF(H301="نعم","تمت",IF(ISNUMBER(G301),IF(G301&lt;'الإعدادات'!$B$4,"متأخرة","قادمة"),"بدون موعد")))</f>
        <v/>
      </c>
      <c r="K301" s="16">
        <f>IF(J301="متأخرة",'الإعدادات'!$B$4-G301,"")</f>
        <v/>
      </c>
      <c r="L301" s="18">
        <f>IF(OR(B301&amp;""="",NOT(ISNUMBER(A301))),"",IF(COUNTIFS($B$6:$B$505,B301&amp;"",$A$6:$A$505,"&gt;"&amp;A301)=0,1,0))</f>
        <v/>
      </c>
      <c r="M301" s="16">
        <f>IF(J301="متأخرة",COUNTIFS($K$6:$K$505,"&gt;"&amp;K301)+COUNTIFS($K$6:K301,K301),"")</f>
        <v/>
      </c>
    </row>
    <row r="302">
      <c r="A302" s="13" t="n"/>
      <c r="B302" s="5" t="n"/>
      <c r="C302" s="5" t="n"/>
      <c r="D302" s="5" t="n"/>
      <c r="E302" s="5" t="n"/>
      <c r="F302" s="5" t="n"/>
      <c r="G302" s="13" t="n"/>
      <c r="H302" s="5" t="n"/>
      <c r="I302" s="6">
        <f>IF(B302&amp;""="","",IFERROR(INDEX('الطلاب'!$B$6:$B$205,MATCH(B302&amp;"",'الطلاب'!$A$6:$A$205,0))&amp;"","غير موجود"))</f>
        <v/>
      </c>
      <c r="J302" s="6">
        <f>IF(OR(B302&amp;""="",F302&lt;&gt;"نعم"),"",IF(H302="نعم","تمت",IF(ISNUMBER(G302),IF(G302&lt;'الإعدادات'!$B$4,"متأخرة","قادمة"),"بدون موعد")))</f>
        <v/>
      </c>
      <c r="K302" s="16">
        <f>IF(J302="متأخرة",'الإعدادات'!$B$4-G302,"")</f>
        <v/>
      </c>
      <c r="L302" s="18">
        <f>IF(OR(B302&amp;""="",NOT(ISNUMBER(A302))),"",IF(COUNTIFS($B$6:$B$505,B302&amp;"",$A$6:$A$505,"&gt;"&amp;A302)=0,1,0))</f>
        <v/>
      </c>
      <c r="M302" s="16">
        <f>IF(J302="متأخرة",COUNTIFS($K$6:$K$505,"&gt;"&amp;K302)+COUNTIFS($K$6:K302,K302),"")</f>
        <v/>
      </c>
    </row>
    <row r="303">
      <c r="A303" s="13" t="n"/>
      <c r="B303" s="5" t="n"/>
      <c r="C303" s="5" t="n"/>
      <c r="D303" s="5" t="n"/>
      <c r="E303" s="5" t="n"/>
      <c r="F303" s="5" t="n"/>
      <c r="G303" s="13" t="n"/>
      <c r="H303" s="5" t="n"/>
      <c r="I303" s="6">
        <f>IF(B303&amp;""="","",IFERROR(INDEX('الطلاب'!$B$6:$B$205,MATCH(B303&amp;"",'الطلاب'!$A$6:$A$205,0))&amp;"","غير موجود"))</f>
        <v/>
      </c>
      <c r="J303" s="6">
        <f>IF(OR(B303&amp;""="",F303&lt;&gt;"نعم"),"",IF(H303="نعم","تمت",IF(ISNUMBER(G303),IF(G303&lt;'الإعدادات'!$B$4,"متأخرة","قادمة"),"بدون موعد")))</f>
        <v/>
      </c>
      <c r="K303" s="16">
        <f>IF(J303="متأخرة",'الإعدادات'!$B$4-G303,"")</f>
        <v/>
      </c>
      <c r="L303" s="18">
        <f>IF(OR(B303&amp;""="",NOT(ISNUMBER(A303))),"",IF(COUNTIFS($B$6:$B$505,B303&amp;"",$A$6:$A$505,"&gt;"&amp;A303)=0,1,0))</f>
        <v/>
      </c>
      <c r="M303" s="16">
        <f>IF(J303="متأخرة",COUNTIFS($K$6:$K$505,"&gt;"&amp;K303)+COUNTIFS($K$6:K303,K303),"")</f>
        <v/>
      </c>
    </row>
    <row r="304">
      <c r="A304" s="13" t="n"/>
      <c r="B304" s="5" t="n"/>
      <c r="C304" s="5" t="n"/>
      <c r="D304" s="5" t="n"/>
      <c r="E304" s="5" t="n"/>
      <c r="F304" s="5" t="n"/>
      <c r="G304" s="13" t="n"/>
      <c r="H304" s="5" t="n"/>
      <c r="I304" s="6">
        <f>IF(B304&amp;""="","",IFERROR(INDEX('الطلاب'!$B$6:$B$205,MATCH(B304&amp;"",'الطلاب'!$A$6:$A$205,0))&amp;"","غير موجود"))</f>
        <v/>
      </c>
      <c r="J304" s="6">
        <f>IF(OR(B304&amp;""="",F304&lt;&gt;"نعم"),"",IF(H304="نعم","تمت",IF(ISNUMBER(G304),IF(G304&lt;'الإعدادات'!$B$4,"متأخرة","قادمة"),"بدون موعد")))</f>
        <v/>
      </c>
      <c r="K304" s="16">
        <f>IF(J304="متأخرة",'الإعدادات'!$B$4-G304,"")</f>
        <v/>
      </c>
      <c r="L304" s="18">
        <f>IF(OR(B304&amp;""="",NOT(ISNUMBER(A304))),"",IF(COUNTIFS($B$6:$B$505,B304&amp;"",$A$6:$A$505,"&gt;"&amp;A304)=0,1,0))</f>
        <v/>
      </c>
      <c r="M304" s="16">
        <f>IF(J304="متأخرة",COUNTIFS($K$6:$K$505,"&gt;"&amp;K304)+COUNTIFS($K$6:K304,K304),"")</f>
        <v/>
      </c>
    </row>
    <row r="305">
      <c r="A305" s="13" t="n"/>
      <c r="B305" s="5" t="n"/>
      <c r="C305" s="5" t="n"/>
      <c r="D305" s="5" t="n"/>
      <c r="E305" s="5" t="n"/>
      <c r="F305" s="5" t="n"/>
      <c r="G305" s="13" t="n"/>
      <c r="H305" s="5" t="n"/>
      <c r="I305" s="6">
        <f>IF(B305&amp;""="","",IFERROR(INDEX('الطلاب'!$B$6:$B$205,MATCH(B305&amp;"",'الطلاب'!$A$6:$A$205,0))&amp;"","غير موجود"))</f>
        <v/>
      </c>
      <c r="J305" s="6">
        <f>IF(OR(B305&amp;""="",F305&lt;&gt;"نعم"),"",IF(H305="نعم","تمت",IF(ISNUMBER(G305),IF(G305&lt;'الإعدادات'!$B$4,"متأخرة","قادمة"),"بدون موعد")))</f>
        <v/>
      </c>
      <c r="K305" s="16">
        <f>IF(J305="متأخرة",'الإعدادات'!$B$4-G305,"")</f>
        <v/>
      </c>
      <c r="L305" s="18">
        <f>IF(OR(B305&amp;""="",NOT(ISNUMBER(A305))),"",IF(COUNTIFS($B$6:$B$505,B305&amp;"",$A$6:$A$505,"&gt;"&amp;A305)=0,1,0))</f>
        <v/>
      </c>
      <c r="M305" s="16">
        <f>IF(J305="متأخرة",COUNTIFS($K$6:$K$505,"&gt;"&amp;K305)+COUNTIFS($K$6:K305,K305),"")</f>
        <v/>
      </c>
    </row>
    <row r="306">
      <c r="A306" s="13" t="n"/>
      <c r="B306" s="5" t="n"/>
      <c r="C306" s="5" t="n"/>
      <c r="D306" s="5" t="n"/>
      <c r="E306" s="5" t="n"/>
      <c r="F306" s="5" t="n"/>
      <c r="G306" s="13" t="n"/>
      <c r="H306" s="5" t="n"/>
      <c r="I306" s="6">
        <f>IF(B306&amp;""="","",IFERROR(INDEX('الطلاب'!$B$6:$B$205,MATCH(B306&amp;"",'الطلاب'!$A$6:$A$205,0))&amp;"","غير موجود"))</f>
        <v/>
      </c>
      <c r="J306" s="6">
        <f>IF(OR(B306&amp;""="",F306&lt;&gt;"نعم"),"",IF(H306="نعم","تمت",IF(ISNUMBER(G306),IF(G306&lt;'الإعدادات'!$B$4,"متأخرة","قادمة"),"بدون موعد")))</f>
        <v/>
      </c>
      <c r="K306" s="16">
        <f>IF(J306="متأخرة",'الإعدادات'!$B$4-G306,"")</f>
        <v/>
      </c>
      <c r="L306" s="18">
        <f>IF(OR(B306&amp;""="",NOT(ISNUMBER(A306))),"",IF(COUNTIFS($B$6:$B$505,B306&amp;"",$A$6:$A$505,"&gt;"&amp;A306)=0,1,0))</f>
        <v/>
      </c>
      <c r="M306" s="16">
        <f>IF(J306="متأخرة",COUNTIFS($K$6:$K$505,"&gt;"&amp;K306)+COUNTIFS($K$6:K306,K306),"")</f>
        <v/>
      </c>
    </row>
    <row r="307">
      <c r="A307" s="13" t="n"/>
      <c r="B307" s="5" t="n"/>
      <c r="C307" s="5" t="n"/>
      <c r="D307" s="5" t="n"/>
      <c r="E307" s="5" t="n"/>
      <c r="F307" s="5" t="n"/>
      <c r="G307" s="13" t="n"/>
      <c r="H307" s="5" t="n"/>
      <c r="I307" s="6">
        <f>IF(B307&amp;""="","",IFERROR(INDEX('الطلاب'!$B$6:$B$205,MATCH(B307&amp;"",'الطلاب'!$A$6:$A$205,0))&amp;"","غير موجود"))</f>
        <v/>
      </c>
      <c r="J307" s="6">
        <f>IF(OR(B307&amp;""="",F307&lt;&gt;"نعم"),"",IF(H307="نعم","تمت",IF(ISNUMBER(G307),IF(G307&lt;'الإعدادات'!$B$4,"متأخرة","قادمة"),"بدون موعد")))</f>
        <v/>
      </c>
      <c r="K307" s="16">
        <f>IF(J307="متأخرة",'الإعدادات'!$B$4-G307,"")</f>
        <v/>
      </c>
      <c r="L307" s="18">
        <f>IF(OR(B307&amp;""="",NOT(ISNUMBER(A307))),"",IF(COUNTIFS($B$6:$B$505,B307&amp;"",$A$6:$A$505,"&gt;"&amp;A307)=0,1,0))</f>
        <v/>
      </c>
      <c r="M307" s="16">
        <f>IF(J307="متأخرة",COUNTIFS($K$6:$K$505,"&gt;"&amp;K307)+COUNTIFS($K$6:K307,K307),"")</f>
        <v/>
      </c>
    </row>
    <row r="308">
      <c r="A308" s="13" t="n"/>
      <c r="B308" s="5" t="n"/>
      <c r="C308" s="5" t="n"/>
      <c r="D308" s="5" t="n"/>
      <c r="E308" s="5" t="n"/>
      <c r="F308" s="5" t="n"/>
      <c r="G308" s="13" t="n"/>
      <c r="H308" s="5" t="n"/>
      <c r="I308" s="6">
        <f>IF(B308&amp;""="","",IFERROR(INDEX('الطلاب'!$B$6:$B$205,MATCH(B308&amp;"",'الطلاب'!$A$6:$A$205,0))&amp;"","غير موجود"))</f>
        <v/>
      </c>
      <c r="J308" s="6">
        <f>IF(OR(B308&amp;""="",F308&lt;&gt;"نعم"),"",IF(H308="نعم","تمت",IF(ISNUMBER(G308),IF(G308&lt;'الإعدادات'!$B$4,"متأخرة","قادمة"),"بدون موعد")))</f>
        <v/>
      </c>
      <c r="K308" s="16">
        <f>IF(J308="متأخرة",'الإعدادات'!$B$4-G308,"")</f>
        <v/>
      </c>
      <c r="L308" s="18">
        <f>IF(OR(B308&amp;""="",NOT(ISNUMBER(A308))),"",IF(COUNTIFS($B$6:$B$505,B308&amp;"",$A$6:$A$505,"&gt;"&amp;A308)=0,1,0))</f>
        <v/>
      </c>
      <c r="M308" s="16">
        <f>IF(J308="متأخرة",COUNTIFS($K$6:$K$505,"&gt;"&amp;K308)+COUNTIFS($K$6:K308,K308),"")</f>
        <v/>
      </c>
    </row>
    <row r="309">
      <c r="A309" s="13" t="n"/>
      <c r="B309" s="5" t="n"/>
      <c r="C309" s="5" t="n"/>
      <c r="D309" s="5" t="n"/>
      <c r="E309" s="5" t="n"/>
      <c r="F309" s="5" t="n"/>
      <c r="G309" s="13" t="n"/>
      <c r="H309" s="5" t="n"/>
      <c r="I309" s="6">
        <f>IF(B309&amp;""="","",IFERROR(INDEX('الطلاب'!$B$6:$B$205,MATCH(B309&amp;"",'الطلاب'!$A$6:$A$205,0))&amp;"","غير موجود"))</f>
        <v/>
      </c>
      <c r="J309" s="6">
        <f>IF(OR(B309&amp;""="",F309&lt;&gt;"نعم"),"",IF(H309="نعم","تمت",IF(ISNUMBER(G309),IF(G309&lt;'الإعدادات'!$B$4,"متأخرة","قادمة"),"بدون موعد")))</f>
        <v/>
      </c>
      <c r="K309" s="16">
        <f>IF(J309="متأخرة",'الإعدادات'!$B$4-G309,"")</f>
        <v/>
      </c>
      <c r="L309" s="18">
        <f>IF(OR(B309&amp;""="",NOT(ISNUMBER(A309))),"",IF(COUNTIFS($B$6:$B$505,B309&amp;"",$A$6:$A$505,"&gt;"&amp;A309)=0,1,0))</f>
        <v/>
      </c>
      <c r="M309" s="16">
        <f>IF(J309="متأخرة",COUNTIFS($K$6:$K$505,"&gt;"&amp;K309)+COUNTIFS($K$6:K309,K309),"")</f>
        <v/>
      </c>
    </row>
    <row r="310">
      <c r="A310" s="13" t="n"/>
      <c r="B310" s="5" t="n"/>
      <c r="C310" s="5" t="n"/>
      <c r="D310" s="5" t="n"/>
      <c r="E310" s="5" t="n"/>
      <c r="F310" s="5" t="n"/>
      <c r="G310" s="13" t="n"/>
      <c r="H310" s="5" t="n"/>
      <c r="I310" s="6">
        <f>IF(B310&amp;""="","",IFERROR(INDEX('الطلاب'!$B$6:$B$205,MATCH(B310&amp;"",'الطلاب'!$A$6:$A$205,0))&amp;"","غير موجود"))</f>
        <v/>
      </c>
      <c r="J310" s="6">
        <f>IF(OR(B310&amp;""="",F310&lt;&gt;"نعم"),"",IF(H310="نعم","تمت",IF(ISNUMBER(G310),IF(G310&lt;'الإعدادات'!$B$4,"متأخرة","قادمة"),"بدون موعد")))</f>
        <v/>
      </c>
      <c r="K310" s="16">
        <f>IF(J310="متأخرة",'الإعدادات'!$B$4-G310,"")</f>
        <v/>
      </c>
      <c r="L310" s="18">
        <f>IF(OR(B310&amp;""="",NOT(ISNUMBER(A310))),"",IF(COUNTIFS($B$6:$B$505,B310&amp;"",$A$6:$A$505,"&gt;"&amp;A310)=0,1,0))</f>
        <v/>
      </c>
      <c r="M310" s="16">
        <f>IF(J310="متأخرة",COUNTIFS($K$6:$K$505,"&gt;"&amp;K310)+COUNTIFS($K$6:K310,K310),"")</f>
        <v/>
      </c>
    </row>
    <row r="311">
      <c r="A311" s="13" t="n"/>
      <c r="B311" s="5" t="n"/>
      <c r="C311" s="5" t="n"/>
      <c r="D311" s="5" t="n"/>
      <c r="E311" s="5" t="n"/>
      <c r="F311" s="5" t="n"/>
      <c r="G311" s="13" t="n"/>
      <c r="H311" s="5" t="n"/>
      <c r="I311" s="6">
        <f>IF(B311&amp;""="","",IFERROR(INDEX('الطلاب'!$B$6:$B$205,MATCH(B311&amp;"",'الطلاب'!$A$6:$A$205,0))&amp;"","غير موجود"))</f>
        <v/>
      </c>
      <c r="J311" s="6">
        <f>IF(OR(B311&amp;""="",F311&lt;&gt;"نعم"),"",IF(H311="نعم","تمت",IF(ISNUMBER(G311),IF(G311&lt;'الإعدادات'!$B$4,"متأخرة","قادمة"),"بدون موعد")))</f>
        <v/>
      </c>
      <c r="K311" s="16">
        <f>IF(J311="متأخرة",'الإعدادات'!$B$4-G311,"")</f>
        <v/>
      </c>
      <c r="L311" s="18">
        <f>IF(OR(B311&amp;""="",NOT(ISNUMBER(A311))),"",IF(COUNTIFS($B$6:$B$505,B311&amp;"",$A$6:$A$505,"&gt;"&amp;A311)=0,1,0))</f>
        <v/>
      </c>
      <c r="M311" s="16">
        <f>IF(J311="متأخرة",COUNTIFS($K$6:$K$505,"&gt;"&amp;K311)+COUNTIFS($K$6:K311,K311),"")</f>
        <v/>
      </c>
    </row>
    <row r="312">
      <c r="A312" s="13" t="n"/>
      <c r="B312" s="5" t="n"/>
      <c r="C312" s="5" t="n"/>
      <c r="D312" s="5" t="n"/>
      <c r="E312" s="5" t="n"/>
      <c r="F312" s="5" t="n"/>
      <c r="G312" s="13" t="n"/>
      <c r="H312" s="5" t="n"/>
      <c r="I312" s="6">
        <f>IF(B312&amp;""="","",IFERROR(INDEX('الطلاب'!$B$6:$B$205,MATCH(B312&amp;"",'الطلاب'!$A$6:$A$205,0))&amp;"","غير موجود"))</f>
        <v/>
      </c>
      <c r="J312" s="6">
        <f>IF(OR(B312&amp;""="",F312&lt;&gt;"نعم"),"",IF(H312="نعم","تمت",IF(ISNUMBER(G312),IF(G312&lt;'الإعدادات'!$B$4,"متأخرة","قادمة"),"بدون موعد")))</f>
        <v/>
      </c>
      <c r="K312" s="16">
        <f>IF(J312="متأخرة",'الإعدادات'!$B$4-G312,"")</f>
        <v/>
      </c>
      <c r="L312" s="18">
        <f>IF(OR(B312&amp;""="",NOT(ISNUMBER(A312))),"",IF(COUNTIFS($B$6:$B$505,B312&amp;"",$A$6:$A$505,"&gt;"&amp;A312)=0,1,0))</f>
        <v/>
      </c>
      <c r="M312" s="16">
        <f>IF(J312="متأخرة",COUNTIFS($K$6:$K$505,"&gt;"&amp;K312)+COUNTIFS($K$6:K312,K312),"")</f>
        <v/>
      </c>
    </row>
    <row r="313">
      <c r="A313" s="13" t="n"/>
      <c r="B313" s="5" t="n"/>
      <c r="C313" s="5" t="n"/>
      <c r="D313" s="5" t="n"/>
      <c r="E313" s="5" t="n"/>
      <c r="F313" s="5" t="n"/>
      <c r="G313" s="13" t="n"/>
      <c r="H313" s="5" t="n"/>
      <c r="I313" s="6">
        <f>IF(B313&amp;""="","",IFERROR(INDEX('الطلاب'!$B$6:$B$205,MATCH(B313&amp;"",'الطلاب'!$A$6:$A$205,0))&amp;"","غير موجود"))</f>
        <v/>
      </c>
      <c r="J313" s="6">
        <f>IF(OR(B313&amp;""="",F313&lt;&gt;"نعم"),"",IF(H313="نعم","تمت",IF(ISNUMBER(G313),IF(G313&lt;'الإعدادات'!$B$4,"متأخرة","قادمة"),"بدون موعد")))</f>
        <v/>
      </c>
      <c r="K313" s="16">
        <f>IF(J313="متأخرة",'الإعدادات'!$B$4-G313,"")</f>
        <v/>
      </c>
      <c r="L313" s="18">
        <f>IF(OR(B313&amp;""="",NOT(ISNUMBER(A313))),"",IF(COUNTIFS($B$6:$B$505,B313&amp;"",$A$6:$A$505,"&gt;"&amp;A313)=0,1,0))</f>
        <v/>
      </c>
      <c r="M313" s="16">
        <f>IF(J313="متأخرة",COUNTIFS($K$6:$K$505,"&gt;"&amp;K313)+COUNTIFS($K$6:K313,K313),"")</f>
        <v/>
      </c>
    </row>
    <row r="314">
      <c r="A314" s="13" t="n"/>
      <c r="B314" s="5" t="n"/>
      <c r="C314" s="5" t="n"/>
      <c r="D314" s="5" t="n"/>
      <c r="E314" s="5" t="n"/>
      <c r="F314" s="5" t="n"/>
      <c r="G314" s="13" t="n"/>
      <c r="H314" s="5" t="n"/>
      <c r="I314" s="6">
        <f>IF(B314&amp;""="","",IFERROR(INDEX('الطلاب'!$B$6:$B$205,MATCH(B314&amp;"",'الطلاب'!$A$6:$A$205,0))&amp;"","غير موجود"))</f>
        <v/>
      </c>
      <c r="J314" s="6">
        <f>IF(OR(B314&amp;""="",F314&lt;&gt;"نعم"),"",IF(H314="نعم","تمت",IF(ISNUMBER(G314),IF(G314&lt;'الإعدادات'!$B$4,"متأخرة","قادمة"),"بدون موعد")))</f>
        <v/>
      </c>
      <c r="K314" s="16">
        <f>IF(J314="متأخرة",'الإعدادات'!$B$4-G314,"")</f>
        <v/>
      </c>
      <c r="L314" s="18">
        <f>IF(OR(B314&amp;""="",NOT(ISNUMBER(A314))),"",IF(COUNTIFS($B$6:$B$505,B314&amp;"",$A$6:$A$505,"&gt;"&amp;A314)=0,1,0))</f>
        <v/>
      </c>
      <c r="M314" s="16">
        <f>IF(J314="متأخرة",COUNTIFS($K$6:$K$505,"&gt;"&amp;K314)+COUNTIFS($K$6:K314,K314),"")</f>
        <v/>
      </c>
    </row>
    <row r="315">
      <c r="A315" s="13" t="n"/>
      <c r="B315" s="5" t="n"/>
      <c r="C315" s="5" t="n"/>
      <c r="D315" s="5" t="n"/>
      <c r="E315" s="5" t="n"/>
      <c r="F315" s="5" t="n"/>
      <c r="G315" s="13" t="n"/>
      <c r="H315" s="5" t="n"/>
      <c r="I315" s="6">
        <f>IF(B315&amp;""="","",IFERROR(INDEX('الطلاب'!$B$6:$B$205,MATCH(B315&amp;"",'الطلاب'!$A$6:$A$205,0))&amp;"","غير موجود"))</f>
        <v/>
      </c>
      <c r="J315" s="6">
        <f>IF(OR(B315&amp;""="",F315&lt;&gt;"نعم"),"",IF(H315="نعم","تمت",IF(ISNUMBER(G315),IF(G315&lt;'الإعدادات'!$B$4,"متأخرة","قادمة"),"بدون موعد")))</f>
        <v/>
      </c>
      <c r="K315" s="16">
        <f>IF(J315="متأخرة",'الإعدادات'!$B$4-G315,"")</f>
        <v/>
      </c>
      <c r="L315" s="18">
        <f>IF(OR(B315&amp;""="",NOT(ISNUMBER(A315))),"",IF(COUNTIFS($B$6:$B$505,B315&amp;"",$A$6:$A$505,"&gt;"&amp;A315)=0,1,0))</f>
        <v/>
      </c>
      <c r="M315" s="16">
        <f>IF(J315="متأخرة",COUNTIFS($K$6:$K$505,"&gt;"&amp;K315)+COUNTIFS($K$6:K315,K315),"")</f>
        <v/>
      </c>
    </row>
    <row r="316">
      <c r="A316" s="13" t="n"/>
      <c r="B316" s="5" t="n"/>
      <c r="C316" s="5" t="n"/>
      <c r="D316" s="5" t="n"/>
      <c r="E316" s="5" t="n"/>
      <c r="F316" s="5" t="n"/>
      <c r="G316" s="13" t="n"/>
      <c r="H316" s="5" t="n"/>
      <c r="I316" s="6">
        <f>IF(B316&amp;""="","",IFERROR(INDEX('الطلاب'!$B$6:$B$205,MATCH(B316&amp;"",'الطلاب'!$A$6:$A$205,0))&amp;"","غير موجود"))</f>
        <v/>
      </c>
      <c r="J316" s="6">
        <f>IF(OR(B316&amp;""="",F316&lt;&gt;"نعم"),"",IF(H316="نعم","تمت",IF(ISNUMBER(G316),IF(G316&lt;'الإعدادات'!$B$4,"متأخرة","قادمة"),"بدون موعد")))</f>
        <v/>
      </c>
      <c r="K316" s="16">
        <f>IF(J316="متأخرة",'الإعدادات'!$B$4-G316,"")</f>
        <v/>
      </c>
      <c r="L316" s="18">
        <f>IF(OR(B316&amp;""="",NOT(ISNUMBER(A316))),"",IF(COUNTIFS($B$6:$B$505,B316&amp;"",$A$6:$A$505,"&gt;"&amp;A316)=0,1,0))</f>
        <v/>
      </c>
      <c r="M316" s="16">
        <f>IF(J316="متأخرة",COUNTIFS($K$6:$K$505,"&gt;"&amp;K316)+COUNTIFS($K$6:K316,K316),"")</f>
        <v/>
      </c>
    </row>
    <row r="317">
      <c r="A317" s="13" t="n"/>
      <c r="B317" s="5" t="n"/>
      <c r="C317" s="5" t="n"/>
      <c r="D317" s="5" t="n"/>
      <c r="E317" s="5" t="n"/>
      <c r="F317" s="5" t="n"/>
      <c r="G317" s="13" t="n"/>
      <c r="H317" s="5" t="n"/>
      <c r="I317" s="6">
        <f>IF(B317&amp;""="","",IFERROR(INDEX('الطلاب'!$B$6:$B$205,MATCH(B317&amp;"",'الطلاب'!$A$6:$A$205,0))&amp;"","غير موجود"))</f>
        <v/>
      </c>
      <c r="J317" s="6">
        <f>IF(OR(B317&amp;""="",F317&lt;&gt;"نعم"),"",IF(H317="نعم","تمت",IF(ISNUMBER(G317),IF(G317&lt;'الإعدادات'!$B$4,"متأخرة","قادمة"),"بدون موعد")))</f>
        <v/>
      </c>
      <c r="K317" s="16">
        <f>IF(J317="متأخرة",'الإعدادات'!$B$4-G317,"")</f>
        <v/>
      </c>
      <c r="L317" s="18">
        <f>IF(OR(B317&amp;""="",NOT(ISNUMBER(A317))),"",IF(COUNTIFS($B$6:$B$505,B317&amp;"",$A$6:$A$505,"&gt;"&amp;A317)=0,1,0))</f>
        <v/>
      </c>
      <c r="M317" s="16">
        <f>IF(J317="متأخرة",COUNTIFS($K$6:$K$505,"&gt;"&amp;K317)+COUNTIFS($K$6:K317,K317),"")</f>
        <v/>
      </c>
    </row>
    <row r="318">
      <c r="A318" s="13" t="n"/>
      <c r="B318" s="5" t="n"/>
      <c r="C318" s="5" t="n"/>
      <c r="D318" s="5" t="n"/>
      <c r="E318" s="5" t="n"/>
      <c r="F318" s="5" t="n"/>
      <c r="G318" s="13" t="n"/>
      <c r="H318" s="5" t="n"/>
      <c r="I318" s="6">
        <f>IF(B318&amp;""="","",IFERROR(INDEX('الطلاب'!$B$6:$B$205,MATCH(B318&amp;"",'الطلاب'!$A$6:$A$205,0))&amp;"","غير موجود"))</f>
        <v/>
      </c>
      <c r="J318" s="6">
        <f>IF(OR(B318&amp;""="",F318&lt;&gt;"نعم"),"",IF(H318="نعم","تمت",IF(ISNUMBER(G318),IF(G318&lt;'الإعدادات'!$B$4,"متأخرة","قادمة"),"بدون موعد")))</f>
        <v/>
      </c>
      <c r="K318" s="16">
        <f>IF(J318="متأخرة",'الإعدادات'!$B$4-G318,"")</f>
        <v/>
      </c>
      <c r="L318" s="18">
        <f>IF(OR(B318&amp;""="",NOT(ISNUMBER(A318))),"",IF(COUNTIFS($B$6:$B$505,B318&amp;"",$A$6:$A$505,"&gt;"&amp;A318)=0,1,0))</f>
        <v/>
      </c>
      <c r="M318" s="16">
        <f>IF(J318="متأخرة",COUNTIFS($K$6:$K$505,"&gt;"&amp;K318)+COUNTIFS($K$6:K318,K318),"")</f>
        <v/>
      </c>
    </row>
    <row r="319">
      <c r="A319" s="13" t="n"/>
      <c r="B319" s="5" t="n"/>
      <c r="C319" s="5" t="n"/>
      <c r="D319" s="5" t="n"/>
      <c r="E319" s="5" t="n"/>
      <c r="F319" s="5" t="n"/>
      <c r="G319" s="13" t="n"/>
      <c r="H319" s="5" t="n"/>
      <c r="I319" s="6">
        <f>IF(B319&amp;""="","",IFERROR(INDEX('الطلاب'!$B$6:$B$205,MATCH(B319&amp;"",'الطلاب'!$A$6:$A$205,0))&amp;"","غير موجود"))</f>
        <v/>
      </c>
      <c r="J319" s="6">
        <f>IF(OR(B319&amp;""="",F319&lt;&gt;"نعم"),"",IF(H319="نعم","تمت",IF(ISNUMBER(G319),IF(G319&lt;'الإعدادات'!$B$4,"متأخرة","قادمة"),"بدون موعد")))</f>
        <v/>
      </c>
      <c r="K319" s="16">
        <f>IF(J319="متأخرة",'الإعدادات'!$B$4-G319,"")</f>
        <v/>
      </c>
      <c r="L319" s="18">
        <f>IF(OR(B319&amp;""="",NOT(ISNUMBER(A319))),"",IF(COUNTIFS($B$6:$B$505,B319&amp;"",$A$6:$A$505,"&gt;"&amp;A319)=0,1,0))</f>
        <v/>
      </c>
      <c r="M319" s="16">
        <f>IF(J319="متأخرة",COUNTIFS($K$6:$K$505,"&gt;"&amp;K319)+COUNTIFS($K$6:K319,K319),"")</f>
        <v/>
      </c>
    </row>
    <row r="320">
      <c r="A320" s="13" t="n"/>
      <c r="B320" s="5" t="n"/>
      <c r="C320" s="5" t="n"/>
      <c r="D320" s="5" t="n"/>
      <c r="E320" s="5" t="n"/>
      <c r="F320" s="5" t="n"/>
      <c r="G320" s="13" t="n"/>
      <c r="H320" s="5" t="n"/>
      <c r="I320" s="6">
        <f>IF(B320&amp;""="","",IFERROR(INDEX('الطلاب'!$B$6:$B$205,MATCH(B320&amp;"",'الطلاب'!$A$6:$A$205,0))&amp;"","غير موجود"))</f>
        <v/>
      </c>
      <c r="J320" s="6">
        <f>IF(OR(B320&amp;""="",F320&lt;&gt;"نعم"),"",IF(H320="نعم","تمت",IF(ISNUMBER(G320),IF(G320&lt;'الإعدادات'!$B$4,"متأخرة","قادمة"),"بدون موعد")))</f>
        <v/>
      </c>
      <c r="K320" s="16">
        <f>IF(J320="متأخرة",'الإعدادات'!$B$4-G320,"")</f>
        <v/>
      </c>
      <c r="L320" s="18">
        <f>IF(OR(B320&amp;""="",NOT(ISNUMBER(A320))),"",IF(COUNTIFS($B$6:$B$505,B320&amp;"",$A$6:$A$505,"&gt;"&amp;A320)=0,1,0))</f>
        <v/>
      </c>
      <c r="M320" s="16">
        <f>IF(J320="متأخرة",COUNTIFS($K$6:$K$505,"&gt;"&amp;K320)+COUNTIFS($K$6:K320,K320),"")</f>
        <v/>
      </c>
    </row>
    <row r="321">
      <c r="A321" s="13" t="n"/>
      <c r="B321" s="5" t="n"/>
      <c r="C321" s="5" t="n"/>
      <c r="D321" s="5" t="n"/>
      <c r="E321" s="5" t="n"/>
      <c r="F321" s="5" t="n"/>
      <c r="G321" s="13" t="n"/>
      <c r="H321" s="5" t="n"/>
      <c r="I321" s="6">
        <f>IF(B321&amp;""="","",IFERROR(INDEX('الطلاب'!$B$6:$B$205,MATCH(B321&amp;"",'الطلاب'!$A$6:$A$205,0))&amp;"","غير موجود"))</f>
        <v/>
      </c>
      <c r="J321" s="6">
        <f>IF(OR(B321&amp;""="",F321&lt;&gt;"نعم"),"",IF(H321="نعم","تمت",IF(ISNUMBER(G321),IF(G321&lt;'الإعدادات'!$B$4,"متأخرة","قادمة"),"بدون موعد")))</f>
        <v/>
      </c>
      <c r="K321" s="16">
        <f>IF(J321="متأخرة",'الإعدادات'!$B$4-G321,"")</f>
        <v/>
      </c>
      <c r="L321" s="18">
        <f>IF(OR(B321&amp;""="",NOT(ISNUMBER(A321))),"",IF(COUNTIFS($B$6:$B$505,B321&amp;"",$A$6:$A$505,"&gt;"&amp;A321)=0,1,0))</f>
        <v/>
      </c>
      <c r="M321" s="16">
        <f>IF(J321="متأخرة",COUNTIFS($K$6:$K$505,"&gt;"&amp;K321)+COUNTIFS($K$6:K321,K321),"")</f>
        <v/>
      </c>
    </row>
    <row r="322">
      <c r="A322" s="13" t="n"/>
      <c r="B322" s="5" t="n"/>
      <c r="C322" s="5" t="n"/>
      <c r="D322" s="5" t="n"/>
      <c r="E322" s="5" t="n"/>
      <c r="F322" s="5" t="n"/>
      <c r="G322" s="13" t="n"/>
      <c r="H322" s="5" t="n"/>
      <c r="I322" s="6">
        <f>IF(B322&amp;""="","",IFERROR(INDEX('الطلاب'!$B$6:$B$205,MATCH(B322&amp;"",'الطلاب'!$A$6:$A$205,0))&amp;"","غير موجود"))</f>
        <v/>
      </c>
      <c r="J322" s="6">
        <f>IF(OR(B322&amp;""="",F322&lt;&gt;"نعم"),"",IF(H322="نعم","تمت",IF(ISNUMBER(G322),IF(G322&lt;'الإعدادات'!$B$4,"متأخرة","قادمة"),"بدون موعد")))</f>
        <v/>
      </c>
      <c r="K322" s="16">
        <f>IF(J322="متأخرة",'الإعدادات'!$B$4-G322,"")</f>
        <v/>
      </c>
      <c r="L322" s="18">
        <f>IF(OR(B322&amp;""="",NOT(ISNUMBER(A322))),"",IF(COUNTIFS($B$6:$B$505,B322&amp;"",$A$6:$A$505,"&gt;"&amp;A322)=0,1,0))</f>
        <v/>
      </c>
      <c r="M322" s="16">
        <f>IF(J322="متأخرة",COUNTIFS($K$6:$K$505,"&gt;"&amp;K322)+COUNTIFS($K$6:K322,K322),"")</f>
        <v/>
      </c>
    </row>
    <row r="323">
      <c r="A323" s="13" t="n"/>
      <c r="B323" s="5" t="n"/>
      <c r="C323" s="5" t="n"/>
      <c r="D323" s="5" t="n"/>
      <c r="E323" s="5" t="n"/>
      <c r="F323" s="5" t="n"/>
      <c r="G323" s="13" t="n"/>
      <c r="H323" s="5" t="n"/>
      <c r="I323" s="6">
        <f>IF(B323&amp;""="","",IFERROR(INDEX('الطلاب'!$B$6:$B$205,MATCH(B323&amp;"",'الطلاب'!$A$6:$A$205,0))&amp;"","غير موجود"))</f>
        <v/>
      </c>
      <c r="J323" s="6">
        <f>IF(OR(B323&amp;""="",F323&lt;&gt;"نعم"),"",IF(H323="نعم","تمت",IF(ISNUMBER(G323),IF(G323&lt;'الإعدادات'!$B$4,"متأخرة","قادمة"),"بدون موعد")))</f>
        <v/>
      </c>
      <c r="K323" s="16">
        <f>IF(J323="متأخرة",'الإعدادات'!$B$4-G323,"")</f>
        <v/>
      </c>
      <c r="L323" s="18">
        <f>IF(OR(B323&amp;""="",NOT(ISNUMBER(A323))),"",IF(COUNTIFS($B$6:$B$505,B323&amp;"",$A$6:$A$505,"&gt;"&amp;A323)=0,1,0))</f>
        <v/>
      </c>
      <c r="M323" s="16">
        <f>IF(J323="متأخرة",COUNTIFS($K$6:$K$505,"&gt;"&amp;K323)+COUNTIFS($K$6:K323,K323),"")</f>
        <v/>
      </c>
    </row>
    <row r="324">
      <c r="A324" s="13" t="n"/>
      <c r="B324" s="5" t="n"/>
      <c r="C324" s="5" t="n"/>
      <c r="D324" s="5" t="n"/>
      <c r="E324" s="5" t="n"/>
      <c r="F324" s="5" t="n"/>
      <c r="G324" s="13" t="n"/>
      <c r="H324" s="5" t="n"/>
      <c r="I324" s="6">
        <f>IF(B324&amp;""="","",IFERROR(INDEX('الطلاب'!$B$6:$B$205,MATCH(B324&amp;"",'الطلاب'!$A$6:$A$205,0))&amp;"","غير موجود"))</f>
        <v/>
      </c>
      <c r="J324" s="6">
        <f>IF(OR(B324&amp;""="",F324&lt;&gt;"نعم"),"",IF(H324="نعم","تمت",IF(ISNUMBER(G324),IF(G324&lt;'الإعدادات'!$B$4,"متأخرة","قادمة"),"بدون موعد")))</f>
        <v/>
      </c>
      <c r="K324" s="16">
        <f>IF(J324="متأخرة",'الإعدادات'!$B$4-G324,"")</f>
        <v/>
      </c>
      <c r="L324" s="18">
        <f>IF(OR(B324&amp;""="",NOT(ISNUMBER(A324))),"",IF(COUNTIFS($B$6:$B$505,B324&amp;"",$A$6:$A$505,"&gt;"&amp;A324)=0,1,0))</f>
        <v/>
      </c>
      <c r="M324" s="16">
        <f>IF(J324="متأخرة",COUNTIFS($K$6:$K$505,"&gt;"&amp;K324)+COUNTIFS($K$6:K324,K324),"")</f>
        <v/>
      </c>
    </row>
    <row r="325">
      <c r="A325" s="13" t="n"/>
      <c r="B325" s="5" t="n"/>
      <c r="C325" s="5" t="n"/>
      <c r="D325" s="5" t="n"/>
      <c r="E325" s="5" t="n"/>
      <c r="F325" s="5" t="n"/>
      <c r="G325" s="13" t="n"/>
      <c r="H325" s="5" t="n"/>
      <c r="I325" s="6">
        <f>IF(B325&amp;""="","",IFERROR(INDEX('الطلاب'!$B$6:$B$205,MATCH(B325&amp;"",'الطلاب'!$A$6:$A$205,0))&amp;"","غير موجود"))</f>
        <v/>
      </c>
      <c r="J325" s="6">
        <f>IF(OR(B325&amp;""="",F325&lt;&gt;"نعم"),"",IF(H325="نعم","تمت",IF(ISNUMBER(G325),IF(G325&lt;'الإعدادات'!$B$4,"متأخرة","قادمة"),"بدون موعد")))</f>
        <v/>
      </c>
      <c r="K325" s="16">
        <f>IF(J325="متأخرة",'الإعدادات'!$B$4-G325,"")</f>
        <v/>
      </c>
      <c r="L325" s="18">
        <f>IF(OR(B325&amp;""="",NOT(ISNUMBER(A325))),"",IF(COUNTIFS($B$6:$B$505,B325&amp;"",$A$6:$A$505,"&gt;"&amp;A325)=0,1,0))</f>
        <v/>
      </c>
      <c r="M325" s="16">
        <f>IF(J325="متأخرة",COUNTIFS($K$6:$K$505,"&gt;"&amp;K325)+COUNTIFS($K$6:K325,K325),"")</f>
        <v/>
      </c>
    </row>
    <row r="326">
      <c r="A326" s="13" t="n"/>
      <c r="B326" s="5" t="n"/>
      <c r="C326" s="5" t="n"/>
      <c r="D326" s="5" t="n"/>
      <c r="E326" s="5" t="n"/>
      <c r="F326" s="5" t="n"/>
      <c r="G326" s="13" t="n"/>
      <c r="H326" s="5" t="n"/>
      <c r="I326" s="6">
        <f>IF(B326&amp;""="","",IFERROR(INDEX('الطلاب'!$B$6:$B$205,MATCH(B326&amp;"",'الطلاب'!$A$6:$A$205,0))&amp;"","غير موجود"))</f>
        <v/>
      </c>
      <c r="J326" s="6">
        <f>IF(OR(B326&amp;""="",F326&lt;&gt;"نعم"),"",IF(H326="نعم","تمت",IF(ISNUMBER(G326),IF(G326&lt;'الإعدادات'!$B$4,"متأخرة","قادمة"),"بدون موعد")))</f>
        <v/>
      </c>
      <c r="K326" s="16">
        <f>IF(J326="متأخرة",'الإعدادات'!$B$4-G326,"")</f>
        <v/>
      </c>
      <c r="L326" s="18">
        <f>IF(OR(B326&amp;""="",NOT(ISNUMBER(A326))),"",IF(COUNTIFS($B$6:$B$505,B326&amp;"",$A$6:$A$505,"&gt;"&amp;A326)=0,1,0))</f>
        <v/>
      </c>
      <c r="M326" s="16">
        <f>IF(J326="متأخرة",COUNTIFS($K$6:$K$505,"&gt;"&amp;K326)+COUNTIFS($K$6:K326,K326),"")</f>
        <v/>
      </c>
    </row>
    <row r="327">
      <c r="A327" s="13" t="n"/>
      <c r="B327" s="5" t="n"/>
      <c r="C327" s="5" t="n"/>
      <c r="D327" s="5" t="n"/>
      <c r="E327" s="5" t="n"/>
      <c r="F327" s="5" t="n"/>
      <c r="G327" s="13" t="n"/>
      <c r="H327" s="5" t="n"/>
      <c r="I327" s="6">
        <f>IF(B327&amp;""="","",IFERROR(INDEX('الطلاب'!$B$6:$B$205,MATCH(B327&amp;"",'الطلاب'!$A$6:$A$205,0))&amp;"","غير موجود"))</f>
        <v/>
      </c>
      <c r="J327" s="6">
        <f>IF(OR(B327&amp;""="",F327&lt;&gt;"نعم"),"",IF(H327="نعم","تمت",IF(ISNUMBER(G327),IF(G327&lt;'الإعدادات'!$B$4,"متأخرة","قادمة"),"بدون موعد")))</f>
        <v/>
      </c>
      <c r="K327" s="16">
        <f>IF(J327="متأخرة",'الإعدادات'!$B$4-G327,"")</f>
        <v/>
      </c>
      <c r="L327" s="18">
        <f>IF(OR(B327&amp;""="",NOT(ISNUMBER(A327))),"",IF(COUNTIFS($B$6:$B$505,B327&amp;"",$A$6:$A$505,"&gt;"&amp;A327)=0,1,0))</f>
        <v/>
      </c>
      <c r="M327" s="16">
        <f>IF(J327="متأخرة",COUNTIFS($K$6:$K$505,"&gt;"&amp;K327)+COUNTIFS($K$6:K327,K327),"")</f>
        <v/>
      </c>
    </row>
    <row r="328">
      <c r="A328" s="13" t="n"/>
      <c r="B328" s="5" t="n"/>
      <c r="C328" s="5" t="n"/>
      <c r="D328" s="5" t="n"/>
      <c r="E328" s="5" t="n"/>
      <c r="F328" s="5" t="n"/>
      <c r="G328" s="13" t="n"/>
      <c r="H328" s="5" t="n"/>
      <c r="I328" s="6">
        <f>IF(B328&amp;""="","",IFERROR(INDEX('الطلاب'!$B$6:$B$205,MATCH(B328&amp;"",'الطلاب'!$A$6:$A$205,0))&amp;"","غير موجود"))</f>
        <v/>
      </c>
      <c r="J328" s="6">
        <f>IF(OR(B328&amp;""="",F328&lt;&gt;"نعم"),"",IF(H328="نعم","تمت",IF(ISNUMBER(G328),IF(G328&lt;'الإعدادات'!$B$4,"متأخرة","قادمة"),"بدون موعد")))</f>
        <v/>
      </c>
      <c r="K328" s="16">
        <f>IF(J328="متأخرة",'الإعدادات'!$B$4-G328,"")</f>
        <v/>
      </c>
      <c r="L328" s="18">
        <f>IF(OR(B328&amp;""="",NOT(ISNUMBER(A328))),"",IF(COUNTIFS($B$6:$B$505,B328&amp;"",$A$6:$A$505,"&gt;"&amp;A328)=0,1,0))</f>
        <v/>
      </c>
      <c r="M328" s="16">
        <f>IF(J328="متأخرة",COUNTIFS($K$6:$K$505,"&gt;"&amp;K328)+COUNTIFS($K$6:K328,K328),"")</f>
        <v/>
      </c>
    </row>
    <row r="329">
      <c r="A329" s="13" t="n"/>
      <c r="B329" s="5" t="n"/>
      <c r="C329" s="5" t="n"/>
      <c r="D329" s="5" t="n"/>
      <c r="E329" s="5" t="n"/>
      <c r="F329" s="5" t="n"/>
      <c r="G329" s="13" t="n"/>
      <c r="H329" s="5" t="n"/>
      <c r="I329" s="6">
        <f>IF(B329&amp;""="","",IFERROR(INDEX('الطلاب'!$B$6:$B$205,MATCH(B329&amp;"",'الطلاب'!$A$6:$A$205,0))&amp;"","غير موجود"))</f>
        <v/>
      </c>
      <c r="J329" s="6">
        <f>IF(OR(B329&amp;""="",F329&lt;&gt;"نعم"),"",IF(H329="نعم","تمت",IF(ISNUMBER(G329),IF(G329&lt;'الإعدادات'!$B$4,"متأخرة","قادمة"),"بدون موعد")))</f>
        <v/>
      </c>
      <c r="K329" s="16">
        <f>IF(J329="متأخرة",'الإعدادات'!$B$4-G329,"")</f>
        <v/>
      </c>
      <c r="L329" s="18">
        <f>IF(OR(B329&amp;""="",NOT(ISNUMBER(A329))),"",IF(COUNTIFS($B$6:$B$505,B329&amp;"",$A$6:$A$505,"&gt;"&amp;A329)=0,1,0))</f>
        <v/>
      </c>
      <c r="M329" s="16">
        <f>IF(J329="متأخرة",COUNTIFS($K$6:$K$505,"&gt;"&amp;K329)+COUNTIFS($K$6:K329,K329),"")</f>
        <v/>
      </c>
    </row>
    <row r="330">
      <c r="A330" s="13" t="n"/>
      <c r="B330" s="5" t="n"/>
      <c r="C330" s="5" t="n"/>
      <c r="D330" s="5" t="n"/>
      <c r="E330" s="5" t="n"/>
      <c r="F330" s="5" t="n"/>
      <c r="G330" s="13" t="n"/>
      <c r="H330" s="5" t="n"/>
      <c r="I330" s="6">
        <f>IF(B330&amp;""="","",IFERROR(INDEX('الطلاب'!$B$6:$B$205,MATCH(B330&amp;"",'الطلاب'!$A$6:$A$205,0))&amp;"","غير موجود"))</f>
        <v/>
      </c>
      <c r="J330" s="6">
        <f>IF(OR(B330&amp;""="",F330&lt;&gt;"نعم"),"",IF(H330="نعم","تمت",IF(ISNUMBER(G330),IF(G330&lt;'الإعدادات'!$B$4,"متأخرة","قادمة"),"بدون موعد")))</f>
        <v/>
      </c>
      <c r="K330" s="16">
        <f>IF(J330="متأخرة",'الإعدادات'!$B$4-G330,"")</f>
        <v/>
      </c>
      <c r="L330" s="18">
        <f>IF(OR(B330&amp;""="",NOT(ISNUMBER(A330))),"",IF(COUNTIFS($B$6:$B$505,B330&amp;"",$A$6:$A$505,"&gt;"&amp;A330)=0,1,0))</f>
        <v/>
      </c>
      <c r="M330" s="16">
        <f>IF(J330="متأخرة",COUNTIFS($K$6:$K$505,"&gt;"&amp;K330)+COUNTIFS($K$6:K330,K330),"")</f>
        <v/>
      </c>
    </row>
    <row r="331">
      <c r="A331" s="13" t="n"/>
      <c r="B331" s="5" t="n"/>
      <c r="C331" s="5" t="n"/>
      <c r="D331" s="5" t="n"/>
      <c r="E331" s="5" t="n"/>
      <c r="F331" s="5" t="n"/>
      <c r="G331" s="13" t="n"/>
      <c r="H331" s="5" t="n"/>
      <c r="I331" s="6">
        <f>IF(B331&amp;""="","",IFERROR(INDEX('الطلاب'!$B$6:$B$205,MATCH(B331&amp;"",'الطلاب'!$A$6:$A$205,0))&amp;"","غير موجود"))</f>
        <v/>
      </c>
      <c r="J331" s="6">
        <f>IF(OR(B331&amp;""="",F331&lt;&gt;"نعم"),"",IF(H331="نعم","تمت",IF(ISNUMBER(G331),IF(G331&lt;'الإعدادات'!$B$4,"متأخرة","قادمة"),"بدون موعد")))</f>
        <v/>
      </c>
      <c r="K331" s="16">
        <f>IF(J331="متأخرة",'الإعدادات'!$B$4-G331,"")</f>
        <v/>
      </c>
      <c r="L331" s="18">
        <f>IF(OR(B331&amp;""="",NOT(ISNUMBER(A331))),"",IF(COUNTIFS($B$6:$B$505,B331&amp;"",$A$6:$A$505,"&gt;"&amp;A331)=0,1,0))</f>
        <v/>
      </c>
      <c r="M331" s="16">
        <f>IF(J331="متأخرة",COUNTIFS($K$6:$K$505,"&gt;"&amp;K331)+COUNTIFS($K$6:K331,K331),"")</f>
        <v/>
      </c>
    </row>
    <row r="332">
      <c r="A332" s="13" t="n"/>
      <c r="B332" s="5" t="n"/>
      <c r="C332" s="5" t="n"/>
      <c r="D332" s="5" t="n"/>
      <c r="E332" s="5" t="n"/>
      <c r="F332" s="5" t="n"/>
      <c r="G332" s="13" t="n"/>
      <c r="H332" s="5" t="n"/>
      <c r="I332" s="6">
        <f>IF(B332&amp;""="","",IFERROR(INDEX('الطلاب'!$B$6:$B$205,MATCH(B332&amp;"",'الطلاب'!$A$6:$A$205,0))&amp;"","غير موجود"))</f>
        <v/>
      </c>
      <c r="J332" s="6">
        <f>IF(OR(B332&amp;""="",F332&lt;&gt;"نعم"),"",IF(H332="نعم","تمت",IF(ISNUMBER(G332),IF(G332&lt;'الإعدادات'!$B$4,"متأخرة","قادمة"),"بدون موعد")))</f>
        <v/>
      </c>
      <c r="K332" s="16">
        <f>IF(J332="متأخرة",'الإعدادات'!$B$4-G332,"")</f>
        <v/>
      </c>
      <c r="L332" s="18">
        <f>IF(OR(B332&amp;""="",NOT(ISNUMBER(A332))),"",IF(COUNTIFS($B$6:$B$505,B332&amp;"",$A$6:$A$505,"&gt;"&amp;A332)=0,1,0))</f>
        <v/>
      </c>
      <c r="M332" s="16">
        <f>IF(J332="متأخرة",COUNTIFS($K$6:$K$505,"&gt;"&amp;K332)+COUNTIFS($K$6:K332,K332),"")</f>
        <v/>
      </c>
    </row>
    <row r="333">
      <c r="A333" s="13" t="n"/>
      <c r="B333" s="5" t="n"/>
      <c r="C333" s="5" t="n"/>
      <c r="D333" s="5" t="n"/>
      <c r="E333" s="5" t="n"/>
      <c r="F333" s="5" t="n"/>
      <c r="G333" s="13" t="n"/>
      <c r="H333" s="5" t="n"/>
      <c r="I333" s="6">
        <f>IF(B333&amp;""="","",IFERROR(INDEX('الطلاب'!$B$6:$B$205,MATCH(B333&amp;"",'الطلاب'!$A$6:$A$205,0))&amp;"","غير موجود"))</f>
        <v/>
      </c>
      <c r="J333" s="6">
        <f>IF(OR(B333&amp;""="",F333&lt;&gt;"نعم"),"",IF(H333="نعم","تمت",IF(ISNUMBER(G333),IF(G333&lt;'الإعدادات'!$B$4,"متأخرة","قادمة"),"بدون موعد")))</f>
        <v/>
      </c>
      <c r="K333" s="16">
        <f>IF(J333="متأخرة",'الإعدادات'!$B$4-G333,"")</f>
        <v/>
      </c>
      <c r="L333" s="18">
        <f>IF(OR(B333&amp;""="",NOT(ISNUMBER(A333))),"",IF(COUNTIFS($B$6:$B$505,B333&amp;"",$A$6:$A$505,"&gt;"&amp;A333)=0,1,0))</f>
        <v/>
      </c>
      <c r="M333" s="16">
        <f>IF(J333="متأخرة",COUNTIFS($K$6:$K$505,"&gt;"&amp;K333)+COUNTIFS($K$6:K333,K333),"")</f>
        <v/>
      </c>
    </row>
    <row r="334">
      <c r="A334" s="13" t="n"/>
      <c r="B334" s="5" t="n"/>
      <c r="C334" s="5" t="n"/>
      <c r="D334" s="5" t="n"/>
      <c r="E334" s="5" t="n"/>
      <c r="F334" s="5" t="n"/>
      <c r="G334" s="13" t="n"/>
      <c r="H334" s="5" t="n"/>
      <c r="I334" s="6">
        <f>IF(B334&amp;""="","",IFERROR(INDEX('الطلاب'!$B$6:$B$205,MATCH(B334&amp;"",'الطلاب'!$A$6:$A$205,0))&amp;"","غير موجود"))</f>
        <v/>
      </c>
      <c r="J334" s="6">
        <f>IF(OR(B334&amp;""="",F334&lt;&gt;"نعم"),"",IF(H334="نعم","تمت",IF(ISNUMBER(G334),IF(G334&lt;'الإعدادات'!$B$4,"متأخرة","قادمة"),"بدون موعد")))</f>
        <v/>
      </c>
      <c r="K334" s="16">
        <f>IF(J334="متأخرة",'الإعدادات'!$B$4-G334,"")</f>
        <v/>
      </c>
      <c r="L334" s="18">
        <f>IF(OR(B334&amp;""="",NOT(ISNUMBER(A334))),"",IF(COUNTIFS($B$6:$B$505,B334&amp;"",$A$6:$A$505,"&gt;"&amp;A334)=0,1,0))</f>
        <v/>
      </c>
      <c r="M334" s="16">
        <f>IF(J334="متأخرة",COUNTIFS($K$6:$K$505,"&gt;"&amp;K334)+COUNTIFS($K$6:K334,K334),"")</f>
        <v/>
      </c>
    </row>
    <row r="335">
      <c r="A335" s="13" t="n"/>
      <c r="B335" s="5" t="n"/>
      <c r="C335" s="5" t="n"/>
      <c r="D335" s="5" t="n"/>
      <c r="E335" s="5" t="n"/>
      <c r="F335" s="5" t="n"/>
      <c r="G335" s="13" t="n"/>
      <c r="H335" s="5" t="n"/>
      <c r="I335" s="6">
        <f>IF(B335&amp;""="","",IFERROR(INDEX('الطلاب'!$B$6:$B$205,MATCH(B335&amp;"",'الطلاب'!$A$6:$A$205,0))&amp;"","غير موجود"))</f>
        <v/>
      </c>
      <c r="J335" s="6">
        <f>IF(OR(B335&amp;""="",F335&lt;&gt;"نعم"),"",IF(H335="نعم","تمت",IF(ISNUMBER(G335),IF(G335&lt;'الإعدادات'!$B$4,"متأخرة","قادمة"),"بدون موعد")))</f>
        <v/>
      </c>
      <c r="K335" s="16">
        <f>IF(J335="متأخرة",'الإعدادات'!$B$4-G335,"")</f>
        <v/>
      </c>
      <c r="L335" s="18">
        <f>IF(OR(B335&amp;""="",NOT(ISNUMBER(A335))),"",IF(COUNTIFS($B$6:$B$505,B335&amp;"",$A$6:$A$505,"&gt;"&amp;A335)=0,1,0))</f>
        <v/>
      </c>
      <c r="M335" s="16">
        <f>IF(J335="متأخرة",COUNTIFS($K$6:$K$505,"&gt;"&amp;K335)+COUNTIFS($K$6:K335,K335),"")</f>
        <v/>
      </c>
    </row>
    <row r="336">
      <c r="A336" s="13" t="n"/>
      <c r="B336" s="5" t="n"/>
      <c r="C336" s="5" t="n"/>
      <c r="D336" s="5" t="n"/>
      <c r="E336" s="5" t="n"/>
      <c r="F336" s="5" t="n"/>
      <c r="G336" s="13" t="n"/>
      <c r="H336" s="5" t="n"/>
      <c r="I336" s="6">
        <f>IF(B336&amp;""="","",IFERROR(INDEX('الطلاب'!$B$6:$B$205,MATCH(B336&amp;"",'الطلاب'!$A$6:$A$205,0))&amp;"","غير موجود"))</f>
        <v/>
      </c>
      <c r="J336" s="6">
        <f>IF(OR(B336&amp;""="",F336&lt;&gt;"نعم"),"",IF(H336="نعم","تمت",IF(ISNUMBER(G336),IF(G336&lt;'الإعدادات'!$B$4,"متأخرة","قادمة"),"بدون موعد")))</f>
        <v/>
      </c>
      <c r="K336" s="16">
        <f>IF(J336="متأخرة",'الإعدادات'!$B$4-G336,"")</f>
        <v/>
      </c>
      <c r="L336" s="18">
        <f>IF(OR(B336&amp;""="",NOT(ISNUMBER(A336))),"",IF(COUNTIFS($B$6:$B$505,B336&amp;"",$A$6:$A$505,"&gt;"&amp;A336)=0,1,0))</f>
        <v/>
      </c>
      <c r="M336" s="16">
        <f>IF(J336="متأخرة",COUNTIFS($K$6:$K$505,"&gt;"&amp;K336)+COUNTIFS($K$6:K336,K336),"")</f>
        <v/>
      </c>
    </row>
    <row r="337">
      <c r="A337" s="13" t="n"/>
      <c r="B337" s="5" t="n"/>
      <c r="C337" s="5" t="n"/>
      <c r="D337" s="5" t="n"/>
      <c r="E337" s="5" t="n"/>
      <c r="F337" s="5" t="n"/>
      <c r="G337" s="13" t="n"/>
      <c r="H337" s="5" t="n"/>
      <c r="I337" s="6">
        <f>IF(B337&amp;""="","",IFERROR(INDEX('الطلاب'!$B$6:$B$205,MATCH(B337&amp;"",'الطلاب'!$A$6:$A$205,0))&amp;"","غير موجود"))</f>
        <v/>
      </c>
      <c r="J337" s="6">
        <f>IF(OR(B337&amp;""="",F337&lt;&gt;"نعم"),"",IF(H337="نعم","تمت",IF(ISNUMBER(G337),IF(G337&lt;'الإعدادات'!$B$4,"متأخرة","قادمة"),"بدون موعد")))</f>
        <v/>
      </c>
      <c r="K337" s="16">
        <f>IF(J337="متأخرة",'الإعدادات'!$B$4-G337,"")</f>
        <v/>
      </c>
      <c r="L337" s="18">
        <f>IF(OR(B337&amp;""="",NOT(ISNUMBER(A337))),"",IF(COUNTIFS($B$6:$B$505,B337&amp;"",$A$6:$A$505,"&gt;"&amp;A337)=0,1,0))</f>
        <v/>
      </c>
      <c r="M337" s="16">
        <f>IF(J337="متأخرة",COUNTIFS($K$6:$K$505,"&gt;"&amp;K337)+COUNTIFS($K$6:K337,K337),"")</f>
        <v/>
      </c>
    </row>
    <row r="338">
      <c r="A338" s="13" t="n"/>
      <c r="B338" s="5" t="n"/>
      <c r="C338" s="5" t="n"/>
      <c r="D338" s="5" t="n"/>
      <c r="E338" s="5" t="n"/>
      <c r="F338" s="5" t="n"/>
      <c r="G338" s="13" t="n"/>
      <c r="H338" s="5" t="n"/>
      <c r="I338" s="6">
        <f>IF(B338&amp;""="","",IFERROR(INDEX('الطلاب'!$B$6:$B$205,MATCH(B338&amp;"",'الطلاب'!$A$6:$A$205,0))&amp;"","غير موجود"))</f>
        <v/>
      </c>
      <c r="J338" s="6">
        <f>IF(OR(B338&amp;""="",F338&lt;&gt;"نعم"),"",IF(H338="نعم","تمت",IF(ISNUMBER(G338),IF(G338&lt;'الإعدادات'!$B$4,"متأخرة","قادمة"),"بدون موعد")))</f>
        <v/>
      </c>
      <c r="K338" s="16">
        <f>IF(J338="متأخرة",'الإعدادات'!$B$4-G338,"")</f>
        <v/>
      </c>
      <c r="L338" s="18">
        <f>IF(OR(B338&amp;""="",NOT(ISNUMBER(A338))),"",IF(COUNTIFS($B$6:$B$505,B338&amp;"",$A$6:$A$505,"&gt;"&amp;A338)=0,1,0))</f>
        <v/>
      </c>
      <c r="M338" s="16">
        <f>IF(J338="متأخرة",COUNTIFS($K$6:$K$505,"&gt;"&amp;K338)+COUNTIFS($K$6:K338,K338),"")</f>
        <v/>
      </c>
    </row>
    <row r="339">
      <c r="A339" s="13" t="n"/>
      <c r="B339" s="5" t="n"/>
      <c r="C339" s="5" t="n"/>
      <c r="D339" s="5" t="n"/>
      <c r="E339" s="5" t="n"/>
      <c r="F339" s="5" t="n"/>
      <c r="G339" s="13" t="n"/>
      <c r="H339" s="5" t="n"/>
      <c r="I339" s="6">
        <f>IF(B339&amp;""="","",IFERROR(INDEX('الطلاب'!$B$6:$B$205,MATCH(B339&amp;"",'الطلاب'!$A$6:$A$205,0))&amp;"","غير موجود"))</f>
        <v/>
      </c>
      <c r="J339" s="6">
        <f>IF(OR(B339&amp;""="",F339&lt;&gt;"نعم"),"",IF(H339="نعم","تمت",IF(ISNUMBER(G339),IF(G339&lt;'الإعدادات'!$B$4,"متأخرة","قادمة"),"بدون موعد")))</f>
        <v/>
      </c>
      <c r="K339" s="16">
        <f>IF(J339="متأخرة",'الإعدادات'!$B$4-G339,"")</f>
        <v/>
      </c>
      <c r="L339" s="18">
        <f>IF(OR(B339&amp;""="",NOT(ISNUMBER(A339))),"",IF(COUNTIFS($B$6:$B$505,B339&amp;"",$A$6:$A$505,"&gt;"&amp;A339)=0,1,0))</f>
        <v/>
      </c>
      <c r="M339" s="16">
        <f>IF(J339="متأخرة",COUNTIFS($K$6:$K$505,"&gt;"&amp;K339)+COUNTIFS($K$6:K339,K339),"")</f>
        <v/>
      </c>
    </row>
    <row r="340">
      <c r="A340" s="13" t="n"/>
      <c r="B340" s="5" t="n"/>
      <c r="C340" s="5" t="n"/>
      <c r="D340" s="5" t="n"/>
      <c r="E340" s="5" t="n"/>
      <c r="F340" s="5" t="n"/>
      <c r="G340" s="13" t="n"/>
      <c r="H340" s="5" t="n"/>
      <c r="I340" s="6">
        <f>IF(B340&amp;""="","",IFERROR(INDEX('الطلاب'!$B$6:$B$205,MATCH(B340&amp;"",'الطلاب'!$A$6:$A$205,0))&amp;"","غير موجود"))</f>
        <v/>
      </c>
      <c r="J340" s="6">
        <f>IF(OR(B340&amp;""="",F340&lt;&gt;"نعم"),"",IF(H340="نعم","تمت",IF(ISNUMBER(G340),IF(G340&lt;'الإعدادات'!$B$4,"متأخرة","قادمة"),"بدون موعد")))</f>
        <v/>
      </c>
      <c r="K340" s="16">
        <f>IF(J340="متأخرة",'الإعدادات'!$B$4-G340,"")</f>
        <v/>
      </c>
      <c r="L340" s="18">
        <f>IF(OR(B340&amp;""="",NOT(ISNUMBER(A340))),"",IF(COUNTIFS($B$6:$B$505,B340&amp;"",$A$6:$A$505,"&gt;"&amp;A340)=0,1,0))</f>
        <v/>
      </c>
      <c r="M340" s="16">
        <f>IF(J340="متأخرة",COUNTIFS($K$6:$K$505,"&gt;"&amp;K340)+COUNTIFS($K$6:K340,K340),"")</f>
        <v/>
      </c>
    </row>
    <row r="341">
      <c r="A341" s="13" t="n"/>
      <c r="B341" s="5" t="n"/>
      <c r="C341" s="5" t="n"/>
      <c r="D341" s="5" t="n"/>
      <c r="E341" s="5" t="n"/>
      <c r="F341" s="5" t="n"/>
      <c r="G341" s="13" t="n"/>
      <c r="H341" s="5" t="n"/>
      <c r="I341" s="6">
        <f>IF(B341&amp;""="","",IFERROR(INDEX('الطلاب'!$B$6:$B$205,MATCH(B341&amp;"",'الطلاب'!$A$6:$A$205,0))&amp;"","غير موجود"))</f>
        <v/>
      </c>
      <c r="J341" s="6">
        <f>IF(OR(B341&amp;""="",F341&lt;&gt;"نعم"),"",IF(H341="نعم","تمت",IF(ISNUMBER(G341),IF(G341&lt;'الإعدادات'!$B$4,"متأخرة","قادمة"),"بدون موعد")))</f>
        <v/>
      </c>
      <c r="K341" s="16">
        <f>IF(J341="متأخرة",'الإعدادات'!$B$4-G341,"")</f>
        <v/>
      </c>
      <c r="L341" s="18">
        <f>IF(OR(B341&amp;""="",NOT(ISNUMBER(A341))),"",IF(COUNTIFS($B$6:$B$505,B341&amp;"",$A$6:$A$505,"&gt;"&amp;A341)=0,1,0))</f>
        <v/>
      </c>
      <c r="M341" s="16">
        <f>IF(J341="متأخرة",COUNTIFS($K$6:$K$505,"&gt;"&amp;K341)+COUNTIFS($K$6:K341,K341),"")</f>
        <v/>
      </c>
    </row>
    <row r="342">
      <c r="A342" s="13" t="n"/>
      <c r="B342" s="5" t="n"/>
      <c r="C342" s="5" t="n"/>
      <c r="D342" s="5" t="n"/>
      <c r="E342" s="5" t="n"/>
      <c r="F342" s="5" t="n"/>
      <c r="G342" s="13" t="n"/>
      <c r="H342" s="5" t="n"/>
      <c r="I342" s="6">
        <f>IF(B342&amp;""="","",IFERROR(INDEX('الطلاب'!$B$6:$B$205,MATCH(B342&amp;"",'الطلاب'!$A$6:$A$205,0))&amp;"","غير موجود"))</f>
        <v/>
      </c>
      <c r="J342" s="6">
        <f>IF(OR(B342&amp;""="",F342&lt;&gt;"نعم"),"",IF(H342="نعم","تمت",IF(ISNUMBER(G342),IF(G342&lt;'الإعدادات'!$B$4,"متأخرة","قادمة"),"بدون موعد")))</f>
        <v/>
      </c>
      <c r="K342" s="16">
        <f>IF(J342="متأخرة",'الإعدادات'!$B$4-G342,"")</f>
        <v/>
      </c>
      <c r="L342" s="18">
        <f>IF(OR(B342&amp;""="",NOT(ISNUMBER(A342))),"",IF(COUNTIFS($B$6:$B$505,B342&amp;"",$A$6:$A$505,"&gt;"&amp;A342)=0,1,0))</f>
        <v/>
      </c>
      <c r="M342" s="16">
        <f>IF(J342="متأخرة",COUNTIFS($K$6:$K$505,"&gt;"&amp;K342)+COUNTIFS($K$6:K342,K342),"")</f>
        <v/>
      </c>
    </row>
    <row r="343">
      <c r="A343" s="13" t="n"/>
      <c r="B343" s="5" t="n"/>
      <c r="C343" s="5" t="n"/>
      <c r="D343" s="5" t="n"/>
      <c r="E343" s="5" t="n"/>
      <c r="F343" s="5" t="n"/>
      <c r="G343" s="13" t="n"/>
      <c r="H343" s="5" t="n"/>
      <c r="I343" s="6">
        <f>IF(B343&amp;""="","",IFERROR(INDEX('الطلاب'!$B$6:$B$205,MATCH(B343&amp;"",'الطلاب'!$A$6:$A$205,0))&amp;"","غير موجود"))</f>
        <v/>
      </c>
      <c r="J343" s="6">
        <f>IF(OR(B343&amp;""="",F343&lt;&gt;"نعم"),"",IF(H343="نعم","تمت",IF(ISNUMBER(G343),IF(G343&lt;'الإعدادات'!$B$4,"متأخرة","قادمة"),"بدون موعد")))</f>
        <v/>
      </c>
      <c r="K343" s="16">
        <f>IF(J343="متأخرة",'الإعدادات'!$B$4-G343,"")</f>
        <v/>
      </c>
      <c r="L343" s="18">
        <f>IF(OR(B343&amp;""="",NOT(ISNUMBER(A343))),"",IF(COUNTIFS($B$6:$B$505,B343&amp;"",$A$6:$A$505,"&gt;"&amp;A343)=0,1,0))</f>
        <v/>
      </c>
      <c r="M343" s="16">
        <f>IF(J343="متأخرة",COUNTIFS($K$6:$K$505,"&gt;"&amp;K343)+COUNTIFS($K$6:K343,K343),"")</f>
        <v/>
      </c>
    </row>
    <row r="344">
      <c r="A344" s="13" t="n"/>
      <c r="B344" s="5" t="n"/>
      <c r="C344" s="5" t="n"/>
      <c r="D344" s="5" t="n"/>
      <c r="E344" s="5" t="n"/>
      <c r="F344" s="5" t="n"/>
      <c r="G344" s="13" t="n"/>
      <c r="H344" s="5" t="n"/>
      <c r="I344" s="6">
        <f>IF(B344&amp;""="","",IFERROR(INDEX('الطلاب'!$B$6:$B$205,MATCH(B344&amp;"",'الطلاب'!$A$6:$A$205,0))&amp;"","غير موجود"))</f>
        <v/>
      </c>
      <c r="J344" s="6">
        <f>IF(OR(B344&amp;""="",F344&lt;&gt;"نعم"),"",IF(H344="نعم","تمت",IF(ISNUMBER(G344),IF(G344&lt;'الإعدادات'!$B$4,"متأخرة","قادمة"),"بدون موعد")))</f>
        <v/>
      </c>
      <c r="K344" s="16">
        <f>IF(J344="متأخرة",'الإعدادات'!$B$4-G344,"")</f>
        <v/>
      </c>
      <c r="L344" s="18">
        <f>IF(OR(B344&amp;""="",NOT(ISNUMBER(A344))),"",IF(COUNTIFS($B$6:$B$505,B344&amp;"",$A$6:$A$505,"&gt;"&amp;A344)=0,1,0))</f>
        <v/>
      </c>
      <c r="M344" s="16">
        <f>IF(J344="متأخرة",COUNTIFS($K$6:$K$505,"&gt;"&amp;K344)+COUNTIFS($K$6:K344,K344),"")</f>
        <v/>
      </c>
    </row>
    <row r="345">
      <c r="A345" s="13" t="n"/>
      <c r="B345" s="5" t="n"/>
      <c r="C345" s="5" t="n"/>
      <c r="D345" s="5" t="n"/>
      <c r="E345" s="5" t="n"/>
      <c r="F345" s="5" t="n"/>
      <c r="G345" s="13" t="n"/>
      <c r="H345" s="5" t="n"/>
      <c r="I345" s="6">
        <f>IF(B345&amp;""="","",IFERROR(INDEX('الطلاب'!$B$6:$B$205,MATCH(B345&amp;"",'الطلاب'!$A$6:$A$205,0))&amp;"","غير موجود"))</f>
        <v/>
      </c>
      <c r="J345" s="6">
        <f>IF(OR(B345&amp;""="",F345&lt;&gt;"نعم"),"",IF(H345="نعم","تمت",IF(ISNUMBER(G345),IF(G345&lt;'الإعدادات'!$B$4,"متأخرة","قادمة"),"بدون موعد")))</f>
        <v/>
      </c>
      <c r="K345" s="16">
        <f>IF(J345="متأخرة",'الإعدادات'!$B$4-G345,"")</f>
        <v/>
      </c>
      <c r="L345" s="18">
        <f>IF(OR(B345&amp;""="",NOT(ISNUMBER(A345))),"",IF(COUNTIFS($B$6:$B$505,B345&amp;"",$A$6:$A$505,"&gt;"&amp;A345)=0,1,0))</f>
        <v/>
      </c>
      <c r="M345" s="16">
        <f>IF(J345="متأخرة",COUNTIFS($K$6:$K$505,"&gt;"&amp;K345)+COUNTIFS($K$6:K345,K345),"")</f>
        <v/>
      </c>
    </row>
    <row r="346">
      <c r="A346" s="13" t="n"/>
      <c r="B346" s="5" t="n"/>
      <c r="C346" s="5" t="n"/>
      <c r="D346" s="5" t="n"/>
      <c r="E346" s="5" t="n"/>
      <c r="F346" s="5" t="n"/>
      <c r="G346" s="13" t="n"/>
      <c r="H346" s="5" t="n"/>
      <c r="I346" s="6">
        <f>IF(B346&amp;""="","",IFERROR(INDEX('الطلاب'!$B$6:$B$205,MATCH(B346&amp;"",'الطلاب'!$A$6:$A$205,0))&amp;"","غير موجود"))</f>
        <v/>
      </c>
      <c r="J346" s="6">
        <f>IF(OR(B346&amp;""="",F346&lt;&gt;"نعم"),"",IF(H346="نعم","تمت",IF(ISNUMBER(G346),IF(G346&lt;'الإعدادات'!$B$4,"متأخرة","قادمة"),"بدون موعد")))</f>
        <v/>
      </c>
      <c r="K346" s="16">
        <f>IF(J346="متأخرة",'الإعدادات'!$B$4-G346,"")</f>
        <v/>
      </c>
      <c r="L346" s="18">
        <f>IF(OR(B346&amp;""="",NOT(ISNUMBER(A346))),"",IF(COUNTIFS($B$6:$B$505,B346&amp;"",$A$6:$A$505,"&gt;"&amp;A346)=0,1,0))</f>
        <v/>
      </c>
      <c r="M346" s="16">
        <f>IF(J346="متأخرة",COUNTIFS($K$6:$K$505,"&gt;"&amp;K346)+COUNTIFS($K$6:K346,K346),"")</f>
        <v/>
      </c>
    </row>
    <row r="347">
      <c r="A347" s="13" t="n"/>
      <c r="B347" s="5" t="n"/>
      <c r="C347" s="5" t="n"/>
      <c r="D347" s="5" t="n"/>
      <c r="E347" s="5" t="n"/>
      <c r="F347" s="5" t="n"/>
      <c r="G347" s="13" t="n"/>
      <c r="H347" s="5" t="n"/>
      <c r="I347" s="6">
        <f>IF(B347&amp;""="","",IFERROR(INDEX('الطلاب'!$B$6:$B$205,MATCH(B347&amp;"",'الطلاب'!$A$6:$A$205,0))&amp;"","غير موجود"))</f>
        <v/>
      </c>
      <c r="J347" s="6">
        <f>IF(OR(B347&amp;""="",F347&lt;&gt;"نعم"),"",IF(H347="نعم","تمت",IF(ISNUMBER(G347),IF(G347&lt;'الإعدادات'!$B$4,"متأخرة","قادمة"),"بدون موعد")))</f>
        <v/>
      </c>
      <c r="K347" s="16">
        <f>IF(J347="متأخرة",'الإعدادات'!$B$4-G347,"")</f>
        <v/>
      </c>
      <c r="L347" s="18">
        <f>IF(OR(B347&amp;""="",NOT(ISNUMBER(A347))),"",IF(COUNTIFS($B$6:$B$505,B347&amp;"",$A$6:$A$505,"&gt;"&amp;A347)=0,1,0))</f>
        <v/>
      </c>
      <c r="M347" s="16">
        <f>IF(J347="متأخرة",COUNTIFS($K$6:$K$505,"&gt;"&amp;K347)+COUNTIFS($K$6:K347,K347),"")</f>
        <v/>
      </c>
    </row>
    <row r="348">
      <c r="A348" s="13" t="n"/>
      <c r="B348" s="5" t="n"/>
      <c r="C348" s="5" t="n"/>
      <c r="D348" s="5" t="n"/>
      <c r="E348" s="5" t="n"/>
      <c r="F348" s="5" t="n"/>
      <c r="G348" s="13" t="n"/>
      <c r="H348" s="5" t="n"/>
      <c r="I348" s="6">
        <f>IF(B348&amp;""="","",IFERROR(INDEX('الطلاب'!$B$6:$B$205,MATCH(B348&amp;"",'الطلاب'!$A$6:$A$205,0))&amp;"","غير موجود"))</f>
        <v/>
      </c>
      <c r="J348" s="6">
        <f>IF(OR(B348&amp;""="",F348&lt;&gt;"نعم"),"",IF(H348="نعم","تمت",IF(ISNUMBER(G348),IF(G348&lt;'الإعدادات'!$B$4,"متأخرة","قادمة"),"بدون موعد")))</f>
        <v/>
      </c>
      <c r="K348" s="16">
        <f>IF(J348="متأخرة",'الإعدادات'!$B$4-G348,"")</f>
        <v/>
      </c>
      <c r="L348" s="18">
        <f>IF(OR(B348&amp;""="",NOT(ISNUMBER(A348))),"",IF(COUNTIFS($B$6:$B$505,B348&amp;"",$A$6:$A$505,"&gt;"&amp;A348)=0,1,0))</f>
        <v/>
      </c>
      <c r="M348" s="16">
        <f>IF(J348="متأخرة",COUNTIFS($K$6:$K$505,"&gt;"&amp;K348)+COUNTIFS($K$6:K348,K348),"")</f>
        <v/>
      </c>
    </row>
    <row r="349">
      <c r="A349" s="13" t="n"/>
      <c r="B349" s="5" t="n"/>
      <c r="C349" s="5" t="n"/>
      <c r="D349" s="5" t="n"/>
      <c r="E349" s="5" t="n"/>
      <c r="F349" s="5" t="n"/>
      <c r="G349" s="13" t="n"/>
      <c r="H349" s="5" t="n"/>
      <c r="I349" s="6">
        <f>IF(B349&amp;""="","",IFERROR(INDEX('الطلاب'!$B$6:$B$205,MATCH(B349&amp;"",'الطلاب'!$A$6:$A$205,0))&amp;"","غير موجود"))</f>
        <v/>
      </c>
      <c r="J349" s="6">
        <f>IF(OR(B349&amp;""="",F349&lt;&gt;"نعم"),"",IF(H349="نعم","تمت",IF(ISNUMBER(G349),IF(G349&lt;'الإعدادات'!$B$4,"متأخرة","قادمة"),"بدون موعد")))</f>
        <v/>
      </c>
      <c r="K349" s="16">
        <f>IF(J349="متأخرة",'الإعدادات'!$B$4-G349,"")</f>
        <v/>
      </c>
      <c r="L349" s="18">
        <f>IF(OR(B349&amp;""="",NOT(ISNUMBER(A349))),"",IF(COUNTIFS($B$6:$B$505,B349&amp;"",$A$6:$A$505,"&gt;"&amp;A349)=0,1,0))</f>
        <v/>
      </c>
      <c r="M349" s="16">
        <f>IF(J349="متأخرة",COUNTIFS($K$6:$K$505,"&gt;"&amp;K349)+COUNTIFS($K$6:K349,K349),"")</f>
        <v/>
      </c>
    </row>
    <row r="350">
      <c r="A350" s="13" t="n"/>
      <c r="B350" s="5" t="n"/>
      <c r="C350" s="5" t="n"/>
      <c r="D350" s="5" t="n"/>
      <c r="E350" s="5" t="n"/>
      <c r="F350" s="5" t="n"/>
      <c r="G350" s="13" t="n"/>
      <c r="H350" s="5" t="n"/>
      <c r="I350" s="6">
        <f>IF(B350&amp;""="","",IFERROR(INDEX('الطلاب'!$B$6:$B$205,MATCH(B350&amp;"",'الطلاب'!$A$6:$A$205,0))&amp;"","غير موجود"))</f>
        <v/>
      </c>
      <c r="J350" s="6">
        <f>IF(OR(B350&amp;""="",F350&lt;&gt;"نعم"),"",IF(H350="نعم","تمت",IF(ISNUMBER(G350),IF(G350&lt;'الإعدادات'!$B$4,"متأخرة","قادمة"),"بدون موعد")))</f>
        <v/>
      </c>
      <c r="K350" s="16">
        <f>IF(J350="متأخرة",'الإعدادات'!$B$4-G350,"")</f>
        <v/>
      </c>
      <c r="L350" s="18">
        <f>IF(OR(B350&amp;""="",NOT(ISNUMBER(A350))),"",IF(COUNTIFS($B$6:$B$505,B350&amp;"",$A$6:$A$505,"&gt;"&amp;A350)=0,1,0))</f>
        <v/>
      </c>
      <c r="M350" s="16">
        <f>IF(J350="متأخرة",COUNTIFS($K$6:$K$505,"&gt;"&amp;K350)+COUNTIFS($K$6:K350,K350),"")</f>
        <v/>
      </c>
    </row>
    <row r="351">
      <c r="A351" s="13" t="n"/>
      <c r="B351" s="5" t="n"/>
      <c r="C351" s="5" t="n"/>
      <c r="D351" s="5" t="n"/>
      <c r="E351" s="5" t="n"/>
      <c r="F351" s="5" t="n"/>
      <c r="G351" s="13" t="n"/>
      <c r="H351" s="5" t="n"/>
      <c r="I351" s="6">
        <f>IF(B351&amp;""="","",IFERROR(INDEX('الطلاب'!$B$6:$B$205,MATCH(B351&amp;"",'الطلاب'!$A$6:$A$205,0))&amp;"","غير موجود"))</f>
        <v/>
      </c>
      <c r="J351" s="6">
        <f>IF(OR(B351&amp;""="",F351&lt;&gt;"نعم"),"",IF(H351="نعم","تمت",IF(ISNUMBER(G351),IF(G351&lt;'الإعدادات'!$B$4,"متأخرة","قادمة"),"بدون موعد")))</f>
        <v/>
      </c>
      <c r="K351" s="16">
        <f>IF(J351="متأخرة",'الإعدادات'!$B$4-G351,"")</f>
        <v/>
      </c>
      <c r="L351" s="18">
        <f>IF(OR(B351&amp;""="",NOT(ISNUMBER(A351))),"",IF(COUNTIFS($B$6:$B$505,B351&amp;"",$A$6:$A$505,"&gt;"&amp;A351)=0,1,0))</f>
        <v/>
      </c>
      <c r="M351" s="16">
        <f>IF(J351="متأخرة",COUNTIFS($K$6:$K$505,"&gt;"&amp;K351)+COUNTIFS($K$6:K351,K351),"")</f>
        <v/>
      </c>
    </row>
    <row r="352">
      <c r="A352" s="13" t="n"/>
      <c r="B352" s="5" t="n"/>
      <c r="C352" s="5" t="n"/>
      <c r="D352" s="5" t="n"/>
      <c r="E352" s="5" t="n"/>
      <c r="F352" s="5" t="n"/>
      <c r="G352" s="13" t="n"/>
      <c r="H352" s="5" t="n"/>
      <c r="I352" s="6">
        <f>IF(B352&amp;""="","",IFERROR(INDEX('الطلاب'!$B$6:$B$205,MATCH(B352&amp;"",'الطلاب'!$A$6:$A$205,0))&amp;"","غير موجود"))</f>
        <v/>
      </c>
      <c r="J352" s="6">
        <f>IF(OR(B352&amp;""="",F352&lt;&gt;"نعم"),"",IF(H352="نعم","تمت",IF(ISNUMBER(G352),IF(G352&lt;'الإعدادات'!$B$4,"متأخرة","قادمة"),"بدون موعد")))</f>
        <v/>
      </c>
      <c r="K352" s="16">
        <f>IF(J352="متأخرة",'الإعدادات'!$B$4-G352,"")</f>
        <v/>
      </c>
      <c r="L352" s="18">
        <f>IF(OR(B352&amp;""="",NOT(ISNUMBER(A352))),"",IF(COUNTIFS($B$6:$B$505,B352&amp;"",$A$6:$A$505,"&gt;"&amp;A352)=0,1,0))</f>
        <v/>
      </c>
      <c r="M352" s="16">
        <f>IF(J352="متأخرة",COUNTIFS($K$6:$K$505,"&gt;"&amp;K352)+COUNTIFS($K$6:K352,K352),"")</f>
        <v/>
      </c>
    </row>
    <row r="353">
      <c r="A353" s="13" t="n"/>
      <c r="B353" s="5" t="n"/>
      <c r="C353" s="5" t="n"/>
      <c r="D353" s="5" t="n"/>
      <c r="E353" s="5" t="n"/>
      <c r="F353" s="5" t="n"/>
      <c r="G353" s="13" t="n"/>
      <c r="H353" s="5" t="n"/>
      <c r="I353" s="6">
        <f>IF(B353&amp;""="","",IFERROR(INDEX('الطلاب'!$B$6:$B$205,MATCH(B353&amp;"",'الطلاب'!$A$6:$A$205,0))&amp;"","غير موجود"))</f>
        <v/>
      </c>
      <c r="J353" s="6">
        <f>IF(OR(B353&amp;""="",F353&lt;&gt;"نعم"),"",IF(H353="نعم","تمت",IF(ISNUMBER(G353),IF(G353&lt;'الإعدادات'!$B$4,"متأخرة","قادمة"),"بدون موعد")))</f>
        <v/>
      </c>
      <c r="K353" s="16">
        <f>IF(J353="متأخرة",'الإعدادات'!$B$4-G353,"")</f>
        <v/>
      </c>
      <c r="L353" s="18">
        <f>IF(OR(B353&amp;""="",NOT(ISNUMBER(A353))),"",IF(COUNTIFS($B$6:$B$505,B353&amp;"",$A$6:$A$505,"&gt;"&amp;A353)=0,1,0))</f>
        <v/>
      </c>
      <c r="M353" s="16">
        <f>IF(J353="متأخرة",COUNTIFS($K$6:$K$505,"&gt;"&amp;K353)+COUNTIFS($K$6:K353,K353),"")</f>
        <v/>
      </c>
    </row>
    <row r="354">
      <c r="A354" s="13" t="n"/>
      <c r="B354" s="5" t="n"/>
      <c r="C354" s="5" t="n"/>
      <c r="D354" s="5" t="n"/>
      <c r="E354" s="5" t="n"/>
      <c r="F354" s="5" t="n"/>
      <c r="G354" s="13" t="n"/>
      <c r="H354" s="5" t="n"/>
      <c r="I354" s="6">
        <f>IF(B354&amp;""="","",IFERROR(INDEX('الطلاب'!$B$6:$B$205,MATCH(B354&amp;"",'الطلاب'!$A$6:$A$205,0))&amp;"","غير موجود"))</f>
        <v/>
      </c>
      <c r="J354" s="6">
        <f>IF(OR(B354&amp;""="",F354&lt;&gt;"نعم"),"",IF(H354="نعم","تمت",IF(ISNUMBER(G354),IF(G354&lt;'الإعدادات'!$B$4,"متأخرة","قادمة"),"بدون موعد")))</f>
        <v/>
      </c>
      <c r="K354" s="16">
        <f>IF(J354="متأخرة",'الإعدادات'!$B$4-G354,"")</f>
        <v/>
      </c>
      <c r="L354" s="18">
        <f>IF(OR(B354&amp;""="",NOT(ISNUMBER(A354))),"",IF(COUNTIFS($B$6:$B$505,B354&amp;"",$A$6:$A$505,"&gt;"&amp;A354)=0,1,0))</f>
        <v/>
      </c>
      <c r="M354" s="16">
        <f>IF(J354="متأخرة",COUNTIFS($K$6:$K$505,"&gt;"&amp;K354)+COUNTIFS($K$6:K354,K354),"")</f>
        <v/>
      </c>
    </row>
    <row r="355">
      <c r="A355" s="13" t="n"/>
      <c r="B355" s="5" t="n"/>
      <c r="C355" s="5" t="n"/>
      <c r="D355" s="5" t="n"/>
      <c r="E355" s="5" t="n"/>
      <c r="F355" s="5" t="n"/>
      <c r="G355" s="13" t="n"/>
      <c r="H355" s="5" t="n"/>
      <c r="I355" s="6">
        <f>IF(B355&amp;""="","",IFERROR(INDEX('الطلاب'!$B$6:$B$205,MATCH(B355&amp;"",'الطلاب'!$A$6:$A$205,0))&amp;"","غير موجود"))</f>
        <v/>
      </c>
      <c r="J355" s="6">
        <f>IF(OR(B355&amp;""="",F355&lt;&gt;"نعم"),"",IF(H355="نعم","تمت",IF(ISNUMBER(G355),IF(G355&lt;'الإعدادات'!$B$4,"متأخرة","قادمة"),"بدون موعد")))</f>
        <v/>
      </c>
      <c r="K355" s="16">
        <f>IF(J355="متأخرة",'الإعدادات'!$B$4-G355,"")</f>
        <v/>
      </c>
      <c r="L355" s="18">
        <f>IF(OR(B355&amp;""="",NOT(ISNUMBER(A355))),"",IF(COUNTIFS($B$6:$B$505,B355&amp;"",$A$6:$A$505,"&gt;"&amp;A355)=0,1,0))</f>
        <v/>
      </c>
      <c r="M355" s="16">
        <f>IF(J355="متأخرة",COUNTIFS($K$6:$K$505,"&gt;"&amp;K355)+COUNTIFS($K$6:K355,K355),"")</f>
        <v/>
      </c>
    </row>
    <row r="356">
      <c r="A356" s="13" t="n"/>
      <c r="B356" s="5" t="n"/>
      <c r="C356" s="5" t="n"/>
      <c r="D356" s="5" t="n"/>
      <c r="E356" s="5" t="n"/>
      <c r="F356" s="5" t="n"/>
      <c r="G356" s="13" t="n"/>
      <c r="H356" s="5" t="n"/>
      <c r="I356" s="6">
        <f>IF(B356&amp;""="","",IFERROR(INDEX('الطلاب'!$B$6:$B$205,MATCH(B356&amp;"",'الطلاب'!$A$6:$A$205,0))&amp;"","غير موجود"))</f>
        <v/>
      </c>
      <c r="J356" s="6">
        <f>IF(OR(B356&amp;""="",F356&lt;&gt;"نعم"),"",IF(H356="نعم","تمت",IF(ISNUMBER(G356),IF(G356&lt;'الإعدادات'!$B$4,"متأخرة","قادمة"),"بدون موعد")))</f>
        <v/>
      </c>
      <c r="K356" s="16">
        <f>IF(J356="متأخرة",'الإعدادات'!$B$4-G356,"")</f>
        <v/>
      </c>
      <c r="L356" s="18">
        <f>IF(OR(B356&amp;""="",NOT(ISNUMBER(A356))),"",IF(COUNTIFS($B$6:$B$505,B356&amp;"",$A$6:$A$505,"&gt;"&amp;A356)=0,1,0))</f>
        <v/>
      </c>
      <c r="M356" s="16">
        <f>IF(J356="متأخرة",COUNTIFS($K$6:$K$505,"&gt;"&amp;K356)+COUNTIFS($K$6:K356,K356),"")</f>
        <v/>
      </c>
    </row>
    <row r="357">
      <c r="A357" s="13" t="n"/>
      <c r="B357" s="5" t="n"/>
      <c r="C357" s="5" t="n"/>
      <c r="D357" s="5" t="n"/>
      <c r="E357" s="5" t="n"/>
      <c r="F357" s="5" t="n"/>
      <c r="G357" s="13" t="n"/>
      <c r="H357" s="5" t="n"/>
      <c r="I357" s="6">
        <f>IF(B357&amp;""="","",IFERROR(INDEX('الطلاب'!$B$6:$B$205,MATCH(B357&amp;"",'الطلاب'!$A$6:$A$205,0))&amp;"","غير موجود"))</f>
        <v/>
      </c>
      <c r="J357" s="6">
        <f>IF(OR(B357&amp;""="",F357&lt;&gt;"نعم"),"",IF(H357="نعم","تمت",IF(ISNUMBER(G357),IF(G357&lt;'الإعدادات'!$B$4,"متأخرة","قادمة"),"بدون موعد")))</f>
        <v/>
      </c>
      <c r="K357" s="16">
        <f>IF(J357="متأخرة",'الإعدادات'!$B$4-G357,"")</f>
        <v/>
      </c>
      <c r="L357" s="18">
        <f>IF(OR(B357&amp;""="",NOT(ISNUMBER(A357))),"",IF(COUNTIFS($B$6:$B$505,B357&amp;"",$A$6:$A$505,"&gt;"&amp;A357)=0,1,0))</f>
        <v/>
      </c>
      <c r="M357" s="16">
        <f>IF(J357="متأخرة",COUNTIFS($K$6:$K$505,"&gt;"&amp;K357)+COUNTIFS($K$6:K357,K357),"")</f>
        <v/>
      </c>
    </row>
    <row r="358">
      <c r="A358" s="13" t="n"/>
      <c r="B358" s="5" t="n"/>
      <c r="C358" s="5" t="n"/>
      <c r="D358" s="5" t="n"/>
      <c r="E358" s="5" t="n"/>
      <c r="F358" s="5" t="n"/>
      <c r="G358" s="13" t="n"/>
      <c r="H358" s="5" t="n"/>
      <c r="I358" s="6">
        <f>IF(B358&amp;""="","",IFERROR(INDEX('الطلاب'!$B$6:$B$205,MATCH(B358&amp;"",'الطلاب'!$A$6:$A$205,0))&amp;"","غير موجود"))</f>
        <v/>
      </c>
      <c r="J358" s="6">
        <f>IF(OR(B358&amp;""="",F358&lt;&gt;"نعم"),"",IF(H358="نعم","تمت",IF(ISNUMBER(G358),IF(G358&lt;'الإعدادات'!$B$4,"متأخرة","قادمة"),"بدون موعد")))</f>
        <v/>
      </c>
      <c r="K358" s="16">
        <f>IF(J358="متأخرة",'الإعدادات'!$B$4-G358,"")</f>
        <v/>
      </c>
      <c r="L358" s="18">
        <f>IF(OR(B358&amp;""="",NOT(ISNUMBER(A358))),"",IF(COUNTIFS($B$6:$B$505,B358&amp;"",$A$6:$A$505,"&gt;"&amp;A358)=0,1,0))</f>
        <v/>
      </c>
      <c r="M358" s="16">
        <f>IF(J358="متأخرة",COUNTIFS($K$6:$K$505,"&gt;"&amp;K358)+COUNTIFS($K$6:K358,K358),"")</f>
        <v/>
      </c>
    </row>
    <row r="359">
      <c r="A359" s="13" t="n"/>
      <c r="B359" s="5" t="n"/>
      <c r="C359" s="5" t="n"/>
      <c r="D359" s="5" t="n"/>
      <c r="E359" s="5" t="n"/>
      <c r="F359" s="5" t="n"/>
      <c r="G359" s="13" t="n"/>
      <c r="H359" s="5" t="n"/>
      <c r="I359" s="6">
        <f>IF(B359&amp;""="","",IFERROR(INDEX('الطلاب'!$B$6:$B$205,MATCH(B359&amp;"",'الطلاب'!$A$6:$A$205,0))&amp;"","غير موجود"))</f>
        <v/>
      </c>
      <c r="J359" s="6">
        <f>IF(OR(B359&amp;""="",F359&lt;&gt;"نعم"),"",IF(H359="نعم","تمت",IF(ISNUMBER(G359),IF(G359&lt;'الإعدادات'!$B$4,"متأخرة","قادمة"),"بدون موعد")))</f>
        <v/>
      </c>
      <c r="K359" s="16">
        <f>IF(J359="متأخرة",'الإعدادات'!$B$4-G359,"")</f>
        <v/>
      </c>
      <c r="L359" s="18">
        <f>IF(OR(B359&amp;""="",NOT(ISNUMBER(A359))),"",IF(COUNTIFS($B$6:$B$505,B359&amp;"",$A$6:$A$505,"&gt;"&amp;A359)=0,1,0))</f>
        <v/>
      </c>
      <c r="M359" s="16">
        <f>IF(J359="متأخرة",COUNTIFS($K$6:$K$505,"&gt;"&amp;K359)+COUNTIFS($K$6:K359,K359),"")</f>
        <v/>
      </c>
    </row>
    <row r="360">
      <c r="A360" s="13" t="n"/>
      <c r="B360" s="5" t="n"/>
      <c r="C360" s="5" t="n"/>
      <c r="D360" s="5" t="n"/>
      <c r="E360" s="5" t="n"/>
      <c r="F360" s="5" t="n"/>
      <c r="G360" s="13" t="n"/>
      <c r="H360" s="5" t="n"/>
      <c r="I360" s="6">
        <f>IF(B360&amp;""="","",IFERROR(INDEX('الطلاب'!$B$6:$B$205,MATCH(B360&amp;"",'الطلاب'!$A$6:$A$205,0))&amp;"","غير موجود"))</f>
        <v/>
      </c>
      <c r="J360" s="6">
        <f>IF(OR(B360&amp;""="",F360&lt;&gt;"نعم"),"",IF(H360="نعم","تمت",IF(ISNUMBER(G360),IF(G360&lt;'الإعدادات'!$B$4,"متأخرة","قادمة"),"بدون موعد")))</f>
        <v/>
      </c>
      <c r="K360" s="16">
        <f>IF(J360="متأخرة",'الإعدادات'!$B$4-G360,"")</f>
        <v/>
      </c>
      <c r="L360" s="18">
        <f>IF(OR(B360&amp;""="",NOT(ISNUMBER(A360))),"",IF(COUNTIFS($B$6:$B$505,B360&amp;"",$A$6:$A$505,"&gt;"&amp;A360)=0,1,0))</f>
        <v/>
      </c>
      <c r="M360" s="16">
        <f>IF(J360="متأخرة",COUNTIFS($K$6:$K$505,"&gt;"&amp;K360)+COUNTIFS($K$6:K360,K360),"")</f>
        <v/>
      </c>
    </row>
    <row r="361">
      <c r="A361" s="13" t="n"/>
      <c r="B361" s="5" t="n"/>
      <c r="C361" s="5" t="n"/>
      <c r="D361" s="5" t="n"/>
      <c r="E361" s="5" t="n"/>
      <c r="F361" s="5" t="n"/>
      <c r="G361" s="13" t="n"/>
      <c r="H361" s="5" t="n"/>
      <c r="I361" s="6">
        <f>IF(B361&amp;""="","",IFERROR(INDEX('الطلاب'!$B$6:$B$205,MATCH(B361&amp;"",'الطلاب'!$A$6:$A$205,0))&amp;"","غير موجود"))</f>
        <v/>
      </c>
      <c r="J361" s="6">
        <f>IF(OR(B361&amp;""="",F361&lt;&gt;"نعم"),"",IF(H361="نعم","تمت",IF(ISNUMBER(G361),IF(G361&lt;'الإعدادات'!$B$4,"متأخرة","قادمة"),"بدون موعد")))</f>
        <v/>
      </c>
      <c r="K361" s="16">
        <f>IF(J361="متأخرة",'الإعدادات'!$B$4-G361,"")</f>
        <v/>
      </c>
      <c r="L361" s="18">
        <f>IF(OR(B361&amp;""="",NOT(ISNUMBER(A361))),"",IF(COUNTIFS($B$6:$B$505,B361&amp;"",$A$6:$A$505,"&gt;"&amp;A361)=0,1,0))</f>
        <v/>
      </c>
      <c r="M361" s="16">
        <f>IF(J361="متأخرة",COUNTIFS($K$6:$K$505,"&gt;"&amp;K361)+COUNTIFS($K$6:K361,K361),"")</f>
        <v/>
      </c>
    </row>
    <row r="362">
      <c r="A362" s="13" t="n"/>
      <c r="B362" s="5" t="n"/>
      <c r="C362" s="5" t="n"/>
      <c r="D362" s="5" t="n"/>
      <c r="E362" s="5" t="n"/>
      <c r="F362" s="5" t="n"/>
      <c r="G362" s="13" t="n"/>
      <c r="H362" s="5" t="n"/>
      <c r="I362" s="6">
        <f>IF(B362&amp;""="","",IFERROR(INDEX('الطلاب'!$B$6:$B$205,MATCH(B362&amp;"",'الطلاب'!$A$6:$A$205,0))&amp;"","غير موجود"))</f>
        <v/>
      </c>
      <c r="J362" s="6">
        <f>IF(OR(B362&amp;""="",F362&lt;&gt;"نعم"),"",IF(H362="نعم","تمت",IF(ISNUMBER(G362),IF(G362&lt;'الإعدادات'!$B$4,"متأخرة","قادمة"),"بدون موعد")))</f>
        <v/>
      </c>
      <c r="K362" s="16">
        <f>IF(J362="متأخرة",'الإعدادات'!$B$4-G362,"")</f>
        <v/>
      </c>
      <c r="L362" s="18">
        <f>IF(OR(B362&amp;""="",NOT(ISNUMBER(A362))),"",IF(COUNTIFS($B$6:$B$505,B362&amp;"",$A$6:$A$505,"&gt;"&amp;A362)=0,1,0))</f>
        <v/>
      </c>
      <c r="M362" s="16">
        <f>IF(J362="متأخرة",COUNTIFS($K$6:$K$505,"&gt;"&amp;K362)+COUNTIFS($K$6:K362,K362),"")</f>
        <v/>
      </c>
    </row>
    <row r="363">
      <c r="A363" s="13" t="n"/>
      <c r="B363" s="5" t="n"/>
      <c r="C363" s="5" t="n"/>
      <c r="D363" s="5" t="n"/>
      <c r="E363" s="5" t="n"/>
      <c r="F363" s="5" t="n"/>
      <c r="G363" s="13" t="n"/>
      <c r="H363" s="5" t="n"/>
      <c r="I363" s="6">
        <f>IF(B363&amp;""="","",IFERROR(INDEX('الطلاب'!$B$6:$B$205,MATCH(B363&amp;"",'الطلاب'!$A$6:$A$205,0))&amp;"","غير موجود"))</f>
        <v/>
      </c>
      <c r="J363" s="6">
        <f>IF(OR(B363&amp;""="",F363&lt;&gt;"نعم"),"",IF(H363="نعم","تمت",IF(ISNUMBER(G363),IF(G363&lt;'الإعدادات'!$B$4,"متأخرة","قادمة"),"بدون موعد")))</f>
        <v/>
      </c>
      <c r="K363" s="16">
        <f>IF(J363="متأخرة",'الإعدادات'!$B$4-G363,"")</f>
        <v/>
      </c>
      <c r="L363" s="18">
        <f>IF(OR(B363&amp;""="",NOT(ISNUMBER(A363))),"",IF(COUNTIFS($B$6:$B$505,B363&amp;"",$A$6:$A$505,"&gt;"&amp;A363)=0,1,0))</f>
        <v/>
      </c>
      <c r="M363" s="16">
        <f>IF(J363="متأخرة",COUNTIFS($K$6:$K$505,"&gt;"&amp;K363)+COUNTIFS($K$6:K363,K363),"")</f>
        <v/>
      </c>
    </row>
    <row r="364">
      <c r="A364" s="13" t="n"/>
      <c r="B364" s="5" t="n"/>
      <c r="C364" s="5" t="n"/>
      <c r="D364" s="5" t="n"/>
      <c r="E364" s="5" t="n"/>
      <c r="F364" s="5" t="n"/>
      <c r="G364" s="13" t="n"/>
      <c r="H364" s="5" t="n"/>
      <c r="I364" s="6">
        <f>IF(B364&amp;""="","",IFERROR(INDEX('الطلاب'!$B$6:$B$205,MATCH(B364&amp;"",'الطلاب'!$A$6:$A$205,0))&amp;"","غير موجود"))</f>
        <v/>
      </c>
      <c r="J364" s="6">
        <f>IF(OR(B364&amp;""="",F364&lt;&gt;"نعم"),"",IF(H364="نعم","تمت",IF(ISNUMBER(G364),IF(G364&lt;'الإعدادات'!$B$4,"متأخرة","قادمة"),"بدون موعد")))</f>
        <v/>
      </c>
      <c r="K364" s="16">
        <f>IF(J364="متأخرة",'الإعدادات'!$B$4-G364,"")</f>
        <v/>
      </c>
      <c r="L364" s="18">
        <f>IF(OR(B364&amp;""="",NOT(ISNUMBER(A364))),"",IF(COUNTIFS($B$6:$B$505,B364&amp;"",$A$6:$A$505,"&gt;"&amp;A364)=0,1,0))</f>
        <v/>
      </c>
      <c r="M364" s="16">
        <f>IF(J364="متأخرة",COUNTIFS($K$6:$K$505,"&gt;"&amp;K364)+COUNTIFS($K$6:K364,K364),"")</f>
        <v/>
      </c>
    </row>
    <row r="365">
      <c r="A365" s="13" t="n"/>
      <c r="B365" s="5" t="n"/>
      <c r="C365" s="5" t="n"/>
      <c r="D365" s="5" t="n"/>
      <c r="E365" s="5" t="n"/>
      <c r="F365" s="5" t="n"/>
      <c r="G365" s="13" t="n"/>
      <c r="H365" s="5" t="n"/>
      <c r="I365" s="6">
        <f>IF(B365&amp;""="","",IFERROR(INDEX('الطلاب'!$B$6:$B$205,MATCH(B365&amp;"",'الطلاب'!$A$6:$A$205,0))&amp;"","غير موجود"))</f>
        <v/>
      </c>
      <c r="J365" s="6">
        <f>IF(OR(B365&amp;""="",F365&lt;&gt;"نعم"),"",IF(H365="نعم","تمت",IF(ISNUMBER(G365),IF(G365&lt;'الإعدادات'!$B$4,"متأخرة","قادمة"),"بدون موعد")))</f>
        <v/>
      </c>
      <c r="K365" s="16">
        <f>IF(J365="متأخرة",'الإعدادات'!$B$4-G365,"")</f>
        <v/>
      </c>
      <c r="L365" s="18">
        <f>IF(OR(B365&amp;""="",NOT(ISNUMBER(A365))),"",IF(COUNTIFS($B$6:$B$505,B365&amp;"",$A$6:$A$505,"&gt;"&amp;A365)=0,1,0))</f>
        <v/>
      </c>
      <c r="M365" s="16">
        <f>IF(J365="متأخرة",COUNTIFS($K$6:$K$505,"&gt;"&amp;K365)+COUNTIFS($K$6:K365,K365),"")</f>
        <v/>
      </c>
    </row>
    <row r="366">
      <c r="A366" s="13" t="n"/>
      <c r="B366" s="5" t="n"/>
      <c r="C366" s="5" t="n"/>
      <c r="D366" s="5" t="n"/>
      <c r="E366" s="5" t="n"/>
      <c r="F366" s="5" t="n"/>
      <c r="G366" s="13" t="n"/>
      <c r="H366" s="5" t="n"/>
      <c r="I366" s="6">
        <f>IF(B366&amp;""="","",IFERROR(INDEX('الطلاب'!$B$6:$B$205,MATCH(B366&amp;"",'الطلاب'!$A$6:$A$205,0))&amp;"","غير موجود"))</f>
        <v/>
      </c>
      <c r="J366" s="6">
        <f>IF(OR(B366&amp;""="",F366&lt;&gt;"نعم"),"",IF(H366="نعم","تمت",IF(ISNUMBER(G366),IF(G366&lt;'الإعدادات'!$B$4,"متأخرة","قادمة"),"بدون موعد")))</f>
        <v/>
      </c>
      <c r="K366" s="16">
        <f>IF(J366="متأخرة",'الإعدادات'!$B$4-G366,"")</f>
        <v/>
      </c>
      <c r="L366" s="18">
        <f>IF(OR(B366&amp;""="",NOT(ISNUMBER(A366))),"",IF(COUNTIFS($B$6:$B$505,B366&amp;"",$A$6:$A$505,"&gt;"&amp;A366)=0,1,0))</f>
        <v/>
      </c>
      <c r="M366" s="16">
        <f>IF(J366="متأخرة",COUNTIFS($K$6:$K$505,"&gt;"&amp;K366)+COUNTIFS($K$6:K366,K366),"")</f>
        <v/>
      </c>
    </row>
    <row r="367">
      <c r="A367" s="13" t="n"/>
      <c r="B367" s="5" t="n"/>
      <c r="C367" s="5" t="n"/>
      <c r="D367" s="5" t="n"/>
      <c r="E367" s="5" t="n"/>
      <c r="F367" s="5" t="n"/>
      <c r="G367" s="13" t="n"/>
      <c r="H367" s="5" t="n"/>
      <c r="I367" s="6">
        <f>IF(B367&amp;""="","",IFERROR(INDEX('الطلاب'!$B$6:$B$205,MATCH(B367&amp;"",'الطلاب'!$A$6:$A$205,0))&amp;"","غير موجود"))</f>
        <v/>
      </c>
      <c r="J367" s="6">
        <f>IF(OR(B367&amp;""="",F367&lt;&gt;"نعم"),"",IF(H367="نعم","تمت",IF(ISNUMBER(G367),IF(G367&lt;'الإعدادات'!$B$4,"متأخرة","قادمة"),"بدون موعد")))</f>
        <v/>
      </c>
      <c r="K367" s="16">
        <f>IF(J367="متأخرة",'الإعدادات'!$B$4-G367,"")</f>
        <v/>
      </c>
      <c r="L367" s="18">
        <f>IF(OR(B367&amp;""="",NOT(ISNUMBER(A367))),"",IF(COUNTIFS($B$6:$B$505,B367&amp;"",$A$6:$A$505,"&gt;"&amp;A367)=0,1,0))</f>
        <v/>
      </c>
      <c r="M367" s="16">
        <f>IF(J367="متأخرة",COUNTIFS($K$6:$K$505,"&gt;"&amp;K367)+COUNTIFS($K$6:K367,K367),"")</f>
        <v/>
      </c>
    </row>
    <row r="368">
      <c r="A368" s="13" t="n"/>
      <c r="B368" s="5" t="n"/>
      <c r="C368" s="5" t="n"/>
      <c r="D368" s="5" t="n"/>
      <c r="E368" s="5" t="n"/>
      <c r="F368" s="5" t="n"/>
      <c r="G368" s="13" t="n"/>
      <c r="H368" s="5" t="n"/>
      <c r="I368" s="6">
        <f>IF(B368&amp;""="","",IFERROR(INDEX('الطلاب'!$B$6:$B$205,MATCH(B368&amp;"",'الطلاب'!$A$6:$A$205,0))&amp;"","غير موجود"))</f>
        <v/>
      </c>
      <c r="J368" s="6">
        <f>IF(OR(B368&amp;""="",F368&lt;&gt;"نعم"),"",IF(H368="نعم","تمت",IF(ISNUMBER(G368),IF(G368&lt;'الإعدادات'!$B$4,"متأخرة","قادمة"),"بدون موعد")))</f>
        <v/>
      </c>
      <c r="K368" s="16">
        <f>IF(J368="متأخرة",'الإعدادات'!$B$4-G368,"")</f>
        <v/>
      </c>
      <c r="L368" s="18">
        <f>IF(OR(B368&amp;""="",NOT(ISNUMBER(A368))),"",IF(COUNTIFS($B$6:$B$505,B368&amp;"",$A$6:$A$505,"&gt;"&amp;A368)=0,1,0))</f>
        <v/>
      </c>
      <c r="M368" s="16">
        <f>IF(J368="متأخرة",COUNTIFS($K$6:$K$505,"&gt;"&amp;K368)+COUNTIFS($K$6:K368,K368),"")</f>
        <v/>
      </c>
    </row>
    <row r="369">
      <c r="A369" s="13" t="n"/>
      <c r="B369" s="5" t="n"/>
      <c r="C369" s="5" t="n"/>
      <c r="D369" s="5" t="n"/>
      <c r="E369" s="5" t="n"/>
      <c r="F369" s="5" t="n"/>
      <c r="G369" s="13" t="n"/>
      <c r="H369" s="5" t="n"/>
      <c r="I369" s="6">
        <f>IF(B369&amp;""="","",IFERROR(INDEX('الطلاب'!$B$6:$B$205,MATCH(B369&amp;"",'الطلاب'!$A$6:$A$205,0))&amp;"","غير موجود"))</f>
        <v/>
      </c>
      <c r="J369" s="6">
        <f>IF(OR(B369&amp;""="",F369&lt;&gt;"نعم"),"",IF(H369="نعم","تمت",IF(ISNUMBER(G369),IF(G369&lt;'الإعدادات'!$B$4,"متأخرة","قادمة"),"بدون موعد")))</f>
        <v/>
      </c>
      <c r="K369" s="16">
        <f>IF(J369="متأخرة",'الإعدادات'!$B$4-G369,"")</f>
        <v/>
      </c>
      <c r="L369" s="18">
        <f>IF(OR(B369&amp;""="",NOT(ISNUMBER(A369))),"",IF(COUNTIFS($B$6:$B$505,B369&amp;"",$A$6:$A$505,"&gt;"&amp;A369)=0,1,0))</f>
        <v/>
      </c>
      <c r="M369" s="16">
        <f>IF(J369="متأخرة",COUNTIFS($K$6:$K$505,"&gt;"&amp;K369)+COUNTIFS($K$6:K369,K369),"")</f>
        <v/>
      </c>
    </row>
    <row r="370">
      <c r="A370" s="13" t="n"/>
      <c r="B370" s="5" t="n"/>
      <c r="C370" s="5" t="n"/>
      <c r="D370" s="5" t="n"/>
      <c r="E370" s="5" t="n"/>
      <c r="F370" s="5" t="n"/>
      <c r="G370" s="13" t="n"/>
      <c r="H370" s="5" t="n"/>
      <c r="I370" s="6">
        <f>IF(B370&amp;""="","",IFERROR(INDEX('الطلاب'!$B$6:$B$205,MATCH(B370&amp;"",'الطلاب'!$A$6:$A$205,0))&amp;"","غير موجود"))</f>
        <v/>
      </c>
      <c r="J370" s="6">
        <f>IF(OR(B370&amp;""="",F370&lt;&gt;"نعم"),"",IF(H370="نعم","تمت",IF(ISNUMBER(G370),IF(G370&lt;'الإعدادات'!$B$4,"متأخرة","قادمة"),"بدون موعد")))</f>
        <v/>
      </c>
      <c r="K370" s="16">
        <f>IF(J370="متأخرة",'الإعدادات'!$B$4-G370,"")</f>
        <v/>
      </c>
      <c r="L370" s="18">
        <f>IF(OR(B370&amp;""="",NOT(ISNUMBER(A370))),"",IF(COUNTIFS($B$6:$B$505,B370&amp;"",$A$6:$A$505,"&gt;"&amp;A370)=0,1,0))</f>
        <v/>
      </c>
      <c r="M370" s="16">
        <f>IF(J370="متأخرة",COUNTIFS($K$6:$K$505,"&gt;"&amp;K370)+COUNTIFS($K$6:K370,K370),"")</f>
        <v/>
      </c>
    </row>
    <row r="371">
      <c r="A371" s="13" t="n"/>
      <c r="B371" s="5" t="n"/>
      <c r="C371" s="5" t="n"/>
      <c r="D371" s="5" t="n"/>
      <c r="E371" s="5" t="n"/>
      <c r="F371" s="5" t="n"/>
      <c r="G371" s="13" t="n"/>
      <c r="H371" s="5" t="n"/>
      <c r="I371" s="6">
        <f>IF(B371&amp;""="","",IFERROR(INDEX('الطلاب'!$B$6:$B$205,MATCH(B371&amp;"",'الطلاب'!$A$6:$A$205,0))&amp;"","غير موجود"))</f>
        <v/>
      </c>
      <c r="J371" s="6">
        <f>IF(OR(B371&amp;""="",F371&lt;&gt;"نعم"),"",IF(H371="نعم","تمت",IF(ISNUMBER(G371),IF(G371&lt;'الإعدادات'!$B$4,"متأخرة","قادمة"),"بدون موعد")))</f>
        <v/>
      </c>
      <c r="K371" s="16">
        <f>IF(J371="متأخرة",'الإعدادات'!$B$4-G371,"")</f>
        <v/>
      </c>
      <c r="L371" s="18">
        <f>IF(OR(B371&amp;""="",NOT(ISNUMBER(A371))),"",IF(COUNTIFS($B$6:$B$505,B371&amp;"",$A$6:$A$505,"&gt;"&amp;A371)=0,1,0))</f>
        <v/>
      </c>
      <c r="M371" s="16">
        <f>IF(J371="متأخرة",COUNTIFS($K$6:$K$505,"&gt;"&amp;K371)+COUNTIFS($K$6:K371,K371),"")</f>
        <v/>
      </c>
    </row>
    <row r="372">
      <c r="A372" s="13" t="n"/>
      <c r="B372" s="5" t="n"/>
      <c r="C372" s="5" t="n"/>
      <c r="D372" s="5" t="n"/>
      <c r="E372" s="5" t="n"/>
      <c r="F372" s="5" t="n"/>
      <c r="G372" s="13" t="n"/>
      <c r="H372" s="5" t="n"/>
      <c r="I372" s="6">
        <f>IF(B372&amp;""="","",IFERROR(INDEX('الطلاب'!$B$6:$B$205,MATCH(B372&amp;"",'الطلاب'!$A$6:$A$205,0))&amp;"","غير موجود"))</f>
        <v/>
      </c>
      <c r="J372" s="6">
        <f>IF(OR(B372&amp;""="",F372&lt;&gt;"نعم"),"",IF(H372="نعم","تمت",IF(ISNUMBER(G372),IF(G372&lt;'الإعدادات'!$B$4,"متأخرة","قادمة"),"بدون موعد")))</f>
        <v/>
      </c>
      <c r="K372" s="16">
        <f>IF(J372="متأخرة",'الإعدادات'!$B$4-G372,"")</f>
        <v/>
      </c>
      <c r="L372" s="18">
        <f>IF(OR(B372&amp;""="",NOT(ISNUMBER(A372))),"",IF(COUNTIFS($B$6:$B$505,B372&amp;"",$A$6:$A$505,"&gt;"&amp;A372)=0,1,0))</f>
        <v/>
      </c>
      <c r="M372" s="16">
        <f>IF(J372="متأخرة",COUNTIFS($K$6:$K$505,"&gt;"&amp;K372)+COUNTIFS($K$6:K372,K372),"")</f>
        <v/>
      </c>
    </row>
    <row r="373">
      <c r="A373" s="13" t="n"/>
      <c r="B373" s="5" t="n"/>
      <c r="C373" s="5" t="n"/>
      <c r="D373" s="5" t="n"/>
      <c r="E373" s="5" t="n"/>
      <c r="F373" s="5" t="n"/>
      <c r="G373" s="13" t="n"/>
      <c r="H373" s="5" t="n"/>
      <c r="I373" s="6">
        <f>IF(B373&amp;""="","",IFERROR(INDEX('الطلاب'!$B$6:$B$205,MATCH(B373&amp;"",'الطلاب'!$A$6:$A$205,0))&amp;"","غير موجود"))</f>
        <v/>
      </c>
      <c r="J373" s="6">
        <f>IF(OR(B373&amp;""="",F373&lt;&gt;"نعم"),"",IF(H373="نعم","تمت",IF(ISNUMBER(G373),IF(G373&lt;'الإعدادات'!$B$4,"متأخرة","قادمة"),"بدون موعد")))</f>
        <v/>
      </c>
      <c r="K373" s="16">
        <f>IF(J373="متأخرة",'الإعدادات'!$B$4-G373,"")</f>
        <v/>
      </c>
      <c r="L373" s="18">
        <f>IF(OR(B373&amp;""="",NOT(ISNUMBER(A373))),"",IF(COUNTIFS($B$6:$B$505,B373&amp;"",$A$6:$A$505,"&gt;"&amp;A373)=0,1,0))</f>
        <v/>
      </c>
      <c r="M373" s="16">
        <f>IF(J373="متأخرة",COUNTIFS($K$6:$K$505,"&gt;"&amp;K373)+COUNTIFS($K$6:K373,K373),"")</f>
        <v/>
      </c>
    </row>
    <row r="374">
      <c r="A374" s="13" t="n"/>
      <c r="B374" s="5" t="n"/>
      <c r="C374" s="5" t="n"/>
      <c r="D374" s="5" t="n"/>
      <c r="E374" s="5" t="n"/>
      <c r="F374" s="5" t="n"/>
      <c r="G374" s="13" t="n"/>
      <c r="H374" s="5" t="n"/>
      <c r="I374" s="6">
        <f>IF(B374&amp;""="","",IFERROR(INDEX('الطلاب'!$B$6:$B$205,MATCH(B374&amp;"",'الطلاب'!$A$6:$A$205,0))&amp;"","غير موجود"))</f>
        <v/>
      </c>
      <c r="J374" s="6">
        <f>IF(OR(B374&amp;""="",F374&lt;&gt;"نعم"),"",IF(H374="نعم","تمت",IF(ISNUMBER(G374),IF(G374&lt;'الإعدادات'!$B$4,"متأخرة","قادمة"),"بدون موعد")))</f>
        <v/>
      </c>
      <c r="K374" s="16">
        <f>IF(J374="متأخرة",'الإعدادات'!$B$4-G374,"")</f>
        <v/>
      </c>
      <c r="L374" s="18">
        <f>IF(OR(B374&amp;""="",NOT(ISNUMBER(A374))),"",IF(COUNTIFS($B$6:$B$505,B374&amp;"",$A$6:$A$505,"&gt;"&amp;A374)=0,1,0))</f>
        <v/>
      </c>
      <c r="M374" s="16">
        <f>IF(J374="متأخرة",COUNTIFS($K$6:$K$505,"&gt;"&amp;K374)+COUNTIFS($K$6:K374,K374),"")</f>
        <v/>
      </c>
    </row>
    <row r="375">
      <c r="A375" s="13" t="n"/>
      <c r="B375" s="5" t="n"/>
      <c r="C375" s="5" t="n"/>
      <c r="D375" s="5" t="n"/>
      <c r="E375" s="5" t="n"/>
      <c r="F375" s="5" t="n"/>
      <c r="G375" s="13" t="n"/>
      <c r="H375" s="5" t="n"/>
      <c r="I375" s="6">
        <f>IF(B375&amp;""="","",IFERROR(INDEX('الطلاب'!$B$6:$B$205,MATCH(B375&amp;"",'الطلاب'!$A$6:$A$205,0))&amp;"","غير موجود"))</f>
        <v/>
      </c>
      <c r="J375" s="6">
        <f>IF(OR(B375&amp;""="",F375&lt;&gt;"نعم"),"",IF(H375="نعم","تمت",IF(ISNUMBER(G375),IF(G375&lt;'الإعدادات'!$B$4,"متأخرة","قادمة"),"بدون موعد")))</f>
        <v/>
      </c>
      <c r="K375" s="16">
        <f>IF(J375="متأخرة",'الإعدادات'!$B$4-G375,"")</f>
        <v/>
      </c>
      <c r="L375" s="18">
        <f>IF(OR(B375&amp;""="",NOT(ISNUMBER(A375))),"",IF(COUNTIFS($B$6:$B$505,B375&amp;"",$A$6:$A$505,"&gt;"&amp;A375)=0,1,0))</f>
        <v/>
      </c>
      <c r="M375" s="16">
        <f>IF(J375="متأخرة",COUNTIFS($K$6:$K$505,"&gt;"&amp;K375)+COUNTIFS($K$6:K375,K375),"")</f>
        <v/>
      </c>
    </row>
    <row r="376">
      <c r="A376" s="13" t="n"/>
      <c r="B376" s="5" t="n"/>
      <c r="C376" s="5" t="n"/>
      <c r="D376" s="5" t="n"/>
      <c r="E376" s="5" t="n"/>
      <c r="F376" s="5" t="n"/>
      <c r="G376" s="13" t="n"/>
      <c r="H376" s="5" t="n"/>
      <c r="I376" s="6">
        <f>IF(B376&amp;""="","",IFERROR(INDEX('الطلاب'!$B$6:$B$205,MATCH(B376&amp;"",'الطلاب'!$A$6:$A$205,0))&amp;"","غير موجود"))</f>
        <v/>
      </c>
      <c r="J376" s="6">
        <f>IF(OR(B376&amp;""="",F376&lt;&gt;"نعم"),"",IF(H376="نعم","تمت",IF(ISNUMBER(G376),IF(G376&lt;'الإعدادات'!$B$4,"متأخرة","قادمة"),"بدون موعد")))</f>
        <v/>
      </c>
      <c r="K376" s="16">
        <f>IF(J376="متأخرة",'الإعدادات'!$B$4-G376,"")</f>
        <v/>
      </c>
      <c r="L376" s="18">
        <f>IF(OR(B376&amp;""="",NOT(ISNUMBER(A376))),"",IF(COUNTIFS($B$6:$B$505,B376&amp;"",$A$6:$A$505,"&gt;"&amp;A376)=0,1,0))</f>
        <v/>
      </c>
      <c r="M376" s="16">
        <f>IF(J376="متأخرة",COUNTIFS($K$6:$K$505,"&gt;"&amp;K376)+COUNTIFS($K$6:K376,K376),"")</f>
        <v/>
      </c>
    </row>
    <row r="377">
      <c r="A377" s="13" t="n"/>
      <c r="B377" s="5" t="n"/>
      <c r="C377" s="5" t="n"/>
      <c r="D377" s="5" t="n"/>
      <c r="E377" s="5" t="n"/>
      <c r="F377" s="5" t="n"/>
      <c r="G377" s="13" t="n"/>
      <c r="H377" s="5" t="n"/>
      <c r="I377" s="6">
        <f>IF(B377&amp;""="","",IFERROR(INDEX('الطلاب'!$B$6:$B$205,MATCH(B377&amp;"",'الطلاب'!$A$6:$A$205,0))&amp;"","غير موجود"))</f>
        <v/>
      </c>
      <c r="J377" s="6">
        <f>IF(OR(B377&amp;""="",F377&lt;&gt;"نعم"),"",IF(H377="نعم","تمت",IF(ISNUMBER(G377),IF(G377&lt;'الإعدادات'!$B$4,"متأخرة","قادمة"),"بدون موعد")))</f>
        <v/>
      </c>
      <c r="K377" s="16">
        <f>IF(J377="متأخرة",'الإعدادات'!$B$4-G377,"")</f>
        <v/>
      </c>
      <c r="L377" s="18">
        <f>IF(OR(B377&amp;""="",NOT(ISNUMBER(A377))),"",IF(COUNTIFS($B$6:$B$505,B377&amp;"",$A$6:$A$505,"&gt;"&amp;A377)=0,1,0))</f>
        <v/>
      </c>
      <c r="M377" s="16">
        <f>IF(J377="متأخرة",COUNTIFS($K$6:$K$505,"&gt;"&amp;K377)+COUNTIFS($K$6:K377,K377),"")</f>
        <v/>
      </c>
    </row>
    <row r="378">
      <c r="A378" s="13" t="n"/>
      <c r="B378" s="5" t="n"/>
      <c r="C378" s="5" t="n"/>
      <c r="D378" s="5" t="n"/>
      <c r="E378" s="5" t="n"/>
      <c r="F378" s="5" t="n"/>
      <c r="G378" s="13" t="n"/>
      <c r="H378" s="5" t="n"/>
      <c r="I378" s="6">
        <f>IF(B378&amp;""="","",IFERROR(INDEX('الطلاب'!$B$6:$B$205,MATCH(B378&amp;"",'الطلاب'!$A$6:$A$205,0))&amp;"","غير موجود"))</f>
        <v/>
      </c>
      <c r="J378" s="6">
        <f>IF(OR(B378&amp;""="",F378&lt;&gt;"نعم"),"",IF(H378="نعم","تمت",IF(ISNUMBER(G378),IF(G378&lt;'الإعدادات'!$B$4,"متأخرة","قادمة"),"بدون موعد")))</f>
        <v/>
      </c>
      <c r="K378" s="16">
        <f>IF(J378="متأخرة",'الإعدادات'!$B$4-G378,"")</f>
        <v/>
      </c>
      <c r="L378" s="18">
        <f>IF(OR(B378&amp;""="",NOT(ISNUMBER(A378))),"",IF(COUNTIFS($B$6:$B$505,B378&amp;"",$A$6:$A$505,"&gt;"&amp;A378)=0,1,0))</f>
        <v/>
      </c>
      <c r="M378" s="16">
        <f>IF(J378="متأخرة",COUNTIFS($K$6:$K$505,"&gt;"&amp;K378)+COUNTIFS($K$6:K378,K378),"")</f>
        <v/>
      </c>
    </row>
    <row r="379">
      <c r="A379" s="13" t="n"/>
      <c r="B379" s="5" t="n"/>
      <c r="C379" s="5" t="n"/>
      <c r="D379" s="5" t="n"/>
      <c r="E379" s="5" t="n"/>
      <c r="F379" s="5" t="n"/>
      <c r="G379" s="13" t="n"/>
      <c r="H379" s="5" t="n"/>
      <c r="I379" s="6">
        <f>IF(B379&amp;""="","",IFERROR(INDEX('الطلاب'!$B$6:$B$205,MATCH(B379&amp;"",'الطلاب'!$A$6:$A$205,0))&amp;"","غير موجود"))</f>
        <v/>
      </c>
      <c r="J379" s="6">
        <f>IF(OR(B379&amp;""="",F379&lt;&gt;"نعم"),"",IF(H379="نعم","تمت",IF(ISNUMBER(G379),IF(G379&lt;'الإعدادات'!$B$4,"متأخرة","قادمة"),"بدون موعد")))</f>
        <v/>
      </c>
      <c r="K379" s="16">
        <f>IF(J379="متأخرة",'الإعدادات'!$B$4-G379,"")</f>
        <v/>
      </c>
      <c r="L379" s="18">
        <f>IF(OR(B379&amp;""="",NOT(ISNUMBER(A379))),"",IF(COUNTIFS($B$6:$B$505,B379&amp;"",$A$6:$A$505,"&gt;"&amp;A379)=0,1,0))</f>
        <v/>
      </c>
      <c r="M379" s="16">
        <f>IF(J379="متأخرة",COUNTIFS($K$6:$K$505,"&gt;"&amp;K379)+COUNTIFS($K$6:K379,K379),"")</f>
        <v/>
      </c>
    </row>
    <row r="380">
      <c r="A380" s="13" t="n"/>
      <c r="B380" s="5" t="n"/>
      <c r="C380" s="5" t="n"/>
      <c r="D380" s="5" t="n"/>
      <c r="E380" s="5" t="n"/>
      <c r="F380" s="5" t="n"/>
      <c r="G380" s="13" t="n"/>
      <c r="H380" s="5" t="n"/>
      <c r="I380" s="6">
        <f>IF(B380&amp;""="","",IFERROR(INDEX('الطلاب'!$B$6:$B$205,MATCH(B380&amp;"",'الطلاب'!$A$6:$A$205,0))&amp;"","غير موجود"))</f>
        <v/>
      </c>
      <c r="J380" s="6">
        <f>IF(OR(B380&amp;""="",F380&lt;&gt;"نعم"),"",IF(H380="نعم","تمت",IF(ISNUMBER(G380),IF(G380&lt;'الإعدادات'!$B$4,"متأخرة","قادمة"),"بدون موعد")))</f>
        <v/>
      </c>
      <c r="K380" s="16">
        <f>IF(J380="متأخرة",'الإعدادات'!$B$4-G380,"")</f>
        <v/>
      </c>
      <c r="L380" s="18">
        <f>IF(OR(B380&amp;""="",NOT(ISNUMBER(A380))),"",IF(COUNTIFS($B$6:$B$505,B380&amp;"",$A$6:$A$505,"&gt;"&amp;A380)=0,1,0))</f>
        <v/>
      </c>
      <c r="M380" s="16">
        <f>IF(J380="متأخرة",COUNTIFS($K$6:$K$505,"&gt;"&amp;K380)+COUNTIFS($K$6:K380,K380),"")</f>
        <v/>
      </c>
    </row>
    <row r="381">
      <c r="A381" s="13" t="n"/>
      <c r="B381" s="5" t="n"/>
      <c r="C381" s="5" t="n"/>
      <c r="D381" s="5" t="n"/>
      <c r="E381" s="5" t="n"/>
      <c r="F381" s="5" t="n"/>
      <c r="G381" s="13" t="n"/>
      <c r="H381" s="5" t="n"/>
      <c r="I381" s="6">
        <f>IF(B381&amp;""="","",IFERROR(INDEX('الطلاب'!$B$6:$B$205,MATCH(B381&amp;"",'الطلاب'!$A$6:$A$205,0))&amp;"","غير موجود"))</f>
        <v/>
      </c>
      <c r="J381" s="6">
        <f>IF(OR(B381&amp;""="",F381&lt;&gt;"نعم"),"",IF(H381="نعم","تمت",IF(ISNUMBER(G381),IF(G381&lt;'الإعدادات'!$B$4,"متأخرة","قادمة"),"بدون موعد")))</f>
        <v/>
      </c>
      <c r="K381" s="16">
        <f>IF(J381="متأخرة",'الإعدادات'!$B$4-G381,"")</f>
        <v/>
      </c>
      <c r="L381" s="18">
        <f>IF(OR(B381&amp;""="",NOT(ISNUMBER(A381))),"",IF(COUNTIFS($B$6:$B$505,B381&amp;"",$A$6:$A$505,"&gt;"&amp;A381)=0,1,0))</f>
        <v/>
      </c>
      <c r="M381" s="16">
        <f>IF(J381="متأخرة",COUNTIFS($K$6:$K$505,"&gt;"&amp;K381)+COUNTIFS($K$6:K381,K381),"")</f>
        <v/>
      </c>
    </row>
    <row r="382">
      <c r="A382" s="13" t="n"/>
      <c r="B382" s="5" t="n"/>
      <c r="C382" s="5" t="n"/>
      <c r="D382" s="5" t="n"/>
      <c r="E382" s="5" t="n"/>
      <c r="F382" s="5" t="n"/>
      <c r="G382" s="13" t="n"/>
      <c r="H382" s="5" t="n"/>
      <c r="I382" s="6">
        <f>IF(B382&amp;""="","",IFERROR(INDEX('الطلاب'!$B$6:$B$205,MATCH(B382&amp;"",'الطلاب'!$A$6:$A$205,0))&amp;"","غير موجود"))</f>
        <v/>
      </c>
      <c r="J382" s="6">
        <f>IF(OR(B382&amp;""="",F382&lt;&gt;"نعم"),"",IF(H382="نعم","تمت",IF(ISNUMBER(G382),IF(G382&lt;'الإعدادات'!$B$4,"متأخرة","قادمة"),"بدون موعد")))</f>
        <v/>
      </c>
      <c r="K382" s="16">
        <f>IF(J382="متأخرة",'الإعدادات'!$B$4-G382,"")</f>
        <v/>
      </c>
      <c r="L382" s="18">
        <f>IF(OR(B382&amp;""="",NOT(ISNUMBER(A382))),"",IF(COUNTIFS($B$6:$B$505,B382&amp;"",$A$6:$A$505,"&gt;"&amp;A382)=0,1,0))</f>
        <v/>
      </c>
      <c r="M382" s="16">
        <f>IF(J382="متأخرة",COUNTIFS($K$6:$K$505,"&gt;"&amp;K382)+COUNTIFS($K$6:K382,K382),"")</f>
        <v/>
      </c>
    </row>
    <row r="383">
      <c r="A383" s="13" t="n"/>
      <c r="B383" s="5" t="n"/>
      <c r="C383" s="5" t="n"/>
      <c r="D383" s="5" t="n"/>
      <c r="E383" s="5" t="n"/>
      <c r="F383" s="5" t="n"/>
      <c r="G383" s="13" t="n"/>
      <c r="H383" s="5" t="n"/>
      <c r="I383" s="6">
        <f>IF(B383&amp;""="","",IFERROR(INDEX('الطلاب'!$B$6:$B$205,MATCH(B383&amp;"",'الطلاب'!$A$6:$A$205,0))&amp;"","غير موجود"))</f>
        <v/>
      </c>
      <c r="J383" s="6">
        <f>IF(OR(B383&amp;""="",F383&lt;&gt;"نعم"),"",IF(H383="نعم","تمت",IF(ISNUMBER(G383),IF(G383&lt;'الإعدادات'!$B$4,"متأخرة","قادمة"),"بدون موعد")))</f>
        <v/>
      </c>
      <c r="K383" s="16">
        <f>IF(J383="متأخرة",'الإعدادات'!$B$4-G383,"")</f>
        <v/>
      </c>
      <c r="L383" s="18">
        <f>IF(OR(B383&amp;""="",NOT(ISNUMBER(A383))),"",IF(COUNTIFS($B$6:$B$505,B383&amp;"",$A$6:$A$505,"&gt;"&amp;A383)=0,1,0))</f>
        <v/>
      </c>
      <c r="M383" s="16">
        <f>IF(J383="متأخرة",COUNTIFS($K$6:$K$505,"&gt;"&amp;K383)+COUNTIFS($K$6:K383,K383),"")</f>
        <v/>
      </c>
    </row>
    <row r="384">
      <c r="A384" s="13" t="n"/>
      <c r="B384" s="5" t="n"/>
      <c r="C384" s="5" t="n"/>
      <c r="D384" s="5" t="n"/>
      <c r="E384" s="5" t="n"/>
      <c r="F384" s="5" t="n"/>
      <c r="G384" s="13" t="n"/>
      <c r="H384" s="5" t="n"/>
      <c r="I384" s="6">
        <f>IF(B384&amp;""="","",IFERROR(INDEX('الطلاب'!$B$6:$B$205,MATCH(B384&amp;"",'الطلاب'!$A$6:$A$205,0))&amp;"","غير موجود"))</f>
        <v/>
      </c>
      <c r="J384" s="6">
        <f>IF(OR(B384&amp;""="",F384&lt;&gt;"نعم"),"",IF(H384="نعم","تمت",IF(ISNUMBER(G384),IF(G384&lt;'الإعدادات'!$B$4,"متأخرة","قادمة"),"بدون موعد")))</f>
        <v/>
      </c>
      <c r="K384" s="16">
        <f>IF(J384="متأخرة",'الإعدادات'!$B$4-G384,"")</f>
        <v/>
      </c>
      <c r="L384" s="18">
        <f>IF(OR(B384&amp;""="",NOT(ISNUMBER(A384))),"",IF(COUNTIFS($B$6:$B$505,B384&amp;"",$A$6:$A$505,"&gt;"&amp;A384)=0,1,0))</f>
        <v/>
      </c>
      <c r="M384" s="16">
        <f>IF(J384="متأخرة",COUNTIFS($K$6:$K$505,"&gt;"&amp;K384)+COUNTIFS($K$6:K384,K384),"")</f>
        <v/>
      </c>
    </row>
    <row r="385">
      <c r="A385" s="13" t="n"/>
      <c r="B385" s="5" t="n"/>
      <c r="C385" s="5" t="n"/>
      <c r="D385" s="5" t="n"/>
      <c r="E385" s="5" t="n"/>
      <c r="F385" s="5" t="n"/>
      <c r="G385" s="13" t="n"/>
      <c r="H385" s="5" t="n"/>
      <c r="I385" s="6">
        <f>IF(B385&amp;""="","",IFERROR(INDEX('الطلاب'!$B$6:$B$205,MATCH(B385&amp;"",'الطلاب'!$A$6:$A$205,0))&amp;"","غير موجود"))</f>
        <v/>
      </c>
      <c r="J385" s="6">
        <f>IF(OR(B385&amp;""="",F385&lt;&gt;"نعم"),"",IF(H385="نعم","تمت",IF(ISNUMBER(G385),IF(G385&lt;'الإعدادات'!$B$4,"متأخرة","قادمة"),"بدون موعد")))</f>
        <v/>
      </c>
      <c r="K385" s="16">
        <f>IF(J385="متأخرة",'الإعدادات'!$B$4-G385,"")</f>
        <v/>
      </c>
      <c r="L385" s="18">
        <f>IF(OR(B385&amp;""="",NOT(ISNUMBER(A385))),"",IF(COUNTIFS($B$6:$B$505,B385&amp;"",$A$6:$A$505,"&gt;"&amp;A385)=0,1,0))</f>
        <v/>
      </c>
      <c r="M385" s="16">
        <f>IF(J385="متأخرة",COUNTIFS($K$6:$K$505,"&gt;"&amp;K385)+COUNTIFS($K$6:K385,K385),"")</f>
        <v/>
      </c>
    </row>
    <row r="386">
      <c r="A386" s="13" t="n"/>
      <c r="B386" s="5" t="n"/>
      <c r="C386" s="5" t="n"/>
      <c r="D386" s="5" t="n"/>
      <c r="E386" s="5" t="n"/>
      <c r="F386" s="5" t="n"/>
      <c r="G386" s="13" t="n"/>
      <c r="H386" s="5" t="n"/>
      <c r="I386" s="6">
        <f>IF(B386&amp;""="","",IFERROR(INDEX('الطلاب'!$B$6:$B$205,MATCH(B386&amp;"",'الطلاب'!$A$6:$A$205,0))&amp;"","غير موجود"))</f>
        <v/>
      </c>
      <c r="J386" s="6">
        <f>IF(OR(B386&amp;""="",F386&lt;&gt;"نعم"),"",IF(H386="نعم","تمت",IF(ISNUMBER(G386),IF(G386&lt;'الإعدادات'!$B$4,"متأخرة","قادمة"),"بدون موعد")))</f>
        <v/>
      </c>
      <c r="K386" s="16">
        <f>IF(J386="متأخرة",'الإعدادات'!$B$4-G386,"")</f>
        <v/>
      </c>
      <c r="L386" s="18">
        <f>IF(OR(B386&amp;""="",NOT(ISNUMBER(A386))),"",IF(COUNTIFS($B$6:$B$505,B386&amp;"",$A$6:$A$505,"&gt;"&amp;A386)=0,1,0))</f>
        <v/>
      </c>
      <c r="M386" s="16">
        <f>IF(J386="متأخرة",COUNTIFS($K$6:$K$505,"&gt;"&amp;K386)+COUNTIFS($K$6:K386,K386),"")</f>
        <v/>
      </c>
    </row>
    <row r="387">
      <c r="A387" s="13" t="n"/>
      <c r="B387" s="5" t="n"/>
      <c r="C387" s="5" t="n"/>
      <c r="D387" s="5" t="n"/>
      <c r="E387" s="5" t="n"/>
      <c r="F387" s="5" t="n"/>
      <c r="G387" s="13" t="n"/>
      <c r="H387" s="5" t="n"/>
      <c r="I387" s="6">
        <f>IF(B387&amp;""="","",IFERROR(INDEX('الطلاب'!$B$6:$B$205,MATCH(B387&amp;"",'الطلاب'!$A$6:$A$205,0))&amp;"","غير موجود"))</f>
        <v/>
      </c>
      <c r="J387" s="6">
        <f>IF(OR(B387&amp;""="",F387&lt;&gt;"نعم"),"",IF(H387="نعم","تمت",IF(ISNUMBER(G387),IF(G387&lt;'الإعدادات'!$B$4,"متأخرة","قادمة"),"بدون موعد")))</f>
        <v/>
      </c>
      <c r="K387" s="16">
        <f>IF(J387="متأخرة",'الإعدادات'!$B$4-G387,"")</f>
        <v/>
      </c>
      <c r="L387" s="18">
        <f>IF(OR(B387&amp;""="",NOT(ISNUMBER(A387))),"",IF(COUNTIFS($B$6:$B$505,B387&amp;"",$A$6:$A$505,"&gt;"&amp;A387)=0,1,0))</f>
        <v/>
      </c>
      <c r="M387" s="16">
        <f>IF(J387="متأخرة",COUNTIFS($K$6:$K$505,"&gt;"&amp;K387)+COUNTIFS($K$6:K387,K387),"")</f>
        <v/>
      </c>
    </row>
    <row r="388">
      <c r="A388" s="13" t="n"/>
      <c r="B388" s="5" t="n"/>
      <c r="C388" s="5" t="n"/>
      <c r="D388" s="5" t="n"/>
      <c r="E388" s="5" t="n"/>
      <c r="F388" s="5" t="n"/>
      <c r="G388" s="13" t="n"/>
      <c r="H388" s="5" t="n"/>
      <c r="I388" s="6">
        <f>IF(B388&amp;""="","",IFERROR(INDEX('الطلاب'!$B$6:$B$205,MATCH(B388&amp;"",'الطلاب'!$A$6:$A$205,0))&amp;"","غير موجود"))</f>
        <v/>
      </c>
      <c r="J388" s="6">
        <f>IF(OR(B388&amp;""="",F388&lt;&gt;"نعم"),"",IF(H388="نعم","تمت",IF(ISNUMBER(G388),IF(G388&lt;'الإعدادات'!$B$4,"متأخرة","قادمة"),"بدون موعد")))</f>
        <v/>
      </c>
      <c r="K388" s="16">
        <f>IF(J388="متأخرة",'الإعدادات'!$B$4-G388,"")</f>
        <v/>
      </c>
      <c r="L388" s="18">
        <f>IF(OR(B388&amp;""="",NOT(ISNUMBER(A388))),"",IF(COUNTIFS($B$6:$B$505,B388&amp;"",$A$6:$A$505,"&gt;"&amp;A388)=0,1,0))</f>
        <v/>
      </c>
      <c r="M388" s="16">
        <f>IF(J388="متأخرة",COUNTIFS($K$6:$K$505,"&gt;"&amp;K388)+COUNTIFS($K$6:K388,K388),"")</f>
        <v/>
      </c>
    </row>
    <row r="389">
      <c r="A389" s="13" t="n"/>
      <c r="B389" s="5" t="n"/>
      <c r="C389" s="5" t="n"/>
      <c r="D389" s="5" t="n"/>
      <c r="E389" s="5" t="n"/>
      <c r="F389" s="5" t="n"/>
      <c r="G389" s="13" t="n"/>
      <c r="H389" s="5" t="n"/>
      <c r="I389" s="6">
        <f>IF(B389&amp;""="","",IFERROR(INDEX('الطلاب'!$B$6:$B$205,MATCH(B389&amp;"",'الطلاب'!$A$6:$A$205,0))&amp;"","غير موجود"))</f>
        <v/>
      </c>
      <c r="J389" s="6">
        <f>IF(OR(B389&amp;""="",F389&lt;&gt;"نعم"),"",IF(H389="نعم","تمت",IF(ISNUMBER(G389),IF(G389&lt;'الإعدادات'!$B$4,"متأخرة","قادمة"),"بدون موعد")))</f>
        <v/>
      </c>
      <c r="K389" s="16">
        <f>IF(J389="متأخرة",'الإعدادات'!$B$4-G389,"")</f>
        <v/>
      </c>
      <c r="L389" s="18">
        <f>IF(OR(B389&amp;""="",NOT(ISNUMBER(A389))),"",IF(COUNTIFS($B$6:$B$505,B389&amp;"",$A$6:$A$505,"&gt;"&amp;A389)=0,1,0))</f>
        <v/>
      </c>
      <c r="M389" s="16">
        <f>IF(J389="متأخرة",COUNTIFS($K$6:$K$505,"&gt;"&amp;K389)+COUNTIFS($K$6:K389,K389),"")</f>
        <v/>
      </c>
    </row>
    <row r="390">
      <c r="A390" s="13" t="n"/>
      <c r="B390" s="5" t="n"/>
      <c r="C390" s="5" t="n"/>
      <c r="D390" s="5" t="n"/>
      <c r="E390" s="5" t="n"/>
      <c r="F390" s="5" t="n"/>
      <c r="G390" s="13" t="n"/>
      <c r="H390" s="5" t="n"/>
      <c r="I390" s="6">
        <f>IF(B390&amp;""="","",IFERROR(INDEX('الطلاب'!$B$6:$B$205,MATCH(B390&amp;"",'الطلاب'!$A$6:$A$205,0))&amp;"","غير موجود"))</f>
        <v/>
      </c>
      <c r="J390" s="6">
        <f>IF(OR(B390&amp;""="",F390&lt;&gt;"نعم"),"",IF(H390="نعم","تمت",IF(ISNUMBER(G390),IF(G390&lt;'الإعدادات'!$B$4,"متأخرة","قادمة"),"بدون موعد")))</f>
        <v/>
      </c>
      <c r="K390" s="16">
        <f>IF(J390="متأخرة",'الإعدادات'!$B$4-G390,"")</f>
        <v/>
      </c>
      <c r="L390" s="18">
        <f>IF(OR(B390&amp;""="",NOT(ISNUMBER(A390))),"",IF(COUNTIFS($B$6:$B$505,B390&amp;"",$A$6:$A$505,"&gt;"&amp;A390)=0,1,0))</f>
        <v/>
      </c>
      <c r="M390" s="16">
        <f>IF(J390="متأخرة",COUNTIFS($K$6:$K$505,"&gt;"&amp;K390)+COUNTIFS($K$6:K390,K390),"")</f>
        <v/>
      </c>
    </row>
    <row r="391">
      <c r="A391" s="13" t="n"/>
      <c r="B391" s="5" t="n"/>
      <c r="C391" s="5" t="n"/>
      <c r="D391" s="5" t="n"/>
      <c r="E391" s="5" t="n"/>
      <c r="F391" s="5" t="n"/>
      <c r="G391" s="13" t="n"/>
      <c r="H391" s="5" t="n"/>
      <c r="I391" s="6">
        <f>IF(B391&amp;""="","",IFERROR(INDEX('الطلاب'!$B$6:$B$205,MATCH(B391&amp;"",'الطلاب'!$A$6:$A$205,0))&amp;"","غير موجود"))</f>
        <v/>
      </c>
      <c r="J391" s="6">
        <f>IF(OR(B391&amp;""="",F391&lt;&gt;"نعم"),"",IF(H391="نعم","تمت",IF(ISNUMBER(G391),IF(G391&lt;'الإعدادات'!$B$4,"متأخرة","قادمة"),"بدون موعد")))</f>
        <v/>
      </c>
      <c r="K391" s="16">
        <f>IF(J391="متأخرة",'الإعدادات'!$B$4-G391,"")</f>
        <v/>
      </c>
      <c r="L391" s="18">
        <f>IF(OR(B391&amp;""="",NOT(ISNUMBER(A391))),"",IF(COUNTIFS($B$6:$B$505,B391&amp;"",$A$6:$A$505,"&gt;"&amp;A391)=0,1,0))</f>
        <v/>
      </c>
      <c r="M391" s="16">
        <f>IF(J391="متأخرة",COUNTIFS($K$6:$K$505,"&gt;"&amp;K391)+COUNTIFS($K$6:K391,K391),"")</f>
        <v/>
      </c>
    </row>
    <row r="392">
      <c r="A392" s="13" t="n"/>
      <c r="B392" s="5" t="n"/>
      <c r="C392" s="5" t="n"/>
      <c r="D392" s="5" t="n"/>
      <c r="E392" s="5" t="n"/>
      <c r="F392" s="5" t="n"/>
      <c r="G392" s="13" t="n"/>
      <c r="H392" s="5" t="n"/>
      <c r="I392" s="6">
        <f>IF(B392&amp;""="","",IFERROR(INDEX('الطلاب'!$B$6:$B$205,MATCH(B392&amp;"",'الطلاب'!$A$6:$A$205,0))&amp;"","غير موجود"))</f>
        <v/>
      </c>
      <c r="J392" s="6">
        <f>IF(OR(B392&amp;""="",F392&lt;&gt;"نعم"),"",IF(H392="نعم","تمت",IF(ISNUMBER(G392),IF(G392&lt;'الإعدادات'!$B$4,"متأخرة","قادمة"),"بدون موعد")))</f>
        <v/>
      </c>
      <c r="K392" s="16">
        <f>IF(J392="متأخرة",'الإعدادات'!$B$4-G392,"")</f>
        <v/>
      </c>
      <c r="L392" s="18">
        <f>IF(OR(B392&amp;""="",NOT(ISNUMBER(A392))),"",IF(COUNTIFS($B$6:$B$505,B392&amp;"",$A$6:$A$505,"&gt;"&amp;A392)=0,1,0))</f>
        <v/>
      </c>
      <c r="M392" s="16">
        <f>IF(J392="متأخرة",COUNTIFS($K$6:$K$505,"&gt;"&amp;K392)+COUNTIFS($K$6:K392,K392),"")</f>
        <v/>
      </c>
    </row>
    <row r="393">
      <c r="A393" s="13" t="n"/>
      <c r="B393" s="5" t="n"/>
      <c r="C393" s="5" t="n"/>
      <c r="D393" s="5" t="n"/>
      <c r="E393" s="5" t="n"/>
      <c r="F393" s="5" t="n"/>
      <c r="G393" s="13" t="n"/>
      <c r="H393" s="5" t="n"/>
      <c r="I393" s="6">
        <f>IF(B393&amp;""="","",IFERROR(INDEX('الطلاب'!$B$6:$B$205,MATCH(B393&amp;"",'الطلاب'!$A$6:$A$205,0))&amp;"","غير موجود"))</f>
        <v/>
      </c>
      <c r="J393" s="6">
        <f>IF(OR(B393&amp;""="",F393&lt;&gt;"نعم"),"",IF(H393="نعم","تمت",IF(ISNUMBER(G393),IF(G393&lt;'الإعدادات'!$B$4,"متأخرة","قادمة"),"بدون موعد")))</f>
        <v/>
      </c>
      <c r="K393" s="16">
        <f>IF(J393="متأخرة",'الإعدادات'!$B$4-G393,"")</f>
        <v/>
      </c>
      <c r="L393" s="18">
        <f>IF(OR(B393&amp;""="",NOT(ISNUMBER(A393))),"",IF(COUNTIFS($B$6:$B$505,B393&amp;"",$A$6:$A$505,"&gt;"&amp;A393)=0,1,0))</f>
        <v/>
      </c>
      <c r="M393" s="16">
        <f>IF(J393="متأخرة",COUNTIFS($K$6:$K$505,"&gt;"&amp;K393)+COUNTIFS($K$6:K393,K393),"")</f>
        <v/>
      </c>
    </row>
    <row r="394">
      <c r="A394" s="13" t="n"/>
      <c r="B394" s="5" t="n"/>
      <c r="C394" s="5" t="n"/>
      <c r="D394" s="5" t="n"/>
      <c r="E394" s="5" t="n"/>
      <c r="F394" s="5" t="n"/>
      <c r="G394" s="13" t="n"/>
      <c r="H394" s="5" t="n"/>
      <c r="I394" s="6">
        <f>IF(B394&amp;""="","",IFERROR(INDEX('الطلاب'!$B$6:$B$205,MATCH(B394&amp;"",'الطلاب'!$A$6:$A$205,0))&amp;"","غير موجود"))</f>
        <v/>
      </c>
      <c r="J394" s="6">
        <f>IF(OR(B394&amp;""="",F394&lt;&gt;"نعم"),"",IF(H394="نعم","تمت",IF(ISNUMBER(G394),IF(G394&lt;'الإعدادات'!$B$4,"متأخرة","قادمة"),"بدون موعد")))</f>
        <v/>
      </c>
      <c r="K394" s="16">
        <f>IF(J394="متأخرة",'الإعدادات'!$B$4-G394,"")</f>
        <v/>
      </c>
      <c r="L394" s="18">
        <f>IF(OR(B394&amp;""="",NOT(ISNUMBER(A394))),"",IF(COUNTIFS($B$6:$B$505,B394&amp;"",$A$6:$A$505,"&gt;"&amp;A394)=0,1,0))</f>
        <v/>
      </c>
      <c r="M394" s="16">
        <f>IF(J394="متأخرة",COUNTIFS($K$6:$K$505,"&gt;"&amp;K394)+COUNTIFS($K$6:K394,K394),"")</f>
        <v/>
      </c>
    </row>
    <row r="395">
      <c r="A395" s="13" t="n"/>
      <c r="B395" s="5" t="n"/>
      <c r="C395" s="5" t="n"/>
      <c r="D395" s="5" t="n"/>
      <c r="E395" s="5" t="n"/>
      <c r="F395" s="5" t="n"/>
      <c r="G395" s="13" t="n"/>
      <c r="H395" s="5" t="n"/>
      <c r="I395" s="6">
        <f>IF(B395&amp;""="","",IFERROR(INDEX('الطلاب'!$B$6:$B$205,MATCH(B395&amp;"",'الطلاب'!$A$6:$A$205,0))&amp;"","غير موجود"))</f>
        <v/>
      </c>
      <c r="J395" s="6">
        <f>IF(OR(B395&amp;""="",F395&lt;&gt;"نعم"),"",IF(H395="نعم","تمت",IF(ISNUMBER(G395),IF(G395&lt;'الإعدادات'!$B$4,"متأخرة","قادمة"),"بدون موعد")))</f>
        <v/>
      </c>
      <c r="K395" s="16">
        <f>IF(J395="متأخرة",'الإعدادات'!$B$4-G395,"")</f>
        <v/>
      </c>
      <c r="L395" s="18">
        <f>IF(OR(B395&amp;""="",NOT(ISNUMBER(A395))),"",IF(COUNTIFS($B$6:$B$505,B395&amp;"",$A$6:$A$505,"&gt;"&amp;A395)=0,1,0))</f>
        <v/>
      </c>
      <c r="M395" s="16">
        <f>IF(J395="متأخرة",COUNTIFS($K$6:$K$505,"&gt;"&amp;K395)+COUNTIFS($K$6:K395,K395),"")</f>
        <v/>
      </c>
    </row>
    <row r="396">
      <c r="A396" s="13" t="n"/>
      <c r="B396" s="5" t="n"/>
      <c r="C396" s="5" t="n"/>
      <c r="D396" s="5" t="n"/>
      <c r="E396" s="5" t="n"/>
      <c r="F396" s="5" t="n"/>
      <c r="G396" s="13" t="n"/>
      <c r="H396" s="5" t="n"/>
      <c r="I396" s="6">
        <f>IF(B396&amp;""="","",IFERROR(INDEX('الطلاب'!$B$6:$B$205,MATCH(B396&amp;"",'الطلاب'!$A$6:$A$205,0))&amp;"","غير موجود"))</f>
        <v/>
      </c>
      <c r="J396" s="6">
        <f>IF(OR(B396&amp;""="",F396&lt;&gt;"نعم"),"",IF(H396="نعم","تمت",IF(ISNUMBER(G396),IF(G396&lt;'الإعدادات'!$B$4,"متأخرة","قادمة"),"بدون موعد")))</f>
        <v/>
      </c>
      <c r="K396" s="16">
        <f>IF(J396="متأخرة",'الإعدادات'!$B$4-G396,"")</f>
        <v/>
      </c>
      <c r="L396" s="18">
        <f>IF(OR(B396&amp;""="",NOT(ISNUMBER(A396))),"",IF(COUNTIFS($B$6:$B$505,B396&amp;"",$A$6:$A$505,"&gt;"&amp;A396)=0,1,0))</f>
        <v/>
      </c>
      <c r="M396" s="16">
        <f>IF(J396="متأخرة",COUNTIFS($K$6:$K$505,"&gt;"&amp;K396)+COUNTIFS($K$6:K396,K396),"")</f>
        <v/>
      </c>
    </row>
    <row r="397">
      <c r="A397" s="13" t="n"/>
      <c r="B397" s="5" t="n"/>
      <c r="C397" s="5" t="n"/>
      <c r="D397" s="5" t="n"/>
      <c r="E397" s="5" t="n"/>
      <c r="F397" s="5" t="n"/>
      <c r="G397" s="13" t="n"/>
      <c r="H397" s="5" t="n"/>
      <c r="I397" s="6">
        <f>IF(B397&amp;""="","",IFERROR(INDEX('الطلاب'!$B$6:$B$205,MATCH(B397&amp;"",'الطلاب'!$A$6:$A$205,0))&amp;"","غير موجود"))</f>
        <v/>
      </c>
      <c r="J397" s="6">
        <f>IF(OR(B397&amp;""="",F397&lt;&gt;"نعم"),"",IF(H397="نعم","تمت",IF(ISNUMBER(G397),IF(G397&lt;'الإعدادات'!$B$4,"متأخرة","قادمة"),"بدون موعد")))</f>
        <v/>
      </c>
      <c r="K397" s="16">
        <f>IF(J397="متأخرة",'الإعدادات'!$B$4-G397,"")</f>
        <v/>
      </c>
      <c r="L397" s="18">
        <f>IF(OR(B397&amp;""="",NOT(ISNUMBER(A397))),"",IF(COUNTIFS($B$6:$B$505,B397&amp;"",$A$6:$A$505,"&gt;"&amp;A397)=0,1,0))</f>
        <v/>
      </c>
      <c r="M397" s="16">
        <f>IF(J397="متأخرة",COUNTIFS($K$6:$K$505,"&gt;"&amp;K397)+COUNTIFS($K$6:K397,K397),"")</f>
        <v/>
      </c>
    </row>
    <row r="398">
      <c r="A398" s="13" t="n"/>
      <c r="B398" s="5" t="n"/>
      <c r="C398" s="5" t="n"/>
      <c r="D398" s="5" t="n"/>
      <c r="E398" s="5" t="n"/>
      <c r="F398" s="5" t="n"/>
      <c r="G398" s="13" t="n"/>
      <c r="H398" s="5" t="n"/>
      <c r="I398" s="6">
        <f>IF(B398&amp;""="","",IFERROR(INDEX('الطلاب'!$B$6:$B$205,MATCH(B398&amp;"",'الطلاب'!$A$6:$A$205,0))&amp;"","غير موجود"))</f>
        <v/>
      </c>
      <c r="J398" s="6">
        <f>IF(OR(B398&amp;""="",F398&lt;&gt;"نعم"),"",IF(H398="نعم","تمت",IF(ISNUMBER(G398),IF(G398&lt;'الإعدادات'!$B$4,"متأخرة","قادمة"),"بدون موعد")))</f>
        <v/>
      </c>
      <c r="K398" s="16">
        <f>IF(J398="متأخرة",'الإعدادات'!$B$4-G398,"")</f>
        <v/>
      </c>
      <c r="L398" s="18">
        <f>IF(OR(B398&amp;""="",NOT(ISNUMBER(A398))),"",IF(COUNTIFS($B$6:$B$505,B398&amp;"",$A$6:$A$505,"&gt;"&amp;A398)=0,1,0))</f>
        <v/>
      </c>
      <c r="M398" s="16">
        <f>IF(J398="متأخرة",COUNTIFS($K$6:$K$505,"&gt;"&amp;K398)+COUNTIFS($K$6:K398,K398),"")</f>
        <v/>
      </c>
    </row>
    <row r="399">
      <c r="A399" s="13" t="n"/>
      <c r="B399" s="5" t="n"/>
      <c r="C399" s="5" t="n"/>
      <c r="D399" s="5" t="n"/>
      <c r="E399" s="5" t="n"/>
      <c r="F399" s="5" t="n"/>
      <c r="G399" s="13" t="n"/>
      <c r="H399" s="5" t="n"/>
      <c r="I399" s="6">
        <f>IF(B399&amp;""="","",IFERROR(INDEX('الطلاب'!$B$6:$B$205,MATCH(B399&amp;"",'الطلاب'!$A$6:$A$205,0))&amp;"","غير موجود"))</f>
        <v/>
      </c>
      <c r="J399" s="6">
        <f>IF(OR(B399&amp;""="",F399&lt;&gt;"نعم"),"",IF(H399="نعم","تمت",IF(ISNUMBER(G399),IF(G399&lt;'الإعدادات'!$B$4,"متأخرة","قادمة"),"بدون موعد")))</f>
        <v/>
      </c>
      <c r="K399" s="16">
        <f>IF(J399="متأخرة",'الإعدادات'!$B$4-G399,"")</f>
        <v/>
      </c>
      <c r="L399" s="18">
        <f>IF(OR(B399&amp;""="",NOT(ISNUMBER(A399))),"",IF(COUNTIFS($B$6:$B$505,B399&amp;"",$A$6:$A$505,"&gt;"&amp;A399)=0,1,0))</f>
        <v/>
      </c>
      <c r="M399" s="16">
        <f>IF(J399="متأخرة",COUNTIFS($K$6:$K$505,"&gt;"&amp;K399)+COUNTIFS($K$6:K399,K399),"")</f>
        <v/>
      </c>
    </row>
    <row r="400">
      <c r="A400" s="13" t="n"/>
      <c r="B400" s="5" t="n"/>
      <c r="C400" s="5" t="n"/>
      <c r="D400" s="5" t="n"/>
      <c r="E400" s="5" t="n"/>
      <c r="F400" s="5" t="n"/>
      <c r="G400" s="13" t="n"/>
      <c r="H400" s="5" t="n"/>
      <c r="I400" s="6">
        <f>IF(B400&amp;""="","",IFERROR(INDEX('الطلاب'!$B$6:$B$205,MATCH(B400&amp;"",'الطلاب'!$A$6:$A$205,0))&amp;"","غير موجود"))</f>
        <v/>
      </c>
      <c r="J400" s="6">
        <f>IF(OR(B400&amp;""="",F400&lt;&gt;"نعم"),"",IF(H400="نعم","تمت",IF(ISNUMBER(G400),IF(G400&lt;'الإعدادات'!$B$4,"متأخرة","قادمة"),"بدون موعد")))</f>
        <v/>
      </c>
      <c r="K400" s="16">
        <f>IF(J400="متأخرة",'الإعدادات'!$B$4-G400,"")</f>
        <v/>
      </c>
      <c r="L400" s="18">
        <f>IF(OR(B400&amp;""="",NOT(ISNUMBER(A400))),"",IF(COUNTIFS($B$6:$B$505,B400&amp;"",$A$6:$A$505,"&gt;"&amp;A400)=0,1,0))</f>
        <v/>
      </c>
      <c r="M400" s="16">
        <f>IF(J400="متأخرة",COUNTIFS($K$6:$K$505,"&gt;"&amp;K400)+COUNTIFS($K$6:K400,K400),"")</f>
        <v/>
      </c>
    </row>
    <row r="401">
      <c r="A401" s="13" t="n"/>
      <c r="B401" s="5" t="n"/>
      <c r="C401" s="5" t="n"/>
      <c r="D401" s="5" t="n"/>
      <c r="E401" s="5" t="n"/>
      <c r="F401" s="5" t="n"/>
      <c r="G401" s="13" t="n"/>
      <c r="H401" s="5" t="n"/>
      <c r="I401" s="6">
        <f>IF(B401&amp;""="","",IFERROR(INDEX('الطلاب'!$B$6:$B$205,MATCH(B401&amp;"",'الطلاب'!$A$6:$A$205,0))&amp;"","غير موجود"))</f>
        <v/>
      </c>
      <c r="J401" s="6">
        <f>IF(OR(B401&amp;""="",F401&lt;&gt;"نعم"),"",IF(H401="نعم","تمت",IF(ISNUMBER(G401),IF(G401&lt;'الإعدادات'!$B$4,"متأخرة","قادمة"),"بدون موعد")))</f>
        <v/>
      </c>
      <c r="K401" s="16">
        <f>IF(J401="متأخرة",'الإعدادات'!$B$4-G401,"")</f>
        <v/>
      </c>
      <c r="L401" s="18">
        <f>IF(OR(B401&amp;""="",NOT(ISNUMBER(A401))),"",IF(COUNTIFS($B$6:$B$505,B401&amp;"",$A$6:$A$505,"&gt;"&amp;A401)=0,1,0))</f>
        <v/>
      </c>
      <c r="M401" s="16">
        <f>IF(J401="متأخرة",COUNTIFS($K$6:$K$505,"&gt;"&amp;K401)+COUNTIFS($K$6:K401,K401),"")</f>
        <v/>
      </c>
    </row>
    <row r="402">
      <c r="A402" s="13" t="n"/>
      <c r="B402" s="5" t="n"/>
      <c r="C402" s="5" t="n"/>
      <c r="D402" s="5" t="n"/>
      <c r="E402" s="5" t="n"/>
      <c r="F402" s="5" t="n"/>
      <c r="G402" s="13" t="n"/>
      <c r="H402" s="5" t="n"/>
      <c r="I402" s="6">
        <f>IF(B402&amp;""="","",IFERROR(INDEX('الطلاب'!$B$6:$B$205,MATCH(B402&amp;"",'الطلاب'!$A$6:$A$205,0))&amp;"","غير موجود"))</f>
        <v/>
      </c>
      <c r="J402" s="6">
        <f>IF(OR(B402&amp;""="",F402&lt;&gt;"نعم"),"",IF(H402="نعم","تمت",IF(ISNUMBER(G402),IF(G402&lt;'الإعدادات'!$B$4,"متأخرة","قادمة"),"بدون موعد")))</f>
        <v/>
      </c>
      <c r="K402" s="16">
        <f>IF(J402="متأخرة",'الإعدادات'!$B$4-G402,"")</f>
        <v/>
      </c>
      <c r="L402" s="18">
        <f>IF(OR(B402&amp;""="",NOT(ISNUMBER(A402))),"",IF(COUNTIFS($B$6:$B$505,B402&amp;"",$A$6:$A$505,"&gt;"&amp;A402)=0,1,0))</f>
        <v/>
      </c>
      <c r="M402" s="16">
        <f>IF(J402="متأخرة",COUNTIFS($K$6:$K$505,"&gt;"&amp;K402)+COUNTIFS($K$6:K402,K402),"")</f>
        <v/>
      </c>
    </row>
    <row r="403">
      <c r="A403" s="13" t="n"/>
      <c r="B403" s="5" t="n"/>
      <c r="C403" s="5" t="n"/>
      <c r="D403" s="5" t="n"/>
      <c r="E403" s="5" t="n"/>
      <c r="F403" s="5" t="n"/>
      <c r="G403" s="13" t="n"/>
      <c r="H403" s="5" t="n"/>
      <c r="I403" s="6">
        <f>IF(B403&amp;""="","",IFERROR(INDEX('الطلاب'!$B$6:$B$205,MATCH(B403&amp;"",'الطلاب'!$A$6:$A$205,0))&amp;"","غير موجود"))</f>
        <v/>
      </c>
      <c r="J403" s="6">
        <f>IF(OR(B403&amp;""="",F403&lt;&gt;"نعم"),"",IF(H403="نعم","تمت",IF(ISNUMBER(G403),IF(G403&lt;'الإعدادات'!$B$4,"متأخرة","قادمة"),"بدون موعد")))</f>
        <v/>
      </c>
      <c r="K403" s="16">
        <f>IF(J403="متأخرة",'الإعدادات'!$B$4-G403,"")</f>
        <v/>
      </c>
      <c r="L403" s="18">
        <f>IF(OR(B403&amp;""="",NOT(ISNUMBER(A403))),"",IF(COUNTIFS($B$6:$B$505,B403&amp;"",$A$6:$A$505,"&gt;"&amp;A403)=0,1,0))</f>
        <v/>
      </c>
      <c r="M403" s="16">
        <f>IF(J403="متأخرة",COUNTIFS($K$6:$K$505,"&gt;"&amp;K403)+COUNTIFS($K$6:K403,K403),"")</f>
        <v/>
      </c>
    </row>
    <row r="404">
      <c r="A404" s="13" t="n"/>
      <c r="B404" s="5" t="n"/>
      <c r="C404" s="5" t="n"/>
      <c r="D404" s="5" t="n"/>
      <c r="E404" s="5" t="n"/>
      <c r="F404" s="5" t="n"/>
      <c r="G404" s="13" t="n"/>
      <c r="H404" s="5" t="n"/>
      <c r="I404" s="6">
        <f>IF(B404&amp;""="","",IFERROR(INDEX('الطلاب'!$B$6:$B$205,MATCH(B404&amp;"",'الطلاب'!$A$6:$A$205,0))&amp;"","غير موجود"))</f>
        <v/>
      </c>
      <c r="J404" s="6">
        <f>IF(OR(B404&amp;""="",F404&lt;&gt;"نعم"),"",IF(H404="نعم","تمت",IF(ISNUMBER(G404),IF(G404&lt;'الإعدادات'!$B$4,"متأخرة","قادمة"),"بدون موعد")))</f>
        <v/>
      </c>
      <c r="K404" s="16">
        <f>IF(J404="متأخرة",'الإعدادات'!$B$4-G404,"")</f>
        <v/>
      </c>
      <c r="L404" s="18">
        <f>IF(OR(B404&amp;""="",NOT(ISNUMBER(A404))),"",IF(COUNTIFS($B$6:$B$505,B404&amp;"",$A$6:$A$505,"&gt;"&amp;A404)=0,1,0))</f>
        <v/>
      </c>
      <c r="M404" s="16">
        <f>IF(J404="متأخرة",COUNTIFS($K$6:$K$505,"&gt;"&amp;K404)+COUNTIFS($K$6:K404,K404),"")</f>
        <v/>
      </c>
    </row>
    <row r="405">
      <c r="A405" s="13" t="n"/>
      <c r="B405" s="5" t="n"/>
      <c r="C405" s="5" t="n"/>
      <c r="D405" s="5" t="n"/>
      <c r="E405" s="5" t="n"/>
      <c r="F405" s="5" t="n"/>
      <c r="G405" s="13" t="n"/>
      <c r="H405" s="5" t="n"/>
      <c r="I405" s="6">
        <f>IF(B405&amp;""="","",IFERROR(INDEX('الطلاب'!$B$6:$B$205,MATCH(B405&amp;"",'الطلاب'!$A$6:$A$205,0))&amp;"","غير موجود"))</f>
        <v/>
      </c>
      <c r="J405" s="6">
        <f>IF(OR(B405&amp;""="",F405&lt;&gt;"نعم"),"",IF(H405="نعم","تمت",IF(ISNUMBER(G405),IF(G405&lt;'الإعدادات'!$B$4,"متأخرة","قادمة"),"بدون موعد")))</f>
        <v/>
      </c>
      <c r="K405" s="16">
        <f>IF(J405="متأخرة",'الإعدادات'!$B$4-G405,"")</f>
        <v/>
      </c>
      <c r="L405" s="18">
        <f>IF(OR(B405&amp;""="",NOT(ISNUMBER(A405))),"",IF(COUNTIFS($B$6:$B$505,B405&amp;"",$A$6:$A$505,"&gt;"&amp;A405)=0,1,0))</f>
        <v/>
      </c>
      <c r="M405" s="16">
        <f>IF(J405="متأخرة",COUNTIFS($K$6:$K$505,"&gt;"&amp;K405)+COUNTIFS($K$6:K405,K405),"")</f>
        <v/>
      </c>
    </row>
    <row r="406">
      <c r="A406" s="13" t="n"/>
      <c r="B406" s="5" t="n"/>
      <c r="C406" s="5" t="n"/>
      <c r="D406" s="5" t="n"/>
      <c r="E406" s="5" t="n"/>
      <c r="F406" s="5" t="n"/>
      <c r="G406" s="13" t="n"/>
      <c r="H406" s="5" t="n"/>
      <c r="I406" s="6">
        <f>IF(B406&amp;""="","",IFERROR(INDEX('الطلاب'!$B$6:$B$205,MATCH(B406&amp;"",'الطلاب'!$A$6:$A$205,0))&amp;"","غير موجود"))</f>
        <v/>
      </c>
      <c r="J406" s="6">
        <f>IF(OR(B406&amp;""="",F406&lt;&gt;"نعم"),"",IF(H406="نعم","تمت",IF(ISNUMBER(G406),IF(G406&lt;'الإعدادات'!$B$4,"متأخرة","قادمة"),"بدون موعد")))</f>
        <v/>
      </c>
      <c r="K406" s="16">
        <f>IF(J406="متأخرة",'الإعدادات'!$B$4-G406,"")</f>
        <v/>
      </c>
      <c r="L406" s="18">
        <f>IF(OR(B406&amp;""="",NOT(ISNUMBER(A406))),"",IF(COUNTIFS($B$6:$B$505,B406&amp;"",$A$6:$A$505,"&gt;"&amp;A406)=0,1,0))</f>
        <v/>
      </c>
      <c r="M406" s="16">
        <f>IF(J406="متأخرة",COUNTIFS($K$6:$K$505,"&gt;"&amp;K406)+COUNTIFS($K$6:K406,K406),"")</f>
        <v/>
      </c>
    </row>
    <row r="407">
      <c r="A407" s="13" t="n"/>
      <c r="B407" s="5" t="n"/>
      <c r="C407" s="5" t="n"/>
      <c r="D407" s="5" t="n"/>
      <c r="E407" s="5" t="n"/>
      <c r="F407" s="5" t="n"/>
      <c r="G407" s="13" t="n"/>
      <c r="H407" s="5" t="n"/>
      <c r="I407" s="6">
        <f>IF(B407&amp;""="","",IFERROR(INDEX('الطلاب'!$B$6:$B$205,MATCH(B407&amp;"",'الطلاب'!$A$6:$A$205,0))&amp;"","غير موجود"))</f>
        <v/>
      </c>
      <c r="J407" s="6">
        <f>IF(OR(B407&amp;""="",F407&lt;&gt;"نعم"),"",IF(H407="نعم","تمت",IF(ISNUMBER(G407),IF(G407&lt;'الإعدادات'!$B$4,"متأخرة","قادمة"),"بدون موعد")))</f>
        <v/>
      </c>
      <c r="K407" s="16">
        <f>IF(J407="متأخرة",'الإعدادات'!$B$4-G407,"")</f>
        <v/>
      </c>
      <c r="L407" s="18">
        <f>IF(OR(B407&amp;""="",NOT(ISNUMBER(A407))),"",IF(COUNTIFS($B$6:$B$505,B407&amp;"",$A$6:$A$505,"&gt;"&amp;A407)=0,1,0))</f>
        <v/>
      </c>
      <c r="M407" s="16">
        <f>IF(J407="متأخرة",COUNTIFS($K$6:$K$505,"&gt;"&amp;K407)+COUNTIFS($K$6:K407,K407),"")</f>
        <v/>
      </c>
    </row>
    <row r="408">
      <c r="A408" s="13" t="n"/>
      <c r="B408" s="5" t="n"/>
      <c r="C408" s="5" t="n"/>
      <c r="D408" s="5" t="n"/>
      <c r="E408" s="5" t="n"/>
      <c r="F408" s="5" t="n"/>
      <c r="G408" s="13" t="n"/>
      <c r="H408" s="5" t="n"/>
      <c r="I408" s="6">
        <f>IF(B408&amp;""="","",IFERROR(INDEX('الطلاب'!$B$6:$B$205,MATCH(B408&amp;"",'الطلاب'!$A$6:$A$205,0))&amp;"","غير موجود"))</f>
        <v/>
      </c>
      <c r="J408" s="6">
        <f>IF(OR(B408&amp;""="",F408&lt;&gt;"نعم"),"",IF(H408="نعم","تمت",IF(ISNUMBER(G408),IF(G408&lt;'الإعدادات'!$B$4,"متأخرة","قادمة"),"بدون موعد")))</f>
        <v/>
      </c>
      <c r="K408" s="16">
        <f>IF(J408="متأخرة",'الإعدادات'!$B$4-G408,"")</f>
        <v/>
      </c>
      <c r="L408" s="18">
        <f>IF(OR(B408&amp;""="",NOT(ISNUMBER(A408))),"",IF(COUNTIFS($B$6:$B$505,B408&amp;"",$A$6:$A$505,"&gt;"&amp;A408)=0,1,0))</f>
        <v/>
      </c>
      <c r="M408" s="16">
        <f>IF(J408="متأخرة",COUNTIFS($K$6:$K$505,"&gt;"&amp;K408)+COUNTIFS($K$6:K408,K408),"")</f>
        <v/>
      </c>
    </row>
    <row r="409">
      <c r="A409" s="13" t="n"/>
      <c r="B409" s="5" t="n"/>
      <c r="C409" s="5" t="n"/>
      <c r="D409" s="5" t="n"/>
      <c r="E409" s="5" t="n"/>
      <c r="F409" s="5" t="n"/>
      <c r="G409" s="13" t="n"/>
      <c r="H409" s="5" t="n"/>
      <c r="I409" s="6">
        <f>IF(B409&amp;""="","",IFERROR(INDEX('الطلاب'!$B$6:$B$205,MATCH(B409&amp;"",'الطلاب'!$A$6:$A$205,0))&amp;"","غير موجود"))</f>
        <v/>
      </c>
      <c r="J409" s="6">
        <f>IF(OR(B409&amp;""="",F409&lt;&gt;"نعم"),"",IF(H409="نعم","تمت",IF(ISNUMBER(G409),IF(G409&lt;'الإعدادات'!$B$4,"متأخرة","قادمة"),"بدون موعد")))</f>
        <v/>
      </c>
      <c r="K409" s="16">
        <f>IF(J409="متأخرة",'الإعدادات'!$B$4-G409,"")</f>
        <v/>
      </c>
      <c r="L409" s="18">
        <f>IF(OR(B409&amp;""="",NOT(ISNUMBER(A409))),"",IF(COUNTIFS($B$6:$B$505,B409&amp;"",$A$6:$A$505,"&gt;"&amp;A409)=0,1,0))</f>
        <v/>
      </c>
      <c r="M409" s="16">
        <f>IF(J409="متأخرة",COUNTIFS($K$6:$K$505,"&gt;"&amp;K409)+COUNTIFS($K$6:K409,K409),"")</f>
        <v/>
      </c>
    </row>
    <row r="410">
      <c r="A410" s="13" t="n"/>
      <c r="B410" s="5" t="n"/>
      <c r="C410" s="5" t="n"/>
      <c r="D410" s="5" t="n"/>
      <c r="E410" s="5" t="n"/>
      <c r="F410" s="5" t="n"/>
      <c r="G410" s="13" t="n"/>
      <c r="H410" s="5" t="n"/>
      <c r="I410" s="6">
        <f>IF(B410&amp;""="","",IFERROR(INDEX('الطلاب'!$B$6:$B$205,MATCH(B410&amp;"",'الطلاب'!$A$6:$A$205,0))&amp;"","غير موجود"))</f>
        <v/>
      </c>
      <c r="J410" s="6">
        <f>IF(OR(B410&amp;""="",F410&lt;&gt;"نعم"),"",IF(H410="نعم","تمت",IF(ISNUMBER(G410),IF(G410&lt;'الإعدادات'!$B$4,"متأخرة","قادمة"),"بدون موعد")))</f>
        <v/>
      </c>
      <c r="K410" s="16">
        <f>IF(J410="متأخرة",'الإعدادات'!$B$4-G410,"")</f>
        <v/>
      </c>
      <c r="L410" s="18">
        <f>IF(OR(B410&amp;""="",NOT(ISNUMBER(A410))),"",IF(COUNTIFS($B$6:$B$505,B410&amp;"",$A$6:$A$505,"&gt;"&amp;A410)=0,1,0))</f>
        <v/>
      </c>
      <c r="M410" s="16">
        <f>IF(J410="متأخرة",COUNTIFS($K$6:$K$505,"&gt;"&amp;K410)+COUNTIFS($K$6:K410,K410),"")</f>
        <v/>
      </c>
    </row>
    <row r="411">
      <c r="A411" s="13" t="n"/>
      <c r="B411" s="5" t="n"/>
      <c r="C411" s="5" t="n"/>
      <c r="D411" s="5" t="n"/>
      <c r="E411" s="5" t="n"/>
      <c r="F411" s="5" t="n"/>
      <c r="G411" s="13" t="n"/>
      <c r="H411" s="5" t="n"/>
      <c r="I411" s="6">
        <f>IF(B411&amp;""="","",IFERROR(INDEX('الطلاب'!$B$6:$B$205,MATCH(B411&amp;"",'الطلاب'!$A$6:$A$205,0))&amp;"","غير موجود"))</f>
        <v/>
      </c>
      <c r="J411" s="6">
        <f>IF(OR(B411&amp;""="",F411&lt;&gt;"نعم"),"",IF(H411="نعم","تمت",IF(ISNUMBER(G411),IF(G411&lt;'الإعدادات'!$B$4,"متأخرة","قادمة"),"بدون موعد")))</f>
        <v/>
      </c>
      <c r="K411" s="16">
        <f>IF(J411="متأخرة",'الإعدادات'!$B$4-G411,"")</f>
        <v/>
      </c>
      <c r="L411" s="18">
        <f>IF(OR(B411&amp;""="",NOT(ISNUMBER(A411))),"",IF(COUNTIFS($B$6:$B$505,B411&amp;"",$A$6:$A$505,"&gt;"&amp;A411)=0,1,0))</f>
        <v/>
      </c>
      <c r="M411" s="16">
        <f>IF(J411="متأخرة",COUNTIFS($K$6:$K$505,"&gt;"&amp;K411)+COUNTIFS($K$6:K411,K411),"")</f>
        <v/>
      </c>
    </row>
    <row r="412">
      <c r="A412" s="13" t="n"/>
      <c r="B412" s="5" t="n"/>
      <c r="C412" s="5" t="n"/>
      <c r="D412" s="5" t="n"/>
      <c r="E412" s="5" t="n"/>
      <c r="F412" s="5" t="n"/>
      <c r="G412" s="13" t="n"/>
      <c r="H412" s="5" t="n"/>
      <c r="I412" s="6">
        <f>IF(B412&amp;""="","",IFERROR(INDEX('الطلاب'!$B$6:$B$205,MATCH(B412&amp;"",'الطلاب'!$A$6:$A$205,0))&amp;"","غير موجود"))</f>
        <v/>
      </c>
      <c r="J412" s="6">
        <f>IF(OR(B412&amp;""="",F412&lt;&gt;"نعم"),"",IF(H412="نعم","تمت",IF(ISNUMBER(G412),IF(G412&lt;'الإعدادات'!$B$4,"متأخرة","قادمة"),"بدون موعد")))</f>
        <v/>
      </c>
      <c r="K412" s="16">
        <f>IF(J412="متأخرة",'الإعدادات'!$B$4-G412,"")</f>
        <v/>
      </c>
      <c r="L412" s="18">
        <f>IF(OR(B412&amp;""="",NOT(ISNUMBER(A412))),"",IF(COUNTIFS($B$6:$B$505,B412&amp;"",$A$6:$A$505,"&gt;"&amp;A412)=0,1,0))</f>
        <v/>
      </c>
      <c r="M412" s="16">
        <f>IF(J412="متأخرة",COUNTIFS($K$6:$K$505,"&gt;"&amp;K412)+COUNTIFS($K$6:K412,K412),"")</f>
        <v/>
      </c>
    </row>
    <row r="413">
      <c r="A413" s="13" t="n"/>
      <c r="B413" s="5" t="n"/>
      <c r="C413" s="5" t="n"/>
      <c r="D413" s="5" t="n"/>
      <c r="E413" s="5" t="n"/>
      <c r="F413" s="5" t="n"/>
      <c r="G413" s="13" t="n"/>
      <c r="H413" s="5" t="n"/>
      <c r="I413" s="6">
        <f>IF(B413&amp;""="","",IFERROR(INDEX('الطلاب'!$B$6:$B$205,MATCH(B413&amp;"",'الطلاب'!$A$6:$A$205,0))&amp;"","غير موجود"))</f>
        <v/>
      </c>
      <c r="J413" s="6">
        <f>IF(OR(B413&amp;""="",F413&lt;&gt;"نعم"),"",IF(H413="نعم","تمت",IF(ISNUMBER(G413),IF(G413&lt;'الإعدادات'!$B$4,"متأخرة","قادمة"),"بدون موعد")))</f>
        <v/>
      </c>
      <c r="K413" s="16">
        <f>IF(J413="متأخرة",'الإعدادات'!$B$4-G413,"")</f>
        <v/>
      </c>
      <c r="L413" s="18">
        <f>IF(OR(B413&amp;""="",NOT(ISNUMBER(A413))),"",IF(COUNTIFS($B$6:$B$505,B413&amp;"",$A$6:$A$505,"&gt;"&amp;A413)=0,1,0))</f>
        <v/>
      </c>
      <c r="M413" s="16">
        <f>IF(J413="متأخرة",COUNTIFS($K$6:$K$505,"&gt;"&amp;K413)+COUNTIFS($K$6:K413,K413),"")</f>
        <v/>
      </c>
    </row>
    <row r="414">
      <c r="A414" s="13" t="n"/>
      <c r="B414" s="5" t="n"/>
      <c r="C414" s="5" t="n"/>
      <c r="D414" s="5" t="n"/>
      <c r="E414" s="5" t="n"/>
      <c r="F414" s="5" t="n"/>
      <c r="G414" s="13" t="n"/>
      <c r="H414" s="5" t="n"/>
      <c r="I414" s="6">
        <f>IF(B414&amp;""="","",IFERROR(INDEX('الطلاب'!$B$6:$B$205,MATCH(B414&amp;"",'الطلاب'!$A$6:$A$205,0))&amp;"","غير موجود"))</f>
        <v/>
      </c>
      <c r="J414" s="6">
        <f>IF(OR(B414&amp;""="",F414&lt;&gt;"نعم"),"",IF(H414="نعم","تمت",IF(ISNUMBER(G414),IF(G414&lt;'الإعدادات'!$B$4,"متأخرة","قادمة"),"بدون موعد")))</f>
        <v/>
      </c>
      <c r="K414" s="16">
        <f>IF(J414="متأخرة",'الإعدادات'!$B$4-G414,"")</f>
        <v/>
      </c>
      <c r="L414" s="18">
        <f>IF(OR(B414&amp;""="",NOT(ISNUMBER(A414))),"",IF(COUNTIFS($B$6:$B$505,B414&amp;"",$A$6:$A$505,"&gt;"&amp;A414)=0,1,0))</f>
        <v/>
      </c>
      <c r="M414" s="16">
        <f>IF(J414="متأخرة",COUNTIFS($K$6:$K$505,"&gt;"&amp;K414)+COUNTIFS($K$6:K414,K414),"")</f>
        <v/>
      </c>
    </row>
    <row r="415">
      <c r="A415" s="13" t="n"/>
      <c r="B415" s="5" t="n"/>
      <c r="C415" s="5" t="n"/>
      <c r="D415" s="5" t="n"/>
      <c r="E415" s="5" t="n"/>
      <c r="F415" s="5" t="n"/>
      <c r="G415" s="13" t="n"/>
      <c r="H415" s="5" t="n"/>
      <c r="I415" s="6">
        <f>IF(B415&amp;""="","",IFERROR(INDEX('الطلاب'!$B$6:$B$205,MATCH(B415&amp;"",'الطلاب'!$A$6:$A$205,0))&amp;"","غير موجود"))</f>
        <v/>
      </c>
      <c r="J415" s="6">
        <f>IF(OR(B415&amp;""="",F415&lt;&gt;"نعم"),"",IF(H415="نعم","تمت",IF(ISNUMBER(G415),IF(G415&lt;'الإعدادات'!$B$4,"متأخرة","قادمة"),"بدون موعد")))</f>
        <v/>
      </c>
      <c r="K415" s="16">
        <f>IF(J415="متأخرة",'الإعدادات'!$B$4-G415,"")</f>
        <v/>
      </c>
      <c r="L415" s="18">
        <f>IF(OR(B415&amp;""="",NOT(ISNUMBER(A415))),"",IF(COUNTIFS($B$6:$B$505,B415&amp;"",$A$6:$A$505,"&gt;"&amp;A415)=0,1,0))</f>
        <v/>
      </c>
      <c r="M415" s="16">
        <f>IF(J415="متأخرة",COUNTIFS($K$6:$K$505,"&gt;"&amp;K415)+COUNTIFS($K$6:K415,K415),"")</f>
        <v/>
      </c>
    </row>
    <row r="416">
      <c r="A416" s="13" t="n"/>
      <c r="B416" s="5" t="n"/>
      <c r="C416" s="5" t="n"/>
      <c r="D416" s="5" t="n"/>
      <c r="E416" s="5" t="n"/>
      <c r="F416" s="5" t="n"/>
      <c r="G416" s="13" t="n"/>
      <c r="H416" s="5" t="n"/>
      <c r="I416" s="6">
        <f>IF(B416&amp;""="","",IFERROR(INDEX('الطلاب'!$B$6:$B$205,MATCH(B416&amp;"",'الطلاب'!$A$6:$A$205,0))&amp;"","غير موجود"))</f>
        <v/>
      </c>
      <c r="J416" s="6">
        <f>IF(OR(B416&amp;""="",F416&lt;&gt;"نعم"),"",IF(H416="نعم","تمت",IF(ISNUMBER(G416),IF(G416&lt;'الإعدادات'!$B$4,"متأخرة","قادمة"),"بدون موعد")))</f>
        <v/>
      </c>
      <c r="K416" s="16">
        <f>IF(J416="متأخرة",'الإعدادات'!$B$4-G416,"")</f>
        <v/>
      </c>
      <c r="L416" s="18">
        <f>IF(OR(B416&amp;""="",NOT(ISNUMBER(A416))),"",IF(COUNTIFS($B$6:$B$505,B416&amp;"",$A$6:$A$505,"&gt;"&amp;A416)=0,1,0))</f>
        <v/>
      </c>
      <c r="M416" s="16">
        <f>IF(J416="متأخرة",COUNTIFS($K$6:$K$505,"&gt;"&amp;K416)+COUNTIFS($K$6:K416,K416),"")</f>
        <v/>
      </c>
    </row>
    <row r="417">
      <c r="A417" s="13" t="n"/>
      <c r="B417" s="5" t="n"/>
      <c r="C417" s="5" t="n"/>
      <c r="D417" s="5" t="n"/>
      <c r="E417" s="5" t="n"/>
      <c r="F417" s="5" t="n"/>
      <c r="G417" s="13" t="n"/>
      <c r="H417" s="5" t="n"/>
      <c r="I417" s="6">
        <f>IF(B417&amp;""="","",IFERROR(INDEX('الطلاب'!$B$6:$B$205,MATCH(B417&amp;"",'الطلاب'!$A$6:$A$205,0))&amp;"","غير موجود"))</f>
        <v/>
      </c>
      <c r="J417" s="6">
        <f>IF(OR(B417&amp;""="",F417&lt;&gt;"نعم"),"",IF(H417="نعم","تمت",IF(ISNUMBER(G417),IF(G417&lt;'الإعدادات'!$B$4,"متأخرة","قادمة"),"بدون موعد")))</f>
        <v/>
      </c>
      <c r="K417" s="16">
        <f>IF(J417="متأخرة",'الإعدادات'!$B$4-G417,"")</f>
        <v/>
      </c>
      <c r="L417" s="18">
        <f>IF(OR(B417&amp;""="",NOT(ISNUMBER(A417))),"",IF(COUNTIFS($B$6:$B$505,B417&amp;"",$A$6:$A$505,"&gt;"&amp;A417)=0,1,0))</f>
        <v/>
      </c>
      <c r="M417" s="16">
        <f>IF(J417="متأخرة",COUNTIFS($K$6:$K$505,"&gt;"&amp;K417)+COUNTIFS($K$6:K417,K417),"")</f>
        <v/>
      </c>
    </row>
    <row r="418">
      <c r="A418" s="13" t="n"/>
      <c r="B418" s="5" t="n"/>
      <c r="C418" s="5" t="n"/>
      <c r="D418" s="5" t="n"/>
      <c r="E418" s="5" t="n"/>
      <c r="F418" s="5" t="n"/>
      <c r="G418" s="13" t="n"/>
      <c r="H418" s="5" t="n"/>
      <c r="I418" s="6">
        <f>IF(B418&amp;""="","",IFERROR(INDEX('الطلاب'!$B$6:$B$205,MATCH(B418&amp;"",'الطلاب'!$A$6:$A$205,0))&amp;"","غير موجود"))</f>
        <v/>
      </c>
      <c r="J418" s="6">
        <f>IF(OR(B418&amp;""="",F418&lt;&gt;"نعم"),"",IF(H418="نعم","تمت",IF(ISNUMBER(G418),IF(G418&lt;'الإعدادات'!$B$4,"متأخرة","قادمة"),"بدون موعد")))</f>
        <v/>
      </c>
      <c r="K418" s="16">
        <f>IF(J418="متأخرة",'الإعدادات'!$B$4-G418,"")</f>
        <v/>
      </c>
      <c r="L418" s="18">
        <f>IF(OR(B418&amp;""="",NOT(ISNUMBER(A418))),"",IF(COUNTIFS($B$6:$B$505,B418&amp;"",$A$6:$A$505,"&gt;"&amp;A418)=0,1,0))</f>
        <v/>
      </c>
      <c r="M418" s="16">
        <f>IF(J418="متأخرة",COUNTIFS($K$6:$K$505,"&gt;"&amp;K418)+COUNTIFS($K$6:K418,K418),"")</f>
        <v/>
      </c>
    </row>
    <row r="419">
      <c r="A419" s="13" t="n"/>
      <c r="B419" s="5" t="n"/>
      <c r="C419" s="5" t="n"/>
      <c r="D419" s="5" t="n"/>
      <c r="E419" s="5" t="n"/>
      <c r="F419" s="5" t="n"/>
      <c r="G419" s="13" t="n"/>
      <c r="H419" s="5" t="n"/>
      <c r="I419" s="6">
        <f>IF(B419&amp;""="","",IFERROR(INDEX('الطلاب'!$B$6:$B$205,MATCH(B419&amp;"",'الطلاب'!$A$6:$A$205,0))&amp;"","غير موجود"))</f>
        <v/>
      </c>
      <c r="J419" s="6">
        <f>IF(OR(B419&amp;""="",F419&lt;&gt;"نعم"),"",IF(H419="نعم","تمت",IF(ISNUMBER(G419),IF(G419&lt;'الإعدادات'!$B$4,"متأخرة","قادمة"),"بدون موعد")))</f>
        <v/>
      </c>
      <c r="K419" s="16">
        <f>IF(J419="متأخرة",'الإعدادات'!$B$4-G419,"")</f>
        <v/>
      </c>
      <c r="L419" s="18">
        <f>IF(OR(B419&amp;""="",NOT(ISNUMBER(A419))),"",IF(COUNTIFS($B$6:$B$505,B419&amp;"",$A$6:$A$505,"&gt;"&amp;A419)=0,1,0))</f>
        <v/>
      </c>
      <c r="M419" s="16">
        <f>IF(J419="متأخرة",COUNTIFS($K$6:$K$505,"&gt;"&amp;K419)+COUNTIFS($K$6:K419,K419),"")</f>
        <v/>
      </c>
    </row>
    <row r="420">
      <c r="A420" s="13" t="n"/>
      <c r="B420" s="5" t="n"/>
      <c r="C420" s="5" t="n"/>
      <c r="D420" s="5" t="n"/>
      <c r="E420" s="5" t="n"/>
      <c r="F420" s="5" t="n"/>
      <c r="G420" s="13" t="n"/>
      <c r="H420" s="5" t="n"/>
      <c r="I420" s="6">
        <f>IF(B420&amp;""="","",IFERROR(INDEX('الطلاب'!$B$6:$B$205,MATCH(B420&amp;"",'الطلاب'!$A$6:$A$205,0))&amp;"","غير موجود"))</f>
        <v/>
      </c>
      <c r="J420" s="6">
        <f>IF(OR(B420&amp;""="",F420&lt;&gt;"نعم"),"",IF(H420="نعم","تمت",IF(ISNUMBER(G420),IF(G420&lt;'الإعدادات'!$B$4,"متأخرة","قادمة"),"بدون موعد")))</f>
        <v/>
      </c>
      <c r="K420" s="16">
        <f>IF(J420="متأخرة",'الإعدادات'!$B$4-G420,"")</f>
        <v/>
      </c>
      <c r="L420" s="18">
        <f>IF(OR(B420&amp;""="",NOT(ISNUMBER(A420))),"",IF(COUNTIFS($B$6:$B$505,B420&amp;"",$A$6:$A$505,"&gt;"&amp;A420)=0,1,0))</f>
        <v/>
      </c>
      <c r="M420" s="16">
        <f>IF(J420="متأخرة",COUNTIFS($K$6:$K$505,"&gt;"&amp;K420)+COUNTIFS($K$6:K420,K420),"")</f>
        <v/>
      </c>
    </row>
    <row r="421">
      <c r="A421" s="13" t="n"/>
      <c r="B421" s="5" t="n"/>
      <c r="C421" s="5" t="n"/>
      <c r="D421" s="5" t="n"/>
      <c r="E421" s="5" t="n"/>
      <c r="F421" s="5" t="n"/>
      <c r="G421" s="13" t="n"/>
      <c r="H421" s="5" t="n"/>
      <c r="I421" s="6">
        <f>IF(B421&amp;""="","",IFERROR(INDEX('الطلاب'!$B$6:$B$205,MATCH(B421&amp;"",'الطلاب'!$A$6:$A$205,0))&amp;"","غير موجود"))</f>
        <v/>
      </c>
      <c r="J421" s="6">
        <f>IF(OR(B421&amp;""="",F421&lt;&gt;"نعم"),"",IF(H421="نعم","تمت",IF(ISNUMBER(G421),IF(G421&lt;'الإعدادات'!$B$4,"متأخرة","قادمة"),"بدون موعد")))</f>
        <v/>
      </c>
      <c r="K421" s="16">
        <f>IF(J421="متأخرة",'الإعدادات'!$B$4-G421,"")</f>
        <v/>
      </c>
      <c r="L421" s="18">
        <f>IF(OR(B421&amp;""="",NOT(ISNUMBER(A421))),"",IF(COUNTIFS($B$6:$B$505,B421&amp;"",$A$6:$A$505,"&gt;"&amp;A421)=0,1,0))</f>
        <v/>
      </c>
      <c r="M421" s="16">
        <f>IF(J421="متأخرة",COUNTIFS($K$6:$K$505,"&gt;"&amp;K421)+COUNTIFS($K$6:K421,K421),"")</f>
        <v/>
      </c>
    </row>
    <row r="422">
      <c r="A422" s="13" t="n"/>
      <c r="B422" s="5" t="n"/>
      <c r="C422" s="5" t="n"/>
      <c r="D422" s="5" t="n"/>
      <c r="E422" s="5" t="n"/>
      <c r="F422" s="5" t="n"/>
      <c r="G422" s="13" t="n"/>
      <c r="H422" s="5" t="n"/>
      <c r="I422" s="6">
        <f>IF(B422&amp;""="","",IFERROR(INDEX('الطلاب'!$B$6:$B$205,MATCH(B422&amp;"",'الطلاب'!$A$6:$A$205,0))&amp;"","غير موجود"))</f>
        <v/>
      </c>
      <c r="J422" s="6">
        <f>IF(OR(B422&amp;""="",F422&lt;&gt;"نعم"),"",IF(H422="نعم","تمت",IF(ISNUMBER(G422),IF(G422&lt;'الإعدادات'!$B$4,"متأخرة","قادمة"),"بدون موعد")))</f>
        <v/>
      </c>
      <c r="K422" s="16">
        <f>IF(J422="متأخرة",'الإعدادات'!$B$4-G422,"")</f>
        <v/>
      </c>
      <c r="L422" s="18">
        <f>IF(OR(B422&amp;""="",NOT(ISNUMBER(A422))),"",IF(COUNTIFS($B$6:$B$505,B422&amp;"",$A$6:$A$505,"&gt;"&amp;A422)=0,1,0))</f>
        <v/>
      </c>
      <c r="M422" s="16">
        <f>IF(J422="متأخرة",COUNTIFS($K$6:$K$505,"&gt;"&amp;K422)+COUNTIFS($K$6:K422,K422),"")</f>
        <v/>
      </c>
    </row>
    <row r="423">
      <c r="A423" s="13" t="n"/>
      <c r="B423" s="5" t="n"/>
      <c r="C423" s="5" t="n"/>
      <c r="D423" s="5" t="n"/>
      <c r="E423" s="5" t="n"/>
      <c r="F423" s="5" t="n"/>
      <c r="G423" s="13" t="n"/>
      <c r="H423" s="5" t="n"/>
      <c r="I423" s="6">
        <f>IF(B423&amp;""="","",IFERROR(INDEX('الطلاب'!$B$6:$B$205,MATCH(B423&amp;"",'الطلاب'!$A$6:$A$205,0))&amp;"","غير موجود"))</f>
        <v/>
      </c>
      <c r="J423" s="6">
        <f>IF(OR(B423&amp;""="",F423&lt;&gt;"نعم"),"",IF(H423="نعم","تمت",IF(ISNUMBER(G423),IF(G423&lt;'الإعدادات'!$B$4,"متأخرة","قادمة"),"بدون موعد")))</f>
        <v/>
      </c>
      <c r="K423" s="16">
        <f>IF(J423="متأخرة",'الإعدادات'!$B$4-G423,"")</f>
        <v/>
      </c>
      <c r="L423" s="18">
        <f>IF(OR(B423&amp;""="",NOT(ISNUMBER(A423))),"",IF(COUNTIFS($B$6:$B$505,B423&amp;"",$A$6:$A$505,"&gt;"&amp;A423)=0,1,0))</f>
        <v/>
      </c>
      <c r="M423" s="16">
        <f>IF(J423="متأخرة",COUNTIFS($K$6:$K$505,"&gt;"&amp;K423)+COUNTIFS($K$6:K423,K423),"")</f>
        <v/>
      </c>
    </row>
    <row r="424">
      <c r="A424" s="13" t="n"/>
      <c r="B424" s="5" t="n"/>
      <c r="C424" s="5" t="n"/>
      <c r="D424" s="5" t="n"/>
      <c r="E424" s="5" t="n"/>
      <c r="F424" s="5" t="n"/>
      <c r="G424" s="13" t="n"/>
      <c r="H424" s="5" t="n"/>
      <c r="I424" s="6">
        <f>IF(B424&amp;""="","",IFERROR(INDEX('الطلاب'!$B$6:$B$205,MATCH(B424&amp;"",'الطلاب'!$A$6:$A$205,0))&amp;"","غير موجود"))</f>
        <v/>
      </c>
      <c r="J424" s="6">
        <f>IF(OR(B424&amp;""="",F424&lt;&gt;"نعم"),"",IF(H424="نعم","تمت",IF(ISNUMBER(G424),IF(G424&lt;'الإعدادات'!$B$4,"متأخرة","قادمة"),"بدون موعد")))</f>
        <v/>
      </c>
      <c r="K424" s="16">
        <f>IF(J424="متأخرة",'الإعدادات'!$B$4-G424,"")</f>
        <v/>
      </c>
      <c r="L424" s="18">
        <f>IF(OR(B424&amp;""="",NOT(ISNUMBER(A424))),"",IF(COUNTIFS($B$6:$B$505,B424&amp;"",$A$6:$A$505,"&gt;"&amp;A424)=0,1,0))</f>
        <v/>
      </c>
      <c r="M424" s="16">
        <f>IF(J424="متأخرة",COUNTIFS($K$6:$K$505,"&gt;"&amp;K424)+COUNTIFS($K$6:K424,K424),"")</f>
        <v/>
      </c>
    </row>
    <row r="425">
      <c r="A425" s="13" t="n"/>
      <c r="B425" s="5" t="n"/>
      <c r="C425" s="5" t="n"/>
      <c r="D425" s="5" t="n"/>
      <c r="E425" s="5" t="n"/>
      <c r="F425" s="5" t="n"/>
      <c r="G425" s="13" t="n"/>
      <c r="H425" s="5" t="n"/>
      <c r="I425" s="6">
        <f>IF(B425&amp;""="","",IFERROR(INDEX('الطلاب'!$B$6:$B$205,MATCH(B425&amp;"",'الطلاب'!$A$6:$A$205,0))&amp;"","غير موجود"))</f>
        <v/>
      </c>
      <c r="J425" s="6">
        <f>IF(OR(B425&amp;""="",F425&lt;&gt;"نعم"),"",IF(H425="نعم","تمت",IF(ISNUMBER(G425),IF(G425&lt;'الإعدادات'!$B$4,"متأخرة","قادمة"),"بدون موعد")))</f>
        <v/>
      </c>
      <c r="K425" s="16">
        <f>IF(J425="متأخرة",'الإعدادات'!$B$4-G425,"")</f>
        <v/>
      </c>
      <c r="L425" s="18">
        <f>IF(OR(B425&amp;""="",NOT(ISNUMBER(A425))),"",IF(COUNTIFS($B$6:$B$505,B425&amp;"",$A$6:$A$505,"&gt;"&amp;A425)=0,1,0))</f>
        <v/>
      </c>
      <c r="M425" s="16">
        <f>IF(J425="متأخرة",COUNTIFS($K$6:$K$505,"&gt;"&amp;K425)+COUNTIFS($K$6:K425,K425),"")</f>
        <v/>
      </c>
    </row>
    <row r="426">
      <c r="A426" s="13" t="n"/>
      <c r="B426" s="5" t="n"/>
      <c r="C426" s="5" t="n"/>
      <c r="D426" s="5" t="n"/>
      <c r="E426" s="5" t="n"/>
      <c r="F426" s="5" t="n"/>
      <c r="G426" s="13" t="n"/>
      <c r="H426" s="5" t="n"/>
      <c r="I426" s="6">
        <f>IF(B426&amp;""="","",IFERROR(INDEX('الطلاب'!$B$6:$B$205,MATCH(B426&amp;"",'الطلاب'!$A$6:$A$205,0))&amp;"","غير موجود"))</f>
        <v/>
      </c>
      <c r="J426" s="6">
        <f>IF(OR(B426&amp;""="",F426&lt;&gt;"نعم"),"",IF(H426="نعم","تمت",IF(ISNUMBER(G426),IF(G426&lt;'الإعدادات'!$B$4,"متأخرة","قادمة"),"بدون موعد")))</f>
        <v/>
      </c>
      <c r="K426" s="16">
        <f>IF(J426="متأخرة",'الإعدادات'!$B$4-G426,"")</f>
        <v/>
      </c>
      <c r="L426" s="18">
        <f>IF(OR(B426&amp;""="",NOT(ISNUMBER(A426))),"",IF(COUNTIFS($B$6:$B$505,B426&amp;"",$A$6:$A$505,"&gt;"&amp;A426)=0,1,0))</f>
        <v/>
      </c>
      <c r="M426" s="16">
        <f>IF(J426="متأخرة",COUNTIFS($K$6:$K$505,"&gt;"&amp;K426)+COUNTIFS($K$6:K426,K426),"")</f>
        <v/>
      </c>
    </row>
    <row r="427">
      <c r="A427" s="13" t="n"/>
      <c r="B427" s="5" t="n"/>
      <c r="C427" s="5" t="n"/>
      <c r="D427" s="5" t="n"/>
      <c r="E427" s="5" t="n"/>
      <c r="F427" s="5" t="n"/>
      <c r="G427" s="13" t="n"/>
      <c r="H427" s="5" t="n"/>
      <c r="I427" s="6">
        <f>IF(B427&amp;""="","",IFERROR(INDEX('الطلاب'!$B$6:$B$205,MATCH(B427&amp;"",'الطلاب'!$A$6:$A$205,0))&amp;"","غير موجود"))</f>
        <v/>
      </c>
      <c r="J427" s="6">
        <f>IF(OR(B427&amp;""="",F427&lt;&gt;"نعم"),"",IF(H427="نعم","تمت",IF(ISNUMBER(G427),IF(G427&lt;'الإعدادات'!$B$4,"متأخرة","قادمة"),"بدون موعد")))</f>
        <v/>
      </c>
      <c r="K427" s="16">
        <f>IF(J427="متأخرة",'الإعدادات'!$B$4-G427,"")</f>
        <v/>
      </c>
      <c r="L427" s="18">
        <f>IF(OR(B427&amp;""="",NOT(ISNUMBER(A427))),"",IF(COUNTIFS($B$6:$B$505,B427&amp;"",$A$6:$A$505,"&gt;"&amp;A427)=0,1,0))</f>
        <v/>
      </c>
      <c r="M427" s="16">
        <f>IF(J427="متأخرة",COUNTIFS($K$6:$K$505,"&gt;"&amp;K427)+COUNTIFS($K$6:K427,K427),"")</f>
        <v/>
      </c>
    </row>
    <row r="428">
      <c r="A428" s="13" t="n"/>
      <c r="B428" s="5" t="n"/>
      <c r="C428" s="5" t="n"/>
      <c r="D428" s="5" t="n"/>
      <c r="E428" s="5" t="n"/>
      <c r="F428" s="5" t="n"/>
      <c r="G428" s="13" t="n"/>
      <c r="H428" s="5" t="n"/>
      <c r="I428" s="6">
        <f>IF(B428&amp;""="","",IFERROR(INDEX('الطلاب'!$B$6:$B$205,MATCH(B428&amp;"",'الطلاب'!$A$6:$A$205,0))&amp;"","غير موجود"))</f>
        <v/>
      </c>
      <c r="J428" s="6">
        <f>IF(OR(B428&amp;""="",F428&lt;&gt;"نعم"),"",IF(H428="نعم","تمت",IF(ISNUMBER(G428),IF(G428&lt;'الإعدادات'!$B$4,"متأخرة","قادمة"),"بدون موعد")))</f>
        <v/>
      </c>
      <c r="K428" s="16">
        <f>IF(J428="متأخرة",'الإعدادات'!$B$4-G428,"")</f>
        <v/>
      </c>
      <c r="L428" s="18">
        <f>IF(OR(B428&amp;""="",NOT(ISNUMBER(A428))),"",IF(COUNTIFS($B$6:$B$505,B428&amp;"",$A$6:$A$505,"&gt;"&amp;A428)=0,1,0))</f>
        <v/>
      </c>
      <c r="M428" s="16">
        <f>IF(J428="متأخرة",COUNTIFS($K$6:$K$505,"&gt;"&amp;K428)+COUNTIFS($K$6:K428,K428),"")</f>
        <v/>
      </c>
    </row>
    <row r="429">
      <c r="A429" s="13" t="n"/>
      <c r="B429" s="5" t="n"/>
      <c r="C429" s="5" t="n"/>
      <c r="D429" s="5" t="n"/>
      <c r="E429" s="5" t="n"/>
      <c r="F429" s="5" t="n"/>
      <c r="G429" s="13" t="n"/>
      <c r="H429" s="5" t="n"/>
      <c r="I429" s="6">
        <f>IF(B429&amp;""="","",IFERROR(INDEX('الطلاب'!$B$6:$B$205,MATCH(B429&amp;"",'الطلاب'!$A$6:$A$205,0))&amp;"","غير موجود"))</f>
        <v/>
      </c>
      <c r="J429" s="6">
        <f>IF(OR(B429&amp;""="",F429&lt;&gt;"نعم"),"",IF(H429="نعم","تمت",IF(ISNUMBER(G429),IF(G429&lt;'الإعدادات'!$B$4,"متأخرة","قادمة"),"بدون موعد")))</f>
        <v/>
      </c>
      <c r="K429" s="16">
        <f>IF(J429="متأخرة",'الإعدادات'!$B$4-G429,"")</f>
        <v/>
      </c>
      <c r="L429" s="18">
        <f>IF(OR(B429&amp;""="",NOT(ISNUMBER(A429))),"",IF(COUNTIFS($B$6:$B$505,B429&amp;"",$A$6:$A$505,"&gt;"&amp;A429)=0,1,0))</f>
        <v/>
      </c>
      <c r="M429" s="16">
        <f>IF(J429="متأخرة",COUNTIFS($K$6:$K$505,"&gt;"&amp;K429)+COUNTIFS($K$6:K429,K429),"")</f>
        <v/>
      </c>
    </row>
    <row r="430">
      <c r="A430" s="13" t="n"/>
      <c r="B430" s="5" t="n"/>
      <c r="C430" s="5" t="n"/>
      <c r="D430" s="5" t="n"/>
      <c r="E430" s="5" t="n"/>
      <c r="F430" s="5" t="n"/>
      <c r="G430" s="13" t="n"/>
      <c r="H430" s="5" t="n"/>
      <c r="I430" s="6">
        <f>IF(B430&amp;""="","",IFERROR(INDEX('الطلاب'!$B$6:$B$205,MATCH(B430&amp;"",'الطلاب'!$A$6:$A$205,0))&amp;"","غير موجود"))</f>
        <v/>
      </c>
      <c r="J430" s="6">
        <f>IF(OR(B430&amp;""="",F430&lt;&gt;"نعم"),"",IF(H430="نعم","تمت",IF(ISNUMBER(G430),IF(G430&lt;'الإعدادات'!$B$4,"متأخرة","قادمة"),"بدون موعد")))</f>
        <v/>
      </c>
      <c r="K430" s="16">
        <f>IF(J430="متأخرة",'الإعدادات'!$B$4-G430,"")</f>
        <v/>
      </c>
      <c r="L430" s="18">
        <f>IF(OR(B430&amp;""="",NOT(ISNUMBER(A430))),"",IF(COUNTIFS($B$6:$B$505,B430&amp;"",$A$6:$A$505,"&gt;"&amp;A430)=0,1,0))</f>
        <v/>
      </c>
      <c r="M430" s="16">
        <f>IF(J430="متأخرة",COUNTIFS($K$6:$K$505,"&gt;"&amp;K430)+COUNTIFS($K$6:K430,K430),"")</f>
        <v/>
      </c>
    </row>
    <row r="431">
      <c r="A431" s="13" t="n"/>
      <c r="B431" s="5" t="n"/>
      <c r="C431" s="5" t="n"/>
      <c r="D431" s="5" t="n"/>
      <c r="E431" s="5" t="n"/>
      <c r="F431" s="5" t="n"/>
      <c r="G431" s="13" t="n"/>
      <c r="H431" s="5" t="n"/>
      <c r="I431" s="6">
        <f>IF(B431&amp;""="","",IFERROR(INDEX('الطلاب'!$B$6:$B$205,MATCH(B431&amp;"",'الطلاب'!$A$6:$A$205,0))&amp;"","غير موجود"))</f>
        <v/>
      </c>
      <c r="J431" s="6">
        <f>IF(OR(B431&amp;""="",F431&lt;&gt;"نعم"),"",IF(H431="نعم","تمت",IF(ISNUMBER(G431),IF(G431&lt;'الإعدادات'!$B$4,"متأخرة","قادمة"),"بدون موعد")))</f>
        <v/>
      </c>
      <c r="K431" s="16">
        <f>IF(J431="متأخرة",'الإعدادات'!$B$4-G431,"")</f>
        <v/>
      </c>
      <c r="L431" s="18">
        <f>IF(OR(B431&amp;""="",NOT(ISNUMBER(A431))),"",IF(COUNTIFS($B$6:$B$505,B431&amp;"",$A$6:$A$505,"&gt;"&amp;A431)=0,1,0))</f>
        <v/>
      </c>
      <c r="M431" s="16">
        <f>IF(J431="متأخرة",COUNTIFS($K$6:$K$505,"&gt;"&amp;K431)+COUNTIFS($K$6:K431,K431),"")</f>
        <v/>
      </c>
    </row>
    <row r="432">
      <c r="A432" s="13" t="n"/>
      <c r="B432" s="5" t="n"/>
      <c r="C432" s="5" t="n"/>
      <c r="D432" s="5" t="n"/>
      <c r="E432" s="5" t="n"/>
      <c r="F432" s="5" t="n"/>
      <c r="G432" s="13" t="n"/>
      <c r="H432" s="5" t="n"/>
      <c r="I432" s="6">
        <f>IF(B432&amp;""="","",IFERROR(INDEX('الطلاب'!$B$6:$B$205,MATCH(B432&amp;"",'الطلاب'!$A$6:$A$205,0))&amp;"","غير موجود"))</f>
        <v/>
      </c>
      <c r="J432" s="6">
        <f>IF(OR(B432&amp;""="",F432&lt;&gt;"نعم"),"",IF(H432="نعم","تمت",IF(ISNUMBER(G432),IF(G432&lt;'الإعدادات'!$B$4,"متأخرة","قادمة"),"بدون موعد")))</f>
        <v/>
      </c>
      <c r="K432" s="16">
        <f>IF(J432="متأخرة",'الإعدادات'!$B$4-G432,"")</f>
        <v/>
      </c>
      <c r="L432" s="18">
        <f>IF(OR(B432&amp;""="",NOT(ISNUMBER(A432))),"",IF(COUNTIFS($B$6:$B$505,B432&amp;"",$A$6:$A$505,"&gt;"&amp;A432)=0,1,0))</f>
        <v/>
      </c>
      <c r="M432" s="16">
        <f>IF(J432="متأخرة",COUNTIFS($K$6:$K$505,"&gt;"&amp;K432)+COUNTIFS($K$6:K432,K432),"")</f>
        <v/>
      </c>
    </row>
    <row r="433">
      <c r="A433" s="13" t="n"/>
      <c r="B433" s="5" t="n"/>
      <c r="C433" s="5" t="n"/>
      <c r="D433" s="5" t="n"/>
      <c r="E433" s="5" t="n"/>
      <c r="F433" s="5" t="n"/>
      <c r="G433" s="13" t="n"/>
      <c r="H433" s="5" t="n"/>
      <c r="I433" s="6">
        <f>IF(B433&amp;""="","",IFERROR(INDEX('الطلاب'!$B$6:$B$205,MATCH(B433&amp;"",'الطلاب'!$A$6:$A$205,0))&amp;"","غير موجود"))</f>
        <v/>
      </c>
      <c r="J433" s="6">
        <f>IF(OR(B433&amp;""="",F433&lt;&gt;"نعم"),"",IF(H433="نعم","تمت",IF(ISNUMBER(G433),IF(G433&lt;'الإعدادات'!$B$4,"متأخرة","قادمة"),"بدون موعد")))</f>
        <v/>
      </c>
      <c r="K433" s="16">
        <f>IF(J433="متأخرة",'الإعدادات'!$B$4-G433,"")</f>
        <v/>
      </c>
      <c r="L433" s="18">
        <f>IF(OR(B433&amp;""="",NOT(ISNUMBER(A433))),"",IF(COUNTIFS($B$6:$B$505,B433&amp;"",$A$6:$A$505,"&gt;"&amp;A433)=0,1,0))</f>
        <v/>
      </c>
      <c r="M433" s="16">
        <f>IF(J433="متأخرة",COUNTIFS($K$6:$K$505,"&gt;"&amp;K433)+COUNTIFS($K$6:K433,K433),"")</f>
        <v/>
      </c>
    </row>
    <row r="434">
      <c r="A434" s="13" t="n"/>
      <c r="B434" s="5" t="n"/>
      <c r="C434" s="5" t="n"/>
      <c r="D434" s="5" t="n"/>
      <c r="E434" s="5" t="n"/>
      <c r="F434" s="5" t="n"/>
      <c r="G434" s="13" t="n"/>
      <c r="H434" s="5" t="n"/>
      <c r="I434" s="6">
        <f>IF(B434&amp;""="","",IFERROR(INDEX('الطلاب'!$B$6:$B$205,MATCH(B434&amp;"",'الطلاب'!$A$6:$A$205,0))&amp;"","غير موجود"))</f>
        <v/>
      </c>
      <c r="J434" s="6">
        <f>IF(OR(B434&amp;""="",F434&lt;&gt;"نعم"),"",IF(H434="نعم","تمت",IF(ISNUMBER(G434),IF(G434&lt;'الإعدادات'!$B$4,"متأخرة","قادمة"),"بدون موعد")))</f>
        <v/>
      </c>
      <c r="K434" s="16">
        <f>IF(J434="متأخرة",'الإعدادات'!$B$4-G434,"")</f>
        <v/>
      </c>
      <c r="L434" s="18">
        <f>IF(OR(B434&amp;""="",NOT(ISNUMBER(A434))),"",IF(COUNTIFS($B$6:$B$505,B434&amp;"",$A$6:$A$505,"&gt;"&amp;A434)=0,1,0))</f>
        <v/>
      </c>
      <c r="M434" s="16">
        <f>IF(J434="متأخرة",COUNTIFS($K$6:$K$505,"&gt;"&amp;K434)+COUNTIFS($K$6:K434,K434),"")</f>
        <v/>
      </c>
    </row>
    <row r="435">
      <c r="A435" s="13" t="n"/>
      <c r="B435" s="5" t="n"/>
      <c r="C435" s="5" t="n"/>
      <c r="D435" s="5" t="n"/>
      <c r="E435" s="5" t="n"/>
      <c r="F435" s="5" t="n"/>
      <c r="G435" s="13" t="n"/>
      <c r="H435" s="5" t="n"/>
      <c r="I435" s="6">
        <f>IF(B435&amp;""="","",IFERROR(INDEX('الطلاب'!$B$6:$B$205,MATCH(B435&amp;"",'الطلاب'!$A$6:$A$205,0))&amp;"","غير موجود"))</f>
        <v/>
      </c>
      <c r="J435" s="6">
        <f>IF(OR(B435&amp;""="",F435&lt;&gt;"نعم"),"",IF(H435="نعم","تمت",IF(ISNUMBER(G435),IF(G435&lt;'الإعدادات'!$B$4,"متأخرة","قادمة"),"بدون موعد")))</f>
        <v/>
      </c>
      <c r="K435" s="16">
        <f>IF(J435="متأخرة",'الإعدادات'!$B$4-G435,"")</f>
        <v/>
      </c>
      <c r="L435" s="18">
        <f>IF(OR(B435&amp;""="",NOT(ISNUMBER(A435))),"",IF(COUNTIFS($B$6:$B$505,B435&amp;"",$A$6:$A$505,"&gt;"&amp;A435)=0,1,0))</f>
        <v/>
      </c>
      <c r="M435" s="16">
        <f>IF(J435="متأخرة",COUNTIFS($K$6:$K$505,"&gt;"&amp;K435)+COUNTIFS($K$6:K435,K435),"")</f>
        <v/>
      </c>
    </row>
    <row r="436">
      <c r="A436" s="13" t="n"/>
      <c r="B436" s="5" t="n"/>
      <c r="C436" s="5" t="n"/>
      <c r="D436" s="5" t="n"/>
      <c r="E436" s="5" t="n"/>
      <c r="F436" s="5" t="n"/>
      <c r="G436" s="13" t="n"/>
      <c r="H436" s="5" t="n"/>
      <c r="I436" s="6">
        <f>IF(B436&amp;""="","",IFERROR(INDEX('الطلاب'!$B$6:$B$205,MATCH(B436&amp;"",'الطلاب'!$A$6:$A$205,0))&amp;"","غير موجود"))</f>
        <v/>
      </c>
      <c r="J436" s="6">
        <f>IF(OR(B436&amp;""="",F436&lt;&gt;"نعم"),"",IF(H436="نعم","تمت",IF(ISNUMBER(G436),IF(G436&lt;'الإعدادات'!$B$4,"متأخرة","قادمة"),"بدون موعد")))</f>
        <v/>
      </c>
      <c r="K436" s="16">
        <f>IF(J436="متأخرة",'الإعدادات'!$B$4-G436,"")</f>
        <v/>
      </c>
      <c r="L436" s="18">
        <f>IF(OR(B436&amp;""="",NOT(ISNUMBER(A436))),"",IF(COUNTIFS($B$6:$B$505,B436&amp;"",$A$6:$A$505,"&gt;"&amp;A436)=0,1,0))</f>
        <v/>
      </c>
      <c r="M436" s="16">
        <f>IF(J436="متأخرة",COUNTIFS($K$6:$K$505,"&gt;"&amp;K436)+COUNTIFS($K$6:K436,K436),"")</f>
        <v/>
      </c>
    </row>
    <row r="437">
      <c r="A437" s="13" t="n"/>
      <c r="B437" s="5" t="n"/>
      <c r="C437" s="5" t="n"/>
      <c r="D437" s="5" t="n"/>
      <c r="E437" s="5" t="n"/>
      <c r="F437" s="5" t="n"/>
      <c r="G437" s="13" t="n"/>
      <c r="H437" s="5" t="n"/>
      <c r="I437" s="6">
        <f>IF(B437&amp;""="","",IFERROR(INDEX('الطلاب'!$B$6:$B$205,MATCH(B437&amp;"",'الطلاب'!$A$6:$A$205,0))&amp;"","غير موجود"))</f>
        <v/>
      </c>
      <c r="J437" s="6">
        <f>IF(OR(B437&amp;""="",F437&lt;&gt;"نعم"),"",IF(H437="نعم","تمت",IF(ISNUMBER(G437),IF(G437&lt;'الإعدادات'!$B$4,"متأخرة","قادمة"),"بدون موعد")))</f>
        <v/>
      </c>
      <c r="K437" s="16">
        <f>IF(J437="متأخرة",'الإعدادات'!$B$4-G437,"")</f>
        <v/>
      </c>
      <c r="L437" s="18">
        <f>IF(OR(B437&amp;""="",NOT(ISNUMBER(A437))),"",IF(COUNTIFS($B$6:$B$505,B437&amp;"",$A$6:$A$505,"&gt;"&amp;A437)=0,1,0))</f>
        <v/>
      </c>
      <c r="M437" s="16">
        <f>IF(J437="متأخرة",COUNTIFS($K$6:$K$505,"&gt;"&amp;K437)+COUNTIFS($K$6:K437,K437),"")</f>
        <v/>
      </c>
    </row>
    <row r="438">
      <c r="A438" s="13" t="n"/>
      <c r="B438" s="5" t="n"/>
      <c r="C438" s="5" t="n"/>
      <c r="D438" s="5" t="n"/>
      <c r="E438" s="5" t="n"/>
      <c r="F438" s="5" t="n"/>
      <c r="G438" s="13" t="n"/>
      <c r="H438" s="5" t="n"/>
      <c r="I438" s="6">
        <f>IF(B438&amp;""="","",IFERROR(INDEX('الطلاب'!$B$6:$B$205,MATCH(B438&amp;"",'الطلاب'!$A$6:$A$205,0))&amp;"","غير موجود"))</f>
        <v/>
      </c>
      <c r="J438" s="6">
        <f>IF(OR(B438&amp;""="",F438&lt;&gt;"نعم"),"",IF(H438="نعم","تمت",IF(ISNUMBER(G438),IF(G438&lt;'الإعدادات'!$B$4,"متأخرة","قادمة"),"بدون موعد")))</f>
        <v/>
      </c>
      <c r="K438" s="16">
        <f>IF(J438="متأخرة",'الإعدادات'!$B$4-G438,"")</f>
        <v/>
      </c>
      <c r="L438" s="18">
        <f>IF(OR(B438&amp;""="",NOT(ISNUMBER(A438))),"",IF(COUNTIFS($B$6:$B$505,B438&amp;"",$A$6:$A$505,"&gt;"&amp;A438)=0,1,0))</f>
        <v/>
      </c>
      <c r="M438" s="16">
        <f>IF(J438="متأخرة",COUNTIFS($K$6:$K$505,"&gt;"&amp;K438)+COUNTIFS($K$6:K438,K438),"")</f>
        <v/>
      </c>
    </row>
    <row r="439">
      <c r="A439" s="13" t="n"/>
      <c r="B439" s="5" t="n"/>
      <c r="C439" s="5" t="n"/>
      <c r="D439" s="5" t="n"/>
      <c r="E439" s="5" t="n"/>
      <c r="F439" s="5" t="n"/>
      <c r="G439" s="13" t="n"/>
      <c r="H439" s="5" t="n"/>
      <c r="I439" s="6">
        <f>IF(B439&amp;""="","",IFERROR(INDEX('الطلاب'!$B$6:$B$205,MATCH(B439&amp;"",'الطلاب'!$A$6:$A$205,0))&amp;"","غير موجود"))</f>
        <v/>
      </c>
      <c r="J439" s="6">
        <f>IF(OR(B439&amp;""="",F439&lt;&gt;"نعم"),"",IF(H439="نعم","تمت",IF(ISNUMBER(G439),IF(G439&lt;'الإعدادات'!$B$4,"متأخرة","قادمة"),"بدون موعد")))</f>
        <v/>
      </c>
      <c r="K439" s="16">
        <f>IF(J439="متأخرة",'الإعدادات'!$B$4-G439,"")</f>
        <v/>
      </c>
      <c r="L439" s="18">
        <f>IF(OR(B439&amp;""="",NOT(ISNUMBER(A439))),"",IF(COUNTIFS($B$6:$B$505,B439&amp;"",$A$6:$A$505,"&gt;"&amp;A439)=0,1,0))</f>
        <v/>
      </c>
      <c r="M439" s="16">
        <f>IF(J439="متأخرة",COUNTIFS($K$6:$K$505,"&gt;"&amp;K439)+COUNTIFS($K$6:K439,K439),"")</f>
        <v/>
      </c>
    </row>
    <row r="440">
      <c r="A440" s="13" t="n"/>
      <c r="B440" s="5" t="n"/>
      <c r="C440" s="5" t="n"/>
      <c r="D440" s="5" t="n"/>
      <c r="E440" s="5" t="n"/>
      <c r="F440" s="5" t="n"/>
      <c r="G440" s="13" t="n"/>
      <c r="H440" s="5" t="n"/>
      <c r="I440" s="6">
        <f>IF(B440&amp;""="","",IFERROR(INDEX('الطلاب'!$B$6:$B$205,MATCH(B440&amp;"",'الطلاب'!$A$6:$A$205,0))&amp;"","غير موجود"))</f>
        <v/>
      </c>
      <c r="J440" s="6">
        <f>IF(OR(B440&amp;""="",F440&lt;&gt;"نعم"),"",IF(H440="نعم","تمت",IF(ISNUMBER(G440),IF(G440&lt;'الإعدادات'!$B$4,"متأخرة","قادمة"),"بدون موعد")))</f>
        <v/>
      </c>
      <c r="K440" s="16">
        <f>IF(J440="متأخرة",'الإعدادات'!$B$4-G440,"")</f>
        <v/>
      </c>
      <c r="L440" s="18">
        <f>IF(OR(B440&amp;""="",NOT(ISNUMBER(A440))),"",IF(COUNTIFS($B$6:$B$505,B440&amp;"",$A$6:$A$505,"&gt;"&amp;A440)=0,1,0))</f>
        <v/>
      </c>
      <c r="M440" s="16">
        <f>IF(J440="متأخرة",COUNTIFS($K$6:$K$505,"&gt;"&amp;K440)+COUNTIFS($K$6:K440,K440),"")</f>
        <v/>
      </c>
    </row>
    <row r="441">
      <c r="A441" s="13" t="n"/>
      <c r="B441" s="5" t="n"/>
      <c r="C441" s="5" t="n"/>
      <c r="D441" s="5" t="n"/>
      <c r="E441" s="5" t="n"/>
      <c r="F441" s="5" t="n"/>
      <c r="G441" s="13" t="n"/>
      <c r="H441" s="5" t="n"/>
      <c r="I441" s="6">
        <f>IF(B441&amp;""="","",IFERROR(INDEX('الطلاب'!$B$6:$B$205,MATCH(B441&amp;"",'الطلاب'!$A$6:$A$205,0))&amp;"","غير موجود"))</f>
        <v/>
      </c>
      <c r="J441" s="6">
        <f>IF(OR(B441&amp;""="",F441&lt;&gt;"نعم"),"",IF(H441="نعم","تمت",IF(ISNUMBER(G441),IF(G441&lt;'الإعدادات'!$B$4,"متأخرة","قادمة"),"بدون موعد")))</f>
        <v/>
      </c>
      <c r="K441" s="16">
        <f>IF(J441="متأخرة",'الإعدادات'!$B$4-G441,"")</f>
        <v/>
      </c>
      <c r="L441" s="18">
        <f>IF(OR(B441&amp;""="",NOT(ISNUMBER(A441))),"",IF(COUNTIFS($B$6:$B$505,B441&amp;"",$A$6:$A$505,"&gt;"&amp;A441)=0,1,0))</f>
        <v/>
      </c>
      <c r="M441" s="16">
        <f>IF(J441="متأخرة",COUNTIFS($K$6:$K$505,"&gt;"&amp;K441)+COUNTIFS($K$6:K441,K441),"")</f>
        <v/>
      </c>
    </row>
    <row r="442">
      <c r="A442" s="13" t="n"/>
      <c r="B442" s="5" t="n"/>
      <c r="C442" s="5" t="n"/>
      <c r="D442" s="5" t="n"/>
      <c r="E442" s="5" t="n"/>
      <c r="F442" s="5" t="n"/>
      <c r="G442" s="13" t="n"/>
      <c r="H442" s="5" t="n"/>
      <c r="I442" s="6">
        <f>IF(B442&amp;""="","",IFERROR(INDEX('الطلاب'!$B$6:$B$205,MATCH(B442&amp;"",'الطلاب'!$A$6:$A$205,0))&amp;"","غير موجود"))</f>
        <v/>
      </c>
      <c r="J442" s="6">
        <f>IF(OR(B442&amp;""="",F442&lt;&gt;"نعم"),"",IF(H442="نعم","تمت",IF(ISNUMBER(G442),IF(G442&lt;'الإعدادات'!$B$4,"متأخرة","قادمة"),"بدون موعد")))</f>
        <v/>
      </c>
      <c r="K442" s="16">
        <f>IF(J442="متأخرة",'الإعدادات'!$B$4-G442,"")</f>
        <v/>
      </c>
      <c r="L442" s="18">
        <f>IF(OR(B442&amp;""="",NOT(ISNUMBER(A442))),"",IF(COUNTIFS($B$6:$B$505,B442&amp;"",$A$6:$A$505,"&gt;"&amp;A442)=0,1,0))</f>
        <v/>
      </c>
      <c r="M442" s="16">
        <f>IF(J442="متأخرة",COUNTIFS($K$6:$K$505,"&gt;"&amp;K442)+COUNTIFS($K$6:K442,K442),"")</f>
        <v/>
      </c>
    </row>
    <row r="443">
      <c r="A443" s="13" t="n"/>
      <c r="B443" s="5" t="n"/>
      <c r="C443" s="5" t="n"/>
      <c r="D443" s="5" t="n"/>
      <c r="E443" s="5" t="n"/>
      <c r="F443" s="5" t="n"/>
      <c r="G443" s="13" t="n"/>
      <c r="H443" s="5" t="n"/>
      <c r="I443" s="6">
        <f>IF(B443&amp;""="","",IFERROR(INDEX('الطلاب'!$B$6:$B$205,MATCH(B443&amp;"",'الطلاب'!$A$6:$A$205,0))&amp;"","غير موجود"))</f>
        <v/>
      </c>
      <c r="J443" s="6">
        <f>IF(OR(B443&amp;""="",F443&lt;&gt;"نعم"),"",IF(H443="نعم","تمت",IF(ISNUMBER(G443),IF(G443&lt;'الإعدادات'!$B$4,"متأخرة","قادمة"),"بدون موعد")))</f>
        <v/>
      </c>
      <c r="K443" s="16">
        <f>IF(J443="متأخرة",'الإعدادات'!$B$4-G443,"")</f>
        <v/>
      </c>
      <c r="L443" s="18">
        <f>IF(OR(B443&amp;""="",NOT(ISNUMBER(A443))),"",IF(COUNTIFS($B$6:$B$505,B443&amp;"",$A$6:$A$505,"&gt;"&amp;A443)=0,1,0))</f>
        <v/>
      </c>
      <c r="M443" s="16">
        <f>IF(J443="متأخرة",COUNTIFS($K$6:$K$505,"&gt;"&amp;K443)+COUNTIFS($K$6:K443,K443),"")</f>
        <v/>
      </c>
    </row>
    <row r="444">
      <c r="A444" s="13" t="n"/>
      <c r="B444" s="5" t="n"/>
      <c r="C444" s="5" t="n"/>
      <c r="D444" s="5" t="n"/>
      <c r="E444" s="5" t="n"/>
      <c r="F444" s="5" t="n"/>
      <c r="G444" s="13" t="n"/>
      <c r="H444" s="5" t="n"/>
      <c r="I444" s="6">
        <f>IF(B444&amp;""="","",IFERROR(INDEX('الطلاب'!$B$6:$B$205,MATCH(B444&amp;"",'الطلاب'!$A$6:$A$205,0))&amp;"","غير موجود"))</f>
        <v/>
      </c>
      <c r="J444" s="6">
        <f>IF(OR(B444&amp;""="",F444&lt;&gt;"نعم"),"",IF(H444="نعم","تمت",IF(ISNUMBER(G444),IF(G444&lt;'الإعدادات'!$B$4,"متأخرة","قادمة"),"بدون موعد")))</f>
        <v/>
      </c>
      <c r="K444" s="16">
        <f>IF(J444="متأخرة",'الإعدادات'!$B$4-G444,"")</f>
        <v/>
      </c>
      <c r="L444" s="18">
        <f>IF(OR(B444&amp;""="",NOT(ISNUMBER(A444))),"",IF(COUNTIFS($B$6:$B$505,B444&amp;"",$A$6:$A$505,"&gt;"&amp;A444)=0,1,0))</f>
        <v/>
      </c>
      <c r="M444" s="16">
        <f>IF(J444="متأخرة",COUNTIFS($K$6:$K$505,"&gt;"&amp;K444)+COUNTIFS($K$6:K444,K444),"")</f>
        <v/>
      </c>
    </row>
    <row r="445">
      <c r="A445" s="13" t="n"/>
      <c r="B445" s="5" t="n"/>
      <c r="C445" s="5" t="n"/>
      <c r="D445" s="5" t="n"/>
      <c r="E445" s="5" t="n"/>
      <c r="F445" s="5" t="n"/>
      <c r="G445" s="13" t="n"/>
      <c r="H445" s="5" t="n"/>
      <c r="I445" s="6">
        <f>IF(B445&amp;""="","",IFERROR(INDEX('الطلاب'!$B$6:$B$205,MATCH(B445&amp;"",'الطلاب'!$A$6:$A$205,0))&amp;"","غير موجود"))</f>
        <v/>
      </c>
      <c r="J445" s="6">
        <f>IF(OR(B445&amp;""="",F445&lt;&gt;"نعم"),"",IF(H445="نعم","تمت",IF(ISNUMBER(G445),IF(G445&lt;'الإعدادات'!$B$4,"متأخرة","قادمة"),"بدون موعد")))</f>
        <v/>
      </c>
      <c r="K445" s="16">
        <f>IF(J445="متأخرة",'الإعدادات'!$B$4-G445,"")</f>
        <v/>
      </c>
      <c r="L445" s="18">
        <f>IF(OR(B445&amp;""="",NOT(ISNUMBER(A445))),"",IF(COUNTIFS($B$6:$B$505,B445&amp;"",$A$6:$A$505,"&gt;"&amp;A445)=0,1,0))</f>
        <v/>
      </c>
      <c r="M445" s="16">
        <f>IF(J445="متأخرة",COUNTIFS($K$6:$K$505,"&gt;"&amp;K445)+COUNTIFS($K$6:K445,K445),"")</f>
        <v/>
      </c>
    </row>
    <row r="446">
      <c r="A446" s="13" t="n"/>
      <c r="B446" s="5" t="n"/>
      <c r="C446" s="5" t="n"/>
      <c r="D446" s="5" t="n"/>
      <c r="E446" s="5" t="n"/>
      <c r="F446" s="5" t="n"/>
      <c r="G446" s="13" t="n"/>
      <c r="H446" s="5" t="n"/>
      <c r="I446" s="6">
        <f>IF(B446&amp;""="","",IFERROR(INDEX('الطلاب'!$B$6:$B$205,MATCH(B446&amp;"",'الطلاب'!$A$6:$A$205,0))&amp;"","غير موجود"))</f>
        <v/>
      </c>
      <c r="J446" s="6">
        <f>IF(OR(B446&amp;""="",F446&lt;&gt;"نعم"),"",IF(H446="نعم","تمت",IF(ISNUMBER(G446),IF(G446&lt;'الإعدادات'!$B$4,"متأخرة","قادمة"),"بدون موعد")))</f>
        <v/>
      </c>
      <c r="K446" s="16">
        <f>IF(J446="متأخرة",'الإعدادات'!$B$4-G446,"")</f>
        <v/>
      </c>
      <c r="L446" s="18">
        <f>IF(OR(B446&amp;""="",NOT(ISNUMBER(A446))),"",IF(COUNTIFS($B$6:$B$505,B446&amp;"",$A$6:$A$505,"&gt;"&amp;A446)=0,1,0))</f>
        <v/>
      </c>
      <c r="M446" s="16">
        <f>IF(J446="متأخرة",COUNTIFS($K$6:$K$505,"&gt;"&amp;K446)+COUNTIFS($K$6:K446,K446),"")</f>
        <v/>
      </c>
    </row>
    <row r="447">
      <c r="A447" s="13" t="n"/>
      <c r="B447" s="5" t="n"/>
      <c r="C447" s="5" t="n"/>
      <c r="D447" s="5" t="n"/>
      <c r="E447" s="5" t="n"/>
      <c r="F447" s="5" t="n"/>
      <c r="G447" s="13" t="n"/>
      <c r="H447" s="5" t="n"/>
      <c r="I447" s="6">
        <f>IF(B447&amp;""="","",IFERROR(INDEX('الطلاب'!$B$6:$B$205,MATCH(B447&amp;"",'الطلاب'!$A$6:$A$205,0))&amp;"","غير موجود"))</f>
        <v/>
      </c>
      <c r="J447" s="6">
        <f>IF(OR(B447&amp;""="",F447&lt;&gt;"نعم"),"",IF(H447="نعم","تمت",IF(ISNUMBER(G447),IF(G447&lt;'الإعدادات'!$B$4,"متأخرة","قادمة"),"بدون موعد")))</f>
        <v/>
      </c>
      <c r="K447" s="16">
        <f>IF(J447="متأخرة",'الإعدادات'!$B$4-G447,"")</f>
        <v/>
      </c>
      <c r="L447" s="18">
        <f>IF(OR(B447&amp;""="",NOT(ISNUMBER(A447))),"",IF(COUNTIFS($B$6:$B$505,B447&amp;"",$A$6:$A$505,"&gt;"&amp;A447)=0,1,0))</f>
        <v/>
      </c>
      <c r="M447" s="16">
        <f>IF(J447="متأخرة",COUNTIFS($K$6:$K$505,"&gt;"&amp;K447)+COUNTIFS($K$6:K447,K447),"")</f>
        <v/>
      </c>
    </row>
    <row r="448">
      <c r="A448" s="13" t="n"/>
      <c r="B448" s="5" t="n"/>
      <c r="C448" s="5" t="n"/>
      <c r="D448" s="5" t="n"/>
      <c r="E448" s="5" t="n"/>
      <c r="F448" s="5" t="n"/>
      <c r="G448" s="13" t="n"/>
      <c r="H448" s="5" t="n"/>
      <c r="I448" s="6">
        <f>IF(B448&amp;""="","",IFERROR(INDEX('الطلاب'!$B$6:$B$205,MATCH(B448&amp;"",'الطلاب'!$A$6:$A$205,0))&amp;"","غير موجود"))</f>
        <v/>
      </c>
      <c r="J448" s="6">
        <f>IF(OR(B448&amp;""="",F448&lt;&gt;"نعم"),"",IF(H448="نعم","تمت",IF(ISNUMBER(G448),IF(G448&lt;'الإعدادات'!$B$4,"متأخرة","قادمة"),"بدون موعد")))</f>
        <v/>
      </c>
      <c r="K448" s="16">
        <f>IF(J448="متأخرة",'الإعدادات'!$B$4-G448,"")</f>
        <v/>
      </c>
      <c r="L448" s="18">
        <f>IF(OR(B448&amp;""="",NOT(ISNUMBER(A448))),"",IF(COUNTIFS($B$6:$B$505,B448&amp;"",$A$6:$A$505,"&gt;"&amp;A448)=0,1,0))</f>
        <v/>
      </c>
      <c r="M448" s="16">
        <f>IF(J448="متأخرة",COUNTIFS($K$6:$K$505,"&gt;"&amp;K448)+COUNTIFS($K$6:K448,K448),"")</f>
        <v/>
      </c>
    </row>
    <row r="449">
      <c r="A449" s="13" t="n"/>
      <c r="B449" s="5" t="n"/>
      <c r="C449" s="5" t="n"/>
      <c r="D449" s="5" t="n"/>
      <c r="E449" s="5" t="n"/>
      <c r="F449" s="5" t="n"/>
      <c r="G449" s="13" t="n"/>
      <c r="H449" s="5" t="n"/>
      <c r="I449" s="6">
        <f>IF(B449&amp;""="","",IFERROR(INDEX('الطلاب'!$B$6:$B$205,MATCH(B449&amp;"",'الطلاب'!$A$6:$A$205,0))&amp;"","غير موجود"))</f>
        <v/>
      </c>
      <c r="J449" s="6">
        <f>IF(OR(B449&amp;""="",F449&lt;&gt;"نعم"),"",IF(H449="نعم","تمت",IF(ISNUMBER(G449),IF(G449&lt;'الإعدادات'!$B$4,"متأخرة","قادمة"),"بدون موعد")))</f>
        <v/>
      </c>
      <c r="K449" s="16">
        <f>IF(J449="متأخرة",'الإعدادات'!$B$4-G449,"")</f>
        <v/>
      </c>
      <c r="L449" s="18">
        <f>IF(OR(B449&amp;""="",NOT(ISNUMBER(A449))),"",IF(COUNTIFS($B$6:$B$505,B449&amp;"",$A$6:$A$505,"&gt;"&amp;A449)=0,1,0))</f>
        <v/>
      </c>
      <c r="M449" s="16">
        <f>IF(J449="متأخرة",COUNTIFS($K$6:$K$505,"&gt;"&amp;K449)+COUNTIFS($K$6:K449,K449),"")</f>
        <v/>
      </c>
    </row>
    <row r="450">
      <c r="A450" s="13" t="n"/>
      <c r="B450" s="5" t="n"/>
      <c r="C450" s="5" t="n"/>
      <c r="D450" s="5" t="n"/>
      <c r="E450" s="5" t="n"/>
      <c r="F450" s="5" t="n"/>
      <c r="G450" s="13" t="n"/>
      <c r="H450" s="5" t="n"/>
      <c r="I450" s="6">
        <f>IF(B450&amp;""="","",IFERROR(INDEX('الطلاب'!$B$6:$B$205,MATCH(B450&amp;"",'الطلاب'!$A$6:$A$205,0))&amp;"","غير موجود"))</f>
        <v/>
      </c>
      <c r="J450" s="6">
        <f>IF(OR(B450&amp;""="",F450&lt;&gt;"نعم"),"",IF(H450="نعم","تمت",IF(ISNUMBER(G450),IF(G450&lt;'الإعدادات'!$B$4,"متأخرة","قادمة"),"بدون موعد")))</f>
        <v/>
      </c>
      <c r="K450" s="16">
        <f>IF(J450="متأخرة",'الإعدادات'!$B$4-G450,"")</f>
        <v/>
      </c>
      <c r="L450" s="18">
        <f>IF(OR(B450&amp;""="",NOT(ISNUMBER(A450))),"",IF(COUNTIFS($B$6:$B$505,B450&amp;"",$A$6:$A$505,"&gt;"&amp;A450)=0,1,0))</f>
        <v/>
      </c>
      <c r="M450" s="16">
        <f>IF(J450="متأخرة",COUNTIFS($K$6:$K$505,"&gt;"&amp;K450)+COUNTIFS($K$6:K450,K450),"")</f>
        <v/>
      </c>
    </row>
    <row r="451">
      <c r="A451" s="13" t="n"/>
      <c r="B451" s="5" t="n"/>
      <c r="C451" s="5" t="n"/>
      <c r="D451" s="5" t="n"/>
      <c r="E451" s="5" t="n"/>
      <c r="F451" s="5" t="n"/>
      <c r="G451" s="13" t="n"/>
      <c r="H451" s="5" t="n"/>
      <c r="I451" s="6">
        <f>IF(B451&amp;""="","",IFERROR(INDEX('الطلاب'!$B$6:$B$205,MATCH(B451&amp;"",'الطلاب'!$A$6:$A$205,0))&amp;"","غير موجود"))</f>
        <v/>
      </c>
      <c r="J451" s="6">
        <f>IF(OR(B451&amp;""="",F451&lt;&gt;"نعم"),"",IF(H451="نعم","تمت",IF(ISNUMBER(G451),IF(G451&lt;'الإعدادات'!$B$4,"متأخرة","قادمة"),"بدون موعد")))</f>
        <v/>
      </c>
      <c r="K451" s="16">
        <f>IF(J451="متأخرة",'الإعدادات'!$B$4-G451,"")</f>
        <v/>
      </c>
      <c r="L451" s="18">
        <f>IF(OR(B451&amp;""="",NOT(ISNUMBER(A451))),"",IF(COUNTIFS($B$6:$B$505,B451&amp;"",$A$6:$A$505,"&gt;"&amp;A451)=0,1,0))</f>
        <v/>
      </c>
      <c r="M451" s="16">
        <f>IF(J451="متأخرة",COUNTIFS($K$6:$K$505,"&gt;"&amp;K451)+COUNTIFS($K$6:K451,K451),"")</f>
        <v/>
      </c>
    </row>
    <row r="452">
      <c r="A452" s="13" t="n"/>
      <c r="B452" s="5" t="n"/>
      <c r="C452" s="5" t="n"/>
      <c r="D452" s="5" t="n"/>
      <c r="E452" s="5" t="n"/>
      <c r="F452" s="5" t="n"/>
      <c r="G452" s="13" t="n"/>
      <c r="H452" s="5" t="n"/>
      <c r="I452" s="6">
        <f>IF(B452&amp;""="","",IFERROR(INDEX('الطلاب'!$B$6:$B$205,MATCH(B452&amp;"",'الطلاب'!$A$6:$A$205,0))&amp;"","غير موجود"))</f>
        <v/>
      </c>
      <c r="J452" s="6">
        <f>IF(OR(B452&amp;""="",F452&lt;&gt;"نعم"),"",IF(H452="نعم","تمت",IF(ISNUMBER(G452),IF(G452&lt;'الإعدادات'!$B$4,"متأخرة","قادمة"),"بدون موعد")))</f>
        <v/>
      </c>
      <c r="K452" s="16">
        <f>IF(J452="متأخرة",'الإعدادات'!$B$4-G452,"")</f>
        <v/>
      </c>
      <c r="L452" s="18">
        <f>IF(OR(B452&amp;""="",NOT(ISNUMBER(A452))),"",IF(COUNTIFS($B$6:$B$505,B452&amp;"",$A$6:$A$505,"&gt;"&amp;A452)=0,1,0))</f>
        <v/>
      </c>
      <c r="M452" s="16">
        <f>IF(J452="متأخرة",COUNTIFS($K$6:$K$505,"&gt;"&amp;K452)+COUNTIFS($K$6:K452,K452),"")</f>
        <v/>
      </c>
    </row>
    <row r="453">
      <c r="A453" s="13" t="n"/>
      <c r="B453" s="5" t="n"/>
      <c r="C453" s="5" t="n"/>
      <c r="D453" s="5" t="n"/>
      <c r="E453" s="5" t="n"/>
      <c r="F453" s="5" t="n"/>
      <c r="G453" s="13" t="n"/>
      <c r="H453" s="5" t="n"/>
      <c r="I453" s="6">
        <f>IF(B453&amp;""="","",IFERROR(INDEX('الطلاب'!$B$6:$B$205,MATCH(B453&amp;"",'الطلاب'!$A$6:$A$205,0))&amp;"","غير موجود"))</f>
        <v/>
      </c>
      <c r="J453" s="6">
        <f>IF(OR(B453&amp;""="",F453&lt;&gt;"نعم"),"",IF(H453="نعم","تمت",IF(ISNUMBER(G453),IF(G453&lt;'الإعدادات'!$B$4,"متأخرة","قادمة"),"بدون موعد")))</f>
        <v/>
      </c>
      <c r="K453" s="16">
        <f>IF(J453="متأخرة",'الإعدادات'!$B$4-G453,"")</f>
        <v/>
      </c>
      <c r="L453" s="18">
        <f>IF(OR(B453&amp;""="",NOT(ISNUMBER(A453))),"",IF(COUNTIFS($B$6:$B$505,B453&amp;"",$A$6:$A$505,"&gt;"&amp;A453)=0,1,0))</f>
        <v/>
      </c>
      <c r="M453" s="16">
        <f>IF(J453="متأخرة",COUNTIFS($K$6:$K$505,"&gt;"&amp;K453)+COUNTIFS($K$6:K453,K453),"")</f>
        <v/>
      </c>
    </row>
    <row r="454">
      <c r="A454" s="13" t="n"/>
      <c r="B454" s="5" t="n"/>
      <c r="C454" s="5" t="n"/>
      <c r="D454" s="5" t="n"/>
      <c r="E454" s="5" t="n"/>
      <c r="F454" s="5" t="n"/>
      <c r="G454" s="13" t="n"/>
      <c r="H454" s="5" t="n"/>
      <c r="I454" s="6">
        <f>IF(B454&amp;""="","",IFERROR(INDEX('الطلاب'!$B$6:$B$205,MATCH(B454&amp;"",'الطلاب'!$A$6:$A$205,0))&amp;"","غير موجود"))</f>
        <v/>
      </c>
      <c r="J454" s="6">
        <f>IF(OR(B454&amp;""="",F454&lt;&gt;"نعم"),"",IF(H454="نعم","تمت",IF(ISNUMBER(G454),IF(G454&lt;'الإعدادات'!$B$4,"متأخرة","قادمة"),"بدون موعد")))</f>
        <v/>
      </c>
      <c r="K454" s="16">
        <f>IF(J454="متأخرة",'الإعدادات'!$B$4-G454,"")</f>
        <v/>
      </c>
      <c r="L454" s="18">
        <f>IF(OR(B454&amp;""="",NOT(ISNUMBER(A454))),"",IF(COUNTIFS($B$6:$B$505,B454&amp;"",$A$6:$A$505,"&gt;"&amp;A454)=0,1,0))</f>
        <v/>
      </c>
      <c r="M454" s="16">
        <f>IF(J454="متأخرة",COUNTIFS($K$6:$K$505,"&gt;"&amp;K454)+COUNTIFS($K$6:K454,K454),"")</f>
        <v/>
      </c>
    </row>
    <row r="455">
      <c r="A455" s="13" t="n"/>
      <c r="B455" s="5" t="n"/>
      <c r="C455" s="5" t="n"/>
      <c r="D455" s="5" t="n"/>
      <c r="E455" s="5" t="n"/>
      <c r="F455" s="5" t="n"/>
      <c r="G455" s="13" t="n"/>
      <c r="H455" s="5" t="n"/>
      <c r="I455" s="6">
        <f>IF(B455&amp;""="","",IFERROR(INDEX('الطلاب'!$B$6:$B$205,MATCH(B455&amp;"",'الطلاب'!$A$6:$A$205,0))&amp;"","غير موجود"))</f>
        <v/>
      </c>
      <c r="J455" s="6">
        <f>IF(OR(B455&amp;""="",F455&lt;&gt;"نعم"),"",IF(H455="نعم","تمت",IF(ISNUMBER(G455),IF(G455&lt;'الإعدادات'!$B$4,"متأخرة","قادمة"),"بدون موعد")))</f>
        <v/>
      </c>
      <c r="K455" s="16">
        <f>IF(J455="متأخرة",'الإعدادات'!$B$4-G455,"")</f>
        <v/>
      </c>
      <c r="L455" s="18">
        <f>IF(OR(B455&amp;""="",NOT(ISNUMBER(A455))),"",IF(COUNTIFS($B$6:$B$505,B455&amp;"",$A$6:$A$505,"&gt;"&amp;A455)=0,1,0))</f>
        <v/>
      </c>
      <c r="M455" s="16">
        <f>IF(J455="متأخرة",COUNTIFS($K$6:$K$505,"&gt;"&amp;K455)+COUNTIFS($K$6:K455,K455),"")</f>
        <v/>
      </c>
    </row>
    <row r="456">
      <c r="A456" s="13" t="n"/>
      <c r="B456" s="5" t="n"/>
      <c r="C456" s="5" t="n"/>
      <c r="D456" s="5" t="n"/>
      <c r="E456" s="5" t="n"/>
      <c r="F456" s="5" t="n"/>
      <c r="G456" s="13" t="n"/>
      <c r="H456" s="5" t="n"/>
      <c r="I456" s="6">
        <f>IF(B456&amp;""="","",IFERROR(INDEX('الطلاب'!$B$6:$B$205,MATCH(B456&amp;"",'الطلاب'!$A$6:$A$205,0))&amp;"","غير موجود"))</f>
        <v/>
      </c>
      <c r="J456" s="6">
        <f>IF(OR(B456&amp;""="",F456&lt;&gt;"نعم"),"",IF(H456="نعم","تمت",IF(ISNUMBER(G456),IF(G456&lt;'الإعدادات'!$B$4,"متأخرة","قادمة"),"بدون موعد")))</f>
        <v/>
      </c>
      <c r="K456" s="16">
        <f>IF(J456="متأخرة",'الإعدادات'!$B$4-G456,"")</f>
        <v/>
      </c>
      <c r="L456" s="18">
        <f>IF(OR(B456&amp;""="",NOT(ISNUMBER(A456))),"",IF(COUNTIFS($B$6:$B$505,B456&amp;"",$A$6:$A$505,"&gt;"&amp;A456)=0,1,0))</f>
        <v/>
      </c>
      <c r="M456" s="16">
        <f>IF(J456="متأخرة",COUNTIFS($K$6:$K$505,"&gt;"&amp;K456)+COUNTIFS($K$6:K456,K456),"")</f>
        <v/>
      </c>
    </row>
    <row r="457">
      <c r="A457" s="13" t="n"/>
      <c r="B457" s="5" t="n"/>
      <c r="C457" s="5" t="n"/>
      <c r="D457" s="5" t="n"/>
      <c r="E457" s="5" t="n"/>
      <c r="F457" s="5" t="n"/>
      <c r="G457" s="13" t="n"/>
      <c r="H457" s="5" t="n"/>
      <c r="I457" s="6">
        <f>IF(B457&amp;""="","",IFERROR(INDEX('الطلاب'!$B$6:$B$205,MATCH(B457&amp;"",'الطلاب'!$A$6:$A$205,0))&amp;"","غير موجود"))</f>
        <v/>
      </c>
      <c r="J457" s="6">
        <f>IF(OR(B457&amp;""="",F457&lt;&gt;"نعم"),"",IF(H457="نعم","تمت",IF(ISNUMBER(G457),IF(G457&lt;'الإعدادات'!$B$4,"متأخرة","قادمة"),"بدون موعد")))</f>
        <v/>
      </c>
      <c r="K457" s="16">
        <f>IF(J457="متأخرة",'الإعدادات'!$B$4-G457,"")</f>
        <v/>
      </c>
      <c r="L457" s="18">
        <f>IF(OR(B457&amp;""="",NOT(ISNUMBER(A457))),"",IF(COUNTIFS($B$6:$B$505,B457&amp;"",$A$6:$A$505,"&gt;"&amp;A457)=0,1,0))</f>
        <v/>
      </c>
      <c r="M457" s="16">
        <f>IF(J457="متأخرة",COUNTIFS($K$6:$K$505,"&gt;"&amp;K457)+COUNTIFS($K$6:K457,K457),"")</f>
        <v/>
      </c>
    </row>
    <row r="458">
      <c r="A458" s="13" t="n"/>
      <c r="B458" s="5" t="n"/>
      <c r="C458" s="5" t="n"/>
      <c r="D458" s="5" t="n"/>
      <c r="E458" s="5" t="n"/>
      <c r="F458" s="5" t="n"/>
      <c r="G458" s="13" t="n"/>
      <c r="H458" s="5" t="n"/>
      <c r="I458" s="6">
        <f>IF(B458&amp;""="","",IFERROR(INDEX('الطلاب'!$B$6:$B$205,MATCH(B458&amp;"",'الطلاب'!$A$6:$A$205,0))&amp;"","غير موجود"))</f>
        <v/>
      </c>
      <c r="J458" s="6">
        <f>IF(OR(B458&amp;""="",F458&lt;&gt;"نعم"),"",IF(H458="نعم","تمت",IF(ISNUMBER(G458),IF(G458&lt;'الإعدادات'!$B$4,"متأخرة","قادمة"),"بدون موعد")))</f>
        <v/>
      </c>
      <c r="K458" s="16">
        <f>IF(J458="متأخرة",'الإعدادات'!$B$4-G458,"")</f>
        <v/>
      </c>
      <c r="L458" s="18">
        <f>IF(OR(B458&amp;""="",NOT(ISNUMBER(A458))),"",IF(COUNTIFS($B$6:$B$505,B458&amp;"",$A$6:$A$505,"&gt;"&amp;A458)=0,1,0))</f>
        <v/>
      </c>
      <c r="M458" s="16">
        <f>IF(J458="متأخرة",COUNTIFS($K$6:$K$505,"&gt;"&amp;K458)+COUNTIFS($K$6:K458,K458),"")</f>
        <v/>
      </c>
    </row>
    <row r="459">
      <c r="A459" s="13" t="n"/>
      <c r="B459" s="5" t="n"/>
      <c r="C459" s="5" t="n"/>
      <c r="D459" s="5" t="n"/>
      <c r="E459" s="5" t="n"/>
      <c r="F459" s="5" t="n"/>
      <c r="G459" s="13" t="n"/>
      <c r="H459" s="5" t="n"/>
      <c r="I459" s="6">
        <f>IF(B459&amp;""="","",IFERROR(INDEX('الطلاب'!$B$6:$B$205,MATCH(B459&amp;"",'الطلاب'!$A$6:$A$205,0))&amp;"","غير موجود"))</f>
        <v/>
      </c>
      <c r="J459" s="6">
        <f>IF(OR(B459&amp;""="",F459&lt;&gt;"نعم"),"",IF(H459="نعم","تمت",IF(ISNUMBER(G459),IF(G459&lt;'الإعدادات'!$B$4,"متأخرة","قادمة"),"بدون موعد")))</f>
        <v/>
      </c>
      <c r="K459" s="16">
        <f>IF(J459="متأخرة",'الإعدادات'!$B$4-G459,"")</f>
        <v/>
      </c>
      <c r="L459" s="18">
        <f>IF(OR(B459&amp;""="",NOT(ISNUMBER(A459))),"",IF(COUNTIFS($B$6:$B$505,B459&amp;"",$A$6:$A$505,"&gt;"&amp;A459)=0,1,0))</f>
        <v/>
      </c>
      <c r="M459" s="16">
        <f>IF(J459="متأخرة",COUNTIFS($K$6:$K$505,"&gt;"&amp;K459)+COUNTIFS($K$6:K459,K459),"")</f>
        <v/>
      </c>
    </row>
    <row r="460">
      <c r="A460" s="13" t="n"/>
      <c r="B460" s="5" t="n"/>
      <c r="C460" s="5" t="n"/>
      <c r="D460" s="5" t="n"/>
      <c r="E460" s="5" t="n"/>
      <c r="F460" s="5" t="n"/>
      <c r="G460" s="13" t="n"/>
      <c r="H460" s="5" t="n"/>
      <c r="I460" s="6">
        <f>IF(B460&amp;""="","",IFERROR(INDEX('الطلاب'!$B$6:$B$205,MATCH(B460&amp;"",'الطلاب'!$A$6:$A$205,0))&amp;"","غير موجود"))</f>
        <v/>
      </c>
      <c r="J460" s="6">
        <f>IF(OR(B460&amp;""="",F460&lt;&gt;"نعم"),"",IF(H460="نعم","تمت",IF(ISNUMBER(G460),IF(G460&lt;'الإعدادات'!$B$4,"متأخرة","قادمة"),"بدون موعد")))</f>
        <v/>
      </c>
      <c r="K460" s="16">
        <f>IF(J460="متأخرة",'الإعدادات'!$B$4-G460,"")</f>
        <v/>
      </c>
      <c r="L460" s="18">
        <f>IF(OR(B460&amp;""="",NOT(ISNUMBER(A460))),"",IF(COUNTIFS($B$6:$B$505,B460&amp;"",$A$6:$A$505,"&gt;"&amp;A460)=0,1,0))</f>
        <v/>
      </c>
      <c r="M460" s="16">
        <f>IF(J460="متأخرة",COUNTIFS($K$6:$K$505,"&gt;"&amp;K460)+COUNTIFS($K$6:K460,K460),"")</f>
        <v/>
      </c>
    </row>
    <row r="461">
      <c r="A461" s="13" t="n"/>
      <c r="B461" s="5" t="n"/>
      <c r="C461" s="5" t="n"/>
      <c r="D461" s="5" t="n"/>
      <c r="E461" s="5" t="n"/>
      <c r="F461" s="5" t="n"/>
      <c r="G461" s="13" t="n"/>
      <c r="H461" s="5" t="n"/>
      <c r="I461" s="6">
        <f>IF(B461&amp;""="","",IFERROR(INDEX('الطلاب'!$B$6:$B$205,MATCH(B461&amp;"",'الطلاب'!$A$6:$A$205,0))&amp;"","غير موجود"))</f>
        <v/>
      </c>
      <c r="J461" s="6">
        <f>IF(OR(B461&amp;""="",F461&lt;&gt;"نعم"),"",IF(H461="نعم","تمت",IF(ISNUMBER(G461),IF(G461&lt;'الإعدادات'!$B$4,"متأخرة","قادمة"),"بدون موعد")))</f>
        <v/>
      </c>
      <c r="K461" s="16">
        <f>IF(J461="متأخرة",'الإعدادات'!$B$4-G461,"")</f>
        <v/>
      </c>
      <c r="L461" s="18">
        <f>IF(OR(B461&amp;""="",NOT(ISNUMBER(A461))),"",IF(COUNTIFS($B$6:$B$505,B461&amp;"",$A$6:$A$505,"&gt;"&amp;A461)=0,1,0))</f>
        <v/>
      </c>
      <c r="M461" s="16">
        <f>IF(J461="متأخرة",COUNTIFS($K$6:$K$505,"&gt;"&amp;K461)+COUNTIFS($K$6:K461,K461),"")</f>
        <v/>
      </c>
    </row>
    <row r="462">
      <c r="A462" s="13" t="n"/>
      <c r="B462" s="5" t="n"/>
      <c r="C462" s="5" t="n"/>
      <c r="D462" s="5" t="n"/>
      <c r="E462" s="5" t="n"/>
      <c r="F462" s="5" t="n"/>
      <c r="G462" s="13" t="n"/>
      <c r="H462" s="5" t="n"/>
      <c r="I462" s="6">
        <f>IF(B462&amp;""="","",IFERROR(INDEX('الطلاب'!$B$6:$B$205,MATCH(B462&amp;"",'الطلاب'!$A$6:$A$205,0))&amp;"","غير موجود"))</f>
        <v/>
      </c>
      <c r="J462" s="6">
        <f>IF(OR(B462&amp;""="",F462&lt;&gt;"نعم"),"",IF(H462="نعم","تمت",IF(ISNUMBER(G462),IF(G462&lt;'الإعدادات'!$B$4,"متأخرة","قادمة"),"بدون موعد")))</f>
        <v/>
      </c>
      <c r="K462" s="16">
        <f>IF(J462="متأخرة",'الإعدادات'!$B$4-G462,"")</f>
        <v/>
      </c>
      <c r="L462" s="18">
        <f>IF(OR(B462&amp;""="",NOT(ISNUMBER(A462))),"",IF(COUNTIFS($B$6:$B$505,B462&amp;"",$A$6:$A$505,"&gt;"&amp;A462)=0,1,0))</f>
        <v/>
      </c>
      <c r="M462" s="16">
        <f>IF(J462="متأخرة",COUNTIFS($K$6:$K$505,"&gt;"&amp;K462)+COUNTIFS($K$6:K462,K462),"")</f>
        <v/>
      </c>
    </row>
    <row r="463">
      <c r="A463" s="13" t="n"/>
      <c r="B463" s="5" t="n"/>
      <c r="C463" s="5" t="n"/>
      <c r="D463" s="5" t="n"/>
      <c r="E463" s="5" t="n"/>
      <c r="F463" s="5" t="n"/>
      <c r="G463" s="13" t="n"/>
      <c r="H463" s="5" t="n"/>
      <c r="I463" s="6">
        <f>IF(B463&amp;""="","",IFERROR(INDEX('الطلاب'!$B$6:$B$205,MATCH(B463&amp;"",'الطلاب'!$A$6:$A$205,0))&amp;"","غير موجود"))</f>
        <v/>
      </c>
      <c r="J463" s="6">
        <f>IF(OR(B463&amp;""="",F463&lt;&gt;"نعم"),"",IF(H463="نعم","تمت",IF(ISNUMBER(G463),IF(G463&lt;'الإعدادات'!$B$4,"متأخرة","قادمة"),"بدون موعد")))</f>
        <v/>
      </c>
      <c r="K463" s="16">
        <f>IF(J463="متأخرة",'الإعدادات'!$B$4-G463,"")</f>
        <v/>
      </c>
      <c r="L463" s="18">
        <f>IF(OR(B463&amp;""="",NOT(ISNUMBER(A463))),"",IF(COUNTIFS($B$6:$B$505,B463&amp;"",$A$6:$A$505,"&gt;"&amp;A463)=0,1,0))</f>
        <v/>
      </c>
      <c r="M463" s="16">
        <f>IF(J463="متأخرة",COUNTIFS($K$6:$K$505,"&gt;"&amp;K463)+COUNTIFS($K$6:K463,K463),"")</f>
        <v/>
      </c>
    </row>
    <row r="464">
      <c r="A464" s="13" t="n"/>
      <c r="B464" s="5" t="n"/>
      <c r="C464" s="5" t="n"/>
      <c r="D464" s="5" t="n"/>
      <c r="E464" s="5" t="n"/>
      <c r="F464" s="5" t="n"/>
      <c r="G464" s="13" t="n"/>
      <c r="H464" s="5" t="n"/>
      <c r="I464" s="6">
        <f>IF(B464&amp;""="","",IFERROR(INDEX('الطلاب'!$B$6:$B$205,MATCH(B464&amp;"",'الطلاب'!$A$6:$A$205,0))&amp;"","غير موجود"))</f>
        <v/>
      </c>
      <c r="J464" s="6">
        <f>IF(OR(B464&amp;""="",F464&lt;&gt;"نعم"),"",IF(H464="نعم","تمت",IF(ISNUMBER(G464),IF(G464&lt;'الإعدادات'!$B$4,"متأخرة","قادمة"),"بدون موعد")))</f>
        <v/>
      </c>
      <c r="K464" s="16">
        <f>IF(J464="متأخرة",'الإعدادات'!$B$4-G464,"")</f>
        <v/>
      </c>
      <c r="L464" s="18">
        <f>IF(OR(B464&amp;""="",NOT(ISNUMBER(A464))),"",IF(COUNTIFS($B$6:$B$505,B464&amp;"",$A$6:$A$505,"&gt;"&amp;A464)=0,1,0))</f>
        <v/>
      </c>
      <c r="M464" s="16">
        <f>IF(J464="متأخرة",COUNTIFS($K$6:$K$505,"&gt;"&amp;K464)+COUNTIFS($K$6:K464,K464),"")</f>
        <v/>
      </c>
    </row>
    <row r="465">
      <c r="A465" s="13" t="n"/>
      <c r="B465" s="5" t="n"/>
      <c r="C465" s="5" t="n"/>
      <c r="D465" s="5" t="n"/>
      <c r="E465" s="5" t="n"/>
      <c r="F465" s="5" t="n"/>
      <c r="G465" s="13" t="n"/>
      <c r="H465" s="5" t="n"/>
      <c r="I465" s="6">
        <f>IF(B465&amp;""="","",IFERROR(INDEX('الطلاب'!$B$6:$B$205,MATCH(B465&amp;"",'الطلاب'!$A$6:$A$205,0))&amp;"","غير موجود"))</f>
        <v/>
      </c>
      <c r="J465" s="6">
        <f>IF(OR(B465&amp;""="",F465&lt;&gt;"نعم"),"",IF(H465="نعم","تمت",IF(ISNUMBER(G465),IF(G465&lt;'الإعدادات'!$B$4,"متأخرة","قادمة"),"بدون موعد")))</f>
        <v/>
      </c>
      <c r="K465" s="16">
        <f>IF(J465="متأخرة",'الإعدادات'!$B$4-G465,"")</f>
        <v/>
      </c>
      <c r="L465" s="18">
        <f>IF(OR(B465&amp;""="",NOT(ISNUMBER(A465))),"",IF(COUNTIFS($B$6:$B$505,B465&amp;"",$A$6:$A$505,"&gt;"&amp;A465)=0,1,0))</f>
        <v/>
      </c>
      <c r="M465" s="16">
        <f>IF(J465="متأخرة",COUNTIFS($K$6:$K$505,"&gt;"&amp;K465)+COUNTIFS($K$6:K465,K465),"")</f>
        <v/>
      </c>
    </row>
    <row r="466">
      <c r="A466" s="13" t="n"/>
      <c r="B466" s="5" t="n"/>
      <c r="C466" s="5" t="n"/>
      <c r="D466" s="5" t="n"/>
      <c r="E466" s="5" t="n"/>
      <c r="F466" s="5" t="n"/>
      <c r="G466" s="13" t="n"/>
      <c r="H466" s="5" t="n"/>
      <c r="I466" s="6">
        <f>IF(B466&amp;""="","",IFERROR(INDEX('الطلاب'!$B$6:$B$205,MATCH(B466&amp;"",'الطلاب'!$A$6:$A$205,0))&amp;"","غير موجود"))</f>
        <v/>
      </c>
      <c r="J466" s="6">
        <f>IF(OR(B466&amp;""="",F466&lt;&gt;"نعم"),"",IF(H466="نعم","تمت",IF(ISNUMBER(G466),IF(G466&lt;'الإعدادات'!$B$4,"متأخرة","قادمة"),"بدون موعد")))</f>
        <v/>
      </c>
      <c r="K466" s="16">
        <f>IF(J466="متأخرة",'الإعدادات'!$B$4-G466,"")</f>
        <v/>
      </c>
      <c r="L466" s="18">
        <f>IF(OR(B466&amp;""="",NOT(ISNUMBER(A466))),"",IF(COUNTIFS($B$6:$B$505,B466&amp;"",$A$6:$A$505,"&gt;"&amp;A466)=0,1,0))</f>
        <v/>
      </c>
      <c r="M466" s="16">
        <f>IF(J466="متأخرة",COUNTIFS($K$6:$K$505,"&gt;"&amp;K466)+COUNTIFS($K$6:K466,K466),"")</f>
        <v/>
      </c>
    </row>
    <row r="467">
      <c r="A467" s="13" t="n"/>
      <c r="B467" s="5" t="n"/>
      <c r="C467" s="5" t="n"/>
      <c r="D467" s="5" t="n"/>
      <c r="E467" s="5" t="n"/>
      <c r="F467" s="5" t="n"/>
      <c r="G467" s="13" t="n"/>
      <c r="H467" s="5" t="n"/>
      <c r="I467" s="6">
        <f>IF(B467&amp;""="","",IFERROR(INDEX('الطلاب'!$B$6:$B$205,MATCH(B467&amp;"",'الطلاب'!$A$6:$A$205,0))&amp;"","غير موجود"))</f>
        <v/>
      </c>
      <c r="J467" s="6">
        <f>IF(OR(B467&amp;""="",F467&lt;&gt;"نعم"),"",IF(H467="نعم","تمت",IF(ISNUMBER(G467),IF(G467&lt;'الإعدادات'!$B$4,"متأخرة","قادمة"),"بدون موعد")))</f>
        <v/>
      </c>
      <c r="K467" s="16">
        <f>IF(J467="متأخرة",'الإعدادات'!$B$4-G467,"")</f>
        <v/>
      </c>
      <c r="L467" s="18">
        <f>IF(OR(B467&amp;""="",NOT(ISNUMBER(A467))),"",IF(COUNTIFS($B$6:$B$505,B467&amp;"",$A$6:$A$505,"&gt;"&amp;A467)=0,1,0))</f>
        <v/>
      </c>
      <c r="M467" s="16">
        <f>IF(J467="متأخرة",COUNTIFS($K$6:$K$505,"&gt;"&amp;K467)+COUNTIFS($K$6:K467,K467),"")</f>
        <v/>
      </c>
    </row>
    <row r="468">
      <c r="A468" s="13" t="n"/>
      <c r="B468" s="5" t="n"/>
      <c r="C468" s="5" t="n"/>
      <c r="D468" s="5" t="n"/>
      <c r="E468" s="5" t="n"/>
      <c r="F468" s="5" t="n"/>
      <c r="G468" s="13" t="n"/>
      <c r="H468" s="5" t="n"/>
      <c r="I468" s="6">
        <f>IF(B468&amp;""="","",IFERROR(INDEX('الطلاب'!$B$6:$B$205,MATCH(B468&amp;"",'الطلاب'!$A$6:$A$205,0))&amp;"","غير موجود"))</f>
        <v/>
      </c>
      <c r="J468" s="6">
        <f>IF(OR(B468&amp;""="",F468&lt;&gt;"نعم"),"",IF(H468="نعم","تمت",IF(ISNUMBER(G468),IF(G468&lt;'الإعدادات'!$B$4,"متأخرة","قادمة"),"بدون موعد")))</f>
        <v/>
      </c>
      <c r="K468" s="16">
        <f>IF(J468="متأخرة",'الإعدادات'!$B$4-G468,"")</f>
        <v/>
      </c>
      <c r="L468" s="18">
        <f>IF(OR(B468&amp;""="",NOT(ISNUMBER(A468))),"",IF(COUNTIFS($B$6:$B$505,B468&amp;"",$A$6:$A$505,"&gt;"&amp;A468)=0,1,0))</f>
        <v/>
      </c>
      <c r="M468" s="16">
        <f>IF(J468="متأخرة",COUNTIFS($K$6:$K$505,"&gt;"&amp;K468)+COUNTIFS($K$6:K468,K468),"")</f>
        <v/>
      </c>
    </row>
    <row r="469">
      <c r="A469" s="13" t="n"/>
      <c r="B469" s="5" t="n"/>
      <c r="C469" s="5" t="n"/>
      <c r="D469" s="5" t="n"/>
      <c r="E469" s="5" t="n"/>
      <c r="F469" s="5" t="n"/>
      <c r="G469" s="13" t="n"/>
      <c r="H469" s="5" t="n"/>
      <c r="I469" s="6">
        <f>IF(B469&amp;""="","",IFERROR(INDEX('الطلاب'!$B$6:$B$205,MATCH(B469&amp;"",'الطلاب'!$A$6:$A$205,0))&amp;"","غير موجود"))</f>
        <v/>
      </c>
      <c r="J469" s="6">
        <f>IF(OR(B469&amp;""="",F469&lt;&gt;"نعم"),"",IF(H469="نعم","تمت",IF(ISNUMBER(G469),IF(G469&lt;'الإعدادات'!$B$4,"متأخرة","قادمة"),"بدون موعد")))</f>
        <v/>
      </c>
      <c r="K469" s="16">
        <f>IF(J469="متأخرة",'الإعدادات'!$B$4-G469,"")</f>
        <v/>
      </c>
      <c r="L469" s="18">
        <f>IF(OR(B469&amp;""="",NOT(ISNUMBER(A469))),"",IF(COUNTIFS($B$6:$B$505,B469&amp;"",$A$6:$A$505,"&gt;"&amp;A469)=0,1,0))</f>
        <v/>
      </c>
      <c r="M469" s="16">
        <f>IF(J469="متأخرة",COUNTIFS($K$6:$K$505,"&gt;"&amp;K469)+COUNTIFS($K$6:K469,K469),"")</f>
        <v/>
      </c>
    </row>
    <row r="470">
      <c r="A470" s="13" t="n"/>
      <c r="B470" s="5" t="n"/>
      <c r="C470" s="5" t="n"/>
      <c r="D470" s="5" t="n"/>
      <c r="E470" s="5" t="n"/>
      <c r="F470" s="5" t="n"/>
      <c r="G470" s="13" t="n"/>
      <c r="H470" s="5" t="n"/>
      <c r="I470" s="6">
        <f>IF(B470&amp;""="","",IFERROR(INDEX('الطلاب'!$B$6:$B$205,MATCH(B470&amp;"",'الطلاب'!$A$6:$A$205,0))&amp;"","غير موجود"))</f>
        <v/>
      </c>
      <c r="J470" s="6">
        <f>IF(OR(B470&amp;""="",F470&lt;&gt;"نعم"),"",IF(H470="نعم","تمت",IF(ISNUMBER(G470),IF(G470&lt;'الإعدادات'!$B$4,"متأخرة","قادمة"),"بدون موعد")))</f>
        <v/>
      </c>
      <c r="K470" s="16">
        <f>IF(J470="متأخرة",'الإعدادات'!$B$4-G470,"")</f>
        <v/>
      </c>
      <c r="L470" s="18">
        <f>IF(OR(B470&amp;""="",NOT(ISNUMBER(A470))),"",IF(COUNTIFS($B$6:$B$505,B470&amp;"",$A$6:$A$505,"&gt;"&amp;A470)=0,1,0))</f>
        <v/>
      </c>
      <c r="M470" s="16">
        <f>IF(J470="متأخرة",COUNTIFS($K$6:$K$505,"&gt;"&amp;K470)+COUNTIFS($K$6:K470,K470),"")</f>
        <v/>
      </c>
    </row>
    <row r="471">
      <c r="A471" s="13" t="n"/>
      <c r="B471" s="5" t="n"/>
      <c r="C471" s="5" t="n"/>
      <c r="D471" s="5" t="n"/>
      <c r="E471" s="5" t="n"/>
      <c r="F471" s="5" t="n"/>
      <c r="G471" s="13" t="n"/>
      <c r="H471" s="5" t="n"/>
      <c r="I471" s="6">
        <f>IF(B471&amp;""="","",IFERROR(INDEX('الطلاب'!$B$6:$B$205,MATCH(B471&amp;"",'الطلاب'!$A$6:$A$205,0))&amp;"","غير موجود"))</f>
        <v/>
      </c>
      <c r="J471" s="6">
        <f>IF(OR(B471&amp;""="",F471&lt;&gt;"نعم"),"",IF(H471="نعم","تمت",IF(ISNUMBER(G471),IF(G471&lt;'الإعدادات'!$B$4,"متأخرة","قادمة"),"بدون موعد")))</f>
        <v/>
      </c>
      <c r="K471" s="16">
        <f>IF(J471="متأخرة",'الإعدادات'!$B$4-G471,"")</f>
        <v/>
      </c>
      <c r="L471" s="18">
        <f>IF(OR(B471&amp;""="",NOT(ISNUMBER(A471))),"",IF(COUNTIFS($B$6:$B$505,B471&amp;"",$A$6:$A$505,"&gt;"&amp;A471)=0,1,0))</f>
        <v/>
      </c>
      <c r="M471" s="16">
        <f>IF(J471="متأخرة",COUNTIFS($K$6:$K$505,"&gt;"&amp;K471)+COUNTIFS($K$6:K471,K471),"")</f>
        <v/>
      </c>
    </row>
    <row r="472">
      <c r="A472" s="13" t="n"/>
      <c r="B472" s="5" t="n"/>
      <c r="C472" s="5" t="n"/>
      <c r="D472" s="5" t="n"/>
      <c r="E472" s="5" t="n"/>
      <c r="F472" s="5" t="n"/>
      <c r="G472" s="13" t="n"/>
      <c r="H472" s="5" t="n"/>
      <c r="I472" s="6">
        <f>IF(B472&amp;""="","",IFERROR(INDEX('الطلاب'!$B$6:$B$205,MATCH(B472&amp;"",'الطلاب'!$A$6:$A$205,0))&amp;"","غير موجود"))</f>
        <v/>
      </c>
      <c r="J472" s="6">
        <f>IF(OR(B472&amp;""="",F472&lt;&gt;"نعم"),"",IF(H472="نعم","تمت",IF(ISNUMBER(G472),IF(G472&lt;'الإعدادات'!$B$4,"متأخرة","قادمة"),"بدون موعد")))</f>
        <v/>
      </c>
      <c r="K472" s="16">
        <f>IF(J472="متأخرة",'الإعدادات'!$B$4-G472,"")</f>
        <v/>
      </c>
      <c r="L472" s="18">
        <f>IF(OR(B472&amp;""="",NOT(ISNUMBER(A472))),"",IF(COUNTIFS($B$6:$B$505,B472&amp;"",$A$6:$A$505,"&gt;"&amp;A472)=0,1,0))</f>
        <v/>
      </c>
      <c r="M472" s="16">
        <f>IF(J472="متأخرة",COUNTIFS($K$6:$K$505,"&gt;"&amp;K472)+COUNTIFS($K$6:K472,K472),"")</f>
        <v/>
      </c>
    </row>
    <row r="473">
      <c r="A473" s="13" t="n"/>
      <c r="B473" s="5" t="n"/>
      <c r="C473" s="5" t="n"/>
      <c r="D473" s="5" t="n"/>
      <c r="E473" s="5" t="n"/>
      <c r="F473" s="5" t="n"/>
      <c r="G473" s="13" t="n"/>
      <c r="H473" s="5" t="n"/>
      <c r="I473" s="6">
        <f>IF(B473&amp;""="","",IFERROR(INDEX('الطلاب'!$B$6:$B$205,MATCH(B473&amp;"",'الطلاب'!$A$6:$A$205,0))&amp;"","غير موجود"))</f>
        <v/>
      </c>
      <c r="J473" s="6">
        <f>IF(OR(B473&amp;""="",F473&lt;&gt;"نعم"),"",IF(H473="نعم","تمت",IF(ISNUMBER(G473),IF(G473&lt;'الإعدادات'!$B$4,"متأخرة","قادمة"),"بدون موعد")))</f>
        <v/>
      </c>
      <c r="K473" s="16">
        <f>IF(J473="متأخرة",'الإعدادات'!$B$4-G473,"")</f>
        <v/>
      </c>
      <c r="L473" s="18">
        <f>IF(OR(B473&amp;""="",NOT(ISNUMBER(A473))),"",IF(COUNTIFS($B$6:$B$505,B473&amp;"",$A$6:$A$505,"&gt;"&amp;A473)=0,1,0))</f>
        <v/>
      </c>
      <c r="M473" s="16">
        <f>IF(J473="متأخرة",COUNTIFS($K$6:$K$505,"&gt;"&amp;K473)+COUNTIFS($K$6:K473,K473),"")</f>
        <v/>
      </c>
    </row>
    <row r="474">
      <c r="A474" s="13" t="n"/>
      <c r="B474" s="5" t="n"/>
      <c r="C474" s="5" t="n"/>
      <c r="D474" s="5" t="n"/>
      <c r="E474" s="5" t="n"/>
      <c r="F474" s="5" t="n"/>
      <c r="G474" s="13" t="n"/>
      <c r="H474" s="5" t="n"/>
      <c r="I474" s="6">
        <f>IF(B474&amp;""="","",IFERROR(INDEX('الطلاب'!$B$6:$B$205,MATCH(B474&amp;"",'الطلاب'!$A$6:$A$205,0))&amp;"","غير موجود"))</f>
        <v/>
      </c>
      <c r="J474" s="6">
        <f>IF(OR(B474&amp;""="",F474&lt;&gt;"نعم"),"",IF(H474="نعم","تمت",IF(ISNUMBER(G474),IF(G474&lt;'الإعدادات'!$B$4,"متأخرة","قادمة"),"بدون موعد")))</f>
        <v/>
      </c>
      <c r="K474" s="16">
        <f>IF(J474="متأخرة",'الإعدادات'!$B$4-G474,"")</f>
        <v/>
      </c>
      <c r="L474" s="18">
        <f>IF(OR(B474&amp;""="",NOT(ISNUMBER(A474))),"",IF(COUNTIFS($B$6:$B$505,B474&amp;"",$A$6:$A$505,"&gt;"&amp;A474)=0,1,0))</f>
        <v/>
      </c>
      <c r="M474" s="16">
        <f>IF(J474="متأخرة",COUNTIFS($K$6:$K$505,"&gt;"&amp;K474)+COUNTIFS($K$6:K474,K474),"")</f>
        <v/>
      </c>
    </row>
    <row r="475">
      <c r="A475" s="13" t="n"/>
      <c r="B475" s="5" t="n"/>
      <c r="C475" s="5" t="n"/>
      <c r="D475" s="5" t="n"/>
      <c r="E475" s="5" t="n"/>
      <c r="F475" s="5" t="n"/>
      <c r="G475" s="13" t="n"/>
      <c r="H475" s="5" t="n"/>
      <c r="I475" s="6">
        <f>IF(B475&amp;""="","",IFERROR(INDEX('الطلاب'!$B$6:$B$205,MATCH(B475&amp;"",'الطلاب'!$A$6:$A$205,0))&amp;"","غير موجود"))</f>
        <v/>
      </c>
      <c r="J475" s="6">
        <f>IF(OR(B475&amp;""="",F475&lt;&gt;"نعم"),"",IF(H475="نعم","تمت",IF(ISNUMBER(G475),IF(G475&lt;'الإعدادات'!$B$4,"متأخرة","قادمة"),"بدون موعد")))</f>
        <v/>
      </c>
      <c r="K475" s="16">
        <f>IF(J475="متأخرة",'الإعدادات'!$B$4-G475,"")</f>
        <v/>
      </c>
      <c r="L475" s="18">
        <f>IF(OR(B475&amp;""="",NOT(ISNUMBER(A475))),"",IF(COUNTIFS($B$6:$B$505,B475&amp;"",$A$6:$A$505,"&gt;"&amp;A475)=0,1,0))</f>
        <v/>
      </c>
      <c r="M475" s="16">
        <f>IF(J475="متأخرة",COUNTIFS($K$6:$K$505,"&gt;"&amp;K475)+COUNTIFS($K$6:K475,K475),"")</f>
        <v/>
      </c>
    </row>
    <row r="476">
      <c r="A476" s="13" t="n"/>
      <c r="B476" s="5" t="n"/>
      <c r="C476" s="5" t="n"/>
      <c r="D476" s="5" t="n"/>
      <c r="E476" s="5" t="n"/>
      <c r="F476" s="5" t="n"/>
      <c r="G476" s="13" t="n"/>
      <c r="H476" s="5" t="n"/>
      <c r="I476" s="6">
        <f>IF(B476&amp;""="","",IFERROR(INDEX('الطلاب'!$B$6:$B$205,MATCH(B476&amp;"",'الطلاب'!$A$6:$A$205,0))&amp;"","غير موجود"))</f>
        <v/>
      </c>
      <c r="J476" s="6">
        <f>IF(OR(B476&amp;""="",F476&lt;&gt;"نعم"),"",IF(H476="نعم","تمت",IF(ISNUMBER(G476),IF(G476&lt;'الإعدادات'!$B$4,"متأخرة","قادمة"),"بدون موعد")))</f>
        <v/>
      </c>
      <c r="K476" s="16">
        <f>IF(J476="متأخرة",'الإعدادات'!$B$4-G476,"")</f>
        <v/>
      </c>
      <c r="L476" s="18">
        <f>IF(OR(B476&amp;""="",NOT(ISNUMBER(A476))),"",IF(COUNTIFS($B$6:$B$505,B476&amp;"",$A$6:$A$505,"&gt;"&amp;A476)=0,1,0))</f>
        <v/>
      </c>
      <c r="M476" s="16">
        <f>IF(J476="متأخرة",COUNTIFS($K$6:$K$505,"&gt;"&amp;K476)+COUNTIFS($K$6:K476,K476),"")</f>
        <v/>
      </c>
    </row>
    <row r="477">
      <c r="A477" s="13" t="n"/>
      <c r="B477" s="5" t="n"/>
      <c r="C477" s="5" t="n"/>
      <c r="D477" s="5" t="n"/>
      <c r="E477" s="5" t="n"/>
      <c r="F477" s="5" t="n"/>
      <c r="G477" s="13" t="n"/>
      <c r="H477" s="5" t="n"/>
      <c r="I477" s="6">
        <f>IF(B477&amp;""="","",IFERROR(INDEX('الطلاب'!$B$6:$B$205,MATCH(B477&amp;"",'الطلاب'!$A$6:$A$205,0))&amp;"","غير موجود"))</f>
        <v/>
      </c>
      <c r="J477" s="6">
        <f>IF(OR(B477&amp;""="",F477&lt;&gt;"نعم"),"",IF(H477="نعم","تمت",IF(ISNUMBER(G477),IF(G477&lt;'الإعدادات'!$B$4,"متأخرة","قادمة"),"بدون موعد")))</f>
        <v/>
      </c>
      <c r="K477" s="16">
        <f>IF(J477="متأخرة",'الإعدادات'!$B$4-G477,"")</f>
        <v/>
      </c>
      <c r="L477" s="18">
        <f>IF(OR(B477&amp;""="",NOT(ISNUMBER(A477))),"",IF(COUNTIFS($B$6:$B$505,B477&amp;"",$A$6:$A$505,"&gt;"&amp;A477)=0,1,0))</f>
        <v/>
      </c>
      <c r="M477" s="16">
        <f>IF(J477="متأخرة",COUNTIFS($K$6:$K$505,"&gt;"&amp;K477)+COUNTIFS($K$6:K477,K477),"")</f>
        <v/>
      </c>
    </row>
    <row r="478">
      <c r="A478" s="13" t="n"/>
      <c r="B478" s="5" t="n"/>
      <c r="C478" s="5" t="n"/>
      <c r="D478" s="5" t="n"/>
      <c r="E478" s="5" t="n"/>
      <c r="F478" s="5" t="n"/>
      <c r="G478" s="13" t="n"/>
      <c r="H478" s="5" t="n"/>
      <c r="I478" s="6">
        <f>IF(B478&amp;""="","",IFERROR(INDEX('الطلاب'!$B$6:$B$205,MATCH(B478&amp;"",'الطلاب'!$A$6:$A$205,0))&amp;"","غير موجود"))</f>
        <v/>
      </c>
      <c r="J478" s="6">
        <f>IF(OR(B478&amp;""="",F478&lt;&gt;"نعم"),"",IF(H478="نعم","تمت",IF(ISNUMBER(G478),IF(G478&lt;'الإعدادات'!$B$4,"متأخرة","قادمة"),"بدون موعد")))</f>
        <v/>
      </c>
      <c r="K478" s="16">
        <f>IF(J478="متأخرة",'الإعدادات'!$B$4-G478,"")</f>
        <v/>
      </c>
      <c r="L478" s="18">
        <f>IF(OR(B478&amp;""="",NOT(ISNUMBER(A478))),"",IF(COUNTIFS($B$6:$B$505,B478&amp;"",$A$6:$A$505,"&gt;"&amp;A478)=0,1,0))</f>
        <v/>
      </c>
      <c r="M478" s="16">
        <f>IF(J478="متأخرة",COUNTIFS($K$6:$K$505,"&gt;"&amp;K478)+COUNTIFS($K$6:K478,K478),"")</f>
        <v/>
      </c>
    </row>
    <row r="479">
      <c r="A479" s="13" t="n"/>
      <c r="B479" s="5" t="n"/>
      <c r="C479" s="5" t="n"/>
      <c r="D479" s="5" t="n"/>
      <c r="E479" s="5" t="n"/>
      <c r="F479" s="5" t="n"/>
      <c r="G479" s="13" t="n"/>
      <c r="H479" s="5" t="n"/>
      <c r="I479" s="6">
        <f>IF(B479&amp;""="","",IFERROR(INDEX('الطلاب'!$B$6:$B$205,MATCH(B479&amp;"",'الطلاب'!$A$6:$A$205,0))&amp;"","غير موجود"))</f>
        <v/>
      </c>
      <c r="J479" s="6">
        <f>IF(OR(B479&amp;""="",F479&lt;&gt;"نعم"),"",IF(H479="نعم","تمت",IF(ISNUMBER(G479),IF(G479&lt;'الإعدادات'!$B$4,"متأخرة","قادمة"),"بدون موعد")))</f>
        <v/>
      </c>
      <c r="K479" s="16">
        <f>IF(J479="متأخرة",'الإعدادات'!$B$4-G479,"")</f>
        <v/>
      </c>
      <c r="L479" s="18">
        <f>IF(OR(B479&amp;""="",NOT(ISNUMBER(A479))),"",IF(COUNTIFS($B$6:$B$505,B479&amp;"",$A$6:$A$505,"&gt;"&amp;A479)=0,1,0))</f>
        <v/>
      </c>
      <c r="M479" s="16">
        <f>IF(J479="متأخرة",COUNTIFS($K$6:$K$505,"&gt;"&amp;K479)+COUNTIFS($K$6:K479,K479),"")</f>
        <v/>
      </c>
    </row>
    <row r="480">
      <c r="A480" s="13" t="n"/>
      <c r="B480" s="5" t="n"/>
      <c r="C480" s="5" t="n"/>
      <c r="D480" s="5" t="n"/>
      <c r="E480" s="5" t="n"/>
      <c r="F480" s="5" t="n"/>
      <c r="G480" s="13" t="n"/>
      <c r="H480" s="5" t="n"/>
      <c r="I480" s="6">
        <f>IF(B480&amp;""="","",IFERROR(INDEX('الطلاب'!$B$6:$B$205,MATCH(B480&amp;"",'الطلاب'!$A$6:$A$205,0))&amp;"","غير موجود"))</f>
        <v/>
      </c>
      <c r="J480" s="6">
        <f>IF(OR(B480&amp;""="",F480&lt;&gt;"نعم"),"",IF(H480="نعم","تمت",IF(ISNUMBER(G480),IF(G480&lt;'الإعدادات'!$B$4,"متأخرة","قادمة"),"بدون موعد")))</f>
        <v/>
      </c>
      <c r="K480" s="16">
        <f>IF(J480="متأخرة",'الإعدادات'!$B$4-G480,"")</f>
        <v/>
      </c>
      <c r="L480" s="18">
        <f>IF(OR(B480&amp;""="",NOT(ISNUMBER(A480))),"",IF(COUNTIFS($B$6:$B$505,B480&amp;"",$A$6:$A$505,"&gt;"&amp;A480)=0,1,0))</f>
        <v/>
      </c>
      <c r="M480" s="16">
        <f>IF(J480="متأخرة",COUNTIFS($K$6:$K$505,"&gt;"&amp;K480)+COUNTIFS($K$6:K480,K480),"")</f>
        <v/>
      </c>
    </row>
    <row r="481">
      <c r="A481" s="13" t="n"/>
      <c r="B481" s="5" t="n"/>
      <c r="C481" s="5" t="n"/>
      <c r="D481" s="5" t="n"/>
      <c r="E481" s="5" t="n"/>
      <c r="F481" s="5" t="n"/>
      <c r="G481" s="13" t="n"/>
      <c r="H481" s="5" t="n"/>
      <c r="I481" s="6">
        <f>IF(B481&amp;""="","",IFERROR(INDEX('الطلاب'!$B$6:$B$205,MATCH(B481&amp;"",'الطلاب'!$A$6:$A$205,0))&amp;"","غير موجود"))</f>
        <v/>
      </c>
      <c r="J481" s="6">
        <f>IF(OR(B481&amp;""="",F481&lt;&gt;"نعم"),"",IF(H481="نعم","تمت",IF(ISNUMBER(G481),IF(G481&lt;'الإعدادات'!$B$4,"متأخرة","قادمة"),"بدون موعد")))</f>
        <v/>
      </c>
      <c r="K481" s="16">
        <f>IF(J481="متأخرة",'الإعدادات'!$B$4-G481,"")</f>
        <v/>
      </c>
      <c r="L481" s="18">
        <f>IF(OR(B481&amp;""="",NOT(ISNUMBER(A481))),"",IF(COUNTIFS($B$6:$B$505,B481&amp;"",$A$6:$A$505,"&gt;"&amp;A481)=0,1,0))</f>
        <v/>
      </c>
      <c r="M481" s="16">
        <f>IF(J481="متأخرة",COUNTIFS($K$6:$K$505,"&gt;"&amp;K481)+COUNTIFS($K$6:K481,K481),"")</f>
        <v/>
      </c>
    </row>
    <row r="482">
      <c r="A482" s="13" t="n"/>
      <c r="B482" s="5" t="n"/>
      <c r="C482" s="5" t="n"/>
      <c r="D482" s="5" t="n"/>
      <c r="E482" s="5" t="n"/>
      <c r="F482" s="5" t="n"/>
      <c r="G482" s="13" t="n"/>
      <c r="H482" s="5" t="n"/>
      <c r="I482" s="6">
        <f>IF(B482&amp;""="","",IFERROR(INDEX('الطلاب'!$B$6:$B$205,MATCH(B482&amp;"",'الطلاب'!$A$6:$A$205,0))&amp;"","غير موجود"))</f>
        <v/>
      </c>
      <c r="J482" s="6">
        <f>IF(OR(B482&amp;""="",F482&lt;&gt;"نعم"),"",IF(H482="نعم","تمت",IF(ISNUMBER(G482),IF(G482&lt;'الإعدادات'!$B$4,"متأخرة","قادمة"),"بدون موعد")))</f>
        <v/>
      </c>
      <c r="K482" s="16">
        <f>IF(J482="متأخرة",'الإعدادات'!$B$4-G482,"")</f>
        <v/>
      </c>
      <c r="L482" s="18">
        <f>IF(OR(B482&amp;""="",NOT(ISNUMBER(A482))),"",IF(COUNTIFS($B$6:$B$505,B482&amp;"",$A$6:$A$505,"&gt;"&amp;A482)=0,1,0))</f>
        <v/>
      </c>
      <c r="M482" s="16">
        <f>IF(J482="متأخرة",COUNTIFS($K$6:$K$505,"&gt;"&amp;K482)+COUNTIFS($K$6:K482,K482),"")</f>
        <v/>
      </c>
    </row>
    <row r="483">
      <c r="A483" s="13" t="n"/>
      <c r="B483" s="5" t="n"/>
      <c r="C483" s="5" t="n"/>
      <c r="D483" s="5" t="n"/>
      <c r="E483" s="5" t="n"/>
      <c r="F483" s="5" t="n"/>
      <c r="G483" s="13" t="n"/>
      <c r="H483" s="5" t="n"/>
      <c r="I483" s="6">
        <f>IF(B483&amp;""="","",IFERROR(INDEX('الطلاب'!$B$6:$B$205,MATCH(B483&amp;"",'الطلاب'!$A$6:$A$205,0))&amp;"","غير موجود"))</f>
        <v/>
      </c>
      <c r="J483" s="6">
        <f>IF(OR(B483&amp;""="",F483&lt;&gt;"نعم"),"",IF(H483="نعم","تمت",IF(ISNUMBER(G483),IF(G483&lt;'الإعدادات'!$B$4,"متأخرة","قادمة"),"بدون موعد")))</f>
        <v/>
      </c>
      <c r="K483" s="16">
        <f>IF(J483="متأخرة",'الإعدادات'!$B$4-G483,"")</f>
        <v/>
      </c>
      <c r="L483" s="18">
        <f>IF(OR(B483&amp;""="",NOT(ISNUMBER(A483))),"",IF(COUNTIFS($B$6:$B$505,B483&amp;"",$A$6:$A$505,"&gt;"&amp;A483)=0,1,0))</f>
        <v/>
      </c>
      <c r="M483" s="16">
        <f>IF(J483="متأخرة",COUNTIFS($K$6:$K$505,"&gt;"&amp;K483)+COUNTIFS($K$6:K483,K483),"")</f>
        <v/>
      </c>
    </row>
    <row r="484">
      <c r="A484" s="13" t="n"/>
      <c r="B484" s="5" t="n"/>
      <c r="C484" s="5" t="n"/>
      <c r="D484" s="5" t="n"/>
      <c r="E484" s="5" t="n"/>
      <c r="F484" s="5" t="n"/>
      <c r="G484" s="13" t="n"/>
      <c r="H484" s="5" t="n"/>
      <c r="I484" s="6">
        <f>IF(B484&amp;""="","",IFERROR(INDEX('الطلاب'!$B$6:$B$205,MATCH(B484&amp;"",'الطلاب'!$A$6:$A$205,0))&amp;"","غير موجود"))</f>
        <v/>
      </c>
      <c r="J484" s="6">
        <f>IF(OR(B484&amp;""="",F484&lt;&gt;"نعم"),"",IF(H484="نعم","تمت",IF(ISNUMBER(G484),IF(G484&lt;'الإعدادات'!$B$4,"متأخرة","قادمة"),"بدون موعد")))</f>
        <v/>
      </c>
      <c r="K484" s="16">
        <f>IF(J484="متأخرة",'الإعدادات'!$B$4-G484,"")</f>
        <v/>
      </c>
      <c r="L484" s="18">
        <f>IF(OR(B484&amp;""="",NOT(ISNUMBER(A484))),"",IF(COUNTIFS($B$6:$B$505,B484&amp;"",$A$6:$A$505,"&gt;"&amp;A484)=0,1,0))</f>
        <v/>
      </c>
      <c r="M484" s="16">
        <f>IF(J484="متأخرة",COUNTIFS($K$6:$K$505,"&gt;"&amp;K484)+COUNTIFS($K$6:K484,K484),"")</f>
        <v/>
      </c>
    </row>
    <row r="485">
      <c r="A485" s="13" t="n"/>
      <c r="B485" s="5" t="n"/>
      <c r="C485" s="5" t="n"/>
      <c r="D485" s="5" t="n"/>
      <c r="E485" s="5" t="n"/>
      <c r="F485" s="5" t="n"/>
      <c r="G485" s="13" t="n"/>
      <c r="H485" s="5" t="n"/>
      <c r="I485" s="6">
        <f>IF(B485&amp;""="","",IFERROR(INDEX('الطلاب'!$B$6:$B$205,MATCH(B485&amp;"",'الطلاب'!$A$6:$A$205,0))&amp;"","غير موجود"))</f>
        <v/>
      </c>
      <c r="J485" s="6">
        <f>IF(OR(B485&amp;""="",F485&lt;&gt;"نعم"),"",IF(H485="نعم","تمت",IF(ISNUMBER(G485),IF(G485&lt;'الإعدادات'!$B$4,"متأخرة","قادمة"),"بدون موعد")))</f>
        <v/>
      </c>
      <c r="K485" s="16">
        <f>IF(J485="متأخرة",'الإعدادات'!$B$4-G485,"")</f>
        <v/>
      </c>
      <c r="L485" s="18">
        <f>IF(OR(B485&amp;""="",NOT(ISNUMBER(A485))),"",IF(COUNTIFS($B$6:$B$505,B485&amp;"",$A$6:$A$505,"&gt;"&amp;A485)=0,1,0))</f>
        <v/>
      </c>
      <c r="M485" s="16">
        <f>IF(J485="متأخرة",COUNTIFS($K$6:$K$505,"&gt;"&amp;K485)+COUNTIFS($K$6:K485,K485),"")</f>
        <v/>
      </c>
    </row>
    <row r="486">
      <c r="A486" s="13" t="n"/>
      <c r="B486" s="5" t="n"/>
      <c r="C486" s="5" t="n"/>
      <c r="D486" s="5" t="n"/>
      <c r="E486" s="5" t="n"/>
      <c r="F486" s="5" t="n"/>
      <c r="G486" s="13" t="n"/>
      <c r="H486" s="5" t="n"/>
      <c r="I486" s="6">
        <f>IF(B486&amp;""="","",IFERROR(INDEX('الطلاب'!$B$6:$B$205,MATCH(B486&amp;"",'الطلاب'!$A$6:$A$205,0))&amp;"","غير موجود"))</f>
        <v/>
      </c>
      <c r="J486" s="6">
        <f>IF(OR(B486&amp;""="",F486&lt;&gt;"نعم"),"",IF(H486="نعم","تمت",IF(ISNUMBER(G486),IF(G486&lt;'الإعدادات'!$B$4,"متأخرة","قادمة"),"بدون موعد")))</f>
        <v/>
      </c>
      <c r="K486" s="16">
        <f>IF(J486="متأخرة",'الإعدادات'!$B$4-G486,"")</f>
        <v/>
      </c>
      <c r="L486" s="18">
        <f>IF(OR(B486&amp;""="",NOT(ISNUMBER(A486))),"",IF(COUNTIFS($B$6:$B$505,B486&amp;"",$A$6:$A$505,"&gt;"&amp;A486)=0,1,0))</f>
        <v/>
      </c>
      <c r="M486" s="16">
        <f>IF(J486="متأخرة",COUNTIFS($K$6:$K$505,"&gt;"&amp;K486)+COUNTIFS($K$6:K486,K486),"")</f>
        <v/>
      </c>
    </row>
    <row r="487">
      <c r="A487" s="13" t="n"/>
      <c r="B487" s="5" t="n"/>
      <c r="C487" s="5" t="n"/>
      <c r="D487" s="5" t="n"/>
      <c r="E487" s="5" t="n"/>
      <c r="F487" s="5" t="n"/>
      <c r="G487" s="13" t="n"/>
      <c r="H487" s="5" t="n"/>
      <c r="I487" s="6">
        <f>IF(B487&amp;""="","",IFERROR(INDEX('الطلاب'!$B$6:$B$205,MATCH(B487&amp;"",'الطلاب'!$A$6:$A$205,0))&amp;"","غير موجود"))</f>
        <v/>
      </c>
      <c r="J487" s="6">
        <f>IF(OR(B487&amp;""="",F487&lt;&gt;"نعم"),"",IF(H487="نعم","تمت",IF(ISNUMBER(G487),IF(G487&lt;'الإعدادات'!$B$4,"متأخرة","قادمة"),"بدون موعد")))</f>
        <v/>
      </c>
      <c r="K487" s="16">
        <f>IF(J487="متأخرة",'الإعدادات'!$B$4-G487,"")</f>
        <v/>
      </c>
      <c r="L487" s="18">
        <f>IF(OR(B487&amp;""="",NOT(ISNUMBER(A487))),"",IF(COUNTIFS($B$6:$B$505,B487&amp;"",$A$6:$A$505,"&gt;"&amp;A487)=0,1,0))</f>
        <v/>
      </c>
      <c r="M487" s="16">
        <f>IF(J487="متأخرة",COUNTIFS($K$6:$K$505,"&gt;"&amp;K487)+COUNTIFS($K$6:K487,K487),"")</f>
        <v/>
      </c>
    </row>
    <row r="488">
      <c r="A488" s="13" t="n"/>
      <c r="B488" s="5" t="n"/>
      <c r="C488" s="5" t="n"/>
      <c r="D488" s="5" t="n"/>
      <c r="E488" s="5" t="n"/>
      <c r="F488" s="5" t="n"/>
      <c r="G488" s="13" t="n"/>
      <c r="H488" s="5" t="n"/>
      <c r="I488" s="6">
        <f>IF(B488&amp;""="","",IFERROR(INDEX('الطلاب'!$B$6:$B$205,MATCH(B488&amp;"",'الطلاب'!$A$6:$A$205,0))&amp;"","غير موجود"))</f>
        <v/>
      </c>
      <c r="J488" s="6">
        <f>IF(OR(B488&amp;""="",F488&lt;&gt;"نعم"),"",IF(H488="نعم","تمت",IF(ISNUMBER(G488),IF(G488&lt;'الإعدادات'!$B$4,"متأخرة","قادمة"),"بدون موعد")))</f>
        <v/>
      </c>
      <c r="K488" s="16">
        <f>IF(J488="متأخرة",'الإعدادات'!$B$4-G488,"")</f>
        <v/>
      </c>
      <c r="L488" s="18">
        <f>IF(OR(B488&amp;""="",NOT(ISNUMBER(A488))),"",IF(COUNTIFS($B$6:$B$505,B488&amp;"",$A$6:$A$505,"&gt;"&amp;A488)=0,1,0))</f>
        <v/>
      </c>
      <c r="M488" s="16">
        <f>IF(J488="متأخرة",COUNTIFS($K$6:$K$505,"&gt;"&amp;K488)+COUNTIFS($K$6:K488,K488),"")</f>
        <v/>
      </c>
    </row>
    <row r="489">
      <c r="A489" s="13" t="n"/>
      <c r="B489" s="5" t="n"/>
      <c r="C489" s="5" t="n"/>
      <c r="D489" s="5" t="n"/>
      <c r="E489" s="5" t="n"/>
      <c r="F489" s="5" t="n"/>
      <c r="G489" s="13" t="n"/>
      <c r="H489" s="5" t="n"/>
      <c r="I489" s="6">
        <f>IF(B489&amp;""="","",IFERROR(INDEX('الطلاب'!$B$6:$B$205,MATCH(B489&amp;"",'الطلاب'!$A$6:$A$205,0))&amp;"","غير موجود"))</f>
        <v/>
      </c>
      <c r="J489" s="6">
        <f>IF(OR(B489&amp;""="",F489&lt;&gt;"نعم"),"",IF(H489="نعم","تمت",IF(ISNUMBER(G489),IF(G489&lt;'الإعدادات'!$B$4,"متأخرة","قادمة"),"بدون موعد")))</f>
        <v/>
      </c>
      <c r="K489" s="16">
        <f>IF(J489="متأخرة",'الإعدادات'!$B$4-G489,"")</f>
        <v/>
      </c>
      <c r="L489" s="18">
        <f>IF(OR(B489&amp;""="",NOT(ISNUMBER(A489))),"",IF(COUNTIFS($B$6:$B$505,B489&amp;"",$A$6:$A$505,"&gt;"&amp;A489)=0,1,0))</f>
        <v/>
      </c>
      <c r="M489" s="16">
        <f>IF(J489="متأخرة",COUNTIFS($K$6:$K$505,"&gt;"&amp;K489)+COUNTIFS($K$6:K489,K489),"")</f>
        <v/>
      </c>
    </row>
    <row r="490">
      <c r="A490" s="13" t="n"/>
      <c r="B490" s="5" t="n"/>
      <c r="C490" s="5" t="n"/>
      <c r="D490" s="5" t="n"/>
      <c r="E490" s="5" t="n"/>
      <c r="F490" s="5" t="n"/>
      <c r="G490" s="13" t="n"/>
      <c r="H490" s="5" t="n"/>
      <c r="I490" s="6">
        <f>IF(B490&amp;""="","",IFERROR(INDEX('الطلاب'!$B$6:$B$205,MATCH(B490&amp;"",'الطلاب'!$A$6:$A$205,0))&amp;"","غير موجود"))</f>
        <v/>
      </c>
      <c r="J490" s="6">
        <f>IF(OR(B490&amp;""="",F490&lt;&gt;"نعم"),"",IF(H490="نعم","تمت",IF(ISNUMBER(G490),IF(G490&lt;'الإعدادات'!$B$4,"متأخرة","قادمة"),"بدون موعد")))</f>
        <v/>
      </c>
      <c r="K490" s="16">
        <f>IF(J490="متأخرة",'الإعدادات'!$B$4-G490,"")</f>
        <v/>
      </c>
      <c r="L490" s="18">
        <f>IF(OR(B490&amp;""="",NOT(ISNUMBER(A490))),"",IF(COUNTIFS($B$6:$B$505,B490&amp;"",$A$6:$A$505,"&gt;"&amp;A490)=0,1,0))</f>
        <v/>
      </c>
      <c r="M490" s="16">
        <f>IF(J490="متأخرة",COUNTIFS($K$6:$K$505,"&gt;"&amp;K490)+COUNTIFS($K$6:K490,K490),"")</f>
        <v/>
      </c>
    </row>
    <row r="491">
      <c r="A491" s="13" t="n"/>
      <c r="B491" s="5" t="n"/>
      <c r="C491" s="5" t="n"/>
      <c r="D491" s="5" t="n"/>
      <c r="E491" s="5" t="n"/>
      <c r="F491" s="5" t="n"/>
      <c r="G491" s="13" t="n"/>
      <c r="H491" s="5" t="n"/>
      <c r="I491" s="6">
        <f>IF(B491&amp;""="","",IFERROR(INDEX('الطلاب'!$B$6:$B$205,MATCH(B491&amp;"",'الطلاب'!$A$6:$A$205,0))&amp;"","غير موجود"))</f>
        <v/>
      </c>
      <c r="J491" s="6">
        <f>IF(OR(B491&amp;""="",F491&lt;&gt;"نعم"),"",IF(H491="نعم","تمت",IF(ISNUMBER(G491),IF(G491&lt;'الإعدادات'!$B$4,"متأخرة","قادمة"),"بدون موعد")))</f>
        <v/>
      </c>
      <c r="K491" s="16">
        <f>IF(J491="متأخرة",'الإعدادات'!$B$4-G491,"")</f>
        <v/>
      </c>
      <c r="L491" s="18">
        <f>IF(OR(B491&amp;""="",NOT(ISNUMBER(A491))),"",IF(COUNTIFS($B$6:$B$505,B491&amp;"",$A$6:$A$505,"&gt;"&amp;A491)=0,1,0))</f>
        <v/>
      </c>
      <c r="M491" s="16">
        <f>IF(J491="متأخرة",COUNTIFS($K$6:$K$505,"&gt;"&amp;K491)+COUNTIFS($K$6:K491,K491),"")</f>
        <v/>
      </c>
    </row>
    <row r="492">
      <c r="A492" s="13" t="n"/>
      <c r="B492" s="5" t="n"/>
      <c r="C492" s="5" t="n"/>
      <c r="D492" s="5" t="n"/>
      <c r="E492" s="5" t="n"/>
      <c r="F492" s="5" t="n"/>
      <c r="G492" s="13" t="n"/>
      <c r="H492" s="5" t="n"/>
      <c r="I492" s="6">
        <f>IF(B492&amp;""="","",IFERROR(INDEX('الطلاب'!$B$6:$B$205,MATCH(B492&amp;"",'الطلاب'!$A$6:$A$205,0))&amp;"","غير موجود"))</f>
        <v/>
      </c>
      <c r="J492" s="6">
        <f>IF(OR(B492&amp;""="",F492&lt;&gt;"نعم"),"",IF(H492="نعم","تمت",IF(ISNUMBER(G492),IF(G492&lt;'الإعدادات'!$B$4,"متأخرة","قادمة"),"بدون موعد")))</f>
        <v/>
      </c>
      <c r="K492" s="16">
        <f>IF(J492="متأخرة",'الإعدادات'!$B$4-G492,"")</f>
        <v/>
      </c>
      <c r="L492" s="18">
        <f>IF(OR(B492&amp;""="",NOT(ISNUMBER(A492))),"",IF(COUNTIFS($B$6:$B$505,B492&amp;"",$A$6:$A$505,"&gt;"&amp;A492)=0,1,0))</f>
        <v/>
      </c>
      <c r="M492" s="16">
        <f>IF(J492="متأخرة",COUNTIFS($K$6:$K$505,"&gt;"&amp;K492)+COUNTIFS($K$6:K492,K492),"")</f>
        <v/>
      </c>
    </row>
    <row r="493">
      <c r="A493" s="13" t="n"/>
      <c r="B493" s="5" t="n"/>
      <c r="C493" s="5" t="n"/>
      <c r="D493" s="5" t="n"/>
      <c r="E493" s="5" t="n"/>
      <c r="F493" s="5" t="n"/>
      <c r="G493" s="13" t="n"/>
      <c r="H493" s="5" t="n"/>
      <c r="I493" s="6">
        <f>IF(B493&amp;""="","",IFERROR(INDEX('الطلاب'!$B$6:$B$205,MATCH(B493&amp;"",'الطلاب'!$A$6:$A$205,0))&amp;"","غير موجود"))</f>
        <v/>
      </c>
      <c r="J493" s="6">
        <f>IF(OR(B493&amp;""="",F493&lt;&gt;"نعم"),"",IF(H493="نعم","تمت",IF(ISNUMBER(G493),IF(G493&lt;'الإعدادات'!$B$4,"متأخرة","قادمة"),"بدون موعد")))</f>
        <v/>
      </c>
      <c r="K493" s="16">
        <f>IF(J493="متأخرة",'الإعدادات'!$B$4-G493,"")</f>
        <v/>
      </c>
      <c r="L493" s="18">
        <f>IF(OR(B493&amp;""="",NOT(ISNUMBER(A493))),"",IF(COUNTIFS($B$6:$B$505,B493&amp;"",$A$6:$A$505,"&gt;"&amp;A493)=0,1,0))</f>
        <v/>
      </c>
      <c r="M493" s="16">
        <f>IF(J493="متأخرة",COUNTIFS($K$6:$K$505,"&gt;"&amp;K493)+COUNTIFS($K$6:K493,K493),"")</f>
        <v/>
      </c>
    </row>
    <row r="494">
      <c r="A494" s="13" t="n"/>
      <c r="B494" s="5" t="n"/>
      <c r="C494" s="5" t="n"/>
      <c r="D494" s="5" t="n"/>
      <c r="E494" s="5" t="n"/>
      <c r="F494" s="5" t="n"/>
      <c r="G494" s="13" t="n"/>
      <c r="H494" s="5" t="n"/>
      <c r="I494" s="6">
        <f>IF(B494&amp;""="","",IFERROR(INDEX('الطلاب'!$B$6:$B$205,MATCH(B494&amp;"",'الطلاب'!$A$6:$A$205,0))&amp;"","غير موجود"))</f>
        <v/>
      </c>
      <c r="J494" s="6">
        <f>IF(OR(B494&amp;""="",F494&lt;&gt;"نعم"),"",IF(H494="نعم","تمت",IF(ISNUMBER(G494),IF(G494&lt;'الإعدادات'!$B$4,"متأخرة","قادمة"),"بدون موعد")))</f>
        <v/>
      </c>
      <c r="K494" s="16">
        <f>IF(J494="متأخرة",'الإعدادات'!$B$4-G494,"")</f>
        <v/>
      </c>
      <c r="L494" s="18">
        <f>IF(OR(B494&amp;""="",NOT(ISNUMBER(A494))),"",IF(COUNTIFS($B$6:$B$505,B494&amp;"",$A$6:$A$505,"&gt;"&amp;A494)=0,1,0))</f>
        <v/>
      </c>
      <c r="M494" s="16">
        <f>IF(J494="متأخرة",COUNTIFS($K$6:$K$505,"&gt;"&amp;K494)+COUNTIFS($K$6:K494,K494),"")</f>
        <v/>
      </c>
    </row>
    <row r="495">
      <c r="A495" s="13" t="n"/>
      <c r="B495" s="5" t="n"/>
      <c r="C495" s="5" t="n"/>
      <c r="D495" s="5" t="n"/>
      <c r="E495" s="5" t="n"/>
      <c r="F495" s="5" t="n"/>
      <c r="G495" s="13" t="n"/>
      <c r="H495" s="5" t="n"/>
      <c r="I495" s="6">
        <f>IF(B495&amp;""="","",IFERROR(INDEX('الطلاب'!$B$6:$B$205,MATCH(B495&amp;"",'الطلاب'!$A$6:$A$205,0))&amp;"","غير موجود"))</f>
        <v/>
      </c>
      <c r="J495" s="6">
        <f>IF(OR(B495&amp;""="",F495&lt;&gt;"نعم"),"",IF(H495="نعم","تمت",IF(ISNUMBER(G495),IF(G495&lt;'الإعدادات'!$B$4,"متأخرة","قادمة"),"بدون موعد")))</f>
        <v/>
      </c>
      <c r="K495" s="16">
        <f>IF(J495="متأخرة",'الإعدادات'!$B$4-G495,"")</f>
        <v/>
      </c>
      <c r="L495" s="18">
        <f>IF(OR(B495&amp;""="",NOT(ISNUMBER(A495))),"",IF(COUNTIFS($B$6:$B$505,B495&amp;"",$A$6:$A$505,"&gt;"&amp;A495)=0,1,0))</f>
        <v/>
      </c>
      <c r="M495" s="16">
        <f>IF(J495="متأخرة",COUNTIFS($K$6:$K$505,"&gt;"&amp;K495)+COUNTIFS($K$6:K495,K495),"")</f>
        <v/>
      </c>
    </row>
    <row r="496">
      <c r="A496" s="13" t="n"/>
      <c r="B496" s="5" t="n"/>
      <c r="C496" s="5" t="n"/>
      <c r="D496" s="5" t="n"/>
      <c r="E496" s="5" t="n"/>
      <c r="F496" s="5" t="n"/>
      <c r="G496" s="13" t="n"/>
      <c r="H496" s="5" t="n"/>
      <c r="I496" s="6">
        <f>IF(B496&amp;""="","",IFERROR(INDEX('الطلاب'!$B$6:$B$205,MATCH(B496&amp;"",'الطلاب'!$A$6:$A$205,0))&amp;"","غير موجود"))</f>
        <v/>
      </c>
      <c r="J496" s="6">
        <f>IF(OR(B496&amp;""="",F496&lt;&gt;"نعم"),"",IF(H496="نعم","تمت",IF(ISNUMBER(G496),IF(G496&lt;'الإعدادات'!$B$4,"متأخرة","قادمة"),"بدون موعد")))</f>
        <v/>
      </c>
      <c r="K496" s="16">
        <f>IF(J496="متأخرة",'الإعدادات'!$B$4-G496,"")</f>
        <v/>
      </c>
      <c r="L496" s="18">
        <f>IF(OR(B496&amp;""="",NOT(ISNUMBER(A496))),"",IF(COUNTIFS($B$6:$B$505,B496&amp;"",$A$6:$A$505,"&gt;"&amp;A496)=0,1,0))</f>
        <v/>
      </c>
      <c r="M496" s="16">
        <f>IF(J496="متأخرة",COUNTIFS($K$6:$K$505,"&gt;"&amp;K496)+COUNTIFS($K$6:K496,K496),"")</f>
        <v/>
      </c>
    </row>
    <row r="497">
      <c r="A497" s="13" t="n"/>
      <c r="B497" s="5" t="n"/>
      <c r="C497" s="5" t="n"/>
      <c r="D497" s="5" t="n"/>
      <c r="E497" s="5" t="n"/>
      <c r="F497" s="5" t="n"/>
      <c r="G497" s="13" t="n"/>
      <c r="H497" s="5" t="n"/>
      <c r="I497" s="6">
        <f>IF(B497&amp;""="","",IFERROR(INDEX('الطلاب'!$B$6:$B$205,MATCH(B497&amp;"",'الطلاب'!$A$6:$A$205,0))&amp;"","غير موجود"))</f>
        <v/>
      </c>
      <c r="J497" s="6">
        <f>IF(OR(B497&amp;""="",F497&lt;&gt;"نعم"),"",IF(H497="نعم","تمت",IF(ISNUMBER(G497),IF(G497&lt;'الإعدادات'!$B$4,"متأخرة","قادمة"),"بدون موعد")))</f>
        <v/>
      </c>
      <c r="K497" s="16">
        <f>IF(J497="متأخرة",'الإعدادات'!$B$4-G497,"")</f>
        <v/>
      </c>
      <c r="L497" s="18">
        <f>IF(OR(B497&amp;""="",NOT(ISNUMBER(A497))),"",IF(COUNTIFS($B$6:$B$505,B497&amp;"",$A$6:$A$505,"&gt;"&amp;A497)=0,1,0))</f>
        <v/>
      </c>
      <c r="M497" s="16">
        <f>IF(J497="متأخرة",COUNTIFS($K$6:$K$505,"&gt;"&amp;K497)+COUNTIFS($K$6:K497,K497),"")</f>
        <v/>
      </c>
    </row>
    <row r="498">
      <c r="A498" s="13" t="n"/>
      <c r="B498" s="5" t="n"/>
      <c r="C498" s="5" t="n"/>
      <c r="D498" s="5" t="n"/>
      <c r="E498" s="5" t="n"/>
      <c r="F498" s="5" t="n"/>
      <c r="G498" s="13" t="n"/>
      <c r="H498" s="5" t="n"/>
      <c r="I498" s="6">
        <f>IF(B498&amp;""="","",IFERROR(INDEX('الطلاب'!$B$6:$B$205,MATCH(B498&amp;"",'الطلاب'!$A$6:$A$205,0))&amp;"","غير موجود"))</f>
        <v/>
      </c>
      <c r="J498" s="6">
        <f>IF(OR(B498&amp;""="",F498&lt;&gt;"نعم"),"",IF(H498="نعم","تمت",IF(ISNUMBER(G498),IF(G498&lt;'الإعدادات'!$B$4,"متأخرة","قادمة"),"بدون موعد")))</f>
        <v/>
      </c>
      <c r="K498" s="16">
        <f>IF(J498="متأخرة",'الإعدادات'!$B$4-G498,"")</f>
        <v/>
      </c>
      <c r="L498" s="18">
        <f>IF(OR(B498&amp;""="",NOT(ISNUMBER(A498))),"",IF(COUNTIFS($B$6:$B$505,B498&amp;"",$A$6:$A$505,"&gt;"&amp;A498)=0,1,0))</f>
        <v/>
      </c>
      <c r="M498" s="16">
        <f>IF(J498="متأخرة",COUNTIFS($K$6:$K$505,"&gt;"&amp;K498)+COUNTIFS($K$6:K498,K498),"")</f>
        <v/>
      </c>
    </row>
    <row r="499">
      <c r="A499" s="13" t="n"/>
      <c r="B499" s="5" t="n"/>
      <c r="C499" s="5" t="n"/>
      <c r="D499" s="5" t="n"/>
      <c r="E499" s="5" t="n"/>
      <c r="F499" s="5" t="n"/>
      <c r="G499" s="13" t="n"/>
      <c r="H499" s="5" t="n"/>
      <c r="I499" s="6">
        <f>IF(B499&amp;""="","",IFERROR(INDEX('الطلاب'!$B$6:$B$205,MATCH(B499&amp;"",'الطلاب'!$A$6:$A$205,0))&amp;"","غير موجود"))</f>
        <v/>
      </c>
      <c r="J499" s="6">
        <f>IF(OR(B499&amp;""="",F499&lt;&gt;"نعم"),"",IF(H499="نعم","تمت",IF(ISNUMBER(G499),IF(G499&lt;'الإعدادات'!$B$4,"متأخرة","قادمة"),"بدون موعد")))</f>
        <v/>
      </c>
      <c r="K499" s="16">
        <f>IF(J499="متأخرة",'الإعدادات'!$B$4-G499,"")</f>
        <v/>
      </c>
      <c r="L499" s="18">
        <f>IF(OR(B499&amp;""="",NOT(ISNUMBER(A499))),"",IF(COUNTIFS($B$6:$B$505,B499&amp;"",$A$6:$A$505,"&gt;"&amp;A499)=0,1,0))</f>
        <v/>
      </c>
      <c r="M499" s="16">
        <f>IF(J499="متأخرة",COUNTIFS($K$6:$K$505,"&gt;"&amp;K499)+COUNTIFS($K$6:K499,K499),"")</f>
        <v/>
      </c>
    </row>
    <row r="500">
      <c r="A500" s="13" t="n"/>
      <c r="B500" s="5" t="n"/>
      <c r="C500" s="5" t="n"/>
      <c r="D500" s="5" t="n"/>
      <c r="E500" s="5" t="n"/>
      <c r="F500" s="5" t="n"/>
      <c r="G500" s="13" t="n"/>
      <c r="H500" s="5" t="n"/>
      <c r="I500" s="6">
        <f>IF(B500&amp;""="","",IFERROR(INDEX('الطلاب'!$B$6:$B$205,MATCH(B500&amp;"",'الطلاب'!$A$6:$A$205,0))&amp;"","غير موجود"))</f>
        <v/>
      </c>
      <c r="J500" s="6">
        <f>IF(OR(B500&amp;""="",F500&lt;&gt;"نعم"),"",IF(H500="نعم","تمت",IF(ISNUMBER(G500),IF(G500&lt;'الإعدادات'!$B$4,"متأخرة","قادمة"),"بدون موعد")))</f>
        <v/>
      </c>
      <c r="K500" s="16">
        <f>IF(J500="متأخرة",'الإعدادات'!$B$4-G500,"")</f>
        <v/>
      </c>
      <c r="L500" s="18">
        <f>IF(OR(B500&amp;""="",NOT(ISNUMBER(A500))),"",IF(COUNTIFS($B$6:$B$505,B500&amp;"",$A$6:$A$505,"&gt;"&amp;A500)=0,1,0))</f>
        <v/>
      </c>
      <c r="M500" s="16">
        <f>IF(J500="متأخرة",COUNTIFS($K$6:$K$505,"&gt;"&amp;K500)+COUNTIFS($K$6:K500,K500),"")</f>
        <v/>
      </c>
    </row>
    <row r="501">
      <c r="A501" s="13" t="n"/>
      <c r="B501" s="5" t="n"/>
      <c r="C501" s="5" t="n"/>
      <c r="D501" s="5" t="n"/>
      <c r="E501" s="5" t="n"/>
      <c r="F501" s="5" t="n"/>
      <c r="G501" s="13" t="n"/>
      <c r="H501" s="5" t="n"/>
      <c r="I501" s="6">
        <f>IF(B501&amp;""="","",IFERROR(INDEX('الطلاب'!$B$6:$B$205,MATCH(B501&amp;"",'الطلاب'!$A$6:$A$205,0))&amp;"","غير موجود"))</f>
        <v/>
      </c>
      <c r="J501" s="6">
        <f>IF(OR(B501&amp;""="",F501&lt;&gt;"نعم"),"",IF(H501="نعم","تمت",IF(ISNUMBER(G501),IF(G501&lt;'الإعدادات'!$B$4,"متأخرة","قادمة"),"بدون موعد")))</f>
        <v/>
      </c>
      <c r="K501" s="16">
        <f>IF(J501="متأخرة",'الإعدادات'!$B$4-G501,"")</f>
        <v/>
      </c>
      <c r="L501" s="18">
        <f>IF(OR(B501&amp;""="",NOT(ISNUMBER(A501))),"",IF(COUNTIFS($B$6:$B$505,B501&amp;"",$A$6:$A$505,"&gt;"&amp;A501)=0,1,0))</f>
        <v/>
      </c>
      <c r="M501" s="16">
        <f>IF(J501="متأخرة",COUNTIFS($K$6:$K$505,"&gt;"&amp;K501)+COUNTIFS($K$6:K501,K501),"")</f>
        <v/>
      </c>
    </row>
    <row r="502">
      <c r="A502" s="13" t="n"/>
      <c r="B502" s="5" t="n"/>
      <c r="C502" s="5" t="n"/>
      <c r="D502" s="5" t="n"/>
      <c r="E502" s="5" t="n"/>
      <c r="F502" s="5" t="n"/>
      <c r="G502" s="13" t="n"/>
      <c r="H502" s="5" t="n"/>
      <c r="I502" s="6">
        <f>IF(B502&amp;""="","",IFERROR(INDEX('الطلاب'!$B$6:$B$205,MATCH(B502&amp;"",'الطلاب'!$A$6:$A$205,0))&amp;"","غير موجود"))</f>
        <v/>
      </c>
      <c r="J502" s="6">
        <f>IF(OR(B502&amp;""="",F502&lt;&gt;"نعم"),"",IF(H502="نعم","تمت",IF(ISNUMBER(G502),IF(G502&lt;'الإعدادات'!$B$4,"متأخرة","قادمة"),"بدون موعد")))</f>
        <v/>
      </c>
      <c r="K502" s="16">
        <f>IF(J502="متأخرة",'الإعدادات'!$B$4-G502,"")</f>
        <v/>
      </c>
      <c r="L502" s="18">
        <f>IF(OR(B502&amp;""="",NOT(ISNUMBER(A502))),"",IF(COUNTIFS($B$6:$B$505,B502&amp;"",$A$6:$A$505,"&gt;"&amp;A502)=0,1,0))</f>
        <v/>
      </c>
      <c r="M502" s="16">
        <f>IF(J502="متأخرة",COUNTIFS($K$6:$K$505,"&gt;"&amp;K502)+COUNTIFS($K$6:K502,K502),"")</f>
        <v/>
      </c>
    </row>
    <row r="503">
      <c r="A503" s="13" t="n"/>
      <c r="B503" s="5" t="n"/>
      <c r="C503" s="5" t="n"/>
      <c r="D503" s="5" t="n"/>
      <c r="E503" s="5" t="n"/>
      <c r="F503" s="5" t="n"/>
      <c r="G503" s="13" t="n"/>
      <c r="H503" s="5" t="n"/>
      <c r="I503" s="6">
        <f>IF(B503&amp;""="","",IFERROR(INDEX('الطلاب'!$B$6:$B$205,MATCH(B503&amp;"",'الطلاب'!$A$6:$A$205,0))&amp;"","غير موجود"))</f>
        <v/>
      </c>
      <c r="J503" s="6">
        <f>IF(OR(B503&amp;""="",F503&lt;&gt;"نعم"),"",IF(H503="نعم","تمت",IF(ISNUMBER(G503),IF(G503&lt;'الإعدادات'!$B$4,"متأخرة","قادمة"),"بدون موعد")))</f>
        <v/>
      </c>
      <c r="K503" s="16">
        <f>IF(J503="متأخرة",'الإعدادات'!$B$4-G503,"")</f>
        <v/>
      </c>
      <c r="L503" s="18">
        <f>IF(OR(B503&amp;""="",NOT(ISNUMBER(A503))),"",IF(COUNTIFS($B$6:$B$505,B503&amp;"",$A$6:$A$505,"&gt;"&amp;A503)=0,1,0))</f>
        <v/>
      </c>
      <c r="M503" s="16">
        <f>IF(J503="متأخرة",COUNTIFS($K$6:$K$505,"&gt;"&amp;K503)+COUNTIFS($K$6:K503,K503),"")</f>
        <v/>
      </c>
    </row>
    <row r="504">
      <c r="A504" s="13" t="n"/>
      <c r="B504" s="5" t="n"/>
      <c r="C504" s="5" t="n"/>
      <c r="D504" s="5" t="n"/>
      <c r="E504" s="5" t="n"/>
      <c r="F504" s="5" t="n"/>
      <c r="G504" s="13" t="n"/>
      <c r="H504" s="5" t="n"/>
      <c r="I504" s="6">
        <f>IF(B504&amp;""="","",IFERROR(INDEX('الطلاب'!$B$6:$B$205,MATCH(B504&amp;"",'الطلاب'!$A$6:$A$205,0))&amp;"","غير موجود"))</f>
        <v/>
      </c>
      <c r="J504" s="6">
        <f>IF(OR(B504&amp;""="",F504&lt;&gt;"نعم"),"",IF(H504="نعم","تمت",IF(ISNUMBER(G504),IF(G504&lt;'الإعدادات'!$B$4,"متأخرة","قادمة"),"بدون موعد")))</f>
        <v/>
      </c>
      <c r="K504" s="16">
        <f>IF(J504="متأخرة",'الإعدادات'!$B$4-G504,"")</f>
        <v/>
      </c>
      <c r="L504" s="18">
        <f>IF(OR(B504&amp;""="",NOT(ISNUMBER(A504))),"",IF(COUNTIFS($B$6:$B$505,B504&amp;"",$A$6:$A$505,"&gt;"&amp;A504)=0,1,0))</f>
        <v/>
      </c>
      <c r="M504" s="16">
        <f>IF(J504="متأخرة",COUNTIFS($K$6:$K$505,"&gt;"&amp;K504)+COUNTIFS($K$6:K504,K504),"")</f>
        <v/>
      </c>
    </row>
    <row r="505">
      <c r="A505" s="13" t="n"/>
      <c r="B505" s="5" t="n"/>
      <c r="C505" s="5" t="n"/>
      <c r="D505" s="5" t="n"/>
      <c r="E505" s="5" t="n"/>
      <c r="F505" s="5" t="n"/>
      <c r="G505" s="13" t="n"/>
      <c r="H505" s="5" t="n"/>
      <c r="I505" s="6">
        <f>IF(B505&amp;""="","",IFERROR(INDEX('الطلاب'!$B$6:$B$205,MATCH(B505&amp;"",'الطلاب'!$A$6:$A$205,0))&amp;"","غير موجود"))</f>
        <v/>
      </c>
      <c r="J505" s="6">
        <f>IF(OR(B505&amp;""="",F505&lt;&gt;"نعم"),"",IF(H505="نعم","تمت",IF(ISNUMBER(G505),IF(G505&lt;'الإعدادات'!$B$4,"متأخرة","قادمة"),"بدون موعد")))</f>
        <v/>
      </c>
      <c r="K505" s="16">
        <f>IF(J505="متأخرة",'الإعدادات'!$B$4-G505,"")</f>
        <v/>
      </c>
      <c r="L505" s="18">
        <f>IF(OR(B505&amp;""="",NOT(ISNUMBER(A505))),"",IF(COUNTIFS($B$6:$B$505,B505&amp;"",$A$6:$A$505,"&gt;"&amp;A505)=0,1,0))</f>
        <v/>
      </c>
      <c r="M505" s="16">
        <f>IF(J505="متأخرة",COUNTIFS($K$6:$K$505,"&gt;"&amp;K505)+COUNTIFS($K$6:K505,K505),"")</f>
        <v/>
      </c>
    </row>
  </sheetData>
  <autoFilter ref="A5:M505"/>
  <mergeCells count="2">
    <mergeCell ref="A2:M2"/>
    <mergeCell ref="A1:M1"/>
  </mergeCells>
  <conditionalFormatting sqref="A6:M505">
    <cfRule type="expression" priority="1" dxfId="0">
      <formula>$J6="متأخرة"</formula>
    </cfRule>
  </conditionalFormatting>
  <conditionalFormatting sqref="J6:J505">
    <cfRule type="expression" priority="2" dxfId="1">
      <formula>OR($J6="بدون موعد",$J6="قادمة")</formula>
    </cfRule>
    <cfRule type="expression" priority="3" dxfId="2">
      <formula>$J6="تمت"</formula>
    </cfRule>
  </conditionalFormatting>
  <conditionalFormatting sqref="I6:I505">
    <cfRule type="expression" priority="4" dxfId="0">
      <formula>$I6="غير موجود"</formula>
    </cfRule>
  </conditionalFormatting>
  <dataValidations count="4">
    <dataValidation sqref="B6:B505" showDropDown="0" showInputMessage="0" showErrorMessage="0" allowBlank="1" type="list">
      <formula1>='الطلاب'!$A$6:$A$205</formula1>
    </dataValidation>
    <dataValidation sqref="C6:C505" showDropDown="0" showInputMessage="0" showErrorMessage="0" allowBlank="1" type="list">
      <formula1>='الإعدادات'!$D$9:$D$14</formula1>
    </dataValidation>
    <dataValidation sqref="D6:D505" showDropDown="0" showInputMessage="0" showErrorMessage="0" allowBlank="1" type="list">
      <formula1>='الإعدادات'!$A$9:$A$18</formula1>
    </dataValidation>
    <dataValidation sqref="F6:F505 H6:H505" showDropDown="0" showInputMessage="0" showErrorMessage="0" allowBlank="1" type="list">
      <formula1>"نعم,لا"</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I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4" customWidth="1" min="2" max="2"/>
    <col width="16" customWidth="1" min="3" max="3"/>
    <col width="10" customWidth="1" min="4" max="4"/>
    <col width="20" customWidth="1" min="5" max="5"/>
    <col width="15" customWidth="1" min="6" max="6"/>
    <col width="14" customWidth="1" min="7" max="7"/>
    <col width="12" customWidth="1" min="8" max="8"/>
    <col width="34" customWidth="1" min="9" max="9"/>
  </cols>
  <sheetData>
    <row r="1" ht="26" customHeight="1">
      <c r="A1" s="10" t="inlineStr">
        <is>
          <t>سجل التواصل مع أولياء الأمور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متابعات متأخرة</t>
        </is>
      </c>
      <c r="B4" s="19">
        <f>COUNTIF('السجل'!$J$6:$J$505,"متأخرة")</f>
        <v/>
      </c>
    </row>
    <row r="6" ht="32" customHeight="1">
      <c r="A6" s="15" t="inlineStr">
        <is>
          <t>م</t>
        </is>
      </c>
      <c r="B6" s="15" t="inlineStr">
        <is>
          <t>موعد المتابعة</t>
        </is>
      </c>
      <c r="C6" s="15" t="inlineStr">
        <is>
          <t>الطالب</t>
        </is>
      </c>
      <c r="D6" s="15" t="inlineStr">
        <is>
          <t>الفصل</t>
        </is>
      </c>
      <c r="E6" s="15" t="inlineStr">
        <is>
          <t>الموضوع</t>
        </is>
      </c>
      <c r="F6" s="15" t="inlineStr">
        <is>
          <t>الوسيلة</t>
        </is>
      </c>
      <c r="G6" s="15" t="inlineStr">
        <is>
          <t>أيام التأخر</t>
        </is>
      </c>
      <c r="H6" s="15" t="inlineStr">
        <is>
          <t>تاريخ التواصل</t>
        </is>
      </c>
      <c r="I6" s="15" t="inlineStr">
        <is>
          <t>الملخص</t>
        </is>
      </c>
    </row>
    <row r="7">
      <c r="A7" s="6">
        <f>IF(1&lt;=$B$4,1,"")</f>
        <v/>
      </c>
      <c r="B7" s="17">
        <f>IF($A7="","",INDEX('السجل'!$G$6:$G$505,MATCH($A7,'السجل'!$M$6:$M$505,0)))</f>
        <v/>
      </c>
      <c r="C7" s="6">
        <f>IF($A7="","",INDEX('السجل'!$B$6:$B$505,MATCH($A7,'السجل'!$M$6:$M$505,0))&amp;"")</f>
        <v/>
      </c>
      <c r="D7" s="6">
        <f>IF($A7="","",INDEX('السجل'!$I$6:$I$505,MATCH($A7,'السجل'!$M$6:$M$505,0))&amp;"")</f>
        <v/>
      </c>
      <c r="E7" s="6">
        <f>IF($A7="","",INDEX('السجل'!$D$6:$D$505,MATCH($A7,'السجل'!$M$6:$M$505,0))&amp;"")</f>
        <v/>
      </c>
      <c r="F7" s="6">
        <f>IF($A7="","",INDEX('السجل'!$C$6:$C$505,MATCH($A7,'السجل'!$M$6:$M$505,0))&amp;"")</f>
        <v/>
      </c>
      <c r="G7" s="16">
        <f>IF($A7="","",INDEX('السجل'!$K$6:$K$505,MATCH($A7,'السجل'!$M$6:$M$505,0)))</f>
        <v/>
      </c>
      <c r="H7" s="17">
        <f>IF($A7="","",INDEX('السجل'!$A$6:$A$505,MATCH($A7,'السجل'!$M$6:$M$505,0)))</f>
        <v/>
      </c>
      <c r="I7" s="6">
        <f>IF($A7="","",INDEX('السجل'!$E$6:$E$505,MATCH($A7,'السجل'!$M$6:$M$505,0))&amp;"")</f>
        <v/>
      </c>
    </row>
    <row r="8">
      <c r="A8" s="6">
        <f>IF(2&lt;=$B$4,2,"")</f>
        <v/>
      </c>
      <c r="B8" s="17">
        <f>IF($A8="","",INDEX('السجل'!$G$6:$G$505,MATCH($A8,'السجل'!$M$6:$M$505,0)))</f>
        <v/>
      </c>
      <c r="C8" s="6">
        <f>IF($A8="","",INDEX('السجل'!$B$6:$B$505,MATCH($A8,'السجل'!$M$6:$M$505,0))&amp;"")</f>
        <v/>
      </c>
      <c r="D8" s="6">
        <f>IF($A8="","",INDEX('السجل'!$I$6:$I$505,MATCH($A8,'السجل'!$M$6:$M$505,0))&amp;"")</f>
        <v/>
      </c>
      <c r="E8" s="6">
        <f>IF($A8="","",INDEX('السجل'!$D$6:$D$505,MATCH($A8,'السجل'!$M$6:$M$505,0))&amp;"")</f>
        <v/>
      </c>
      <c r="F8" s="6">
        <f>IF($A8="","",INDEX('السجل'!$C$6:$C$505,MATCH($A8,'السجل'!$M$6:$M$505,0))&amp;"")</f>
        <v/>
      </c>
      <c r="G8" s="16">
        <f>IF($A8="","",INDEX('السجل'!$K$6:$K$505,MATCH($A8,'السجل'!$M$6:$M$505,0)))</f>
        <v/>
      </c>
      <c r="H8" s="17">
        <f>IF($A8="","",INDEX('السجل'!$A$6:$A$505,MATCH($A8,'السجل'!$M$6:$M$505,0)))</f>
        <v/>
      </c>
      <c r="I8" s="6">
        <f>IF($A8="","",INDEX('السجل'!$E$6:$E$505,MATCH($A8,'السجل'!$M$6:$M$505,0))&amp;"")</f>
        <v/>
      </c>
    </row>
    <row r="9">
      <c r="A9" s="6">
        <f>IF(3&lt;=$B$4,3,"")</f>
        <v/>
      </c>
      <c r="B9" s="17">
        <f>IF($A9="","",INDEX('السجل'!$G$6:$G$505,MATCH($A9,'السجل'!$M$6:$M$505,0)))</f>
        <v/>
      </c>
      <c r="C9" s="6">
        <f>IF($A9="","",INDEX('السجل'!$B$6:$B$505,MATCH($A9,'السجل'!$M$6:$M$505,0))&amp;"")</f>
        <v/>
      </c>
      <c r="D9" s="6">
        <f>IF($A9="","",INDEX('السجل'!$I$6:$I$505,MATCH($A9,'السجل'!$M$6:$M$505,0))&amp;"")</f>
        <v/>
      </c>
      <c r="E9" s="6">
        <f>IF($A9="","",INDEX('السجل'!$D$6:$D$505,MATCH($A9,'السجل'!$M$6:$M$505,0))&amp;"")</f>
        <v/>
      </c>
      <c r="F9" s="6">
        <f>IF($A9="","",INDEX('السجل'!$C$6:$C$505,MATCH($A9,'السجل'!$M$6:$M$505,0))&amp;"")</f>
        <v/>
      </c>
      <c r="G9" s="16">
        <f>IF($A9="","",INDEX('السجل'!$K$6:$K$505,MATCH($A9,'السجل'!$M$6:$M$505,0)))</f>
        <v/>
      </c>
      <c r="H9" s="17">
        <f>IF($A9="","",INDEX('السجل'!$A$6:$A$505,MATCH($A9,'السجل'!$M$6:$M$505,0)))</f>
        <v/>
      </c>
      <c r="I9" s="6">
        <f>IF($A9="","",INDEX('السجل'!$E$6:$E$505,MATCH($A9,'السجل'!$M$6:$M$505,0))&amp;"")</f>
        <v/>
      </c>
    </row>
    <row r="10">
      <c r="A10" s="6">
        <f>IF(4&lt;=$B$4,4,"")</f>
        <v/>
      </c>
      <c r="B10" s="17">
        <f>IF($A10="","",INDEX('السجل'!$G$6:$G$505,MATCH($A10,'السجل'!$M$6:$M$505,0)))</f>
        <v/>
      </c>
      <c r="C10" s="6">
        <f>IF($A10="","",INDEX('السجل'!$B$6:$B$505,MATCH($A10,'السجل'!$M$6:$M$505,0))&amp;"")</f>
        <v/>
      </c>
      <c r="D10" s="6">
        <f>IF($A10="","",INDEX('السجل'!$I$6:$I$505,MATCH($A10,'السجل'!$M$6:$M$505,0))&amp;"")</f>
        <v/>
      </c>
      <c r="E10" s="6">
        <f>IF($A10="","",INDEX('السجل'!$D$6:$D$505,MATCH($A10,'السجل'!$M$6:$M$505,0))&amp;"")</f>
        <v/>
      </c>
      <c r="F10" s="6">
        <f>IF($A10="","",INDEX('السجل'!$C$6:$C$505,MATCH($A10,'السجل'!$M$6:$M$505,0))&amp;"")</f>
        <v/>
      </c>
      <c r="G10" s="16">
        <f>IF($A10="","",INDEX('السجل'!$K$6:$K$505,MATCH($A10,'السجل'!$M$6:$M$505,0)))</f>
        <v/>
      </c>
      <c r="H10" s="17">
        <f>IF($A10="","",INDEX('السجل'!$A$6:$A$505,MATCH($A10,'السجل'!$M$6:$M$505,0)))</f>
        <v/>
      </c>
      <c r="I10" s="6">
        <f>IF($A10="","",INDEX('السجل'!$E$6:$E$505,MATCH($A10,'السجل'!$M$6:$M$505,0))&amp;"")</f>
        <v/>
      </c>
    </row>
    <row r="11">
      <c r="A11" s="6">
        <f>IF(5&lt;=$B$4,5,"")</f>
        <v/>
      </c>
      <c r="B11" s="17">
        <f>IF($A11="","",INDEX('السجل'!$G$6:$G$505,MATCH($A11,'السجل'!$M$6:$M$505,0)))</f>
        <v/>
      </c>
      <c r="C11" s="6">
        <f>IF($A11="","",INDEX('السجل'!$B$6:$B$505,MATCH($A11,'السجل'!$M$6:$M$505,0))&amp;"")</f>
        <v/>
      </c>
      <c r="D11" s="6">
        <f>IF($A11="","",INDEX('السجل'!$I$6:$I$505,MATCH($A11,'السجل'!$M$6:$M$505,0))&amp;"")</f>
        <v/>
      </c>
      <c r="E11" s="6">
        <f>IF($A11="","",INDEX('السجل'!$D$6:$D$505,MATCH($A11,'السجل'!$M$6:$M$505,0))&amp;"")</f>
        <v/>
      </c>
      <c r="F11" s="6">
        <f>IF($A11="","",INDEX('السجل'!$C$6:$C$505,MATCH($A11,'السجل'!$M$6:$M$505,0))&amp;"")</f>
        <v/>
      </c>
      <c r="G11" s="16">
        <f>IF($A11="","",INDEX('السجل'!$K$6:$K$505,MATCH($A11,'السجل'!$M$6:$M$505,0)))</f>
        <v/>
      </c>
      <c r="H11" s="17">
        <f>IF($A11="","",INDEX('السجل'!$A$6:$A$505,MATCH($A11,'السجل'!$M$6:$M$505,0)))</f>
        <v/>
      </c>
      <c r="I11" s="6">
        <f>IF($A11="","",INDEX('السجل'!$E$6:$E$505,MATCH($A11,'السجل'!$M$6:$M$505,0))&amp;"")</f>
        <v/>
      </c>
    </row>
    <row r="12">
      <c r="A12" s="6">
        <f>IF(6&lt;=$B$4,6,"")</f>
        <v/>
      </c>
      <c r="B12" s="17">
        <f>IF($A12="","",INDEX('السجل'!$G$6:$G$505,MATCH($A12,'السجل'!$M$6:$M$505,0)))</f>
        <v/>
      </c>
      <c r="C12" s="6">
        <f>IF($A12="","",INDEX('السجل'!$B$6:$B$505,MATCH($A12,'السجل'!$M$6:$M$505,0))&amp;"")</f>
        <v/>
      </c>
      <c r="D12" s="6">
        <f>IF($A12="","",INDEX('السجل'!$I$6:$I$505,MATCH($A12,'السجل'!$M$6:$M$505,0))&amp;"")</f>
        <v/>
      </c>
      <c r="E12" s="6">
        <f>IF($A12="","",INDEX('السجل'!$D$6:$D$505,MATCH($A12,'السجل'!$M$6:$M$505,0))&amp;"")</f>
        <v/>
      </c>
      <c r="F12" s="6">
        <f>IF($A12="","",INDEX('السجل'!$C$6:$C$505,MATCH($A12,'السجل'!$M$6:$M$505,0))&amp;"")</f>
        <v/>
      </c>
      <c r="G12" s="16">
        <f>IF($A12="","",INDEX('السجل'!$K$6:$K$505,MATCH($A12,'السجل'!$M$6:$M$505,0)))</f>
        <v/>
      </c>
      <c r="H12" s="17">
        <f>IF($A12="","",INDEX('السجل'!$A$6:$A$505,MATCH($A12,'السجل'!$M$6:$M$505,0)))</f>
        <v/>
      </c>
      <c r="I12" s="6">
        <f>IF($A12="","",INDEX('السجل'!$E$6:$E$505,MATCH($A12,'السجل'!$M$6:$M$505,0))&amp;"")</f>
        <v/>
      </c>
    </row>
    <row r="13">
      <c r="A13" s="6">
        <f>IF(7&lt;=$B$4,7,"")</f>
        <v/>
      </c>
      <c r="B13" s="17">
        <f>IF($A13="","",INDEX('السجل'!$G$6:$G$505,MATCH($A13,'السجل'!$M$6:$M$505,0)))</f>
        <v/>
      </c>
      <c r="C13" s="6">
        <f>IF($A13="","",INDEX('السجل'!$B$6:$B$505,MATCH($A13,'السجل'!$M$6:$M$505,0))&amp;"")</f>
        <v/>
      </c>
      <c r="D13" s="6">
        <f>IF($A13="","",INDEX('السجل'!$I$6:$I$505,MATCH($A13,'السجل'!$M$6:$M$505,0))&amp;"")</f>
        <v/>
      </c>
      <c r="E13" s="6">
        <f>IF($A13="","",INDEX('السجل'!$D$6:$D$505,MATCH($A13,'السجل'!$M$6:$M$505,0))&amp;"")</f>
        <v/>
      </c>
      <c r="F13" s="6">
        <f>IF($A13="","",INDEX('السجل'!$C$6:$C$505,MATCH($A13,'السجل'!$M$6:$M$505,0))&amp;"")</f>
        <v/>
      </c>
      <c r="G13" s="16">
        <f>IF($A13="","",INDEX('السجل'!$K$6:$K$505,MATCH($A13,'السجل'!$M$6:$M$505,0)))</f>
        <v/>
      </c>
      <c r="H13" s="17">
        <f>IF($A13="","",INDEX('السجل'!$A$6:$A$505,MATCH($A13,'السجل'!$M$6:$M$505,0)))</f>
        <v/>
      </c>
      <c r="I13" s="6">
        <f>IF($A13="","",INDEX('السجل'!$E$6:$E$505,MATCH($A13,'السجل'!$M$6:$M$505,0))&amp;"")</f>
        <v/>
      </c>
    </row>
    <row r="14">
      <c r="A14" s="6">
        <f>IF(8&lt;=$B$4,8,"")</f>
        <v/>
      </c>
      <c r="B14" s="17">
        <f>IF($A14="","",INDEX('السجل'!$G$6:$G$505,MATCH($A14,'السجل'!$M$6:$M$505,0)))</f>
        <v/>
      </c>
      <c r="C14" s="6">
        <f>IF($A14="","",INDEX('السجل'!$B$6:$B$505,MATCH($A14,'السجل'!$M$6:$M$505,0))&amp;"")</f>
        <v/>
      </c>
      <c r="D14" s="6">
        <f>IF($A14="","",INDEX('السجل'!$I$6:$I$505,MATCH($A14,'السجل'!$M$6:$M$505,0))&amp;"")</f>
        <v/>
      </c>
      <c r="E14" s="6">
        <f>IF($A14="","",INDEX('السجل'!$D$6:$D$505,MATCH($A14,'السجل'!$M$6:$M$505,0))&amp;"")</f>
        <v/>
      </c>
      <c r="F14" s="6">
        <f>IF($A14="","",INDEX('السجل'!$C$6:$C$505,MATCH($A14,'السجل'!$M$6:$M$505,0))&amp;"")</f>
        <v/>
      </c>
      <c r="G14" s="16">
        <f>IF($A14="","",INDEX('السجل'!$K$6:$K$505,MATCH($A14,'السجل'!$M$6:$M$505,0)))</f>
        <v/>
      </c>
      <c r="H14" s="17">
        <f>IF($A14="","",INDEX('السجل'!$A$6:$A$505,MATCH($A14,'السجل'!$M$6:$M$505,0)))</f>
        <v/>
      </c>
      <c r="I14" s="6">
        <f>IF($A14="","",INDEX('السجل'!$E$6:$E$505,MATCH($A14,'السجل'!$M$6:$M$505,0))&amp;"")</f>
        <v/>
      </c>
    </row>
    <row r="15">
      <c r="A15" s="6">
        <f>IF(9&lt;=$B$4,9,"")</f>
        <v/>
      </c>
      <c r="B15" s="17">
        <f>IF($A15="","",INDEX('السجل'!$G$6:$G$505,MATCH($A15,'السجل'!$M$6:$M$505,0)))</f>
        <v/>
      </c>
      <c r="C15" s="6">
        <f>IF($A15="","",INDEX('السجل'!$B$6:$B$505,MATCH($A15,'السجل'!$M$6:$M$505,0))&amp;"")</f>
        <v/>
      </c>
      <c r="D15" s="6">
        <f>IF($A15="","",INDEX('السجل'!$I$6:$I$505,MATCH($A15,'السجل'!$M$6:$M$505,0))&amp;"")</f>
        <v/>
      </c>
      <c r="E15" s="6">
        <f>IF($A15="","",INDEX('السجل'!$D$6:$D$505,MATCH($A15,'السجل'!$M$6:$M$505,0))&amp;"")</f>
        <v/>
      </c>
      <c r="F15" s="6">
        <f>IF($A15="","",INDEX('السجل'!$C$6:$C$505,MATCH($A15,'السجل'!$M$6:$M$505,0))&amp;"")</f>
        <v/>
      </c>
      <c r="G15" s="16">
        <f>IF($A15="","",INDEX('السجل'!$K$6:$K$505,MATCH($A15,'السجل'!$M$6:$M$505,0)))</f>
        <v/>
      </c>
      <c r="H15" s="17">
        <f>IF($A15="","",INDEX('السجل'!$A$6:$A$505,MATCH($A15,'السجل'!$M$6:$M$505,0)))</f>
        <v/>
      </c>
      <c r="I15" s="6">
        <f>IF($A15="","",INDEX('السجل'!$E$6:$E$505,MATCH($A15,'السجل'!$M$6:$M$505,0))&amp;"")</f>
        <v/>
      </c>
    </row>
    <row r="16">
      <c r="A16" s="6">
        <f>IF(10&lt;=$B$4,10,"")</f>
        <v/>
      </c>
      <c r="B16" s="17">
        <f>IF($A16="","",INDEX('السجل'!$G$6:$G$505,MATCH($A16,'السجل'!$M$6:$M$505,0)))</f>
        <v/>
      </c>
      <c r="C16" s="6">
        <f>IF($A16="","",INDEX('السجل'!$B$6:$B$505,MATCH($A16,'السجل'!$M$6:$M$505,0))&amp;"")</f>
        <v/>
      </c>
      <c r="D16" s="6">
        <f>IF($A16="","",INDEX('السجل'!$I$6:$I$505,MATCH($A16,'السجل'!$M$6:$M$505,0))&amp;"")</f>
        <v/>
      </c>
      <c r="E16" s="6">
        <f>IF($A16="","",INDEX('السجل'!$D$6:$D$505,MATCH($A16,'السجل'!$M$6:$M$505,0))&amp;"")</f>
        <v/>
      </c>
      <c r="F16" s="6">
        <f>IF($A16="","",INDEX('السجل'!$C$6:$C$505,MATCH($A16,'السجل'!$M$6:$M$505,0))&amp;"")</f>
        <v/>
      </c>
      <c r="G16" s="16">
        <f>IF($A16="","",INDEX('السجل'!$K$6:$K$505,MATCH($A16,'السجل'!$M$6:$M$505,0)))</f>
        <v/>
      </c>
      <c r="H16" s="17">
        <f>IF($A16="","",INDEX('السجل'!$A$6:$A$505,MATCH($A16,'السجل'!$M$6:$M$505,0)))</f>
        <v/>
      </c>
      <c r="I16" s="6">
        <f>IF($A16="","",INDEX('السجل'!$E$6:$E$505,MATCH($A16,'السجل'!$M$6:$M$505,0))&amp;"")</f>
        <v/>
      </c>
    </row>
    <row r="17">
      <c r="A17" s="6">
        <f>IF(11&lt;=$B$4,11,"")</f>
        <v/>
      </c>
      <c r="B17" s="17">
        <f>IF($A17="","",INDEX('السجل'!$G$6:$G$505,MATCH($A17,'السجل'!$M$6:$M$505,0)))</f>
        <v/>
      </c>
      <c r="C17" s="6">
        <f>IF($A17="","",INDEX('السجل'!$B$6:$B$505,MATCH($A17,'السجل'!$M$6:$M$505,0))&amp;"")</f>
        <v/>
      </c>
      <c r="D17" s="6">
        <f>IF($A17="","",INDEX('السجل'!$I$6:$I$505,MATCH($A17,'السجل'!$M$6:$M$505,0))&amp;"")</f>
        <v/>
      </c>
      <c r="E17" s="6">
        <f>IF($A17="","",INDEX('السجل'!$D$6:$D$505,MATCH($A17,'السجل'!$M$6:$M$505,0))&amp;"")</f>
        <v/>
      </c>
      <c r="F17" s="6">
        <f>IF($A17="","",INDEX('السجل'!$C$6:$C$505,MATCH($A17,'السجل'!$M$6:$M$505,0))&amp;"")</f>
        <v/>
      </c>
      <c r="G17" s="16">
        <f>IF($A17="","",INDEX('السجل'!$K$6:$K$505,MATCH($A17,'السجل'!$M$6:$M$505,0)))</f>
        <v/>
      </c>
      <c r="H17" s="17">
        <f>IF($A17="","",INDEX('السجل'!$A$6:$A$505,MATCH($A17,'السجل'!$M$6:$M$505,0)))</f>
        <v/>
      </c>
      <c r="I17" s="6">
        <f>IF($A17="","",INDEX('السجل'!$E$6:$E$505,MATCH($A17,'السجل'!$M$6:$M$505,0))&amp;"")</f>
        <v/>
      </c>
    </row>
    <row r="18">
      <c r="A18" s="6">
        <f>IF(12&lt;=$B$4,12,"")</f>
        <v/>
      </c>
      <c r="B18" s="17">
        <f>IF($A18="","",INDEX('السجل'!$G$6:$G$505,MATCH($A18,'السجل'!$M$6:$M$505,0)))</f>
        <v/>
      </c>
      <c r="C18" s="6">
        <f>IF($A18="","",INDEX('السجل'!$B$6:$B$505,MATCH($A18,'السجل'!$M$6:$M$505,0))&amp;"")</f>
        <v/>
      </c>
      <c r="D18" s="6">
        <f>IF($A18="","",INDEX('السجل'!$I$6:$I$505,MATCH($A18,'السجل'!$M$6:$M$505,0))&amp;"")</f>
        <v/>
      </c>
      <c r="E18" s="6">
        <f>IF($A18="","",INDEX('السجل'!$D$6:$D$505,MATCH($A18,'السجل'!$M$6:$M$505,0))&amp;"")</f>
        <v/>
      </c>
      <c r="F18" s="6">
        <f>IF($A18="","",INDEX('السجل'!$C$6:$C$505,MATCH($A18,'السجل'!$M$6:$M$505,0))&amp;"")</f>
        <v/>
      </c>
      <c r="G18" s="16">
        <f>IF($A18="","",INDEX('السجل'!$K$6:$K$505,MATCH($A18,'السجل'!$M$6:$M$505,0)))</f>
        <v/>
      </c>
      <c r="H18" s="17">
        <f>IF($A18="","",INDEX('السجل'!$A$6:$A$505,MATCH($A18,'السجل'!$M$6:$M$505,0)))</f>
        <v/>
      </c>
      <c r="I18" s="6">
        <f>IF($A18="","",INDEX('السجل'!$E$6:$E$505,MATCH($A18,'السجل'!$M$6:$M$505,0))&amp;"")</f>
        <v/>
      </c>
    </row>
    <row r="19">
      <c r="A19" s="6">
        <f>IF(13&lt;=$B$4,13,"")</f>
        <v/>
      </c>
      <c r="B19" s="17">
        <f>IF($A19="","",INDEX('السجل'!$G$6:$G$505,MATCH($A19,'السجل'!$M$6:$M$505,0)))</f>
        <v/>
      </c>
      <c r="C19" s="6">
        <f>IF($A19="","",INDEX('السجل'!$B$6:$B$505,MATCH($A19,'السجل'!$M$6:$M$505,0))&amp;"")</f>
        <v/>
      </c>
      <c r="D19" s="6">
        <f>IF($A19="","",INDEX('السجل'!$I$6:$I$505,MATCH($A19,'السجل'!$M$6:$M$505,0))&amp;"")</f>
        <v/>
      </c>
      <c r="E19" s="6">
        <f>IF($A19="","",INDEX('السجل'!$D$6:$D$505,MATCH($A19,'السجل'!$M$6:$M$505,0))&amp;"")</f>
        <v/>
      </c>
      <c r="F19" s="6">
        <f>IF($A19="","",INDEX('السجل'!$C$6:$C$505,MATCH($A19,'السجل'!$M$6:$M$505,0))&amp;"")</f>
        <v/>
      </c>
      <c r="G19" s="16">
        <f>IF($A19="","",INDEX('السجل'!$K$6:$K$505,MATCH($A19,'السجل'!$M$6:$M$505,0)))</f>
        <v/>
      </c>
      <c r="H19" s="17">
        <f>IF($A19="","",INDEX('السجل'!$A$6:$A$505,MATCH($A19,'السجل'!$M$6:$M$505,0)))</f>
        <v/>
      </c>
      <c r="I19" s="6">
        <f>IF($A19="","",INDEX('السجل'!$E$6:$E$505,MATCH($A19,'السجل'!$M$6:$M$505,0))&amp;"")</f>
        <v/>
      </c>
    </row>
    <row r="20">
      <c r="A20" s="6">
        <f>IF(14&lt;=$B$4,14,"")</f>
        <v/>
      </c>
      <c r="B20" s="17">
        <f>IF($A20="","",INDEX('السجل'!$G$6:$G$505,MATCH($A20,'السجل'!$M$6:$M$505,0)))</f>
        <v/>
      </c>
      <c r="C20" s="6">
        <f>IF($A20="","",INDEX('السجل'!$B$6:$B$505,MATCH($A20,'السجل'!$M$6:$M$505,0))&amp;"")</f>
        <v/>
      </c>
      <c r="D20" s="6">
        <f>IF($A20="","",INDEX('السجل'!$I$6:$I$505,MATCH($A20,'السجل'!$M$6:$M$505,0))&amp;"")</f>
        <v/>
      </c>
      <c r="E20" s="6">
        <f>IF($A20="","",INDEX('السجل'!$D$6:$D$505,MATCH($A20,'السجل'!$M$6:$M$505,0))&amp;"")</f>
        <v/>
      </c>
      <c r="F20" s="6">
        <f>IF($A20="","",INDEX('السجل'!$C$6:$C$505,MATCH($A20,'السجل'!$M$6:$M$505,0))&amp;"")</f>
        <v/>
      </c>
      <c r="G20" s="16">
        <f>IF($A20="","",INDEX('السجل'!$K$6:$K$505,MATCH($A20,'السجل'!$M$6:$M$505,0)))</f>
        <v/>
      </c>
      <c r="H20" s="17">
        <f>IF($A20="","",INDEX('السجل'!$A$6:$A$505,MATCH($A20,'السجل'!$M$6:$M$505,0)))</f>
        <v/>
      </c>
      <c r="I20" s="6">
        <f>IF($A20="","",INDEX('السجل'!$E$6:$E$505,MATCH($A20,'السجل'!$M$6:$M$505,0))&amp;"")</f>
        <v/>
      </c>
    </row>
    <row r="21">
      <c r="A21" s="6">
        <f>IF(15&lt;=$B$4,15,"")</f>
        <v/>
      </c>
      <c r="B21" s="17">
        <f>IF($A21="","",INDEX('السجل'!$G$6:$G$505,MATCH($A21,'السجل'!$M$6:$M$505,0)))</f>
        <v/>
      </c>
      <c r="C21" s="6">
        <f>IF($A21="","",INDEX('السجل'!$B$6:$B$505,MATCH($A21,'السجل'!$M$6:$M$505,0))&amp;"")</f>
        <v/>
      </c>
      <c r="D21" s="6">
        <f>IF($A21="","",INDEX('السجل'!$I$6:$I$505,MATCH($A21,'السجل'!$M$6:$M$505,0))&amp;"")</f>
        <v/>
      </c>
      <c r="E21" s="6">
        <f>IF($A21="","",INDEX('السجل'!$D$6:$D$505,MATCH($A21,'السجل'!$M$6:$M$505,0))&amp;"")</f>
        <v/>
      </c>
      <c r="F21" s="6">
        <f>IF($A21="","",INDEX('السجل'!$C$6:$C$505,MATCH($A21,'السجل'!$M$6:$M$505,0))&amp;"")</f>
        <v/>
      </c>
      <c r="G21" s="16">
        <f>IF($A21="","",INDEX('السجل'!$K$6:$K$505,MATCH($A21,'السجل'!$M$6:$M$505,0)))</f>
        <v/>
      </c>
      <c r="H21" s="17">
        <f>IF($A21="","",INDEX('السجل'!$A$6:$A$505,MATCH($A21,'السجل'!$M$6:$M$505,0)))</f>
        <v/>
      </c>
      <c r="I21" s="6">
        <f>IF($A21="","",INDEX('السجل'!$E$6:$E$505,MATCH($A21,'السجل'!$M$6:$M$505,0))&amp;"")</f>
        <v/>
      </c>
    </row>
    <row r="22">
      <c r="A22" s="6">
        <f>IF(16&lt;=$B$4,16,"")</f>
        <v/>
      </c>
      <c r="B22" s="17">
        <f>IF($A22="","",INDEX('السجل'!$G$6:$G$505,MATCH($A22,'السجل'!$M$6:$M$505,0)))</f>
        <v/>
      </c>
      <c r="C22" s="6">
        <f>IF($A22="","",INDEX('السجل'!$B$6:$B$505,MATCH($A22,'السجل'!$M$6:$M$505,0))&amp;"")</f>
        <v/>
      </c>
      <c r="D22" s="6">
        <f>IF($A22="","",INDEX('السجل'!$I$6:$I$505,MATCH($A22,'السجل'!$M$6:$M$505,0))&amp;"")</f>
        <v/>
      </c>
      <c r="E22" s="6">
        <f>IF($A22="","",INDEX('السجل'!$D$6:$D$505,MATCH($A22,'السجل'!$M$6:$M$505,0))&amp;"")</f>
        <v/>
      </c>
      <c r="F22" s="6">
        <f>IF($A22="","",INDEX('السجل'!$C$6:$C$505,MATCH($A22,'السجل'!$M$6:$M$505,0))&amp;"")</f>
        <v/>
      </c>
      <c r="G22" s="16">
        <f>IF($A22="","",INDEX('السجل'!$K$6:$K$505,MATCH($A22,'السجل'!$M$6:$M$505,0)))</f>
        <v/>
      </c>
      <c r="H22" s="17">
        <f>IF($A22="","",INDEX('السجل'!$A$6:$A$505,MATCH($A22,'السجل'!$M$6:$M$505,0)))</f>
        <v/>
      </c>
      <c r="I22" s="6">
        <f>IF($A22="","",INDEX('السجل'!$E$6:$E$505,MATCH($A22,'السجل'!$M$6:$M$505,0))&amp;"")</f>
        <v/>
      </c>
    </row>
    <row r="23">
      <c r="A23" s="6">
        <f>IF(17&lt;=$B$4,17,"")</f>
        <v/>
      </c>
      <c r="B23" s="17">
        <f>IF($A23="","",INDEX('السجل'!$G$6:$G$505,MATCH($A23,'السجل'!$M$6:$M$505,0)))</f>
        <v/>
      </c>
      <c r="C23" s="6">
        <f>IF($A23="","",INDEX('السجل'!$B$6:$B$505,MATCH($A23,'السجل'!$M$6:$M$505,0))&amp;"")</f>
        <v/>
      </c>
      <c r="D23" s="6">
        <f>IF($A23="","",INDEX('السجل'!$I$6:$I$505,MATCH($A23,'السجل'!$M$6:$M$505,0))&amp;"")</f>
        <v/>
      </c>
      <c r="E23" s="6">
        <f>IF($A23="","",INDEX('السجل'!$D$6:$D$505,MATCH($A23,'السجل'!$M$6:$M$505,0))&amp;"")</f>
        <v/>
      </c>
      <c r="F23" s="6">
        <f>IF($A23="","",INDEX('السجل'!$C$6:$C$505,MATCH($A23,'السجل'!$M$6:$M$505,0))&amp;"")</f>
        <v/>
      </c>
      <c r="G23" s="16">
        <f>IF($A23="","",INDEX('السجل'!$K$6:$K$505,MATCH($A23,'السجل'!$M$6:$M$505,0)))</f>
        <v/>
      </c>
      <c r="H23" s="17">
        <f>IF($A23="","",INDEX('السجل'!$A$6:$A$505,MATCH($A23,'السجل'!$M$6:$M$505,0)))</f>
        <v/>
      </c>
      <c r="I23" s="6">
        <f>IF($A23="","",INDEX('السجل'!$E$6:$E$505,MATCH($A23,'السجل'!$M$6:$M$505,0))&amp;"")</f>
        <v/>
      </c>
    </row>
    <row r="24">
      <c r="A24" s="6">
        <f>IF(18&lt;=$B$4,18,"")</f>
        <v/>
      </c>
      <c r="B24" s="17">
        <f>IF($A24="","",INDEX('السجل'!$G$6:$G$505,MATCH($A24,'السجل'!$M$6:$M$505,0)))</f>
        <v/>
      </c>
      <c r="C24" s="6">
        <f>IF($A24="","",INDEX('السجل'!$B$6:$B$505,MATCH($A24,'السجل'!$M$6:$M$505,0))&amp;"")</f>
        <v/>
      </c>
      <c r="D24" s="6">
        <f>IF($A24="","",INDEX('السجل'!$I$6:$I$505,MATCH($A24,'السجل'!$M$6:$M$505,0))&amp;"")</f>
        <v/>
      </c>
      <c r="E24" s="6">
        <f>IF($A24="","",INDEX('السجل'!$D$6:$D$505,MATCH($A24,'السجل'!$M$6:$M$505,0))&amp;"")</f>
        <v/>
      </c>
      <c r="F24" s="6">
        <f>IF($A24="","",INDEX('السجل'!$C$6:$C$505,MATCH($A24,'السجل'!$M$6:$M$505,0))&amp;"")</f>
        <v/>
      </c>
      <c r="G24" s="16">
        <f>IF($A24="","",INDEX('السجل'!$K$6:$K$505,MATCH($A24,'السجل'!$M$6:$M$505,0)))</f>
        <v/>
      </c>
      <c r="H24" s="17">
        <f>IF($A24="","",INDEX('السجل'!$A$6:$A$505,MATCH($A24,'السجل'!$M$6:$M$505,0)))</f>
        <v/>
      </c>
      <c r="I24" s="6">
        <f>IF($A24="","",INDEX('السجل'!$E$6:$E$505,MATCH($A24,'السجل'!$M$6:$M$505,0))&amp;"")</f>
        <v/>
      </c>
    </row>
    <row r="25">
      <c r="A25" s="6">
        <f>IF(19&lt;=$B$4,19,"")</f>
        <v/>
      </c>
      <c r="B25" s="17">
        <f>IF($A25="","",INDEX('السجل'!$G$6:$G$505,MATCH($A25,'السجل'!$M$6:$M$505,0)))</f>
        <v/>
      </c>
      <c r="C25" s="6">
        <f>IF($A25="","",INDEX('السجل'!$B$6:$B$505,MATCH($A25,'السجل'!$M$6:$M$505,0))&amp;"")</f>
        <v/>
      </c>
      <c r="D25" s="6">
        <f>IF($A25="","",INDEX('السجل'!$I$6:$I$505,MATCH($A25,'السجل'!$M$6:$M$505,0))&amp;"")</f>
        <v/>
      </c>
      <c r="E25" s="6">
        <f>IF($A25="","",INDEX('السجل'!$D$6:$D$505,MATCH($A25,'السجل'!$M$6:$M$505,0))&amp;"")</f>
        <v/>
      </c>
      <c r="F25" s="6">
        <f>IF($A25="","",INDEX('السجل'!$C$6:$C$505,MATCH($A25,'السجل'!$M$6:$M$505,0))&amp;"")</f>
        <v/>
      </c>
      <c r="G25" s="16">
        <f>IF($A25="","",INDEX('السجل'!$K$6:$K$505,MATCH($A25,'السجل'!$M$6:$M$505,0)))</f>
        <v/>
      </c>
      <c r="H25" s="17">
        <f>IF($A25="","",INDEX('السجل'!$A$6:$A$505,MATCH($A25,'السجل'!$M$6:$M$505,0)))</f>
        <v/>
      </c>
      <c r="I25" s="6">
        <f>IF($A25="","",INDEX('السجل'!$E$6:$E$505,MATCH($A25,'السجل'!$M$6:$M$505,0))&amp;"")</f>
        <v/>
      </c>
    </row>
    <row r="26">
      <c r="A26" s="6">
        <f>IF(20&lt;=$B$4,20,"")</f>
        <v/>
      </c>
      <c r="B26" s="17">
        <f>IF($A26="","",INDEX('السجل'!$G$6:$G$505,MATCH($A26,'السجل'!$M$6:$M$505,0)))</f>
        <v/>
      </c>
      <c r="C26" s="6">
        <f>IF($A26="","",INDEX('السجل'!$B$6:$B$505,MATCH($A26,'السجل'!$M$6:$M$505,0))&amp;"")</f>
        <v/>
      </c>
      <c r="D26" s="6">
        <f>IF($A26="","",INDEX('السجل'!$I$6:$I$505,MATCH($A26,'السجل'!$M$6:$M$505,0))&amp;"")</f>
        <v/>
      </c>
      <c r="E26" s="6">
        <f>IF($A26="","",INDEX('السجل'!$D$6:$D$505,MATCH($A26,'السجل'!$M$6:$M$505,0))&amp;"")</f>
        <v/>
      </c>
      <c r="F26" s="6">
        <f>IF($A26="","",INDEX('السجل'!$C$6:$C$505,MATCH($A26,'السجل'!$M$6:$M$505,0))&amp;"")</f>
        <v/>
      </c>
      <c r="G26" s="16">
        <f>IF($A26="","",INDEX('السجل'!$K$6:$K$505,MATCH($A26,'السجل'!$M$6:$M$505,0)))</f>
        <v/>
      </c>
      <c r="H26" s="17">
        <f>IF($A26="","",INDEX('السجل'!$A$6:$A$505,MATCH($A26,'السجل'!$M$6:$M$505,0)))</f>
        <v/>
      </c>
      <c r="I26" s="6">
        <f>IF($A26="","",INDEX('السجل'!$E$6:$E$505,MATCH($A26,'السجل'!$M$6:$M$505,0))&amp;"")</f>
        <v/>
      </c>
    </row>
    <row r="27">
      <c r="A27" s="6">
        <f>IF(21&lt;=$B$4,21,"")</f>
        <v/>
      </c>
      <c r="B27" s="17">
        <f>IF($A27="","",INDEX('السجل'!$G$6:$G$505,MATCH($A27,'السجل'!$M$6:$M$505,0)))</f>
        <v/>
      </c>
      <c r="C27" s="6">
        <f>IF($A27="","",INDEX('السجل'!$B$6:$B$505,MATCH($A27,'السجل'!$M$6:$M$505,0))&amp;"")</f>
        <v/>
      </c>
      <c r="D27" s="6">
        <f>IF($A27="","",INDEX('السجل'!$I$6:$I$505,MATCH($A27,'السجل'!$M$6:$M$505,0))&amp;"")</f>
        <v/>
      </c>
      <c r="E27" s="6">
        <f>IF($A27="","",INDEX('السجل'!$D$6:$D$505,MATCH($A27,'السجل'!$M$6:$M$505,0))&amp;"")</f>
        <v/>
      </c>
      <c r="F27" s="6">
        <f>IF($A27="","",INDEX('السجل'!$C$6:$C$505,MATCH($A27,'السجل'!$M$6:$M$505,0))&amp;"")</f>
        <v/>
      </c>
      <c r="G27" s="16">
        <f>IF($A27="","",INDEX('السجل'!$K$6:$K$505,MATCH($A27,'السجل'!$M$6:$M$505,0)))</f>
        <v/>
      </c>
      <c r="H27" s="17">
        <f>IF($A27="","",INDEX('السجل'!$A$6:$A$505,MATCH($A27,'السجل'!$M$6:$M$505,0)))</f>
        <v/>
      </c>
      <c r="I27" s="6">
        <f>IF($A27="","",INDEX('السجل'!$E$6:$E$505,MATCH($A27,'السجل'!$M$6:$M$505,0))&amp;"")</f>
        <v/>
      </c>
    </row>
    <row r="28">
      <c r="A28" s="6">
        <f>IF(22&lt;=$B$4,22,"")</f>
        <v/>
      </c>
      <c r="B28" s="17">
        <f>IF($A28="","",INDEX('السجل'!$G$6:$G$505,MATCH($A28,'السجل'!$M$6:$M$505,0)))</f>
        <v/>
      </c>
      <c r="C28" s="6">
        <f>IF($A28="","",INDEX('السجل'!$B$6:$B$505,MATCH($A28,'السجل'!$M$6:$M$505,0))&amp;"")</f>
        <v/>
      </c>
      <c r="D28" s="6">
        <f>IF($A28="","",INDEX('السجل'!$I$6:$I$505,MATCH($A28,'السجل'!$M$6:$M$505,0))&amp;"")</f>
        <v/>
      </c>
      <c r="E28" s="6">
        <f>IF($A28="","",INDEX('السجل'!$D$6:$D$505,MATCH($A28,'السجل'!$M$6:$M$505,0))&amp;"")</f>
        <v/>
      </c>
      <c r="F28" s="6">
        <f>IF($A28="","",INDEX('السجل'!$C$6:$C$505,MATCH($A28,'السجل'!$M$6:$M$505,0))&amp;"")</f>
        <v/>
      </c>
      <c r="G28" s="16">
        <f>IF($A28="","",INDEX('السجل'!$K$6:$K$505,MATCH($A28,'السجل'!$M$6:$M$505,0)))</f>
        <v/>
      </c>
      <c r="H28" s="17">
        <f>IF($A28="","",INDEX('السجل'!$A$6:$A$505,MATCH($A28,'السجل'!$M$6:$M$505,0)))</f>
        <v/>
      </c>
      <c r="I28" s="6">
        <f>IF($A28="","",INDEX('السجل'!$E$6:$E$505,MATCH($A28,'السجل'!$M$6:$M$505,0))&amp;"")</f>
        <v/>
      </c>
    </row>
    <row r="29">
      <c r="A29" s="6">
        <f>IF(23&lt;=$B$4,23,"")</f>
        <v/>
      </c>
      <c r="B29" s="17">
        <f>IF($A29="","",INDEX('السجل'!$G$6:$G$505,MATCH($A29,'السجل'!$M$6:$M$505,0)))</f>
        <v/>
      </c>
      <c r="C29" s="6">
        <f>IF($A29="","",INDEX('السجل'!$B$6:$B$505,MATCH($A29,'السجل'!$M$6:$M$505,0))&amp;"")</f>
        <v/>
      </c>
      <c r="D29" s="6">
        <f>IF($A29="","",INDEX('السجل'!$I$6:$I$505,MATCH($A29,'السجل'!$M$6:$M$505,0))&amp;"")</f>
        <v/>
      </c>
      <c r="E29" s="6">
        <f>IF($A29="","",INDEX('السجل'!$D$6:$D$505,MATCH($A29,'السجل'!$M$6:$M$505,0))&amp;"")</f>
        <v/>
      </c>
      <c r="F29" s="6">
        <f>IF($A29="","",INDEX('السجل'!$C$6:$C$505,MATCH($A29,'السجل'!$M$6:$M$505,0))&amp;"")</f>
        <v/>
      </c>
      <c r="G29" s="16">
        <f>IF($A29="","",INDEX('السجل'!$K$6:$K$505,MATCH($A29,'السجل'!$M$6:$M$505,0)))</f>
        <v/>
      </c>
      <c r="H29" s="17">
        <f>IF($A29="","",INDEX('السجل'!$A$6:$A$505,MATCH($A29,'السجل'!$M$6:$M$505,0)))</f>
        <v/>
      </c>
      <c r="I29" s="6">
        <f>IF($A29="","",INDEX('السجل'!$E$6:$E$505,MATCH($A29,'السجل'!$M$6:$M$505,0))&amp;"")</f>
        <v/>
      </c>
    </row>
    <row r="30">
      <c r="A30" s="6">
        <f>IF(24&lt;=$B$4,24,"")</f>
        <v/>
      </c>
      <c r="B30" s="17">
        <f>IF($A30="","",INDEX('السجل'!$G$6:$G$505,MATCH($A30,'السجل'!$M$6:$M$505,0)))</f>
        <v/>
      </c>
      <c r="C30" s="6">
        <f>IF($A30="","",INDEX('السجل'!$B$6:$B$505,MATCH($A30,'السجل'!$M$6:$M$505,0))&amp;"")</f>
        <v/>
      </c>
      <c r="D30" s="6">
        <f>IF($A30="","",INDEX('السجل'!$I$6:$I$505,MATCH($A30,'السجل'!$M$6:$M$505,0))&amp;"")</f>
        <v/>
      </c>
      <c r="E30" s="6">
        <f>IF($A30="","",INDEX('السجل'!$D$6:$D$505,MATCH($A30,'السجل'!$M$6:$M$505,0))&amp;"")</f>
        <v/>
      </c>
      <c r="F30" s="6">
        <f>IF($A30="","",INDEX('السجل'!$C$6:$C$505,MATCH($A30,'السجل'!$M$6:$M$505,0))&amp;"")</f>
        <v/>
      </c>
      <c r="G30" s="16">
        <f>IF($A30="","",INDEX('السجل'!$K$6:$K$505,MATCH($A30,'السجل'!$M$6:$M$505,0)))</f>
        <v/>
      </c>
      <c r="H30" s="17">
        <f>IF($A30="","",INDEX('السجل'!$A$6:$A$505,MATCH($A30,'السجل'!$M$6:$M$505,0)))</f>
        <v/>
      </c>
      <c r="I30" s="6">
        <f>IF($A30="","",INDEX('السجل'!$E$6:$E$505,MATCH($A30,'السجل'!$M$6:$M$505,0))&amp;"")</f>
        <v/>
      </c>
    </row>
    <row r="31">
      <c r="A31" s="6">
        <f>IF(25&lt;=$B$4,25,"")</f>
        <v/>
      </c>
      <c r="B31" s="17">
        <f>IF($A31="","",INDEX('السجل'!$G$6:$G$505,MATCH($A31,'السجل'!$M$6:$M$505,0)))</f>
        <v/>
      </c>
      <c r="C31" s="6">
        <f>IF($A31="","",INDEX('السجل'!$B$6:$B$505,MATCH($A31,'السجل'!$M$6:$M$505,0))&amp;"")</f>
        <v/>
      </c>
      <c r="D31" s="6">
        <f>IF($A31="","",INDEX('السجل'!$I$6:$I$505,MATCH($A31,'السجل'!$M$6:$M$505,0))&amp;"")</f>
        <v/>
      </c>
      <c r="E31" s="6">
        <f>IF($A31="","",INDEX('السجل'!$D$6:$D$505,MATCH($A31,'السجل'!$M$6:$M$505,0))&amp;"")</f>
        <v/>
      </c>
      <c r="F31" s="6">
        <f>IF($A31="","",INDEX('السجل'!$C$6:$C$505,MATCH($A31,'السجل'!$M$6:$M$505,0))&amp;"")</f>
        <v/>
      </c>
      <c r="G31" s="16">
        <f>IF($A31="","",INDEX('السجل'!$K$6:$K$505,MATCH($A31,'السجل'!$M$6:$M$505,0)))</f>
        <v/>
      </c>
      <c r="H31" s="17">
        <f>IF($A31="","",INDEX('السجل'!$A$6:$A$505,MATCH($A31,'السجل'!$M$6:$M$505,0)))</f>
        <v/>
      </c>
      <c r="I31" s="6">
        <f>IF($A31="","",INDEX('السجل'!$E$6:$E$505,MATCH($A31,'السجل'!$M$6:$M$505,0))&amp;"")</f>
        <v/>
      </c>
    </row>
    <row r="32">
      <c r="A32" s="6">
        <f>IF(26&lt;=$B$4,26,"")</f>
        <v/>
      </c>
      <c r="B32" s="17">
        <f>IF($A32="","",INDEX('السجل'!$G$6:$G$505,MATCH($A32,'السجل'!$M$6:$M$505,0)))</f>
        <v/>
      </c>
      <c r="C32" s="6">
        <f>IF($A32="","",INDEX('السجل'!$B$6:$B$505,MATCH($A32,'السجل'!$M$6:$M$505,0))&amp;"")</f>
        <v/>
      </c>
      <c r="D32" s="6">
        <f>IF($A32="","",INDEX('السجل'!$I$6:$I$505,MATCH($A32,'السجل'!$M$6:$M$505,0))&amp;"")</f>
        <v/>
      </c>
      <c r="E32" s="6">
        <f>IF($A32="","",INDEX('السجل'!$D$6:$D$505,MATCH($A32,'السجل'!$M$6:$M$505,0))&amp;"")</f>
        <v/>
      </c>
      <c r="F32" s="6">
        <f>IF($A32="","",INDEX('السجل'!$C$6:$C$505,MATCH($A32,'السجل'!$M$6:$M$505,0))&amp;"")</f>
        <v/>
      </c>
      <c r="G32" s="16">
        <f>IF($A32="","",INDEX('السجل'!$K$6:$K$505,MATCH($A32,'السجل'!$M$6:$M$505,0)))</f>
        <v/>
      </c>
      <c r="H32" s="17">
        <f>IF($A32="","",INDEX('السجل'!$A$6:$A$505,MATCH($A32,'السجل'!$M$6:$M$505,0)))</f>
        <v/>
      </c>
      <c r="I32" s="6">
        <f>IF($A32="","",INDEX('السجل'!$E$6:$E$505,MATCH($A32,'السجل'!$M$6:$M$505,0))&amp;"")</f>
        <v/>
      </c>
    </row>
    <row r="33">
      <c r="A33" s="6">
        <f>IF(27&lt;=$B$4,27,"")</f>
        <v/>
      </c>
      <c r="B33" s="17">
        <f>IF($A33="","",INDEX('السجل'!$G$6:$G$505,MATCH($A33,'السجل'!$M$6:$M$505,0)))</f>
        <v/>
      </c>
      <c r="C33" s="6">
        <f>IF($A33="","",INDEX('السجل'!$B$6:$B$505,MATCH($A33,'السجل'!$M$6:$M$505,0))&amp;"")</f>
        <v/>
      </c>
      <c r="D33" s="6">
        <f>IF($A33="","",INDEX('السجل'!$I$6:$I$505,MATCH($A33,'السجل'!$M$6:$M$505,0))&amp;"")</f>
        <v/>
      </c>
      <c r="E33" s="6">
        <f>IF($A33="","",INDEX('السجل'!$D$6:$D$505,MATCH($A33,'السجل'!$M$6:$M$505,0))&amp;"")</f>
        <v/>
      </c>
      <c r="F33" s="6">
        <f>IF($A33="","",INDEX('السجل'!$C$6:$C$505,MATCH($A33,'السجل'!$M$6:$M$505,0))&amp;"")</f>
        <v/>
      </c>
      <c r="G33" s="16">
        <f>IF($A33="","",INDEX('السجل'!$K$6:$K$505,MATCH($A33,'السجل'!$M$6:$M$505,0)))</f>
        <v/>
      </c>
      <c r="H33" s="17">
        <f>IF($A33="","",INDEX('السجل'!$A$6:$A$505,MATCH($A33,'السجل'!$M$6:$M$505,0)))</f>
        <v/>
      </c>
      <c r="I33" s="6">
        <f>IF($A33="","",INDEX('السجل'!$E$6:$E$505,MATCH($A33,'السجل'!$M$6:$M$505,0))&amp;"")</f>
        <v/>
      </c>
    </row>
    <row r="34">
      <c r="A34" s="6">
        <f>IF(28&lt;=$B$4,28,"")</f>
        <v/>
      </c>
      <c r="B34" s="17">
        <f>IF($A34="","",INDEX('السجل'!$G$6:$G$505,MATCH($A34,'السجل'!$M$6:$M$505,0)))</f>
        <v/>
      </c>
      <c r="C34" s="6">
        <f>IF($A34="","",INDEX('السجل'!$B$6:$B$505,MATCH($A34,'السجل'!$M$6:$M$505,0))&amp;"")</f>
        <v/>
      </c>
      <c r="D34" s="6">
        <f>IF($A34="","",INDEX('السجل'!$I$6:$I$505,MATCH($A34,'السجل'!$M$6:$M$505,0))&amp;"")</f>
        <v/>
      </c>
      <c r="E34" s="6">
        <f>IF($A34="","",INDEX('السجل'!$D$6:$D$505,MATCH($A34,'السجل'!$M$6:$M$505,0))&amp;"")</f>
        <v/>
      </c>
      <c r="F34" s="6">
        <f>IF($A34="","",INDEX('السجل'!$C$6:$C$505,MATCH($A34,'السجل'!$M$6:$M$505,0))&amp;"")</f>
        <v/>
      </c>
      <c r="G34" s="16">
        <f>IF($A34="","",INDEX('السجل'!$K$6:$K$505,MATCH($A34,'السجل'!$M$6:$M$505,0)))</f>
        <v/>
      </c>
      <c r="H34" s="17">
        <f>IF($A34="","",INDEX('السجل'!$A$6:$A$505,MATCH($A34,'السجل'!$M$6:$M$505,0)))</f>
        <v/>
      </c>
      <c r="I34" s="6">
        <f>IF($A34="","",INDEX('السجل'!$E$6:$E$505,MATCH($A34,'السجل'!$M$6:$M$505,0))&amp;"")</f>
        <v/>
      </c>
    </row>
    <row r="35">
      <c r="A35" s="6">
        <f>IF(29&lt;=$B$4,29,"")</f>
        <v/>
      </c>
      <c r="B35" s="17">
        <f>IF($A35="","",INDEX('السجل'!$G$6:$G$505,MATCH($A35,'السجل'!$M$6:$M$505,0)))</f>
        <v/>
      </c>
      <c r="C35" s="6">
        <f>IF($A35="","",INDEX('السجل'!$B$6:$B$505,MATCH($A35,'السجل'!$M$6:$M$505,0))&amp;"")</f>
        <v/>
      </c>
      <c r="D35" s="6">
        <f>IF($A35="","",INDEX('السجل'!$I$6:$I$505,MATCH($A35,'السجل'!$M$6:$M$505,0))&amp;"")</f>
        <v/>
      </c>
      <c r="E35" s="6">
        <f>IF($A35="","",INDEX('السجل'!$D$6:$D$505,MATCH($A35,'السجل'!$M$6:$M$505,0))&amp;"")</f>
        <v/>
      </c>
      <c r="F35" s="6">
        <f>IF($A35="","",INDEX('السجل'!$C$6:$C$505,MATCH($A35,'السجل'!$M$6:$M$505,0))&amp;"")</f>
        <v/>
      </c>
      <c r="G35" s="16">
        <f>IF($A35="","",INDEX('السجل'!$K$6:$K$505,MATCH($A35,'السجل'!$M$6:$M$505,0)))</f>
        <v/>
      </c>
      <c r="H35" s="17">
        <f>IF($A35="","",INDEX('السجل'!$A$6:$A$505,MATCH($A35,'السجل'!$M$6:$M$505,0)))</f>
        <v/>
      </c>
      <c r="I35" s="6">
        <f>IF($A35="","",INDEX('السجل'!$E$6:$E$505,MATCH($A35,'السجل'!$M$6:$M$505,0))&amp;"")</f>
        <v/>
      </c>
    </row>
    <row r="36">
      <c r="A36" s="6">
        <f>IF(30&lt;=$B$4,30,"")</f>
        <v/>
      </c>
      <c r="B36" s="17">
        <f>IF($A36="","",INDEX('السجل'!$G$6:$G$505,MATCH($A36,'السجل'!$M$6:$M$505,0)))</f>
        <v/>
      </c>
      <c r="C36" s="6">
        <f>IF($A36="","",INDEX('السجل'!$B$6:$B$505,MATCH($A36,'السجل'!$M$6:$M$505,0))&amp;"")</f>
        <v/>
      </c>
      <c r="D36" s="6">
        <f>IF($A36="","",INDEX('السجل'!$I$6:$I$505,MATCH($A36,'السجل'!$M$6:$M$505,0))&amp;"")</f>
        <v/>
      </c>
      <c r="E36" s="6">
        <f>IF($A36="","",INDEX('السجل'!$D$6:$D$505,MATCH($A36,'السجل'!$M$6:$M$505,0))&amp;"")</f>
        <v/>
      </c>
      <c r="F36" s="6">
        <f>IF($A36="","",INDEX('السجل'!$C$6:$C$505,MATCH($A36,'السجل'!$M$6:$M$505,0))&amp;"")</f>
        <v/>
      </c>
      <c r="G36" s="16">
        <f>IF($A36="","",INDEX('السجل'!$K$6:$K$505,MATCH($A36,'السجل'!$M$6:$M$505,0)))</f>
        <v/>
      </c>
      <c r="H36" s="17">
        <f>IF($A36="","",INDEX('السجل'!$A$6:$A$505,MATCH($A36,'السجل'!$M$6:$M$505,0)))</f>
        <v/>
      </c>
      <c r="I36" s="6">
        <f>IF($A36="","",INDEX('السجل'!$E$6:$E$505,MATCH($A36,'السجل'!$M$6:$M$505,0))&amp;"")</f>
        <v/>
      </c>
    </row>
    <row r="37">
      <c r="A37" s="6">
        <f>IF(31&lt;=$B$4,31,"")</f>
        <v/>
      </c>
      <c r="B37" s="17">
        <f>IF($A37="","",INDEX('السجل'!$G$6:$G$505,MATCH($A37,'السجل'!$M$6:$M$505,0)))</f>
        <v/>
      </c>
      <c r="C37" s="6">
        <f>IF($A37="","",INDEX('السجل'!$B$6:$B$505,MATCH($A37,'السجل'!$M$6:$M$505,0))&amp;"")</f>
        <v/>
      </c>
      <c r="D37" s="6">
        <f>IF($A37="","",INDEX('السجل'!$I$6:$I$505,MATCH($A37,'السجل'!$M$6:$M$505,0))&amp;"")</f>
        <v/>
      </c>
      <c r="E37" s="6">
        <f>IF($A37="","",INDEX('السجل'!$D$6:$D$505,MATCH($A37,'السجل'!$M$6:$M$505,0))&amp;"")</f>
        <v/>
      </c>
      <c r="F37" s="6">
        <f>IF($A37="","",INDEX('السجل'!$C$6:$C$505,MATCH($A37,'السجل'!$M$6:$M$505,0))&amp;"")</f>
        <v/>
      </c>
      <c r="G37" s="16">
        <f>IF($A37="","",INDEX('السجل'!$K$6:$K$505,MATCH($A37,'السجل'!$M$6:$M$505,0)))</f>
        <v/>
      </c>
      <c r="H37" s="17">
        <f>IF($A37="","",INDEX('السجل'!$A$6:$A$505,MATCH($A37,'السجل'!$M$6:$M$505,0)))</f>
        <v/>
      </c>
      <c r="I37" s="6">
        <f>IF($A37="","",INDEX('السجل'!$E$6:$E$505,MATCH($A37,'السجل'!$M$6:$M$505,0))&amp;"")</f>
        <v/>
      </c>
    </row>
    <row r="38">
      <c r="A38" s="6">
        <f>IF(32&lt;=$B$4,32,"")</f>
        <v/>
      </c>
      <c r="B38" s="17">
        <f>IF($A38="","",INDEX('السجل'!$G$6:$G$505,MATCH($A38,'السجل'!$M$6:$M$505,0)))</f>
        <v/>
      </c>
      <c r="C38" s="6">
        <f>IF($A38="","",INDEX('السجل'!$B$6:$B$505,MATCH($A38,'السجل'!$M$6:$M$505,0))&amp;"")</f>
        <v/>
      </c>
      <c r="D38" s="6">
        <f>IF($A38="","",INDEX('السجل'!$I$6:$I$505,MATCH($A38,'السجل'!$M$6:$M$505,0))&amp;"")</f>
        <v/>
      </c>
      <c r="E38" s="6">
        <f>IF($A38="","",INDEX('السجل'!$D$6:$D$505,MATCH($A38,'السجل'!$M$6:$M$505,0))&amp;"")</f>
        <v/>
      </c>
      <c r="F38" s="6">
        <f>IF($A38="","",INDEX('السجل'!$C$6:$C$505,MATCH($A38,'السجل'!$M$6:$M$505,0))&amp;"")</f>
        <v/>
      </c>
      <c r="G38" s="16">
        <f>IF($A38="","",INDEX('السجل'!$K$6:$K$505,MATCH($A38,'السجل'!$M$6:$M$505,0)))</f>
        <v/>
      </c>
      <c r="H38" s="17">
        <f>IF($A38="","",INDEX('السجل'!$A$6:$A$505,MATCH($A38,'السجل'!$M$6:$M$505,0)))</f>
        <v/>
      </c>
      <c r="I38" s="6">
        <f>IF($A38="","",INDEX('السجل'!$E$6:$E$505,MATCH($A38,'السجل'!$M$6:$M$505,0))&amp;"")</f>
        <v/>
      </c>
    </row>
    <row r="39">
      <c r="A39" s="6">
        <f>IF(33&lt;=$B$4,33,"")</f>
        <v/>
      </c>
      <c r="B39" s="17">
        <f>IF($A39="","",INDEX('السجل'!$G$6:$G$505,MATCH($A39,'السجل'!$M$6:$M$505,0)))</f>
        <v/>
      </c>
      <c r="C39" s="6">
        <f>IF($A39="","",INDEX('السجل'!$B$6:$B$505,MATCH($A39,'السجل'!$M$6:$M$505,0))&amp;"")</f>
        <v/>
      </c>
      <c r="D39" s="6">
        <f>IF($A39="","",INDEX('السجل'!$I$6:$I$505,MATCH($A39,'السجل'!$M$6:$M$505,0))&amp;"")</f>
        <v/>
      </c>
      <c r="E39" s="6">
        <f>IF($A39="","",INDEX('السجل'!$D$6:$D$505,MATCH($A39,'السجل'!$M$6:$M$505,0))&amp;"")</f>
        <v/>
      </c>
      <c r="F39" s="6">
        <f>IF($A39="","",INDEX('السجل'!$C$6:$C$505,MATCH($A39,'السجل'!$M$6:$M$505,0))&amp;"")</f>
        <v/>
      </c>
      <c r="G39" s="16">
        <f>IF($A39="","",INDEX('السجل'!$K$6:$K$505,MATCH($A39,'السجل'!$M$6:$M$505,0)))</f>
        <v/>
      </c>
      <c r="H39" s="17">
        <f>IF($A39="","",INDEX('السجل'!$A$6:$A$505,MATCH($A39,'السجل'!$M$6:$M$505,0)))</f>
        <v/>
      </c>
      <c r="I39" s="6">
        <f>IF($A39="","",INDEX('السجل'!$E$6:$E$505,MATCH($A39,'السجل'!$M$6:$M$505,0))&amp;"")</f>
        <v/>
      </c>
    </row>
    <row r="40">
      <c r="A40" s="6">
        <f>IF(34&lt;=$B$4,34,"")</f>
        <v/>
      </c>
      <c r="B40" s="17">
        <f>IF($A40="","",INDEX('السجل'!$G$6:$G$505,MATCH($A40,'السجل'!$M$6:$M$505,0)))</f>
        <v/>
      </c>
      <c r="C40" s="6">
        <f>IF($A40="","",INDEX('السجل'!$B$6:$B$505,MATCH($A40,'السجل'!$M$6:$M$505,0))&amp;"")</f>
        <v/>
      </c>
      <c r="D40" s="6">
        <f>IF($A40="","",INDEX('السجل'!$I$6:$I$505,MATCH($A40,'السجل'!$M$6:$M$505,0))&amp;"")</f>
        <v/>
      </c>
      <c r="E40" s="6">
        <f>IF($A40="","",INDEX('السجل'!$D$6:$D$505,MATCH($A40,'السجل'!$M$6:$M$505,0))&amp;"")</f>
        <v/>
      </c>
      <c r="F40" s="6">
        <f>IF($A40="","",INDEX('السجل'!$C$6:$C$505,MATCH($A40,'السجل'!$M$6:$M$505,0))&amp;"")</f>
        <v/>
      </c>
      <c r="G40" s="16">
        <f>IF($A40="","",INDEX('السجل'!$K$6:$K$505,MATCH($A40,'السجل'!$M$6:$M$505,0)))</f>
        <v/>
      </c>
      <c r="H40" s="17">
        <f>IF($A40="","",INDEX('السجل'!$A$6:$A$505,MATCH($A40,'السجل'!$M$6:$M$505,0)))</f>
        <v/>
      </c>
      <c r="I40" s="6">
        <f>IF($A40="","",INDEX('السجل'!$E$6:$E$505,MATCH($A40,'السجل'!$M$6:$M$505,0))&amp;"")</f>
        <v/>
      </c>
    </row>
    <row r="41">
      <c r="A41" s="6">
        <f>IF(35&lt;=$B$4,35,"")</f>
        <v/>
      </c>
      <c r="B41" s="17">
        <f>IF($A41="","",INDEX('السجل'!$G$6:$G$505,MATCH($A41,'السجل'!$M$6:$M$505,0)))</f>
        <v/>
      </c>
      <c r="C41" s="6">
        <f>IF($A41="","",INDEX('السجل'!$B$6:$B$505,MATCH($A41,'السجل'!$M$6:$M$505,0))&amp;"")</f>
        <v/>
      </c>
      <c r="D41" s="6">
        <f>IF($A41="","",INDEX('السجل'!$I$6:$I$505,MATCH($A41,'السجل'!$M$6:$M$505,0))&amp;"")</f>
        <v/>
      </c>
      <c r="E41" s="6">
        <f>IF($A41="","",INDEX('السجل'!$D$6:$D$505,MATCH($A41,'السجل'!$M$6:$M$505,0))&amp;"")</f>
        <v/>
      </c>
      <c r="F41" s="6">
        <f>IF($A41="","",INDEX('السجل'!$C$6:$C$505,MATCH($A41,'السجل'!$M$6:$M$505,0))&amp;"")</f>
        <v/>
      </c>
      <c r="G41" s="16">
        <f>IF($A41="","",INDEX('السجل'!$K$6:$K$505,MATCH($A41,'السجل'!$M$6:$M$505,0)))</f>
        <v/>
      </c>
      <c r="H41" s="17">
        <f>IF($A41="","",INDEX('السجل'!$A$6:$A$505,MATCH($A41,'السجل'!$M$6:$M$505,0)))</f>
        <v/>
      </c>
      <c r="I41" s="6">
        <f>IF($A41="","",INDEX('السجل'!$E$6:$E$505,MATCH($A41,'السجل'!$M$6:$M$505,0))&amp;"")</f>
        <v/>
      </c>
    </row>
    <row r="42">
      <c r="A42" s="6">
        <f>IF(36&lt;=$B$4,36,"")</f>
        <v/>
      </c>
      <c r="B42" s="17">
        <f>IF($A42="","",INDEX('السجل'!$G$6:$G$505,MATCH($A42,'السجل'!$M$6:$M$505,0)))</f>
        <v/>
      </c>
      <c r="C42" s="6">
        <f>IF($A42="","",INDEX('السجل'!$B$6:$B$505,MATCH($A42,'السجل'!$M$6:$M$505,0))&amp;"")</f>
        <v/>
      </c>
      <c r="D42" s="6">
        <f>IF($A42="","",INDEX('السجل'!$I$6:$I$505,MATCH($A42,'السجل'!$M$6:$M$505,0))&amp;"")</f>
        <v/>
      </c>
      <c r="E42" s="6">
        <f>IF($A42="","",INDEX('السجل'!$D$6:$D$505,MATCH($A42,'السجل'!$M$6:$M$505,0))&amp;"")</f>
        <v/>
      </c>
      <c r="F42" s="6">
        <f>IF($A42="","",INDEX('السجل'!$C$6:$C$505,MATCH($A42,'السجل'!$M$6:$M$505,0))&amp;"")</f>
        <v/>
      </c>
      <c r="G42" s="16">
        <f>IF($A42="","",INDEX('السجل'!$K$6:$K$505,MATCH($A42,'السجل'!$M$6:$M$505,0)))</f>
        <v/>
      </c>
      <c r="H42" s="17">
        <f>IF($A42="","",INDEX('السجل'!$A$6:$A$505,MATCH($A42,'السجل'!$M$6:$M$505,0)))</f>
        <v/>
      </c>
      <c r="I42" s="6">
        <f>IF($A42="","",INDEX('السجل'!$E$6:$E$505,MATCH($A42,'السجل'!$M$6:$M$505,0))&amp;"")</f>
        <v/>
      </c>
    </row>
    <row r="43">
      <c r="A43" s="6">
        <f>IF(37&lt;=$B$4,37,"")</f>
        <v/>
      </c>
      <c r="B43" s="17">
        <f>IF($A43="","",INDEX('السجل'!$G$6:$G$505,MATCH($A43,'السجل'!$M$6:$M$505,0)))</f>
        <v/>
      </c>
      <c r="C43" s="6">
        <f>IF($A43="","",INDEX('السجل'!$B$6:$B$505,MATCH($A43,'السجل'!$M$6:$M$505,0))&amp;"")</f>
        <v/>
      </c>
      <c r="D43" s="6">
        <f>IF($A43="","",INDEX('السجل'!$I$6:$I$505,MATCH($A43,'السجل'!$M$6:$M$505,0))&amp;"")</f>
        <v/>
      </c>
      <c r="E43" s="6">
        <f>IF($A43="","",INDEX('السجل'!$D$6:$D$505,MATCH($A43,'السجل'!$M$6:$M$505,0))&amp;"")</f>
        <v/>
      </c>
      <c r="F43" s="6">
        <f>IF($A43="","",INDEX('السجل'!$C$6:$C$505,MATCH($A43,'السجل'!$M$6:$M$505,0))&amp;"")</f>
        <v/>
      </c>
      <c r="G43" s="16">
        <f>IF($A43="","",INDEX('السجل'!$K$6:$K$505,MATCH($A43,'السجل'!$M$6:$M$505,0)))</f>
        <v/>
      </c>
      <c r="H43" s="17">
        <f>IF($A43="","",INDEX('السجل'!$A$6:$A$505,MATCH($A43,'السجل'!$M$6:$M$505,0)))</f>
        <v/>
      </c>
      <c r="I43" s="6">
        <f>IF($A43="","",INDEX('السجل'!$E$6:$E$505,MATCH($A43,'السجل'!$M$6:$M$505,0))&amp;"")</f>
        <v/>
      </c>
    </row>
    <row r="44">
      <c r="A44" s="6">
        <f>IF(38&lt;=$B$4,38,"")</f>
        <v/>
      </c>
      <c r="B44" s="17">
        <f>IF($A44="","",INDEX('السجل'!$G$6:$G$505,MATCH($A44,'السجل'!$M$6:$M$505,0)))</f>
        <v/>
      </c>
      <c r="C44" s="6">
        <f>IF($A44="","",INDEX('السجل'!$B$6:$B$505,MATCH($A44,'السجل'!$M$6:$M$505,0))&amp;"")</f>
        <v/>
      </c>
      <c r="D44" s="6">
        <f>IF($A44="","",INDEX('السجل'!$I$6:$I$505,MATCH($A44,'السجل'!$M$6:$M$505,0))&amp;"")</f>
        <v/>
      </c>
      <c r="E44" s="6">
        <f>IF($A44="","",INDEX('السجل'!$D$6:$D$505,MATCH($A44,'السجل'!$M$6:$M$505,0))&amp;"")</f>
        <v/>
      </c>
      <c r="F44" s="6">
        <f>IF($A44="","",INDEX('السجل'!$C$6:$C$505,MATCH($A44,'السجل'!$M$6:$M$505,0))&amp;"")</f>
        <v/>
      </c>
      <c r="G44" s="16">
        <f>IF($A44="","",INDEX('السجل'!$K$6:$K$505,MATCH($A44,'السجل'!$M$6:$M$505,0)))</f>
        <v/>
      </c>
      <c r="H44" s="17">
        <f>IF($A44="","",INDEX('السجل'!$A$6:$A$505,MATCH($A44,'السجل'!$M$6:$M$505,0)))</f>
        <v/>
      </c>
      <c r="I44" s="6">
        <f>IF($A44="","",INDEX('السجل'!$E$6:$E$505,MATCH($A44,'السجل'!$M$6:$M$505,0))&amp;"")</f>
        <v/>
      </c>
    </row>
    <row r="45">
      <c r="A45" s="6">
        <f>IF(39&lt;=$B$4,39,"")</f>
        <v/>
      </c>
      <c r="B45" s="17">
        <f>IF($A45="","",INDEX('السجل'!$G$6:$G$505,MATCH($A45,'السجل'!$M$6:$M$505,0)))</f>
        <v/>
      </c>
      <c r="C45" s="6">
        <f>IF($A45="","",INDEX('السجل'!$B$6:$B$505,MATCH($A45,'السجل'!$M$6:$M$505,0))&amp;"")</f>
        <v/>
      </c>
      <c r="D45" s="6">
        <f>IF($A45="","",INDEX('السجل'!$I$6:$I$505,MATCH($A45,'السجل'!$M$6:$M$505,0))&amp;"")</f>
        <v/>
      </c>
      <c r="E45" s="6">
        <f>IF($A45="","",INDEX('السجل'!$D$6:$D$505,MATCH($A45,'السجل'!$M$6:$M$505,0))&amp;"")</f>
        <v/>
      </c>
      <c r="F45" s="6">
        <f>IF($A45="","",INDEX('السجل'!$C$6:$C$505,MATCH($A45,'السجل'!$M$6:$M$505,0))&amp;"")</f>
        <v/>
      </c>
      <c r="G45" s="16">
        <f>IF($A45="","",INDEX('السجل'!$K$6:$K$505,MATCH($A45,'السجل'!$M$6:$M$505,0)))</f>
        <v/>
      </c>
      <c r="H45" s="17">
        <f>IF($A45="","",INDEX('السجل'!$A$6:$A$505,MATCH($A45,'السجل'!$M$6:$M$505,0)))</f>
        <v/>
      </c>
      <c r="I45" s="6">
        <f>IF($A45="","",INDEX('السجل'!$E$6:$E$505,MATCH($A45,'السجل'!$M$6:$M$505,0))&amp;"")</f>
        <v/>
      </c>
    </row>
    <row r="46">
      <c r="A46" s="6">
        <f>IF(40&lt;=$B$4,40,"")</f>
        <v/>
      </c>
      <c r="B46" s="17">
        <f>IF($A46="","",INDEX('السجل'!$G$6:$G$505,MATCH($A46,'السجل'!$M$6:$M$505,0)))</f>
        <v/>
      </c>
      <c r="C46" s="6">
        <f>IF($A46="","",INDEX('السجل'!$B$6:$B$505,MATCH($A46,'السجل'!$M$6:$M$505,0))&amp;"")</f>
        <v/>
      </c>
      <c r="D46" s="6">
        <f>IF($A46="","",INDEX('السجل'!$I$6:$I$505,MATCH($A46,'السجل'!$M$6:$M$505,0))&amp;"")</f>
        <v/>
      </c>
      <c r="E46" s="6">
        <f>IF($A46="","",INDEX('السجل'!$D$6:$D$505,MATCH($A46,'السجل'!$M$6:$M$505,0))&amp;"")</f>
        <v/>
      </c>
      <c r="F46" s="6">
        <f>IF($A46="","",INDEX('السجل'!$C$6:$C$505,MATCH($A46,'السجل'!$M$6:$M$505,0))&amp;"")</f>
        <v/>
      </c>
      <c r="G46" s="16">
        <f>IF($A46="","",INDEX('السجل'!$K$6:$K$505,MATCH($A46,'السجل'!$M$6:$M$505,0)))</f>
        <v/>
      </c>
      <c r="H46" s="17">
        <f>IF($A46="","",INDEX('السجل'!$A$6:$A$505,MATCH($A46,'السجل'!$M$6:$M$505,0)))</f>
        <v/>
      </c>
      <c r="I46" s="6">
        <f>IF($A46="","",INDEX('السجل'!$E$6:$E$505,MATCH($A46,'السجل'!$M$6:$M$505,0))&amp;"")</f>
        <v/>
      </c>
    </row>
    <row r="47">
      <c r="A47" s="6">
        <f>IF(41&lt;=$B$4,41,"")</f>
        <v/>
      </c>
      <c r="B47" s="17">
        <f>IF($A47="","",INDEX('السجل'!$G$6:$G$505,MATCH($A47,'السجل'!$M$6:$M$505,0)))</f>
        <v/>
      </c>
      <c r="C47" s="6">
        <f>IF($A47="","",INDEX('السجل'!$B$6:$B$505,MATCH($A47,'السجل'!$M$6:$M$505,0))&amp;"")</f>
        <v/>
      </c>
      <c r="D47" s="6">
        <f>IF($A47="","",INDEX('السجل'!$I$6:$I$505,MATCH($A47,'السجل'!$M$6:$M$505,0))&amp;"")</f>
        <v/>
      </c>
      <c r="E47" s="6">
        <f>IF($A47="","",INDEX('السجل'!$D$6:$D$505,MATCH($A47,'السجل'!$M$6:$M$505,0))&amp;"")</f>
        <v/>
      </c>
      <c r="F47" s="6">
        <f>IF($A47="","",INDEX('السجل'!$C$6:$C$505,MATCH($A47,'السجل'!$M$6:$M$505,0))&amp;"")</f>
        <v/>
      </c>
      <c r="G47" s="16">
        <f>IF($A47="","",INDEX('السجل'!$K$6:$K$505,MATCH($A47,'السجل'!$M$6:$M$505,0)))</f>
        <v/>
      </c>
      <c r="H47" s="17">
        <f>IF($A47="","",INDEX('السجل'!$A$6:$A$505,MATCH($A47,'السجل'!$M$6:$M$505,0)))</f>
        <v/>
      </c>
      <c r="I47" s="6">
        <f>IF($A47="","",INDEX('السجل'!$E$6:$E$505,MATCH($A47,'السجل'!$M$6:$M$505,0))&amp;"")</f>
        <v/>
      </c>
    </row>
    <row r="48">
      <c r="A48" s="6">
        <f>IF(42&lt;=$B$4,42,"")</f>
        <v/>
      </c>
      <c r="B48" s="17">
        <f>IF($A48="","",INDEX('السجل'!$G$6:$G$505,MATCH($A48,'السجل'!$M$6:$M$505,0)))</f>
        <v/>
      </c>
      <c r="C48" s="6">
        <f>IF($A48="","",INDEX('السجل'!$B$6:$B$505,MATCH($A48,'السجل'!$M$6:$M$505,0))&amp;"")</f>
        <v/>
      </c>
      <c r="D48" s="6">
        <f>IF($A48="","",INDEX('السجل'!$I$6:$I$505,MATCH($A48,'السجل'!$M$6:$M$505,0))&amp;"")</f>
        <v/>
      </c>
      <c r="E48" s="6">
        <f>IF($A48="","",INDEX('السجل'!$D$6:$D$505,MATCH($A48,'السجل'!$M$6:$M$505,0))&amp;"")</f>
        <v/>
      </c>
      <c r="F48" s="6">
        <f>IF($A48="","",INDEX('السجل'!$C$6:$C$505,MATCH($A48,'السجل'!$M$6:$M$505,0))&amp;"")</f>
        <v/>
      </c>
      <c r="G48" s="16">
        <f>IF($A48="","",INDEX('السجل'!$K$6:$K$505,MATCH($A48,'السجل'!$M$6:$M$505,0)))</f>
        <v/>
      </c>
      <c r="H48" s="17">
        <f>IF($A48="","",INDEX('السجل'!$A$6:$A$505,MATCH($A48,'السجل'!$M$6:$M$505,0)))</f>
        <v/>
      </c>
      <c r="I48" s="6">
        <f>IF($A48="","",INDEX('السجل'!$E$6:$E$505,MATCH($A48,'السجل'!$M$6:$M$505,0))&amp;"")</f>
        <v/>
      </c>
    </row>
    <row r="49">
      <c r="A49" s="6">
        <f>IF(43&lt;=$B$4,43,"")</f>
        <v/>
      </c>
      <c r="B49" s="17">
        <f>IF($A49="","",INDEX('السجل'!$G$6:$G$505,MATCH($A49,'السجل'!$M$6:$M$505,0)))</f>
        <v/>
      </c>
      <c r="C49" s="6">
        <f>IF($A49="","",INDEX('السجل'!$B$6:$B$505,MATCH($A49,'السجل'!$M$6:$M$505,0))&amp;"")</f>
        <v/>
      </c>
      <c r="D49" s="6">
        <f>IF($A49="","",INDEX('السجل'!$I$6:$I$505,MATCH($A49,'السجل'!$M$6:$M$505,0))&amp;"")</f>
        <v/>
      </c>
      <c r="E49" s="6">
        <f>IF($A49="","",INDEX('السجل'!$D$6:$D$505,MATCH($A49,'السجل'!$M$6:$M$505,0))&amp;"")</f>
        <v/>
      </c>
      <c r="F49" s="6">
        <f>IF($A49="","",INDEX('السجل'!$C$6:$C$505,MATCH($A49,'السجل'!$M$6:$M$505,0))&amp;"")</f>
        <v/>
      </c>
      <c r="G49" s="16">
        <f>IF($A49="","",INDEX('السجل'!$K$6:$K$505,MATCH($A49,'السجل'!$M$6:$M$505,0)))</f>
        <v/>
      </c>
      <c r="H49" s="17">
        <f>IF($A49="","",INDEX('السجل'!$A$6:$A$505,MATCH($A49,'السجل'!$M$6:$M$505,0)))</f>
        <v/>
      </c>
      <c r="I49" s="6">
        <f>IF($A49="","",INDEX('السجل'!$E$6:$E$505,MATCH($A49,'السجل'!$M$6:$M$505,0))&amp;"")</f>
        <v/>
      </c>
    </row>
    <row r="50">
      <c r="A50" s="6">
        <f>IF(44&lt;=$B$4,44,"")</f>
        <v/>
      </c>
      <c r="B50" s="17">
        <f>IF($A50="","",INDEX('السجل'!$G$6:$G$505,MATCH($A50,'السجل'!$M$6:$M$505,0)))</f>
        <v/>
      </c>
      <c r="C50" s="6">
        <f>IF($A50="","",INDEX('السجل'!$B$6:$B$505,MATCH($A50,'السجل'!$M$6:$M$505,0))&amp;"")</f>
        <v/>
      </c>
      <c r="D50" s="6">
        <f>IF($A50="","",INDEX('السجل'!$I$6:$I$505,MATCH($A50,'السجل'!$M$6:$M$505,0))&amp;"")</f>
        <v/>
      </c>
      <c r="E50" s="6">
        <f>IF($A50="","",INDEX('السجل'!$D$6:$D$505,MATCH($A50,'السجل'!$M$6:$M$505,0))&amp;"")</f>
        <v/>
      </c>
      <c r="F50" s="6">
        <f>IF($A50="","",INDEX('السجل'!$C$6:$C$505,MATCH($A50,'السجل'!$M$6:$M$505,0))&amp;"")</f>
        <v/>
      </c>
      <c r="G50" s="16">
        <f>IF($A50="","",INDEX('السجل'!$K$6:$K$505,MATCH($A50,'السجل'!$M$6:$M$505,0)))</f>
        <v/>
      </c>
      <c r="H50" s="17">
        <f>IF($A50="","",INDEX('السجل'!$A$6:$A$505,MATCH($A50,'السجل'!$M$6:$M$505,0)))</f>
        <v/>
      </c>
      <c r="I50" s="6">
        <f>IF($A50="","",INDEX('السجل'!$E$6:$E$505,MATCH($A50,'السجل'!$M$6:$M$505,0))&amp;"")</f>
        <v/>
      </c>
    </row>
    <row r="51">
      <c r="A51" s="6">
        <f>IF(45&lt;=$B$4,45,"")</f>
        <v/>
      </c>
      <c r="B51" s="17">
        <f>IF($A51="","",INDEX('السجل'!$G$6:$G$505,MATCH($A51,'السجل'!$M$6:$M$505,0)))</f>
        <v/>
      </c>
      <c r="C51" s="6">
        <f>IF($A51="","",INDEX('السجل'!$B$6:$B$505,MATCH($A51,'السجل'!$M$6:$M$505,0))&amp;"")</f>
        <v/>
      </c>
      <c r="D51" s="6">
        <f>IF($A51="","",INDEX('السجل'!$I$6:$I$505,MATCH($A51,'السجل'!$M$6:$M$505,0))&amp;"")</f>
        <v/>
      </c>
      <c r="E51" s="6">
        <f>IF($A51="","",INDEX('السجل'!$D$6:$D$505,MATCH($A51,'السجل'!$M$6:$M$505,0))&amp;"")</f>
        <v/>
      </c>
      <c r="F51" s="6">
        <f>IF($A51="","",INDEX('السجل'!$C$6:$C$505,MATCH($A51,'السجل'!$M$6:$M$505,0))&amp;"")</f>
        <v/>
      </c>
      <c r="G51" s="16">
        <f>IF($A51="","",INDEX('السجل'!$K$6:$K$505,MATCH($A51,'السجل'!$M$6:$M$505,0)))</f>
        <v/>
      </c>
      <c r="H51" s="17">
        <f>IF($A51="","",INDEX('السجل'!$A$6:$A$505,MATCH($A51,'السجل'!$M$6:$M$505,0)))</f>
        <v/>
      </c>
      <c r="I51" s="6">
        <f>IF($A51="","",INDEX('السجل'!$E$6:$E$505,MATCH($A51,'السجل'!$M$6:$M$505,0))&amp;"")</f>
        <v/>
      </c>
    </row>
    <row r="52">
      <c r="A52" s="6">
        <f>IF(46&lt;=$B$4,46,"")</f>
        <v/>
      </c>
      <c r="B52" s="17">
        <f>IF($A52="","",INDEX('السجل'!$G$6:$G$505,MATCH($A52,'السجل'!$M$6:$M$505,0)))</f>
        <v/>
      </c>
      <c r="C52" s="6">
        <f>IF($A52="","",INDEX('السجل'!$B$6:$B$505,MATCH($A52,'السجل'!$M$6:$M$505,0))&amp;"")</f>
        <v/>
      </c>
      <c r="D52" s="6">
        <f>IF($A52="","",INDEX('السجل'!$I$6:$I$505,MATCH($A52,'السجل'!$M$6:$M$505,0))&amp;"")</f>
        <v/>
      </c>
      <c r="E52" s="6">
        <f>IF($A52="","",INDEX('السجل'!$D$6:$D$505,MATCH($A52,'السجل'!$M$6:$M$505,0))&amp;"")</f>
        <v/>
      </c>
      <c r="F52" s="6">
        <f>IF($A52="","",INDEX('السجل'!$C$6:$C$505,MATCH($A52,'السجل'!$M$6:$M$505,0))&amp;"")</f>
        <v/>
      </c>
      <c r="G52" s="16">
        <f>IF($A52="","",INDEX('السجل'!$K$6:$K$505,MATCH($A52,'السجل'!$M$6:$M$505,0)))</f>
        <v/>
      </c>
      <c r="H52" s="17">
        <f>IF($A52="","",INDEX('السجل'!$A$6:$A$505,MATCH($A52,'السجل'!$M$6:$M$505,0)))</f>
        <v/>
      </c>
      <c r="I52" s="6">
        <f>IF($A52="","",INDEX('السجل'!$E$6:$E$505,MATCH($A52,'السجل'!$M$6:$M$505,0))&amp;"")</f>
        <v/>
      </c>
    </row>
    <row r="53">
      <c r="A53" s="6">
        <f>IF(47&lt;=$B$4,47,"")</f>
        <v/>
      </c>
      <c r="B53" s="17">
        <f>IF($A53="","",INDEX('السجل'!$G$6:$G$505,MATCH($A53,'السجل'!$M$6:$M$505,0)))</f>
        <v/>
      </c>
      <c r="C53" s="6">
        <f>IF($A53="","",INDEX('السجل'!$B$6:$B$505,MATCH($A53,'السجل'!$M$6:$M$505,0))&amp;"")</f>
        <v/>
      </c>
      <c r="D53" s="6">
        <f>IF($A53="","",INDEX('السجل'!$I$6:$I$505,MATCH($A53,'السجل'!$M$6:$M$505,0))&amp;"")</f>
        <v/>
      </c>
      <c r="E53" s="6">
        <f>IF($A53="","",INDEX('السجل'!$D$6:$D$505,MATCH($A53,'السجل'!$M$6:$M$505,0))&amp;"")</f>
        <v/>
      </c>
      <c r="F53" s="6">
        <f>IF($A53="","",INDEX('السجل'!$C$6:$C$505,MATCH($A53,'السجل'!$M$6:$M$505,0))&amp;"")</f>
        <v/>
      </c>
      <c r="G53" s="16">
        <f>IF($A53="","",INDEX('السجل'!$K$6:$K$505,MATCH($A53,'السجل'!$M$6:$M$505,0)))</f>
        <v/>
      </c>
      <c r="H53" s="17">
        <f>IF($A53="","",INDEX('السجل'!$A$6:$A$505,MATCH($A53,'السجل'!$M$6:$M$505,0)))</f>
        <v/>
      </c>
      <c r="I53" s="6">
        <f>IF($A53="","",INDEX('السجل'!$E$6:$E$505,MATCH($A53,'السجل'!$M$6:$M$505,0))&amp;"")</f>
        <v/>
      </c>
    </row>
    <row r="54">
      <c r="A54" s="6">
        <f>IF(48&lt;=$B$4,48,"")</f>
        <v/>
      </c>
      <c r="B54" s="17">
        <f>IF($A54="","",INDEX('السجل'!$G$6:$G$505,MATCH($A54,'السجل'!$M$6:$M$505,0)))</f>
        <v/>
      </c>
      <c r="C54" s="6">
        <f>IF($A54="","",INDEX('السجل'!$B$6:$B$505,MATCH($A54,'السجل'!$M$6:$M$505,0))&amp;"")</f>
        <v/>
      </c>
      <c r="D54" s="6">
        <f>IF($A54="","",INDEX('السجل'!$I$6:$I$505,MATCH($A54,'السجل'!$M$6:$M$505,0))&amp;"")</f>
        <v/>
      </c>
      <c r="E54" s="6">
        <f>IF($A54="","",INDEX('السجل'!$D$6:$D$505,MATCH($A54,'السجل'!$M$6:$M$505,0))&amp;"")</f>
        <v/>
      </c>
      <c r="F54" s="6">
        <f>IF($A54="","",INDEX('السجل'!$C$6:$C$505,MATCH($A54,'السجل'!$M$6:$M$505,0))&amp;"")</f>
        <v/>
      </c>
      <c r="G54" s="16">
        <f>IF($A54="","",INDEX('السجل'!$K$6:$K$505,MATCH($A54,'السجل'!$M$6:$M$505,0)))</f>
        <v/>
      </c>
      <c r="H54" s="17">
        <f>IF($A54="","",INDEX('السجل'!$A$6:$A$505,MATCH($A54,'السجل'!$M$6:$M$505,0)))</f>
        <v/>
      </c>
      <c r="I54" s="6">
        <f>IF($A54="","",INDEX('السجل'!$E$6:$E$505,MATCH($A54,'السجل'!$M$6:$M$505,0))&amp;"")</f>
        <v/>
      </c>
    </row>
    <row r="55">
      <c r="A55" s="6">
        <f>IF(49&lt;=$B$4,49,"")</f>
        <v/>
      </c>
      <c r="B55" s="17">
        <f>IF($A55="","",INDEX('السجل'!$G$6:$G$505,MATCH($A55,'السجل'!$M$6:$M$505,0)))</f>
        <v/>
      </c>
      <c r="C55" s="6">
        <f>IF($A55="","",INDEX('السجل'!$B$6:$B$505,MATCH($A55,'السجل'!$M$6:$M$505,0))&amp;"")</f>
        <v/>
      </c>
      <c r="D55" s="6">
        <f>IF($A55="","",INDEX('السجل'!$I$6:$I$505,MATCH($A55,'السجل'!$M$6:$M$505,0))&amp;"")</f>
        <v/>
      </c>
      <c r="E55" s="6">
        <f>IF($A55="","",INDEX('السجل'!$D$6:$D$505,MATCH($A55,'السجل'!$M$6:$M$505,0))&amp;"")</f>
        <v/>
      </c>
      <c r="F55" s="6">
        <f>IF($A55="","",INDEX('السجل'!$C$6:$C$505,MATCH($A55,'السجل'!$M$6:$M$505,0))&amp;"")</f>
        <v/>
      </c>
      <c r="G55" s="16">
        <f>IF($A55="","",INDEX('السجل'!$K$6:$K$505,MATCH($A55,'السجل'!$M$6:$M$505,0)))</f>
        <v/>
      </c>
      <c r="H55" s="17">
        <f>IF($A55="","",INDEX('السجل'!$A$6:$A$505,MATCH($A55,'السجل'!$M$6:$M$505,0)))</f>
        <v/>
      </c>
      <c r="I55" s="6">
        <f>IF($A55="","",INDEX('السجل'!$E$6:$E$505,MATCH($A55,'السجل'!$M$6:$M$505,0))&amp;"")</f>
        <v/>
      </c>
    </row>
    <row r="56">
      <c r="A56" s="6">
        <f>IF(50&lt;=$B$4,50,"")</f>
        <v/>
      </c>
      <c r="B56" s="17">
        <f>IF($A56="","",INDEX('السجل'!$G$6:$G$505,MATCH($A56,'السجل'!$M$6:$M$505,0)))</f>
        <v/>
      </c>
      <c r="C56" s="6">
        <f>IF($A56="","",INDEX('السجل'!$B$6:$B$505,MATCH($A56,'السجل'!$M$6:$M$505,0))&amp;"")</f>
        <v/>
      </c>
      <c r="D56" s="6">
        <f>IF($A56="","",INDEX('السجل'!$I$6:$I$505,MATCH($A56,'السجل'!$M$6:$M$505,0))&amp;"")</f>
        <v/>
      </c>
      <c r="E56" s="6">
        <f>IF($A56="","",INDEX('السجل'!$D$6:$D$505,MATCH($A56,'السجل'!$M$6:$M$505,0))&amp;"")</f>
        <v/>
      </c>
      <c r="F56" s="6">
        <f>IF($A56="","",INDEX('السجل'!$C$6:$C$505,MATCH($A56,'السجل'!$M$6:$M$505,0))&amp;"")</f>
        <v/>
      </c>
      <c r="G56" s="16">
        <f>IF($A56="","",INDEX('السجل'!$K$6:$K$505,MATCH($A56,'السجل'!$M$6:$M$505,0)))</f>
        <v/>
      </c>
      <c r="H56" s="17">
        <f>IF($A56="","",INDEX('السجل'!$A$6:$A$505,MATCH($A56,'السجل'!$M$6:$M$505,0)))</f>
        <v/>
      </c>
      <c r="I56" s="6">
        <f>IF($A56="","",INDEX('السجل'!$E$6:$E$505,MATCH($A56,'السجل'!$M$6:$M$505,0))&amp;"")</f>
        <v/>
      </c>
    </row>
  </sheetData>
  <mergeCells count="2">
    <mergeCell ref="A1:I1"/>
    <mergeCell ref="A2:I2"/>
  </mergeCells>
  <conditionalFormatting sqref="A7:I56">
    <cfRule type="expression" priority="1" dxfId="0">
      <formula>AND($A7&lt;&gt;"",$G7&gt;=7)</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M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0" customWidth="1" min="13" max="13"/>
  </cols>
  <sheetData>
    <row r="1" ht="26" customHeight="1">
      <c r="A1" s="10" t="inlineStr">
        <is>
          <t>سجل التواصل مع أولياء الأمور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الطالب</t>
        </is>
      </c>
      <c r="B5" s="15" t="inlineStr">
        <is>
          <t>الفصل</t>
        </is>
      </c>
      <c r="C5" s="15">
        <f>IF('الإعدادات'!$A$9&amp;""="","",'الإعدادات'!$A$9)</f>
        <v/>
      </c>
      <c r="D5" s="15">
        <f>IF('الإعدادات'!$A$10&amp;""="","",'الإعدادات'!$A$10)</f>
        <v/>
      </c>
      <c r="E5" s="15">
        <f>IF('الإعدادات'!$A$11&amp;""="","",'الإعدادات'!$A$11)</f>
        <v/>
      </c>
      <c r="F5" s="15">
        <f>IF('الإعدادات'!$A$12&amp;""="","",'الإعدادات'!$A$12)</f>
        <v/>
      </c>
      <c r="G5" s="15">
        <f>IF('الإعدادات'!$A$13&amp;""="","",'الإعدادات'!$A$13)</f>
        <v/>
      </c>
      <c r="H5" s="15">
        <f>IF('الإعدادات'!$A$14&amp;""="","",'الإعدادات'!$A$14)</f>
        <v/>
      </c>
      <c r="I5" s="15">
        <f>IF('الإعدادات'!$A$15&amp;""="","",'الإعدادات'!$A$15)</f>
        <v/>
      </c>
      <c r="J5" s="15">
        <f>IF('الإعدادات'!$A$16&amp;""="","",'الإعدادات'!$A$16)</f>
        <v/>
      </c>
      <c r="K5" s="15">
        <f>IF('الإعدادات'!$A$17&amp;""="","",'الإعدادات'!$A$17)</f>
        <v/>
      </c>
      <c r="L5" s="15">
        <f>IF('الإعدادات'!$A$18&amp;""="","",'الإعدادات'!$A$18)</f>
        <v/>
      </c>
      <c r="M5" s="15" t="inlineStr">
        <is>
          <t>الإجمالي</t>
        </is>
      </c>
    </row>
    <row r="6">
      <c r="A6" s="6">
        <f>IF('الطلاب'!A6&amp;""="","",'الطلاب'!A6)</f>
        <v/>
      </c>
      <c r="B6" s="6">
        <f>IF(A6="","",'الطلاب'!B6&amp;"")</f>
        <v/>
      </c>
      <c r="C6" s="16">
        <f>IF(OR($A6="",C$5=""),"",COUNTIFS('السجل'!$B$6:$B$505,$A6&amp;"",'السجل'!$D$6:$D$505,C$5))</f>
        <v/>
      </c>
      <c r="D6" s="16">
        <f>IF(OR($A6="",D$5=""),"",COUNTIFS('السجل'!$B$6:$B$505,$A6&amp;"",'السجل'!$D$6:$D$505,D$5))</f>
        <v/>
      </c>
      <c r="E6" s="16">
        <f>IF(OR($A6="",E$5=""),"",COUNTIFS('السجل'!$B$6:$B$505,$A6&amp;"",'السجل'!$D$6:$D$505,E$5))</f>
        <v/>
      </c>
      <c r="F6" s="16">
        <f>IF(OR($A6="",F$5=""),"",COUNTIFS('السجل'!$B$6:$B$505,$A6&amp;"",'السجل'!$D$6:$D$505,F$5))</f>
        <v/>
      </c>
      <c r="G6" s="16">
        <f>IF(OR($A6="",G$5=""),"",COUNTIFS('السجل'!$B$6:$B$505,$A6&amp;"",'السجل'!$D$6:$D$505,G$5))</f>
        <v/>
      </c>
      <c r="H6" s="16">
        <f>IF(OR($A6="",H$5=""),"",COUNTIFS('السجل'!$B$6:$B$505,$A6&amp;"",'السجل'!$D$6:$D$505,H$5))</f>
        <v/>
      </c>
      <c r="I6" s="16">
        <f>IF(OR($A6="",I$5=""),"",COUNTIFS('السجل'!$B$6:$B$505,$A6&amp;"",'السجل'!$D$6:$D$505,I$5))</f>
        <v/>
      </c>
      <c r="J6" s="16">
        <f>IF(OR($A6="",J$5=""),"",COUNTIFS('السجل'!$B$6:$B$505,$A6&amp;"",'السجل'!$D$6:$D$505,J$5))</f>
        <v/>
      </c>
      <c r="K6" s="16">
        <f>IF(OR($A6="",K$5=""),"",COUNTIFS('السجل'!$B$6:$B$505,$A6&amp;"",'السجل'!$D$6:$D$505,K$5))</f>
        <v/>
      </c>
      <c r="L6" s="16">
        <f>IF(OR($A6="",L$5=""),"",COUNTIFS('السجل'!$B$6:$B$505,$A6&amp;"",'السجل'!$D$6:$D$505,L$5))</f>
        <v/>
      </c>
      <c r="M6" s="19">
        <f>IF(A6="","",SUM(C6:L6))</f>
        <v/>
      </c>
    </row>
    <row r="7">
      <c r="A7" s="6">
        <f>IF('الطلاب'!A7&amp;""="","",'الطلاب'!A7)</f>
        <v/>
      </c>
      <c r="B7" s="6">
        <f>IF(A7="","",'الطلاب'!B7&amp;"")</f>
        <v/>
      </c>
      <c r="C7" s="16">
        <f>IF(OR($A7="",C$5=""),"",COUNTIFS('السجل'!$B$6:$B$505,$A7&amp;"",'السجل'!$D$6:$D$505,C$5))</f>
        <v/>
      </c>
      <c r="D7" s="16">
        <f>IF(OR($A7="",D$5=""),"",COUNTIFS('السجل'!$B$6:$B$505,$A7&amp;"",'السجل'!$D$6:$D$505,D$5))</f>
        <v/>
      </c>
      <c r="E7" s="16">
        <f>IF(OR($A7="",E$5=""),"",COUNTIFS('السجل'!$B$6:$B$505,$A7&amp;"",'السجل'!$D$6:$D$505,E$5))</f>
        <v/>
      </c>
      <c r="F7" s="16">
        <f>IF(OR($A7="",F$5=""),"",COUNTIFS('السجل'!$B$6:$B$505,$A7&amp;"",'السجل'!$D$6:$D$505,F$5))</f>
        <v/>
      </c>
      <c r="G7" s="16">
        <f>IF(OR($A7="",G$5=""),"",COUNTIFS('السجل'!$B$6:$B$505,$A7&amp;"",'السجل'!$D$6:$D$505,G$5))</f>
        <v/>
      </c>
      <c r="H7" s="16">
        <f>IF(OR($A7="",H$5=""),"",COUNTIFS('السجل'!$B$6:$B$505,$A7&amp;"",'السجل'!$D$6:$D$505,H$5))</f>
        <v/>
      </c>
      <c r="I7" s="16">
        <f>IF(OR($A7="",I$5=""),"",COUNTIFS('السجل'!$B$6:$B$505,$A7&amp;"",'السجل'!$D$6:$D$505,I$5))</f>
        <v/>
      </c>
      <c r="J7" s="16">
        <f>IF(OR($A7="",J$5=""),"",COUNTIFS('السجل'!$B$6:$B$505,$A7&amp;"",'السجل'!$D$6:$D$505,J$5))</f>
        <v/>
      </c>
      <c r="K7" s="16">
        <f>IF(OR($A7="",K$5=""),"",COUNTIFS('السجل'!$B$6:$B$505,$A7&amp;"",'السجل'!$D$6:$D$505,K$5))</f>
        <v/>
      </c>
      <c r="L7" s="16">
        <f>IF(OR($A7="",L$5=""),"",COUNTIFS('السجل'!$B$6:$B$505,$A7&amp;"",'السجل'!$D$6:$D$505,L$5))</f>
        <v/>
      </c>
      <c r="M7" s="19">
        <f>IF(A7="","",SUM(C7:L7))</f>
        <v/>
      </c>
    </row>
    <row r="8">
      <c r="A8" s="6">
        <f>IF('الطلاب'!A8&amp;""="","",'الطلاب'!A8)</f>
        <v/>
      </c>
      <c r="B8" s="6">
        <f>IF(A8="","",'الطلاب'!B8&amp;"")</f>
        <v/>
      </c>
      <c r="C8" s="16">
        <f>IF(OR($A8="",C$5=""),"",COUNTIFS('السجل'!$B$6:$B$505,$A8&amp;"",'السجل'!$D$6:$D$505,C$5))</f>
        <v/>
      </c>
      <c r="D8" s="16">
        <f>IF(OR($A8="",D$5=""),"",COUNTIFS('السجل'!$B$6:$B$505,$A8&amp;"",'السجل'!$D$6:$D$505,D$5))</f>
        <v/>
      </c>
      <c r="E8" s="16">
        <f>IF(OR($A8="",E$5=""),"",COUNTIFS('السجل'!$B$6:$B$505,$A8&amp;"",'السجل'!$D$6:$D$505,E$5))</f>
        <v/>
      </c>
      <c r="F8" s="16">
        <f>IF(OR($A8="",F$5=""),"",COUNTIFS('السجل'!$B$6:$B$505,$A8&amp;"",'السجل'!$D$6:$D$505,F$5))</f>
        <v/>
      </c>
      <c r="G8" s="16">
        <f>IF(OR($A8="",G$5=""),"",COUNTIFS('السجل'!$B$6:$B$505,$A8&amp;"",'السجل'!$D$6:$D$505,G$5))</f>
        <v/>
      </c>
      <c r="H8" s="16">
        <f>IF(OR($A8="",H$5=""),"",COUNTIFS('السجل'!$B$6:$B$505,$A8&amp;"",'السجل'!$D$6:$D$505,H$5))</f>
        <v/>
      </c>
      <c r="I8" s="16">
        <f>IF(OR($A8="",I$5=""),"",COUNTIFS('السجل'!$B$6:$B$505,$A8&amp;"",'السجل'!$D$6:$D$505,I$5))</f>
        <v/>
      </c>
      <c r="J8" s="16">
        <f>IF(OR($A8="",J$5=""),"",COUNTIFS('السجل'!$B$6:$B$505,$A8&amp;"",'السجل'!$D$6:$D$505,J$5))</f>
        <v/>
      </c>
      <c r="K8" s="16">
        <f>IF(OR($A8="",K$5=""),"",COUNTIFS('السجل'!$B$6:$B$505,$A8&amp;"",'السجل'!$D$6:$D$505,K$5))</f>
        <v/>
      </c>
      <c r="L8" s="16">
        <f>IF(OR($A8="",L$5=""),"",COUNTIFS('السجل'!$B$6:$B$505,$A8&amp;"",'السجل'!$D$6:$D$505,L$5))</f>
        <v/>
      </c>
      <c r="M8" s="19">
        <f>IF(A8="","",SUM(C8:L8))</f>
        <v/>
      </c>
    </row>
    <row r="9">
      <c r="A9" s="6">
        <f>IF('الطلاب'!A9&amp;""="","",'الطلاب'!A9)</f>
        <v/>
      </c>
      <c r="B9" s="6">
        <f>IF(A9="","",'الطلاب'!B9&amp;"")</f>
        <v/>
      </c>
      <c r="C9" s="16">
        <f>IF(OR($A9="",C$5=""),"",COUNTIFS('السجل'!$B$6:$B$505,$A9&amp;"",'السجل'!$D$6:$D$505,C$5))</f>
        <v/>
      </c>
      <c r="D9" s="16">
        <f>IF(OR($A9="",D$5=""),"",COUNTIFS('السجل'!$B$6:$B$505,$A9&amp;"",'السجل'!$D$6:$D$505,D$5))</f>
        <v/>
      </c>
      <c r="E9" s="16">
        <f>IF(OR($A9="",E$5=""),"",COUNTIFS('السجل'!$B$6:$B$505,$A9&amp;"",'السجل'!$D$6:$D$505,E$5))</f>
        <v/>
      </c>
      <c r="F9" s="16">
        <f>IF(OR($A9="",F$5=""),"",COUNTIFS('السجل'!$B$6:$B$505,$A9&amp;"",'السجل'!$D$6:$D$505,F$5))</f>
        <v/>
      </c>
      <c r="G9" s="16">
        <f>IF(OR($A9="",G$5=""),"",COUNTIFS('السجل'!$B$6:$B$505,$A9&amp;"",'السجل'!$D$6:$D$505,G$5))</f>
        <v/>
      </c>
      <c r="H9" s="16">
        <f>IF(OR($A9="",H$5=""),"",COUNTIFS('السجل'!$B$6:$B$505,$A9&amp;"",'السجل'!$D$6:$D$505,H$5))</f>
        <v/>
      </c>
      <c r="I9" s="16">
        <f>IF(OR($A9="",I$5=""),"",COUNTIFS('السجل'!$B$6:$B$505,$A9&amp;"",'السجل'!$D$6:$D$505,I$5))</f>
        <v/>
      </c>
      <c r="J9" s="16">
        <f>IF(OR($A9="",J$5=""),"",COUNTIFS('السجل'!$B$6:$B$505,$A9&amp;"",'السجل'!$D$6:$D$505,J$5))</f>
        <v/>
      </c>
      <c r="K9" s="16">
        <f>IF(OR($A9="",K$5=""),"",COUNTIFS('السجل'!$B$6:$B$505,$A9&amp;"",'السجل'!$D$6:$D$505,K$5))</f>
        <v/>
      </c>
      <c r="L9" s="16">
        <f>IF(OR($A9="",L$5=""),"",COUNTIFS('السجل'!$B$6:$B$505,$A9&amp;"",'السجل'!$D$6:$D$505,L$5))</f>
        <v/>
      </c>
      <c r="M9" s="19">
        <f>IF(A9="","",SUM(C9:L9))</f>
        <v/>
      </c>
    </row>
    <row r="10">
      <c r="A10" s="6">
        <f>IF('الطلاب'!A10&amp;""="","",'الطلاب'!A10)</f>
        <v/>
      </c>
      <c r="B10" s="6">
        <f>IF(A10="","",'الطلاب'!B10&amp;"")</f>
        <v/>
      </c>
      <c r="C10" s="16">
        <f>IF(OR($A10="",C$5=""),"",COUNTIFS('السجل'!$B$6:$B$505,$A10&amp;"",'السجل'!$D$6:$D$505,C$5))</f>
        <v/>
      </c>
      <c r="D10" s="16">
        <f>IF(OR($A10="",D$5=""),"",COUNTIFS('السجل'!$B$6:$B$505,$A10&amp;"",'السجل'!$D$6:$D$505,D$5))</f>
        <v/>
      </c>
      <c r="E10" s="16">
        <f>IF(OR($A10="",E$5=""),"",COUNTIFS('السجل'!$B$6:$B$505,$A10&amp;"",'السجل'!$D$6:$D$505,E$5))</f>
        <v/>
      </c>
      <c r="F10" s="16">
        <f>IF(OR($A10="",F$5=""),"",COUNTIFS('السجل'!$B$6:$B$505,$A10&amp;"",'السجل'!$D$6:$D$505,F$5))</f>
        <v/>
      </c>
      <c r="G10" s="16">
        <f>IF(OR($A10="",G$5=""),"",COUNTIFS('السجل'!$B$6:$B$505,$A10&amp;"",'السجل'!$D$6:$D$505,G$5))</f>
        <v/>
      </c>
      <c r="H10" s="16">
        <f>IF(OR($A10="",H$5=""),"",COUNTIFS('السجل'!$B$6:$B$505,$A10&amp;"",'السجل'!$D$6:$D$505,H$5))</f>
        <v/>
      </c>
      <c r="I10" s="16">
        <f>IF(OR($A10="",I$5=""),"",COUNTIFS('السجل'!$B$6:$B$505,$A10&amp;"",'السجل'!$D$6:$D$505,I$5))</f>
        <v/>
      </c>
      <c r="J10" s="16">
        <f>IF(OR($A10="",J$5=""),"",COUNTIFS('السجل'!$B$6:$B$505,$A10&amp;"",'السجل'!$D$6:$D$505,J$5))</f>
        <v/>
      </c>
      <c r="K10" s="16">
        <f>IF(OR($A10="",K$5=""),"",COUNTIFS('السجل'!$B$6:$B$505,$A10&amp;"",'السجل'!$D$6:$D$505,K$5))</f>
        <v/>
      </c>
      <c r="L10" s="16">
        <f>IF(OR($A10="",L$5=""),"",COUNTIFS('السجل'!$B$6:$B$505,$A10&amp;"",'السجل'!$D$6:$D$505,L$5))</f>
        <v/>
      </c>
      <c r="M10" s="19">
        <f>IF(A10="","",SUM(C10:L10))</f>
        <v/>
      </c>
    </row>
    <row r="11">
      <c r="A11" s="6">
        <f>IF('الطلاب'!A11&amp;""="","",'الطلاب'!A11)</f>
        <v/>
      </c>
      <c r="B11" s="6">
        <f>IF(A11="","",'الطلاب'!B11&amp;"")</f>
        <v/>
      </c>
      <c r="C11" s="16">
        <f>IF(OR($A11="",C$5=""),"",COUNTIFS('السجل'!$B$6:$B$505,$A11&amp;"",'السجل'!$D$6:$D$505,C$5))</f>
        <v/>
      </c>
      <c r="D11" s="16">
        <f>IF(OR($A11="",D$5=""),"",COUNTIFS('السجل'!$B$6:$B$505,$A11&amp;"",'السجل'!$D$6:$D$505,D$5))</f>
        <v/>
      </c>
      <c r="E11" s="16">
        <f>IF(OR($A11="",E$5=""),"",COUNTIFS('السجل'!$B$6:$B$505,$A11&amp;"",'السجل'!$D$6:$D$505,E$5))</f>
        <v/>
      </c>
      <c r="F11" s="16">
        <f>IF(OR($A11="",F$5=""),"",COUNTIFS('السجل'!$B$6:$B$505,$A11&amp;"",'السجل'!$D$6:$D$505,F$5))</f>
        <v/>
      </c>
      <c r="G11" s="16">
        <f>IF(OR($A11="",G$5=""),"",COUNTIFS('السجل'!$B$6:$B$505,$A11&amp;"",'السجل'!$D$6:$D$505,G$5))</f>
        <v/>
      </c>
      <c r="H11" s="16">
        <f>IF(OR($A11="",H$5=""),"",COUNTIFS('السجل'!$B$6:$B$505,$A11&amp;"",'السجل'!$D$6:$D$505,H$5))</f>
        <v/>
      </c>
      <c r="I11" s="16">
        <f>IF(OR($A11="",I$5=""),"",COUNTIFS('السجل'!$B$6:$B$505,$A11&amp;"",'السجل'!$D$6:$D$505,I$5))</f>
        <v/>
      </c>
      <c r="J11" s="16">
        <f>IF(OR($A11="",J$5=""),"",COUNTIFS('السجل'!$B$6:$B$505,$A11&amp;"",'السجل'!$D$6:$D$505,J$5))</f>
        <v/>
      </c>
      <c r="K11" s="16">
        <f>IF(OR($A11="",K$5=""),"",COUNTIFS('السجل'!$B$6:$B$505,$A11&amp;"",'السجل'!$D$6:$D$505,K$5))</f>
        <v/>
      </c>
      <c r="L11" s="16">
        <f>IF(OR($A11="",L$5=""),"",COUNTIFS('السجل'!$B$6:$B$505,$A11&amp;"",'السجل'!$D$6:$D$505,L$5))</f>
        <v/>
      </c>
      <c r="M11" s="19">
        <f>IF(A11="","",SUM(C11:L11))</f>
        <v/>
      </c>
    </row>
    <row r="12">
      <c r="A12" s="6">
        <f>IF('الطلاب'!A12&amp;""="","",'الطلاب'!A12)</f>
        <v/>
      </c>
      <c r="B12" s="6">
        <f>IF(A12="","",'الطلاب'!B12&amp;"")</f>
        <v/>
      </c>
      <c r="C12" s="16">
        <f>IF(OR($A12="",C$5=""),"",COUNTIFS('السجل'!$B$6:$B$505,$A12&amp;"",'السجل'!$D$6:$D$505,C$5))</f>
        <v/>
      </c>
      <c r="D12" s="16">
        <f>IF(OR($A12="",D$5=""),"",COUNTIFS('السجل'!$B$6:$B$505,$A12&amp;"",'السجل'!$D$6:$D$505,D$5))</f>
        <v/>
      </c>
      <c r="E12" s="16">
        <f>IF(OR($A12="",E$5=""),"",COUNTIFS('السجل'!$B$6:$B$505,$A12&amp;"",'السجل'!$D$6:$D$505,E$5))</f>
        <v/>
      </c>
      <c r="F12" s="16">
        <f>IF(OR($A12="",F$5=""),"",COUNTIFS('السجل'!$B$6:$B$505,$A12&amp;"",'السجل'!$D$6:$D$505,F$5))</f>
        <v/>
      </c>
      <c r="G12" s="16">
        <f>IF(OR($A12="",G$5=""),"",COUNTIFS('السجل'!$B$6:$B$505,$A12&amp;"",'السجل'!$D$6:$D$505,G$5))</f>
        <v/>
      </c>
      <c r="H12" s="16">
        <f>IF(OR($A12="",H$5=""),"",COUNTIFS('السجل'!$B$6:$B$505,$A12&amp;"",'السجل'!$D$6:$D$505,H$5))</f>
        <v/>
      </c>
      <c r="I12" s="16">
        <f>IF(OR($A12="",I$5=""),"",COUNTIFS('السجل'!$B$6:$B$505,$A12&amp;"",'السجل'!$D$6:$D$505,I$5))</f>
        <v/>
      </c>
      <c r="J12" s="16">
        <f>IF(OR($A12="",J$5=""),"",COUNTIFS('السجل'!$B$6:$B$505,$A12&amp;"",'السجل'!$D$6:$D$505,J$5))</f>
        <v/>
      </c>
      <c r="K12" s="16">
        <f>IF(OR($A12="",K$5=""),"",COUNTIFS('السجل'!$B$6:$B$505,$A12&amp;"",'السجل'!$D$6:$D$505,K$5))</f>
        <v/>
      </c>
      <c r="L12" s="16">
        <f>IF(OR($A12="",L$5=""),"",COUNTIFS('السجل'!$B$6:$B$505,$A12&amp;"",'السجل'!$D$6:$D$505,L$5))</f>
        <v/>
      </c>
      <c r="M12" s="19">
        <f>IF(A12="","",SUM(C12:L12))</f>
        <v/>
      </c>
    </row>
    <row r="13">
      <c r="A13" s="6">
        <f>IF('الطلاب'!A13&amp;""="","",'الطلاب'!A13)</f>
        <v/>
      </c>
      <c r="B13" s="6">
        <f>IF(A13="","",'الطلاب'!B13&amp;"")</f>
        <v/>
      </c>
      <c r="C13" s="16">
        <f>IF(OR($A13="",C$5=""),"",COUNTIFS('السجل'!$B$6:$B$505,$A13&amp;"",'السجل'!$D$6:$D$505,C$5))</f>
        <v/>
      </c>
      <c r="D13" s="16">
        <f>IF(OR($A13="",D$5=""),"",COUNTIFS('السجل'!$B$6:$B$505,$A13&amp;"",'السجل'!$D$6:$D$505,D$5))</f>
        <v/>
      </c>
      <c r="E13" s="16">
        <f>IF(OR($A13="",E$5=""),"",COUNTIFS('السجل'!$B$6:$B$505,$A13&amp;"",'السجل'!$D$6:$D$505,E$5))</f>
        <v/>
      </c>
      <c r="F13" s="16">
        <f>IF(OR($A13="",F$5=""),"",COUNTIFS('السجل'!$B$6:$B$505,$A13&amp;"",'السجل'!$D$6:$D$505,F$5))</f>
        <v/>
      </c>
      <c r="G13" s="16">
        <f>IF(OR($A13="",G$5=""),"",COUNTIFS('السجل'!$B$6:$B$505,$A13&amp;"",'السجل'!$D$6:$D$505,G$5))</f>
        <v/>
      </c>
      <c r="H13" s="16">
        <f>IF(OR($A13="",H$5=""),"",COUNTIFS('السجل'!$B$6:$B$505,$A13&amp;"",'السجل'!$D$6:$D$505,H$5))</f>
        <v/>
      </c>
      <c r="I13" s="16">
        <f>IF(OR($A13="",I$5=""),"",COUNTIFS('السجل'!$B$6:$B$505,$A13&amp;"",'السجل'!$D$6:$D$505,I$5))</f>
        <v/>
      </c>
      <c r="J13" s="16">
        <f>IF(OR($A13="",J$5=""),"",COUNTIFS('السجل'!$B$6:$B$505,$A13&amp;"",'السجل'!$D$6:$D$505,J$5))</f>
        <v/>
      </c>
      <c r="K13" s="16">
        <f>IF(OR($A13="",K$5=""),"",COUNTIFS('السجل'!$B$6:$B$505,$A13&amp;"",'السجل'!$D$6:$D$505,K$5))</f>
        <v/>
      </c>
      <c r="L13" s="16">
        <f>IF(OR($A13="",L$5=""),"",COUNTIFS('السجل'!$B$6:$B$505,$A13&amp;"",'السجل'!$D$6:$D$505,L$5))</f>
        <v/>
      </c>
      <c r="M13" s="19">
        <f>IF(A13="","",SUM(C13:L13))</f>
        <v/>
      </c>
    </row>
    <row r="14">
      <c r="A14" s="6">
        <f>IF('الطلاب'!A14&amp;""="","",'الطلاب'!A14)</f>
        <v/>
      </c>
      <c r="B14" s="6">
        <f>IF(A14="","",'الطلاب'!B14&amp;"")</f>
        <v/>
      </c>
      <c r="C14" s="16">
        <f>IF(OR($A14="",C$5=""),"",COUNTIFS('السجل'!$B$6:$B$505,$A14&amp;"",'السجل'!$D$6:$D$505,C$5))</f>
        <v/>
      </c>
      <c r="D14" s="16">
        <f>IF(OR($A14="",D$5=""),"",COUNTIFS('السجل'!$B$6:$B$505,$A14&amp;"",'السجل'!$D$6:$D$505,D$5))</f>
        <v/>
      </c>
      <c r="E14" s="16">
        <f>IF(OR($A14="",E$5=""),"",COUNTIFS('السجل'!$B$6:$B$505,$A14&amp;"",'السجل'!$D$6:$D$505,E$5))</f>
        <v/>
      </c>
      <c r="F14" s="16">
        <f>IF(OR($A14="",F$5=""),"",COUNTIFS('السجل'!$B$6:$B$505,$A14&amp;"",'السجل'!$D$6:$D$505,F$5))</f>
        <v/>
      </c>
      <c r="G14" s="16">
        <f>IF(OR($A14="",G$5=""),"",COUNTIFS('السجل'!$B$6:$B$505,$A14&amp;"",'السجل'!$D$6:$D$505,G$5))</f>
        <v/>
      </c>
      <c r="H14" s="16">
        <f>IF(OR($A14="",H$5=""),"",COUNTIFS('السجل'!$B$6:$B$505,$A14&amp;"",'السجل'!$D$6:$D$505,H$5))</f>
        <v/>
      </c>
      <c r="I14" s="16">
        <f>IF(OR($A14="",I$5=""),"",COUNTIFS('السجل'!$B$6:$B$505,$A14&amp;"",'السجل'!$D$6:$D$505,I$5))</f>
        <v/>
      </c>
      <c r="J14" s="16">
        <f>IF(OR($A14="",J$5=""),"",COUNTIFS('السجل'!$B$6:$B$505,$A14&amp;"",'السجل'!$D$6:$D$505,J$5))</f>
        <v/>
      </c>
      <c r="K14" s="16">
        <f>IF(OR($A14="",K$5=""),"",COUNTIFS('السجل'!$B$6:$B$505,$A14&amp;"",'السجل'!$D$6:$D$505,K$5))</f>
        <v/>
      </c>
      <c r="L14" s="16">
        <f>IF(OR($A14="",L$5=""),"",COUNTIFS('السجل'!$B$6:$B$505,$A14&amp;"",'السجل'!$D$6:$D$505,L$5))</f>
        <v/>
      </c>
      <c r="M14" s="19">
        <f>IF(A14="","",SUM(C14:L14))</f>
        <v/>
      </c>
    </row>
    <row r="15">
      <c r="A15" s="6">
        <f>IF('الطلاب'!A15&amp;""="","",'الطلاب'!A15)</f>
        <v/>
      </c>
      <c r="B15" s="6">
        <f>IF(A15="","",'الطلاب'!B15&amp;"")</f>
        <v/>
      </c>
      <c r="C15" s="16">
        <f>IF(OR($A15="",C$5=""),"",COUNTIFS('السجل'!$B$6:$B$505,$A15&amp;"",'السجل'!$D$6:$D$505,C$5))</f>
        <v/>
      </c>
      <c r="D15" s="16">
        <f>IF(OR($A15="",D$5=""),"",COUNTIFS('السجل'!$B$6:$B$505,$A15&amp;"",'السجل'!$D$6:$D$505,D$5))</f>
        <v/>
      </c>
      <c r="E15" s="16">
        <f>IF(OR($A15="",E$5=""),"",COUNTIFS('السجل'!$B$6:$B$505,$A15&amp;"",'السجل'!$D$6:$D$505,E$5))</f>
        <v/>
      </c>
      <c r="F15" s="16">
        <f>IF(OR($A15="",F$5=""),"",COUNTIFS('السجل'!$B$6:$B$505,$A15&amp;"",'السجل'!$D$6:$D$505,F$5))</f>
        <v/>
      </c>
      <c r="G15" s="16">
        <f>IF(OR($A15="",G$5=""),"",COUNTIFS('السجل'!$B$6:$B$505,$A15&amp;"",'السجل'!$D$6:$D$505,G$5))</f>
        <v/>
      </c>
      <c r="H15" s="16">
        <f>IF(OR($A15="",H$5=""),"",COUNTIFS('السجل'!$B$6:$B$505,$A15&amp;"",'السجل'!$D$6:$D$505,H$5))</f>
        <v/>
      </c>
      <c r="I15" s="16">
        <f>IF(OR($A15="",I$5=""),"",COUNTIFS('السجل'!$B$6:$B$505,$A15&amp;"",'السجل'!$D$6:$D$505,I$5))</f>
        <v/>
      </c>
      <c r="J15" s="16">
        <f>IF(OR($A15="",J$5=""),"",COUNTIFS('السجل'!$B$6:$B$505,$A15&amp;"",'السجل'!$D$6:$D$505,J$5))</f>
        <v/>
      </c>
      <c r="K15" s="16">
        <f>IF(OR($A15="",K$5=""),"",COUNTIFS('السجل'!$B$6:$B$505,$A15&amp;"",'السجل'!$D$6:$D$505,K$5))</f>
        <v/>
      </c>
      <c r="L15" s="16">
        <f>IF(OR($A15="",L$5=""),"",COUNTIFS('السجل'!$B$6:$B$505,$A15&amp;"",'السجل'!$D$6:$D$505,L$5))</f>
        <v/>
      </c>
      <c r="M15" s="19">
        <f>IF(A15="","",SUM(C15:L15))</f>
        <v/>
      </c>
    </row>
    <row r="16">
      <c r="A16" s="6">
        <f>IF('الطلاب'!A16&amp;""="","",'الطلاب'!A16)</f>
        <v/>
      </c>
      <c r="B16" s="6">
        <f>IF(A16="","",'الطلاب'!B16&amp;"")</f>
        <v/>
      </c>
      <c r="C16" s="16">
        <f>IF(OR($A16="",C$5=""),"",COUNTIFS('السجل'!$B$6:$B$505,$A16&amp;"",'السجل'!$D$6:$D$505,C$5))</f>
        <v/>
      </c>
      <c r="D16" s="16">
        <f>IF(OR($A16="",D$5=""),"",COUNTIFS('السجل'!$B$6:$B$505,$A16&amp;"",'السجل'!$D$6:$D$505,D$5))</f>
        <v/>
      </c>
      <c r="E16" s="16">
        <f>IF(OR($A16="",E$5=""),"",COUNTIFS('السجل'!$B$6:$B$505,$A16&amp;"",'السجل'!$D$6:$D$505,E$5))</f>
        <v/>
      </c>
      <c r="F16" s="16">
        <f>IF(OR($A16="",F$5=""),"",COUNTIFS('السجل'!$B$6:$B$505,$A16&amp;"",'السجل'!$D$6:$D$505,F$5))</f>
        <v/>
      </c>
      <c r="G16" s="16">
        <f>IF(OR($A16="",G$5=""),"",COUNTIFS('السجل'!$B$6:$B$505,$A16&amp;"",'السجل'!$D$6:$D$505,G$5))</f>
        <v/>
      </c>
      <c r="H16" s="16">
        <f>IF(OR($A16="",H$5=""),"",COUNTIFS('السجل'!$B$6:$B$505,$A16&amp;"",'السجل'!$D$6:$D$505,H$5))</f>
        <v/>
      </c>
      <c r="I16" s="16">
        <f>IF(OR($A16="",I$5=""),"",COUNTIFS('السجل'!$B$6:$B$505,$A16&amp;"",'السجل'!$D$6:$D$505,I$5))</f>
        <v/>
      </c>
      <c r="J16" s="16">
        <f>IF(OR($A16="",J$5=""),"",COUNTIFS('السجل'!$B$6:$B$505,$A16&amp;"",'السجل'!$D$6:$D$505,J$5))</f>
        <v/>
      </c>
      <c r="K16" s="16">
        <f>IF(OR($A16="",K$5=""),"",COUNTIFS('السجل'!$B$6:$B$505,$A16&amp;"",'السجل'!$D$6:$D$505,K$5))</f>
        <v/>
      </c>
      <c r="L16" s="16">
        <f>IF(OR($A16="",L$5=""),"",COUNTIFS('السجل'!$B$6:$B$505,$A16&amp;"",'السجل'!$D$6:$D$505,L$5))</f>
        <v/>
      </c>
      <c r="M16" s="19">
        <f>IF(A16="","",SUM(C16:L16))</f>
        <v/>
      </c>
    </row>
    <row r="17">
      <c r="A17" s="6">
        <f>IF('الطلاب'!A17&amp;""="","",'الطلاب'!A17)</f>
        <v/>
      </c>
      <c r="B17" s="6">
        <f>IF(A17="","",'الطلاب'!B17&amp;"")</f>
        <v/>
      </c>
      <c r="C17" s="16">
        <f>IF(OR($A17="",C$5=""),"",COUNTIFS('السجل'!$B$6:$B$505,$A17&amp;"",'السجل'!$D$6:$D$505,C$5))</f>
        <v/>
      </c>
      <c r="D17" s="16">
        <f>IF(OR($A17="",D$5=""),"",COUNTIFS('السجل'!$B$6:$B$505,$A17&amp;"",'السجل'!$D$6:$D$505,D$5))</f>
        <v/>
      </c>
      <c r="E17" s="16">
        <f>IF(OR($A17="",E$5=""),"",COUNTIFS('السجل'!$B$6:$B$505,$A17&amp;"",'السجل'!$D$6:$D$505,E$5))</f>
        <v/>
      </c>
      <c r="F17" s="16">
        <f>IF(OR($A17="",F$5=""),"",COUNTIFS('السجل'!$B$6:$B$505,$A17&amp;"",'السجل'!$D$6:$D$505,F$5))</f>
        <v/>
      </c>
      <c r="G17" s="16">
        <f>IF(OR($A17="",G$5=""),"",COUNTIFS('السجل'!$B$6:$B$505,$A17&amp;"",'السجل'!$D$6:$D$505,G$5))</f>
        <v/>
      </c>
      <c r="H17" s="16">
        <f>IF(OR($A17="",H$5=""),"",COUNTIFS('السجل'!$B$6:$B$505,$A17&amp;"",'السجل'!$D$6:$D$505,H$5))</f>
        <v/>
      </c>
      <c r="I17" s="16">
        <f>IF(OR($A17="",I$5=""),"",COUNTIFS('السجل'!$B$6:$B$505,$A17&amp;"",'السجل'!$D$6:$D$505,I$5))</f>
        <v/>
      </c>
      <c r="J17" s="16">
        <f>IF(OR($A17="",J$5=""),"",COUNTIFS('السجل'!$B$6:$B$505,$A17&amp;"",'السجل'!$D$6:$D$505,J$5))</f>
        <v/>
      </c>
      <c r="K17" s="16">
        <f>IF(OR($A17="",K$5=""),"",COUNTIFS('السجل'!$B$6:$B$505,$A17&amp;"",'السجل'!$D$6:$D$505,K$5))</f>
        <v/>
      </c>
      <c r="L17" s="16">
        <f>IF(OR($A17="",L$5=""),"",COUNTIFS('السجل'!$B$6:$B$505,$A17&amp;"",'السجل'!$D$6:$D$505,L$5))</f>
        <v/>
      </c>
      <c r="M17" s="19">
        <f>IF(A17="","",SUM(C17:L17))</f>
        <v/>
      </c>
    </row>
    <row r="18">
      <c r="A18" s="6">
        <f>IF('الطلاب'!A18&amp;""="","",'الطلاب'!A18)</f>
        <v/>
      </c>
      <c r="B18" s="6">
        <f>IF(A18="","",'الطلاب'!B18&amp;"")</f>
        <v/>
      </c>
      <c r="C18" s="16">
        <f>IF(OR($A18="",C$5=""),"",COUNTIFS('السجل'!$B$6:$B$505,$A18&amp;"",'السجل'!$D$6:$D$505,C$5))</f>
        <v/>
      </c>
      <c r="D18" s="16">
        <f>IF(OR($A18="",D$5=""),"",COUNTIFS('السجل'!$B$6:$B$505,$A18&amp;"",'السجل'!$D$6:$D$505,D$5))</f>
        <v/>
      </c>
      <c r="E18" s="16">
        <f>IF(OR($A18="",E$5=""),"",COUNTIFS('السجل'!$B$6:$B$505,$A18&amp;"",'السجل'!$D$6:$D$505,E$5))</f>
        <v/>
      </c>
      <c r="F18" s="16">
        <f>IF(OR($A18="",F$5=""),"",COUNTIFS('السجل'!$B$6:$B$505,$A18&amp;"",'السجل'!$D$6:$D$505,F$5))</f>
        <v/>
      </c>
      <c r="G18" s="16">
        <f>IF(OR($A18="",G$5=""),"",COUNTIFS('السجل'!$B$6:$B$505,$A18&amp;"",'السجل'!$D$6:$D$505,G$5))</f>
        <v/>
      </c>
      <c r="H18" s="16">
        <f>IF(OR($A18="",H$5=""),"",COUNTIFS('السجل'!$B$6:$B$505,$A18&amp;"",'السجل'!$D$6:$D$505,H$5))</f>
        <v/>
      </c>
      <c r="I18" s="16">
        <f>IF(OR($A18="",I$5=""),"",COUNTIFS('السجل'!$B$6:$B$505,$A18&amp;"",'السجل'!$D$6:$D$505,I$5))</f>
        <v/>
      </c>
      <c r="J18" s="16">
        <f>IF(OR($A18="",J$5=""),"",COUNTIFS('السجل'!$B$6:$B$505,$A18&amp;"",'السجل'!$D$6:$D$505,J$5))</f>
        <v/>
      </c>
      <c r="K18" s="16">
        <f>IF(OR($A18="",K$5=""),"",COUNTIFS('السجل'!$B$6:$B$505,$A18&amp;"",'السجل'!$D$6:$D$505,K$5))</f>
        <v/>
      </c>
      <c r="L18" s="16">
        <f>IF(OR($A18="",L$5=""),"",COUNTIFS('السجل'!$B$6:$B$505,$A18&amp;"",'السجل'!$D$6:$D$505,L$5))</f>
        <v/>
      </c>
      <c r="M18" s="19">
        <f>IF(A18="","",SUM(C18:L18))</f>
        <v/>
      </c>
    </row>
    <row r="19">
      <c r="A19" s="6">
        <f>IF('الطلاب'!A19&amp;""="","",'الطلاب'!A19)</f>
        <v/>
      </c>
      <c r="B19" s="6">
        <f>IF(A19="","",'الطلاب'!B19&amp;"")</f>
        <v/>
      </c>
      <c r="C19" s="16">
        <f>IF(OR($A19="",C$5=""),"",COUNTIFS('السجل'!$B$6:$B$505,$A19&amp;"",'السجل'!$D$6:$D$505,C$5))</f>
        <v/>
      </c>
      <c r="D19" s="16">
        <f>IF(OR($A19="",D$5=""),"",COUNTIFS('السجل'!$B$6:$B$505,$A19&amp;"",'السجل'!$D$6:$D$505,D$5))</f>
        <v/>
      </c>
      <c r="E19" s="16">
        <f>IF(OR($A19="",E$5=""),"",COUNTIFS('السجل'!$B$6:$B$505,$A19&amp;"",'السجل'!$D$6:$D$505,E$5))</f>
        <v/>
      </c>
      <c r="F19" s="16">
        <f>IF(OR($A19="",F$5=""),"",COUNTIFS('السجل'!$B$6:$B$505,$A19&amp;"",'السجل'!$D$6:$D$505,F$5))</f>
        <v/>
      </c>
      <c r="G19" s="16">
        <f>IF(OR($A19="",G$5=""),"",COUNTIFS('السجل'!$B$6:$B$505,$A19&amp;"",'السجل'!$D$6:$D$505,G$5))</f>
        <v/>
      </c>
      <c r="H19" s="16">
        <f>IF(OR($A19="",H$5=""),"",COUNTIFS('السجل'!$B$6:$B$505,$A19&amp;"",'السجل'!$D$6:$D$505,H$5))</f>
        <v/>
      </c>
      <c r="I19" s="16">
        <f>IF(OR($A19="",I$5=""),"",COUNTIFS('السجل'!$B$6:$B$505,$A19&amp;"",'السجل'!$D$6:$D$505,I$5))</f>
        <v/>
      </c>
      <c r="J19" s="16">
        <f>IF(OR($A19="",J$5=""),"",COUNTIFS('السجل'!$B$6:$B$505,$A19&amp;"",'السجل'!$D$6:$D$505,J$5))</f>
        <v/>
      </c>
      <c r="K19" s="16">
        <f>IF(OR($A19="",K$5=""),"",COUNTIFS('السجل'!$B$6:$B$505,$A19&amp;"",'السجل'!$D$6:$D$505,K$5))</f>
        <v/>
      </c>
      <c r="L19" s="16">
        <f>IF(OR($A19="",L$5=""),"",COUNTIFS('السجل'!$B$6:$B$505,$A19&amp;"",'السجل'!$D$6:$D$505,L$5))</f>
        <v/>
      </c>
      <c r="M19" s="19">
        <f>IF(A19="","",SUM(C19:L19))</f>
        <v/>
      </c>
    </row>
    <row r="20">
      <c r="A20" s="6">
        <f>IF('الطلاب'!A20&amp;""="","",'الطلاب'!A20)</f>
        <v/>
      </c>
      <c r="B20" s="6">
        <f>IF(A20="","",'الطلاب'!B20&amp;"")</f>
        <v/>
      </c>
      <c r="C20" s="16">
        <f>IF(OR($A20="",C$5=""),"",COUNTIFS('السجل'!$B$6:$B$505,$A20&amp;"",'السجل'!$D$6:$D$505,C$5))</f>
        <v/>
      </c>
      <c r="D20" s="16">
        <f>IF(OR($A20="",D$5=""),"",COUNTIFS('السجل'!$B$6:$B$505,$A20&amp;"",'السجل'!$D$6:$D$505,D$5))</f>
        <v/>
      </c>
      <c r="E20" s="16">
        <f>IF(OR($A20="",E$5=""),"",COUNTIFS('السجل'!$B$6:$B$505,$A20&amp;"",'السجل'!$D$6:$D$505,E$5))</f>
        <v/>
      </c>
      <c r="F20" s="16">
        <f>IF(OR($A20="",F$5=""),"",COUNTIFS('السجل'!$B$6:$B$505,$A20&amp;"",'السجل'!$D$6:$D$505,F$5))</f>
        <v/>
      </c>
      <c r="G20" s="16">
        <f>IF(OR($A20="",G$5=""),"",COUNTIFS('السجل'!$B$6:$B$505,$A20&amp;"",'السجل'!$D$6:$D$505,G$5))</f>
        <v/>
      </c>
      <c r="H20" s="16">
        <f>IF(OR($A20="",H$5=""),"",COUNTIFS('السجل'!$B$6:$B$505,$A20&amp;"",'السجل'!$D$6:$D$505,H$5))</f>
        <v/>
      </c>
      <c r="I20" s="16">
        <f>IF(OR($A20="",I$5=""),"",COUNTIFS('السجل'!$B$6:$B$505,$A20&amp;"",'السجل'!$D$6:$D$505,I$5))</f>
        <v/>
      </c>
      <c r="J20" s="16">
        <f>IF(OR($A20="",J$5=""),"",COUNTIFS('السجل'!$B$6:$B$505,$A20&amp;"",'السجل'!$D$6:$D$505,J$5))</f>
        <v/>
      </c>
      <c r="K20" s="16">
        <f>IF(OR($A20="",K$5=""),"",COUNTIFS('السجل'!$B$6:$B$505,$A20&amp;"",'السجل'!$D$6:$D$505,K$5))</f>
        <v/>
      </c>
      <c r="L20" s="16">
        <f>IF(OR($A20="",L$5=""),"",COUNTIFS('السجل'!$B$6:$B$505,$A20&amp;"",'السجل'!$D$6:$D$505,L$5))</f>
        <v/>
      </c>
      <c r="M20" s="19">
        <f>IF(A20="","",SUM(C20:L20))</f>
        <v/>
      </c>
    </row>
    <row r="21">
      <c r="A21" s="6">
        <f>IF('الطلاب'!A21&amp;""="","",'الطلاب'!A21)</f>
        <v/>
      </c>
      <c r="B21" s="6">
        <f>IF(A21="","",'الطلاب'!B21&amp;"")</f>
        <v/>
      </c>
      <c r="C21" s="16">
        <f>IF(OR($A21="",C$5=""),"",COUNTIFS('السجل'!$B$6:$B$505,$A21&amp;"",'السجل'!$D$6:$D$505,C$5))</f>
        <v/>
      </c>
      <c r="D21" s="16">
        <f>IF(OR($A21="",D$5=""),"",COUNTIFS('السجل'!$B$6:$B$505,$A21&amp;"",'السجل'!$D$6:$D$505,D$5))</f>
        <v/>
      </c>
      <c r="E21" s="16">
        <f>IF(OR($A21="",E$5=""),"",COUNTIFS('السجل'!$B$6:$B$505,$A21&amp;"",'السجل'!$D$6:$D$505,E$5))</f>
        <v/>
      </c>
      <c r="F21" s="16">
        <f>IF(OR($A21="",F$5=""),"",COUNTIFS('السجل'!$B$6:$B$505,$A21&amp;"",'السجل'!$D$6:$D$505,F$5))</f>
        <v/>
      </c>
      <c r="G21" s="16">
        <f>IF(OR($A21="",G$5=""),"",COUNTIFS('السجل'!$B$6:$B$505,$A21&amp;"",'السجل'!$D$6:$D$505,G$5))</f>
        <v/>
      </c>
      <c r="H21" s="16">
        <f>IF(OR($A21="",H$5=""),"",COUNTIFS('السجل'!$B$6:$B$505,$A21&amp;"",'السجل'!$D$6:$D$505,H$5))</f>
        <v/>
      </c>
      <c r="I21" s="16">
        <f>IF(OR($A21="",I$5=""),"",COUNTIFS('السجل'!$B$6:$B$505,$A21&amp;"",'السجل'!$D$6:$D$505,I$5))</f>
        <v/>
      </c>
      <c r="J21" s="16">
        <f>IF(OR($A21="",J$5=""),"",COUNTIFS('السجل'!$B$6:$B$505,$A21&amp;"",'السجل'!$D$6:$D$505,J$5))</f>
        <v/>
      </c>
      <c r="K21" s="16">
        <f>IF(OR($A21="",K$5=""),"",COUNTIFS('السجل'!$B$6:$B$505,$A21&amp;"",'السجل'!$D$6:$D$505,K$5))</f>
        <v/>
      </c>
      <c r="L21" s="16">
        <f>IF(OR($A21="",L$5=""),"",COUNTIFS('السجل'!$B$6:$B$505,$A21&amp;"",'السجل'!$D$6:$D$505,L$5))</f>
        <v/>
      </c>
      <c r="M21" s="19">
        <f>IF(A21="","",SUM(C21:L21))</f>
        <v/>
      </c>
    </row>
    <row r="22">
      <c r="A22" s="6">
        <f>IF('الطلاب'!A22&amp;""="","",'الطلاب'!A22)</f>
        <v/>
      </c>
      <c r="B22" s="6">
        <f>IF(A22="","",'الطلاب'!B22&amp;"")</f>
        <v/>
      </c>
      <c r="C22" s="16">
        <f>IF(OR($A22="",C$5=""),"",COUNTIFS('السجل'!$B$6:$B$505,$A22&amp;"",'السجل'!$D$6:$D$505,C$5))</f>
        <v/>
      </c>
      <c r="D22" s="16">
        <f>IF(OR($A22="",D$5=""),"",COUNTIFS('السجل'!$B$6:$B$505,$A22&amp;"",'السجل'!$D$6:$D$505,D$5))</f>
        <v/>
      </c>
      <c r="E22" s="16">
        <f>IF(OR($A22="",E$5=""),"",COUNTIFS('السجل'!$B$6:$B$505,$A22&amp;"",'السجل'!$D$6:$D$505,E$5))</f>
        <v/>
      </c>
      <c r="F22" s="16">
        <f>IF(OR($A22="",F$5=""),"",COUNTIFS('السجل'!$B$6:$B$505,$A22&amp;"",'السجل'!$D$6:$D$505,F$5))</f>
        <v/>
      </c>
      <c r="G22" s="16">
        <f>IF(OR($A22="",G$5=""),"",COUNTIFS('السجل'!$B$6:$B$505,$A22&amp;"",'السجل'!$D$6:$D$505,G$5))</f>
        <v/>
      </c>
      <c r="H22" s="16">
        <f>IF(OR($A22="",H$5=""),"",COUNTIFS('السجل'!$B$6:$B$505,$A22&amp;"",'السجل'!$D$6:$D$505,H$5))</f>
        <v/>
      </c>
      <c r="I22" s="16">
        <f>IF(OR($A22="",I$5=""),"",COUNTIFS('السجل'!$B$6:$B$505,$A22&amp;"",'السجل'!$D$6:$D$505,I$5))</f>
        <v/>
      </c>
      <c r="J22" s="16">
        <f>IF(OR($A22="",J$5=""),"",COUNTIFS('السجل'!$B$6:$B$505,$A22&amp;"",'السجل'!$D$6:$D$505,J$5))</f>
        <v/>
      </c>
      <c r="K22" s="16">
        <f>IF(OR($A22="",K$5=""),"",COUNTIFS('السجل'!$B$6:$B$505,$A22&amp;"",'السجل'!$D$6:$D$505,K$5))</f>
        <v/>
      </c>
      <c r="L22" s="16">
        <f>IF(OR($A22="",L$5=""),"",COUNTIFS('السجل'!$B$6:$B$505,$A22&amp;"",'السجل'!$D$6:$D$505,L$5))</f>
        <v/>
      </c>
      <c r="M22" s="19">
        <f>IF(A22="","",SUM(C22:L22))</f>
        <v/>
      </c>
    </row>
    <row r="23">
      <c r="A23" s="6">
        <f>IF('الطلاب'!A23&amp;""="","",'الطلاب'!A23)</f>
        <v/>
      </c>
      <c r="B23" s="6">
        <f>IF(A23="","",'الطلاب'!B23&amp;"")</f>
        <v/>
      </c>
      <c r="C23" s="16">
        <f>IF(OR($A23="",C$5=""),"",COUNTIFS('السجل'!$B$6:$B$505,$A23&amp;"",'السجل'!$D$6:$D$505,C$5))</f>
        <v/>
      </c>
      <c r="D23" s="16">
        <f>IF(OR($A23="",D$5=""),"",COUNTIFS('السجل'!$B$6:$B$505,$A23&amp;"",'السجل'!$D$6:$D$505,D$5))</f>
        <v/>
      </c>
      <c r="E23" s="16">
        <f>IF(OR($A23="",E$5=""),"",COUNTIFS('السجل'!$B$6:$B$505,$A23&amp;"",'السجل'!$D$6:$D$505,E$5))</f>
        <v/>
      </c>
      <c r="F23" s="16">
        <f>IF(OR($A23="",F$5=""),"",COUNTIFS('السجل'!$B$6:$B$505,$A23&amp;"",'السجل'!$D$6:$D$505,F$5))</f>
        <v/>
      </c>
      <c r="G23" s="16">
        <f>IF(OR($A23="",G$5=""),"",COUNTIFS('السجل'!$B$6:$B$505,$A23&amp;"",'السجل'!$D$6:$D$505,G$5))</f>
        <v/>
      </c>
      <c r="H23" s="16">
        <f>IF(OR($A23="",H$5=""),"",COUNTIFS('السجل'!$B$6:$B$505,$A23&amp;"",'السجل'!$D$6:$D$505,H$5))</f>
        <v/>
      </c>
      <c r="I23" s="16">
        <f>IF(OR($A23="",I$5=""),"",COUNTIFS('السجل'!$B$6:$B$505,$A23&amp;"",'السجل'!$D$6:$D$505,I$5))</f>
        <v/>
      </c>
      <c r="J23" s="16">
        <f>IF(OR($A23="",J$5=""),"",COUNTIFS('السجل'!$B$6:$B$505,$A23&amp;"",'السجل'!$D$6:$D$505,J$5))</f>
        <v/>
      </c>
      <c r="K23" s="16">
        <f>IF(OR($A23="",K$5=""),"",COUNTIFS('السجل'!$B$6:$B$505,$A23&amp;"",'السجل'!$D$6:$D$505,K$5))</f>
        <v/>
      </c>
      <c r="L23" s="16">
        <f>IF(OR($A23="",L$5=""),"",COUNTIFS('السجل'!$B$6:$B$505,$A23&amp;"",'السجل'!$D$6:$D$505,L$5))</f>
        <v/>
      </c>
      <c r="M23" s="19">
        <f>IF(A23="","",SUM(C23:L23))</f>
        <v/>
      </c>
    </row>
    <row r="24">
      <c r="A24" s="6">
        <f>IF('الطلاب'!A24&amp;""="","",'الطلاب'!A24)</f>
        <v/>
      </c>
      <c r="B24" s="6">
        <f>IF(A24="","",'الطلاب'!B24&amp;"")</f>
        <v/>
      </c>
      <c r="C24" s="16">
        <f>IF(OR($A24="",C$5=""),"",COUNTIFS('السجل'!$B$6:$B$505,$A24&amp;"",'السجل'!$D$6:$D$505,C$5))</f>
        <v/>
      </c>
      <c r="D24" s="16">
        <f>IF(OR($A24="",D$5=""),"",COUNTIFS('السجل'!$B$6:$B$505,$A24&amp;"",'السجل'!$D$6:$D$505,D$5))</f>
        <v/>
      </c>
      <c r="E24" s="16">
        <f>IF(OR($A24="",E$5=""),"",COUNTIFS('السجل'!$B$6:$B$505,$A24&amp;"",'السجل'!$D$6:$D$505,E$5))</f>
        <v/>
      </c>
      <c r="F24" s="16">
        <f>IF(OR($A24="",F$5=""),"",COUNTIFS('السجل'!$B$6:$B$505,$A24&amp;"",'السجل'!$D$6:$D$505,F$5))</f>
        <v/>
      </c>
      <c r="G24" s="16">
        <f>IF(OR($A24="",G$5=""),"",COUNTIFS('السجل'!$B$6:$B$505,$A24&amp;"",'السجل'!$D$6:$D$505,G$5))</f>
        <v/>
      </c>
      <c r="H24" s="16">
        <f>IF(OR($A24="",H$5=""),"",COUNTIFS('السجل'!$B$6:$B$505,$A24&amp;"",'السجل'!$D$6:$D$505,H$5))</f>
        <v/>
      </c>
      <c r="I24" s="16">
        <f>IF(OR($A24="",I$5=""),"",COUNTIFS('السجل'!$B$6:$B$505,$A24&amp;"",'السجل'!$D$6:$D$505,I$5))</f>
        <v/>
      </c>
      <c r="J24" s="16">
        <f>IF(OR($A24="",J$5=""),"",COUNTIFS('السجل'!$B$6:$B$505,$A24&amp;"",'السجل'!$D$6:$D$505,J$5))</f>
        <v/>
      </c>
      <c r="K24" s="16">
        <f>IF(OR($A24="",K$5=""),"",COUNTIFS('السجل'!$B$6:$B$505,$A24&amp;"",'السجل'!$D$6:$D$505,K$5))</f>
        <v/>
      </c>
      <c r="L24" s="16">
        <f>IF(OR($A24="",L$5=""),"",COUNTIFS('السجل'!$B$6:$B$505,$A24&amp;"",'السجل'!$D$6:$D$505,L$5))</f>
        <v/>
      </c>
      <c r="M24" s="19">
        <f>IF(A24="","",SUM(C24:L24))</f>
        <v/>
      </c>
    </row>
    <row r="25">
      <c r="A25" s="6">
        <f>IF('الطلاب'!A25&amp;""="","",'الطلاب'!A25)</f>
        <v/>
      </c>
      <c r="B25" s="6">
        <f>IF(A25="","",'الطلاب'!B25&amp;"")</f>
        <v/>
      </c>
      <c r="C25" s="16">
        <f>IF(OR($A25="",C$5=""),"",COUNTIFS('السجل'!$B$6:$B$505,$A25&amp;"",'السجل'!$D$6:$D$505,C$5))</f>
        <v/>
      </c>
      <c r="D25" s="16">
        <f>IF(OR($A25="",D$5=""),"",COUNTIFS('السجل'!$B$6:$B$505,$A25&amp;"",'السجل'!$D$6:$D$505,D$5))</f>
        <v/>
      </c>
      <c r="E25" s="16">
        <f>IF(OR($A25="",E$5=""),"",COUNTIFS('السجل'!$B$6:$B$505,$A25&amp;"",'السجل'!$D$6:$D$505,E$5))</f>
        <v/>
      </c>
      <c r="F25" s="16">
        <f>IF(OR($A25="",F$5=""),"",COUNTIFS('السجل'!$B$6:$B$505,$A25&amp;"",'السجل'!$D$6:$D$505,F$5))</f>
        <v/>
      </c>
      <c r="G25" s="16">
        <f>IF(OR($A25="",G$5=""),"",COUNTIFS('السجل'!$B$6:$B$505,$A25&amp;"",'السجل'!$D$6:$D$505,G$5))</f>
        <v/>
      </c>
      <c r="H25" s="16">
        <f>IF(OR($A25="",H$5=""),"",COUNTIFS('السجل'!$B$6:$B$505,$A25&amp;"",'السجل'!$D$6:$D$505,H$5))</f>
        <v/>
      </c>
      <c r="I25" s="16">
        <f>IF(OR($A25="",I$5=""),"",COUNTIFS('السجل'!$B$6:$B$505,$A25&amp;"",'السجل'!$D$6:$D$505,I$5))</f>
        <v/>
      </c>
      <c r="J25" s="16">
        <f>IF(OR($A25="",J$5=""),"",COUNTIFS('السجل'!$B$6:$B$505,$A25&amp;"",'السجل'!$D$6:$D$505,J$5))</f>
        <v/>
      </c>
      <c r="K25" s="16">
        <f>IF(OR($A25="",K$5=""),"",COUNTIFS('السجل'!$B$6:$B$505,$A25&amp;"",'السجل'!$D$6:$D$505,K$5))</f>
        <v/>
      </c>
      <c r="L25" s="16">
        <f>IF(OR($A25="",L$5=""),"",COUNTIFS('السجل'!$B$6:$B$505,$A25&amp;"",'السجل'!$D$6:$D$505,L$5))</f>
        <v/>
      </c>
      <c r="M25" s="19">
        <f>IF(A25="","",SUM(C25:L25))</f>
        <v/>
      </c>
    </row>
    <row r="26">
      <c r="A26" s="6">
        <f>IF('الطلاب'!A26&amp;""="","",'الطلاب'!A26)</f>
        <v/>
      </c>
      <c r="B26" s="6">
        <f>IF(A26="","",'الطلاب'!B26&amp;"")</f>
        <v/>
      </c>
      <c r="C26" s="16">
        <f>IF(OR($A26="",C$5=""),"",COUNTIFS('السجل'!$B$6:$B$505,$A26&amp;"",'السجل'!$D$6:$D$505,C$5))</f>
        <v/>
      </c>
      <c r="D26" s="16">
        <f>IF(OR($A26="",D$5=""),"",COUNTIFS('السجل'!$B$6:$B$505,$A26&amp;"",'السجل'!$D$6:$D$505,D$5))</f>
        <v/>
      </c>
      <c r="E26" s="16">
        <f>IF(OR($A26="",E$5=""),"",COUNTIFS('السجل'!$B$6:$B$505,$A26&amp;"",'السجل'!$D$6:$D$505,E$5))</f>
        <v/>
      </c>
      <c r="F26" s="16">
        <f>IF(OR($A26="",F$5=""),"",COUNTIFS('السجل'!$B$6:$B$505,$A26&amp;"",'السجل'!$D$6:$D$505,F$5))</f>
        <v/>
      </c>
      <c r="G26" s="16">
        <f>IF(OR($A26="",G$5=""),"",COUNTIFS('السجل'!$B$6:$B$505,$A26&amp;"",'السجل'!$D$6:$D$505,G$5))</f>
        <v/>
      </c>
      <c r="H26" s="16">
        <f>IF(OR($A26="",H$5=""),"",COUNTIFS('السجل'!$B$6:$B$505,$A26&amp;"",'السجل'!$D$6:$D$505,H$5))</f>
        <v/>
      </c>
      <c r="I26" s="16">
        <f>IF(OR($A26="",I$5=""),"",COUNTIFS('السجل'!$B$6:$B$505,$A26&amp;"",'السجل'!$D$6:$D$505,I$5))</f>
        <v/>
      </c>
      <c r="J26" s="16">
        <f>IF(OR($A26="",J$5=""),"",COUNTIFS('السجل'!$B$6:$B$505,$A26&amp;"",'السجل'!$D$6:$D$505,J$5))</f>
        <v/>
      </c>
      <c r="K26" s="16">
        <f>IF(OR($A26="",K$5=""),"",COUNTIFS('السجل'!$B$6:$B$505,$A26&amp;"",'السجل'!$D$6:$D$505,K$5))</f>
        <v/>
      </c>
      <c r="L26" s="16">
        <f>IF(OR($A26="",L$5=""),"",COUNTIFS('السجل'!$B$6:$B$505,$A26&amp;"",'السجل'!$D$6:$D$505,L$5))</f>
        <v/>
      </c>
      <c r="M26" s="19">
        <f>IF(A26="","",SUM(C26:L26))</f>
        <v/>
      </c>
    </row>
    <row r="27">
      <c r="A27" s="6">
        <f>IF('الطلاب'!A27&amp;""="","",'الطلاب'!A27)</f>
        <v/>
      </c>
      <c r="B27" s="6">
        <f>IF(A27="","",'الطلاب'!B27&amp;"")</f>
        <v/>
      </c>
      <c r="C27" s="16">
        <f>IF(OR($A27="",C$5=""),"",COUNTIFS('السجل'!$B$6:$B$505,$A27&amp;"",'السجل'!$D$6:$D$505,C$5))</f>
        <v/>
      </c>
      <c r="D27" s="16">
        <f>IF(OR($A27="",D$5=""),"",COUNTIFS('السجل'!$B$6:$B$505,$A27&amp;"",'السجل'!$D$6:$D$505,D$5))</f>
        <v/>
      </c>
      <c r="E27" s="16">
        <f>IF(OR($A27="",E$5=""),"",COUNTIFS('السجل'!$B$6:$B$505,$A27&amp;"",'السجل'!$D$6:$D$505,E$5))</f>
        <v/>
      </c>
      <c r="F27" s="16">
        <f>IF(OR($A27="",F$5=""),"",COUNTIFS('السجل'!$B$6:$B$505,$A27&amp;"",'السجل'!$D$6:$D$505,F$5))</f>
        <v/>
      </c>
      <c r="G27" s="16">
        <f>IF(OR($A27="",G$5=""),"",COUNTIFS('السجل'!$B$6:$B$505,$A27&amp;"",'السجل'!$D$6:$D$505,G$5))</f>
        <v/>
      </c>
      <c r="H27" s="16">
        <f>IF(OR($A27="",H$5=""),"",COUNTIFS('السجل'!$B$6:$B$505,$A27&amp;"",'السجل'!$D$6:$D$505,H$5))</f>
        <v/>
      </c>
      <c r="I27" s="16">
        <f>IF(OR($A27="",I$5=""),"",COUNTIFS('السجل'!$B$6:$B$505,$A27&amp;"",'السجل'!$D$6:$D$505,I$5))</f>
        <v/>
      </c>
      <c r="J27" s="16">
        <f>IF(OR($A27="",J$5=""),"",COUNTIFS('السجل'!$B$6:$B$505,$A27&amp;"",'السجل'!$D$6:$D$505,J$5))</f>
        <v/>
      </c>
      <c r="K27" s="16">
        <f>IF(OR($A27="",K$5=""),"",COUNTIFS('السجل'!$B$6:$B$505,$A27&amp;"",'السجل'!$D$6:$D$505,K$5))</f>
        <v/>
      </c>
      <c r="L27" s="16">
        <f>IF(OR($A27="",L$5=""),"",COUNTIFS('السجل'!$B$6:$B$505,$A27&amp;"",'السجل'!$D$6:$D$505,L$5))</f>
        <v/>
      </c>
      <c r="M27" s="19">
        <f>IF(A27="","",SUM(C27:L27))</f>
        <v/>
      </c>
    </row>
    <row r="28">
      <c r="A28" s="6">
        <f>IF('الطلاب'!A28&amp;""="","",'الطلاب'!A28)</f>
        <v/>
      </c>
      <c r="B28" s="6">
        <f>IF(A28="","",'الطلاب'!B28&amp;"")</f>
        <v/>
      </c>
      <c r="C28" s="16">
        <f>IF(OR($A28="",C$5=""),"",COUNTIFS('السجل'!$B$6:$B$505,$A28&amp;"",'السجل'!$D$6:$D$505,C$5))</f>
        <v/>
      </c>
      <c r="D28" s="16">
        <f>IF(OR($A28="",D$5=""),"",COUNTIFS('السجل'!$B$6:$B$505,$A28&amp;"",'السجل'!$D$6:$D$505,D$5))</f>
        <v/>
      </c>
      <c r="E28" s="16">
        <f>IF(OR($A28="",E$5=""),"",COUNTIFS('السجل'!$B$6:$B$505,$A28&amp;"",'السجل'!$D$6:$D$505,E$5))</f>
        <v/>
      </c>
      <c r="F28" s="16">
        <f>IF(OR($A28="",F$5=""),"",COUNTIFS('السجل'!$B$6:$B$505,$A28&amp;"",'السجل'!$D$6:$D$505,F$5))</f>
        <v/>
      </c>
      <c r="G28" s="16">
        <f>IF(OR($A28="",G$5=""),"",COUNTIFS('السجل'!$B$6:$B$505,$A28&amp;"",'السجل'!$D$6:$D$505,G$5))</f>
        <v/>
      </c>
      <c r="H28" s="16">
        <f>IF(OR($A28="",H$5=""),"",COUNTIFS('السجل'!$B$6:$B$505,$A28&amp;"",'السجل'!$D$6:$D$505,H$5))</f>
        <v/>
      </c>
      <c r="I28" s="16">
        <f>IF(OR($A28="",I$5=""),"",COUNTIFS('السجل'!$B$6:$B$505,$A28&amp;"",'السجل'!$D$6:$D$505,I$5))</f>
        <v/>
      </c>
      <c r="J28" s="16">
        <f>IF(OR($A28="",J$5=""),"",COUNTIFS('السجل'!$B$6:$B$505,$A28&amp;"",'السجل'!$D$6:$D$505,J$5))</f>
        <v/>
      </c>
      <c r="K28" s="16">
        <f>IF(OR($A28="",K$5=""),"",COUNTIFS('السجل'!$B$6:$B$505,$A28&amp;"",'السجل'!$D$6:$D$505,K$5))</f>
        <v/>
      </c>
      <c r="L28" s="16">
        <f>IF(OR($A28="",L$5=""),"",COUNTIFS('السجل'!$B$6:$B$505,$A28&amp;"",'السجل'!$D$6:$D$505,L$5))</f>
        <v/>
      </c>
      <c r="M28" s="19">
        <f>IF(A28="","",SUM(C28:L28))</f>
        <v/>
      </c>
    </row>
    <row r="29">
      <c r="A29" s="6">
        <f>IF('الطلاب'!A29&amp;""="","",'الطلاب'!A29)</f>
        <v/>
      </c>
      <c r="B29" s="6">
        <f>IF(A29="","",'الطلاب'!B29&amp;"")</f>
        <v/>
      </c>
      <c r="C29" s="16">
        <f>IF(OR($A29="",C$5=""),"",COUNTIFS('السجل'!$B$6:$B$505,$A29&amp;"",'السجل'!$D$6:$D$505,C$5))</f>
        <v/>
      </c>
      <c r="D29" s="16">
        <f>IF(OR($A29="",D$5=""),"",COUNTIFS('السجل'!$B$6:$B$505,$A29&amp;"",'السجل'!$D$6:$D$505,D$5))</f>
        <v/>
      </c>
      <c r="E29" s="16">
        <f>IF(OR($A29="",E$5=""),"",COUNTIFS('السجل'!$B$6:$B$505,$A29&amp;"",'السجل'!$D$6:$D$505,E$5))</f>
        <v/>
      </c>
      <c r="F29" s="16">
        <f>IF(OR($A29="",F$5=""),"",COUNTIFS('السجل'!$B$6:$B$505,$A29&amp;"",'السجل'!$D$6:$D$505,F$5))</f>
        <v/>
      </c>
      <c r="G29" s="16">
        <f>IF(OR($A29="",G$5=""),"",COUNTIFS('السجل'!$B$6:$B$505,$A29&amp;"",'السجل'!$D$6:$D$505,G$5))</f>
        <v/>
      </c>
      <c r="H29" s="16">
        <f>IF(OR($A29="",H$5=""),"",COUNTIFS('السجل'!$B$6:$B$505,$A29&amp;"",'السجل'!$D$6:$D$505,H$5))</f>
        <v/>
      </c>
      <c r="I29" s="16">
        <f>IF(OR($A29="",I$5=""),"",COUNTIFS('السجل'!$B$6:$B$505,$A29&amp;"",'السجل'!$D$6:$D$505,I$5))</f>
        <v/>
      </c>
      <c r="J29" s="16">
        <f>IF(OR($A29="",J$5=""),"",COUNTIFS('السجل'!$B$6:$B$505,$A29&amp;"",'السجل'!$D$6:$D$505,J$5))</f>
        <v/>
      </c>
      <c r="K29" s="16">
        <f>IF(OR($A29="",K$5=""),"",COUNTIFS('السجل'!$B$6:$B$505,$A29&amp;"",'السجل'!$D$6:$D$505,K$5))</f>
        <v/>
      </c>
      <c r="L29" s="16">
        <f>IF(OR($A29="",L$5=""),"",COUNTIFS('السجل'!$B$6:$B$505,$A29&amp;"",'السجل'!$D$6:$D$505,L$5))</f>
        <v/>
      </c>
      <c r="M29" s="19">
        <f>IF(A29="","",SUM(C29:L29))</f>
        <v/>
      </c>
    </row>
    <row r="30">
      <c r="A30" s="6">
        <f>IF('الطلاب'!A30&amp;""="","",'الطلاب'!A30)</f>
        <v/>
      </c>
      <c r="B30" s="6">
        <f>IF(A30="","",'الطلاب'!B30&amp;"")</f>
        <v/>
      </c>
      <c r="C30" s="16">
        <f>IF(OR($A30="",C$5=""),"",COUNTIFS('السجل'!$B$6:$B$505,$A30&amp;"",'السجل'!$D$6:$D$505,C$5))</f>
        <v/>
      </c>
      <c r="D30" s="16">
        <f>IF(OR($A30="",D$5=""),"",COUNTIFS('السجل'!$B$6:$B$505,$A30&amp;"",'السجل'!$D$6:$D$505,D$5))</f>
        <v/>
      </c>
      <c r="E30" s="16">
        <f>IF(OR($A30="",E$5=""),"",COUNTIFS('السجل'!$B$6:$B$505,$A30&amp;"",'السجل'!$D$6:$D$505,E$5))</f>
        <v/>
      </c>
      <c r="F30" s="16">
        <f>IF(OR($A30="",F$5=""),"",COUNTIFS('السجل'!$B$6:$B$505,$A30&amp;"",'السجل'!$D$6:$D$505,F$5))</f>
        <v/>
      </c>
      <c r="G30" s="16">
        <f>IF(OR($A30="",G$5=""),"",COUNTIFS('السجل'!$B$6:$B$505,$A30&amp;"",'السجل'!$D$6:$D$505,G$5))</f>
        <v/>
      </c>
      <c r="H30" s="16">
        <f>IF(OR($A30="",H$5=""),"",COUNTIFS('السجل'!$B$6:$B$505,$A30&amp;"",'السجل'!$D$6:$D$505,H$5))</f>
        <v/>
      </c>
      <c r="I30" s="16">
        <f>IF(OR($A30="",I$5=""),"",COUNTIFS('السجل'!$B$6:$B$505,$A30&amp;"",'السجل'!$D$6:$D$505,I$5))</f>
        <v/>
      </c>
      <c r="J30" s="16">
        <f>IF(OR($A30="",J$5=""),"",COUNTIFS('السجل'!$B$6:$B$505,$A30&amp;"",'السجل'!$D$6:$D$505,J$5))</f>
        <v/>
      </c>
      <c r="K30" s="16">
        <f>IF(OR($A30="",K$5=""),"",COUNTIFS('السجل'!$B$6:$B$505,$A30&amp;"",'السجل'!$D$6:$D$505,K$5))</f>
        <v/>
      </c>
      <c r="L30" s="16">
        <f>IF(OR($A30="",L$5=""),"",COUNTIFS('السجل'!$B$6:$B$505,$A30&amp;"",'السجل'!$D$6:$D$505,L$5))</f>
        <v/>
      </c>
      <c r="M30" s="19">
        <f>IF(A30="","",SUM(C30:L30))</f>
        <v/>
      </c>
    </row>
    <row r="31">
      <c r="A31" s="6">
        <f>IF('الطلاب'!A31&amp;""="","",'الطلاب'!A31)</f>
        <v/>
      </c>
      <c r="B31" s="6">
        <f>IF(A31="","",'الطلاب'!B31&amp;"")</f>
        <v/>
      </c>
      <c r="C31" s="16">
        <f>IF(OR($A31="",C$5=""),"",COUNTIFS('السجل'!$B$6:$B$505,$A31&amp;"",'السجل'!$D$6:$D$505,C$5))</f>
        <v/>
      </c>
      <c r="D31" s="16">
        <f>IF(OR($A31="",D$5=""),"",COUNTIFS('السجل'!$B$6:$B$505,$A31&amp;"",'السجل'!$D$6:$D$505,D$5))</f>
        <v/>
      </c>
      <c r="E31" s="16">
        <f>IF(OR($A31="",E$5=""),"",COUNTIFS('السجل'!$B$6:$B$505,$A31&amp;"",'السجل'!$D$6:$D$505,E$5))</f>
        <v/>
      </c>
      <c r="F31" s="16">
        <f>IF(OR($A31="",F$5=""),"",COUNTIFS('السجل'!$B$6:$B$505,$A31&amp;"",'السجل'!$D$6:$D$505,F$5))</f>
        <v/>
      </c>
      <c r="G31" s="16">
        <f>IF(OR($A31="",G$5=""),"",COUNTIFS('السجل'!$B$6:$B$505,$A31&amp;"",'السجل'!$D$6:$D$505,G$5))</f>
        <v/>
      </c>
      <c r="H31" s="16">
        <f>IF(OR($A31="",H$5=""),"",COUNTIFS('السجل'!$B$6:$B$505,$A31&amp;"",'السجل'!$D$6:$D$505,H$5))</f>
        <v/>
      </c>
      <c r="I31" s="16">
        <f>IF(OR($A31="",I$5=""),"",COUNTIFS('السجل'!$B$6:$B$505,$A31&amp;"",'السجل'!$D$6:$D$505,I$5))</f>
        <v/>
      </c>
      <c r="J31" s="16">
        <f>IF(OR($A31="",J$5=""),"",COUNTIFS('السجل'!$B$6:$B$505,$A31&amp;"",'السجل'!$D$6:$D$505,J$5))</f>
        <v/>
      </c>
      <c r="K31" s="16">
        <f>IF(OR($A31="",K$5=""),"",COUNTIFS('السجل'!$B$6:$B$505,$A31&amp;"",'السجل'!$D$6:$D$505,K$5))</f>
        <v/>
      </c>
      <c r="L31" s="16">
        <f>IF(OR($A31="",L$5=""),"",COUNTIFS('السجل'!$B$6:$B$505,$A31&amp;"",'السجل'!$D$6:$D$505,L$5))</f>
        <v/>
      </c>
      <c r="M31" s="19">
        <f>IF(A31="","",SUM(C31:L31))</f>
        <v/>
      </c>
    </row>
    <row r="32">
      <c r="A32" s="6">
        <f>IF('الطلاب'!A32&amp;""="","",'الطلاب'!A32)</f>
        <v/>
      </c>
      <c r="B32" s="6">
        <f>IF(A32="","",'الطلاب'!B32&amp;"")</f>
        <v/>
      </c>
      <c r="C32" s="16">
        <f>IF(OR($A32="",C$5=""),"",COUNTIFS('السجل'!$B$6:$B$505,$A32&amp;"",'السجل'!$D$6:$D$505,C$5))</f>
        <v/>
      </c>
      <c r="D32" s="16">
        <f>IF(OR($A32="",D$5=""),"",COUNTIFS('السجل'!$B$6:$B$505,$A32&amp;"",'السجل'!$D$6:$D$505,D$5))</f>
        <v/>
      </c>
      <c r="E32" s="16">
        <f>IF(OR($A32="",E$5=""),"",COUNTIFS('السجل'!$B$6:$B$505,$A32&amp;"",'السجل'!$D$6:$D$505,E$5))</f>
        <v/>
      </c>
      <c r="F32" s="16">
        <f>IF(OR($A32="",F$5=""),"",COUNTIFS('السجل'!$B$6:$B$505,$A32&amp;"",'السجل'!$D$6:$D$505,F$5))</f>
        <v/>
      </c>
      <c r="G32" s="16">
        <f>IF(OR($A32="",G$5=""),"",COUNTIFS('السجل'!$B$6:$B$505,$A32&amp;"",'السجل'!$D$6:$D$505,G$5))</f>
        <v/>
      </c>
      <c r="H32" s="16">
        <f>IF(OR($A32="",H$5=""),"",COUNTIFS('السجل'!$B$6:$B$505,$A32&amp;"",'السجل'!$D$6:$D$505,H$5))</f>
        <v/>
      </c>
      <c r="I32" s="16">
        <f>IF(OR($A32="",I$5=""),"",COUNTIFS('السجل'!$B$6:$B$505,$A32&amp;"",'السجل'!$D$6:$D$505,I$5))</f>
        <v/>
      </c>
      <c r="J32" s="16">
        <f>IF(OR($A32="",J$5=""),"",COUNTIFS('السجل'!$B$6:$B$505,$A32&amp;"",'السجل'!$D$6:$D$505,J$5))</f>
        <v/>
      </c>
      <c r="K32" s="16">
        <f>IF(OR($A32="",K$5=""),"",COUNTIFS('السجل'!$B$6:$B$505,$A32&amp;"",'السجل'!$D$6:$D$505,K$5))</f>
        <v/>
      </c>
      <c r="L32" s="16">
        <f>IF(OR($A32="",L$5=""),"",COUNTIFS('السجل'!$B$6:$B$505,$A32&amp;"",'السجل'!$D$6:$D$505,L$5))</f>
        <v/>
      </c>
      <c r="M32" s="19">
        <f>IF(A32="","",SUM(C32:L32))</f>
        <v/>
      </c>
    </row>
    <row r="33">
      <c r="A33" s="6">
        <f>IF('الطلاب'!A33&amp;""="","",'الطلاب'!A33)</f>
        <v/>
      </c>
      <c r="B33" s="6">
        <f>IF(A33="","",'الطلاب'!B33&amp;"")</f>
        <v/>
      </c>
      <c r="C33" s="16">
        <f>IF(OR($A33="",C$5=""),"",COUNTIFS('السجل'!$B$6:$B$505,$A33&amp;"",'السجل'!$D$6:$D$505,C$5))</f>
        <v/>
      </c>
      <c r="D33" s="16">
        <f>IF(OR($A33="",D$5=""),"",COUNTIFS('السجل'!$B$6:$B$505,$A33&amp;"",'السجل'!$D$6:$D$505,D$5))</f>
        <v/>
      </c>
      <c r="E33" s="16">
        <f>IF(OR($A33="",E$5=""),"",COUNTIFS('السجل'!$B$6:$B$505,$A33&amp;"",'السجل'!$D$6:$D$505,E$5))</f>
        <v/>
      </c>
      <c r="F33" s="16">
        <f>IF(OR($A33="",F$5=""),"",COUNTIFS('السجل'!$B$6:$B$505,$A33&amp;"",'السجل'!$D$6:$D$505,F$5))</f>
        <v/>
      </c>
      <c r="G33" s="16">
        <f>IF(OR($A33="",G$5=""),"",COUNTIFS('السجل'!$B$6:$B$505,$A33&amp;"",'السجل'!$D$6:$D$505,G$5))</f>
        <v/>
      </c>
      <c r="H33" s="16">
        <f>IF(OR($A33="",H$5=""),"",COUNTIFS('السجل'!$B$6:$B$505,$A33&amp;"",'السجل'!$D$6:$D$505,H$5))</f>
        <v/>
      </c>
      <c r="I33" s="16">
        <f>IF(OR($A33="",I$5=""),"",COUNTIFS('السجل'!$B$6:$B$505,$A33&amp;"",'السجل'!$D$6:$D$505,I$5))</f>
        <v/>
      </c>
      <c r="J33" s="16">
        <f>IF(OR($A33="",J$5=""),"",COUNTIFS('السجل'!$B$6:$B$505,$A33&amp;"",'السجل'!$D$6:$D$505,J$5))</f>
        <v/>
      </c>
      <c r="K33" s="16">
        <f>IF(OR($A33="",K$5=""),"",COUNTIFS('السجل'!$B$6:$B$505,$A33&amp;"",'السجل'!$D$6:$D$505,K$5))</f>
        <v/>
      </c>
      <c r="L33" s="16">
        <f>IF(OR($A33="",L$5=""),"",COUNTIFS('السجل'!$B$6:$B$505,$A33&amp;"",'السجل'!$D$6:$D$505,L$5))</f>
        <v/>
      </c>
      <c r="M33" s="19">
        <f>IF(A33="","",SUM(C33:L33))</f>
        <v/>
      </c>
    </row>
    <row r="34">
      <c r="A34" s="6">
        <f>IF('الطلاب'!A34&amp;""="","",'الطلاب'!A34)</f>
        <v/>
      </c>
      <c r="B34" s="6">
        <f>IF(A34="","",'الطلاب'!B34&amp;"")</f>
        <v/>
      </c>
      <c r="C34" s="16">
        <f>IF(OR($A34="",C$5=""),"",COUNTIFS('السجل'!$B$6:$B$505,$A34&amp;"",'السجل'!$D$6:$D$505,C$5))</f>
        <v/>
      </c>
      <c r="D34" s="16">
        <f>IF(OR($A34="",D$5=""),"",COUNTIFS('السجل'!$B$6:$B$505,$A34&amp;"",'السجل'!$D$6:$D$505,D$5))</f>
        <v/>
      </c>
      <c r="E34" s="16">
        <f>IF(OR($A34="",E$5=""),"",COUNTIFS('السجل'!$B$6:$B$505,$A34&amp;"",'السجل'!$D$6:$D$505,E$5))</f>
        <v/>
      </c>
      <c r="F34" s="16">
        <f>IF(OR($A34="",F$5=""),"",COUNTIFS('السجل'!$B$6:$B$505,$A34&amp;"",'السجل'!$D$6:$D$505,F$5))</f>
        <v/>
      </c>
      <c r="G34" s="16">
        <f>IF(OR($A34="",G$5=""),"",COUNTIFS('السجل'!$B$6:$B$505,$A34&amp;"",'السجل'!$D$6:$D$505,G$5))</f>
        <v/>
      </c>
      <c r="H34" s="16">
        <f>IF(OR($A34="",H$5=""),"",COUNTIFS('السجل'!$B$6:$B$505,$A34&amp;"",'السجل'!$D$6:$D$505,H$5))</f>
        <v/>
      </c>
      <c r="I34" s="16">
        <f>IF(OR($A34="",I$5=""),"",COUNTIFS('السجل'!$B$6:$B$505,$A34&amp;"",'السجل'!$D$6:$D$505,I$5))</f>
        <v/>
      </c>
      <c r="J34" s="16">
        <f>IF(OR($A34="",J$5=""),"",COUNTIFS('السجل'!$B$6:$B$505,$A34&amp;"",'السجل'!$D$6:$D$505,J$5))</f>
        <v/>
      </c>
      <c r="K34" s="16">
        <f>IF(OR($A34="",K$5=""),"",COUNTIFS('السجل'!$B$6:$B$505,$A34&amp;"",'السجل'!$D$6:$D$505,K$5))</f>
        <v/>
      </c>
      <c r="L34" s="16">
        <f>IF(OR($A34="",L$5=""),"",COUNTIFS('السجل'!$B$6:$B$505,$A34&amp;"",'السجل'!$D$6:$D$505,L$5))</f>
        <v/>
      </c>
      <c r="M34" s="19">
        <f>IF(A34="","",SUM(C34:L34))</f>
        <v/>
      </c>
    </row>
    <row r="35">
      <c r="A35" s="6">
        <f>IF('الطلاب'!A35&amp;""="","",'الطلاب'!A35)</f>
        <v/>
      </c>
      <c r="B35" s="6">
        <f>IF(A35="","",'الطلاب'!B35&amp;"")</f>
        <v/>
      </c>
      <c r="C35" s="16">
        <f>IF(OR($A35="",C$5=""),"",COUNTIFS('السجل'!$B$6:$B$505,$A35&amp;"",'السجل'!$D$6:$D$505,C$5))</f>
        <v/>
      </c>
      <c r="D35" s="16">
        <f>IF(OR($A35="",D$5=""),"",COUNTIFS('السجل'!$B$6:$B$505,$A35&amp;"",'السجل'!$D$6:$D$505,D$5))</f>
        <v/>
      </c>
      <c r="E35" s="16">
        <f>IF(OR($A35="",E$5=""),"",COUNTIFS('السجل'!$B$6:$B$505,$A35&amp;"",'السجل'!$D$6:$D$505,E$5))</f>
        <v/>
      </c>
      <c r="F35" s="16">
        <f>IF(OR($A35="",F$5=""),"",COUNTIFS('السجل'!$B$6:$B$505,$A35&amp;"",'السجل'!$D$6:$D$505,F$5))</f>
        <v/>
      </c>
      <c r="G35" s="16">
        <f>IF(OR($A35="",G$5=""),"",COUNTIFS('السجل'!$B$6:$B$505,$A35&amp;"",'السجل'!$D$6:$D$505,G$5))</f>
        <v/>
      </c>
      <c r="H35" s="16">
        <f>IF(OR($A35="",H$5=""),"",COUNTIFS('السجل'!$B$6:$B$505,$A35&amp;"",'السجل'!$D$6:$D$505,H$5))</f>
        <v/>
      </c>
      <c r="I35" s="16">
        <f>IF(OR($A35="",I$5=""),"",COUNTIFS('السجل'!$B$6:$B$505,$A35&amp;"",'السجل'!$D$6:$D$505,I$5))</f>
        <v/>
      </c>
      <c r="J35" s="16">
        <f>IF(OR($A35="",J$5=""),"",COUNTIFS('السجل'!$B$6:$B$505,$A35&amp;"",'السجل'!$D$6:$D$505,J$5))</f>
        <v/>
      </c>
      <c r="K35" s="16">
        <f>IF(OR($A35="",K$5=""),"",COUNTIFS('السجل'!$B$6:$B$505,$A35&amp;"",'السجل'!$D$6:$D$505,K$5))</f>
        <v/>
      </c>
      <c r="L35" s="16">
        <f>IF(OR($A35="",L$5=""),"",COUNTIFS('السجل'!$B$6:$B$505,$A35&amp;"",'السجل'!$D$6:$D$505,L$5))</f>
        <v/>
      </c>
      <c r="M35" s="19">
        <f>IF(A35="","",SUM(C35:L35))</f>
        <v/>
      </c>
    </row>
    <row r="36">
      <c r="A36" s="6">
        <f>IF('الطلاب'!A36&amp;""="","",'الطلاب'!A36)</f>
        <v/>
      </c>
      <c r="B36" s="6">
        <f>IF(A36="","",'الطلاب'!B36&amp;"")</f>
        <v/>
      </c>
      <c r="C36" s="16">
        <f>IF(OR($A36="",C$5=""),"",COUNTIFS('السجل'!$B$6:$B$505,$A36&amp;"",'السجل'!$D$6:$D$505,C$5))</f>
        <v/>
      </c>
      <c r="D36" s="16">
        <f>IF(OR($A36="",D$5=""),"",COUNTIFS('السجل'!$B$6:$B$505,$A36&amp;"",'السجل'!$D$6:$D$505,D$5))</f>
        <v/>
      </c>
      <c r="E36" s="16">
        <f>IF(OR($A36="",E$5=""),"",COUNTIFS('السجل'!$B$6:$B$505,$A36&amp;"",'السجل'!$D$6:$D$505,E$5))</f>
        <v/>
      </c>
      <c r="F36" s="16">
        <f>IF(OR($A36="",F$5=""),"",COUNTIFS('السجل'!$B$6:$B$505,$A36&amp;"",'السجل'!$D$6:$D$505,F$5))</f>
        <v/>
      </c>
      <c r="G36" s="16">
        <f>IF(OR($A36="",G$5=""),"",COUNTIFS('السجل'!$B$6:$B$505,$A36&amp;"",'السجل'!$D$6:$D$505,G$5))</f>
        <v/>
      </c>
      <c r="H36" s="16">
        <f>IF(OR($A36="",H$5=""),"",COUNTIFS('السجل'!$B$6:$B$505,$A36&amp;"",'السجل'!$D$6:$D$505,H$5))</f>
        <v/>
      </c>
      <c r="I36" s="16">
        <f>IF(OR($A36="",I$5=""),"",COUNTIFS('السجل'!$B$6:$B$505,$A36&amp;"",'السجل'!$D$6:$D$505,I$5))</f>
        <v/>
      </c>
      <c r="J36" s="16">
        <f>IF(OR($A36="",J$5=""),"",COUNTIFS('السجل'!$B$6:$B$505,$A36&amp;"",'السجل'!$D$6:$D$505,J$5))</f>
        <v/>
      </c>
      <c r="K36" s="16">
        <f>IF(OR($A36="",K$5=""),"",COUNTIFS('السجل'!$B$6:$B$505,$A36&amp;"",'السجل'!$D$6:$D$505,K$5))</f>
        <v/>
      </c>
      <c r="L36" s="16">
        <f>IF(OR($A36="",L$5=""),"",COUNTIFS('السجل'!$B$6:$B$505,$A36&amp;"",'السجل'!$D$6:$D$505,L$5))</f>
        <v/>
      </c>
      <c r="M36" s="19">
        <f>IF(A36="","",SUM(C36:L36))</f>
        <v/>
      </c>
    </row>
    <row r="37">
      <c r="A37" s="6">
        <f>IF('الطلاب'!A37&amp;""="","",'الطلاب'!A37)</f>
        <v/>
      </c>
      <c r="B37" s="6">
        <f>IF(A37="","",'الطلاب'!B37&amp;"")</f>
        <v/>
      </c>
      <c r="C37" s="16">
        <f>IF(OR($A37="",C$5=""),"",COUNTIFS('السجل'!$B$6:$B$505,$A37&amp;"",'السجل'!$D$6:$D$505,C$5))</f>
        <v/>
      </c>
      <c r="D37" s="16">
        <f>IF(OR($A37="",D$5=""),"",COUNTIFS('السجل'!$B$6:$B$505,$A37&amp;"",'السجل'!$D$6:$D$505,D$5))</f>
        <v/>
      </c>
      <c r="E37" s="16">
        <f>IF(OR($A37="",E$5=""),"",COUNTIFS('السجل'!$B$6:$B$505,$A37&amp;"",'السجل'!$D$6:$D$505,E$5))</f>
        <v/>
      </c>
      <c r="F37" s="16">
        <f>IF(OR($A37="",F$5=""),"",COUNTIFS('السجل'!$B$6:$B$505,$A37&amp;"",'السجل'!$D$6:$D$505,F$5))</f>
        <v/>
      </c>
      <c r="G37" s="16">
        <f>IF(OR($A37="",G$5=""),"",COUNTIFS('السجل'!$B$6:$B$505,$A37&amp;"",'السجل'!$D$6:$D$505,G$5))</f>
        <v/>
      </c>
      <c r="H37" s="16">
        <f>IF(OR($A37="",H$5=""),"",COUNTIFS('السجل'!$B$6:$B$505,$A37&amp;"",'السجل'!$D$6:$D$505,H$5))</f>
        <v/>
      </c>
      <c r="I37" s="16">
        <f>IF(OR($A37="",I$5=""),"",COUNTIFS('السجل'!$B$6:$B$505,$A37&amp;"",'السجل'!$D$6:$D$505,I$5))</f>
        <v/>
      </c>
      <c r="J37" s="16">
        <f>IF(OR($A37="",J$5=""),"",COUNTIFS('السجل'!$B$6:$B$505,$A37&amp;"",'السجل'!$D$6:$D$505,J$5))</f>
        <v/>
      </c>
      <c r="K37" s="16">
        <f>IF(OR($A37="",K$5=""),"",COUNTIFS('السجل'!$B$6:$B$505,$A37&amp;"",'السجل'!$D$6:$D$505,K$5))</f>
        <v/>
      </c>
      <c r="L37" s="16">
        <f>IF(OR($A37="",L$5=""),"",COUNTIFS('السجل'!$B$6:$B$505,$A37&amp;"",'السجل'!$D$6:$D$505,L$5))</f>
        <v/>
      </c>
      <c r="M37" s="19">
        <f>IF(A37="","",SUM(C37:L37))</f>
        <v/>
      </c>
    </row>
    <row r="38">
      <c r="A38" s="6">
        <f>IF('الطلاب'!A38&amp;""="","",'الطلاب'!A38)</f>
        <v/>
      </c>
      <c r="B38" s="6">
        <f>IF(A38="","",'الطلاب'!B38&amp;"")</f>
        <v/>
      </c>
      <c r="C38" s="16">
        <f>IF(OR($A38="",C$5=""),"",COUNTIFS('السجل'!$B$6:$B$505,$A38&amp;"",'السجل'!$D$6:$D$505,C$5))</f>
        <v/>
      </c>
      <c r="D38" s="16">
        <f>IF(OR($A38="",D$5=""),"",COUNTIFS('السجل'!$B$6:$B$505,$A38&amp;"",'السجل'!$D$6:$D$505,D$5))</f>
        <v/>
      </c>
      <c r="E38" s="16">
        <f>IF(OR($A38="",E$5=""),"",COUNTIFS('السجل'!$B$6:$B$505,$A38&amp;"",'السجل'!$D$6:$D$505,E$5))</f>
        <v/>
      </c>
      <c r="F38" s="16">
        <f>IF(OR($A38="",F$5=""),"",COUNTIFS('السجل'!$B$6:$B$505,$A38&amp;"",'السجل'!$D$6:$D$505,F$5))</f>
        <v/>
      </c>
      <c r="G38" s="16">
        <f>IF(OR($A38="",G$5=""),"",COUNTIFS('السجل'!$B$6:$B$505,$A38&amp;"",'السجل'!$D$6:$D$505,G$5))</f>
        <v/>
      </c>
      <c r="H38" s="16">
        <f>IF(OR($A38="",H$5=""),"",COUNTIFS('السجل'!$B$6:$B$505,$A38&amp;"",'السجل'!$D$6:$D$505,H$5))</f>
        <v/>
      </c>
      <c r="I38" s="16">
        <f>IF(OR($A38="",I$5=""),"",COUNTIFS('السجل'!$B$6:$B$505,$A38&amp;"",'السجل'!$D$6:$D$505,I$5))</f>
        <v/>
      </c>
      <c r="J38" s="16">
        <f>IF(OR($A38="",J$5=""),"",COUNTIFS('السجل'!$B$6:$B$505,$A38&amp;"",'السجل'!$D$6:$D$505,J$5))</f>
        <v/>
      </c>
      <c r="K38" s="16">
        <f>IF(OR($A38="",K$5=""),"",COUNTIFS('السجل'!$B$6:$B$505,$A38&amp;"",'السجل'!$D$6:$D$505,K$5))</f>
        <v/>
      </c>
      <c r="L38" s="16">
        <f>IF(OR($A38="",L$5=""),"",COUNTIFS('السجل'!$B$6:$B$505,$A38&amp;"",'السجل'!$D$6:$D$505,L$5))</f>
        <v/>
      </c>
      <c r="M38" s="19">
        <f>IF(A38="","",SUM(C38:L38))</f>
        <v/>
      </c>
    </row>
    <row r="39">
      <c r="A39" s="6">
        <f>IF('الطلاب'!A39&amp;""="","",'الطلاب'!A39)</f>
        <v/>
      </c>
      <c r="B39" s="6">
        <f>IF(A39="","",'الطلاب'!B39&amp;"")</f>
        <v/>
      </c>
      <c r="C39" s="16">
        <f>IF(OR($A39="",C$5=""),"",COUNTIFS('السجل'!$B$6:$B$505,$A39&amp;"",'السجل'!$D$6:$D$505,C$5))</f>
        <v/>
      </c>
      <c r="D39" s="16">
        <f>IF(OR($A39="",D$5=""),"",COUNTIFS('السجل'!$B$6:$B$505,$A39&amp;"",'السجل'!$D$6:$D$505,D$5))</f>
        <v/>
      </c>
      <c r="E39" s="16">
        <f>IF(OR($A39="",E$5=""),"",COUNTIFS('السجل'!$B$6:$B$505,$A39&amp;"",'السجل'!$D$6:$D$505,E$5))</f>
        <v/>
      </c>
      <c r="F39" s="16">
        <f>IF(OR($A39="",F$5=""),"",COUNTIFS('السجل'!$B$6:$B$505,$A39&amp;"",'السجل'!$D$6:$D$505,F$5))</f>
        <v/>
      </c>
      <c r="G39" s="16">
        <f>IF(OR($A39="",G$5=""),"",COUNTIFS('السجل'!$B$6:$B$505,$A39&amp;"",'السجل'!$D$6:$D$505,G$5))</f>
        <v/>
      </c>
      <c r="H39" s="16">
        <f>IF(OR($A39="",H$5=""),"",COUNTIFS('السجل'!$B$6:$B$505,$A39&amp;"",'السجل'!$D$6:$D$505,H$5))</f>
        <v/>
      </c>
      <c r="I39" s="16">
        <f>IF(OR($A39="",I$5=""),"",COUNTIFS('السجل'!$B$6:$B$505,$A39&amp;"",'السجل'!$D$6:$D$505,I$5))</f>
        <v/>
      </c>
      <c r="J39" s="16">
        <f>IF(OR($A39="",J$5=""),"",COUNTIFS('السجل'!$B$6:$B$505,$A39&amp;"",'السجل'!$D$6:$D$505,J$5))</f>
        <v/>
      </c>
      <c r="K39" s="16">
        <f>IF(OR($A39="",K$5=""),"",COUNTIFS('السجل'!$B$6:$B$505,$A39&amp;"",'السجل'!$D$6:$D$505,K$5))</f>
        <v/>
      </c>
      <c r="L39" s="16">
        <f>IF(OR($A39="",L$5=""),"",COUNTIFS('السجل'!$B$6:$B$505,$A39&amp;"",'السجل'!$D$6:$D$505,L$5))</f>
        <v/>
      </c>
      <c r="M39" s="19">
        <f>IF(A39="","",SUM(C39:L39))</f>
        <v/>
      </c>
    </row>
    <row r="40">
      <c r="A40" s="6">
        <f>IF('الطلاب'!A40&amp;""="","",'الطلاب'!A40)</f>
        <v/>
      </c>
      <c r="B40" s="6">
        <f>IF(A40="","",'الطلاب'!B40&amp;"")</f>
        <v/>
      </c>
      <c r="C40" s="16">
        <f>IF(OR($A40="",C$5=""),"",COUNTIFS('السجل'!$B$6:$B$505,$A40&amp;"",'السجل'!$D$6:$D$505,C$5))</f>
        <v/>
      </c>
      <c r="D40" s="16">
        <f>IF(OR($A40="",D$5=""),"",COUNTIFS('السجل'!$B$6:$B$505,$A40&amp;"",'السجل'!$D$6:$D$505,D$5))</f>
        <v/>
      </c>
      <c r="E40" s="16">
        <f>IF(OR($A40="",E$5=""),"",COUNTIFS('السجل'!$B$6:$B$505,$A40&amp;"",'السجل'!$D$6:$D$505,E$5))</f>
        <v/>
      </c>
      <c r="F40" s="16">
        <f>IF(OR($A40="",F$5=""),"",COUNTIFS('السجل'!$B$6:$B$505,$A40&amp;"",'السجل'!$D$6:$D$505,F$5))</f>
        <v/>
      </c>
      <c r="G40" s="16">
        <f>IF(OR($A40="",G$5=""),"",COUNTIFS('السجل'!$B$6:$B$505,$A40&amp;"",'السجل'!$D$6:$D$505,G$5))</f>
        <v/>
      </c>
      <c r="H40" s="16">
        <f>IF(OR($A40="",H$5=""),"",COUNTIFS('السجل'!$B$6:$B$505,$A40&amp;"",'السجل'!$D$6:$D$505,H$5))</f>
        <v/>
      </c>
      <c r="I40" s="16">
        <f>IF(OR($A40="",I$5=""),"",COUNTIFS('السجل'!$B$6:$B$505,$A40&amp;"",'السجل'!$D$6:$D$505,I$5))</f>
        <v/>
      </c>
      <c r="J40" s="16">
        <f>IF(OR($A40="",J$5=""),"",COUNTIFS('السجل'!$B$6:$B$505,$A40&amp;"",'السجل'!$D$6:$D$505,J$5))</f>
        <v/>
      </c>
      <c r="K40" s="16">
        <f>IF(OR($A40="",K$5=""),"",COUNTIFS('السجل'!$B$6:$B$505,$A40&amp;"",'السجل'!$D$6:$D$505,K$5))</f>
        <v/>
      </c>
      <c r="L40" s="16">
        <f>IF(OR($A40="",L$5=""),"",COUNTIFS('السجل'!$B$6:$B$505,$A40&amp;"",'السجل'!$D$6:$D$505,L$5))</f>
        <v/>
      </c>
      <c r="M40" s="19">
        <f>IF(A40="","",SUM(C40:L40))</f>
        <v/>
      </c>
    </row>
    <row r="41">
      <c r="A41" s="6">
        <f>IF('الطلاب'!A41&amp;""="","",'الطلاب'!A41)</f>
        <v/>
      </c>
      <c r="B41" s="6">
        <f>IF(A41="","",'الطلاب'!B41&amp;"")</f>
        <v/>
      </c>
      <c r="C41" s="16">
        <f>IF(OR($A41="",C$5=""),"",COUNTIFS('السجل'!$B$6:$B$505,$A41&amp;"",'السجل'!$D$6:$D$505,C$5))</f>
        <v/>
      </c>
      <c r="D41" s="16">
        <f>IF(OR($A41="",D$5=""),"",COUNTIFS('السجل'!$B$6:$B$505,$A41&amp;"",'السجل'!$D$6:$D$505,D$5))</f>
        <v/>
      </c>
      <c r="E41" s="16">
        <f>IF(OR($A41="",E$5=""),"",COUNTIFS('السجل'!$B$6:$B$505,$A41&amp;"",'السجل'!$D$6:$D$505,E$5))</f>
        <v/>
      </c>
      <c r="F41" s="16">
        <f>IF(OR($A41="",F$5=""),"",COUNTIFS('السجل'!$B$6:$B$505,$A41&amp;"",'السجل'!$D$6:$D$505,F$5))</f>
        <v/>
      </c>
      <c r="G41" s="16">
        <f>IF(OR($A41="",G$5=""),"",COUNTIFS('السجل'!$B$6:$B$505,$A41&amp;"",'السجل'!$D$6:$D$505,G$5))</f>
        <v/>
      </c>
      <c r="H41" s="16">
        <f>IF(OR($A41="",H$5=""),"",COUNTIFS('السجل'!$B$6:$B$505,$A41&amp;"",'السجل'!$D$6:$D$505,H$5))</f>
        <v/>
      </c>
      <c r="I41" s="16">
        <f>IF(OR($A41="",I$5=""),"",COUNTIFS('السجل'!$B$6:$B$505,$A41&amp;"",'السجل'!$D$6:$D$505,I$5))</f>
        <v/>
      </c>
      <c r="J41" s="16">
        <f>IF(OR($A41="",J$5=""),"",COUNTIFS('السجل'!$B$6:$B$505,$A41&amp;"",'السجل'!$D$6:$D$505,J$5))</f>
        <v/>
      </c>
      <c r="K41" s="16">
        <f>IF(OR($A41="",K$5=""),"",COUNTIFS('السجل'!$B$6:$B$505,$A41&amp;"",'السجل'!$D$6:$D$505,K$5))</f>
        <v/>
      </c>
      <c r="L41" s="16">
        <f>IF(OR($A41="",L$5=""),"",COUNTIFS('السجل'!$B$6:$B$505,$A41&amp;"",'السجل'!$D$6:$D$505,L$5))</f>
        <v/>
      </c>
      <c r="M41" s="19">
        <f>IF(A41="","",SUM(C41:L41))</f>
        <v/>
      </c>
    </row>
    <row r="42">
      <c r="A42" s="6">
        <f>IF('الطلاب'!A42&amp;""="","",'الطلاب'!A42)</f>
        <v/>
      </c>
      <c r="B42" s="6">
        <f>IF(A42="","",'الطلاب'!B42&amp;"")</f>
        <v/>
      </c>
      <c r="C42" s="16">
        <f>IF(OR($A42="",C$5=""),"",COUNTIFS('السجل'!$B$6:$B$505,$A42&amp;"",'السجل'!$D$6:$D$505,C$5))</f>
        <v/>
      </c>
      <c r="D42" s="16">
        <f>IF(OR($A42="",D$5=""),"",COUNTIFS('السجل'!$B$6:$B$505,$A42&amp;"",'السجل'!$D$6:$D$505,D$5))</f>
        <v/>
      </c>
      <c r="E42" s="16">
        <f>IF(OR($A42="",E$5=""),"",COUNTIFS('السجل'!$B$6:$B$505,$A42&amp;"",'السجل'!$D$6:$D$505,E$5))</f>
        <v/>
      </c>
      <c r="F42" s="16">
        <f>IF(OR($A42="",F$5=""),"",COUNTIFS('السجل'!$B$6:$B$505,$A42&amp;"",'السجل'!$D$6:$D$505,F$5))</f>
        <v/>
      </c>
      <c r="G42" s="16">
        <f>IF(OR($A42="",G$5=""),"",COUNTIFS('السجل'!$B$6:$B$505,$A42&amp;"",'السجل'!$D$6:$D$505,G$5))</f>
        <v/>
      </c>
      <c r="H42" s="16">
        <f>IF(OR($A42="",H$5=""),"",COUNTIFS('السجل'!$B$6:$B$505,$A42&amp;"",'السجل'!$D$6:$D$505,H$5))</f>
        <v/>
      </c>
      <c r="I42" s="16">
        <f>IF(OR($A42="",I$5=""),"",COUNTIFS('السجل'!$B$6:$B$505,$A42&amp;"",'السجل'!$D$6:$D$505,I$5))</f>
        <v/>
      </c>
      <c r="J42" s="16">
        <f>IF(OR($A42="",J$5=""),"",COUNTIFS('السجل'!$B$6:$B$505,$A42&amp;"",'السجل'!$D$6:$D$505,J$5))</f>
        <v/>
      </c>
      <c r="K42" s="16">
        <f>IF(OR($A42="",K$5=""),"",COUNTIFS('السجل'!$B$6:$B$505,$A42&amp;"",'السجل'!$D$6:$D$505,K$5))</f>
        <v/>
      </c>
      <c r="L42" s="16">
        <f>IF(OR($A42="",L$5=""),"",COUNTIFS('السجل'!$B$6:$B$505,$A42&amp;"",'السجل'!$D$6:$D$505,L$5))</f>
        <v/>
      </c>
      <c r="M42" s="19">
        <f>IF(A42="","",SUM(C42:L42))</f>
        <v/>
      </c>
    </row>
    <row r="43">
      <c r="A43" s="6">
        <f>IF('الطلاب'!A43&amp;""="","",'الطلاب'!A43)</f>
        <v/>
      </c>
      <c r="B43" s="6">
        <f>IF(A43="","",'الطلاب'!B43&amp;"")</f>
        <v/>
      </c>
      <c r="C43" s="16">
        <f>IF(OR($A43="",C$5=""),"",COUNTIFS('السجل'!$B$6:$B$505,$A43&amp;"",'السجل'!$D$6:$D$505,C$5))</f>
        <v/>
      </c>
      <c r="D43" s="16">
        <f>IF(OR($A43="",D$5=""),"",COUNTIFS('السجل'!$B$6:$B$505,$A43&amp;"",'السجل'!$D$6:$D$505,D$5))</f>
        <v/>
      </c>
      <c r="E43" s="16">
        <f>IF(OR($A43="",E$5=""),"",COUNTIFS('السجل'!$B$6:$B$505,$A43&amp;"",'السجل'!$D$6:$D$505,E$5))</f>
        <v/>
      </c>
      <c r="F43" s="16">
        <f>IF(OR($A43="",F$5=""),"",COUNTIFS('السجل'!$B$6:$B$505,$A43&amp;"",'السجل'!$D$6:$D$505,F$5))</f>
        <v/>
      </c>
      <c r="G43" s="16">
        <f>IF(OR($A43="",G$5=""),"",COUNTIFS('السجل'!$B$6:$B$505,$A43&amp;"",'السجل'!$D$6:$D$505,G$5))</f>
        <v/>
      </c>
      <c r="H43" s="16">
        <f>IF(OR($A43="",H$5=""),"",COUNTIFS('السجل'!$B$6:$B$505,$A43&amp;"",'السجل'!$D$6:$D$505,H$5))</f>
        <v/>
      </c>
      <c r="I43" s="16">
        <f>IF(OR($A43="",I$5=""),"",COUNTIFS('السجل'!$B$6:$B$505,$A43&amp;"",'السجل'!$D$6:$D$505,I$5))</f>
        <v/>
      </c>
      <c r="J43" s="16">
        <f>IF(OR($A43="",J$5=""),"",COUNTIFS('السجل'!$B$6:$B$505,$A43&amp;"",'السجل'!$D$6:$D$505,J$5))</f>
        <v/>
      </c>
      <c r="K43" s="16">
        <f>IF(OR($A43="",K$5=""),"",COUNTIFS('السجل'!$B$6:$B$505,$A43&amp;"",'السجل'!$D$6:$D$505,K$5))</f>
        <v/>
      </c>
      <c r="L43" s="16">
        <f>IF(OR($A43="",L$5=""),"",COUNTIFS('السجل'!$B$6:$B$505,$A43&amp;"",'السجل'!$D$6:$D$505,L$5))</f>
        <v/>
      </c>
      <c r="M43" s="19">
        <f>IF(A43="","",SUM(C43:L43))</f>
        <v/>
      </c>
    </row>
    <row r="44">
      <c r="A44" s="6">
        <f>IF('الطلاب'!A44&amp;""="","",'الطلاب'!A44)</f>
        <v/>
      </c>
      <c r="B44" s="6">
        <f>IF(A44="","",'الطلاب'!B44&amp;"")</f>
        <v/>
      </c>
      <c r="C44" s="16">
        <f>IF(OR($A44="",C$5=""),"",COUNTIFS('السجل'!$B$6:$B$505,$A44&amp;"",'السجل'!$D$6:$D$505,C$5))</f>
        <v/>
      </c>
      <c r="D44" s="16">
        <f>IF(OR($A44="",D$5=""),"",COUNTIFS('السجل'!$B$6:$B$505,$A44&amp;"",'السجل'!$D$6:$D$505,D$5))</f>
        <v/>
      </c>
      <c r="E44" s="16">
        <f>IF(OR($A44="",E$5=""),"",COUNTIFS('السجل'!$B$6:$B$505,$A44&amp;"",'السجل'!$D$6:$D$505,E$5))</f>
        <v/>
      </c>
      <c r="F44" s="16">
        <f>IF(OR($A44="",F$5=""),"",COUNTIFS('السجل'!$B$6:$B$505,$A44&amp;"",'السجل'!$D$6:$D$505,F$5))</f>
        <v/>
      </c>
      <c r="G44" s="16">
        <f>IF(OR($A44="",G$5=""),"",COUNTIFS('السجل'!$B$6:$B$505,$A44&amp;"",'السجل'!$D$6:$D$505,G$5))</f>
        <v/>
      </c>
      <c r="H44" s="16">
        <f>IF(OR($A44="",H$5=""),"",COUNTIFS('السجل'!$B$6:$B$505,$A44&amp;"",'السجل'!$D$6:$D$505,H$5))</f>
        <v/>
      </c>
      <c r="I44" s="16">
        <f>IF(OR($A44="",I$5=""),"",COUNTIFS('السجل'!$B$6:$B$505,$A44&amp;"",'السجل'!$D$6:$D$505,I$5))</f>
        <v/>
      </c>
      <c r="J44" s="16">
        <f>IF(OR($A44="",J$5=""),"",COUNTIFS('السجل'!$B$6:$B$505,$A44&amp;"",'السجل'!$D$6:$D$505,J$5))</f>
        <v/>
      </c>
      <c r="K44" s="16">
        <f>IF(OR($A44="",K$5=""),"",COUNTIFS('السجل'!$B$6:$B$505,$A44&amp;"",'السجل'!$D$6:$D$505,K$5))</f>
        <v/>
      </c>
      <c r="L44" s="16">
        <f>IF(OR($A44="",L$5=""),"",COUNTIFS('السجل'!$B$6:$B$505,$A44&amp;"",'السجل'!$D$6:$D$505,L$5))</f>
        <v/>
      </c>
      <c r="M44" s="19">
        <f>IF(A44="","",SUM(C44:L44))</f>
        <v/>
      </c>
    </row>
    <row r="45">
      <c r="A45" s="6">
        <f>IF('الطلاب'!A45&amp;""="","",'الطلاب'!A45)</f>
        <v/>
      </c>
      <c r="B45" s="6">
        <f>IF(A45="","",'الطلاب'!B45&amp;"")</f>
        <v/>
      </c>
      <c r="C45" s="16">
        <f>IF(OR($A45="",C$5=""),"",COUNTIFS('السجل'!$B$6:$B$505,$A45&amp;"",'السجل'!$D$6:$D$505,C$5))</f>
        <v/>
      </c>
      <c r="D45" s="16">
        <f>IF(OR($A45="",D$5=""),"",COUNTIFS('السجل'!$B$6:$B$505,$A45&amp;"",'السجل'!$D$6:$D$505,D$5))</f>
        <v/>
      </c>
      <c r="E45" s="16">
        <f>IF(OR($A45="",E$5=""),"",COUNTIFS('السجل'!$B$6:$B$505,$A45&amp;"",'السجل'!$D$6:$D$505,E$5))</f>
        <v/>
      </c>
      <c r="F45" s="16">
        <f>IF(OR($A45="",F$5=""),"",COUNTIFS('السجل'!$B$6:$B$505,$A45&amp;"",'السجل'!$D$6:$D$505,F$5))</f>
        <v/>
      </c>
      <c r="G45" s="16">
        <f>IF(OR($A45="",G$5=""),"",COUNTIFS('السجل'!$B$6:$B$505,$A45&amp;"",'السجل'!$D$6:$D$505,G$5))</f>
        <v/>
      </c>
      <c r="H45" s="16">
        <f>IF(OR($A45="",H$5=""),"",COUNTIFS('السجل'!$B$6:$B$505,$A45&amp;"",'السجل'!$D$6:$D$505,H$5))</f>
        <v/>
      </c>
      <c r="I45" s="16">
        <f>IF(OR($A45="",I$5=""),"",COUNTIFS('السجل'!$B$6:$B$505,$A45&amp;"",'السجل'!$D$6:$D$505,I$5))</f>
        <v/>
      </c>
      <c r="J45" s="16">
        <f>IF(OR($A45="",J$5=""),"",COUNTIFS('السجل'!$B$6:$B$505,$A45&amp;"",'السجل'!$D$6:$D$505,J$5))</f>
        <v/>
      </c>
      <c r="K45" s="16">
        <f>IF(OR($A45="",K$5=""),"",COUNTIFS('السجل'!$B$6:$B$505,$A45&amp;"",'السجل'!$D$6:$D$505,K$5))</f>
        <v/>
      </c>
      <c r="L45" s="16">
        <f>IF(OR($A45="",L$5=""),"",COUNTIFS('السجل'!$B$6:$B$505,$A45&amp;"",'السجل'!$D$6:$D$505,L$5))</f>
        <v/>
      </c>
      <c r="M45" s="19">
        <f>IF(A45="","",SUM(C45:L45))</f>
        <v/>
      </c>
    </row>
    <row r="46">
      <c r="A46" s="6">
        <f>IF('الطلاب'!A46&amp;""="","",'الطلاب'!A46)</f>
        <v/>
      </c>
      <c r="B46" s="6">
        <f>IF(A46="","",'الطلاب'!B46&amp;"")</f>
        <v/>
      </c>
      <c r="C46" s="16">
        <f>IF(OR($A46="",C$5=""),"",COUNTIFS('السجل'!$B$6:$B$505,$A46&amp;"",'السجل'!$D$6:$D$505,C$5))</f>
        <v/>
      </c>
      <c r="D46" s="16">
        <f>IF(OR($A46="",D$5=""),"",COUNTIFS('السجل'!$B$6:$B$505,$A46&amp;"",'السجل'!$D$6:$D$505,D$5))</f>
        <v/>
      </c>
      <c r="E46" s="16">
        <f>IF(OR($A46="",E$5=""),"",COUNTIFS('السجل'!$B$6:$B$505,$A46&amp;"",'السجل'!$D$6:$D$505,E$5))</f>
        <v/>
      </c>
      <c r="F46" s="16">
        <f>IF(OR($A46="",F$5=""),"",COUNTIFS('السجل'!$B$6:$B$505,$A46&amp;"",'السجل'!$D$6:$D$505,F$5))</f>
        <v/>
      </c>
      <c r="G46" s="16">
        <f>IF(OR($A46="",G$5=""),"",COUNTIFS('السجل'!$B$6:$B$505,$A46&amp;"",'السجل'!$D$6:$D$505,G$5))</f>
        <v/>
      </c>
      <c r="H46" s="16">
        <f>IF(OR($A46="",H$5=""),"",COUNTIFS('السجل'!$B$6:$B$505,$A46&amp;"",'السجل'!$D$6:$D$505,H$5))</f>
        <v/>
      </c>
      <c r="I46" s="16">
        <f>IF(OR($A46="",I$5=""),"",COUNTIFS('السجل'!$B$6:$B$505,$A46&amp;"",'السجل'!$D$6:$D$505,I$5))</f>
        <v/>
      </c>
      <c r="J46" s="16">
        <f>IF(OR($A46="",J$5=""),"",COUNTIFS('السجل'!$B$6:$B$505,$A46&amp;"",'السجل'!$D$6:$D$505,J$5))</f>
        <v/>
      </c>
      <c r="K46" s="16">
        <f>IF(OR($A46="",K$5=""),"",COUNTIFS('السجل'!$B$6:$B$505,$A46&amp;"",'السجل'!$D$6:$D$505,K$5))</f>
        <v/>
      </c>
      <c r="L46" s="16">
        <f>IF(OR($A46="",L$5=""),"",COUNTIFS('السجل'!$B$6:$B$505,$A46&amp;"",'السجل'!$D$6:$D$505,L$5))</f>
        <v/>
      </c>
      <c r="M46" s="19">
        <f>IF(A46="","",SUM(C46:L46))</f>
        <v/>
      </c>
    </row>
    <row r="47">
      <c r="A47" s="6">
        <f>IF('الطلاب'!A47&amp;""="","",'الطلاب'!A47)</f>
        <v/>
      </c>
      <c r="B47" s="6">
        <f>IF(A47="","",'الطلاب'!B47&amp;"")</f>
        <v/>
      </c>
      <c r="C47" s="16">
        <f>IF(OR($A47="",C$5=""),"",COUNTIFS('السجل'!$B$6:$B$505,$A47&amp;"",'السجل'!$D$6:$D$505,C$5))</f>
        <v/>
      </c>
      <c r="D47" s="16">
        <f>IF(OR($A47="",D$5=""),"",COUNTIFS('السجل'!$B$6:$B$505,$A47&amp;"",'السجل'!$D$6:$D$505,D$5))</f>
        <v/>
      </c>
      <c r="E47" s="16">
        <f>IF(OR($A47="",E$5=""),"",COUNTIFS('السجل'!$B$6:$B$505,$A47&amp;"",'السجل'!$D$6:$D$505,E$5))</f>
        <v/>
      </c>
      <c r="F47" s="16">
        <f>IF(OR($A47="",F$5=""),"",COUNTIFS('السجل'!$B$6:$B$505,$A47&amp;"",'السجل'!$D$6:$D$505,F$5))</f>
        <v/>
      </c>
      <c r="G47" s="16">
        <f>IF(OR($A47="",G$5=""),"",COUNTIFS('السجل'!$B$6:$B$505,$A47&amp;"",'السجل'!$D$6:$D$505,G$5))</f>
        <v/>
      </c>
      <c r="H47" s="16">
        <f>IF(OR($A47="",H$5=""),"",COUNTIFS('السجل'!$B$6:$B$505,$A47&amp;"",'السجل'!$D$6:$D$505,H$5))</f>
        <v/>
      </c>
      <c r="I47" s="16">
        <f>IF(OR($A47="",I$5=""),"",COUNTIFS('السجل'!$B$6:$B$505,$A47&amp;"",'السجل'!$D$6:$D$505,I$5))</f>
        <v/>
      </c>
      <c r="J47" s="16">
        <f>IF(OR($A47="",J$5=""),"",COUNTIFS('السجل'!$B$6:$B$505,$A47&amp;"",'السجل'!$D$6:$D$505,J$5))</f>
        <v/>
      </c>
      <c r="K47" s="16">
        <f>IF(OR($A47="",K$5=""),"",COUNTIFS('السجل'!$B$6:$B$505,$A47&amp;"",'السجل'!$D$6:$D$505,K$5))</f>
        <v/>
      </c>
      <c r="L47" s="16">
        <f>IF(OR($A47="",L$5=""),"",COUNTIFS('السجل'!$B$6:$B$505,$A47&amp;"",'السجل'!$D$6:$D$505,L$5))</f>
        <v/>
      </c>
      <c r="M47" s="19">
        <f>IF(A47="","",SUM(C47:L47))</f>
        <v/>
      </c>
    </row>
    <row r="48">
      <c r="A48" s="6">
        <f>IF('الطلاب'!A48&amp;""="","",'الطلاب'!A48)</f>
        <v/>
      </c>
      <c r="B48" s="6">
        <f>IF(A48="","",'الطلاب'!B48&amp;"")</f>
        <v/>
      </c>
      <c r="C48" s="16">
        <f>IF(OR($A48="",C$5=""),"",COUNTIFS('السجل'!$B$6:$B$505,$A48&amp;"",'السجل'!$D$6:$D$505,C$5))</f>
        <v/>
      </c>
      <c r="D48" s="16">
        <f>IF(OR($A48="",D$5=""),"",COUNTIFS('السجل'!$B$6:$B$505,$A48&amp;"",'السجل'!$D$6:$D$505,D$5))</f>
        <v/>
      </c>
      <c r="E48" s="16">
        <f>IF(OR($A48="",E$5=""),"",COUNTIFS('السجل'!$B$6:$B$505,$A48&amp;"",'السجل'!$D$6:$D$505,E$5))</f>
        <v/>
      </c>
      <c r="F48" s="16">
        <f>IF(OR($A48="",F$5=""),"",COUNTIFS('السجل'!$B$6:$B$505,$A48&amp;"",'السجل'!$D$6:$D$505,F$5))</f>
        <v/>
      </c>
      <c r="G48" s="16">
        <f>IF(OR($A48="",G$5=""),"",COUNTIFS('السجل'!$B$6:$B$505,$A48&amp;"",'السجل'!$D$6:$D$505,G$5))</f>
        <v/>
      </c>
      <c r="H48" s="16">
        <f>IF(OR($A48="",H$5=""),"",COUNTIFS('السجل'!$B$6:$B$505,$A48&amp;"",'السجل'!$D$6:$D$505,H$5))</f>
        <v/>
      </c>
      <c r="I48" s="16">
        <f>IF(OR($A48="",I$5=""),"",COUNTIFS('السجل'!$B$6:$B$505,$A48&amp;"",'السجل'!$D$6:$D$505,I$5))</f>
        <v/>
      </c>
      <c r="J48" s="16">
        <f>IF(OR($A48="",J$5=""),"",COUNTIFS('السجل'!$B$6:$B$505,$A48&amp;"",'السجل'!$D$6:$D$505,J$5))</f>
        <v/>
      </c>
      <c r="K48" s="16">
        <f>IF(OR($A48="",K$5=""),"",COUNTIFS('السجل'!$B$6:$B$505,$A48&amp;"",'السجل'!$D$6:$D$505,K$5))</f>
        <v/>
      </c>
      <c r="L48" s="16">
        <f>IF(OR($A48="",L$5=""),"",COUNTIFS('السجل'!$B$6:$B$505,$A48&amp;"",'السجل'!$D$6:$D$505,L$5))</f>
        <v/>
      </c>
      <c r="M48" s="19">
        <f>IF(A48="","",SUM(C48:L48))</f>
        <v/>
      </c>
    </row>
    <row r="49">
      <c r="A49" s="6">
        <f>IF('الطلاب'!A49&amp;""="","",'الطلاب'!A49)</f>
        <v/>
      </c>
      <c r="B49" s="6">
        <f>IF(A49="","",'الطلاب'!B49&amp;"")</f>
        <v/>
      </c>
      <c r="C49" s="16">
        <f>IF(OR($A49="",C$5=""),"",COUNTIFS('السجل'!$B$6:$B$505,$A49&amp;"",'السجل'!$D$6:$D$505,C$5))</f>
        <v/>
      </c>
      <c r="D49" s="16">
        <f>IF(OR($A49="",D$5=""),"",COUNTIFS('السجل'!$B$6:$B$505,$A49&amp;"",'السجل'!$D$6:$D$505,D$5))</f>
        <v/>
      </c>
      <c r="E49" s="16">
        <f>IF(OR($A49="",E$5=""),"",COUNTIFS('السجل'!$B$6:$B$505,$A49&amp;"",'السجل'!$D$6:$D$505,E$5))</f>
        <v/>
      </c>
      <c r="F49" s="16">
        <f>IF(OR($A49="",F$5=""),"",COUNTIFS('السجل'!$B$6:$B$505,$A49&amp;"",'السجل'!$D$6:$D$505,F$5))</f>
        <v/>
      </c>
      <c r="G49" s="16">
        <f>IF(OR($A49="",G$5=""),"",COUNTIFS('السجل'!$B$6:$B$505,$A49&amp;"",'السجل'!$D$6:$D$505,G$5))</f>
        <v/>
      </c>
      <c r="H49" s="16">
        <f>IF(OR($A49="",H$5=""),"",COUNTIFS('السجل'!$B$6:$B$505,$A49&amp;"",'السجل'!$D$6:$D$505,H$5))</f>
        <v/>
      </c>
      <c r="I49" s="16">
        <f>IF(OR($A49="",I$5=""),"",COUNTIFS('السجل'!$B$6:$B$505,$A49&amp;"",'السجل'!$D$6:$D$505,I$5))</f>
        <v/>
      </c>
      <c r="J49" s="16">
        <f>IF(OR($A49="",J$5=""),"",COUNTIFS('السجل'!$B$6:$B$505,$A49&amp;"",'السجل'!$D$6:$D$505,J$5))</f>
        <v/>
      </c>
      <c r="K49" s="16">
        <f>IF(OR($A49="",K$5=""),"",COUNTIFS('السجل'!$B$6:$B$505,$A49&amp;"",'السجل'!$D$6:$D$505,K$5))</f>
        <v/>
      </c>
      <c r="L49" s="16">
        <f>IF(OR($A49="",L$5=""),"",COUNTIFS('السجل'!$B$6:$B$505,$A49&amp;"",'السجل'!$D$6:$D$505,L$5))</f>
        <v/>
      </c>
      <c r="M49" s="19">
        <f>IF(A49="","",SUM(C49:L49))</f>
        <v/>
      </c>
    </row>
    <row r="50">
      <c r="A50" s="6">
        <f>IF('الطلاب'!A50&amp;""="","",'الطلاب'!A50)</f>
        <v/>
      </c>
      <c r="B50" s="6">
        <f>IF(A50="","",'الطلاب'!B50&amp;"")</f>
        <v/>
      </c>
      <c r="C50" s="16">
        <f>IF(OR($A50="",C$5=""),"",COUNTIFS('السجل'!$B$6:$B$505,$A50&amp;"",'السجل'!$D$6:$D$505,C$5))</f>
        <v/>
      </c>
      <c r="D50" s="16">
        <f>IF(OR($A50="",D$5=""),"",COUNTIFS('السجل'!$B$6:$B$505,$A50&amp;"",'السجل'!$D$6:$D$505,D$5))</f>
        <v/>
      </c>
      <c r="E50" s="16">
        <f>IF(OR($A50="",E$5=""),"",COUNTIFS('السجل'!$B$6:$B$505,$A50&amp;"",'السجل'!$D$6:$D$505,E$5))</f>
        <v/>
      </c>
      <c r="F50" s="16">
        <f>IF(OR($A50="",F$5=""),"",COUNTIFS('السجل'!$B$6:$B$505,$A50&amp;"",'السجل'!$D$6:$D$505,F$5))</f>
        <v/>
      </c>
      <c r="G50" s="16">
        <f>IF(OR($A50="",G$5=""),"",COUNTIFS('السجل'!$B$6:$B$505,$A50&amp;"",'السجل'!$D$6:$D$505,G$5))</f>
        <v/>
      </c>
      <c r="H50" s="16">
        <f>IF(OR($A50="",H$5=""),"",COUNTIFS('السجل'!$B$6:$B$505,$A50&amp;"",'السجل'!$D$6:$D$505,H$5))</f>
        <v/>
      </c>
      <c r="I50" s="16">
        <f>IF(OR($A50="",I$5=""),"",COUNTIFS('السجل'!$B$6:$B$505,$A50&amp;"",'السجل'!$D$6:$D$505,I$5))</f>
        <v/>
      </c>
      <c r="J50" s="16">
        <f>IF(OR($A50="",J$5=""),"",COUNTIFS('السجل'!$B$6:$B$505,$A50&amp;"",'السجل'!$D$6:$D$505,J$5))</f>
        <v/>
      </c>
      <c r="K50" s="16">
        <f>IF(OR($A50="",K$5=""),"",COUNTIFS('السجل'!$B$6:$B$505,$A50&amp;"",'السجل'!$D$6:$D$505,K$5))</f>
        <v/>
      </c>
      <c r="L50" s="16">
        <f>IF(OR($A50="",L$5=""),"",COUNTIFS('السجل'!$B$6:$B$505,$A50&amp;"",'السجل'!$D$6:$D$505,L$5))</f>
        <v/>
      </c>
      <c r="M50" s="19">
        <f>IF(A50="","",SUM(C50:L50))</f>
        <v/>
      </c>
    </row>
    <row r="51">
      <c r="A51" s="6">
        <f>IF('الطلاب'!A51&amp;""="","",'الطلاب'!A51)</f>
        <v/>
      </c>
      <c r="B51" s="6">
        <f>IF(A51="","",'الطلاب'!B51&amp;"")</f>
        <v/>
      </c>
      <c r="C51" s="16">
        <f>IF(OR($A51="",C$5=""),"",COUNTIFS('السجل'!$B$6:$B$505,$A51&amp;"",'السجل'!$D$6:$D$505,C$5))</f>
        <v/>
      </c>
      <c r="D51" s="16">
        <f>IF(OR($A51="",D$5=""),"",COUNTIFS('السجل'!$B$6:$B$505,$A51&amp;"",'السجل'!$D$6:$D$505,D$5))</f>
        <v/>
      </c>
      <c r="E51" s="16">
        <f>IF(OR($A51="",E$5=""),"",COUNTIFS('السجل'!$B$6:$B$505,$A51&amp;"",'السجل'!$D$6:$D$505,E$5))</f>
        <v/>
      </c>
      <c r="F51" s="16">
        <f>IF(OR($A51="",F$5=""),"",COUNTIFS('السجل'!$B$6:$B$505,$A51&amp;"",'السجل'!$D$6:$D$505,F$5))</f>
        <v/>
      </c>
      <c r="G51" s="16">
        <f>IF(OR($A51="",G$5=""),"",COUNTIFS('السجل'!$B$6:$B$505,$A51&amp;"",'السجل'!$D$6:$D$505,G$5))</f>
        <v/>
      </c>
      <c r="H51" s="16">
        <f>IF(OR($A51="",H$5=""),"",COUNTIFS('السجل'!$B$6:$B$505,$A51&amp;"",'السجل'!$D$6:$D$505,H$5))</f>
        <v/>
      </c>
      <c r="I51" s="16">
        <f>IF(OR($A51="",I$5=""),"",COUNTIFS('السجل'!$B$6:$B$505,$A51&amp;"",'السجل'!$D$6:$D$505,I$5))</f>
        <v/>
      </c>
      <c r="J51" s="16">
        <f>IF(OR($A51="",J$5=""),"",COUNTIFS('السجل'!$B$6:$B$505,$A51&amp;"",'السجل'!$D$6:$D$505,J$5))</f>
        <v/>
      </c>
      <c r="K51" s="16">
        <f>IF(OR($A51="",K$5=""),"",COUNTIFS('السجل'!$B$6:$B$505,$A51&amp;"",'السجل'!$D$6:$D$505,K$5))</f>
        <v/>
      </c>
      <c r="L51" s="16">
        <f>IF(OR($A51="",L$5=""),"",COUNTIFS('السجل'!$B$6:$B$505,$A51&amp;"",'السجل'!$D$6:$D$505,L$5))</f>
        <v/>
      </c>
      <c r="M51" s="19">
        <f>IF(A51="","",SUM(C51:L51))</f>
        <v/>
      </c>
    </row>
    <row r="52">
      <c r="A52" s="6">
        <f>IF('الطلاب'!A52&amp;""="","",'الطلاب'!A52)</f>
        <v/>
      </c>
      <c r="B52" s="6">
        <f>IF(A52="","",'الطلاب'!B52&amp;"")</f>
        <v/>
      </c>
      <c r="C52" s="16">
        <f>IF(OR($A52="",C$5=""),"",COUNTIFS('السجل'!$B$6:$B$505,$A52&amp;"",'السجل'!$D$6:$D$505,C$5))</f>
        <v/>
      </c>
      <c r="D52" s="16">
        <f>IF(OR($A52="",D$5=""),"",COUNTIFS('السجل'!$B$6:$B$505,$A52&amp;"",'السجل'!$D$6:$D$505,D$5))</f>
        <v/>
      </c>
      <c r="E52" s="16">
        <f>IF(OR($A52="",E$5=""),"",COUNTIFS('السجل'!$B$6:$B$505,$A52&amp;"",'السجل'!$D$6:$D$505,E$5))</f>
        <v/>
      </c>
      <c r="F52" s="16">
        <f>IF(OR($A52="",F$5=""),"",COUNTIFS('السجل'!$B$6:$B$505,$A52&amp;"",'السجل'!$D$6:$D$505,F$5))</f>
        <v/>
      </c>
      <c r="G52" s="16">
        <f>IF(OR($A52="",G$5=""),"",COUNTIFS('السجل'!$B$6:$B$505,$A52&amp;"",'السجل'!$D$6:$D$505,G$5))</f>
        <v/>
      </c>
      <c r="H52" s="16">
        <f>IF(OR($A52="",H$5=""),"",COUNTIFS('السجل'!$B$6:$B$505,$A52&amp;"",'السجل'!$D$6:$D$505,H$5))</f>
        <v/>
      </c>
      <c r="I52" s="16">
        <f>IF(OR($A52="",I$5=""),"",COUNTIFS('السجل'!$B$6:$B$505,$A52&amp;"",'السجل'!$D$6:$D$505,I$5))</f>
        <v/>
      </c>
      <c r="J52" s="16">
        <f>IF(OR($A52="",J$5=""),"",COUNTIFS('السجل'!$B$6:$B$505,$A52&amp;"",'السجل'!$D$6:$D$505,J$5))</f>
        <v/>
      </c>
      <c r="K52" s="16">
        <f>IF(OR($A52="",K$5=""),"",COUNTIFS('السجل'!$B$6:$B$505,$A52&amp;"",'السجل'!$D$6:$D$505,K$5))</f>
        <v/>
      </c>
      <c r="L52" s="16">
        <f>IF(OR($A52="",L$5=""),"",COUNTIFS('السجل'!$B$6:$B$505,$A52&amp;"",'السجل'!$D$6:$D$505,L$5))</f>
        <v/>
      </c>
      <c r="M52" s="19">
        <f>IF(A52="","",SUM(C52:L52))</f>
        <v/>
      </c>
    </row>
    <row r="53">
      <c r="A53" s="6">
        <f>IF('الطلاب'!A53&amp;""="","",'الطلاب'!A53)</f>
        <v/>
      </c>
      <c r="B53" s="6">
        <f>IF(A53="","",'الطلاب'!B53&amp;"")</f>
        <v/>
      </c>
      <c r="C53" s="16">
        <f>IF(OR($A53="",C$5=""),"",COUNTIFS('السجل'!$B$6:$B$505,$A53&amp;"",'السجل'!$D$6:$D$505,C$5))</f>
        <v/>
      </c>
      <c r="D53" s="16">
        <f>IF(OR($A53="",D$5=""),"",COUNTIFS('السجل'!$B$6:$B$505,$A53&amp;"",'السجل'!$D$6:$D$505,D$5))</f>
        <v/>
      </c>
      <c r="E53" s="16">
        <f>IF(OR($A53="",E$5=""),"",COUNTIFS('السجل'!$B$6:$B$505,$A53&amp;"",'السجل'!$D$6:$D$505,E$5))</f>
        <v/>
      </c>
      <c r="F53" s="16">
        <f>IF(OR($A53="",F$5=""),"",COUNTIFS('السجل'!$B$6:$B$505,$A53&amp;"",'السجل'!$D$6:$D$505,F$5))</f>
        <v/>
      </c>
      <c r="G53" s="16">
        <f>IF(OR($A53="",G$5=""),"",COUNTIFS('السجل'!$B$6:$B$505,$A53&amp;"",'السجل'!$D$6:$D$505,G$5))</f>
        <v/>
      </c>
      <c r="H53" s="16">
        <f>IF(OR($A53="",H$5=""),"",COUNTIFS('السجل'!$B$6:$B$505,$A53&amp;"",'السجل'!$D$6:$D$505,H$5))</f>
        <v/>
      </c>
      <c r="I53" s="16">
        <f>IF(OR($A53="",I$5=""),"",COUNTIFS('السجل'!$B$6:$B$505,$A53&amp;"",'السجل'!$D$6:$D$505,I$5))</f>
        <v/>
      </c>
      <c r="J53" s="16">
        <f>IF(OR($A53="",J$5=""),"",COUNTIFS('السجل'!$B$6:$B$505,$A53&amp;"",'السجل'!$D$6:$D$505,J$5))</f>
        <v/>
      </c>
      <c r="K53" s="16">
        <f>IF(OR($A53="",K$5=""),"",COUNTIFS('السجل'!$B$6:$B$505,$A53&amp;"",'السجل'!$D$6:$D$505,K$5))</f>
        <v/>
      </c>
      <c r="L53" s="16">
        <f>IF(OR($A53="",L$5=""),"",COUNTIFS('السجل'!$B$6:$B$505,$A53&amp;"",'السجل'!$D$6:$D$505,L$5))</f>
        <v/>
      </c>
      <c r="M53" s="19">
        <f>IF(A53="","",SUM(C53:L53))</f>
        <v/>
      </c>
    </row>
    <row r="54">
      <c r="A54" s="6">
        <f>IF('الطلاب'!A54&amp;""="","",'الطلاب'!A54)</f>
        <v/>
      </c>
      <c r="B54" s="6">
        <f>IF(A54="","",'الطلاب'!B54&amp;"")</f>
        <v/>
      </c>
      <c r="C54" s="16">
        <f>IF(OR($A54="",C$5=""),"",COUNTIFS('السجل'!$B$6:$B$505,$A54&amp;"",'السجل'!$D$6:$D$505,C$5))</f>
        <v/>
      </c>
      <c r="D54" s="16">
        <f>IF(OR($A54="",D$5=""),"",COUNTIFS('السجل'!$B$6:$B$505,$A54&amp;"",'السجل'!$D$6:$D$505,D$5))</f>
        <v/>
      </c>
      <c r="E54" s="16">
        <f>IF(OR($A54="",E$5=""),"",COUNTIFS('السجل'!$B$6:$B$505,$A54&amp;"",'السجل'!$D$6:$D$505,E$5))</f>
        <v/>
      </c>
      <c r="F54" s="16">
        <f>IF(OR($A54="",F$5=""),"",COUNTIFS('السجل'!$B$6:$B$505,$A54&amp;"",'السجل'!$D$6:$D$505,F$5))</f>
        <v/>
      </c>
      <c r="G54" s="16">
        <f>IF(OR($A54="",G$5=""),"",COUNTIFS('السجل'!$B$6:$B$505,$A54&amp;"",'السجل'!$D$6:$D$505,G$5))</f>
        <v/>
      </c>
      <c r="H54" s="16">
        <f>IF(OR($A54="",H$5=""),"",COUNTIFS('السجل'!$B$6:$B$505,$A54&amp;"",'السجل'!$D$6:$D$505,H$5))</f>
        <v/>
      </c>
      <c r="I54" s="16">
        <f>IF(OR($A54="",I$5=""),"",COUNTIFS('السجل'!$B$6:$B$505,$A54&amp;"",'السجل'!$D$6:$D$505,I$5))</f>
        <v/>
      </c>
      <c r="J54" s="16">
        <f>IF(OR($A54="",J$5=""),"",COUNTIFS('السجل'!$B$6:$B$505,$A54&amp;"",'السجل'!$D$6:$D$505,J$5))</f>
        <v/>
      </c>
      <c r="K54" s="16">
        <f>IF(OR($A54="",K$5=""),"",COUNTIFS('السجل'!$B$6:$B$505,$A54&amp;"",'السجل'!$D$6:$D$505,K$5))</f>
        <v/>
      </c>
      <c r="L54" s="16">
        <f>IF(OR($A54="",L$5=""),"",COUNTIFS('السجل'!$B$6:$B$505,$A54&amp;"",'السجل'!$D$6:$D$505,L$5))</f>
        <v/>
      </c>
      <c r="M54" s="19">
        <f>IF(A54="","",SUM(C54:L54))</f>
        <v/>
      </c>
    </row>
    <row r="55">
      <c r="A55" s="6">
        <f>IF('الطلاب'!A55&amp;""="","",'الطلاب'!A55)</f>
        <v/>
      </c>
      <c r="B55" s="6">
        <f>IF(A55="","",'الطلاب'!B55&amp;"")</f>
        <v/>
      </c>
      <c r="C55" s="16">
        <f>IF(OR($A55="",C$5=""),"",COUNTIFS('السجل'!$B$6:$B$505,$A55&amp;"",'السجل'!$D$6:$D$505,C$5))</f>
        <v/>
      </c>
      <c r="D55" s="16">
        <f>IF(OR($A55="",D$5=""),"",COUNTIFS('السجل'!$B$6:$B$505,$A55&amp;"",'السجل'!$D$6:$D$505,D$5))</f>
        <v/>
      </c>
      <c r="E55" s="16">
        <f>IF(OR($A55="",E$5=""),"",COUNTIFS('السجل'!$B$6:$B$505,$A55&amp;"",'السجل'!$D$6:$D$505,E$5))</f>
        <v/>
      </c>
      <c r="F55" s="16">
        <f>IF(OR($A55="",F$5=""),"",COUNTIFS('السجل'!$B$6:$B$505,$A55&amp;"",'السجل'!$D$6:$D$505,F$5))</f>
        <v/>
      </c>
      <c r="G55" s="16">
        <f>IF(OR($A55="",G$5=""),"",COUNTIFS('السجل'!$B$6:$B$505,$A55&amp;"",'السجل'!$D$6:$D$505,G$5))</f>
        <v/>
      </c>
      <c r="H55" s="16">
        <f>IF(OR($A55="",H$5=""),"",COUNTIFS('السجل'!$B$6:$B$505,$A55&amp;"",'السجل'!$D$6:$D$505,H$5))</f>
        <v/>
      </c>
      <c r="I55" s="16">
        <f>IF(OR($A55="",I$5=""),"",COUNTIFS('السجل'!$B$6:$B$505,$A55&amp;"",'السجل'!$D$6:$D$505,I$5))</f>
        <v/>
      </c>
      <c r="J55" s="16">
        <f>IF(OR($A55="",J$5=""),"",COUNTIFS('السجل'!$B$6:$B$505,$A55&amp;"",'السجل'!$D$6:$D$505,J$5))</f>
        <v/>
      </c>
      <c r="K55" s="16">
        <f>IF(OR($A55="",K$5=""),"",COUNTIFS('السجل'!$B$6:$B$505,$A55&amp;"",'السجل'!$D$6:$D$505,K$5))</f>
        <v/>
      </c>
      <c r="L55" s="16">
        <f>IF(OR($A55="",L$5=""),"",COUNTIFS('السجل'!$B$6:$B$505,$A55&amp;"",'السجل'!$D$6:$D$505,L$5))</f>
        <v/>
      </c>
      <c r="M55" s="19">
        <f>IF(A55="","",SUM(C55:L55))</f>
        <v/>
      </c>
    </row>
    <row r="56">
      <c r="A56" s="6">
        <f>IF('الطلاب'!A56&amp;""="","",'الطلاب'!A56)</f>
        <v/>
      </c>
      <c r="B56" s="6">
        <f>IF(A56="","",'الطلاب'!B56&amp;"")</f>
        <v/>
      </c>
      <c r="C56" s="16">
        <f>IF(OR($A56="",C$5=""),"",COUNTIFS('السجل'!$B$6:$B$505,$A56&amp;"",'السجل'!$D$6:$D$505,C$5))</f>
        <v/>
      </c>
      <c r="D56" s="16">
        <f>IF(OR($A56="",D$5=""),"",COUNTIFS('السجل'!$B$6:$B$505,$A56&amp;"",'السجل'!$D$6:$D$505,D$5))</f>
        <v/>
      </c>
      <c r="E56" s="16">
        <f>IF(OR($A56="",E$5=""),"",COUNTIFS('السجل'!$B$6:$B$505,$A56&amp;"",'السجل'!$D$6:$D$505,E$5))</f>
        <v/>
      </c>
      <c r="F56" s="16">
        <f>IF(OR($A56="",F$5=""),"",COUNTIFS('السجل'!$B$6:$B$505,$A56&amp;"",'السجل'!$D$6:$D$505,F$5))</f>
        <v/>
      </c>
      <c r="G56" s="16">
        <f>IF(OR($A56="",G$5=""),"",COUNTIFS('السجل'!$B$6:$B$505,$A56&amp;"",'السجل'!$D$6:$D$505,G$5))</f>
        <v/>
      </c>
      <c r="H56" s="16">
        <f>IF(OR($A56="",H$5=""),"",COUNTIFS('السجل'!$B$6:$B$505,$A56&amp;"",'السجل'!$D$6:$D$505,H$5))</f>
        <v/>
      </c>
      <c r="I56" s="16">
        <f>IF(OR($A56="",I$5=""),"",COUNTIFS('السجل'!$B$6:$B$505,$A56&amp;"",'السجل'!$D$6:$D$505,I$5))</f>
        <v/>
      </c>
      <c r="J56" s="16">
        <f>IF(OR($A56="",J$5=""),"",COUNTIFS('السجل'!$B$6:$B$505,$A56&amp;"",'السجل'!$D$6:$D$505,J$5))</f>
        <v/>
      </c>
      <c r="K56" s="16">
        <f>IF(OR($A56="",K$5=""),"",COUNTIFS('السجل'!$B$6:$B$505,$A56&amp;"",'السجل'!$D$6:$D$505,K$5))</f>
        <v/>
      </c>
      <c r="L56" s="16">
        <f>IF(OR($A56="",L$5=""),"",COUNTIFS('السجل'!$B$6:$B$505,$A56&amp;"",'السجل'!$D$6:$D$505,L$5))</f>
        <v/>
      </c>
      <c r="M56" s="19">
        <f>IF(A56="","",SUM(C56:L56))</f>
        <v/>
      </c>
    </row>
    <row r="57">
      <c r="A57" s="6">
        <f>IF('الطلاب'!A57&amp;""="","",'الطلاب'!A57)</f>
        <v/>
      </c>
      <c r="B57" s="6">
        <f>IF(A57="","",'الطلاب'!B57&amp;"")</f>
        <v/>
      </c>
      <c r="C57" s="16">
        <f>IF(OR($A57="",C$5=""),"",COUNTIFS('السجل'!$B$6:$B$505,$A57&amp;"",'السجل'!$D$6:$D$505,C$5))</f>
        <v/>
      </c>
      <c r="D57" s="16">
        <f>IF(OR($A57="",D$5=""),"",COUNTIFS('السجل'!$B$6:$B$505,$A57&amp;"",'السجل'!$D$6:$D$505,D$5))</f>
        <v/>
      </c>
      <c r="E57" s="16">
        <f>IF(OR($A57="",E$5=""),"",COUNTIFS('السجل'!$B$6:$B$505,$A57&amp;"",'السجل'!$D$6:$D$505,E$5))</f>
        <v/>
      </c>
      <c r="F57" s="16">
        <f>IF(OR($A57="",F$5=""),"",COUNTIFS('السجل'!$B$6:$B$505,$A57&amp;"",'السجل'!$D$6:$D$505,F$5))</f>
        <v/>
      </c>
      <c r="G57" s="16">
        <f>IF(OR($A57="",G$5=""),"",COUNTIFS('السجل'!$B$6:$B$505,$A57&amp;"",'السجل'!$D$6:$D$505,G$5))</f>
        <v/>
      </c>
      <c r="H57" s="16">
        <f>IF(OR($A57="",H$5=""),"",COUNTIFS('السجل'!$B$6:$B$505,$A57&amp;"",'السجل'!$D$6:$D$505,H$5))</f>
        <v/>
      </c>
      <c r="I57" s="16">
        <f>IF(OR($A57="",I$5=""),"",COUNTIFS('السجل'!$B$6:$B$505,$A57&amp;"",'السجل'!$D$6:$D$505,I$5))</f>
        <v/>
      </c>
      <c r="J57" s="16">
        <f>IF(OR($A57="",J$5=""),"",COUNTIFS('السجل'!$B$6:$B$505,$A57&amp;"",'السجل'!$D$6:$D$505,J$5))</f>
        <v/>
      </c>
      <c r="K57" s="16">
        <f>IF(OR($A57="",K$5=""),"",COUNTIFS('السجل'!$B$6:$B$505,$A57&amp;"",'السجل'!$D$6:$D$505,K$5))</f>
        <v/>
      </c>
      <c r="L57" s="16">
        <f>IF(OR($A57="",L$5=""),"",COUNTIFS('السجل'!$B$6:$B$505,$A57&amp;"",'السجل'!$D$6:$D$505,L$5))</f>
        <v/>
      </c>
      <c r="M57" s="19">
        <f>IF(A57="","",SUM(C57:L57))</f>
        <v/>
      </c>
    </row>
    <row r="58">
      <c r="A58" s="6">
        <f>IF('الطلاب'!A58&amp;""="","",'الطلاب'!A58)</f>
        <v/>
      </c>
      <c r="B58" s="6">
        <f>IF(A58="","",'الطلاب'!B58&amp;"")</f>
        <v/>
      </c>
      <c r="C58" s="16">
        <f>IF(OR($A58="",C$5=""),"",COUNTIFS('السجل'!$B$6:$B$505,$A58&amp;"",'السجل'!$D$6:$D$505,C$5))</f>
        <v/>
      </c>
      <c r="D58" s="16">
        <f>IF(OR($A58="",D$5=""),"",COUNTIFS('السجل'!$B$6:$B$505,$A58&amp;"",'السجل'!$D$6:$D$505,D$5))</f>
        <v/>
      </c>
      <c r="E58" s="16">
        <f>IF(OR($A58="",E$5=""),"",COUNTIFS('السجل'!$B$6:$B$505,$A58&amp;"",'السجل'!$D$6:$D$505,E$5))</f>
        <v/>
      </c>
      <c r="F58" s="16">
        <f>IF(OR($A58="",F$5=""),"",COUNTIFS('السجل'!$B$6:$B$505,$A58&amp;"",'السجل'!$D$6:$D$505,F$5))</f>
        <v/>
      </c>
      <c r="G58" s="16">
        <f>IF(OR($A58="",G$5=""),"",COUNTIFS('السجل'!$B$6:$B$505,$A58&amp;"",'السجل'!$D$6:$D$505,G$5))</f>
        <v/>
      </c>
      <c r="H58" s="16">
        <f>IF(OR($A58="",H$5=""),"",COUNTIFS('السجل'!$B$6:$B$505,$A58&amp;"",'السجل'!$D$6:$D$505,H$5))</f>
        <v/>
      </c>
      <c r="I58" s="16">
        <f>IF(OR($A58="",I$5=""),"",COUNTIFS('السجل'!$B$6:$B$505,$A58&amp;"",'السجل'!$D$6:$D$505,I$5))</f>
        <v/>
      </c>
      <c r="J58" s="16">
        <f>IF(OR($A58="",J$5=""),"",COUNTIFS('السجل'!$B$6:$B$505,$A58&amp;"",'السجل'!$D$6:$D$505,J$5))</f>
        <v/>
      </c>
      <c r="K58" s="16">
        <f>IF(OR($A58="",K$5=""),"",COUNTIFS('السجل'!$B$6:$B$505,$A58&amp;"",'السجل'!$D$6:$D$505,K$5))</f>
        <v/>
      </c>
      <c r="L58" s="16">
        <f>IF(OR($A58="",L$5=""),"",COUNTIFS('السجل'!$B$6:$B$505,$A58&amp;"",'السجل'!$D$6:$D$505,L$5))</f>
        <v/>
      </c>
      <c r="M58" s="19">
        <f>IF(A58="","",SUM(C58:L58))</f>
        <v/>
      </c>
    </row>
    <row r="59">
      <c r="A59" s="6">
        <f>IF('الطلاب'!A59&amp;""="","",'الطلاب'!A59)</f>
        <v/>
      </c>
      <c r="B59" s="6">
        <f>IF(A59="","",'الطلاب'!B59&amp;"")</f>
        <v/>
      </c>
      <c r="C59" s="16">
        <f>IF(OR($A59="",C$5=""),"",COUNTIFS('السجل'!$B$6:$B$505,$A59&amp;"",'السجل'!$D$6:$D$505,C$5))</f>
        <v/>
      </c>
      <c r="D59" s="16">
        <f>IF(OR($A59="",D$5=""),"",COUNTIFS('السجل'!$B$6:$B$505,$A59&amp;"",'السجل'!$D$6:$D$505,D$5))</f>
        <v/>
      </c>
      <c r="E59" s="16">
        <f>IF(OR($A59="",E$5=""),"",COUNTIFS('السجل'!$B$6:$B$505,$A59&amp;"",'السجل'!$D$6:$D$505,E$5))</f>
        <v/>
      </c>
      <c r="F59" s="16">
        <f>IF(OR($A59="",F$5=""),"",COUNTIFS('السجل'!$B$6:$B$505,$A59&amp;"",'السجل'!$D$6:$D$505,F$5))</f>
        <v/>
      </c>
      <c r="G59" s="16">
        <f>IF(OR($A59="",G$5=""),"",COUNTIFS('السجل'!$B$6:$B$505,$A59&amp;"",'السجل'!$D$6:$D$505,G$5))</f>
        <v/>
      </c>
      <c r="H59" s="16">
        <f>IF(OR($A59="",H$5=""),"",COUNTIFS('السجل'!$B$6:$B$505,$A59&amp;"",'السجل'!$D$6:$D$505,H$5))</f>
        <v/>
      </c>
      <c r="I59" s="16">
        <f>IF(OR($A59="",I$5=""),"",COUNTIFS('السجل'!$B$6:$B$505,$A59&amp;"",'السجل'!$D$6:$D$505,I$5))</f>
        <v/>
      </c>
      <c r="J59" s="16">
        <f>IF(OR($A59="",J$5=""),"",COUNTIFS('السجل'!$B$6:$B$505,$A59&amp;"",'السجل'!$D$6:$D$505,J$5))</f>
        <v/>
      </c>
      <c r="K59" s="16">
        <f>IF(OR($A59="",K$5=""),"",COUNTIFS('السجل'!$B$6:$B$505,$A59&amp;"",'السجل'!$D$6:$D$505,K$5))</f>
        <v/>
      </c>
      <c r="L59" s="16">
        <f>IF(OR($A59="",L$5=""),"",COUNTIFS('السجل'!$B$6:$B$505,$A59&amp;"",'السجل'!$D$6:$D$505,L$5))</f>
        <v/>
      </c>
      <c r="M59" s="19">
        <f>IF(A59="","",SUM(C59:L59))</f>
        <v/>
      </c>
    </row>
    <row r="60">
      <c r="A60" s="6">
        <f>IF('الطلاب'!A60&amp;""="","",'الطلاب'!A60)</f>
        <v/>
      </c>
      <c r="B60" s="6">
        <f>IF(A60="","",'الطلاب'!B60&amp;"")</f>
        <v/>
      </c>
      <c r="C60" s="16">
        <f>IF(OR($A60="",C$5=""),"",COUNTIFS('السجل'!$B$6:$B$505,$A60&amp;"",'السجل'!$D$6:$D$505,C$5))</f>
        <v/>
      </c>
      <c r="D60" s="16">
        <f>IF(OR($A60="",D$5=""),"",COUNTIFS('السجل'!$B$6:$B$505,$A60&amp;"",'السجل'!$D$6:$D$505,D$5))</f>
        <v/>
      </c>
      <c r="E60" s="16">
        <f>IF(OR($A60="",E$5=""),"",COUNTIFS('السجل'!$B$6:$B$505,$A60&amp;"",'السجل'!$D$6:$D$505,E$5))</f>
        <v/>
      </c>
      <c r="F60" s="16">
        <f>IF(OR($A60="",F$5=""),"",COUNTIFS('السجل'!$B$6:$B$505,$A60&amp;"",'السجل'!$D$6:$D$505,F$5))</f>
        <v/>
      </c>
      <c r="G60" s="16">
        <f>IF(OR($A60="",G$5=""),"",COUNTIFS('السجل'!$B$6:$B$505,$A60&amp;"",'السجل'!$D$6:$D$505,G$5))</f>
        <v/>
      </c>
      <c r="H60" s="16">
        <f>IF(OR($A60="",H$5=""),"",COUNTIFS('السجل'!$B$6:$B$505,$A60&amp;"",'السجل'!$D$6:$D$505,H$5))</f>
        <v/>
      </c>
      <c r="I60" s="16">
        <f>IF(OR($A60="",I$5=""),"",COUNTIFS('السجل'!$B$6:$B$505,$A60&amp;"",'السجل'!$D$6:$D$505,I$5))</f>
        <v/>
      </c>
      <c r="J60" s="16">
        <f>IF(OR($A60="",J$5=""),"",COUNTIFS('السجل'!$B$6:$B$505,$A60&amp;"",'السجل'!$D$6:$D$505,J$5))</f>
        <v/>
      </c>
      <c r="K60" s="16">
        <f>IF(OR($A60="",K$5=""),"",COUNTIFS('السجل'!$B$6:$B$505,$A60&amp;"",'السجل'!$D$6:$D$505,K$5))</f>
        <v/>
      </c>
      <c r="L60" s="16">
        <f>IF(OR($A60="",L$5=""),"",COUNTIFS('السجل'!$B$6:$B$505,$A60&amp;"",'السجل'!$D$6:$D$505,L$5))</f>
        <v/>
      </c>
      <c r="M60" s="19">
        <f>IF(A60="","",SUM(C60:L60))</f>
        <v/>
      </c>
    </row>
    <row r="61">
      <c r="A61" s="6">
        <f>IF('الطلاب'!A61&amp;""="","",'الطلاب'!A61)</f>
        <v/>
      </c>
      <c r="B61" s="6">
        <f>IF(A61="","",'الطلاب'!B61&amp;"")</f>
        <v/>
      </c>
      <c r="C61" s="16">
        <f>IF(OR($A61="",C$5=""),"",COUNTIFS('السجل'!$B$6:$B$505,$A61&amp;"",'السجل'!$D$6:$D$505,C$5))</f>
        <v/>
      </c>
      <c r="D61" s="16">
        <f>IF(OR($A61="",D$5=""),"",COUNTIFS('السجل'!$B$6:$B$505,$A61&amp;"",'السجل'!$D$6:$D$505,D$5))</f>
        <v/>
      </c>
      <c r="E61" s="16">
        <f>IF(OR($A61="",E$5=""),"",COUNTIFS('السجل'!$B$6:$B$505,$A61&amp;"",'السجل'!$D$6:$D$505,E$5))</f>
        <v/>
      </c>
      <c r="F61" s="16">
        <f>IF(OR($A61="",F$5=""),"",COUNTIFS('السجل'!$B$6:$B$505,$A61&amp;"",'السجل'!$D$6:$D$505,F$5))</f>
        <v/>
      </c>
      <c r="G61" s="16">
        <f>IF(OR($A61="",G$5=""),"",COUNTIFS('السجل'!$B$6:$B$505,$A61&amp;"",'السجل'!$D$6:$D$505,G$5))</f>
        <v/>
      </c>
      <c r="H61" s="16">
        <f>IF(OR($A61="",H$5=""),"",COUNTIFS('السجل'!$B$6:$B$505,$A61&amp;"",'السجل'!$D$6:$D$505,H$5))</f>
        <v/>
      </c>
      <c r="I61" s="16">
        <f>IF(OR($A61="",I$5=""),"",COUNTIFS('السجل'!$B$6:$B$505,$A61&amp;"",'السجل'!$D$6:$D$505,I$5))</f>
        <v/>
      </c>
      <c r="J61" s="16">
        <f>IF(OR($A61="",J$5=""),"",COUNTIFS('السجل'!$B$6:$B$505,$A61&amp;"",'السجل'!$D$6:$D$505,J$5))</f>
        <v/>
      </c>
      <c r="K61" s="16">
        <f>IF(OR($A61="",K$5=""),"",COUNTIFS('السجل'!$B$6:$B$505,$A61&amp;"",'السجل'!$D$6:$D$505,K$5))</f>
        <v/>
      </c>
      <c r="L61" s="16">
        <f>IF(OR($A61="",L$5=""),"",COUNTIFS('السجل'!$B$6:$B$505,$A61&amp;"",'السجل'!$D$6:$D$505,L$5))</f>
        <v/>
      </c>
      <c r="M61" s="19">
        <f>IF(A61="","",SUM(C61:L61))</f>
        <v/>
      </c>
    </row>
    <row r="62">
      <c r="A62" s="6">
        <f>IF('الطلاب'!A62&amp;""="","",'الطلاب'!A62)</f>
        <v/>
      </c>
      <c r="B62" s="6">
        <f>IF(A62="","",'الطلاب'!B62&amp;"")</f>
        <v/>
      </c>
      <c r="C62" s="16">
        <f>IF(OR($A62="",C$5=""),"",COUNTIFS('السجل'!$B$6:$B$505,$A62&amp;"",'السجل'!$D$6:$D$505,C$5))</f>
        <v/>
      </c>
      <c r="D62" s="16">
        <f>IF(OR($A62="",D$5=""),"",COUNTIFS('السجل'!$B$6:$B$505,$A62&amp;"",'السجل'!$D$6:$D$505,D$5))</f>
        <v/>
      </c>
      <c r="E62" s="16">
        <f>IF(OR($A62="",E$5=""),"",COUNTIFS('السجل'!$B$6:$B$505,$A62&amp;"",'السجل'!$D$6:$D$505,E$5))</f>
        <v/>
      </c>
      <c r="F62" s="16">
        <f>IF(OR($A62="",F$5=""),"",COUNTIFS('السجل'!$B$6:$B$505,$A62&amp;"",'السجل'!$D$6:$D$505,F$5))</f>
        <v/>
      </c>
      <c r="G62" s="16">
        <f>IF(OR($A62="",G$5=""),"",COUNTIFS('السجل'!$B$6:$B$505,$A62&amp;"",'السجل'!$D$6:$D$505,G$5))</f>
        <v/>
      </c>
      <c r="H62" s="16">
        <f>IF(OR($A62="",H$5=""),"",COUNTIFS('السجل'!$B$6:$B$505,$A62&amp;"",'السجل'!$D$6:$D$505,H$5))</f>
        <v/>
      </c>
      <c r="I62" s="16">
        <f>IF(OR($A62="",I$5=""),"",COUNTIFS('السجل'!$B$6:$B$505,$A62&amp;"",'السجل'!$D$6:$D$505,I$5))</f>
        <v/>
      </c>
      <c r="J62" s="16">
        <f>IF(OR($A62="",J$5=""),"",COUNTIFS('السجل'!$B$6:$B$505,$A62&amp;"",'السجل'!$D$6:$D$505,J$5))</f>
        <v/>
      </c>
      <c r="K62" s="16">
        <f>IF(OR($A62="",K$5=""),"",COUNTIFS('السجل'!$B$6:$B$505,$A62&amp;"",'السجل'!$D$6:$D$505,K$5))</f>
        <v/>
      </c>
      <c r="L62" s="16">
        <f>IF(OR($A62="",L$5=""),"",COUNTIFS('السجل'!$B$6:$B$505,$A62&amp;"",'السجل'!$D$6:$D$505,L$5))</f>
        <v/>
      </c>
      <c r="M62" s="19">
        <f>IF(A62="","",SUM(C62:L62))</f>
        <v/>
      </c>
    </row>
    <row r="63">
      <c r="A63" s="6">
        <f>IF('الطلاب'!A63&amp;""="","",'الطلاب'!A63)</f>
        <v/>
      </c>
      <c r="B63" s="6">
        <f>IF(A63="","",'الطلاب'!B63&amp;"")</f>
        <v/>
      </c>
      <c r="C63" s="16">
        <f>IF(OR($A63="",C$5=""),"",COUNTIFS('السجل'!$B$6:$B$505,$A63&amp;"",'السجل'!$D$6:$D$505,C$5))</f>
        <v/>
      </c>
      <c r="D63" s="16">
        <f>IF(OR($A63="",D$5=""),"",COUNTIFS('السجل'!$B$6:$B$505,$A63&amp;"",'السجل'!$D$6:$D$505,D$5))</f>
        <v/>
      </c>
      <c r="E63" s="16">
        <f>IF(OR($A63="",E$5=""),"",COUNTIFS('السجل'!$B$6:$B$505,$A63&amp;"",'السجل'!$D$6:$D$505,E$5))</f>
        <v/>
      </c>
      <c r="F63" s="16">
        <f>IF(OR($A63="",F$5=""),"",COUNTIFS('السجل'!$B$6:$B$505,$A63&amp;"",'السجل'!$D$6:$D$505,F$5))</f>
        <v/>
      </c>
      <c r="G63" s="16">
        <f>IF(OR($A63="",G$5=""),"",COUNTIFS('السجل'!$B$6:$B$505,$A63&amp;"",'السجل'!$D$6:$D$505,G$5))</f>
        <v/>
      </c>
      <c r="H63" s="16">
        <f>IF(OR($A63="",H$5=""),"",COUNTIFS('السجل'!$B$6:$B$505,$A63&amp;"",'السجل'!$D$6:$D$505,H$5))</f>
        <v/>
      </c>
      <c r="I63" s="16">
        <f>IF(OR($A63="",I$5=""),"",COUNTIFS('السجل'!$B$6:$B$505,$A63&amp;"",'السجل'!$D$6:$D$505,I$5))</f>
        <v/>
      </c>
      <c r="J63" s="16">
        <f>IF(OR($A63="",J$5=""),"",COUNTIFS('السجل'!$B$6:$B$505,$A63&amp;"",'السجل'!$D$6:$D$505,J$5))</f>
        <v/>
      </c>
      <c r="K63" s="16">
        <f>IF(OR($A63="",K$5=""),"",COUNTIFS('السجل'!$B$6:$B$505,$A63&amp;"",'السجل'!$D$6:$D$505,K$5))</f>
        <v/>
      </c>
      <c r="L63" s="16">
        <f>IF(OR($A63="",L$5=""),"",COUNTIFS('السجل'!$B$6:$B$505,$A63&amp;"",'السجل'!$D$6:$D$505,L$5))</f>
        <v/>
      </c>
      <c r="M63" s="19">
        <f>IF(A63="","",SUM(C63:L63))</f>
        <v/>
      </c>
    </row>
    <row r="64">
      <c r="A64" s="6">
        <f>IF('الطلاب'!A64&amp;""="","",'الطلاب'!A64)</f>
        <v/>
      </c>
      <c r="B64" s="6">
        <f>IF(A64="","",'الطلاب'!B64&amp;"")</f>
        <v/>
      </c>
      <c r="C64" s="16">
        <f>IF(OR($A64="",C$5=""),"",COUNTIFS('السجل'!$B$6:$B$505,$A64&amp;"",'السجل'!$D$6:$D$505,C$5))</f>
        <v/>
      </c>
      <c r="D64" s="16">
        <f>IF(OR($A64="",D$5=""),"",COUNTIFS('السجل'!$B$6:$B$505,$A64&amp;"",'السجل'!$D$6:$D$505,D$5))</f>
        <v/>
      </c>
      <c r="E64" s="16">
        <f>IF(OR($A64="",E$5=""),"",COUNTIFS('السجل'!$B$6:$B$505,$A64&amp;"",'السجل'!$D$6:$D$505,E$5))</f>
        <v/>
      </c>
      <c r="F64" s="16">
        <f>IF(OR($A64="",F$5=""),"",COUNTIFS('السجل'!$B$6:$B$505,$A64&amp;"",'السجل'!$D$6:$D$505,F$5))</f>
        <v/>
      </c>
      <c r="G64" s="16">
        <f>IF(OR($A64="",G$5=""),"",COUNTIFS('السجل'!$B$6:$B$505,$A64&amp;"",'السجل'!$D$6:$D$505,G$5))</f>
        <v/>
      </c>
      <c r="H64" s="16">
        <f>IF(OR($A64="",H$5=""),"",COUNTIFS('السجل'!$B$6:$B$505,$A64&amp;"",'السجل'!$D$6:$D$505,H$5))</f>
        <v/>
      </c>
      <c r="I64" s="16">
        <f>IF(OR($A64="",I$5=""),"",COUNTIFS('السجل'!$B$6:$B$505,$A64&amp;"",'السجل'!$D$6:$D$505,I$5))</f>
        <v/>
      </c>
      <c r="J64" s="16">
        <f>IF(OR($A64="",J$5=""),"",COUNTIFS('السجل'!$B$6:$B$505,$A64&amp;"",'السجل'!$D$6:$D$505,J$5))</f>
        <v/>
      </c>
      <c r="K64" s="16">
        <f>IF(OR($A64="",K$5=""),"",COUNTIFS('السجل'!$B$6:$B$505,$A64&amp;"",'السجل'!$D$6:$D$505,K$5))</f>
        <v/>
      </c>
      <c r="L64" s="16">
        <f>IF(OR($A64="",L$5=""),"",COUNTIFS('السجل'!$B$6:$B$505,$A64&amp;"",'السجل'!$D$6:$D$505,L$5))</f>
        <v/>
      </c>
      <c r="M64" s="19">
        <f>IF(A64="","",SUM(C64:L64))</f>
        <v/>
      </c>
    </row>
    <row r="65">
      <c r="A65" s="6">
        <f>IF('الطلاب'!A65&amp;""="","",'الطلاب'!A65)</f>
        <v/>
      </c>
      <c r="B65" s="6">
        <f>IF(A65="","",'الطلاب'!B65&amp;"")</f>
        <v/>
      </c>
      <c r="C65" s="16">
        <f>IF(OR($A65="",C$5=""),"",COUNTIFS('السجل'!$B$6:$B$505,$A65&amp;"",'السجل'!$D$6:$D$505,C$5))</f>
        <v/>
      </c>
      <c r="D65" s="16">
        <f>IF(OR($A65="",D$5=""),"",COUNTIFS('السجل'!$B$6:$B$505,$A65&amp;"",'السجل'!$D$6:$D$505,D$5))</f>
        <v/>
      </c>
      <c r="E65" s="16">
        <f>IF(OR($A65="",E$5=""),"",COUNTIFS('السجل'!$B$6:$B$505,$A65&amp;"",'السجل'!$D$6:$D$505,E$5))</f>
        <v/>
      </c>
      <c r="F65" s="16">
        <f>IF(OR($A65="",F$5=""),"",COUNTIFS('السجل'!$B$6:$B$505,$A65&amp;"",'السجل'!$D$6:$D$505,F$5))</f>
        <v/>
      </c>
      <c r="G65" s="16">
        <f>IF(OR($A65="",G$5=""),"",COUNTIFS('السجل'!$B$6:$B$505,$A65&amp;"",'السجل'!$D$6:$D$505,G$5))</f>
        <v/>
      </c>
      <c r="H65" s="16">
        <f>IF(OR($A65="",H$5=""),"",COUNTIFS('السجل'!$B$6:$B$505,$A65&amp;"",'السجل'!$D$6:$D$505,H$5))</f>
        <v/>
      </c>
      <c r="I65" s="16">
        <f>IF(OR($A65="",I$5=""),"",COUNTIFS('السجل'!$B$6:$B$505,$A65&amp;"",'السجل'!$D$6:$D$505,I$5))</f>
        <v/>
      </c>
      <c r="J65" s="16">
        <f>IF(OR($A65="",J$5=""),"",COUNTIFS('السجل'!$B$6:$B$505,$A65&amp;"",'السجل'!$D$6:$D$505,J$5))</f>
        <v/>
      </c>
      <c r="K65" s="16">
        <f>IF(OR($A65="",K$5=""),"",COUNTIFS('السجل'!$B$6:$B$505,$A65&amp;"",'السجل'!$D$6:$D$505,K$5))</f>
        <v/>
      </c>
      <c r="L65" s="16">
        <f>IF(OR($A65="",L$5=""),"",COUNTIFS('السجل'!$B$6:$B$505,$A65&amp;"",'السجل'!$D$6:$D$505,L$5))</f>
        <v/>
      </c>
      <c r="M65" s="19">
        <f>IF(A65="","",SUM(C65:L65))</f>
        <v/>
      </c>
    </row>
    <row r="66">
      <c r="A66" s="6">
        <f>IF('الطلاب'!A66&amp;""="","",'الطلاب'!A66)</f>
        <v/>
      </c>
      <c r="B66" s="6">
        <f>IF(A66="","",'الطلاب'!B66&amp;"")</f>
        <v/>
      </c>
      <c r="C66" s="16">
        <f>IF(OR($A66="",C$5=""),"",COUNTIFS('السجل'!$B$6:$B$505,$A66&amp;"",'السجل'!$D$6:$D$505,C$5))</f>
        <v/>
      </c>
      <c r="D66" s="16">
        <f>IF(OR($A66="",D$5=""),"",COUNTIFS('السجل'!$B$6:$B$505,$A66&amp;"",'السجل'!$D$6:$D$505,D$5))</f>
        <v/>
      </c>
      <c r="E66" s="16">
        <f>IF(OR($A66="",E$5=""),"",COUNTIFS('السجل'!$B$6:$B$505,$A66&amp;"",'السجل'!$D$6:$D$505,E$5))</f>
        <v/>
      </c>
      <c r="F66" s="16">
        <f>IF(OR($A66="",F$5=""),"",COUNTIFS('السجل'!$B$6:$B$505,$A66&amp;"",'السجل'!$D$6:$D$505,F$5))</f>
        <v/>
      </c>
      <c r="G66" s="16">
        <f>IF(OR($A66="",G$5=""),"",COUNTIFS('السجل'!$B$6:$B$505,$A66&amp;"",'السجل'!$D$6:$D$505,G$5))</f>
        <v/>
      </c>
      <c r="H66" s="16">
        <f>IF(OR($A66="",H$5=""),"",COUNTIFS('السجل'!$B$6:$B$505,$A66&amp;"",'السجل'!$D$6:$D$505,H$5))</f>
        <v/>
      </c>
      <c r="I66" s="16">
        <f>IF(OR($A66="",I$5=""),"",COUNTIFS('السجل'!$B$6:$B$505,$A66&amp;"",'السجل'!$D$6:$D$505,I$5))</f>
        <v/>
      </c>
      <c r="J66" s="16">
        <f>IF(OR($A66="",J$5=""),"",COUNTIFS('السجل'!$B$6:$B$505,$A66&amp;"",'السجل'!$D$6:$D$505,J$5))</f>
        <v/>
      </c>
      <c r="K66" s="16">
        <f>IF(OR($A66="",K$5=""),"",COUNTIFS('السجل'!$B$6:$B$505,$A66&amp;"",'السجل'!$D$6:$D$505,K$5))</f>
        <v/>
      </c>
      <c r="L66" s="16">
        <f>IF(OR($A66="",L$5=""),"",COUNTIFS('السجل'!$B$6:$B$505,$A66&amp;"",'السجل'!$D$6:$D$505,L$5))</f>
        <v/>
      </c>
      <c r="M66" s="19">
        <f>IF(A66="","",SUM(C66:L66))</f>
        <v/>
      </c>
    </row>
    <row r="67">
      <c r="A67" s="6">
        <f>IF('الطلاب'!A67&amp;""="","",'الطلاب'!A67)</f>
        <v/>
      </c>
      <c r="B67" s="6">
        <f>IF(A67="","",'الطلاب'!B67&amp;"")</f>
        <v/>
      </c>
      <c r="C67" s="16">
        <f>IF(OR($A67="",C$5=""),"",COUNTIFS('السجل'!$B$6:$B$505,$A67&amp;"",'السجل'!$D$6:$D$505,C$5))</f>
        <v/>
      </c>
      <c r="D67" s="16">
        <f>IF(OR($A67="",D$5=""),"",COUNTIFS('السجل'!$B$6:$B$505,$A67&amp;"",'السجل'!$D$6:$D$505,D$5))</f>
        <v/>
      </c>
      <c r="E67" s="16">
        <f>IF(OR($A67="",E$5=""),"",COUNTIFS('السجل'!$B$6:$B$505,$A67&amp;"",'السجل'!$D$6:$D$505,E$5))</f>
        <v/>
      </c>
      <c r="F67" s="16">
        <f>IF(OR($A67="",F$5=""),"",COUNTIFS('السجل'!$B$6:$B$505,$A67&amp;"",'السجل'!$D$6:$D$505,F$5))</f>
        <v/>
      </c>
      <c r="G67" s="16">
        <f>IF(OR($A67="",G$5=""),"",COUNTIFS('السجل'!$B$6:$B$505,$A67&amp;"",'السجل'!$D$6:$D$505,G$5))</f>
        <v/>
      </c>
      <c r="H67" s="16">
        <f>IF(OR($A67="",H$5=""),"",COUNTIFS('السجل'!$B$6:$B$505,$A67&amp;"",'السجل'!$D$6:$D$505,H$5))</f>
        <v/>
      </c>
      <c r="I67" s="16">
        <f>IF(OR($A67="",I$5=""),"",COUNTIFS('السجل'!$B$6:$B$505,$A67&amp;"",'السجل'!$D$6:$D$505,I$5))</f>
        <v/>
      </c>
      <c r="J67" s="16">
        <f>IF(OR($A67="",J$5=""),"",COUNTIFS('السجل'!$B$6:$B$505,$A67&amp;"",'السجل'!$D$6:$D$505,J$5))</f>
        <v/>
      </c>
      <c r="K67" s="16">
        <f>IF(OR($A67="",K$5=""),"",COUNTIFS('السجل'!$B$6:$B$505,$A67&amp;"",'السجل'!$D$6:$D$505,K$5))</f>
        <v/>
      </c>
      <c r="L67" s="16">
        <f>IF(OR($A67="",L$5=""),"",COUNTIFS('السجل'!$B$6:$B$505,$A67&amp;"",'السجل'!$D$6:$D$505,L$5))</f>
        <v/>
      </c>
      <c r="M67" s="19">
        <f>IF(A67="","",SUM(C67:L67))</f>
        <v/>
      </c>
    </row>
    <row r="68">
      <c r="A68" s="6">
        <f>IF('الطلاب'!A68&amp;""="","",'الطلاب'!A68)</f>
        <v/>
      </c>
      <c r="B68" s="6">
        <f>IF(A68="","",'الطلاب'!B68&amp;"")</f>
        <v/>
      </c>
      <c r="C68" s="16">
        <f>IF(OR($A68="",C$5=""),"",COUNTIFS('السجل'!$B$6:$B$505,$A68&amp;"",'السجل'!$D$6:$D$505,C$5))</f>
        <v/>
      </c>
      <c r="D68" s="16">
        <f>IF(OR($A68="",D$5=""),"",COUNTIFS('السجل'!$B$6:$B$505,$A68&amp;"",'السجل'!$D$6:$D$505,D$5))</f>
        <v/>
      </c>
      <c r="E68" s="16">
        <f>IF(OR($A68="",E$5=""),"",COUNTIFS('السجل'!$B$6:$B$505,$A68&amp;"",'السجل'!$D$6:$D$505,E$5))</f>
        <v/>
      </c>
      <c r="F68" s="16">
        <f>IF(OR($A68="",F$5=""),"",COUNTIFS('السجل'!$B$6:$B$505,$A68&amp;"",'السجل'!$D$6:$D$505,F$5))</f>
        <v/>
      </c>
      <c r="G68" s="16">
        <f>IF(OR($A68="",G$5=""),"",COUNTIFS('السجل'!$B$6:$B$505,$A68&amp;"",'السجل'!$D$6:$D$505,G$5))</f>
        <v/>
      </c>
      <c r="H68" s="16">
        <f>IF(OR($A68="",H$5=""),"",COUNTIFS('السجل'!$B$6:$B$505,$A68&amp;"",'السجل'!$D$6:$D$505,H$5))</f>
        <v/>
      </c>
      <c r="I68" s="16">
        <f>IF(OR($A68="",I$5=""),"",COUNTIFS('السجل'!$B$6:$B$505,$A68&amp;"",'السجل'!$D$6:$D$505,I$5))</f>
        <v/>
      </c>
      <c r="J68" s="16">
        <f>IF(OR($A68="",J$5=""),"",COUNTIFS('السجل'!$B$6:$B$505,$A68&amp;"",'السجل'!$D$6:$D$505,J$5))</f>
        <v/>
      </c>
      <c r="K68" s="16">
        <f>IF(OR($A68="",K$5=""),"",COUNTIFS('السجل'!$B$6:$B$505,$A68&amp;"",'السجل'!$D$6:$D$505,K$5))</f>
        <v/>
      </c>
      <c r="L68" s="16">
        <f>IF(OR($A68="",L$5=""),"",COUNTIFS('السجل'!$B$6:$B$505,$A68&amp;"",'السجل'!$D$6:$D$505,L$5))</f>
        <v/>
      </c>
      <c r="M68" s="19">
        <f>IF(A68="","",SUM(C68:L68))</f>
        <v/>
      </c>
    </row>
    <row r="69">
      <c r="A69" s="6">
        <f>IF('الطلاب'!A69&amp;""="","",'الطلاب'!A69)</f>
        <v/>
      </c>
      <c r="B69" s="6">
        <f>IF(A69="","",'الطلاب'!B69&amp;"")</f>
        <v/>
      </c>
      <c r="C69" s="16">
        <f>IF(OR($A69="",C$5=""),"",COUNTIFS('السجل'!$B$6:$B$505,$A69&amp;"",'السجل'!$D$6:$D$505,C$5))</f>
        <v/>
      </c>
      <c r="D69" s="16">
        <f>IF(OR($A69="",D$5=""),"",COUNTIFS('السجل'!$B$6:$B$505,$A69&amp;"",'السجل'!$D$6:$D$505,D$5))</f>
        <v/>
      </c>
      <c r="E69" s="16">
        <f>IF(OR($A69="",E$5=""),"",COUNTIFS('السجل'!$B$6:$B$505,$A69&amp;"",'السجل'!$D$6:$D$505,E$5))</f>
        <v/>
      </c>
      <c r="F69" s="16">
        <f>IF(OR($A69="",F$5=""),"",COUNTIFS('السجل'!$B$6:$B$505,$A69&amp;"",'السجل'!$D$6:$D$505,F$5))</f>
        <v/>
      </c>
      <c r="G69" s="16">
        <f>IF(OR($A69="",G$5=""),"",COUNTIFS('السجل'!$B$6:$B$505,$A69&amp;"",'السجل'!$D$6:$D$505,G$5))</f>
        <v/>
      </c>
      <c r="H69" s="16">
        <f>IF(OR($A69="",H$5=""),"",COUNTIFS('السجل'!$B$6:$B$505,$A69&amp;"",'السجل'!$D$6:$D$505,H$5))</f>
        <v/>
      </c>
      <c r="I69" s="16">
        <f>IF(OR($A69="",I$5=""),"",COUNTIFS('السجل'!$B$6:$B$505,$A69&amp;"",'السجل'!$D$6:$D$505,I$5))</f>
        <v/>
      </c>
      <c r="J69" s="16">
        <f>IF(OR($A69="",J$5=""),"",COUNTIFS('السجل'!$B$6:$B$505,$A69&amp;"",'السجل'!$D$6:$D$505,J$5))</f>
        <v/>
      </c>
      <c r="K69" s="16">
        <f>IF(OR($A69="",K$5=""),"",COUNTIFS('السجل'!$B$6:$B$505,$A69&amp;"",'السجل'!$D$6:$D$505,K$5))</f>
        <v/>
      </c>
      <c r="L69" s="16">
        <f>IF(OR($A69="",L$5=""),"",COUNTIFS('السجل'!$B$6:$B$505,$A69&amp;"",'السجل'!$D$6:$D$505,L$5))</f>
        <v/>
      </c>
      <c r="M69" s="19">
        <f>IF(A69="","",SUM(C69:L69))</f>
        <v/>
      </c>
    </row>
    <row r="70">
      <c r="A70" s="6">
        <f>IF('الطلاب'!A70&amp;""="","",'الطلاب'!A70)</f>
        <v/>
      </c>
      <c r="B70" s="6">
        <f>IF(A70="","",'الطلاب'!B70&amp;"")</f>
        <v/>
      </c>
      <c r="C70" s="16">
        <f>IF(OR($A70="",C$5=""),"",COUNTIFS('السجل'!$B$6:$B$505,$A70&amp;"",'السجل'!$D$6:$D$505,C$5))</f>
        <v/>
      </c>
      <c r="D70" s="16">
        <f>IF(OR($A70="",D$5=""),"",COUNTIFS('السجل'!$B$6:$B$505,$A70&amp;"",'السجل'!$D$6:$D$505,D$5))</f>
        <v/>
      </c>
      <c r="E70" s="16">
        <f>IF(OR($A70="",E$5=""),"",COUNTIFS('السجل'!$B$6:$B$505,$A70&amp;"",'السجل'!$D$6:$D$505,E$5))</f>
        <v/>
      </c>
      <c r="F70" s="16">
        <f>IF(OR($A70="",F$5=""),"",COUNTIFS('السجل'!$B$6:$B$505,$A70&amp;"",'السجل'!$D$6:$D$505,F$5))</f>
        <v/>
      </c>
      <c r="G70" s="16">
        <f>IF(OR($A70="",G$5=""),"",COUNTIFS('السجل'!$B$6:$B$505,$A70&amp;"",'السجل'!$D$6:$D$505,G$5))</f>
        <v/>
      </c>
      <c r="H70" s="16">
        <f>IF(OR($A70="",H$5=""),"",COUNTIFS('السجل'!$B$6:$B$505,$A70&amp;"",'السجل'!$D$6:$D$505,H$5))</f>
        <v/>
      </c>
      <c r="I70" s="16">
        <f>IF(OR($A70="",I$5=""),"",COUNTIFS('السجل'!$B$6:$B$505,$A70&amp;"",'السجل'!$D$6:$D$505,I$5))</f>
        <v/>
      </c>
      <c r="J70" s="16">
        <f>IF(OR($A70="",J$5=""),"",COUNTIFS('السجل'!$B$6:$B$505,$A70&amp;"",'السجل'!$D$6:$D$505,J$5))</f>
        <v/>
      </c>
      <c r="K70" s="16">
        <f>IF(OR($A70="",K$5=""),"",COUNTIFS('السجل'!$B$6:$B$505,$A70&amp;"",'السجل'!$D$6:$D$505,K$5))</f>
        <v/>
      </c>
      <c r="L70" s="16">
        <f>IF(OR($A70="",L$5=""),"",COUNTIFS('السجل'!$B$6:$B$505,$A70&amp;"",'السجل'!$D$6:$D$505,L$5))</f>
        <v/>
      </c>
      <c r="M70" s="19">
        <f>IF(A70="","",SUM(C70:L70))</f>
        <v/>
      </c>
    </row>
    <row r="71">
      <c r="A71" s="6">
        <f>IF('الطلاب'!A71&amp;""="","",'الطلاب'!A71)</f>
        <v/>
      </c>
      <c r="B71" s="6">
        <f>IF(A71="","",'الطلاب'!B71&amp;"")</f>
        <v/>
      </c>
      <c r="C71" s="16">
        <f>IF(OR($A71="",C$5=""),"",COUNTIFS('السجل'!$B$6:$B$505,$A71&amp;"",'السجل'!$D$6:$D$505,C$5))</f>
        <v/>
      </c>
      <c r="D71" s="16">
        <f>IF(OR($A71="",D$5=""),"",COUNTIFS('السجل'!$B$6:$B$505,$A71&amp;"",'السجل'!$D$6:$D$505,D$5))</f>
        <v/>
      </c>
      <c r="E71" s="16">
        <f>IF(OR($A71="",E$5=""),"",COUNTIFS('السجل'!$B$6:$B$505,$A71&amp;"",'السجل'!$D$6:$D$505,E$5))</f>
        <v/>
      </c>
      <c r="F71" s="16">
        <f>IF(OR($A71="",F$5=""),"",COUNTIFS('السجل'!$B$6:$B$505,$A71&amp;"",'السجل'!$D$6:$D$505,F$5))</f>
        <v/>
      </c>
      <c r="G71" s="16">
        <f>IF(OR($A71="",G$5=""),"",COUNTIFS('السجل'!$B$6:$B$505,$A71&amp;"",'السجل'!$D$6:$D$505,G$5))</f>
        <v/>
      </c>
      <c r="H71" s="16">
        <f>IF(OR($A71="",H$5=""),"",COUNTIFS('السجل'!$B$6:$B$505,$A71&amp;"",'السجل'!$D$6:$D$505,H$5))</f>
        <v/>
      </c>
      <c r="I71" s="16">
        <f>IF(OR($A71="",I$5=""),"",COUNTIFS('السجل'!$B$6:$B$505,$A71&amp;"",'السجل'!$D$6:$D$505,I$5))</f>
        <v/>
      </c>
      <c r="J71" s="16">
        <f>IF(OR($A71="",J$5=""),"",COUNTIFS('السجل'!$B$6:$B$505,$A71&amp;"",'السجل'!$D$6:$D$505,J$5))</f>
        <v/>
      </c>
      <c r="K71" s="16">
        <f>IF(OR($A71="",K$5=""),"",COUNTIFS('السجل'!$B$6:$B$505,$A71&amp;"",'السجل'!$D$6:$D$505,K$5))</f>
        <v/>
      </c>
      <c r="L71" s="16">
        <f>IF(OR($A71="",L$5=""),"",COUNTIFS('السجل'!$B$6:$B$505,$A71&amp;"",'السجل'!$D$6:$D$505,L$5))</f>
        <v/>
      </c>
      <c r="M71" s="19">
        <f>IF(A71="","",SUM(C71:L71))</f>
        <v/>
      </c>
    </row>
    <row r="72">
      <c r="A72" s="6">
        <f>IF('الطلاب'!A72&amp;""="","",'الطلاب'!A72)</f>
        <v/>
      </c>
      <c r="B72" s="6">
        <f>IF(A72="","",'الطلاب'!B72&amp;"")</f>
        <v/>
      </c>
      <c r="C72" s="16">
        <f>IF(OR($A72="",C$5=""),"",COUNTIFS('السجل'!$B$6:$B$505,$A72&amp;"",'السجل'!$D$6:$D$505,C$5))</f>
        <v/>
      </c>
      <c r="D72" s="16">
        <f>IF(OR($A72="",D$5=""),"",COUNTIFS('السجل'!$B$6:$B$505,$A72&amp;"",'السجل'!$D$6:$D$505,D$5))</f>
        <v/>
      </c>
      <c r="E72" s="16">
        <f>IF(OR($A72="",E$5=""),"",COUNTIFS('السجل'!$B$6:$B$505,$A72&amp;"",'السجل'!$D$6:$D$505,E$5))</f>
        <v/>
      </c>
      <c r="F72" s="16">
        <f>IF(OR($A72="",F$5=""),"",COUNTIFS('السجل'!$B$6:$B$505,$A72&amp;"",'السجل'!$D$6:$D$505,F$5))</f>
        <v/>
      </c>
      <c r="G72" s="16">
        <f>IF(OR($A72="",G$5=""),"",COUNTIFS('السجل'!$B$6:$B$505,$A72&amp;"",'السجل'!$D$6:$D$505,G$5))</f>
        <v/>
      </c>
      <c r="H72" s="16">
        <f>IF(OR($A72="",H$5=""),"",COUNTIFS('السجل'!$B$6:$B$505,$A72&amp;"",'السجل'!$D$6:$D$505,H$5))</f>
        <v/>
      </c>
      <c r="I72" s="16">
        <f>IF(OR($A72="",I$5=""),"",COUNTIFS('السجل'!$B$6:$B$505,$A72&amp;"",'السجل'!$D$6:$D$505,I$5))</f>
        <v/>
      </c>
      <c r="J72" s="16">
        <f>IF(OR($A72="",J$5=""),"",COUNTIFS('السجل'!$B$6:$B$505,$A72&amp;"",'السجل'!$D$6:$D$505,J$5))</f>
        <v/>
      </c>
      <c r="K72" s="16">
        <f>IF(OR($A72="",K$5=""),"",COUNTIFS('السجل'!$B$6:$B$505,$A72&amp;"",'السجل'!$D$6:$D$505,K$5))</f>
        <v/>
      </c>
      <c r="L72" s="16">
        <f>IF(OR($A72="",L$5=""),"",COUNTIFS('السجل'!$B$6:$B$505,$A72&amp;"",'السجل'!$D$6:$D$505,L$5))</f>
        <v/>
      </c>
      <c r="M72" s="19">
        <f>IF(A72="","",SUM(C72:L72))</f>
        <v/>
      </c>
    </row>
    <row r="73">
      <c r="A73" s="6">
        <f>IF('الطلاب'!A73&amp;""="","",'الطلاب'!A73)</f>
        <v/>
      </c>
      <c r="B73" s="6">
        <f>IF(A73="","",'الطلاب'!B73&amp;"")</f>
        <v/>
      </c>
      <c r="C73" s="16">
        <f>IF(OR($A73="",C$5=""),"",COUNTIFS('السجل'!$B$6:$B$505,$A73&amp;"",'السجل'!$D$6:$D$505,C$5))</f>
        <v/>
      </c>
      <c r="D73" s="16">
        <f>IF(OR($A73="",D$5=""),"",COUNTIFS('السجل'!$B$6:$B$505,$A73&amp;"",'السجل'!$D$6:$D$505,D$5))</f>
        <v/>
      </c>
      <c r="E73" s="16">
        <f>IF(OR($A73="",E$5=""),"",COUNTIFS('السجل'!$B$6:$B$505,$A73&amp;"",'السجل'!$D$6:$D$505,E$5))</f>
        <v/>
      </c>
      <c r="F73" s="16">
        <f>IF(OR($A73="",F$5=""),"",COUNTIFS('السجل'!$B$6:$B$505,$A73&amp;"",'السجل'!$D$6:$D$505,F$5))</f>
        <v/>
      </c>
      <c r="G73" s="16">
        <f>IF(OR($A73="",G$5=""),"",COUNTIFS('السجل'!$B$6:$B$505,$A73&amp;"",'السجل'!$D$6:$D$505,G$5))</f>
        <v/>
      </c>
      <c r="H73" s="16">
        <f>IF(OR($A73="",H$5=""),"",COUNTIFS('السجل'!$B$6:$B$505,$A73&amp;"",'السجل'!$D$6:$D$505,H$5))</f>
        <v/>
      </c>
      <c r="I73" s="16">
        <f>IF(OR($A73="",I$5=""),"",COUNTIFS('السجل'!$B$6:$B$505,$A73&amp;"",'السجل'!$D$6:$D$505,I$5))</f>
        <v/>
      </c>
      <c r="J73" s="16">
        <f>IF(OR($A73="",J$5=""),"",COUNTIFS('السجل'!$B$6:$B$505,$A73&amp;"",'السجل'!$D$6:$D$505,J$5))</f>
        <v/>
      </c>
      <c r="K73" s="16">
        <f>IF(OR($A73="",K$5=""),"",COUNTIFS('السجل'!$B$6:$B$505,$A73&amp;"",'السجل'!$D$6:$D$505,K$5))</f>
        <v/>
      </c>
      <c r="L73" s="16">
        <f>IF(OR($A73="",L$5=""),"",COUNTIFS('السجل'!$B$6:$B$505,$A73&amp;"",'السجل'!$D$6:$D$505,L$5))</f>
        <v/>
      </c>
      <c r="M73" s="19">
        <f>IF(A73="","",SUM(C73:L73))</f>
        <v/>
      </c>
    </row>
    <row r="74">
      <c r="A74" s="6">
        <f>IF('الطلاب'!A74&amp;""="","",'الطلاب'!A74)</f>
        <v/>
      </c>
      <c r="B74" s="6">
        <f>IF(A74="","",'الطلاب'!B74&amp;"")</f>
        <v/>
      </c>
      <c r="C74" s="16">
        <f>IF(OR($A74="",C$5=""),"",COUNTIFS('السجل'!$B$6:$B$505,$A74&amp;"",'السجل'!$D$6:$D$505,C$5))</f>
        <v/>
      </c>
      <c r="D74" s="16">
        <f>IF(OR($A74="",D$5=""),"",COUNTIFS('السجل'!$B$6:$B$505,$A74&amp;"",'السجل'!$D$6:$D$505,D$5))</f>
        <v/>
      </c>
      <c r="E74" s="16">
        <f>IF(OR($A74="",E$5=""),"",COUNTIFS('السجل'!$B$6:$B$505,$A74&amp;"",'السجل'!$D$6:$D$505,E$5))</f>
        <v/>
      </c>
      <c r="F74" s="16">
        <f>IF(OR($A74="",F$5=""),"",COUNTIFS('السجل'!$B$6:$B$505,$A74&amp;"",'السجل'!$D$6:$D$505,F$5))</f>
        <v/>
      </c>
      <c r="G74" s="16">
        <f>IF(OR($A74="",G$5=""),"",COUNTIFS('السجل'!$B$6:$B$505,$A74&amp;"",'السجل'!$D$6:$D$505,G$5))</f>
        <v/>
      </c>
      <c r="H74" s="16">
        <f>IF(OR($A74="",H$5=""),"",COUNTIFS('السجل'!$B$6:$B$505,$A74&amp;"",'السجل'!$D$6:$D$505,H$5))</f>
        <v/>
      </c>
      <c r="I74" s="16">
        <f>IF(OR($A74="",I$5=""),"",COUNTIFS('السجل'!$B$6:$B$505,$A74&amp;"",'السجل'!$D$6:$D$505,I$5))</f>
        <v/>
      </c>
      <c r="J74" s="16">
        <f>IF(OR($A74="",J$5=""),"",COUNTIFS('السجل'!$B$6:$B$505,$A74&amp;"",'السجل'!$D$6:$D$505,J$5))</f>
        <v/>
      </c>
      <c r="K74" s="16">
        <f>IF(OR($A74="",K$5=""),"",COUNTIFS('السجل'!$B$6:$B$505,$A74&amp;"",'السجل'!$D$6:$D$505,K$5))</f>
        <v/>
      </c>
      <c r="L74" s="16">
        <f>IF(OR($A74="",L$5=""),"",COUNTIFS('السجل'!$B$6:$B$505,$A74&amp;"",'السجل'!$D$6:$D$505,L$5))</f>
        <v/>
      </c>
      <c r="M74" s="19">
        <f>IF(A74="","",SUM(C74:L74))</f>
        <v/>
      </c>
    </row>
    <row r="75">
      <c r="A75" s="6">
        <f>IF('الطلاب'!A75&amp;""="","",'الطلاب'!A75)</f>
        <v/>
      </c>
      <c r="B75" s="6">
        <f>IF(A75="","",'الطلاب'!B75&amp;"")</f>
        <v/>
      </c>
      <c r="C75" s="16">
        <f>IF(OR($A75="",C$5=""),"",COUNTIFS('السجل'!$B$6:$B$505,$A75&amp;"",'السجل'!$D$6:$D$505,C$5))</f>
        <v/>
      </c>
      <c r="D75" s="16">
        <f>IF(OR($A75="",D$5=""),"",COUNTIFS('السجل'!$B$6:$B$505,$A75&amp;"",'السجل'!$D$6:$D$505,D$5))</f>
        <v/>
      </c>
      <c r="E75" s="16">
        <f>IF(OR($A75="",E$5=""),"",COUNTIFS('السجل'!$B$6:$B$505,$A75&amp;"",'السجل'!$D$6:$D$505,E$5))</f>
        <v/>
      </c>
      <c r="F75" s="16">
        <f>IF(OR($A75="",F$5=""),"",COUNTIFS('السجل'!$B$6:$B$505,$A75&amp;"",'السجل'!$D$6:$D$505,F$5))</f>
        <v/>
      </c>
      <c r="G75" s="16">
        <f>IF(OR($A75="",G$5=""),"",COUNTIFS('السجل'!$B$6:$B$505,$A75&amp;"",'السجل'!$D$6:$D$505,G$5))</f>
        <v/>
      </c>
      <c r="H75" s="16">
        <f>IF(OR($A75="",H$5=""),"",COUNTIFS('السجل'!$B$6:$B$505,$A75&amp;"",'السجل'!$D$6:$D$505,H$5))</f>
        <v/>
      </c>
      <c r="I75" s="16">
        <f>IF(OR($A75="",I$5=""),"",COUNTIFS('السجل'!$B$6:$B$505,$A75&amp;"",'السجل'!$D$6:$D$505,I$5))</f>
        <v/>
      </c>
      <c r="J75" s="16">
        <f>IF(OR($A75="",J$5=""),"",COUNTIFS('السجل'!$B$6:$B$505,$A75&amp;"",'السجل'!$D$6:$D$505,J$5))</f>
        <v/>
      </c>
      <c r="K75" s="16">
        <f>IF(OR($A75="",K$5=""),"",COUNTIFS('السجل'!$B$6:$B$505,$A75&amp;"",'السجل'!$D$6:$D$505,K$5))</f>
        <v/>
      </c>
      <c r="L75" s="16">
        <f>IF(OR($A75="",L$5=""),"",COUNTIFS('السجل'!$B$6:$B$505,$A75&amp;"",'السجل'!$D$6:$D$505,L$5))</f>
        <v/>
      </c>
      <c r="M75" s="19">
        <f>IF(A75="","",SUM(C75:L75))</f>
        <v/>
      </c>
    </row>
    <row r="76">
      <c r="A76" s="6">
        <f>IF('الطلاب'!A76&amp;""="","",'الطلاب'!A76)</f>
        <v/>
      </c>
      <c r="B76" s="6">
        <f>IF(A76="","",'الطلاب'!B76&amp;"")</f>
        <v/>
      </c>
      <c r="C76" s="16">
        <f>IF(OR($A76="",C$5=""),"",COUNTIFS('السجل'!$B$6:$B$505,$A76&amp;"",'السجل'!$D$6:$D$505,C$5))</f>
        <v/>
      </c>
      <c r="D76" s="16">
        <f>IF(OR($A76="",D$5=""),"",COUNTIFS('السجل'!$B$6:$B$505,$A76&amp;"",'السجل'!$D$6:$D$505,D$5))</f>
        <v/>
      </c>
      <c r="E76" s="16">
        <f>IF(OR($A76="",E$5=""),"",COUNTIFS('السجل'!$B$6:$B$505,$A76&amp;"",'السجل'!$D$6:$D$505,E$5))</f>
        <v/>
      </c>
      <c r="F76" s="16">
        <f>IF(OR($A76="",F$5=""),"",COUNTIFS('السجل'!$B$6:$B$505,$A76&amp;"",'السجل'!$D$6:$D$505,F$5))</f>
        <v/>
      </c>
      <c r="G76" s="16">
        <f>IF(OR($A76="",G$5=""),"",COUNTIFS('السجل'!$B$6:$B$505,$A76&amp;"",'السجل'!$D$6:$D$505,G$5))</f>
        <v/>
      </c>
      <c r="H76" s="16">
        <f>IF(OR($A76="",H$5=""),"",COUNTIFS('السجل'!$B$6:$B$505,$A76&amp;"",'السجل'!$D$6:$D$505,H$5))</f>
        <v/>
      </c>
      <c r="I76" s="16">
        <f>IF(OR($A76="",I$5=""),"",COUNTIFS('السجل'!$B$6:$B$505,$A76&amp;"",'السجل'!$D$6:$D$505,I$5))</f>
        <v/>
      </c>
      <c r="J76" s="16">
        <f>IF(OR($A76="",J$5=""),"",COUNTIFS('السجل'!$B$6:$B$505,$A76&amp;"",'السجل'!$D$6:$D$505,J$5))</f>
        <v/>
      </c>
      <c r="K76" s="16">
        <f>IF(OR($A76="",K$5=""),"",COUNTIFS('السجل'!$B$6:$B$505,$A76&amp;"",'السجل'!$D$6:$D$505,K$5))</f>
        <v/>
      </c>
      <c r="L76" s="16">
        <f>IF(OR($A76="",L$5=""),"",COUNTIFS('السجل'!$B$6:$B$505,$A76&amp;"",'السجل'!$D$6:$D$505,L$5))</f>
        <v/>
      </c>
      <c r="M76" s="19">
        <f>IF(A76="","",SUM(C76:L76))</f>
        <v/>
      </c>
    </row>
    <row r="77">
      <c r="A77" s="6">
        <f>IF('الطلاب'!A77&amp;""="","",'الطلاب'!A77)</f>
        <v/>
      </c>
      <c r="B77" s="6">
        <f>IF(A77="","",'الطلاب'!B77&amp;"")</f>
        <v/>
      </c>
      <c r="C77" s="16">
        <f>IF(OR($A77="",C$5=""),"",COUNTIFS('السجل'!$B$6:$B$505,$A77&amp;"",'السجل'!$D$6:$D$505,C$5))</f>
        <v/>
      </c>
      <c r="D77" s="16">
        <f>IF(OR($A77="",D$5=""),"",COUNTIFS('السجل'!$B$6:$B$505,$A77&amp;"",'السجل'!$D$6:$D$505,D$5))</f>
        <v/>
      </c>
      <c r="E77" s="16">
        <f>IF(OR($A77="",E$5=""),"",COUNTIFS('السجل'!$B$6:$B$505,$A77&amp;"",'السجل'!$D$6:$D$505,E$5))</f>
        <v/>
      </c>
      <c r="F77" s="16">
        <f>IF(OR($A77="",F$5=""),"",COUNTIFS('السجل'!$B$6:$B$505,$A77&amp;"",'السجل'!$D$6:$D$505,F$5))</f>
        <v/>
      </c>
      <c r="G77" s="16">
        <f>IF(OR($A77="",G$5=""),"",COUNTIFS('السجل'!$B$6:$B$505,$A77&amp;"",'السجل'!$D$6:$D$505,G$5))</f>
        <v/>
      </c>
      <c r="H77" s="16">
        <f>IF(OR($A77="",H$5=""),"",COUNTIFS('السجل'!$B$6:$B$505,$A77&amp;"",'السجل'!$D$6:$D$505,H$5))</f>
        <v/>
      </c>
      <c r="I77" s="16">
        <f>IF(OR($A77="",I$5=""),"",COUNTIFS('السجل'!$B$6:$B$505,$A77&amp;"",'السجل'!$D$6:$D$505,I$5))</f>
        <v/>
      </c>
      <c r="J77" s="16">
        <f>IF(OR($A77="",J$5=""),"",COUNTIFS('السجل'!$B$6:$B$505,$A77&amp;"",'السجل'!$D$6:$D$505,J$5))</f>
        <v/>
      </c>
      <c r="K77" s="16">
        <f>IF(OR($A77="",K$5=""),"",COUNTIFS('السجل'!$B$6:$B$505,$A77&amp;"",'السجل'!$D$6:$D$505,K$5))</f>
        <v/>
      </c>
      <c r="L77" s="16">
        <f>IF(OR($A77="",L$5=""),"",COUNTIFS('السجل'!$B$6:$B$505,$A77&amp;"",'السجل'!$D$6:$D$505,L$5))</f>
        <v/>
      </c>
      <c r="M77" s="19">
        <f>IF(A77="","",SUM(C77:L77))</f>
        <v/>
      </c>
    </row>
    <row r="78">
      <c r="A78" s="6">
        <f>IF('الطلاب'!A78&amp;""="","",'الطلاب'!A78)</f>
        <v/>
      </c>
      <c r="B78" s="6">
        <f>IF(A78="","",'الطلاب'!B78&amp;"")</f>
        <v/>
      </c>
      <c r="C78" s="16">
        <f>IF(OR($A78="",C$5=""),"",COUNTIFS('السجل'!$B$6:$B$505,$A78&amp;"",'السجل'!$D$6:$D$505,C$5))</f>
        <v/>
      </c>
      <c r="D78" s="16">
        <f>IF(OR($A78="",D$5=""),"",COUNTIFS('السجل'!$B$6:$B$505,$A78&amp;"",'السجل'!$D$6:$D$505,D$5))</f>
        <v/>
      </c>
      <c r="E78" s="16">
        <f>IF(OR($A78="",E$5=""),"",COUNTIFS('السجل'!$B$6:$B$505,$A78&amp;"",'السجل'!$D$6:$D$505,E$5))</f>
        <v/>
      </c>
      <c r="F78" s="16">
        <f>IF(OR($A78="",F$5=""),"",COUNTIFS('السجل'!$B$6:$B$505,$A78&amp;"",'السجل'!$D$6:$D$505,F$5))</f>
        <v/>
      </c>
      <c r="G78" s="16">
        <f>IF(OR($A78="",G$5=""),"",COUNTIFS('السجل'!$B$6:$B$505,$A78&amp;"",'السجل'!$D$6:$D$505,G$5))</f>
        <v/>
      </c>
      <c r="H78" s="16">
        <f>IF(OR($A78="",H$5=""),"",COUNTIFS('السجل'!$B$6:$B$505,$A78&amp;"",'السجل'!$D$6:$D$505,H$5))</f>
        <v/>
      </c>
      <c r="I78" s="16">
        <f>IF(OR($A78="",I$5=""),"",COUNTIFS('السجل'!$B$6:$B$505,$A78&amp;"",'السجل'!$D$6:$D$505,I$5))</f>
        <v/>
      </c>
      <c r="J78" s="16">
        <f>IF(OR($A78="",J$5=""),"",COUNTIFS('السجل'!$B$6:$B$505,$A78&amp;"",'السجل'!$D$6:$D$505,J$5))</f>
        <v/>
      </c>
      <c r="K78" s="16">
        <f>IF(OR($A78="",K$5=""),"",COUNTIFS('السجل'!$B$6:$B$505,$A78&amp;"",'السجل'!$D$6:$D$505,K$5))</f>
        <v/>
      </c>
      <c r="L78" s="16">
        <f>IF(OR($A78="",L$5=""),"",COUNTIFS('السجل'!$B$6:$B$505,$A78&amp;"",'السجل'!$D$6:$D$505,L$5))</f>
        <v/>
      </c>
      <c r="M78" s="19">
        <f>IF(A78="","",SUM(C78:L78))</f>
        <v/>
      </c>
    </row>
    <row r="79">
      <c r="A79" s="6">
        <f>IF('الطلاب'!A79&amp;""="","",'الطلاب'!A79)</f>
        <v/>
      </c>
      <c r="B79" s="6">
        <f>IF(A79="","",'الطلاب'!B79&amp;"")</f>
        <v/>
      </c>
      <c r="C79" s="16">
        <f>IF(OR($A79="",C$5=""),"",COUNTIFS('السجل'!$B$6:$B$505,$A79&amp;"",'السجل'!$D$6:$D$505,C$5))</f>
        <v/>
      </c>
      <c r="D79" s="16">
        <f>IF(OR($A79="",D$5=""),"",COUNTIFS('السجل'!$B$6:$B$505,$A79&amp;"",'السجل'!$D$6:$D$505,D$5))</f>
        <v/>
      </c>
      <c r="E79" s="16">
        <f>IF(OR($A79="",E$5=""),"",COUNTIFS('السجل'!$B$6:$B$505,$A79&amp;"",'السجل'!$D$6:$D$505,E$5))</f>
        <v/>
      </c>
      <c r="F79" s="16">
        <f>IF(OR($A79="",F$5=""),"",COUNTIFS('السجل'!$B$6:$B$505,$A79&amp;"",'السجل'!$D$6:$D$505,F$5))</f>
        <v/>
      </c>
      <c r="G79" s="16">
        <f>IF(OR($A79="",G$5=""),"",COUNTIFS('السجل'!$B$6:$B$505,$A79&amp;"",'السجل'!$D$6:$D$505,G$5))</f>
        <v/>
      </c>
      <c r="H79" s="16">
        <f>IF(OR($A79="",H$5=""),"",COUNTIFS('السجل'!$B$6:$B$505,$A79&amp;"",'السجل'!$D$6:$D$505,H$5))</f>
        <v/>
      </c>
      <c r="I79" s="16">
        <f>IF(OR($A79="",I$5=""),"",COUNTIFS('السجل'!$B$6:$B$505,$A79&amp;"",'السجل'!$D$6:$D$505,I$5))</f>
        <v/>
      </c>
      <c r="J79" s="16">
        <f>IF(OR($A79="",J$5=""),"",COUNTIFS('السجل'!$B$6:$B$505,$A79&amp;"",'السجل'!$D$6:$D$505,J$5))</f>
        <v/>
      </c>
      <c r="K79" s="16">
        <f>IF(OR($A79="",K$5=""),"",COUNTIFS('السجل'!$B$6:$B$505,$A79&amp;"",'السجل'!$D$6:$D$505,K$5))</f>
        <v/>
      </c>
      <c r="L79" s="16">
        <f>IF(OR($A79="",L$5=""),"",COUNTIFS('السجل'!$B$6:$B$505,$A79&amp;"",'السجل'!$D$6:$D$505,L$5))</f>
        <v/>
      </c>
      <c r="M79" s="19">
        <f>IF(A79="","",SUM(C79:L79))</f>
        <v/>
      </c>
    </row>
    <row r="80">
      <c r="A80" s="6">
        <f>IF('الطلاب'!A80&amp;""="","",'الطلاب'!A80)</f>
        <v/>
      </c>
      <c r="B80" s="6">
        <f>IF(A80="","",'الطلاب'!B80&amp;"")</f>
        <v/>
      </c>
      <c r="C80" s="16">
        <f>IF(OR($A80="",C$5=""),"",COUNTIFS('السجل'!$B$6:$B$505,$A80&amp;"",'السجل'!$D$6:$D$505,C$5))</f>
        <v/>
      </c>
      <c r="D80" s="16">
        <f>IF(OR($A80="",D$5=""),"",COUNTIFS('السجل'!$B$6:$B$505,$A80&amp;"",'السجل'!$D$6:$D$505,D$5))</f>
        <v/>
      </c>
      <c r="E80" s="16">
        <f>IF(OR($A80="",E$5=""),"",COUNTIFS('السجل'!$B$6:$B$505,$A80&amp;"",'السجل'!$D$6:$D$505,E$5))</f>
        <v/>
      </c>
      <c r="F80" s="16">
        <f>IF(OR($A80="",F$5=""),"",COUNTIFS('السجل'!$B$6:$B$505,$A80&amp;"",'السجل'!$D$6:$D$505,F$5))</f>
        <v/>
      </c>
      <c r="G80" s="16">
        <f>IF(OR($A80="",G$5=""),"",COUNTIFS('السجل'!$B$6:$B$505,$A80&amp;"",'السجل'!$D$6:$D$505,G$5))</f>
        <v/>
      </c>
      <c r="H80" s="16">
        <f>IF(OR($A80="",H$5=""),"",COUNTIFS('السجل'!$B$6:$B$505,$A80&amp;"",'السجل'!$D$6:$D$505,H$5))</f>
        <v/>
      </c>
      <c r="I80" s="16">
        <f>IF(OR($A80="",I$5=""),"",COUNTIFS('السجل'!$B$6:$B$505,$A80&amp;"",'السجل'!$D$6:$D$505,I$5))</f>
        <v/>
      </c>
      <c r="J80" s="16">
        <f>IF(OR($A80="",J$5=""),"",COUNTIFS('السجل'!$B$6:$B$505,$A80&amp;"",'السجل'!$D$6:$D$505,J$5))</f>
        <v/>
      </c>
      <c r="K80" s="16">
        <f>IF(OR($A80="",K$5=""),"",COUNTIFS('السجل'!$B$6:$B$505,$A80&amp;"",'السجل'!$D$6:$D$505,K$5))</f>
        <v/>
      </c>
      <c r="L80" s="16">
        <f>IF(OR($A80="",L$5=""),"",COUNTIFS('السجل'!$B$6:$B$505,$A80&amp;"",'السجل'!$D$6:$D$505,L$5))</f>
        <v/>
      </c>
      <c r="M80" s="19">
        <f>IF(A80="","",SUM(C80:L80))</f>
        <v/>
      </c>
    </row>
    <row r="81">
      <c r="A81" s="6">
        <f>IF('الطلاب'!A81&amp;""="","",'الطلاب'!A81)</f>
        <v/>
      </c>
      <c r="B81" s="6">
        <f>IF(A81="","",'الطلاب'!B81&amp;"")</f>
        <v/>
      </c>
      <c r="C81" s="16">
        <f>IF(OR($A81="",C$5=""),"",COUNTIFS('السجل'!$B$6:$B$505,$A81&amp;"",'السجل'!$D$6:$D$505,C$5))</f>
        <v/>
      </c>
      <c r="D81" s="16">
        <f>IF(OR($A81="",D$5=""),"",COUNTIFS('السجل'!$B$6:$B$505,$A81&amp;"",'السجل'!$D$6:$D$505,D$5))</f>
        <v/>
      </c>
      <c r="E81" s="16">
        <f>IF(OR($A81="",E$5=""),"",COUNTIFS('السجل'!$B$6:$B$505,$A81&amp;"",'السجل'!$D$6:$D$505,E$5))</f>
        <v/>
      </c>
      <c r="F81" s="16">
        <f>IF(OR($A81="",F$5=""),"",COUNTIFS('السجل'!$B$6:$B$505,$A81&amp;"",'السجل'!$D$6:$D$505,F$5))</f>
        <v/>
      </c>
      <c r="G81" s="16">
        <f>IF(OR($A81="",G$5=""),"",COUNTIFS('السجل'!$B$6:$B$505,$A81&amp;"",'السجل'!$D$6:$D$505,G$5))</f>
        <v/>
      </c>
      <c r="H81" s="16">
        <f>IF(OR($A81="",H$5=""),"",COUNTIFS('السجل'!$B$6:$B$505,$A81&amp;"",'السجل'!$D$6:$D$505,H$5))</f>
        <v/>
      </c>
      <c r="I81" s="16">
        <f>IF(OR($A81="",I$5=""),"",COUNTIFS('السجل'!$B$6:$B$505,$A81&amp;"",'السجل'!$D$6:$D$505,I$5))</f>
        <v/>
      </c>
      <c r="J81" s="16">
        <f>IF(OR($A81="",J$5=""),"",COUNTIFS('السجل'!$B$6:$B$505,$A81&amp;"",'السجل'!$D$6:$D$505,J$5))</f>
        <v/>
      </c>
      <c r="K81" s="16">
        <f>IF(OR($A81="",K$5=""),"",COUNTIFS('السجل'!$B$6:$B$505,$A81&amp;"",'السجل'!$D$6:$D$505,K$5))</f>
        <v/>
      </c>
      <c r="L81" s="16">
        <f>IF(OR($A81="",L$5=""),"",COUNTIFS('السجل'!$B$6:$B$505,$A81&amp;"",'السجل'!$D$6:$D$505,L$5))</f>
        <v/>
      </c>
      <c r="M81" s="19">
        <f>IF(A81="","",SUM(C81:L81))</f>
        <v/>
      </c>
    </row>
    <row r="82">
      <c r="A82" s="6">
        <f>IF('الطلاب'!A82&amp;""="","",'الطلاب'!A82)</f>
        <v/>
      </c>
      <c r="B82" s="6">
        <f>IF(A82="","",'الطلاب'!B82&amp;"")</f>
        <v/>
      </c>
      <c r="C82" s="16">
        <f>IF(OR($A82="",C$5=""),"",COUNTIFS('السجل'!$B$6:$B$505,$A82&amp;"",'السجل'!$D$6:$D$505,C$5))</f>
        <v/>
      </c>
      <c r="D82" s="16">
        <f>IF(OR($A82="",D$5=""),"",COUNTIFS('السجل'!$B$6:$B$505,$A82&amp;"",'السجل'!$D$6:$D$505,D$5))</f>
        <v/>
      </c>
      <c r="E82" s="16">
        <f>IF(OR($A82="",E$5=""),"",COUNTIFS('السجل'!$B$6:$B$505,$A82&amp;"",'السجل'!$D$6:$D$505,E$5))</f>
        <v/>
      </c>
      <c r="F82" s="16">
        <f>IF(OR($A82="",F$5=""),"",COUNTIFS('السجل'!$B$6:$B$505,$A82&amp;"",'السجل'!$D$6:$D$505,F$5))</f>
        <v/>
      </c>
      <c r="G82" s="16">
        <f>IF(OR($A82="",G$5=""),"",COUNTIFS('السجل'!$B$6:$B$505,$A82&amp;"",'السجل'!$D$6:$D$505,G$5))</f>
        <v/>
      </c>
      <c r="H82" s="16">
        <f>IF(OR($A82="",H$5=""),"",COUNTIFS('السجل'!$B$6:$B$505,$A82&amp;"",'السجل'!$D$6:$D$505,H$5))</f>
        <v/>
      </c>
      <c r="I82" s="16">
        <f>IF(OR($A82="",I$5=""),"",COUNTIFS('السجل'!$B$6:$B$505,$A82&amp;"",'السجل'!$D$6:$D$505,I$5))</f>
        <v/>
      </c>
      <c r="J82" s="16">
        <f>IF(OR($A82="",J$5=""),"",COUNTIFS('السجل'!$B$6:$B$505,$A82&amp;"",'السجل'!$D$6:$D$505,J$5))</f>
        <v/>
      </c>
      <c r="K82" s="16">
        <f>IF(OR($A82="",K$5=""),"",COUNTIFS('السجل'!$B$6:$B$505,$A82&amp;"",'السجل'!$D$6:$D$505,K$5))</f>
        <v/>
      </c>
      <c r="L82" s="16">
        <f>IF(OR($A82="",L$5=""),"",COUNTIFS('السجل'!$B$6:$B$505,$A82&amp;"",'السجل'!$D$6:$D$505,L$5))</f>
        <v/>
      </c>
      <c r="M82" s="19">
        <f>IF(A82="","",SUM(C82:L82))</f>
        <v/>
      </c>
    </row>
    <row r="83">
      <c r="A83" s="6">
        <f>IF('الطلاب'!A83&amp;""="","",'الطلاب'!A83)</f>
        <v/>
      </c>
      <c r="B83" s="6">
        <f>IF(A83="","",'الطلاب'!B83&amp;"")</f>
        <v/>
      </c>
      <c r="C83" s="16">
        <f>IF(OR($A83="",C$5=""),"",COUNTIFS('السجل'!$B$6:$B$505,$A83&amp;"",'السجل'!$D$6:$D$505,C$5))</f>
        <v/>
      </c>
      <c r="D83" s="16">
        <f>IF(OR($A83="",D$5=""),"",COUNTIFS('السجل'!$B$6:$B$505,$A83&amp;"",'السجل'!$D$6:$D$505,D$5))</f>
        <v/>
      </c>
      <c r="E83" s="16">
        <f>IF(OR($A83="",E$5=""),"",COUNTIFS('السجل'!$B$6:$B$505,$A83&amp;"",'السجل'!$D$6:$D$505,E$5))</f>
        <v/>
      </c>
      <c r="F83" s="16">
        <f>IF(OR($A83="",F$5=""),"",COUNTIFS('السجل'!$B$6:$B$505,$A83&amp;"",'السجل'!$D$6:$D$505,F$5))</f>
        <v/>
      </c>
      <c r="G83" s="16">
        <f>IF(OR($A83="",G$5=""),"",COUNTIFS('السجل'!$B$6:$B$505,$A83&amp;"",'السجل'!$D$6:$D$505,G$5))</f>
        <v/>
      </c>
      <c r="H83" s="16">
        <f>IF(OR($A83="",H$5=""),"",COUNTIFS('السجل'!$B$6:$B$505,$A83&amp;"",'السجل'!$D$6:$D$505,H$5))</f>
        <v/>
      </c>
      <c r="I83" s="16">
        <f>IF(OR($A83="",I$5=""),"",COUNTIFS('السجل'!$B$6:$B$505,$A83&amp;"",'السجل'!$D$6:$D$505,I$5))</f>
        <v/>
      </c>
      <c r="J83" s="16">
        <f>IF(OR($A83="",J$5=""),"",COUNTIFS('السجل'!$B$6:$B$505,$A83&amp;"",'السجل'!$D$6:$D$505,J$5))</f>
        <v/>
      </c>
      <c r="K83" s="16">
        <f>IF(OR($A83="",K$5=""),"",COUNTIFS('السجل'!$B$6:$B$505,$A83&amp;"",'السجل'!$D$6:$D$505,K$5))</f>
        <v/>
      </c>
      <c r="L83" s="16">
        <f>IF(OR($A83="",L$5=""),"",COUNTIFS('السجل'!$B$6:$B$505,$A83&amp;"",'السجل'!$D$6:$D$505,L$5))</f>
        <v/>
      </c>
      <c r="M83" s="19">
        <f>IF(A83="","",SUM(C83:L83))</f>
        <v/>
      </c>
    </row>
    <row r="84">
      <c r="A84" s="6">
        <f>IF('الطلاب'!A84&amp;""="","",'الطلاب'!A84)</f>
        <v/>
      </c>
      <c r="B84" s="6">
        <f>IF(A84="","",'الطلاب'!B84&amp;"")</f>
        <v/>
      </c>
      <c r="C84" s="16">
        <f>IF(OR($A84="",C$5=""),"",COUNTIFS('السجل'!$B$6:$B$505,$A84&amp;"",'السجل'!$D$6:$D$505,C$5))</f>
        <v/>
      </c>
      <c r="D84" s="16">
        <f>IF(OR($A84="",D$5=""),"",COUNTIFS('السجل'!$B$6:$B$505,$A84&amp;"",'السجل'!$D$6:$D$505,D$5))</f>
        <v/>
      </c>
      <c r="E84" s="16">
        <f>IF(OR($A84="",E$5=""),"",COUNTIFS('السجل'!$B$6:$B$505,$A84&amp;"",'السجل'!$D$6:$D$505,E$5))</f>
        <v/>
      </c>
      <c r="F84" s="16">
        <f>IF(OR($A84="",F$5=""),"",COUNTIFS('السجل'!$B$6:$B$505,$A84&amp;"",'السجل'!$D$6:$D$505,F$5))</f>
        <v/>
      </c>
      <c r="G84" s="16">
        <f>IF(OR($A84="",G$5=""),"",COUNTIFS('السجل'!$B$6:$B$505,$A84&amp;"",'السجل'!$D$6:$D$505,G$5))</f>
        <v/>
      </c>
      <c r="H84" s="16">
        <f>IF(OR($A84="",H$5=""),"",COUNTIFS('السجل'!$B$6:$B$505,$A84&amp;"",'السجل'!$D$6:$D$505,H$5))</f>
        <v/>
      </c>
      <c r="I84" s="16">
        <f>IF(OR($A84="",I$5=""),"",COUNTIFS('السجل'!$B$6:$B$505,$A84&amp;"",'السجل'!$D$6:$D$505,I$5))</f>
        <v/>
      </c>
      <c r="J84" s="16">
        <f>IF(OR($A84="",J$5=""),"",COUNTIFS('السجل'!$B$6:$B$505,$A84&amp;"",'السجل'!$D$6:$D$505,J$5))</f>
        <v/>
      </c>
      <c r="K84" s="16">
        <f>IF(OR($A84="",K$5=""),"",COUNTIFS('السجل'!$B$6:$B$505,$A84&amp;"",'السجل'!$D$6:$D$505,K$5))</f>
        <v/>
      </c>
      <c r="L84" s="16">
        <f>IF(OR($A84="",L$5=""),"",COUNTIFS('السجل'!$B$6:$B$505,$A84&amp;"",'السجل'!$D$6:$D$505,L$5))</f>
        <v/>
      </c>
      <c r="M84" s="19">
        <f>IF(A84="","",SUM(C84:L84))</f>
        <v/>
      </c>
    </row>
    <row r="85">
      <c r="A85" s="6">
        <f>IF('الطلاب'!A85&amp;""="","",'الطلاب'!A85)</f>
        <v/>
      </c>
      <c r="B85" s="6">
        <f>IF(A85="","",'الطلاب'!B85&amp;"")</f>
        <v/>
      </c>
      <c r="C85" s="16">
        <f>IF(OR($A85="",C$5=""),"",COUNTIFS('السجل'!$B$6:$B$505,$A85&amp;"",'السجل'!$D$6:$D$505,C$5))</f>
        <v/>
      </c>
      <c r="D85" s="16">
        <f>IF(OR($A85="",D$5=""),"",COUNTIFS('السجل'!$B$6:$B$505,$A85&amp;"",'السجل'!$D$6:$D$505,D$5))</f>
        <v/>
      </c>
      <c r="E85" s="16">
        <f>IF(OR($A85="",E$5=""),"",COUNTIFS('السجل'!$B$6:$B$505,$A85&amp;"",'السجل'!$D$6:$D$505,E$5))</f>
        <v/>
      </c>
      <c r="F85" s="16">
        <f>IF(OR($A85="",F$5=""),"",COUNTIFS('السجل'!$B$6:$B$505,$A85&amp;"",'السجل'!$D$6:$D$505,F$5))</f>
        <v/>
      </c>
      <c r="G85" s="16">
        <f>IF(OR($A85="",G$5=""),"",COUNTIFS('السجل'!$B$6:$B$505,$A85&amp;"",'السجل'!$D$6:$D$505,G$5))</f>
        <v/>
      </c>
      <c r="H85" s="16">
        <f>IF(OR($A85="",H$5=""),"",COUNTIFS('السجل'!$B$6:$B$505,$A85&amp;"",'السجل'!$D$6:$D$505,H$5))</f>
        <v/>
      </c>
      <c r="I85" s="16">
        <f>IF(OR($A85="",I$5=""),"",COUNTIFS('السجل'!$B$6:$B$505,$A85&amp;"",'السجل'!$D$6:$D$505,I$5))</f>
        <v/>
      </c>
      <c r="J85" s="16">
        <f>IF(OR($A85="",J$5=""),"",COUNTIFS('السجل'!$B$6:$B$505,$A85&amp;"",'السجل'!$D$6:$D$505,J$5))</f>
        <v/>
      </c>
      <c r="K85" s="16">
        <f>IF(OR($A85="",K$5=""),"",COUNTIFS('السجل'!$B$6:$B$505,$A85&amp;"",'السجل'!$D$6:$D$505,K$5))</f>
        <v/>
      </c>
      <c r="L85" s="16">
        <f>IF(OR($A85="",L$5=""),"",COUNTIFS('السجل'!$B$6:$B$505,$A85&amp;"",'السجل'!$D$6:$D$505,L$5))</f>
        <v/>
      </c>
      <c r="M85" s="19">
        <f>IF(A85="","",SUM(C85:L85))</f>
        <v/>
      </c>
    </row>
    <row r="86">
      <c r="A86" s="6">
        <f>IF('الطلاب'!A86&amp;""="","",'الطلاب'!A86)</f>
        <v/>
      </c>
      <c r="B86" s="6">
        <f>IF(A86="","",'الطلاب'!B86&amp;"")</f>
        <v/>
      </c>
      <c r="C86" s="16">
        <f>IF(OR($A86="",C$5=""),"",COUNTIFS('السجل'!$B$6:$B$505,$A86&amp;"",'السجل'!$D$6:$D$505,C$5))</f>
        <v/>
      </c>
      <c r="D86" s="16">
        <f>IF(OR($A86="",D$5=""),"",COUNTIFS('السجل'!$B$6:$B$505,$A86&amp;"",'السجل'!$D$6:$D$505,D$5))</f>
        <v/>
      </c>
      <c r="E86" s="16">
        <f>IF(OR($A86="",E$5=""),"",COUNTIFS('السجل'!$B$6:$B$505,$A86&amp;"",'السجل'!$D$6:$D$505,E$5))</f>
        <v/>
      </c>
      <c r="F86" s="16">
        <f>IF(OR($A86="",F$5=""),"",COUNTIFS('السجل'!$B$6:$B$505,$A86&amp;"",'السجل'!$D$6:$D$505,F$5))</f>
        <v/>
      </c>
      <c r="G86" s="16">
        <f>IF(OR($A86="",G$5=""),"",COUNTIFS('السجل'!$B$6:$B$505,$A86&amp;"",'السجل'!$D$6:$D$505,G$5))</f>
        <v/>
      </c>
      <c r="H86" s="16">
        <f>IF(OR($A86="",H$5=""),"",COUNTIFS('السجل'!$B$6:$B$505,$A86&amp;"",'السجل'!$D$6:$D$505,H$5))</f>
        <v/>
      </c>
      <c r="I86" s="16">
        <f>IF(OR($A86="",I$5=""),"",COUNTIFS('السجل'!$B$6:$B$505,$A86&amp;"",'السجل'!$D$6:$D$505,I$5))</f>
        <v/>
      </c>
      <c r="J86" s="16">
        <f>IF(OR($A86="",J$5=""),"",COUNTIFS('السجل'!$B$6:$B$505,$A86&amp;"",'السجل'!$D$6:$D$505,J$5))</f>
        <v/>
      </c>
      <c r="K86" s="16">
        <f>IF(OR($A86="",K$5=""),"",COUNTIFS('السجل'!$B$6:$B$505,$A86&amp;"",'السجل'!$D$6:$D$505,K$5))</f>
        <v/>
      </c>
      <c r="L86" s="16">
        <f>IF(OR($A86="",L$5=""),"",COUNTIFS('السجل'!$B$6:$B$505,$A86&amp;"",'السجل'!$D$6:$D$505,L$5))</f>
        <v/>
      </c>
      <c r="M86" s="19">
        <f>IF(A86="","",SUM(C86:L86))</f>
        <v/>
      </c>
    </row>
    <row r="87">
      <c r="A87" s="6">
        <f>IF('الطلاب'!A87&amp;""="","",'الطلاب'!A87)</f>
        <v/>
      </c>
      <c r="B87" s="6">
        <f>IF(A87="","",'الطلاب'!B87&amp;"")</f>
        <v/>
      </c>
      <c r="C87" s="16">
        <f>IF(OR($A87="",C$5=""),"",COUNTIFS('السجل'!$B$6:$B$505,$A87&amp;"",'السجل'!$D$6:$D$505,C$5))</f>
        <v/>
      </c>
      <c r="D87" s="16">
        <f>IF(OR($A87="",D$5=""),"",COUNTIFS('السجل'!$B$6:$B$505,$A87&amp;"",'السجل'!$D$6:$D$505,D$5))</f>
        <v/>
      </c>
      <c r="E87" s="16">
        <f>IF(OR($A87="",E$5=""),"",COUNTIFS('السجل'!$B$6:$B$505,$A87&amp;"",'السجل'!$D$6:$D$505,E$5))</f>
        <v/>
      </c>
      <c r="F87" s="16">
        <f>IF(OR($A87="",F$5=""),"",COUNTIFS('السجل'!$B$6:$B$505,$A87&amp;"",'السجل'!$D$6:$D$505,F$5))</f>
        <v/>
      </c>
      <c r="G87" s="16">
        <f>IF(OR($A87="",G$5=""),"",COUNTIFS('السجل'!$B$6:$B$505,$A87&amp;"",'السجل'!$D$6:$D$505,G$5))</f>
        <v/>
      </c>
      <c r="H87" s="16">
        <f>IF(OR($A87="",H$5=""),"",COUNTIFS('السجل'!$B$6:$B$505,$A87&amp;"",'السجل'!$D$6:$D$505,H$5))</f>
        <v/>
      </c>
      <c r="I87" s="16">
        <f>IF(OR($A87="",I$5=""),"",COUNTIFS('السجل'!$B$6:$B$505,$A87&amp;"",'السجل'!$D$6:$D$505,I$5))</f>
        <v/>
      </c>
      <c r="J87" s="16">
        <f>IF(OR($A87="",J$5=""),"",COUNTIFS('السجل'!$B$6:$B$505,$A87&amp;"",'السجل'!$D$6:$D$505,J$5))</f>
        <v/>
      </c>
      <c r="K87" s="16">
        <f>IF(OR($A87="",K$5=""),"",COUNTIFS('السجل'!$B$6:$B$505,$A87&amp;"",'السجل'!$D$6:$D$505,K$5))</f>
        <v/>
      </c>
      <c r="L87" s="16">
        <f>IF(OR($A87="",L$5=""),"",COUNTIFS('السجل'!$B$6:$B$505,$A87&amp;"",'السجل'!$D$6:$D$505,L$5))</f>
        <v/>
      </c>
      <c r="M87" s="19">
        <f>IF(A87="","",SUM(C87:L87))</f>
        <v/>
      </c>
    </row>
    <row r="88">
      <c r="A88" s="6">
        <f>IF('الطلاب'!A88&amp;""="","",'الطلاب'!A88)</f>
        <v/>
      </c>
      <c r="B88" s="6">
        <f>IF(A88="","",'الطلاب'!B88&amp;"")</f>
        <v/>
      </c>
      <c r="C88" s="16">
        <f>IF(OR($A88="",C$5=""),"",COUNTIFS('السجل'!$B$6:$B$505,$A88&amp;"",'السجل'!$D$6:$D$505,C$5))</f>
        <v/>
      </c>
      <c r="D88" s="16">
        <f>IF(OR($A88="",D$5=""),"",COUNTIFS('السجل'!$B$6:$B$505,$A88&amp;"",'السجل'!$D$6:$D$505,D$5))</f>
        <v/>
      </c>
      <c r="E88" s="16">
        <f>IF(OR($A88="",E$5=""),"",COUNTIFS('السجل'!$B$6:$B$505,$A88&amp;"",'السجل'!$D$6:$D$505,E$5))</f>
        <v/>
      </c>
      <c r="F88" s="16">
        <f>IF(OR($A88="",F$5=""),"",COUNTIFS('السجل'!$B$6:$B$505,$A88&amp;"",'السجل'!$D$6:$D$505,F$5))</f>
        <v/>
      </c>
      <c r="G88" s="16">
        <f>IF(OR($A88="",G$5=""),"",COUNTIFS('السجل'!$B$6:$B$505,$A88&amp;"",'السجل'!$D$6:$D$505,G$5))</f>
        <v/>
      </c>
      <c r="H88" s="16">
        <f>IF(OR($A88="",H$5=""),"",COUNTIFS('السجل'!$B$6:$B$505,$A88&amp;"",'السجل'!$D$6:$D$505,H$5))</f>
        <v/>
      </c>
      <c r="I88" s="16">
        <f>IF(OR($A88="",I$5=""),"",COUNTIFS('السجل'!$B$6:$B$505,$A88&amp;"",'السجل'!$D$6:$D$505,I$5))</f>
        <v/>
      </c>
      <c r="J88" s="16">
        <f>IF(OR($A88="",J$5=""),"",COUNTIFS('السجل'!$B$6:$B$505,$A88&amp;"",'السجل'!$D$6:$D$505,J$5))</f>
        <v/>
      </c>
      <c r="K88" s="16">
        <f>IF(OR($A88="",K$5=""),"",COUNTIFS('السجل'!$B$6:$B$505,$A88&amp;"",'السجل'!$D$6:$D$505,K$5))</f>
        <v/>
      </c>
      <c r="L88" s="16">
        <f>IF(OR($A88="",L$5=""),"",COUNTIFS('السجل'!$B$6:$B$505,$A88&amp;"",'السجل'!$D$6:$D$505,L$5))</f>
        <v/>
      </c>
      <c r="M88" s="19">
        <f>IF(A88="","",SUM(C88:L88))</f>
        <v/>
      </c>
    </row>
    <row r="89">
      <c r="A89" s="6">
        <f>IF('الطلاب'!A89&amp;""="","",'الطلاب'!A89)</f>
        <v/>
      </c>
      <c r="B89" s="6">
        <f>IF(A89="","",'الطلاب'!B89&amp;"")</f>
        <v/>
      </c>
      <c r="C89" s="16">
        <f>IF(OR($A89="",C$5=""),"",COUNTIFS('السجل'!$B$6:$B$505,$A89&amp;"",'السجل'!$D$6:$D$505,C$5))</f>
        <v/>
      </c>
      <c r="D89" s="16">
        <f>IF(OR($A89="",D$5=""),"",COUNTIFS('السجل'!$B$6:$B$505,$A89&amp;"",'السجل'!$D$6:$D$505,D$5))</f>
        <v/>
      </c>
      <c r="E89" s="16">
        <f>IF(OR($A89="",E$5=""),"",COUNTIFS('السجل'!$B$6:$B$505,$A89&amp;"",'السجل'!$D$6:$D$505,E$5))</f>
        <v/>
      </c>
      <c r="F89" s="16">
        <f>IF(OR($A89="",F$5=""),"",COUNTIFS('السجل'!$B$6:$B$505,$A89&amp;"",'السجل'!$D$6:$D$505,F$5))</f>
        <v/>
      </c>
      <c r="G89" s="16">
        <f>IF(OR($A89="",G$5=""),"",COUNTIFS('السجل'!$B$6:$B$505,$A89&amp;"",'السجل'!$D$6:$D$505,G$5))</f>
        <v/>
      </c>
      <c r="H89" s="16">
        <f>IF(OR($A89="",H$5=""),"",COUNTIFS('السجل'!$B$6:$B$505,$A89&amp;"",'السجل'!$D$6:$D$505,H$5))</f>
        <v/>
      </c>
      <c r="I89" s="16">
        <f>IF(OR($A89="",I$5=""),"",COUNTIFS('السجل'!$B$6:$B$505,$A89&amp;"",'السجل'!$D$6:$D$505,I$5))</f>
        <v/>
      </c>
      <c r="J89" s="16">
        <f>IF(OR($A89="",J$5=""),"",COUNTIFS('السجل'!$B$6:$B$505,$A89&amp;"",'السجل'!$D$6:$D$505,J$5))</f>
        <v/>
      </c>
      <c r="K89" s="16">
        <f>IF(OR($A89="",K$5=""),"",COUNTIFS('السجل'!$B$6:$B$505,$A89&amp;"",'السجل'!$D$6:$D$505,K$5))</f>
        <v/>
      </c>
      <c r="L89" s="16">
        <f>IF(OR($A89="",L$5=""),"",COUNTIFS('السجل'!$B$6:$B$505,$A89&amp;"",'السجل'!$D$6:$D$505,L$5))</f>
        <v/>
      </c>
      <c r="M89" s="19">
        <f>IF(A89="","",SUM(C89:L89))</f>
        <v/>
      </c>
    </row>
    <row r="90">
      <c r="A90" s="6">
        <f>IF('الطلاب'!A90&amp;""="","",'الطلاب'!A90)</f>
        <v/>
      </c>
      <c r="B90" s="6">
        <f>IF(A90="","",'الطلاب'!B90&amp;"")</f>
        <v/>
      </c>
      <c r="C90" s="16">
        <f>IF(OR($A90="",C$5=""),"",COUNTIFS('السجل'!$B$6:$B$505,$A90&amp;"",'السجل'!$D$6:$D$505,C$5))</f>
        <v/>
      </c>
      <c r="D90" s="16">
        <f>IF(OR($A90="",D$5=""),"",COUNTIFS('السجل'!$B$6:$B$505,$A90&amp;"",'السجل'!$D$6:$D$505,D$5))</f>
        <v/>
      </c>
      <c r="E90" s="16">
        <f>IF(OR($A90="",E$5=""),"",COUNTIFS('السجل'!$B$6:$B$505,$A90&amp;"",'السجل'!$D$6:$D$505,E$5))</f>
        <v/>
      </c>
      <c r="F90" s="16">
        <f>IF(OR($A90="",F$5=""),"",COUNTIFS('السجل'!$B$6:$B$505,$A90&amp;"",'السجل'!$D$6:$D$505,F$5))</f>
        <v/>
      </c>
      <c r="G90" s="16">
        <f>IF(OR($A90="",G$5=""),"",COUNTIFS('السجل'!$B$6:$B$505,$A90&amp;"",'السجل'!$D$6:$D$505,G$5))</f>
        <v/>
      </c>
      <c r="H90" s="16">
        <f>IF(OR($A90="",H$5=""),"",COUNTIFS('السجل'!$B$6:$B$505,$A90&amp;"",'السجل'!$D$6:$D$505,H$5))</f>
        <v/>
      </c>
      <c r="I90" s="16">
        <f>IF(OR($A90="",I$5=""),"",COUNTIFS('السجل'!$B$6:$B$505,$A90&amp;"",'السجل'!$D$6:$D$505,I$5))</f>
        <v/>
      </c>
      <c r="J90" s="16">
        <f>IF(OR($A90="",J$5=""),"",COUNTIFS('السجل'!$B$6:$B$505,$A90&amp;"",'السجل'!$D$6:$D$505,J$5))</f>
        <v/>
      </c>
      <c r="K90" s="16">
        <f>IF(OR($A90="",K$5=""),"",COUNTIFS('السجل'!$B$6:$B$505,$A90&amp;"",'السجل'!$D$6:$D$505,K$5))</f>
        <v/>
      </c>
      <c r="L90" s="16">
        <f>IF(OR($A90="",L$5=""),"",COUNTIFS('السجل'!$B$6:$B$505,$A90&amp;"",'السجل'!$D$6:$D$505,L$5))</f>
        <v/>
      </c>
      <c r="M90" s="19">
        <f>IF(A90="","",SUM(C90:L90))</f>
        <v/>
      </c>
    </row>
    <row r="91">
      <c r="A91" s="6">
        <f>IF('الطلاب'!A91&amp;""="","",'الطلاب'!A91)</f>
        <v/>
      </c>
      <c r="B91" s="6">
        <f>IF(A91="","",'الطلاب'!B91&amp;"")</f>
        <v/>
      </c>
      <c r="C91" s="16">
        <f>IF(OR($A91="",C$5=""),"",COUNTIFS('السجل'!$B$6:$B$505,$A91&amp;"",'السجل'!$D$6:$D$505,C$5))</f>
        <v/>
      </c>
      <c r="D91" s="16">
        <f>IF(OR($A91="",D$5=""),"",COUNTIFS('السجل'!$B$6:$B$505,$A91&amp;"",'السجل'!$D$6:$D$505,D$5))</f>
        <v/>
      </c>
      <c r="E91" s="16">
        <f>IF(OR($A91="",E$5=""),"",COUNTIFS('السجل'!$B$6:$B$505,$A91&amp;"",'السجل'!$D$6:$D$505,E$5))</f>
        <v/>
      </c>
      <c r="F91" s="16">
        <f>IF(OR($A91="",F$5=""),"",COUNTIFS('السجل'!$B$6:$B$505,$A91&amp;"",'السجل'!$D$6:$D$505,F$5))</f>
        <v/>
      </c>
      <c r="G91" s="16">
        <f>IF(OR($A91="",G$5=""),"",COUNTIFS('السجل'!$B$6:$B$505,$A91&amp;"",'السجل'!$D$6:$D$505,G$5))</f>
        <v/>
      </c>
      <c r="H91" s="16">
        <f>IF(OR($A91="",H$5=""),"",COUNTIFS('السجل'!$B$6:$B$505,$A91&amp;"",'السجل'!$D$6:$D$505,H$5))</f>
        <v/>
      </c>
      <c r="I91" s="16">
        <f>IF(OR($A91="",I$5=""),"",COUNTIFS('السجل'!$B$6:$B$505,$A91&amp;"",'السجل'!$D$6:$D$505,I$5))</f>
        <v/>
      </c>
      <c r="J91" s="16">
        <f>IF(OR($A91="",J$5=""),"",COUNTIFS('السجل'!$B$6:$B$505,$A91&amp;"",'السجل'!$D$6:$D$505,J$5))</f>
        <v/>
      </c>
      <c r="K91" s="16">
        <f>IF(OR($A91="",K$5=""),"",COUNTIFS('السجل'!$B$6:$B$505,$A91&amp;"",'السجل'!$D$6:$D$505,K$5))</f>
        <v/>
      </c>
      <c r="L91" s="16">
        <f>IF(OR($A91="",L$5=""),"",COUNTIFS('السجل'!$B$6:$B$505,$A91&amp;"",'السجل'!$D$6:$D$505,L$5))</f>
        <v/>
      </c>
      <c r="M91" s="19">
        <f>IF(A91="","",SUM(C91:L91))</f>
        <v/>
      </c>
    </row>
    <row r="92">
      <c r="A92" s="6">
        <f>IF('الطلاب'!A92&amp;""="","",'الطلاب'!A92)</f>
        <v/>
      </c>
      <c r="B92" s="6">
        <f>IF(A92="","",'الطلاب'!B92&amp;"")</f>
        <v/>
      </c>
      <c r="C92" s="16">
        <f>IF(OR($A92="",C$5=""),"",COUNTIFS('السجل'!$B$6:$B$505,$A92&amp;"",'السجل'!$D$6:$D$505,C$5))</f>
        <v/>
      </c>
      <c r="D92" s="16">
        <f>IF(OR($A92="",D$5=""),"",COUNTIFS('السجل'!$B$6:$B$505,$A92&amp;"",'السجل'!$D$6:$D$505,D$5))</f>
        <v/>
      </c>
      <c r="E92" s="16">
        <f>IF(OR($A92="",E$5=""),"",COUNTIFS('السجل'!$B$6:$B$505,$A92&amp;"",'السجل'!$D$6:$D$505,E$5))</f>
        <v/>
      </c>
      <c r="F92" s="16">
        <f>IF(OR($A92="",F$5=""),"",COUNTIFS('السجل'!$B$6:$B$505,$A92&amp;"",'السجل'!$D$6:$D$505,F$5))</f>
        <v/>
      </c>
      <c r="G92" s="16">
        <f>IF(OR($A92="",G$5=""),"",COUNTIFS('السجل'!$B$6:$B$505,$A92&amp;"",'السجل'!$D$6:$D$505,G$5))</f>
        <v/>
      </c>
      <c r="H92" s="16">
        <f>IF(OR($A92="",H$5=""),"",COUNTIFS('السجل'!$B$6:$B$505,$A92&amp;"",'السجل'!$D$6:$D$505,H$5))</f>
        <v/>
      </c>
      <c r="I92" s="16">
        <f>IF(OR($A92="",I$5=""),"",COUNTIFS('السجل'!$B$6:$B$505,$A92&amp;"",'السجل'!$D$6:$D$505,I$5))</f>
        <v/>
      </c>
      <c r="J92" s="16">
        <f>IF(OR($A92="",J$5=""),"",COUNTIFS('السجل'!$B$6:$B$505,$A92&amp;"",'السجل'!$D$6:$D$505,J$5))</f>
        <v/>
      </c>
      <c r="K92" s="16">
        <f>IF(OR($A92="",K$5=""),"",COUNTIFS('السجل'!$B$6:$B$505,$A92&amp;"",'السجل'!$D$6:$D$505,K$5))</f>
        <v/>
      </c>
      <c r="L92" s="16">
        <f>IF(OR($A92="",L$5=""),"",COUNTIFS('السجل'!$B$6:$B$505,$A92&amp;"",'السجل'!$D$6:$D$505,L$5))</f>
        <v/>
      </c>
      <c r="M92" s="19">
        <f>IF(A92="","",SUM(C92:L92))</f>
        <v/>
      </c>
    </row>
    <row r="93">
      <c r="A93" s="6">
        <f>IF('الطلاب'!A93&amp;""="","",'الطلاب'!A93)</f>
        <v/>
      </c>
      <c r="B93" s="6">
        <f>IF(A93="","",'الطلاب'!B93&amp;"")</f>
        <v/>
      </c>
      <c r="C93" s="16">
        <f>IF(OR($A93="",C$5=""),"",COUNTIFS('السجل'!$B$6:$B$505,$A93&amp;"",'السجل'!$D$6:$D$505,C$5))</f>
        <v/>
      </c>
      <c r="D93" s="16">
        <f>IF(OR($A93="",D$5=""),"",COUNTIFS('السجل'!$B$6:$B$505,$A93&amp;"",'السجل'!$D$6:$D$505,D$5))</f>
        <v/>
      </c>
      <c r="E93" s="16">
        <f>IF(OR($A93="",E$5=""),"",COUNTIFS('السجل'!$B$6:$B$505,$A93&amp;"",'السجل'!$D$6:$D$505,E$5))</f>
        <v/>
      </c>
      <c r="F93" s="16">
        <f>IF(OR($A93="",F$5=""),"",COUNTIFS('السجل'!$B$6:$B$505,$A93&amp;"",'السجل'!$D$6:$D$505,F$5))</f>
        <v/>
      </c>
      <c r="G93" s="16">
        <f>IF(OR($A93="",G$5=""),"",COUNTIFS('السجل'!$B$6:$B$505,$A93&amp;"",'السجل'!$D$6:$D$505,G$5))</f>
        <v/>
      </c>
      <c r="H93" s="16">
        <f>IF(OR($A93="",H$5=""),"",COUNTIFS('السجل'!$B$6:$B$505,$A93&amp;"",'السجل'!$D$6:$D$505,H$5))</f>
        <v/>
      </c>
      <c r="I93" s="16">
        <f>IF(OR($A93="",I$5=""),"",COUNTIFS('السجل'!$B$6:$B$505,$A93&amp;"",'السجل'!$D$6:$D$505,I$5))</f>
        <v/>
      </c>
      <c r="J93" s="16">
        <f>IF(OR($A93="",J$5=""),"",COUNTIFS('السجل'!$B$6:$B$505,$A93&amp;"",'السجل'!$D$6:$D$505,J$5))</f>
        <v/>
      </c>
      <c r="K93" s="16">
        <f>IF(OR($A93="",K$5=""),"",COUNTIFS('السجل'!$B$6:$B$505,$A93&amp;"",'السجل'!$D$6:$D$505,K$5))</f>
        <v/>
      </c>
      <c r="L93" s="16">
        <f>IF(OR($A93="",L$5=""),"",COUNTIFS('السجل'!$B$6:$B$505,$A93&amp;"",'السجل'!$D$6:$D$505,L$5))</f>
        <v/>
      </c>
      <c r="M93" s="19">
        <f>IF(A93="","",SUM(C93:L93))</f>
        <v/>
      </c>
    </row>
    <row r="94">
      <c r="A94" s="6">
        <f>IF('الطلاب'!A94&amp;""="","",'الطلاب'!A94)</f>
        <v/>
      </c>
      <c r="B94" s="6">
        <f>IF(A94="","",'الطلاب'!B94&amp;"")</f>
        <v/>
      </c>
      <c r="C94" s="16">
        <f>IF(OR($A94="",C$5=""),"",COUNTIFS('السجل'!$B$6:$B$505,$A94&amp;"",'السجل'!$D$6:$D$505,C$5))</f>
        <v/>
      </c>
      <c r="D94" s="16">
        <f>IF(OR($A94="",D$5=""),"",COUNTIFS('السجل'!$B$6:$B$505,$A94&amp;"",'السجل'!$D$6:$D$505,D$5))</f>
        <v/>
      </c>
      <c r="E94" s="16">
        <f>IF(OR($A94="",E$5=""),"",COUNTIFS('السجل'!$B$6:$B$505,$A94&amp;"",'السجل'!$D$6:$D$505,E$5))</f>
        <v/>
      </c>
      <c r="F94" s="16">
        <f>IF(OR($A94="",F$5=""),"",COUNTIFS('السجل'!$B$6:$B$505,$A94&amp;"",'السجل'!$D$6:$D$505,F$5))</f>
        <v/>
      </c>
      <c r="G94" s="16">
        <f>IF(OR($A94="",G$5=""),"",COUNTIFS('السجل'!$B$6:$B$505,$A94&amp;"",'السجل'!$D$6:$D$505,G$5))</f>
        <v/>
      </c>
      <c r="H94" s="16">
        <f>IF(OR($A94="",H$5=""),"",COUNTIFS('السجل'!$B$6:$B$505,$A94&amp;"",'السجل'!$D$6:$D$505,H$5))</f>
        <v/>
      </c>
      <c r="I94" s="16">
        <f>IF(OR($A94="",I$5=""),"",COUNTIFS('السجل'!$B$6:$B$505,$A94&amp;"",'السجل'!$D$6:$D$505,I$5))</f>
        <v/>
      </c>
      <c r="J94" s="16">
        <f>IF(OR($A94="",J$5=""),"",COUNTIFS('السجل'!$B$6:$B$505,$A94&amp;"",'السجل'!$D$6:$D$505,J$5))</f>
        <v/>
      </c>
      <c r="K94" s="16">
        <f>IF(OR($A94="",K$5=""),"",COUNTIFS('السجل'!$B$6:$B$505,$A94&amp;"",'السجل'!$D$6:$D$505,K$5))</f>
        <v/>
      </c>
      <c r="L94" s="16">
        <f>IF(OR($A94="",L$5=""),"",COUNTIFS('السجل'!$B$6:$B$505,$A94&amp;"",'السجل'!$D$6:$D$505,L$5))</f>
        <v/>
      </c>
      <c r="M94" s="19">
        <f>IF(A94="","",SUM(C94:L94))</f>
        <v/>
      </c>
    </row>
    <row r="95">
      <c r="A95" s="6">
        <f>IF('الطلاب'!A95&amp;""="","",'الطلاب'!A95)</f>
        <v/>
      </c>
      <c r="B95" s="6">
        <f>IF(A95="","",'الطلاب'!B95&amp;"")</f>
        <v/>
      </c>
      <c r="C95" s="16">
        <f>IF(OR($A95="",C$5=""),"",COUNTIFS('السجل'!$B$6:$B$505,$A95&amp;"",'السجل'!$D$6:$D$505,C$5))</f>
        <v/>
      </c>
      <c r="D95" s="16">
        <f>IF(OR($A95="",D$5=""),"",COUNTIFS('السجل'!$B$6:$B$505,$A95&amp;"",'السجل'!$D$6:$D$505,D$5))</f>
        <v/>
      </c>
      <c r="E95" s="16">
        <f>IF(OR($A95="",E$5=""),"",COUNTIFS('السجل'!$B$6:$B$505,$A95&amp;"",'السجل'!$D$6:$D$505,E$5))</f>
        <v/>
      </c>
      <c r="F95" s="16">
        <f>IF(OR($A95="",F$5=""),"",COUNTIFS('السجل'!$B$6:$B$505,$A95&amp;"",'السجل'!$D$6:$D$505,F$5))</f>
        <v/>
      </c>
      <c r="G95" s="16">
        <f>IF(OR($A95="",G$5=""),"",COUNTIFS('السجل'!$B$6:$B$505,$A95&amp;"",'السجل'!$D$6:$D$505,G$5))</f>
        <v/>
      </c>
      <c r="H95" s="16">
        <f>IF(OR($A95="",H$5=""),"",COUNTIFS('السجل'!$B$6:$B$505,$A95&amp;"",'السجل'!$D$6:$D$505,H$5))</f>
        <v/>
      </c>
      <c r="I95" s="16">
        <f>IF(OR($A95="",I$5=""),"",COUNTIFS('السجل'!$B$6:$B$505,$A95&amp;"",'السجل'!$D$6:$D$505,I$5))</f>
        <v/>
      </c>
      <c r="J95" s="16">
        <f>IF(OR($A95="",J$5=""),"",COUNTIFS('السجل'!$B$6:$B$505,$A95&amp;"",'السجل'!$D$6:$D$505,J$5))</f>
        <v/>
      </c>
      <c r="K95" s="16">
        <f>IF(OR($A95="",K$5=""),"",COUNTIFS('السجل'!$B$6:$B$505,$A95&amp;"",'السجل'!$D$6:$D$505,K$5))</f>
        <v/>
      </c>
      <c r="L95" s="16">
        <f>IF(OR($A95="",L$5=""),"",COUNTIFS('السجل'!$B$6:$B$505,$A95&amp;"",'السجل'!$D$6:$D$505,L$5))</f>
        <v/>
      </c>
      <c r="M95" s="19">
        <f>IF(A95="","",SUM(C95:L95))</f>
        <v/>
      </c>
    </row>
    <row r="96">
      <c r="A96" s="6">
        <f>IF('الطلاب'!A96&amp;""="","",'الطلاب'!A96)</f>
        <v/>
      </c>
      <c r="B96" s="6">
        <f>IF(A96="","",'الطلاب'!B96&amp;"")</f>
        <v/>
      </c>
      <c r="C96" s="16">
        <f>IF(OR($A96="",C$5=""),"",COUNTIFS('السجل'!$B$6:$B$505,$A96&amp;"",'السجل'!$D$6:$D$505,C$5))</f>
        <v/>
      </c>
      <c r="D96" s="16">
        <f>IF(OR($A96="",D$5=""),"",COUNTIFS('السجل'!$B$6:$B$505,$A96&amp;"",'السجل'!$D$6:$D$505,D$5))</f>
        <v/>
      </c>
      <c r="E96" s="16">
        <f>IF(OR($A96="",E$5=""),"",COUNTIFS('السجل'!$B$6:$B$505,$A96&amp;"",'السجل'!$D$6:$D$505,E$5))</f>
        <v/>
      </c>
      <c r="F96" s="16">
        <f>IF(OR($A96="",F$5=""),"",COUNTIFS('السجل'!$B$6:$B$505,$A96&amp;"",'السجل'!$D$6:$D$505,F$5))</f>
        <v/>
      </c>
      <c r="G96" s="16">
        <f>IF(OR($A96="",G$5=""),"",COUNTIFS('السجل'!$B$6:$B$505,$A96&amp;"",'السجل'!$D$6:$D$505,G$5))</f>
        <v/>
      </c>
      <c r="H96" s="16">
        <f>IF(OR($A96="",H$5=""),"",COUNTIFS('السجل'!$B$6:$B$505,$A96&amp;"",'السجل'!$D$6:$D$505,H$5))</f>
        <v/>
      </c>
      <c r="I96" s="16">
        <f>IF(OR($A96="",I$5=""),"",COUNTIFS('السجل'!$B$6:$B$505,$A96&amp;"",'السجل'!$D$6:$D$505,I$5))</f>
        <v/>
      </c>
      <c r="J96" s="16">
        <f>IF(OR($A96="",J$5=""),"",COUNTIFS('السجل'!$B$6:$B$505,$A96&amp;"",'السجل'!$D$6:$D$505,J$5))</f>
        <v/>
      </c>
      <c r="K96" s="16">
        <f>IF(OR($A96="",K$5=""),"",COUNTIFS('السجل'!$B$6:$B$505,$A96&amp;"",'السجل'!$D$6:$D$505,K$5))</f>
        <v/>
      </c>
      <c r="L96" s="16">
        <f>IF(OR($A96="",L$5=""),"",COUNTIFS('السجل'!$B$6:$B$505,$A96&amp;"",'السجل'!$D$6:$D$505,L$5))</f>
        <v/>
      </c>
      <c r="M96" s="19">
        <f>IF(A96="","",SUM(C96:L96))</f>
        <v/>
      </c>
    </row>
    <row r="97">
      <c r="A97" s="6">
        <f>IF('الطلاب'!A97&amp;""="","",'الطلاب'!A97)</f>
        <v/>
      </c>
      <c r="B97" s="6">
        <f>IF(A97="","",'الطلاب'!B97&amp;"")</f>
        <v/>
      </c>
      <c r="C97" s="16">
        <f>IF(OR($A97="",C$5=""),"",COUNTIFS('السجل'!$B$6:$B$505,$A97&amp;"",'السجل'!$D$6:$D$505,C$5))</f>
        <v/>
      </c>
      <c r="D97" s="16">
        <f>IF(OR($A97="",D$5=""),"",COUNTIFS('السجل'!$B$6:$B$505,$A97&amp;"",'السجل'!$D$6:$D$505,D$5))</f>
        <v/>
      </c>
      <c r="E97" s="16">
        <f>IF(OR($A97="",E$5=""),"",COUNTIFS('السجل'!$B$6:$B$505,$A97&amp;"",'السجل'!$D$6:$D$505,E$5))</f>
        <v/>
      </c>
      <c r="F97" s="16">
        <f>IF(OR($A97="",F$5=""),"",COUNTIFS('السجل'!$B$6:$B$505,$A97&amp;"",'السجل'!$D$6:$D$505,F$5))</f>
        <v/>
      </c>
      <c r="G97" s="16">
        <f>IF(OR($A97="",G$5=""),"",COUNTIFS('السجل'!$B$6:$B$505,$A97&amp;"",'السجل'!$D$6:$D$505,G$5))</f>
        <v/>
      </c>
      <c r="H97" s="16">
        <f>IF(OR($A97="",H$5=""),"",COUNTIFS('السجل'!$B$6:$B$505,$A97&amp;"",'السجل'!$D$6:$D$505,H$5))</f>
        <v/>
      </c>
      <c r="I97" s="16">
        <f>IF(OR($A97="",I$5=""),"",COUNTIFS('السجل'!$B$6:$B$505,$A97&amp;"",'السجل'!$D$6:$D$505,I$5))</f>
        <v/>
      </c>
      <c r="J97" s="16">
        <f>IF(OR($A97="",J$5=""),"",COUNTIFS('السجل'!$B$6:$B$505,$A97&amp;"",'السجل'!$D$6:$D$505,J$5))</f>
        <v/>
      </c>
      <c r="K97" s="16">
        <f>IF(OR($A97="",K$5=""),"",COUNTIFS('السجل'!$B$6:$B$505,$A97&amp;"",'السجل'!$D$6:$D$505,K$5))</f>
        <v/>
      </c>
      <c r="L97" s="16">
        <f>IF(OR($A97="",L$5=""),"",COUNTIFS('السجل'!$B$6:$B$505,$A97&amp;"",'السجل'!$D$6:$D$505,L$5))</f>
        <v/>
      </c>
      <c r="M97" s="19">
        <f>IF(A97="","",SUM(C97:L97))</f>
        <v/>
      </c>
    </row>
    <row r="98">
      <c r="A98" s="6">
        <f>IF('الطلاب'!A98&amp;""="","",'الطلاب'!A98)</f>
        <v/>
      </c>
      <c r="B98" s="6">
        <f>IF(A98="","",'الطلاب'!B98&amp;"")</f>
        <v/>
      </c>
      <c r="C98" s="16">
        <f>IF(OR($A98="",C$5=""),"",COUNTIFS('السجل'!$B$6:$B$505,$A98&amp;"",'السجل'!$D$6:$D$505,C$5))</f>
        <v/>
      </c>
      <c r="D98" s="16">
        <f>IF(OR($A98="",D$5=""),"",COUNTIFS('السجل'!$B$6:$B$505,$A98&amp;"",'السجل'!$D$6:$D$505,D$5))</f>
        <v/>
      </c>
      <c r="E98" s="16">
        <f>IF(OR($A98="",E$5=""),"",COUNTIFS('السجل'!$B$6:$B$505,$A98&amp;"",'السجل'!$D$6:$D$505,E$5))</f>
        <v/>
      </c>
      <c r="F98" s="16">
        <f>IF(OR($A98="",F$5=""),"",COUNTIFS('السجل'!$B$6:$B$505,$A98&amp;"",'السجل'!$D$6:$D$505,F$5))</f>
        <v/>
      </c>
      <c r="G98" s="16">
        <f>IF(OR($A98="",G$5=""),"",COUNTIFS('السجل'!$B$6:$B$505,$A98&amp;"",'السجل'!$D$6:$D$505,G$5))</f>
        <v/>
      </c>
      <c r="H98" s="16">
        <f>IF(OR($A98="",H$5=""),"",COUNTIFS('السجل'!$B$6:$B$505,$A98&amp;"",'السجل'!$D$6:$D$505,H$5))</f>
        <v/>
      </c>
      <c r="I98" s="16">
        <f>IF(OR($A98="",I$5=""),"",COUNTIFS('السجل'!$B$6:$B$505,$A98&amp;"",'السجل'!$D$6:$D$505,I$5))</f>
        <v/>
      </c>
      <c r="J98" s="16">
        <f>IF(OR($A98="",J$5=""),"",COUNTIFS('السجل'!$B$6:$B$505,$A98&amp;"",'السجل'!$D$6:$D$505,J$5))</f>
        <v/>
      </c>
      <c r="K98" s="16">
        <f>IF(OR($A98="",K$5=""),"",COUNTIFS('السجل'!$B$6:$B$505,$A98&amp;"",'السجل'!$D$6:$D$505,K$5))</f>
        <v/>
      </c>
      <c r="L98" s="16">
        <f>IF(OR($A98="",L$5=""),"",COUNTIFS('السجل'!$B$6:$B$505,$A98&amp;"",'السجل'!$D$6:$D$505,L$5))</f>
        <v/>
      </c>
      <c r="M98" s="19">
        <f>IF(A98="","",SUM(C98:L98))</f>
        <v/>
      </c>
    </row>
    <row r="99">
      <c r="A99" s="6">
        <f>IF('الطلاب'!A99&amp;""="","",'الطلاب'!A99)</f>
        <v/>
      </c>
      <c r="B99" s="6">
        <f>IF(A99="","",'الطلاب'!B99&amp;"")</f>
        <v/>
      </c>
      <c r="C99" s="16">
        <f>IF(OR($A99="",C$5=""),"",COUNTIFS('السجل'!$B$6:$B$505,$A99&amp;"",'السجل'!$D$6:$D$505,C$5))</f>
        <v/>
      </c>
      <c r="D99" s="16">
        <f>IF(OR($A99="",D$5=""),"",COUNTIFS('السجل'!$B$6:$B$505,$A99&amp;"",'السجل'!$D$6:$D$505,D$5))</f>
        <v/>
      </c>
      <c r="E99" s="16">
        <f>IF(OR($A99="",E$5=""),"",COUNTIFS('السجل'!$B$6:$B$505,$A99&amp;"",'السجل'!$D$6:$D$505,E$5))</f>
        <v/>
      </c>
      <c r="F99" s="16">
        <f>IF(OR($A99="",F$5=""),"",COUNTIFS('السجل'!$B$6:$B$505,$A99&amp;"",'السجل'!$D$6:$D$505,F$5))</f>
        <v/>
      </c>
      <c r="G99" s="16">
        <f>IF(OR($A99="",G$5=""),"",COUNTIFS('السجل'!$B$6:$B$505,$A99&amp;"",'السجل'!$D$6:$D$505,G$5))</f>
        <v/>
      </c>
      <c r="H99" s="16">
        <f>IF(OR($A99="",H$5=""),"",COUNTIFS('السجل'!$B$6:$B$505,$A99&amp;"",'السجل'!$D$6:$D$505,H$5))</f>
        <v/>
      </c>
      <c r="I99" s="16">
        <f>IF(OR($A99="",I$5=""),"",COUNTIFS('السجل'!$B$6:$B$505,$A99&amp;"",'السجل'!$D$6:$D$505,I$5))</f>
        <v/>
      </c>
      <c r="J99" s="16">
        <f>IF(OR($A99="",J$5=""),"",COUNTIFS('السجل'!$B$6:$B$505,$A99&amp;"",'السجل'!$D$6:$D$505,J$5))</f>
        <v/>
      </c>
      <c r="K99" s="16">
        <f>IF(OR($A99="",K$5=""),"",COUNTIFS('السجل'!$B$6:$B$505,$A99&amp;"",'السجل'!$D$6:$D$505,K$5))</f>
        <v/>
      </c>
      <c r="L99" s="16">
        <f>IF(OR($A99="",L$5=""),"",COUNTIFS('السجل'!$B$6:$B$505,$A99&amp;"",'السجل'!$D$6:$D$505,L$5))</f>
        <v/>
      </c>
      <c r="M99" s="19">
        <f>IF(A99="","",SUM(C99:L99))</f>
        <v/>
      </c>
    </row>
    <row r="100">
      <c r="A100" s="6">
        <f>IF('الطلاب'!A100&amp;""="","",'الطلاب'!A100)</f>
        <v/>
      </c>
      <c r="B100" s="6">
        <f>IF(A100="","",'الطلاب'!B100&amp;"")</f>
        <v/>
      </c>
      <c r="C100" s="16">
        <f>IF(OR($A100="",C$5=""),"",COUNTIFS('السجل'!$B$6:$B$505,$A100&amp;"",'السجل'!$D$6:$D$505,C$5))</f>
        <v/>
      </c>
      <c r="D100" s="16">
        <f>IF(OR($A100="",D$5=""),"",COUNTIFS('السجل'!$B$6:$B$505,$A100&amp;"",'السجل'!$D$6:$D$505,D$5))</f>
        <v/>
      </c>
      <c r="E100" s="16">
        <f>IF(OR($A100="",E$5=""),"",COUNTIFS('السجل'!$B$6:$B$505,$A100&amp;"",'السجل'!$D$6:$D$505,E$5))</f>
        <v/>
      </c>
      <c r="F100" s="16">
        <f>IF(OR($A100="",F$5=""),"",COUNTIFS('السجل'!$B$6:$B$505,$A100&amp;"",'السجل'!$D$6:$D$505,F$5))</f>
        <v/>
      </c>
      <c r="G100" s="16">
        <f>IF(OR($A100="",G$5=""),"",COUNTIFS('السجل'!$B$6:$B$505,$A100&amp;"",'السجل'!$D$6:$D$505,G$5))</f>
        <v/>
      </c>
      <c r="H100" s="16">
        <f>IF(OR($A100="",H$5=""),"",COUNTIFS('السجل'!$B$6:$B$505,$A100&amp;"",'السجل'!$D$6:$D$505,H$5))</f>
        <v/>
      </c>
      <c r="I100" s="16">
        <f>IF(OR($A100="",I$5=""),"",COUNTIFS('السجل'!$B$6:$B$505,$A100&amp;"",'السجل'!$D$6:$D$505,I$5))</f>
        <v/>
      </c>
      <c r="J100" s="16">
        <f>IF(OR($A100="",J$5=""),"",COUNTIFS('السجل'!$B$6:$B$505,$A100&amp;"",'السجل'!$D$6:$D$505,J$5))</f>
        <v/>
      </c>
      <c r="K100" s="16">
        <f>IF(OR($A100="",K$5=""),"",COUNTIFS('السجل'!$B$6:$B$505,$A100&amp;"",'السجل'!$D$6:$D$505,K$5))</f>
        <v/>
      </c>
      <c r="L100" s="16">
        <f>IF(OR($A100="",L$5=""),"",COUNTIFS('السجل'!$B$6:$B$505,$A100&amp;"",'السجل'!$D$6:$D$505,L$5))</f>
        <v/>
      </c>
      <c r="M100" s="19">
        <f>IF(A100="","",SUM(C100:L100))</f>
        <v/>
      </c>
    </row>
    <row r="101">
      <c r="A101" s="6">
        <f>IF('الطلاب'!A101&amp;""="","",'الطلاب'!A101)</f>
        <v/>
      </c>
      <c r="B101" s="6">
        <f>IF(A101="","",'الطلاب'!B101&amp;"")</f>
        <v/>
      </c>
      <c r="C101" s="16">
        <f>IF(OR($A101="",C$5=""),"",COUNTIFS('السجل'!$B$6:$B$505,$A101&amp;"",'السجل'!$D$6:$D$505,C$5))</f>
        <v/>
      </c>
      <c r="D101" s="16">
        <f>IF(OR($A101="",D$5=""),"",COUNTIFS('السجل'!$B$6:$B$505,$A101&amp;"",'السجل'!$D$6:$D$505,D$5))</f>
        <v/>
      </c>
      <c r="E101" s="16">
        <f>IF(OR($A101="",E$5=""),"",COUNTIFS('السجل'!$B$6:$B$505,$A101&amp;"",'السجل'!$D$6:$D$505,E$5))</f>
        <v/>
      </c>
      <c r="F101" s="16">
        <f>IF(OR($A101="",F$5=""),"",COUNTIFS('السجل'!$B$6:$B$505,$A101&amp;"",'السجل'!$D$6:$D$505,F$5))</f>
        <v/>
      </c>
      <c r="G101" s="16">
        <f>IF(OR($A101="",G$5=""),"",COUNTIFS('السجل'!$B$6:$B$505,$A101&amp;"",'السجل'!$D$6:$D$505,G$5))</f>
        <v/>
      </c>
      <c r="H101" s="16">
        <f>IF(OR($A101="",H$5=""),"",COUNTIFS('السجل'!$B$6:$B$505,$A101&amp;"",'السجل'!$D$6:$D$505,H$5))</f>
        <v/>
      </c>
      <c r="I101" s="16">
        <f>IF(OR($A101="",I$5=""),"",COUNTIFS('السجل'!$B$6:$B$505,$A101&amp;"",'السجل'!$D$6:$D$505,I$5))</f>
        <v/>
      </c>
      <c r="J101" s="16">
        <f>IF(OR($A101="",J$5=""),"",COUNTIFS('السجل'!$B$6:$B$505,$A101&amp;"",'السجل'!$D$6:$D$505,J$5))</f>
        <v/>
      </c>
      <c r="K101" s="16">
        <f>IF(OR($A101="",K$5=""),"",COUNTIFS('السجل'!$B$6:$B$505,$A101&amp;"",'السجل'!$D$6:$D$505,K$5))</f>
        <v/>
      </c>
      <c r="L101" s="16">
        <f>IF(OR($A101="",L$5=""),"",COUNTIFS('السجل'!$B$6:$B$505,$A101&amp;"",'السجل'!$D$6:$D$505,L$5))</f>
        <v/>
      </c>
      <c r="M101" s="19">
        <f>IF(A101="","",SUM(C101:L101))</f>
        <v/>
      </c>
    </row>
    <row r="102">
      <c r="A102" s="6">
        <f>IF('الطلاب'!A102&amp;""="","",'الطلاب'!A102)</f>
        <v/>
      </c>
      <c r="B102" s="6">
        <f>IF(A102="","",'الطلاب'!B102&amp;"")</f>
        <v/>
      </c>
      <c r="C102" s="16">
        <f>IF(OR($A102="",C$5=""),"",COUNTIFS('السجل'!$B$6:$B$505,$A102&amp;"",'السجل'!$D$6:$D$505,C$5))</f>
        <v/>
      </c>
      <c r="D102" s="16">
        <f>IF(OR($A102="",D$5=""),"",COUNTIFS('السجل'!$B$6:$B$505,$A102&amp;"",'السجل'!$D$6:$D$505,D$5))</f>
        <v/>
      </c>
      <c r="E102" s="16">
        <f>IF(OR($A102="",E$5=""),"",COUNTIFS('السجل'!$B$6:$B$505,$A102&amp;"",'السجل'!$D$6:$D$505,E$5))</f>
        <v/>
      </c>
      <c r="F102" s="16">
        <f>IF(OR($A102="",F$5=""),"",COUNTIFS('السجل'!$B$6:$B$505,$A102&amp;"",'السجل'!$D$6:$D$505,F$5))</f>
        <v/>
      </c>
      <c r="G102" s="16">
        <f>IF(OR($A102="",G$5=""),"",COUNTIFS('السجل'!$B$6:$B$505,$A102&amp;"",'السجل'!$D$6:$D$505,G$5))</f>
        <v/>
      </c>
      <c r="H102" s="16">
        <f>IF(OR($A102="",H$5=""),"",COUNTIFS('السجل'!$B$6:$B$505,$A102&amp;"",'السجل'!$D$6:$D$505,H$5))</f>
        <v/>
      </c>
      <c r="I102" s="16">
        <f>IF(OR($A102="",I$5=""),"",COUNTIFS('السجل'!$B$6:$B$505,$A102&amp;"",'السجل'!$D$6:$D$505,I$5))</f>
        <v/>
      </c>
      <c r="J102" s="16">
        <f>IF(OR($A102="",J$5=""),"",COUNTIFS('السجل'!$B$6:$B$505,$A102&amp;"",'السجل'!$D$6:$D$505,J$5))</f>
        <v/>
      </c>
      <c r="K102" s="16">
        <f>IF(OR($A102="",K$5=""),"",COUNTIFS('السجل'!$B$6:$B$505,$A102&amp;"",'السجل'!$D$6:$D$505,K$5))</f>
        <v/>
      </c>
      <c r="L102" s="16">
        <f>IF(OR($A102="",L$5=""),"",COUNTIFS('السجل'!$B$6:$B$505,$A102&amp;"",'السجل'!$D$6:$D$505,L$5))</f>
        <v/>
      </c>
      <c r="M102" s="19">
        <f>IF(A102="","",SUM(C102:L102))</f>
        <v/>
      </c>
    </row>
    <row r="103">
      <c r="A103" s="6">
        <f>IF('الطلاب'!A103&amp;""="","",'الطلاب'!A103)</f>
        <v/>
      </c>
      <c r="B103" s="6">
        <f>IF(A103="","",'الطلاب'!B103&amp;"")</f>
        <v/>
      </c>
      <c r="C103" s="16">
        <f>IF(OR($A103="",C$5=""),"",COUNTIFS('السجل'!$B$6:$B$505,$A103&amp;"",'السجل'!$D$6:$D$505,C$5))</f>
        <v/>
      </c>
      <c r="D103" s="16">
        <f>IF(OR($A103="",D$5=""),"",COUNTIFS('السجل'!$B$6:$B$505,$A103&amp;"",'السجل'!$D$6:$D$505,D$5))</f>
        <v/>
      </c>
      <c r="E103" s="16">
        <f>IF(OR($A103="",E$5=""),"",COUNTIFS('السجل'!$B$6:$B$505,$A103&amp;"",'السجل'!$D$6:$D$505,E$5))</f>
        <v/>
      </c>
      <c r="F103" s="16">
        <f>IF(OR($A103="",F$5=""),"",COUNTIFS('السجل'!$B$6:$B$505,$A103&amp;"",'السجل'!$D$6:$D$505,F$5))</f>
        <v/>
      </c>
      <c r="G103" s="16">
        <f>IF(OR($A103="",G$5=""),"",COUNTIFS('السجل'!$B$6:$B$505,$A103&amp;"",'السجل'!$D$6:$D$505,G$5))</f>
        <v/>
      </c>
      <c r="H103" s="16">
        <f>IF(OR($A103="",H$5=""),"",COUNTIFS('السجل'!$B$6:$B$505,$A103&amp;"",'السجل'!$D$6:$D$505,H$5))</f>
        <v/>
      </c>
      <c r="I103" s="16">
        <f>IF(OR($A103="",I$5=""),"",COUNTIFS('السجل'!$B$6:$B$505,$A103&amp;"",'السجل'!$D$6:$D$505,I$5))</f>
        <v/>
      </c>
      <c r="J103" s="16">
        <f>IF(OR($A103="",J$5=""),"",COUNTIFS('السجل'!$B$6:$B$505,$A103&amp;"",'السجل'!$D$6:$D$505,J$5))</f>
        <v/>
      </c>
      <c r="K103" s="16">
        <f>IF(OR($A103="",K$5=""),"",COUNTIFS('السجل'!$B$6:$B$505,$A103&amp;"",'السجل'!$D$6:$D$505,K$5))</f>
        <v/>
      </c>
      <c r="L103" s="16">
        <f>IF(OR($A103="",L$5=""),"",COUNTIFS('السجل'!$B$6:$B$505,$A103&amp;"",'السجل'!$D$6:$D$505,L$5))</f>
        <v/>
      </c>
      <c r="M103" s="19">
        <f>IF(A103="","",SUM(C103:L103))</f>
        <v/>
      </c>
    </row>
    <row r="104">
      <c r="A104" s="6">
        <f>IF('الطلاب'!A104&amp;""="","",'الطلاب'!A104)</f>
        <v/>
      </c>
      <c r="B104" s="6">
        <f>IF(A104="","",'الطلاب'!B104&amp;"")</f>
        <v/>
      </c>
      <c r="C104" s="16">
        <f>IF(OR($A104="",C$5=""),"",COUNTIFS('السجل'!$B$6:$B$505,$A104&amp;"",'السجل'!$D$6:$D$505,C$5))</f>
        <v/>
      </c>
      <c r="D104" s="16">
        <f>IF(OR($A104="",D$5=""),"",COUNTIFS('السجل'!$B$6:$B$505,$A104&amp;"",'السجل'!$D$6:$D$505,D$5))</f>
        <v/>
      </c>
      <c r="E104" s="16">
        <f>IF(OR($A104="",E$5=""),"",COUNTIFS('السجل'!$B$6:$B$505,$A104&amp;"",'السجل'!$D$6:$D$505,E$5))</f>
        <v/>
      </c>
      <c r="F104" s="16">
        <f>IF(OR($A104="",F$5=""),"",COUNTIFS('السجل'!$B$6:$B$505,$A104&amp;"",'السجل'!$D$6:$D$505,F$5))</f>
        <v/>
      </c>
      <c r="G104" s="16">
        <f>IF(OR($A104="",G$5=""),"",COUNTIFS('السجل'!$B$6:$B$505,$A104&amp;"",'السجل'!$D$6:$D$505,G$5))</f>
        <v/>
      </c>
      <c r="H104" s="16">
        <f>IF(OR($A104="",H$5=""),"",COUNTIFS('السجل'!$B$6:$B$505,$A104&amp;"",'السجل'!$D$6:$D$505,H$5))</f>
        <v/>
      </c>
      <c r="I104" s="16">
        <f>IF(OR($A104="",I$5=""),"",COUNTIFS('السجل'!$B$6:$B$505,$A104&amp;"",'السجل'!$D$6:$D$505,I$5))</f>
        <v/>
      </c>
      <c r="J104" s="16">
        <f>IF(OR($A104="",J$5=""),"",COUNTIFS('السجل'!$B$6:$B$505,$A104&amp;"",'السجل'!$D$6:$D$505,J$5))</f>
        <v/>
      </c>
      <c r="K104" s="16">
        <f>IF(OR($A104="",K$5=""),"",COUNTIFS('السجل'!$B$6:$B$505,$A104&amp;"",'السجل'!$D$6:$D$505,K$5))</f>
        <v/>
      </c>
      <c r="L104" s="16">
        <f>IF(OR($A104="",L$5=""),"",COUNTIFS('السجل'!$B$6:$B$505,$A104&amp;"",'السجل'!$D$6:$D$505,L$5))</f>
        <v/>
      </c>
      <c r="M104" s="19">
        <f>IF(A104="","",SUM(C104:L104))</f>
        <v/>
      </c>
    </row>
    <row r="105">
      <c r="A105" s="6">
        <f>IF('الطلاب'!A105&amp;""="","",'الطلاب'!A105)</f>
        <v/>
      </c>
      <c r="B105" s="6">
        <f>IF(A105="","",'الطلاب'!B105&amp;"")</f>
        <v/>
      </c>
      <c r="C105" s="16">
        <f>IF(OR($A105="",C$5=""),"",COUNTIFS('السجل'!$B$6:$B$505,$A105&amp;"",'السجل'!$D$6:$D$505,C$5))</f>
        <v/>
      </c>
      <c r="D105" s="16">
        <f>IF(OR($A105="",D$5=""),"",COUNTIFS('السجل'!$B$6:$B$505,$A105&amp;"",'السجل'!$D$6:$D$505,D$5))</f>
        <v/>
      </c>
      <c r="E105" s="16">
        <f>IF(OR($A105="",E$5=""),"",COUNTIFS('السجل'!$B$6:$B$505,$A105&amp;"",'السجل'!$D$6:$D$505,E$5))</f>
        <v/>
      </c>
      <c r="F105" s="16">
        <f>IF(OR($A105="",F$5=""),"",COUNTIFS('السجل'!$B$6:$B$505,$A105&amp;"",'السجل'!$D$6:$D$505,F$5))</f>
        <v/>
      </c>
      <c r="G105" s="16">
        <f>IF(OR($A105="",G$5=""),"",COUNTIFS('السجل'!$B$6:$B$505,$A105&amp;"",'السجل'!$D$6:$D$505,G$5))</f>
        <v/>
      </c>
      <c r="H105" s="16">
        <f>IF(OR($A105="",H$5=""),"",COUNTIFS('السجل'!$B$6:$B$505,$A105&amp;"",'السجل'!$D$6:$D$505,H$5))</f>
        <v/>
      </c>
      <c r="I105" s="16">
        <f>IF(OR($A105="",I$5=""),"",COUNTIFS('السجل'!$B$6:$B$505,$A105&amp;"",'السجل'!$D$6:$D$505,I$5))</f>
        <v/>
      </c>
      <c r="J105" s="16">
        <f>IF(OR($A105="",J$5=""),"",COUNTIFS('السجل'!$B$6:$B$505,$A105&amp;"",'السجل'!$D$6:$D$505,J$5))</f>
        <v/>
      </c>
      <c r="K105" s="16">
        <f>IF(OR($A105="",K$5=""),"",COUNTIFS('السجل'!$B$6:$B$505,$A105&amp;"",'السجل'!$D$6:$D$505,K$5))</f>
        <v/>
      </c>
      <c r="L105" s="16">
        <f>IF(OR($A105="",L$5=""),"",COUNTIFS('السجل'!$B$6:$B$505,$A105&amp;"",'السجل'!$D$6:$D$505,L$5))</f>
        <v/>
      </c>
      <c r="M105" s="19">
        <f>IF(A105="","",SUM(C105:L105))</f>
        <v/>
      </c>
    </row>
    <row r="106">
      <c r="A106" s="6">
        <f>IF('الطلاب'!A106&amp;""="","",'الطلاب'!A106)</f>
        <v/>
      </c>
      <c r="B106" s="6">
        <f>IF(A106="","",'الطلاب'!B106&amp;"")</f>
        <v/>
      </c>
      <c r="C106" s="16">
        <f>IF(OR($A106="",C$5=""),"",COUNTIFS('السجل'!$B$6:$B$505,$A106&amp;"",'السجل'!$D$6:$D$505,C$5))</f>
        <v/>
      </c>
      <c r="D106" s="16">
        <f>IF(OR($A106="",D$5=""),"",COUNTIFS('السجل'!$B$6:$B$505,$A106&amp;"",'السجل'!$D$6:$D$505,D$5))</f>
        <v/>
      </c>
      <c r="E106" s="16">
        <f>IF(OR($A106="",E$5=""),"",COUNTIFS('السجل'!$B$6:$B$505,$A106&amp;"",'السجل'!$D$6:$D$505,E$5))</f>
        <v/>
      </c>
      <c r="F106" s="16">
        <f>IF(OR($A106="",F$5=""),"",COUNTIFS('السجل'!$B$6:$B$505,$A106&amp;"",'السجل'!$D$6:$D$505,F$5))</f>
        <v/>
      </c>
      <c r="G106" s="16">
        <f>IF(OR($A106="",G$5=""),"",COUNTIFS('السجل'!$B$6:$B$505,$A106&amp;"",'السجل'!$D$6:$D$505,G$5))</f>
        <v/>
      </c>
      <c r="H106" s="16">
        <f>IF(OR($A106="",H$5=""),"",COUNTIFS('السجل'!$B$6:$B$505,$A106&amp;"",'السجل'!$D$6:$D$505,H$5))</f>
        <v/>
      </c>
      <c r="I106" s="16">
        <f>IF(OR($A106="",I$5=""),"",COUNTIFS('السجل'!$B$6:$B$505,$A106&amp;"",'السجل'!$D$6:$D$505,I$5))</f>
        <v/>
      </c>
      <c r="J106" s="16">
        <f>IF(OR($A106="",J$5=""),"",COUNTIFS('السجل'!$B$6:$B$505,$A106&amp;"",'السجل'!$D$6:$D$505,J$5))</f>
        <v/>
      </c>
      <c r="K106" s="16">
        <f>IF(OR($A106="",K$5=""),"",COUNTIFS('السجل'!$B$6:$B$505,$A106&amp;"",'السجل'!$D$6:$D$505,K$5))</f>
        <v/>
      </c>
      <c r="L106" s="16">
        <f>IF(OR($A106="",L$5=""),"",COUNTIFS('السجل'!$B$6:$B$505,$A106&amp;"",'السجل'!$D$6:$D$505,L$5))</f>
        <v/>
      </c>
      <c r="M106" s="19">
        <f>IF(A106="","",SUM(C106:L106))</f>
        <v/>
      </c>
    </row>
    <row r="107">
      <c r="A107" s="6">
        <f>IF('الطلاب'!A107&amp;""="","",'الطلاب'!A107)</f>
        <v/>
      </c>
      <c r="B107" s="6">
        <f>IF(A107="","",'الطلاب'!B107&amp;"")</f>
        <v/>
      </c>
      <c r="C107" s="16">
        <f>IF(OR($A107="",C$5=""),"",COUNTIFS('السجل'!$B$6:$B$505,$A107&amp;"",'السجل'!$D$6:$D$505,C$5))</f>
        <v/>
      </c>
      <c r="D107" s="16">
        <f>IF(OR($A107="",D$5=""),"",COUNTIFS('السجل'!$B$6:$B$505,$A107&amp;"",'السجل'!$D$6:$D$505,D$5))</f>
        <v/>
      </c>
      <c r="E107" s="16">
        <f>IF(OR($A107="",E$5=""),"",COUNTIFS('السجل'!$B$6:$B$505,$A107&amp;"",'السجل'!$D$6:$D$505,E$5))</f>
        <v/>
      </c>
      <c r="F107" s="16">
        <f>IF(OR($A107="",F$5=""),"",COUNTIFS('السجل'!$B$6:$B$505,$A107&amp;"",'السجل'!$D$6:$D$505,F$5))</f>
        <v/>
      </c>
      <c r="G107" s="16">
        <f>IF(OR($A107="",G$5=""),"",COUNTIFS('السجل'!$B$6:$B$505,$A107&amp;"",'السجل'!$D$6:$D$505,G$5))</f>
        <v/>
      </c>
      <c r="H107" s="16">
        <f>IF(OR($A107="",H$5=""),"",COUNTIFS('السجل'!$B$6:$B$505,$A107&amp;"",'السجل'!$D$6:$D$505,H$5))</f>
        <v/>
      </c>
      <c r="I107" s="16">
        <f>IF(OR($A107="",I$5=""),"",COUNTIFS('السجل'!$B$6:$B$505,$A107&amp;"",'السجل'!$D$6:$D$505,I$5))</f>
        <v/>
      </c>
      <c r="J107" s="16">
        <f>IF(OR($A107="",J$5=""),"",COUNTIFS('السجل'!$B$6:$B$505,$A107&amp;"",'السجل'!$D$6:$D$505,J$5))</f>
        <v/>
      </c>
      <c r="K107" s="16">
        <f>IF(OR($A107="",K$5=""),"",COUNTIFS('السجل'!$B$6:$B$505,$A107&amp;"",'السجل'!$D$6:$D$505,K$5))</f>
        <v/>
      </c>
      <c r="L107" s="16">
        <f>IF(OR($A107="",L$5=""),"",COUNTIFS('السجل'!$B$6:$B$505,$A107&amp;"",'السجل'!$D$6:$D$505,L$5))</f>
        <v/>
      </c>
      <c r="M107" s="19">
        <f>IF(A107="","",SUM(C107:L107))</f>
        <v/>
      </c>
    </row>
    <row r="108">
      <c r="A108" s="6">
        <f>IF('الطلاب'!A108&amp;""="","",'الطلاب'!A108)</f>
        <v/>
      </c>
      <c r="B108" s="6">
        <f>IF(A108="","",'الطلاب'!B108&amp;"")</f>
        <v/>
      </c>
      <c r="C108" s="16">
        <f>IF(OR($A108="",C$5=""),"",COUNTIFS('السجل'!$B$6:$B$505,$A108&amp;"",'السجل'!$D$6:$D$505,C$5))</f>
        <v/>
      </c>
      <c r="D108" s="16">
        <f>IF(OR($A108="",D$5=""),"",COUNTIFS('السجل'!$B$6:$B$505,$A108&amp;"",'السجل'!$D$6:$D$505,D$5))</f>
        <v/>
      </c>
      <c r="E108" s="16">
        <f>IF(OR($A108="",E$5=""),"",COUNTIFS('السجل'!$B$6:$B$505,$A108&amp;"",'السجل'!$D$6:$D$505,E$5))</f>
        <v/>
      </c>
      <c r="F108" s="16">
        <f>IF(OR($A108="",F$5=""),"",COUNTIFS('السجل'!$B$6:$B$505,$A108&amp;"",'السجل'!$D$6:$D$505,F$5))</f>
        <v/>
      </c>
      <c r="G108" s="16">
        <f>IF(OR($A108="",G$5=""),"",COUNTIFS('السجل'!$B$6:$B$505,$A108&amp;"",'السجل'!$D$6:$D$505,G$5))</f>
        <v/>
      </c>
      <c r="H108" s="16">
        <f>IF(OR($A108="",H$5=""),"",COUNTIFS('السجل'!$B$6:$B$505,$A108&amp;"",'السجل'!$D$6:$D$505,H$5))</f>
        <v/>
      </c>
      <c r="I108" s="16">
        <f>IF(OR($A108="",I$5=""),"",COUNTIFS('السجل'!$B$6:$B$505,$A108&amp;"",'السجل'!$D$6:$D$505,I$5))</f>
        <v/>
      </c>
      <c r="J108" s="16">
        <f>IF(OR($A108="",J$5=""),"",COUNTIFS('السجل'!$B$6:$B$505,$A108&amp;"",'السجل'!$D$6:$D$505,J$5))</f>
        <v/>
      </c>
      <c r="K108" s="16">
        <f>IF(OR($A108="",K$5=""),"",COUNTIFS('السجل'!$B$6:$B$505,$A108&amp;"",'السجل'!$D$6:$D$505,K$5))</f>
        <v/>
      </c>
      <c r="L108" s="16">
        <f>IF(OR($A108="",L$5=""),"",COUNTIFS('السجل'!$B$6:$B$505,$A108&amp;"",'السجل'!$D$6:$D$505,L$5))</f>
        <v/>
      </c>
      <c r="M108" s="19">
        <f>IF(A108="","",SUM(C108:L108))</f>
        <v/>
      </c>
    </row>
    <row r="109">
      <c r="A109" s="6">
        <f>IF('الطلاب'!A109&amp;""="","",'الطلاب'!A109)</f>
        <v/>
      </c>
      <c r="B109" s="6">
        <f>IF(A109="","",'الطلاب'!B109&amp;"")</f>
        <v/>
      </c>
      <c r="C109" s="16">
        <f>IF(OR($A109="",C$5=""),"",COUNTIFS('السجل'!$B$6:$B$505,$A109&amp;"",'السجل'!$D$6:$D$505,C$5))</f>
        <v/>
      </c>
      <c r="D109" s="16">
        <f>IF(OR($A109="",D$5=""),"",COUNTIFS('السجل'!$B$6:$B$505,$A109&amp;"",'السجل'!$D$6:$D$505,D$5))</f>
        <v/>
      </c>
      <c r="E109" s="16">
        <f>IF(OR($A109="",E$5=""),"",COUNTIFS('السجل'!$B$6:$B$505,$A109&amp;"",'السجل'!$D$6:$D$505,E$5))</f>
        <v/>
      </c>
      <c r="F109" s="16">
        <f>IF(OR($A109="",F$5=""),"",COUNTIFS('السجل'!$B$6:$B$505,$A109&amp;"",'السجل'!$D$6:$D$505,F$5))</f>
        <v/>
      </c>
      <c r="G109" s="16">
        <f>IF(OR($A109="",G$5=""),"",COUNTIFS('السجل'!$B$6:$B$505,$A109&amp;"",'السجل'!$D$6:$D$505,G$5))</f>
        <v/>
      </c>
      <c r="H109" s="16">
        <f>IF(OR($A109="",H$5=""),"",COUNTIFS('السجل'!$B$6:$B$505,$A109&amp;"",'السجل'!$D$6:$D$505,H$5))</f>
        <v/>
      </c>
      <c r="I109" s="16">
        <f>IF(OR($A109="",I$5=""),"",COUNTIFS('السجل'!$B$6:$B$505,$A109&amp;"",'السجل'!$D$6:$D$505,I$5))</f>
        <v/>
      </c>
      <c r="J109" s="16">
        <f>IF(OR($A109="",J$5=""),"",COUNTIFS('السجل'!$B$6:$B$505,$A109&amp;"",'السجل'!$D$6:$D$505,J$5))</f>
        <v/>
      </c>
      <c r="K109" s="16">
        <f>IF(OR($A109="",K$5=""),"",COUNTIFS('السجل'!$B$6:$B$505,$A109&amp;"",'السجل'!$D$6:$D$505,K$5))</f>
        <v/>
      </c>
      <c r="L109" s="16">
        <f>IF(OR($A109="",L$5=""),"",COUNTIFS('السجل'!$B$6:$B$505,$A109&amp;"",'السجل'!$D$6:$D$505,L$5))</f>
        <v/>
      </c>
      <c r="M109" s="19">
        <f>IF(A109="","",SUM(C109:L109))</f>
        <v/>
      </c>
    </row>
    <row r="110">
      <c r="A110" s="6">
        <f>IF('الطلاب'!A110&amp;""="","",'الطلاب'!A110)</f>
        <v/>
      </c>
      <c r="B110" s="6">
        <f>IF(A110="","",'الطلاب'!B110&amp;"")</f>
        <v/>
      </c>
      <c r="C110" s="16">
        <f>IF(OR($A110="",C$5=""),"",COUNTIFS('السجل'!$B$6:$B$505,$A110&amp;"",'السجل'!$D$6:$D$505,C$5))</f>
        <v/>
      </c>
      <c r="D110" s="16">
        <f>IF(OR($A110="",D$5=""),"",COUNTIFS('السجل'!$B$6:$B$505,$A110&amp;"",'السجل'!$D$6:$D$505,D$5))</f>
        <v/>
      </c>
      <c r="E110" s="16">
        <f>IF(OR($A110="",E$5=""),"",COUNTIFS('السجل'!$B$6:$B$505,$A110&amp;"",'السجل'!$D$6:$D$505,E$5))</f>
        <v/>
      </c>
      <c r="F110" s="16">
        <f>IF(OR($A110="",F$5=""),"",COUNTIFS('السجل'!$B$6:$B$505,$A110&amp;"",'السجل'!$D$6:$D$505,F$5))</f>
        <v/>
      </c>
      <c r="G110" s="16">
        <f>IF(OR($A110="",G$5=""),"",COUNTIFS('السجل'!$B$6:$B$505,$A110&amp;"",'السجل'!$D$6:$D$505,G$5))</f>
        <v/>
      </c>
      <c r="H110" s="16">
        <f>IF(OR($A110="",H$5=""),"",COUNTIFS('السجل'!$B$6:$B$505,$A110&amp;"",'السجل'!$D$6:$D$505,H$5))</f>
        <v/>
      </c>
      <c r="I110" s="16">
        <f>IF(OR($A110="",I$5=""),"",COUNTIFS('السجل'!$B$6:$B$505,$A110&amp;"",'السجل'!$D$6:$D$505,I$5))</f>
        <v/>
      </c>
      <c r="J110" s="16">
        <f>IF(OR($A110="",J$5=""),"",COUNTIFS('السجل'!$B$6:$B$505,$A110&amp;"",'السجل'!$D$6:$D$505,J$5))</f>
        <v/>
      </c>
      <c r="K110" s="16">
        <f>IF(OR($A110="",K$5=""),"",COUNTIFS('السجل'!$B$6:$B$505,$A110&amp;"",'السجل'!$D$6:$D$505,K$5))</f>
        <v/>
      </c>
      <c r="L110" s="16">
        <f>IF(OR($A110="",L$5=""),"",COUNTIFS('السجل'!$B$6:$B$505,$A110&amp;"",'السجل'!$D$6:$D$505,L$5))</f>
        <v/>
      </c>
      <c r="M110" s="19">
        <f>IF(A110="","",SUM(C110:L110))</f>
        <v/>
      </c>
    </row>
    <row r="111">
      <c r="A111" s="6">
        <f>IF('الطلاب'!A111&amp;""="","",'الطلاب'!A111)</f>
        <v/>
      </c>
      <c r="B111" s="6">
        <f>IF(A111="","",'الطلاب'!B111&amp;"")</f>
        <v/>
      </c>
      <c r="C111" s="16">
        <f>IF(OR($A111="",C$5=""),"",COUNTIFS('السجل'!$B$6:$B$505,$A111&amp;"",'السجل'!$D$6:$D$505,C$5))</f>
        <v/>
      </c>
      <c r="D111" s="16">
        <f>IF(OR($A111="",D$5=""),"",COUNTIFS('السجل'!$B$6:$B$505,$A111&amp;"",'السجل'!$D$6:$D$505,D$5))</f>
        <v/>
      </c>
      <c r="E111" s="16">
        <f>IF(OR($A111="",E$5=""),"",COUNTIFS('السجل'!$B$6:$B$505,$A111&amp;"",'السجل'!$D$6:$D$505,E$5))</f>
        <v/>
      </c>
      <c r="F111" s="16">
        <f>IF(OR($A111="",F$5=""),"",COUNTIFS('السجل'!$B$6:$B$505,$A111&amp;"",'السجل'!$D$6:$D$505,F$5))</f>
        <v/>
      </c>
      <c r="G111" s="16">
        <f>IF(OR($A111="",G$5=""),"",COUNTIFS('السجل'!$B$6:$B$505,$A111&amp;"",'السجل'!$D$6:$D$505,G$5))</f>
        <v/>
      </c>
      <c r="H111" s="16">
        <f>IF(OR($A111="",H$5=""),"",COUNTIFS('السجل'!$B$6:$B$505,$A111&amp;"",'السجل'!$D$6:$D$505,H$5))</f>
        <v/>
      </c>
      <c r="I111" s="16">
        <f>IF(OR($A111="",I$5=""),"",COUNTIFS('السجل'!$B$6:$B$505,$A111&amp;"",'السجل'!$D$6:$D$505,I$5))</f>
        <v/>
      </c>
      <c r="J111" s="16">
        <f>IF(OR($A111="",J$5=""),"",COUNTIFS('السجل'!$B$6:$B$505,$A111&amp;"",'السجل'!$D$6:$D$505,J$5))</f>
        <v/>
      </c>
      <c r="K111" s="16">
        <f>IF(OR($A111="",K$5=""),"",COUNTIFS('السجل'!$B$6:$B$505,$A111&amp;"",'السجل'!$D$6:$D$505,K$5))</f>
        <v/>
      </c>
      <c r="L111" s="16">
        <f>IF(OR($A111="",L$5=""),"",COUNTIFS('السجل'!$B$6:$B$505,$A111&amp;"",'السجل'!$D$6:$D$505,L$5))</f>
        <v/>
      </c>
      <c r="M111" s="19">
        <f>IF(A111="","",SUM(C111:L111))</f>
        <v/>
      </c>
    </row>
    <row r="112">
      <c r="A112" s="6">
        <f>IF('الطلاب'!A112&amp;""="","",'الطلاب'!A112)</f>
        <v/>
      </c>
      <c r="B112" s="6">
        <f>IF(A112="","",'الطلاب'!B112&amp;"")</f>
        <v/>
      </c>
      <c r="C112" s="16">
        <f>IF(OR($A112="",C$5=""),"",COUNTIFS('السجل'!$B$6:$B$505,$A112&amp;"",'السجل'!$D$6:$D$505,C$5))</f>
        <v/>
      </c>
      <c r="D112" s="16">
        <f>IF(OR($A112="",D$5=""),"",COUNTIFS('السجل'!$B$6:$B$505,$A112&amp;"",'السجل'!$D$6:$D$505,D$5))</f>
        <v/>
      </c>
      <c r="E112" s="16">
        <f>IF(OR($A112="",E$5=""),"",COUNTIFS('السجل'!$B$6:$B$505,$A112&amp;"",'السجل'!$D$6:$D$505,E$5))</f>
        <v/>
      </c>
      <c r="F112" s="16">
        <f>IF(OR($A112="",F$5=""),"",COUNTIFS('السجل'!$B$6:$B$505,$A112&amp;"",'السجل'!$D$6:$D$505,F$5))</f>
        <v/>
      </c>
      <c r="G112" s="16">
        <f>IF(OR($A112="",G$5=""),"",COUNTIFS('السجل'!$B$6:$B$505,$A112&amp;"",'السجل'!$D$6:$D$505,G$5))</f>
        <v/>
      </c>
      <c r="H112" s="16">
        <f>IF(OR($A112="",H$5=""),"",COUNTIFS('السجل'!$B$6:$B$505,$A112&amp;"",'السجل'!$D$6:$D$505,H$5))</f>
        <v/>
      </c>
      <c r="I112" s="16">
        <f>IF(OR($A112="",I$5=""),"",COUNTIFS('السجل'!$B$6:$B$505,$A112&amp;"",'السجل'!$D$6:$D$505,I$5))</f>
        <v/>
      </c>
      <c r="J112" s="16">
        <f>IF(OR($A112="",J$5=""),"",COUNTIFS('السجل'!$B$6:$B$505,$A112&amp;"",'السجل'!$D$6:$D$505,J$5))</f>
        <v/>
      </c>
      <c r="K112" s="16">
        <f>IF(OR($A112="",K$5=""),"",COUNTIFS('السجل'!$B$6:$B$505,$A112&amp;"",'السجل'!$D$6:$D$505,K$5))</f>
        <v/>
      </c>
      <c r="L112" s="16">
        <f>IF(OR($A112="",L$5=""),"",COUNTIFS('السجل'!$B$6:$B$505,$A112&amp;"",'السجل'!$D$6:$D$505,L$5))</f>
        <v/>
      </c>
      <c r="M112" s="19">
        <f>IF(A112="","",SUM(C112:L112))</f>
        <v/>
      </c>
    </row>
    <row r="113">
      <c r="A113" s="6">
        <f>IF('الطلاب'!A113&amp;""="","",'الطلاب'!A113)</f>
        <v/>
      </c>
      <c r="B113" s="6">
        <f>IF(A113="","",'الطلاب'!B113&amp;"")</f>
        <v/>
      </c>
      <c r="C113" s="16">
        <f>IF(OR($A113="",C$5=""),"",COUNTIFS('السجل'!$B$6:$B$505,$A113&amp;"",'السجل'!$D$6:$D$505,C$5))</f>
        <v/>
      </c>
      <c r="D113" s="16">
        <f>IF(OR($A113="",D$5=""),"",COUNTIFS('السجل'!$B$6:$B$505,$A113&amp;"",'السجل'!$D$6:$D$505,D$5))</f>
        <v/>
      </c>
      <c r="E113" s="16">
        <f>IF(OR($A113="",E$5=""),"",COUNTIFS('السجل'!$B$6:$B$505,$A113&amp;"",'السجل'!$D$6:$D$505,E$5))</f>
        <v/>
      </c>
      <c r="F113" s="16">
        <f>IF(OR($A113="",F$5=""),"",COUNTIFS('السجل'!$B$6:$B$505,$A113&amp;"",'السجل'!$D$6:$D$505,F$5))</f>
        <v/>
      </c>
      <c r="G113" s="16">
        <f>IF(OR($A113="",G$5=""),"",COUNTIFS('السجل'!$B$6:$B$505,$A113&amp;"",'السجل'!$D$6:$D$505,G$5))</f>
        <v/>
      </c>
      <c r="H113" s="16">
        <f>IF(OR($A113="",H$5=""),"",COUNTIFS('السجل'!$B$6:$B$505,$A113&amp;"",'السجل'!$D$6:$D$505,H$5))</f>
        <v/>
      </c>
      <c r="I113" s="16">
        <f>IF(OR($A113="",I$5=""),"",COUNTIFS('السجل'!$B$6:$B$505,$A113&amp;"",'السجل'!$D$6:$D$505,I$5))</f>
        <v/>
      </c>
      <c r="J113" s="16">
        <f>IF(OR($A113="",J$5=""),"",COUNTIFS('السجل'!$B$6:$B$505,$A113&amp;"",'السجل'!$D$6:$D$505,J$5))</f>
        <v/>
      </c>
      <c r="K113" s="16">
        <f>IF(OR($A113="",K$5=""),"",COUNTIFS('السجل'!$B$6:$B$505,$A113&amp;"",'السجل'!$D$6:$D$505,K$5))</f>
        <v/>
      </c>
      <c r="L113" s="16">
        <f>IF(OR($A113="",L$5=""),"",COUNTIFS('السجل'!$B$6:$B$505,$A113&amp;"",'السجل'!$D$6:$D$505,L$5))</f>
        <v/>
      </c>
      <c r="M113" s="19">
        <f>IF(A113="","",SUM(C113:L113))</f>
        <v/>
      </c>
    </row>
    <row r="114">
      <c r="A114" s="6">
        <f>IF('الطلاب'!A114&amp;""="","",'الطلاب'!A114)</f>
        <v/>
      </c>
      <c r="B114" s="6">
        <f>IF(A114="","",'الطلاب'!B114&amp;"")</f>
        <v/>
      </c>
      <c r="C114" s="16">
        <f>IF(OR($A114="",C$5=""),"",COUNTIFS('السجل'!$B$6:$B$505,$A114&amp;"",'السجل'!$D$6:$D$505,C$5))</f>
        <v/>
      </c>
      <c r="D114" s="16">
        <f>IF(OR($A114="",D$5=""),"",COUNTIFS('السجل'!$B$6:$B$505,$A114&amp;"",'السجل'!$D$6:$D$505,D$5))</f>
        <v/>
      </c>
      <c r="E114" s="16">
        <f>IF(OR($A114="",E$5=""),"",COUNTIFS('السجل'!$B$6:$B$505,$A114&amp;"",'السجل'!$D$6:$D$505,E$5))</f>
        <v/>
      </c>
      <c r="F114" s="16">
        <f>IF(OR($A114="",F$5=""),"",COUNTIFS('السجل'!$B$6:$B$505,$A114&amp;"",'السجل'!$D$6:$D$505,F$5))</f>
        <v/>
      </c>
      <c r="G114" s="16">
        <f>IF(OR($A114="",G$5=""),"",COUNTIFS('السجل'!$B$6:$B$505,$A114&amp;"",'السجل'!$D$6:$D$505,G$5))</f>
        <v/>
      </c>
      <c r="H114" s="16">
        <f>IF(OR($A114="",H$5=""),"",COUNTIFS('السجل'!$B$6:$B$505,$A114&amp;"",'السجل'!$D$6:$D$505,H$5))</f>
        <v/>
      </c>
      <c r="I114" s="16">
        <f>IF(OR($A114="",I$5=""),"",COUNTIFS('السجل'!$B$6:$B$505,$A114&amp;"",'السجل'!$D$6:$D$505,I$5))</f>
        <v/>
      </c>
      <c r="J114" s="16">
        <f>IF(OR($A114="",J$5=""),"",COUNTIFS('السجل'!$B$6:$B$505,$A114&amp;"",'السجل'!$D$6:$D$505,J$5))</f>
        <v/>
      </c>
      <c r="K114" s="16">
        <f>IF(OR($A114="",K$5=""),"",COUNTIFS('السجل'!$B$6:$B$505,$A114&amp;"",'السجل'!$D$6:$D$505,K$5))</f>
        <v/>
      </c>
      <c r="L114" s="16">
        <f>IF(OR($A114="",L$5=""),"",COUNTIFS('السجل'!$B$6:$B$505,$A114&amp;"",'السجل'!$D$6:$D$505,L$5))</f>
        <v/>
      </c>
      <c r="M114" s="19">
        <f>IF(A114="","",SUM(C114:L114))</f>
        <v/>
      </c>
    </row>
    <row r="115">
      <c r="A115" s="6">
        <f>IF('الطلاب'!A115&amp;""="","",'الطلاب'!A115)</f>
        <v/>
      </c>
      <c r="B115" s="6">
        <f>IF(A115="","",'الطلاب'!B115&amp;"")</f>
        <v/>
      </c>
      <c r="C115" s="16">
        <f>IF(OR($A115="",C$5=""),"",COUNTIFS('السجل'!$B$6:$B$505,$A115&amp;"",'السجل'!$D$6:$D$505,C$5))</f>
        <v/>
      </c>
      <c r="D115" s="16">
        <f>IF(OR($A115="",D$5=""),"",COUNTIFS('السجل'!$B$6:$B$505,$A115&amp;"",'السجل'!$D$6:$D$505,D$5))</f>
        <v/>
      </c>
      <c r="E115" s="16">
        <f>IF(OR($A115="",E$5=""),"",COUNTIFS('السجل'!$B$6:$B$505,$A115&amp;"",'السجل'!$D$6:$D$505,E$5))</f>
        <v/>
      </c>
      <c r="F115" s="16">
        <f>IF(OR($A115="",F$5=""),"",COUNTIFS('السجل'!$B$6:$B$505,$A115&amp;"",'السجل'!$D$6:$D$505,F$5))</f>
        <v/>
      </c>
      <c r="G115" s="16">
        <f>IF(OR($A115="",G$5=""),"",COUNTIFS('السجل'!$B$6:$B$505,$A115&amp;"",'السجل'!$D$6:$D$505,G$5))</f>
        <v/>
      </c>
      <c r="H115" s="16">
        <f>IF(OR($A115="",H$5=""),"",COUNTIFS('السجل'!$B$6:$B$505,$A115&amp;"",'السجل'!$D$6:$D$505,H$5))</f>
        <v/>
      </c>
      <c r="I115" s="16">
        <f>IF(OR($A115="",I$5=""),"",COUNTIFS('السجل'!$B$6:$B$505,$A115&amp;"",'السجل'!$D$6:$D$505,I$5))</f>
        <v/>
      </c>
      <c r="J115" s="16">
        <f>IF(OR($A115="",J$5=""),"",COUNTIFS('السجل'!$B$6:$B$505,$A115&amp;"",'السجل'!$D$6:$D$505,J$5))</f>
        <v/>
      </c>
      <c r="K115" s="16">
        <f>IF(OR($A115="",K$5=""),"",COUNTIFS('السجل'!$B$6:$B$505,$A115&amp;"",'السجل'!$D$6:$D$505,K$5))</f>
        <v/>
      </c>
      <c r="L115" s="16">
        <f>IF(OR($A115="",L$5=""),"",COUNTIFS('السجل'!$B$6:$B$505,$A115&amp;"",'السجل'!$D$6:$D$505,L$5))</f>
        <v/>
      </c>
      <c r="M115" s="19">
        <f>IF(A115="","",SUM(C115:L115))</f>
        <v/>
      </c>
    </row>
    <row r="116">
      <c r="A116" s="6">
        <f>IF('الطلاب'!A116&amp;""="","",'الطلاب'!A116)</f>
        <v/>
      </c>
      <c r="B116" s="6">
        <f>IF(A116="","",'الطلاب'!B116&amp;"")</f>
        <v/>
      </c>
      <c r="C116" s="16">
        <f>IF(OR($A116="",C$5=""),"",COUNTIFS('السجل'!$B$6:$B$505,$A116&amp;"",'السجل'!$D$6:$D$505,C$5))</f>
        <v/>
      </c>
      <c r="D116" s="16">
        <f>IF(OR($A116="",D$5=""),"",COUNTIFS('السجل'!$B$6:$B$505,$A116&amp;"",'السجل'!$D$6:$D$505,D$5))</f>
        <v/>
      </c>
      <c r="E116" s="16">
        <f>IF(OR($A116="",E$5=""),"",COUNTIFS('السجل'!$B$6:$B$505,$A116&amp;"",'السجل'!$D$6:$D$505,E$5))</f>
        <v/>
      </c>
      <c r="F116" s="16">
        <f>IF(OR($A116="",F$5=""),"",COUNTIFS('السجل'!$B$6:$B$505,$A116&amp;"",'السجل'!$D$6:$D$505,F$5))</f>
        <v/>
      </c>
      <c r="G116" s="16">
        <f>IF(OR($A116="",G$5=""),"",COUNTIFS('السجل'!$B$6:$B$505,$A116&amp;"",'السجل'!$D$6:$D$505,G$5))</f>
        <v/>
      </c>
      <c r="H116" s="16">
        <f>IF(OR($A116="",H$5=""),"",COUNTIFS('السجل'!$B$6:$B$505,$A116&amp;"",'السجل'!$D$6:$D$505,H$5))</f>
        <v/>
      </c>
      <c r="I116" s="16">
        <f>IF(OR($A116="",I$5=""),"",COUNTIFS('السجل'!$B$6:$B$505,$A116&amp;"",'السجل'!$D$6:$D$505,I$5))</f>
        <v/>
      </c>
      <c r="J116" s="16">
        <f>IF(OR($A116="",J$5=""),"",COUNTIFS('السجل'!$B$6:$B$505,$A116&amp;"",'السجل'!$D$6:$D$505,J$5))</f>
        <v/>
      </c>
      <c r="K116" s="16">
        <f>IF(OR($A116="",K$5=""),"",COUNTIFS('السجل'!$B$6:$B$505,$A116&amp;"",'السجل'!$D$6:$D$505,K$5))</f>
        <v/>
      </c>
      <c r="L116" s="16">
        <f>IF(OR($A116="",L$5=""),"",COUNTIFS('السجل'!$B$6:$B$505,$A116&amp;"",'السجل'!$D$6:$D$505,L$5))</f>
        <v/>
      </c>
      <c r="M116" s="19">
        <f>IF(A116="","",SUM(C116:L116))</f>
        <v/>
      </c>
    </row>
    <row r="117">
      <c r="A117" s="6">
        <f>IF('الطلاب'!A117&amp;""="","",'الطلاب'!A117)</f>
        <v/>
      </c>
      <c r="B117" s="6">
        <f>IF(A117="","",'الطلاب'!B117&amp;"")</f>
        <v/>
      </c>
      <c r="C117" s="16">
        <f>IF(OR($A117="",C$5=""),"",COUNTIFS('السجل'!$B$6:$B$505,$A117&amp;"",'السجل'!$D$6:$D$505,C$5))</f>
        <v/>
      </c>
      <c r="D117" s="16">
        <f>IF(OR($A117="",D$5=""),"",COUNTIFS('السجل'!$B$6:$B$505,$A117&amp;"",'السجل'!$D$6:$D$505,D$5))</f>
        <v/>
      </c>
      <c r="E117" s="16">
        <f>IF(OR($A117="",E$5=""),"",COUNTIFS('السجل'!$B$6:$B$505,$A117&amp;"",'السجل'!$D$6:$D$505,E$5))</f>
        <v/>
      </c>
      <c r="F117" s="16">
        <f>IF(OR($A117="",F$5=""),"",COUNTIFS('السجل'!$B$6:$B$505,$A117&amp;"",'السجل'!$D$6:$D$505,F$5))</f>
        <v/>
      </c>
      <c r="G117" s="16">
        <f>IF(OR($A117="",G$5=""),"",COUNTIFS('السجل'!$B$6:$B$505,$A117&amp;"",'السجل'!$D$6:$D$505,G$5))</f>
        <v/>
      </c>
      <c r="H117" s="16">
        <f>IF(OR($A117="",H$5=""),"",COUNTIFS('السجل'!$B$6:$B$505,$A117&amp;"",'السجل'!$D$6:$D$505,H$5))</f>
        <v/>
      </c>
      <c r="I117" s="16">
        <f>IF(OR($A117="",I$5=""),"",COUNTIFS('السجل'!$B$6:$B$505,$A117&amp;"",'السجل'!$D$6:$D$505,I$5))</f>
        <v/>
      </c>
      <c r="J117" s="16">
        <f>IF(OR($A117="",J$5=""),"",COUNTIFS('السجل'!$B$6:$B$505,$A117&amp;"",'السجل'!$D$6:$D$505,J$5))</f>
        <v/>
      </c>
      <c r="K117" s="16">
        <f>IF(OR($A117="",K$5=""),"",COUNTIFS('السجل'!$B$6:$B$505,$A117&amp;"",'السجل'!$D$6:$D$505,K$5))</f>
        <v/>
      </c>
      <c r="L117" s="16">
        <f>IF(OR($A117="",L$5=""),"",COUNTIFS('السجل'!$B$6:$B$505,$A117&amp;"",'السجل'!$D$6:$D$505,L$5))</f>
        <v/>
      </c>
      <c r="M117" s="19">
        <f>IF(A117="","",SUM(C117:L117))</f>
        <v/>
      </c>
    </row>
    <row r="118">
      <c r="A118" s="6">
        <f>IF('الطلاب'!A118&amp;""="","",'الطلاب'!A118)</f>
        <v/>
      </c>
      <c r="B118" s="6">
        <f>IF(A118="","",'الطلاب'!B118&amp;"")</f>
        <v/>
      </c>
      <c r="C118" s="16">
        <f>IF(OR($A118="",C$5=""),"",COUNTIFS('السجل'!$B$6:$B$505,$A118&amp;"",'السجل'!$D$6:$D$505,C$5))</f>
        <v/>
      </c>
      <c r="D118" s="16">
        <f>IF(OR($A118="",D$5=""),"",COUNTIFS('السجل'!$B$6:$B$505,$A118&amp;"",'السجل'!$D$6:$D$505,D$5))</f>
        <v/>
      </c>
      <c r="E118" s="16">
        <f>IF(OR($A118="",E$5=""),"",COUNTIFS('السجل'!$B$6:$B$505,$A118&amp;"",'السجل'!$D$6:$D$505,E$5))</f>
        <v/>
      </c>
      <c r="F118" s="16">
        <f>IF(OR($A118="",F$5=""),"",COUNTIFS('السجل'!$B$6:$B$505,$A118&amp;"",'السجل'!$D$6:$D$505,F$5))</f>
        <v/>
      </c>
      <c r="G118" s="16">
        <f>IF(OR($A118="",G$5=""),"",COUNTIFS('السجل'!$B$6:$B$505,$A118&amp;"",'السجل'!$D$6:$D$505,G$5))</f>
        <v/>
      </c>
      <c r="H118" s="16">
        <f>IF(OR($A118="",H$5=""),"",COUNTIFS('السجل'!$B$6:$B$505,$A118&amp;"",'السجل'!$D$6:$D$505,H$5))</f>
        <v/>
      </c>
      <c r="I118" s="16">
        <f>IF(OR($A118="",I$5=""),"",COUNTIFS('السجل'!$B$6:$B$505,$A118&amp;"",'السجل'!$D$6:$D$505,I$5))</f>
        <v/>
      </c>
      <c r="J118" s="16">
        <f>IF(OR($A118="",J$5=""),"",COUNTIFS('السجل'!$B$6:$B$505,$A118&amp;"",'السجل'!$D$6:$D$505,J$5))</f>
        <v/>
      </c>
      <c r="K118" s="16">
        <f>IF(OR($A118="",K$5=""),"",COUNTIFS('السجل'!$B$6:$B$505,$A118&amp;"",'السجل'!$D$6:$D$505,K$5))</f>
        <v/>
      </c>
      <c r="L118" s="16">
        <f>IF(OR($A118="",L$5=""),"",COUNTIFS('السجل'!$B$6:$B$505,$A118&amp;"",'السجل'!$D$6:$D$505,L$5))</f>
        <v/>
      </c>
      <c r="M118" s="19">
        <f>IF(A118="","",SUM(C118:L118))</f>
        <v/>
      </c>
    </row>
    <row r="119">
      <c r="A119" s="6">
        <f>IF('الطلاب'!A119&amp;""="","",'الطلاب'!A119)</f>
        <v/>
      </c>
      <c r="B119" s="6">
        <f>IF(A119="","",'الطلاب'!B119&amp;"")</f>
        <v/>
      </c>
      <c r="C119" s="16">
        <f>IF(OR($A119="",C$5=""),"",COUNTIFS('السجل'!$B$6:$B$505,$A119&amp;"",'السجل'!$D$6:$D$505,C$5))</f>
        <v/>
      </c>
      <c r="D119" s="16">
        <f>IF(OR($A119="",D$5=""),"",COUNTIFS('السجل'!$B$6:$B$505,$A119&amp;"",'السجل'!$D$6:$D$505,D$5))</f>
        <v/>
      </c>
      <c r="E119" s="16">
        <f>IF(OR($A119="",E$5=""),"",COUNTIFS('السجل'!$B$6:$B$505,$A119&amp;"",'السجل'!$D$6:$D$505,E$5))</f>
        <v/>
      </c>
      <c r="F119" s="16">
        <f>IF(OR($A119="",F$5=""),"",COUNTIFS('السجل'!$B$6:$B$505,$A119&amp;"",'السجل'!$D$6:$D$505,F$5))</f>
        <v/>
      </c>
      <c r="G119" s="16">
        <f>IF(OR($A119="",G$5=""),"",COUNTIFS('السجل'!$B$6:$B$505,$A119&amp;"",'السجل'!$D$6:$D$505,G$5))</f>
        <v/>
      </c>
      <c r="H119" s="16">
        <f>IF(OR($A119="",H$5=""),"",COUNTIFS('السجل'!$B$6:$B$505,$A119&amp;"",'السجل'!$D$6:$D$505,H$5))</f>
        <v/>
      </c>
      <c r="I119" s="16">
        <f>IF(OR($A119="",I$5=""),"",COUNTIFS('السجل'!$B$6:$B$505,$A119&amp;"",'السجل'!$D$6:$D$505,I$5))</f>
        <v/>
      </c>
      <c r="J119" s="16">
        <f>IF(OR($A119="",J$5=""),"",COUNTIFS('السجل'!$B$6:$B$505,$A119&amp;"",'السجل'!$D$6:$D$505,J$5))</f>
        <v/>
      </c>
      <c r="K119" s="16">
        <f>IF(OR($A119="",K$5=""),"",COUNTIFS('السجل'!$B$6:$B$505,$A119&amp;"",'السجل'!$D$6:$D$505,K$5))</f>
        <v/>
      </c>
      <c r="L119" s="16">
        <f>IF(OR($A119="",L$5=""),"",COUNTIFS('السجل'!$B$6:$B$505,$A119&amp;"",'السجل'!$D$6:$D$505,L$5))</f>
        <v/>
      </c>
      <c r="M119" s="19">
        <f>IF(A119="","",SUM(C119:L119))</f>
        <v/>
      </c>
    </row>
    <row r="120">
      <c r="A120" s="6">
        <f>IF('الطلاب'!A120&amp;""="","",'الطلاب'!A120)</f>
        <v/>
      </c>
      <c r="B120" s="6">
        <f>IF(A120="","",'الطلاب'!B120&amp;"")</f>
        <v/>
      </c>
      <c r="C120" s="16">
        <f>IF(OR($A120="",C$5=""),"",COUNTIFS('السجل'!$B$6:$B$505,$A120&amp;"",'السجل'!$D$6:$D$505,C$5))</f>
        <v/>
      </c>
      <c r="D120" s="16">
        <f>IF(OR($A120="",D$5=""),"",COUNTIFS('السجل'!$B$6:$B$505,$A120&amp;"",'السجل'!$D$6:$D$505,D$5))</f>
        <v/>
      </c>
      <c r="E120" s="16">
        <f>IF(OR($A120="",E$5=""),"",COUNTIFS('السجل'!$B$6:$B$505,$A120&amp;"",'السجل'!$D$6:$D$505,E$5))</f>
        <v/>
      </c>
      <c r="F120" s="16">
        <f>IF(OR($A120="",F$5=""),"",COUNTIFS('السجل'!$B$6:$B$505,$A120&amp;"",'السجل'!$D$6:$D$505,F$5))</f>
        <v/>
      </c>
      <c r="G120" s="16">
        <f>IF(OR($A120="",G$5=""),"",COUNTIFS('السجل'!$B$6:$B$505,$A120&amp;"",'السجل'!$D$6:$D$505,G$5))</f>
        <v/>
      </c>
      <c r="H120" s="16">
        <f>IF(OR($A120="",H$5=""),"",COUNTIFS('السجل'!$B$6:$B$505,$A120&amp;"",'السجل'!$D$6:$D$505,H$5))</f>
        <v/>
      </c>
      <c r="I120" s="16">
        <f>IF(OR($A120="",I$5=""),"",COUNTIFS('السجل'!$B$6:$B$505,$A120&amp;"",'السجل'!$D$6:$D$505,I$5))</f>
        <v/>
      </c>
      <c r="J120" s="16">
        <f>IF(OR($A120="",J$5=""),"",COUNTIFS('السجل'!$B$6:$B$505,$A120&amp;"",'السجل'!$D$6:$D$505,J$5))</f>
        <v/>
      </c>
      <c r="K120" s="16">
        <f>IF(OR($A120="",K$5=""),"",COUNTIFS('السجل'!$B$6:$B$505,$A120&amp;"",'السجل'!$D$6:$D$505,K$5))</f>
        <v/>
      </c>
      <c r="L120" s="16">
        <f>IF(OR($A120="",L$5=""),"",COUNTIFS('السجل'!$B$6:$B$505,$A120&amp;"",'السجل'!$D$6:$D$505,L$5))</f>
        <v/>
      </c>
      <c r="M120" s="19">
        <f>IF(A120="","",SUM(C120:L120))</f>
        <v/>
      </c>
    </row>
    <row r="121">
      <c r="A121" s="6">
        <f>IF('الطلاب'!A121&amp;""="","",'الطلاب'!A121)</f>
        <v/>
      </c>
      <c r="B121" s="6">
        <f>IF(A121="","",'الطلاب'!B121&amp;"")</f>
        <v/>
      </c>
      <c r="C121" s="16">
        <f>IF(OR($A121="",C$5=""),"",COUNTIFS('السجل'!$B$6:$B$505,$A121&amp;"",'السجل'!$D$6:$D$505,C$5))</f>
        <v/>
      </c>
      <c r="D121" s="16">
        <f>IF(OR($A121="",D$5=""),"",COUNTIFS('السجل'!$B$6:$B$505,$A121&amp;"",'السجل'!$D$6:$D$505,D$5))</f>
        <v/>
      </c>
      <c r="E121" s="16">
        <f>IF(OR($A121="",E$5=""),"",COUNTIFS('السجل'!$B$6:$B$505,$A121&amp;"",'السجل'!$D$6:$D$505,E$5))</f>
        <v/>
      </c>
      <c r="F121" s="16">
        <f>IF(OR($A121="",F$5=""),"",COUNTIFS('السجل'!$B$6:$B$505,$A121&amp;"",'السجل'!$D$6:$D$505,F$5))</f>
        <v/>
      </c>
      <c r="G121" s="16">
        <f>IF(OR($A121="",G$5=""),"",COUNTIFS('السجل'!$B$6:$B$505,$A121&amp;"",'السجل'!$D$6:$D$505,G$5))</f>
        <v/>
      </c>
      <c r="H121" s="16">
        <f>IF(OR($A121="",H$5=""),"",COUNTIFS('السجل'!$B$6:$B$505,$A121&amp;"",'السجل'!$D$6:$D$505,H$5))</f>
        <v/>
      </c>
      <c r="I121" s="16">
        <f>IF(OR($A121="",I$5=""),"",COUNTIFS('السجل'!$B$6:$B$505,$A121&amp;"",'السجل'!$D$6:$D$505,I$5))</f>
        <v/>
      </c>
      <c r="J121" s="16">
        <f>IF(OR($A121="",J$5=""),"",COUNTIFS('السجل'!$B$6:$B$505,$A121&amp;"",'السجل'!$D$6:$D$505,J$5))</f>
        <v/>
      </c>
      <c r="K121" s="16">
        <f>IF(OR($A121="",K$5=""),"",COUNTIFS('السجل'!$B$6:$B$505,$A121&amp;"",'السجل'!$D$6:$D$505,K$5))</f>
        <v/>
      </c>
      <c r="L121" s="16">
        <f>IF(OR($A121="",L$5=""),"",COUNTIFS('السجل'!$B$6:$B$505,$A121&amp;"",'السجل'!$D$6:$D$505,L$5))</f>
        <v/>
      </c>
      <c r="M121" s="19">
        <f>IF(A121="","",SUM(C121:L121))</f>
        <v/>
      </c>
    </row>
    <row r="122">
      <c r="A122" s="6">
        <f>IF('الطلاب'!A122&amp;""="","",'الطلاب'!A122)</f>
        <v/>
      </c>
      <c r="B122" s="6">
        <f>IF(A122="","",'الطلاب'!B122&amp;"")</f>
        <v/>
      </c>
      <c r="C122" s="16">
        <f>IF(OR($A122="",C$5=""),"",COUNTIFS('السجل'!$B$6:$B$505,$A122&amp;"",'السجل'!$D$6:$D$505,C$5))</f>
        <v/>
      </c>
      <c r="D122" s="16">
        <f>IF(OR($A122="",D$5=""),"",COUNTIFS('السجل'!$B$6:$B$505,$A122&amp;"",'السجل'!$D$6:$D$505,D$5))</f>
        <v/>
      </c>
      <c r="E122" s="16">
        <f>IF(OR($A122="",E$5=""),"",COUNTIFS('السجل'!$B$6:$B$505,$A122&amp;"",'السجل'!$D$6:$D$505,E$5))</f>
        <v/>
      </c>
      <c r="F122" s="16">
        <f>IF(OR($A122="",F$5=""),"",COUNTIFS('السجل'!$B$6:$B$505,$A122&amp;"",'السجل'!$D$6:$D$505,F$5))</f>
        <v/>
      </c>
      <c r="G122" s="16">
        <f>IF(OR($A122="",G$5=""),"",COUNTIFS('السجل'!$B$6:$B$505,$A122&amp;"",'السجل'!$D$6:$D$505,G$5))</f>
        <v/>
      </c>
      <c r="H122" s="16">
        <f>IF(OR($A122="",H$5=""),"",COUNTIFS('السجل'!$B$6:$B$505,$A122&amp;"",'السجل'!$D$6:$D$505,H$5))</f>
        <v/>
      </c>
      <c r="I122" s="16">
        <f>IF(OR($A122="",I$5=""),"",COUNTIFS('السجل'!$B$6:$B$505,$A122&amp;"",'السجل'!$D$6:$D$505,I$5))</f>
        <v/>
      </c>
      <c r="J122" s="16">
        <f>IF(OR($A122="",J$5=""),"",COUNTIFS('السجل'!$B$6:$B$505,$A122&amp;"",'السجل'!$D$6:$D$505,J$5))</f>
        <v/>
      </c>
      <c r="K122" s="16">
        <f>IF(OR($A122="",K$5=""),"",COUNTIFS('السجل'!$B$6:$B$505,$A122&amp;"",'السجل'!$D$6:$D$505,K$5))</f>
        <v/>
      </c>
      <c r="L122" s="16">
        <f>IF(OR($A122="",L$5=""),"",COUNTIFS('السجل'!$B$6:$B$505,$A122&amp;"",'السجل'!$D$6:$D$505,L$5))</f>
        <v/>
      </c>
      <c r="M122" s="19">
        <f>IF(A122="","",SUM(C122:L122))</f>
        <v/>
      </c>
    </row>
    <row r="123">
      <c r="A123" s="6">
        <f>IF('الطلاب'!A123&amp;""="","",'الطلاب'!A123)</f>
        <v/>
      </c>
      <c r="B123" s="6">
        <f>IF(A123="","",'الطلاب'!B123&amp;"")</f>
        <v/>
      </c>
      <c r="C123" s="16">
        <f>IF(OR($A123="",C$5=""),"",COUNTIFS('السجل'!$B$6:$B$505,$A123&amp;"",'السجل'!$D$6:$D$505,C$5))</f>
        <v/>
      </c>
      <c r="D123" s="16">
        <f>IF(OR($A123="",D$5=""),"",COUNTIFS('السجل'!$B$6:$B$505,$A123&amp;"",'السجل'!$D$6:$D$505,D$5))</f>
        <v/>
      </c>
      <c r="E123" s="16">
        <f>IF(OR($A123="",E$5=""),"",COUNTIFS('السجل'!$B$6:$B$505,$A123&amp;"",'السجل'!$D$6:$D$505,E$5))</f>
        <v/>
      </c>
      <c r="F123" s="16">
        <f>IF(OR($A123="",F$5=""),"",COUNTIFS('السجل'!$B$6:$B$505,$A123&amp;"",'السجل'!$D$6:$D$505,F$5))</f>
        <v/>
      </c>
      <c r="G123" s="16">
        <f>IF(OR($A123="",G$5=""),"",COUNTIFS('السجل'!$B$6:$B$505,$A123&amp;"",'السجل'!$D$6:$D$505,G$5))</f>
        <v/>
      </c>
      <c r="H123" s="16">
        <f>IF(OR($A123="",H$5=""),"",COUNTIFS('السجل'!$B$6:$B$505,$A123&amp;"",'السجل'!$D$6:$D$505,H$5))</f>
        <v/>
      </c>
      <c r="I123" s="16">
        <f>IF(OR($A123="",I$5=""),"",COUNTIFS('السجل'!$B$6:$B$505,$A123&amp;"",'السجل'!$D$6:$D$505,I$5))</f>
        <v/>
      </c>
      <c r="J123" s="16">
        <f>IF(OR($A123="",J$5=""),"",COUNTIFS('السجل'!$B$6:$B$505,$A123&amp;"",'السجل'!$D$6:$D$505,J$5))</f>
        <v/>
      </c>
      <c r="K123" s="16">
        <f>IF(OR($A123="",K$5=""),"",COUNTIFS('السجل'!$B$6:$B$505,$A123&amp;"",'السجل'!$D$6:$D$505,K$5))</f>
        <v/>
      </c>
      <c r="L123" s="16">
        <f>IF(OR($A123="",L$5=""),"",COUNTIFS('السجل'!$B$6:$B$505,$A123&amp;"",'السجل'!$D$6:$D$505,L$5))</f>
        <v/>
      </c>
      <c r="M123" s="19">
        <f>IF(A123="","",SUM(C123:L123))</f>
        <v/>
      </c>
    </row>
    <row r="124">
      <c r="A124" s="6">
        <f>IF('الطلاب'!A124&amp;""="","",'الطلاب'!A124)</f>
        <v/>
      </c>
      <c r="B124" s="6">
        <f>IF(A124="","",'الطلاب'!B124&amp;"")</f>
        <v/>
      </c>
      <c r="C124" s="16">
        <f>IF(OR($A124="",C$5=""),"",COUNTIFS('السجل'!$B$6:$B$505,$A124&amp;"",'السجل'!$D$6:$D$505,C$5))</f>
        <v/>
      </c>
      <c r="D124" s="16">
        <f>IF(OR($A124="",D$5=""),"",COUNTIFS('السجل'!$B$6:$B$505,$A124&amp;"",'السجل'!$D$6:$D$505,D$5))</f>
        <v/>
      </c>
      <c r="E124" s="16">
        <f>IF(OR($A124="",E$5=""),"",COUNTIFS('السجل'!$B$6:$B$505,$A124&amp;"",'السجل'!$D$6:$D$505,E$5))</f>
        <v/>
      </c>
      <c r="F124" s="16">
        <f>IF(OR($A124="",F$5=""),"",COUNTIFS('السجل'!$B$6:$B$505,$A124&amp;"",'السجل'!$D$6:$D$505,F$5))</f>
        <v/>
      </c>
      <c r="G124" s="16">
        <f>IF(OR($A124="",G$5=""),"",COUNTIFS('السجل'!$B$6:$B$505,$A124&amp;"",'السجل'!$D$6:$D$505,G$5))</f>
        <v/>
      </c>
      <c r="H124" s="16">
        <f>IF(OR($A124="",H$5=""),"",COUNTIFS('السجل'!$B$6:$B$505,$A124&amp;"",'السجل'!$D$6:$D$505,H$5))</f>
        <v/>
      </c>
      <c r="I124" s="16">
        <f>IF(OR($A124="",I$5=""),"",COUNTIFS('السجل'!$B$6:$B$505,$A124&amp;"",'السجل'!$D$6:$D$505,I$5))</f>
        <v/>
      </c>
      <c r="J124" s="16">
        <f>IF(OR($A124="",J$5=""),"",COUNTIFS('السجل'!$B$6:$B$505,$A124&amp;"",'السجل'!$D$6:$D$505,J$5))</f>
        <v/>
      </c>
      <c r="K124" s="16">
        <f>IF(OR($A124="",K$5=""),"",COUNTIFS('السجل'!$B$6:$B$505,$A124&amp;"",'السجل'!$D$6:$D$505,K$5))</f>
        <v/>
      </c>
      <c r="L124" s="16">
        <f>IF(OR($A124="",L$5=""),"",COUNTIFS('السجل'!$B$6:$B$505,$A124&amp;"",'السجل'!$D$6:$D$505,L$5))</f>
        <v/>
      </c>
      <c r="M124" s="19">
        <f>IF(A124="","",SUM(C124:L124))</f>
        <v/>
      </c>
    </row>
    <row r="125">
      <c r="A125" s="6">
        <f>IF('الطلاب'!A125&amp;""="","",'الطلاب'!A125)</f>
        <v/>
      </c>
      <c r="B125" s="6">
        <f>IF(A125="","",'الطلاب'!B125&amp;"")</f>
        <v/>
      </c>
      <c r="C125" s="16">
        <f>IF(OR($A125="",C$5=""),"",COUNTIFS('السجل'!$B$6:$B$505,$A125&amp;"",'السجل'!$D$6:$D$505,C$5))</f>
        <v/>
      </c>
      <c r="D125" s="16">
        <f>IF(OR($A125="",D$5=""),"",COUNTIFS('السجل'!$B$6:$B$505,$A125&amp;"",'السجل'!$D$6:$D$505,D$5))</f>
        <v/>
      </c>
      <c r="E125" s="16">
        <f>IF(OR($A125="",E$5=""),"",COUNTIFS('السجل'!$B$6:$B$505,$A125&amp;"",'السجل'!$D$6:$D$505,E$5))</f>
        <v/>
      </c>
      <c r="F125" s="16">
        <f>IF(OR($A125="",F$5=""),"",COUNTIFS('السجل'!$B$6:$B$505,$A125&amp;"",'السجل'!$D$6:$D$505,F$5))</f>
        <v/>
      </c>
      <c r="G125" s="16">
        <f>IF(OR($A125="",G$5=""),"",COUNTIFS('السجل'!$B$6:$B$505,$A125&amp;"",'السجل'!$D$6:$D$505,G$5))</f>
        <v/>
      </c>
      <c r="H125" s="16">
        <f>IF(OR($A125="",H$5=""),"",COUNTIFS('السجل'!$B$6:$B$505,$A125&amp;"",'السجل'!$D$6:$D$505,H$5))</f>
        <v/>
      </c>
      <c r="I125" s="16">
        <f>IF(OR($A125="",I$5=""),"",COUNTIFS('السجل'!$B$6:$B$505,$A125&amp;"",'السجل'!$D$6:$D$505,I$5))</f>
        <v/>
      </c>
      <c r="J125" s="16">
        <f>IF(OR($A125="",J$5=""),"",COUNTIFS('السجل'!$B$6:$B$505,$A125&amp;"",'السجل'!$D$6:$D$505,J$5))</f>
        <v/>
      </c>
      <c r="K125" s="16">
        <f>IF(OR($A125="",K$5=""),"",COUNTIFS('السجل'!$B$6:$B$505,$A125&amp;"",'السجل'!$D$6:$D$505,K$5))</f>
        <v/>
      </c>
      <c r="L125" s="16">
        <f>IF(OR($A125="",L$5=""),"",COUNTIFS('السجل'!$B$6:$B$505,$A125&amp;"",'السجل'!$D$6:$D$505,L$5))</f>
        <v/>
      </c>
      <c r="M125" s="19">
        <f>IF(A125="","",SUM(C125:L125))</f>
        <v/>
      </c>
    </row>
    <row r="126">
      <c r="A126" s="6">
        <f>IF('الطلاب'!A126&amp;""="","",'الطلاب'!A126)</f>
        <v/>
      </c>
      <c r="B126" s="6">
        <f>IF(A126="","",'الطلاب'!B126&amp;"")</f>
        <v/>
      </c>
      <c r="C126" s="16">
        <f>IF(OR($A126="",C$5=""),"",COUNTIFS('السجل'!$B$6:$B$505,$A126&amp;"",'السجل'!$D$6:$D$505,C$5))</f>
        <v/>
      </c>
      <c r="D126" s="16">
        <f>IF(OR($A126="",D$5=""),"",COUNTIFS('السجل'!$B$6:$B$505,$A126&amp;"",'السجل'!$D$6:$D$505,D$5))</f>
        <v/>
      </c>
      <c r="E126" s="16">
        <f>IF(OR($A126="",E$5=""),"",COUNTIFS('السجل'!$B$6:$B$505,$A126&amp;"",'السجل'!$D$6:$D$505,E$5))</f>
        <v/>
      </c>
      <c r="F126" s="16">
        <f>IF(OR($A126="",F$5=""),"",COUNTIFS('السجل'!$B$6:$B$505,$A126&amp;"",'السجل'!$D$6:$D$505,F$5))</f>
        <v/>
      </c>
      <c r="G126" s="16">
        <f>IF(OR($A126="",G$5=""),"",COUNTIFS('السجل'!$B$6:$B$505,$A126&amp;"",'السجل'!$D$6:$D$505,G$5))</f>
        <v/>
      </c>
      <c r="H126" s="16">
        <f>IF(OR($A126="",H$5=""),"",COUNTIFS('السجل'!$B$6:$B$505,$A126&amp;"",'السجل'!$D$6:$D$505,H$5))</f>
        <v/>
      </c>
      <c r="I126" s="16">
        <f>IF(OR($A126="",I$5=""),"",COUNTIFS('السجل'!$B$6:$B$505,$A126&amp;"",'السجل'!$D$6:$D$505,I$5))</f>
        <v/>
      </c>
      <c r="J126" s="16">
        <f>IF(OR($A126="",J$5=""),"",COUNTIFS('السجل'!$B$6:$B$505,$A126&amp;"",'السجل'!$D$6:$D$505,J$5))</f>
        <v/>
      </c>
      <c r="K126" s="16">
        <f>IF(OR($A126="",K$5=""),"",COUNTIFS('السجل'!$B$6:$B$505,$A126&amp;"",'السجل'!$D$6:$D$505,K$5))</f>
        <v/>
      </c>
      <c r="L126" s="16">
        <f>IF(OR($A126="",L$5=""),"",COUNTIFS('السجل'!$B$6:$B$505,$A126&amp;"",'السجل'!$D$6:$D$505,L$5))</f>
        <v/>
      </c>
      <c r="M126" s="19">
        <f>IF(A126="","",SUM(C126:L126))</f>
        <v/>
      </c>
    </row>
    <row r="127">
      <c r="A127" s="6">
        <f>IF('الطلاب'!A127&amp;""="","",'الطلاب'!A127)</f>
        <v/>
      </c>
      <c r="B127" s="6">
        <f>IF(A127="","",'الطلاب'!B127&amp;"")</f>
        <v/>
      </c>
      <c r="C127" s="16">
        <f>IF(OR($A127="",C$5=""),"",COUNTIFS('السجل'!$B$6:$B$505,$A127&amp;"",'السجل'!$D$6:$D$505,C$5))</f>
        <v/>
      </c>
      <c r="D127" s="16">
        <f>IF(OR($A127="",D$5=""),"",COUNTIFS('السجل'!$B$6:$B$505,$A127&amp;"",'السجل'!$D$6:$D$505,D$5))</f>
        <v/>
      </c>
      <c r="E127" s="16">
        <f>IF(OR($A127="",E$5=""),"",COUNTIFS('السجل'!$B$6:$B$505,$A127&amp;"",'السجل'!$D$6:$D$505,E$5))</f>
        <v/>
      </c>
      <c r="F127" s="16">
        <f>IF(OR($A127="",F$5=""),"",COUNTIFS('السجل'!$B$6:$B$505,$A127&amp;"",'السجل'!$D$6:$D$505,F$5))</f>
        <v/>
      </c>
      <c r="G127" s="16">
        <f>IF(OR($A127="",G$5=""),"",COUNTIFS('السجل'!$B$6:$B$505,$A127&amp;"",'السجل'!$D$6:$D$505,G$5))</f>
        <v/>
      </c>
      <c r="H127" s="16">
        <f>IF(OR($A127="",H$5=""),"",COUNTIFS('السجل'!$B$6:$B$505,$A127&amp;"",'السجل'!$D$6:$D$505,H$5))</f>
        <v/>
      </c>
      <c r="I127" s="16">
        <f>IF(OR($A127="",I$5=""),"",COUNTIFS('السجل'!$B$6:$B$505,$A127&amp;"",'السجل'!$D$6:$D$505,I$5))</f>
        <v/>
      </c>
      <c r="J127" s="16">
        <f>IF(OR($A127="",J$5=""),"",COUNTIFS('السجل'!$B$6:$B$505,$A127&amp;"",'السجل'!$D$6:$D$505,J$5))</f>
        <v/>
      </c>
      <c r="K127" s="16">
        <f>IF(OR($A127="",K$5=""),"",COUNTIFS('السجل'!$B$6:$B$505,$A127&amp;"",'السجل'!$D$6:$D$505,K$5))</f>
        <v/>
      </c>
      <c r="L127" s="16">
        <f>IF(OR($A127="",L$5=""),"",COUNTIFS('السجل'!$B$6:$B$505,$A127&amp;"",'السجل'!$D$6:$D$505,L$5))</f>
        <v/>
      </c>
      <c r="M127" s="19">
        <f>IF(A127="","",SUM(C127:L127))</f>
        <v/>
      </c>
    </row>
    <row r="128">
      <c r="A128" s="6">
        <f>IF('الطلاب'!A128&amp;""="","",'الطلاب'!A128)</f>
        <v/>
      </c>
      <c r="B128" s="6">
        <f>IF(A128="","",'الطلاب'!B128&amp;"")</f>
        <v/>
      </c>
      <c r="C128" s="16">
        <f>IF(OR($A128="",C$5=""),"",COUNTIFS('السجل'!$B$6:$B$505,$A128&amp;"",'السجل'!$D$6:$D$505,C$5))</f>
        <v/>
      </c>
      <c r="D128" s="16">
        <f>IF(OR($A128="",D$5=""),"",COUNTIFS('السجل'!$B$6:$B$505,$A128&amp;"",'السجل'!$D$6:$D$505,D$5))</f>
        <v/>
      </c>
      <c r="E128" s="16">
        <f>IF(OR($A128="",E$5=""),"",COUNTIFS('السجل'!$B$6:$B$505,$A128&amp;"",'السجل'!$D$6:$D$505,E$5))</f>
        <v/>
      </c>
      <c r="F128" s="16">
        <f>IF(OR($A128="",F$5=""),"",COUNTIFS('السجل'!$B$6:$B$505,$A128&amp;"",'السجل'!$D$6:$D$505,F$5))</f>
        <v/>
      </c>
      <c r="G128" s="16">
        <f>IF(OR($A128="",G$5=""),"",COUNTIFS('السجل'!$B$6:$B$505,$A128&amp;"",'السجل'!$D$6:$D$505,G$5))</f>
        <v/>
      </c>
      <c r="H128" s="16">
        <f>IF(OR($A128="",H$5=""),"",COUNTIFS('السجل'!$B$6:$B$505,$A128&amp;"",'السجل'!$D$6:$D$505,H$5))</f>
        <v/>
      </c>
      <c r="I128" s="16">
        <f>IF(OR($A128="",I$5=""),"",COUNTIFS('السجل'!$B$6:$B$505,$A128&amp;"",'السجل'!$D$6:$D$505,I$5))</f>
        <v/>
      </c>
      <c r="J128" s="16">
        <f>IF(OR($A128="",J$5=""),"",COUNTIFS('السجل'!$B$6:$B$505,$A128&amp;"",'السجل'!$D$6:$D$505,J$5))</f>
        <v/>
      </c>
      <c r="K128" s="16">
        <f>IF(OR($A128="",K$5=""),"",COUNTIFS('السجل'!$B$6:$B$505,$A128&amp;"",'السجل'!$D$6:$D$505,K$5))</f>
        <v/>
      </c>
      <c r="L128" s="16">
        <f>IF(OR($A128="",L$5=""),"",COUNTIFS('السجل'!$B$6:$B$505,$A128&amp;"",'السجل'!$D$6:$D$505,L$5))</f>
        <v/>
      </c>
      <c r="M128" s="19">
        <f>IF(A128="","",SUM(C128:L128))</f>
        <v/>
      </c>
    </row>
    <row r="129">
      <c r="A129" s="6">
        <f>IF('الطلاب'!A129&amp;""="","",'الطلاب'!A129)</f>
        <v/>
      </c>
      <c r="B129" s="6">
        <f>IF(A129="","",'الطلاب'!B129&amp;"")</f>
        <v/>
      </c>
      <c r="C129" s="16">
        <f>IF(OR($A129="",C$5=""),"",COUNTIFS('السجل'!$B$6:$B$505,$A129&amp;"",'السجل'!$D$6:$D$505,C$5))</f>
        <v/>
      </c>
      <c r="D129" s="16">
        <f>IF(OR($A129="",D$5=""),"",COUNTIFS('السجل'!$B$6:$B$505,$A129&amp;"",'السجل'!$D$6:$D$505,D$5))</f>
        <v/>
      </c>
      <c r="E129" s="16">
        <f>IF(OR($A129="",E$5=""),"",COUNTIFS('السجل'!$B$6:$B$505,$A129&amp;"",'السجل'!$D$6:$D$505,E$5))</f>
        <v/>
      </c>
      <c r="F129" s="16">
        <f>IF(OR($A129="",F$5=""),"",COUNTIFS('السجل'!$B$6:$B$505,$A129&amp;"",'السجل'!$D$6:$D$505,F$5))</f>
        <v/>
      </c>
      <c r="G129" s="16">
        <f>IF(OR($A129="",G$5=""),"",COUNTIFS('السجل'!$B$6:$B$505,$A129&amp;"",'السجل'!$D$6:$D$505,G$5))</f>
        <v/>
      </c>
      <c r="H129" s="16">
        <f>IF(OR($A129="",H$5=""),"",COUNTIFS('السجل'!$B$6:$B$505,$A129&amp;"",'السجل'!$D$6:$D$505,H$5))</f>
        <v/>
      </c>
      <c r="I129" s="16">
        <f>IF(OR($A129="",I$5=""),"",COUNTIFS('السجل'!$B$6:$B$505,$A129&amp;"",'السجل'!$D$6:$D$505,I$5))</f>
        <v/>
      </c>
      <c r="J129" s="16">
        <f>IF(OR($A129="",J$5=""),"",COUNTIFS('السجل'!$B$6:$B$505,$A129&amp;"",'السجل'!$D$6:$D$505,J$5))</f>
        <v/>
      </c>
      <c r="K129" s="16">
        <f>IF(OR($A129="",K$5=""),"",COUNTIFS('السجل'!$B$6:$B$505,$A129&amp;"",'السجل'!$D$6:$D$505,K$5))</f>
        <v/>
      </c>
      <c r="L129" s="16">
        <f>IF(OR($A129="",L$5=""),"",COUNTIFS('السجل'!$B$6:$B$505,$A129&amp;"",'السجل'!$D$6:$D$505,L$5))</f>
        <v/>
      </c>
      <c r="M129" s="19">
        <f>IF(A129="","",SUM(C129:L129))</f>
        <v/>
      </c>
    </row>
    <row r="130">
      <c r="A130" s="6">
        <f>IF('الطلاب'!A130&amp;""="","",'الطلاب'!A130)</f>
        <v/>
      </c>
      <c r="B130" s="6">
        <f>IF(A130="","",'الطلاب'!B130&amp;"")</f>
        <v/>
      </c>
      <c r="C130" s="16">
        <f>IF(OR($A130="",C$5=""),"",COUNTIFS('السجل'!$B$6:$B$505,$A130&amp;"",'السجل'!$D$6:$D$505,C$5))</f>
        <v/>
      </c>
      <c r="D130" s="16">
        <f>IF(OR($A130="",D$5=""),"",COUNTIFS('السجل'!$B$6:$B$505,$A130&amp;"",'السجل'!$D$6:$D$505,D$5))</f>
        <v/>
      </c>
      <c r="E130" s="16">
        <f>IF(OR($A130="",E$5=""),"",COUNTIFS('السجل'!$B$6:$B$505,$A130&amp;"",'السجل'!$D$6:$D$505,E$5))</f>
        <v/>
      </c>
      <c r="F130" s="16">
        <f>IF(OR($A130="",F$5=""),"",COUNTIFS('السجل'!$B$6:$B$505,$A130&amp;"",'السجل'!$D$6:$D$505,F$5))</f>
        <v/>
      </c>
      <c r="G130" s="16">
        <f>IF(OR($A130="",G$5=""),"",COUNTIFS('السجل'!$B$6:$B$505,$A130&amp;"",'السجل'!$D$6:$D$505,G$5))</f>
        <v/>
      </c>
      <c r="H130" s="16">
        <f>IF(OR($A130="",H$5=""),"",COUNTIFS('السجل'!$B$6:$B$505,$A130&amp;"",'السجل'!$D$6:$D$505,H$5))</f>
        <v/>
      </c>
      <c r="I130" s="16">
        <f>IF(OR($A130="",I$5=""),"",COUNTIFS('السجل'!$B$6:$B$505,$A130&amp;"",'السجل'!$D$6:$D$505,I$5))</f>
        <v/>
      </c>
      <c r="J130" s="16">
        <f>IF(OR($A130="",J$5=""),"",COUNTIFS('السجل'!$B$6:$B$505,$A130&amp;"",'السجل'!$D$6:$D$505,J$5))</f>
        <v/>
      </c>
      <c r="K130" s="16">
        <f>IF(OR($A130="",K$5=""),"",COUNTIFS('السجل'!$B$6:$B$505,$A130&amp;"",'السجل'!$D$6:$D$505,K$5))</f>
        <v/>
      </c>
      <c r="L130" s="16">
        <f>IF(OR($A130="",L$5=""),"",COUNTIFS('السجل'!$B$6:$B$505,$A130&amp;"",'السجل'!$D$6:$D$505,L$5))</f>
        <v/>
      </c>
      <c r="M130" s="19">
        <f>IF(A130="","",SUM(C130:L130))</f>
        <v/>
      </c>
    </row>
    <row r="131">
      <c r="A131" s="6">
        <f>IF('الطلاب'!A131&amp;""="","",'الطلاب'!A131)</f>
        <v/>
      </c>
      <c r="B131" s="6">
        <f>IF(A131="","",'الطلاب'!B131&amp;"")</f>
        <v/>
      </c>
      <c r="C131" s="16">
        <f>IF(OR($A131="",C$5=""),"",COUNTIFS('السجل'!$B$6:$B$505,$A131&amp;"",'السجل'!$D$6:$D$505,C$5))</f>
        <v/>
      </c>
      <c r="D131" s="16">
        <f>IF(OR($A131="",D$5=""),"",COUNTIFS('السجل'!$B$6:$B$505,$A131&amp;"",'السجل'!$D$6:$D$505,D$5))</f>
        <v/>
      </c>
      <c r="E131" s="16">
        <f>IF(OR($A131="",E$5=""),"",COUNTIFS('السجل'!$B$6:$B$505,$A131&amp;"",'السجل'!$D$6:$D$505,E$5))</f>
        <v/>
      </c>
      <c r="F131" s="16">
        <f>IF(OR($A131="",F$5=""),"",COUNTIFS('السجل'!$B$6:$B$505,$A131&amp;"",'السجل'!$D$6:$D$505,F$5))</f>
        <v/>
      </c>
      <c r="G131" s="16">
        <f>IF(OR($A131="",G$5=""),"",COUNTIFS('السجل'!$B$6:$B$505,$A131&amp;"",'السجل'!$D$6:$D$505,G$5))</f>
        <v/>
      </c>
      <c r="H131" s="16">
        <f>IF(OR($A131="",H$5=""),"",COUNTIFS('السجل'!$B$6:$B$505,$A131&amp;"",'السجل'!$D$6:$D$505,H$5))</f>
        <v/>
      </c>
      <c r="I131" s="16">
        <f>IF(OR($A131="",I$5=""),"",COUNTIFS('السجل'!$B$6:$B$505,$A131&amp;"",'السجل'!$D$6:$D$505,I$5))</f>
        <v/>
      </c>
      <c r="J131" s="16">
        <f>IF(OR($A131="",J$5=""),"",COUNTIFS('السجل'!$B$6:$B$505,$A131&amp;"",'السجل'!$D$6:$D$505,J$5))</f>
        <v/>
      </c>
      <c r="K131" s="16">
        <f>IF(OR($A131="",K$5=""),"",COUNTIFS('السجل'!$B$6:$B$505,$A131&amp;"",'السجل'!$D$6:$D$505,K$5))</f>
        <v/>
      </c>
      <c r="L131" s="16">
        <f>IF(OR($A131="",L$5=""),"",COUNTIFS('السجل'!$B$6:$B$505,$A131&amp;"",'السجل'!$D$6:$D$505,L$5))</f>
        <v/>
      </c>
      <c r="M131" s="19">
        <f>IF(A131="","",SUM(C131:L131))</f>
        <v/>
      </c>
    </row>
    <row r="132">
      <c r="A132" s="6">
        <f>IF('الطلاب'!A132&amp;""="","",'الطلاب'!A132)</f>
        <v/>
      </c>
      <c r="B132" s="6">
        <f>IF(A132="","",'الطلاب'!B132&amp;"")</f>
        <v/>
      </c>
      <c r="C132" s="16">
        <f>IF(OR($A132="",C$5=""),"",COUNTIFS('السجل'!$B$6:$B$505,$A132&amp;"",'السجل'!$D$6:$D$505,C$5))</f>
        <v/>
      </c>
      <c r="D132" s="16">
        <f>IF(OR($A132="",D$5=""),"",COUNTIFS('السجل'!$B$6:$B$505,$A132&amp;"",'السجل'!$D$6:$D$505,D$5))</f>
        <v/>
      </c>
      <c r="E132" s="16">
        <f>IF(OR($A132="",E$5=""),"",COUNTIFS('السجل'!$B$6:$B$505,$A132&amp;"",'السجل'!$D$6:$D$505,E$5))</f>
        <v/>
      </c>
      <c r="F132" s="16">
        <f>IF(OR($A132="",F$5=""),"",COUNTIFS('السجل'!$B$6:$B$505,$A132&amp;"",'السجل'!$D$6:$D$505,F$5))</f>
        <v/>
      </c>
      <c r="G132" s="16">
        <f>IF(OR($A132="",G$5=""),"",COUNTIFS('السجل'!$B$6:$B$505,$A132&amp;"",'السجل'!$D$6:$D$505,G$5))</f>
        <v/>
      </c>
      <c r="H132" s="16">
        <f>IF(OR($A132="",H$5=""),"",COUNTIFS('السجل'!$B$6:$B$505,$A132&amp;"",'السجل'!$D$6:$D$505,H$5))</f>
        <v/>
      </c>
      <c r="I132" s="16">
        <f>IF(OR($A132="",I$5=""),"",COUNTIFS('السجل'!$B$6:$B$505,$A132&amp;"",'السجل'!$D$6:$D$505,I$5))</f>
        <v/>
      </c>
      <c r="J132" s="16">
        <f>IF(OR($A132="",J$5=""),"",COUNTIFS('السجل'!$B$6:$B$505,$A132&amp;"",'السجل'!$D$6:$D$505,J$5))</f>
        <v/>
      </c>
      <c r="K132" s="16">
        <f>IF(OR($A132="",K$5=""),"",COUNTIFS('السجل'!$B$6:$B$505,$A132&amp;"",'السجل'!$D$6:$D$505,K$5))</f>
        <v/>
      </c>
      <c r="L132" s="16">
        <f>IF(OR($A132="",L$5=""),"",COUNTIFS('السجل'!$B$6:$B$505,$A132&amp;"",'السجل'!$D$6:$D$505,L$5))</f>
        <v/>
      </c>
      <c r="M132" s="19">
        <f>IF(A132="","",SUM(C132:L132))</f>
        <v/>
      </c>
    </row>
    <row r="133">
      <c r="A133" s="6">
        <f>IF('الطلاب'!A133&amp;""="","",'الطلاب'!A133)</f>
        <v/>
      </c>
      <c r="B133" s="6">
        <f>IF(A133="","",'الطلاب'!B133&amp;"")</f>
        <v/>
      </c>
      <c r="C133" s="16">
        <f>IF(OR($A133="",C$5=""),"",COUNTIFS('السجل'!$B$6:$B$505,$A133&amp;"",'السجل'!$D$6:$D$505,C$5))</f>
        <v/>
      </c>
      <c r="D133" s="16">
        <f>IF(OR($A133="",D$5=""),"",COUNTIFS('السجل'!$B$6:$B$505,$A133&amp;"",'السجل'!$D$6:$D$505,D$5))</f>
        <v/>
      </c>
      <c r="E133" s="16">
        <f>IF(OR($A133="",E$5=""),"",COUNTIFS('السجل'!$B$6:$B$505,$A133&amp;"",'السجل'!$D$6:$D$505,E$5))</f>
        <v/>
      </c>
      <c r="F133" s="16">
        <f>IF(OR($A133="",F$5=""),"",COUNTIFS('السجل'!$B$6:$B$505,$A133&amp;"",'السجل'!$D$6:$D$505,F$5))</f>
        <v/>
      </c>
      <c r="G133" s="16">
        <f>IF(OR($A133="",G$5=""),"",COUNTIFS('السجل'!$B$6:$B$505,$A133&amp;"",'السجل'!$D$6:$D$505,G$5))</f>
        <v/>
      </c>
      <c r="H133" s="16">
        <f>IF(OR($A133="",H$5=""),"",COUNTIFS('السجل'!$B$6:$B$505,$A133&amp;"",'السجل'!$D$6:$D$505,H$5))</f>
        <v/>
      </c>
      <c r="I133" s="16">
        <f>IF(OR($A133="",I$5=""),"",COUNTIFS('السجل'!$B$6:$B$505,$A133&amp;"",'السجل'!$D$6:$D$505,I$5))</f>
        <v/>
      </c>
      <c r="J133" s="16">
        <f>IF(OR($A133="",J$5=""),"",COUNTIFS('السجل'!$B$6:$B$505,$A133&amp;"",'السجل'!$D$6:$D$505,J$5))</f>
        <v/>
      </c>
      <c r="K133" s="16">
        <f>IF(OR($A133="",K$5=""),"",COUNTIFS('السجل'!$B$6:$B$505,$A133&amp;"",'السجل'!$D$6:$D$505,K$5))</f>
        <v/>
      </c>
      <c r="L133" s="16">
        <f>IF(OR($A133="",L$5=""),"",COUNTIFS('السجل'!$B$6:$B$505,$A133&amp;"",'السجل'!$D$6:$D$505,L$5))</f>
        <v/>
      </c>
      <c r="M133" s="19">
        <f>IF(A133="","",SUM(C133:L133))</f>
        <v/>
      </c>
    </row>
    <row r="134">
      <c r="A134" s="6">
        <f>IF('الطلاب'!A134&amp;""="","",'الطلاب'!A134)</f>
        <v/>
      </c>
      <c r="B134" s="6">
        <f>IF(A134="","",'الطلاب'!B134&amp;"")</f>
        <v/>
      </c>
      <c r="C134" s="16">
        <f>IF(OR($A134="",C$5=""),"",COUNTIFS('السجل'!$B$6:$B$505,$A134&amp;"",'السجل'!$D$6:$D$505,C$5))</f>
        <v/>
      </c>
      <c r="D134" s="16">
        <f>IF(OR($A134="",D$5=""),"",COUNTIFS('السجل'!$B$6:$B$505,$A134&amp;"",'السجل'!$D$6:$D$505,D$5))</f>
        <v/>
      </c>
      <c r="E134" s="16">
        <f>IF(OR($A134="",E$5=""),"",COUNTIFS('السجل'!$B$6:$B$505,$A134&amp;"",'السجل'!$D$6:$D$505,E$5))</f>
        <v/>
      </c>
      <c r="F134" s="16">
        <f>IF(OR($A134="",F$5=""),"",COUNTIFS('السجل'!$B$6:$B$505,$A134&amp;"",'السجل'!$D$6:$D$505,F$5))</f>
        <v/>
      </c>
      <c r="G134" s="16">
        <f>IF(OR($A134="",G$5=""),"",COUNTIFS('السجل'!$B$6:$B$505,$A134&amp;"",'السجل'!$D$6:$D$505,G$5))</f>
        <v/>
      </c>
      <c r="H134" s="16">
        <f>IF(OR($A134="",H$5=""),"",COUNTIFS('السجل'!$B$6:$B$505,$A134&amp;"",'السجل'!$D$6:$D$505,H$5))</f>
        <v/>
      </c>
      <c r="I134" s="16">
        <f>IF(OR($A134="",I$5=""),"",COUNTIFS('السجل'!$B$6:$B$505,$A134&amp;"",'السجل'!$D$6:$D$505,I$5))</f>
        <v/>
      </c>
      <c r="J134" s="16">
        <f>IF(OR($A134="",J$5=""),"",COUNTIFS('السجل'!$B$6:$B$505,$A134&amp;"",'السجل'!$D$6:$D$505,J$5))</f>
        <v/>
      </c>
      <c r="K134" s="16">
        <f>IF(OR($A134="",K$5=""),"",COUNTIFS('السجل'!$B$6:$B$505,$A134&amp;"",'السجل'!$D$6:$D$505,K$5))</f>
        <v/>
      </c>
      <c r="L134" s="16">
        <f>IF(OR($A134="",L$5=""),"",COUNTIFS('السجل'!$B$6:$B$505,$A134&amp;"",'السجل'!$D$6:$D$505,L$5))</f>
        <v/>
      </c>
      <c r="M134" s="19">
        <f>IF(A134="","",SUM(C134:L134))</f>
        <v/>
      </c>
    </row>
    <row r="135">
      <c r="A135" s="6">
        <f>IF('الطلاب'!A135&amp;""="","",'الطلاب'!A135)</f>
        <v/>
      </c>
      <c r="B135" s="6">
        <f>IF(A135="","",'الطلاب'!B135&amp;"")</f>
        <v/>
      </c>
      <c r="C135" s="16">
        <f>IF(OR($A135="",C$5=""),"",COUNTIFS('السجل'!$B$6:$B$505,$A135&amp;"",'السجل'!$D$6:$D$505,C$5))</f>
        <v/>
      </c>
      <c r="D135" s="16">
        <f>IF(OR($A135="",D$5=""),"",COUNTIFS('السجل'!$B$6:$B$505,$A135&amp;"",'السجل'!$D$6:$D$505,D$5))</f>
        <v/>
      </c>
      <c r="E135" s="16">
        <f>IF(OR($A135="",E$5=""),"",COUNTIFS('السجل'!$B$6:$B$505,$A135&amp;"",'السجل'!$D$6:$D$505,E$5))</f>
        <v/>
      </c>
      <c r="F135" s="16">
        <f>IF(OR($A135="",F$5=""),"",COUNTIFS('السجل'!$B$6:$B$505,$A135&amp;"",'السجل'!$D$6:$D$505,F$5))</f>
        <v/>
      </c>
      <c r="G135" s="16">
        <f>IF(OR($A135="",G$5=""),"",COUNTIFS('السجل'!$B$6:$B$505,$A135&amp;"",'السجل'!$D$6:$D$505,G$5))</f>
        <v/>
      </c>
      <c r="H135" s="16">
        <f>IF(OR($A135="",H$5=""),"",COUNTIFS('السجل'!$B$6:$B$505,$A135&amp;"",'السجل'!$D$6:$D$505,H$5))</f>
        <v/>
      </c>
      <c r="I135" s="16">
        <f>IF(OR($A135="",I$5=""),"",COUNTIFS('السجل'!$B$6:$B$505,$A135&amp;"",'السجل'!$D$6:$D$505,I$5))</f>
        <v/>
      </c>
      <c r="J135" s="16">
        <f>IF(OR($A135="",J$5=""),"",COUNTIFS('السجل'!$B$6:$B$505,$A135&amp;"",'السجل'!$D$6:$D$505,J$5))</f>
        <v/>
      </c>
      <c r="K135" s="16">
        <f>IF(OR($A135="",K$5=""),"",COUNTIFS('السجل'!$B$6:$B$505,$A135&amp;"",'السجل'!$D$6:$D$505,K$5))</f>
        <v/>
      </c>
      <c r="L135" s="16">
        <f>IF(OR($A135="",L$5=""),"",COUNTIFS('السجل'!$B$6:$B$505,$A135&amp;"",'السجل'!$D$6:$D$505,L$5))</f>
        <v/>
      </c>
      <c r="M135" s="19">
        <f>IF(A135="","",SUM(C135:L135))</f>
        <v/>
      </c>
    </row>
    <row r="136">
      <c r="A136" s="6">
        <f>IF('الطلاب'!A136&amp;""="","",'الطلاب'!A136)</f>
        <v/>
      </c>
      <c r="B136" s="6">
        <f>IF(A136="","",'الطلاب'!B136&amp;"")</f>
        <v/>
      </c>
      <c r="C136" s="16">
        <f>IF(OR($A136="",C$5=""),"",COUNTIFS('السجل'!$B$6:$B$505,$A136&amp;"",'السجل'!$D$6:$D$505,C$5))</f>
        <v/>
      </c>
      <c r="D136" s="16">
        <f>IF(OR($A136="",D$5=""),"",COUNTIFS('السجل'!$B$6:$B$505,$A136&amp;"",'السجل'!$D$6:$D$505,D$5))</f>
        <v/>
      </c>
      <c r="E136" s="16">
        <f>IF(OR($A136="",E$5=""),"",COUNTIFS('السجل'!$B$6:$B$505,$A136&amp;"",'السجل'!$D$6:$D$505,E$5))</f>
        <v/>
      </c>
      <c r="F136" s="16">
        <f>IF(OR($A136="",F$5=""),"",COUNTIFS('السجل'!$B$6:$B$505,$A136&amp;"",'السجل'!$D$6:$D$505,F$5))</f>
        <v/>
      </c>
      <c r="G136" s="16">
        <f>IF(OR($A136="",G$5=""),"",COUNTIFS('السجل'!$B$6:$B$505,$A136&amp;"",'السجل'!$D$6:$D$505,G$5))</f>
        <v/>
      </c>
      <c r="H136" s="16">
        <f>IF(OR($A136="",H$5=""),"",COUNTIFS('السجل'!$B$6:$B$505,$A136&amp;"",'السجل'!$D$6:$D$505,H$5))</f>
        <v/>
      </c>
      <c r="I136" s="16">
        <f>IF(OR($A136="",I$5=""),"",COUNTIFS('السجل'!$B$6:$B$505,$A136&amp;"",'السجل'!$D$6:$D$505,I$5))</f>
        <v/>
      </c>
      <c r="J136" s="16">
        <f>IF(OR($A136="",J$5=""),"",COUNTIFS('السجل'!$B$6:$B$505,$A136&amp;"",'السجل'!$D$6:$D$505,J$5))</f>
        <v/>
      </c>
      <c r="K136" s="16">
        <f>IF(OR($A136="",K$5=""),"",COUNTIFS('السجل'!$B$6:$B$505,$A136&amp;"",'السجل'!$D$6:$D$505,K$5))</f>
        <v/>
      </c>
      <c r="L136" s="16">
        <f>IF(OR($A136="",L$5=""),"",COUNTIFS('السجل'!$B$6:$B$505,$A136&amp;"",'السجل'!$D$6:$D$505,L$5))</f>
        <v/>
      </c>
      <c r="M136" s="19">
        <f>IF(A136="","",SUM(C136:L136))</f>
        <v/>
      </c>
    </row>
    <row r="137">
      <c r="A137" s="6">
        <f>IF('الطلاب'!A137&amp;""="","",'الطلاب'!A137)</f>
        <v/>
      </c>
      <c r="B137" s="6">
        <f>IF(A137="","",'الطلاب'!B137&amp;"")</f>
        <v/>
      </c>
      <c r="C137" s="16">
        <f>IF(OR($A137="",C$5=""),"",COUNTIFS('السجل'!$B$6:$B$505,$A137&amp;"",'السجل'!$D$6:$D$505,C$5))</f>
        <v/>
      </c>
      <c r="D137" s="16">
        <f>IF(OR($A137="",D$5=""),"",COUNTIFS('السجل'!$B$6:$B$505,$A137&amp;"",'السجل'!$D$6:$D$505,D$5))</f>
        <v/>
      </c>
      <c r="E137" s="16">
        <f>IF(OR($A137="",E$5=""),"",COUNTIFS('السجل'!$B$6:$B$505,$A137&amp;"",'السجل'!$D$6:$D$505,E$5))</f>
        <v/>
      </c>
      <c r="F137" s="16">
        <f>IF(OR($A137="",F$5=""),"",COUNTIFS('السجل'!$B$6:$B$505,$A137&amp;"",'السجل'!$D$6:$D$505,F$5))</f>
        <v/>
      </c>
      <c r="G137" s="16">
        <f>IF(OR($A137="",G$5=""),"",COUNTIFS('السجل'!$B$6:$B$505,$A137&amp;"",'السجل'!$D$6:$D$505,G$5))</f>
        <v/>
      </c>
      <c r="H137" s="16">
        <f>IF(OR($A137="",H$5=""),"",COUNTIFS('السجل'!$B$6:$B$505,$A137&amp;"",'السجل'!$D$6:$D$505,H$5))</f>
        <v/>
      </c>
      <c r="I137" s="16">
        <f>IF(OR($A137="",I$5=""),"",COUNTIFS('السجل'!$B$6:$B$505,$A137&amp;"",'السجل'!$D$6:$D$505,I$5))</f>
        <v/>
      </c>
      <c r="J137" s="16">
        <f>IF(OR($A137="",J$5=""),"",COUNTIFS('السجل'!$B$6:$B$505,$A137&amp;"",'السجل'!$D$6:$D$505,J$5))</f>
        <v/>
      </c>
      <c r="K137" s="16">
        <f>IF(OR($A137="",K$5=""),"",COUNTIFS('السجل'!$B$6:$B$505,$A137&amp;"",'السجل'!$D$6:$D$505,K$5))</f>
        <v/>
      </c>
      <c r="L137" s="16">
        <f>IF(OR($A137="",L$5=""),"",COUNTIFS('السجل'!$B$6:$B$505,$A137&amp;"",'السجل'!$D$6:$D$505,L$5))</f>
        <v/>
      </c>
      <c r="M137" s="19">
        <f>IF(A137="","",SUM(C137:L137))</f>
        <v/>
      </c>
    </row>
    <row r="138">
      <c r="A138" s="6">
        <f>IF('الطلاب'!A138&amp;""="","",'الطلاب'!A138)</f>
        <v/>
      </c>
      <c r="B138" s="6">
        <f>IF(A138="","",'الطلاب'!B138&amp;"")</f>
        <v/>
      </c>
      <c r="C138" s="16">
        <f>IF(OR($A138="",C$5=""),"",COUNTIFS('السجل'!$B$6:$B$505,$A138&amp;"",'السجل'!$D$6:$D$505,C$5))</f>
        <v/>
      </c>
      <c r="D138" s="16">
        <f>IF(OR($A138="",D$5=""),"",COUNTIFS('السجل'!$B$6:$B$505,$A138&amp;"",'السجل'!$D$6:$D$505,D$5))</f>
        <v/>
      </c>
      <c r="E138" s="16">
        <f>IF(OR($A138="",E$5=""),"",COUNTIFS('السجل'!$B$6:$B$505,$A138&amp;"",'السجل'!$D$6:$D$505,E$5))</f>
        <v/>
      </c>
      <c r="F138" s="16">
        <f>IF(OR($A138="",F$5=""),"",COUNTIFS('السجل'!$B$6:$B$505,$A138&amp;"",'السجل'!$D$6:$D$505,F$5))</f>
        <v/>
      </c>
      <c r="G138" s="16">
        <f>IF(OR($A138="",G$5=""),"",COUNTIFS('السجل'!$B$6:$B$505,$A138&amp;"",'السجل'!$D$6:$D$505,G$5))</f>
        <v/>
      </c>
      <c r="H138" s="16">
        <f>IF(OR($A138="",H$5=""),"",COUNTIFS('السجل'!$B$6:$B$505,$A138&amp;"",'السجل'!$D$6:$D$505,H$5))</f>
        <v/>
      </c>
      <c r="I138" s="16">
        <f>IF(OR($A138="",I$5=""),"",COUNTIFS('السجل'!$B$6:$B$505,$A138&amp;"",'السجل'!$D$6:$D$505,I$5))</f>
        <v/>
      </c>
      <c r="J138" s="16">
        <f>IF(OR($A138="",J$5=""),"",COUNTIFS('السجل'!$B$6:$B$505,$A138&amp;"",'السجل'!$D$6:$D$505,J$5))</f>
        <v/>
      </c>
      <c r="K138" s="16">
        <f>IF(OR($A138="",K$5=""),"",COUNTIFS('السجل'!$B$6:$B$505,$A138&amp;"",'السجل'!$D$6:$D$505,K$5))</f>
        <v/>
      </c>
      <c r="L138" s="16">
        <f>IF(OR($A138="",L$5=""),"",COUNTIFS('السجل'!$B$6:$B$505,$A138&amp;"",'السجل'!$D$6:$D$505,L$5))</f>
        <v/>
      </c>
      <c r="M138" s="19">
        <f>IF(A138="","",SUM(C138:L138))</f>
        <v/>
      </c>
    </row>
    <row r="139">
      <c r="A139" s="6">
        <f>IF('الطلاب'!A139&amp;""="","",'الطلاب'!A139)</f>
        <v/>
      </c>
      <c r="B139" s="6">
        <f>IF(A139="","",'الطلاب'!B139&amp;"")</f>
        <v/>
      </c>
      <c r="C139" s="16">
        <f>IF(OR($A139="",C$5=""),"",COUNTIFS('السجل'!$B$6:$B$505,$A139&amp;"",'السجل'!$D$6:$D$505,C$5))</f>
        <v/>
      </c>
      <c r="D139" s="16">
        <f>IF(OR($A139="",D$5=""),"",COUNTIFS('السجل'!$B$6:$B$505,$A139&amp;"",'السجل'!$D$6:$D$505,D$5))</f>
        <v/>
      </c>
      <c r="E139" s="16">
        <f>IF(OR($A139="",E$5=""),"",COUNTIFS('السجل'!$B$6:$B$505,$A139&amp;"",'السجل'!$D$6:$D$505,E$5))</f>
        <v/>
      </c>
      <c r="F139" s="16">
        <f>IF(OR($A139="",F$5=""),"",COUNTIFS('السجل'!$B$6:$B$505,$A139&amp;"",'السجل'!$D$6:$D$505,F$5))</f>
        <v/>
      </c>
      <c r="G139" s="16">
        <f>IF(OR($A139="",G$5=""),"",COUNTIFS('السجل'!$B$6:$B$505,$A139&amp;"",'السجل'!$D$6:$D$505,G$5))</f>
        <v/>
      </c>
      <c r="H139" s="16">
        <f>IF(OR($A139="",H$5=""),"",COUNTIFS('السجل'!$B$6:$B$505,$A139&amp;"",'السجل'!$D$6:$D$505,H$5))</f>
        <v/>
      </c>
      <c r="I139" s="16">
        <f>IF(OR($A139="",I$5=""),"",COUNTIFS('السجل'!$B$6:$B$505,$A139&amp;"",'السجل'!$D$6:$D$505,I$5))</f>
        <v/>
      </c>
      <c r="J139" s="16">
        <f>IF(OR($A139="",J$5=""),"",COUNTIFS('السجل'!$B$6:$B$505,$A139&amp;"",'السجل'!$D$6:$D$505,J$5))</f>
        <v/>
      </c>
      <c r="K139" s="16">
        <f>IF(OR($A139="",K$5=""),"",COUNTIFS('السجل'!$B$6:$B$505,$A139&amp;"",'السجل'!$D$6:$D$505,K$5))</f>
        <v/>
      </c>
      <c r="L139" s="16">
        <f>IF(OR($A139="",L$5=""),"",COUNTIFS('السجل'!$B$6:$B$505,$A139&amp;"",'السجل'!$D$6:$D$505,L$5))</f>
        <v/>
      </c>
      <c r="M139" s="19">
        <f>IF(A139="","",SUM(C139:L139))</f>
        <v/>
      </c>
    </row>
    <row r="140">
      <c r="A140" s="6">
        <f>IF('الطلاب'!A140&amp;""="","",'الطلاب'!A140)</f>
        <v/>
      </c>
      <c r="B140" s="6">
        <f>IF(A140="","",'الطلاب'!B140&amp;"")</f>
        <v/>
      </c>
      <c r="C140" s="16">
        <f>IF(OR($A140="",C$5=""),"",COUNTIFS('السجل'!$B$6:$B$505,$A140&amp;"",'السجل'!$D$6:$D$505,C$5))</f>
        <v/>
      </c>
      <c r="D140" s="16">
        <f>IF(OR($A140="",D$5=""),"",COUNTIFS('السجل'!$B$6:$B$505,$A140&amp;"",'السجل'!$D$6:$D$505,D$5))</f>
        <v/>
      </c>
      <c r="E140" s="16">
        <f>IF(OR($A140="",E$5=""),"",COUNTIFS('السجل'!$B$6:$B$505,$A140&amp;"",'السجل'!$D$6:$D$505,E$5))</f>
        <v/>
      </c>
      <c r="F140" s="16">
        <f>IF(OR($A140="",F$5=""),"",COUNTIFS('السجل'!$B$6:$B$505,$A140&amp;"",'السجل'!$D$6:$D$505,F$5))</f>
        <v/>
      </c>
      <c r="G140" s="16">
        <f>IF(OR($A140="",G$5=""),"",COUNTIFS('السجل'!$B$6:$B$505,$A140&amp;"",'السجل'!$D$6:$D$505,G$5))</f>
        <v/>
      </c>
      <c r="H140" s="16">
        <f>IF(OR($A140="",H$5=""),"",COUNTIFS('السجل'!$B$6:$B$505,$A140&amp;"",'السجل'!$D$6:$D$505,H$5))</f>
        <v/>
      </c>
      <c r="I140" s="16">
        <f>IF(OR($A140="",I$5=""),"",COUNTIFS('السجل'!$B$6:$B$505,$A140&amp;"",'السجل'!$D$6:$D$505,I$5))</f>
        <v/>
      </c>
      <c r="J140" s="16">
        <f>IF(OR($A140="",J$5=""),"",COUNTIFS('السجل'!$B$6:$B$505,$A140&amp;"",'السجل'!$D$6:$D$505,J$5))</f>
        <v/>
      </c>
      <c r="K140" s="16">
        <f>IF(OR($A140="",K$5=""),"",COUNTIFS('السجل'!$B$6:$B$505,$A140&amp;"",'السجل'!$D$6:$D$505,K$5))</f>
        <v/>
      </c>
      <c r="L140" s="16">
        <f>IF(OR($A140="",L$5=""),"",COUNTIFS('السجل'!$B$6:$B$505,$A140&amp;"",'السجل'!$D$6:$D$505,L$5))</f>
        <v/>
      </c>
      <c r="M140" s="19">
        <f>IF(A140="","",SUM(C140:L140))</f>
        <v/>
      </c>
    </row>
    <row r="141">
      <c r="A141" s="6">
        <f>IF('الطلاب'!A141&amp;""="","",'الطلاب'!A141)</f>
        <v/>
      </c>
      <c r="B141" s="6">
        <f>IF(A141="","",'الطلاب'!B141&amp;"")</f>
        <v/>
      </c>
      <c r="C141" s="16">
        <f>IF(OR($A141="",C$5=""),"",COUNTIFS('السجل'!$B$6:$B$505,$A141&amp;"",'السجل'!$D$6:$D$505,C$5))</f>
        <v/>
      </c>
      <c r="D141" s="16">
        <f>IF(OR($A141="",D$5=""),"",COUNTIFS('السجل'!$B$6:$B$505,$A141&amp;"",'السجل'!$D$6:$D$505,D$5))</f>
        <v/>
      </c>
      <c r="E141" s="16">
        <f>IF(OR($A141="",E$5=""),"",COUNTIFS('السجل'!$B$6:$B$505,$A141&amp;"",'السجل'!$D$6:$D$505,E$5))</f>
        <v/>
      </c>
      <c r="F141" s="16">
        <f>IF(OR($A141="",F$5=""),"",COUNTIFS('السجل'!$B$6:$B$505,$A141&amp;"",'السجل'!$D$6:$D$505,F$5))</f>
        <v/>
      </c>
      <c r="G141" s="16">
        <f>IF(OR($A141="",G$5=""),"",COUNTIFS('السجل'!$B$6:$B$505,$A141&amp;"",'السجل'!$D$6:$D$505,G$5))</f>
        <v/>
      </c>
      <c r="H141" s="16">
        <f>IF(OR($A141="",H$5=""),"",COUNTIFS('السجل'!$B$6:$B$505,$A141&amp;"",'السجل'!$D$6:$D$505,H$5))</f>
        <v/>
      </c>
      <c r="I141" s="16">
        <f>IF(OR($A141="",I$5=""),"",COUNTIFS('السجل'!$B$6:$B$505,$A141&amp;"",'السجل'!$D$6:$D$505,I$5))</f>
        <v/>
      </c>
      <c r="J141" s="16">
        <f>IF(OR($A141="",J$5=""),"",COUNTIFS('السجل'!$B$6:$B$505,$A141&amp;"",'السجل'!$D$6:$D$505,J$5))</f>
        <v/>
      </c>
      <c r="K141" s="16">
        <f>IF(OR($A141="",K$5=""),"",COUNTIFS('السجل'!$B$6:$B$505,$A141&amp;"",'السجل'!$D$6:$D$505,K$5))</f>
        <v/>
      </c>
      <c r="L141" s="16">
        <f>IF(OR($A141="",L$5=""),"",COUNTIFS('السجل'!$B$6:$B$505,$A141&amp;"",'السجل'!$D$6:$D$505,L$5))</f>
        <v/>
      </c>
      <c r="M141" s="19">
        <f>IF(A141="","",SUM(C141:L141))</f>
        <v/>
      </c>
    </row>
    <row r="142">
      <c r="A142" s="6">
        <f>IF('الطلاب'!A142&amp;""="","",'الطلاب'!A142)</f>
        <v/>
      </c>
      <c r="B142" s="6">
        <f>IF(A142="","",'الطلاب'!B142&amp;"")</f>
        <v/>
      </c>
      <c r="C142" s="16">
        <f>IF(OR($A142="",C$5=""),"",COUNTIFS('السجل'!$B$6:$B$505,$A142&amp;"",'السجل'!$D$6:$D$505,C$5))</f>
        <v/>
      </c>
      <c r="D142" s="16">
        <f>IF(OR($A142="",D$5=""),"",COUNTIFS('السجل'!$B$6:$B$505,$A142&amp;"",'السجل'!$D$6:$D$505,D$5))</f>
        <v/>
      </c>
      <c r="E142" s="16">
        <f>IF(OR($A142="",E$5=""),"",COUNTIFS('السجل'!$B$6:$B$505,$A142&amp;"",'السجل'!$D$6:$D$505,E$5))</f>
        <v/>
      </c>
      <c r="F142" s="16">
        <f>IF(OR($A142="",F$5=""),"",COUNTIFS('السجل'!$B$6:$B$505,$A142&amp;"",'السجل'!$D$6:$D$505,F$5))</f>
        <v/>
      </c>
      <c r="G142" s="16">
        <f>IF(OR($A142="",G$5=""),"",COUNTIFS('السجل'!$B$6:$B$505,$A142&amp;"",'السجل'!$D$6:$D$505,G$5))</f>
        <v/>
      </c>
      <c r="H142" s="16">
        <f>IF(OR($A142="",H$5=""),"",COUNTIFS('السجل'!$B$6:$B$505,$A142&amp;"",'السجل'!$D$6:$D$505,H$5))</f>
        <v/>
      </c>
      <c r="I142" s="16">
        <f>IF(OR($A142="",I$5=""),"",COUNTIFS('السجل'!$B$6:$B$505,$A142&amp;"",'السجل'!$D$6:$D$505,I$5))</f>
        <v/>
      </c>
      <c r="J142" s="16">
        <f>IF(OR($A142="",J$5=""),"",COUNTIFS('السجل'!$B$6:$B$505,$A142&amp;"",'السجل'!$D$6:$D$505,J$5))</f>
        <v/>
      </c>
      <c r="K142" s="16">
        <f>IF(OR($A142="",K$5=""),"",COUNTIFS('السجل'!$B$6:$B$505,$A142&amp;"",'السجل'!$D$6:$D$505,K$5))</f>
        <v/>
      </c>
      <c r="L142" s="16">
        <f>IF(OR($A142="",L$5=""),"",COUNTIFS('السجل'!$B$6:$B$505,$A142&amp;"",'السجل'!$D$6:$D$505,L$5))</f>
        <v/>
      </c>
      <c r="M142" s="19">
        <f>IF(A142="","",SUM(C142:L142))</f>
        <v/>
      </c>
    </row>
    <row r="143">
      <c r="A143" s="6">
        <f>IF('الطلاب'!A143&amp;""="","",'الطلاب'!A143)</f>
        <v/>
      </c>
      <c r="B143" s="6">
        <f>IF(A143="","",'الطلاب'!B143&amp;"")</f>
        <v/>
      </c>
      <c r="C143" s="16">
        <f>IF(OR($A143="",C$5=""),"",COUNTIFS('السجل'!$B$6:$B$505,$A143&amp;"",'السجل'!$D$6:$D$505,C$5))</f>
        <v/>
      </c>
      <c r="D143" s="16">
        <f>IF(OR($A143="",D$5=""),"",COUNTIFS('السجل'!$B$6:$B$505,$A143&amp;"",'السجل'!$D$6:$D$505,D$5))</f>
        <v/>
      </c>
      <c r="E143" s="16">
        <f>IF(OR($A143="",E$5=""),"",COUNTIFS('السجل'!$B$6:$B$505,$A143&amp;"",'السجل'!$D$6:$D$505,E$5))</f>
        <v/>
      </c>
      <c r="F143" s="16">
        <f>IF(OR($A143="",F$5=""),"",COUNTIFS('السجل'!$B$6:$B$505,$A143&amp;"",'السجل'!$D$6:$D$505,F$5))</f>
        <v/>
      </c>
      <c r="G143" s="16">
        <f>IF(OR($A143="",G$5=""),"",COUNTIFS('السجل'!$B$6:$B$505,$A143&amp;"",'السجل'!$D$6:$D$505,G$5))</f>
        <v/>
      </c>
      <c r="H143" s="16">
        <f>IF(OR($A143="",H$5=""),"",COUNTIFS('السجل'!$B$6:$B$505,$A143&amp;"",'السجل'!$D$6:$D$505,H$5))</f>
        <v/>
      </c>
      <c r="I143" s="16">
        <f>IF(OR($A143="",I$5=""),"",COUNTIFS('السجل'!$B$6:$B$505,$A143&amp;"",'السجل'!$D$6:$D$505,I$5))</f>
        <v/>
      </c>
      <c r="J143" s="16">
        <f>IF(OR($A143="",J$5=""),"",COUNTIFS('السجل'!$B$6:$B$505,$A143&amp;"",'السجل'!$D$6:$D$505,J$5))</f>
        <v/>
      </c>
      <c r="K143" s="16">
        <f>IF(OR($A143="",K$5=""),"",COUNTIFS('السجل'!$B$6:$B$505,$A143&amp;"",'السجل'!$D$6:$D$505,K$5))</f>
        <v/>
      </c>
      <c r="L143" s="16">
        <f>IF(OR($A143="",L$5=""),"",COUNTIFS('السجل'!$B$6:$B$505,$A143&amp;"",'السجل'!$D$6:$D$505,L$5))</f>
        <v/>
      </c>
      <c r="M143" s="19">
        <f>IF(A143="","",SUM(C143:L143))</f>
        <v/>
      </c>
    </row>
    <row r="144">
      <c r="A144" s="6">
        <f>IF('الطلاب'!A144&amp;""="","",'الطلاب'!A144)</f>
        <v/>
      </c>
      <c r="B144" s="6">
        <f>IF(A144="","",'الطلاب'!B144&amp;"")</f>
        <v/>
      </c>
      <c r="C144" s="16">
        <f>IF(OR($A144="",C$5=""),"",COUNTIFS('السجل'!$B$6:$B$505,$A144&amp;"",'السجل'!$D$6:$D$505,C$5))</f>
        <v/>
      </c>
      <c r="D144" s="16">
        <f>IF(OR($A144="",D$5=""),"",COUNTIFS('السجل'!$B$6:$B$505,$A144&amp;"",'السجل'!$D$6:$D$505,D$5))</f>
        <v/>
      </c>
      <c r="E144" s="16">
        <f>IF(OR($A144="",E$5=""),"",COUNTIFS('السجل'!$B$6:$B$505,$A144&amp;"",'السجل'!$D$6:$D$505,E$5))</f>
        <v/>
      </c>
      <c r="F144" s="16">
        <f>IF(OR($A144="",F$5=""),"",COUNTIFS('السجل'!$B$6:$B$505,$A144&amp;"",'السجل'!$D$6:$D$505,F$5))</f>
        <v/>
      </c>
      <c r="G144" s="16">
        <f>IF(OR($A144="",G$5=""),"",COUNTIFS('السجل'!$B$6:$B$505,$A144&amp;"",'السجل'!$D$6:$D$505,G$5))</f>
        <v/>
      </c>
      <c r="H144" s="16">
        <f>IF(OR($A144="",H$5=""),"",COUNTIFS('السجل'!$B$6:$B$505,$A144&amp;"",'السجل'!$D$6:$D$505,H$5))</f>
        <v/>
      </c>
      <c r="I144" s="16">
        <f>IF(OR($A144="",I$5=""),"",COUNTIFS('السجل'!$B$6:$B$505,$A144&amp;"",'السجل'!$D$6:$D$505,I$5))</f>
        <v/>
      </c>
      <c r="J144" s="16">
        <f>IF(OR($A144="",J$5=""),"",COUNTIFS('السجل'!$B$6:$B$505,$A144&amp;"",'السجل'!$D$6:$D$505,J$5))</f>
        <v/>
      </c>
      <c r="K144" s="16">
        <f>IF(OR($A144="",K$5=""),"",COUNTIFS('السجل'!$B$6:$B$505,$A144&amp;"",'السجل'!$D$6:$D$505,K$5))</f>
        <v/>
      </c>
      <c r="L144" s="16">
        <f>IF(OR($A144="",L$5=""),"",COUNTIFS('السجل'!$B$6:$B$505,$A144&amp;"",'السجل'!$D$6:$D$505,L$5))</f>
        <v/>
      </c>
      <c r="M144" s="19">
        <f>IF(A144="","",SUM(C144:L144))</f>
        <v/>
      </c>
    </row>
    <row r="145">
      <c r="A145" s="6">
        <f>IF('الطلاب'!A145&amp;""="","",'الطلاب'!A145)</f>
        <v/>
      </c>
      <c r="B145" s="6">
        <f>IF(A145="","",'الطلاب'!B145&amp;"")</f>
        <v/>
      </c>
      <c r="C145" s="16">
        <f>IF(OR($A145="",C$5=""),"",COUNTIFS('السجل'!$B$6:$B$505,$A145&amp;"",'السجل'!$D$6:$D$505,C$5))</f>
        <v/>
      </c>
      <c r="D145" s="16">
        <f>IF(OR($A145="",D$5=""),"",COUNTIFS('السجل'!$B$6:$B$505,$A145&amp;"",'السجل'!$D$6:$D$505,D$5))</f>
        <v/>
      </c>
      <c r="E145" s="16">
        <f>IF(OR($A145="",E$5=""),"",COUNTIFS('السجل'!$B$6:$B$505,$A145&amp;"",'السجل'!$D$6:$D$505,E$5))</f>
        <v/>
      </c>
      <c r="F145" s="16">
        <f>IF(OR($A145="",F$5=""),"",COUNTIFS('السجل'!$B$6:$B$505,$A145&amp;"",'السجل'!$D$6:$D$505,F$5))</f>
        <v/>
      </c>
      <c r="G145" s="16">
        <f>IF(OR($A145="",G$5=""),"",COUNTIFS('السجل'!$B$6:$B$505,$A145&amp;"",'السجل'!$D$6:$D$505,G$5))</f>
        <v/>
      </c>
      <c r="H145" s="16">
        <f>IF(OR($A145="",H$5=""),"",COUNTIFS('السجل'!$B$6:$B$505,$A145&amp;"",'السجل'!$D$6:$D$505,H$5))</f>
        <v/>
      </c>
      <c r="I145" s="16">
        <f>IF(OR($A145="",I$5=""),"",COUNTIFS('السجل'!$B$6:$B$505,$A145&amp;"",'السجل'!$D$6:$D$505,I$5))</f>
        <v/>
      </c>
      <c r="J145" s="16">
        <f>IF(OR($A145="",J$5=""),"",COUNTIFS('السجل'!$B$6:$B$505,$A145&amp;"",'السجل'!$D$6:$D$505,J$5))</f>
        <v/>
      </c>
      <c r="K145" s="16">
        <f>IF(OR($A145="",K$5=""),"",COUNTIFS('السجل'!$B$6:$B$505,$A145&amp;"",'السجل'!$D$6:$D$505,K$5))</f>
        <v/>
      </c>
      <c r="L145" s="16">
        <f>IF(OR($A145="",L$5=""),"",COUNTIFS('السجل'!$B$6:$B$505,$A145&amp;"",'السجل'!$D$6:$D$505,L$5))</f>
        <v/>
      </c>
      <c r="M145" s="19">
        <f>IF(A145="","",SUM(C145:L145))</f>
        <v/>
      </c>
    </row>
    <row r="146">
      <c r="A146" s="6">
        <f>IF('الطلاب'!A146&amp;""="","",'الطلاب'!A146)</f>
        <v/>
      </c>
      <c r="B146" s="6">
        <f>IF(A146="","",'الطلاب'!B146&amp;"")</f>
        <v/>
      </c>
      <c r="C146" s="16">
        <f>IF(OR($A146="",C$5=""),"",COUNTIFS('السجل'!$B$6:$B$505,$A146&amp;"",'السجل'!$D$6:$D$505,C$5))</f>
        <v/>
      </c>
      <c r="D146" s="16">
        <f>IF(OR($A146="",D$5=""),"",COUNTIFS('السجل'!$B$6:$B$505,$A146&amp;"",'السجل'!$D$6:$D$505,D$5))</f>
        <v/>
      </c>
      <c r="E146" s="16">
        <f>IF(OR($A146="",E$5=""),"",COUNTIFS('السجل'!$B$6:$B$505,$A146&amp;"",'السجل'!$D$6:$D$505,E$5))</f>
        <v/>
      </c>
      <c r="F146" s="16">
        <f>IF(OR($A146="",F$5=""),"",COUNTIFS('السجل'!$B$6:$B$505,$A146&amp;"",'السجل'!$D$6:$D$505,F$5))</f>
        <v/>
      </c>
      <c r="G146" s="16">
        <f>IF(OR($A146="",G$5=""),"",COUNTIFS('السجل'!$B$6:$B$505,$A146&amp;"",'السجل'!$D$6:$D$505,G$5))</f>
        <v/>
      </c>
      <c r="H146" s="16">
        <f>IF(OR($A146="",H$5=""),"",COUNTIFS('السجل'!$B$6:$B$505,$A146&amp;"",'السجل'!$D$6:$D$505,H$5))</f>
        <v/>
      </c>
      <c r="I146" s="16">
        <f>IF(OR($A146="",I$5=""),"",COUNTIFS('السجل'!$B$6:$B$505,$A146&amp;"",'السجل'!$D$6:$D$505,I$5))</f>
        <v/>
      </c>
      <c r="J146" s="16">
        <f>IF(OR($A146="",J$5=""),"",COUNTIFS('السجل'!$B$6:$B$505,$A146&amp;"",'السجل'!$D$6:$D$505,J$5))</f>
        <v/>
      </c>
      <c r="K146" s="16">
        <f>IF(OR($A146="",K$5=""),"",COUNTIFS('السجل'!$B$6:$B$505,$A146&amp;"",'السجل'!$D$6:$D$505,K$5))</f>
        <v/>
      </c>
      <c r="L146" s="16">
        <f>IF(OR($A146="",L$5=""),"",COUNTIFS('السجل'!$B$6:$B$505,$A146&amp;"",'السجل'!$D$6:$D$505,L$5))</f>
        <v/>
      </c>
      <c r="M146" s="19">
        <f>IF(A146="","",SUM(C146:L146))</f>
        <v/>
      </c>
    </row>
    <row r="147">
      <c r="A147" s="6">
        <f>IF('الطلاب'!A147&amp;""="","",'الطلاب'!A147)</f>
        <v/>
      </c>
      <c r="B147" s="6">
        <f>IF(A147="","",'الطلاب'!B147&amp;"")</f>
        <v/>
      </c>
      <c r="C147" s="16">
        <f>IF(OR($A147="",C$5=""),"",COUNTIFS('السجل'!$B$6:$B$505,$A147&amp;"",'السجل'!$D$6:$D$505,C$5))</f>
        <v/>
      </c>
      <c r="D147" s="16">
        <f>IF(OR($A147="",D$5=""),"",COUNTIFS('السجل'!$B$6:$B$505,$A147&amp;"",'السجل'!$D$6:$D$505,D$5))</f>
        <v/>
      </c>
      <c r="E147" s="16">
        <f>IF(OR($A147="",E$5=""),"",COUNTIFS('السجل'!$B$6:$B$505,$A147&amp;"",'السجل'!$D$6:$D$505,E$5))</f>
        <v/>
      </c>
      <c r="F147" s="16">
        <f>IF(OR($A147="",F$5=""),"",COUNTIFS('السجل'!$B$6:$B$505,$A147&amp;"",'السجل'!$D$6:$D$505,F$5))</f>
        <v/>
      </c>
      <c r="G147" s="16">
        <f>IF(OR($A147="",G$5=""),"",COUNTIFS('السجل'!$B$6:$B$505,$A147&amp;"",'السجل'!$D$6:$D$505,G$5))</f>
        <v/>
      </c>
      <c r="H147" s="16">
        <f>IF(OR($A147="",H$5=""),"",COUNTIFS('السجل'!$B$6:$B$505,$A147&amp;"",'السجل'!$D$6:$D$505,H$5))</f>
        <v/>
      </c>
      <c r="I147" s="16">
        <f>IF(OR($A147="",I$5=""),"",COUNTIFS('السجل'!$B$6:$B$505,$A147&amp;"",'السجل'!$D$6:$D$505,I$5))</f>
        <v/>
      </c>
      <c r="J147" s="16">
        <f>IF(OR($A147="",J$5=""),"",COUNTIFS('السجل'!$B$6:$B$505,$A147&amp;"",'السجل'!$D$6:$D$505,J$5))</f>
        <v/>
      </c>
      <c r="K147" s="16">
        <f>IF(OR($A147="",K$5=""),"",COUNTIFS('السجل'!$B$6:$B$505,$A147&amp;"",'السجل'!$D$6:$D$505,K$5))</f>
        <v/>
      </c>
      <c r="L147" s="16">
        <f>IF(OR($A147="",L$5=""),"",COUNTIFS('السجل'!$B$6:$B$505,$A147&amp;"",'السجل'!$D$6:$D$505,L$5))</f>
        <v/>
      </c>
      <c r="M147" s="19">
        <f>IF(A147="","",SUM(C147:L147))</f>
        <v/>
      </c>
    </row>
    <row r="148">
      <c r="A148" s="6">
        <f>IF('الطلاب'!A148&amp;""="","",'الطلاب'!A148)</f>
        <v/>
      </c>
      <c r="B148" s="6">
        <f>IF(A148="","",'الطلاب'!B148&amp;"")</f>
        <v/>
      </c>
      <c r="C148" s="16">
        <f>IF(OR($A148="",C$5=""),"",COUNTIFS('السجل'!$B$6:$B$505,$A148&amp;"",'السجل'!$D$6:$D$505,C$5))</f>
        <v/>
      </c>
      <c r="D148" s="16">
        <f>IF(OR($A148="",D$5=""),"",COUNTIFS('السجل'!$B$6:$B$505,$A148&amp;"",'السجل'!$D$6:$D$505,D$5))</f>
        <v/>
      </c>
      <c r="E148" s="16">
        <f>IF(OR($A148="",E$5=""),"",COUNTIFS('السجل'!$B$6:$B$505,$A148&amp;"",'السجل'!$D$6:$D$505,E$5))</f>
        <v/>
      </c>
      <c r="F148" s="16">
        <f>IF(OR($A148="",F$5=""),"",COUNTIFS('السجل'!$B$6:$B$505,$A148&amp;"",'السجل'!$D$6:$D$505,F$5))</f>
        <v/>
      </c>
      <c r="G148" s="16">
        <f>IF(OR($A148="",G$5=""),"",COUNTIFS('السجل'!$B$6:$B$505,$A148&amp;"",'السجل'!$D$6:$D$505,G$5))</f>
        <v/>
      </c>
      <c r="H148" s="16">
        <f>IF(OR($A148="",H$5=""),"",COUNTIFS('السجل'!$B$6:$B$505,$A148&amp;"",'السجل'!$D$6:$D$505,H$5))</f>
        <v/>
      </c>
      <c r="I148" s="16">
        <f>IF(OR($A148="",I$5=""),"",COUNTIFS('السجل'!$B$6:$B$505,$A148&amp;"",'السجل'!$D$6:$D$505,I$5))</f>
        <v/>
      </c>
      <c r="J148" s="16">
        <f>IF(OR($A148="",J$5=""),"",COUNTIFS('السجل'!$B$6:$B$505,$A148&amp;"",'السجل'!$D$6:$D$505,J$5))</f>
        <v/>
      </c>
      <c r="K148" s="16">
        <f>IF(OR($A148="",K$5=""),"",COUNTIFS('السجل'!$B$6:$B$505,$A148&amp;"",'السجل'!$D$6:$D$505,K$5))</f>
        <v/>
      </c>
      <c r="L148" s="16">
        <f>IF(OR($A148="",L$5=""),"",COUNTIFS('السجل'!$B$6:$B$505,$A148&amp;"",'السجل'!$D$6:$D$505,L$5))</f>
        <v/>
      </c>
      <c r="M148" s="19">
        <f>IF(A148="","",SUM(C148:L148))</f>
        <v/>
      </c>
    </row>
    <row r="149">
      <c r="A149" s="6">
        <f>IF('الطلاب'!A149&amp;""="","",'الطلاب'!A149)</f>
        <v/>
      </c>
      <c r="B149" s="6">
        <f>IF(A149="","",'الطلاب'!B149&amp;"")</f>
        <v/>
      </c>
      <c r="C149" s="16">
        <f>IF(OR($A149="",C$5=""),"",COUNTIFS('السجل'!$B$6:$B$505,$A149&amp;"",'السجل'!$D$6:$D$505,C$5))</f>
        <v/>
      </c>
      <c r="D149" s="16">
        <f>IF(OR($A149="",D$5=""),"",COUNTIFS('السجل'!$B$6:$B$505,$A149&amp;"",'السجل'!$D$6:$D$505,D$5))</f>
        <v/>
      </c>
      <c r="E149" s="16">
        <f>IF(OR($A149="",E$5=""),"",COUNTIFS('السجل'!$B$6:$B$505,$A149&amp;"",'السجل'!$D$6:$D$505,E$5))</f>
        <v/>
      </c>
      <c r="F149" s="16">
        <f>IF(OR($A149="",F$5=""),"",COUNTIFS('السجل'!$B$6:$B$505,$A149&amp;"",'السجل'!$D$6:$D$505,F$5))</f>
        <v/>
      </c>
      <c r="G149" s="16">
        <f>IF(OR($A149="",G$5=""),"",COUNTIFS('السجل'!$B$6:$B$505,$A149&amp;"",'السجل'!$D$6:$D$505,G$5))</f>
        <v/>
      </c>
      <c r="H149" s="16">
        <f>IF(OR($A149="",H$5=""),"",COUNTIFS('السجل'!$B$6:$B$505,$A149&amp;"",'السجل'!$D$6:$D$505,H$5))</f>
        <v/>
      </c>
      <c r="I149" s="16">
        <f>IF(OR($A149="",I$5=""),"",COUNTIFS('السجل'!$B$6:$B$505,$A149&amp;"",'السجل'!$D$6:$D$505,I$5))</f>
        <v/>
      </c>
      <c r="J149" s="16">
        <f>IF(OR($A149="",J$5=""),"",COUNTIFS('السجل'!$B$6:$B$505,$A149&amp;"",'السجل'!$D$6:$D$505,J$5))</f>
        <v/>
      </c>
      <c r="K149" s="16">
        <f>IF(OR($A149="",K$5=""),"",COUNTIFS('السجل'!$B$6:$B$505,$A149&amp;"",'السجل'!$D$6:$D$505,K$5))</f>
        <v/>
      </c>
      <c r="L149" s="16">
        <f>IF(OR($A149="",L$5=""),"",COUNTIFS('السجل'!$B$6:$B$505,$A149&amp;"",'السجل'!$D$6:$D$505,L$5))</f>
        <v/>
      </c>
      <c r="M149" s="19">
        <f>IF(A149="","",SUM(C149:L149))</f>
        <v/>
      </c>
    </row>
    <row r="150">
      <c r="A150" s="6">
        <f>IF('الطلاب'!A150&amp;""="","",'الطلاب'!A150)</f>
        <v/>
      </c>
      <c r="B150" s="6">
        <f>IF(A150="","",'الطلاب'!B150&amp;"")</f>
        <v/>
      </c>
      <c r="C150" s="16">
        <f>IF(OR($A150="",C$5=""),"",COUNTIFS('السجل'!$B$6:$B$505,$A150&amp;"",'السجل'!$D$6:$D$505,C$5))</f>
        <v/>
      </c>
      <c r="D150" s="16">
        <f>IF(OR($A150="",D$5=""),"",COUNTIFS('السجل'!$B$6:$B$505,$A150&amp;"",'السجل'!$D$6:$D$505,D$5))</f>
        <v/>
      </c>
      <c r="E150" s="16">
        <f>IF(OR($A150="",E$5=""),"",COUNTIFS('السجل'!$B$6:$B$505,$A150&amp;"",'السجل'!$D$6:$D$505,E$5))</f>
        <v/>
      </c>
      <c r="F150" s="16">
        <f>IF(OR($A150="",F$5=""),"",COUNTIFS('السجل'!$B$6:$B$505,$A150&amp;"",'السجل'!$D$6:$D$505,F$5))</f>
        <v/>
      </c>
      <c r="G150" s="16">
        <f>IF(OR($A150="",G$5=""),"",COUNTIFS('السجل'!$B$6:$B$505,$A150&amp;"",'السجل'!$D$6:$D$505,G$5))</f>
        <v/>
      </c>
      <c r="H150" s="16">
        <f>IF(OR($A150="",H$5=""),"",COUNTIFS('السجل'!$B$6:$B$505,$A150&amp;"",'السجل'!$D$6:$D$505,H$5))</f>
        <v/>
      </c>
      <c r="I150" s="16">
        <f>IF(OR($A150="",I$5=""),"",COUNTIFS('السجل'!$B$6:$B$505,$A150&amp;"",'السجل'!$D$6:$D$505,I$5))</f>
        <v/>
      </c>
      <c r="J150" s="16">
        <f>IF(OR($A150="",J$5=""),"",COUNTIFS('السجل'!$B$6:$B$505,$A150&amp;"",'السجل'!$D$6:$D$505,J$5))</f>
        <v/>
      </c>
      <c r="K150" s="16">
        <f>IF(OR($A150="",K$5=""),"",COUNTIFS('السجل'!$B$6:$B$505,$A150&amp;"",'السجل'!$D$6:$D$505,K$5))</f>
        <v/>
      </c>
      <c r="L150" s="16">
        <f>IF(OR($A150="",L$5=""),"",COUNTIFS('السجل'!$B$6:$B$505,$A150&amp;"",'السجل'!$D$6:$D$505,L$5))</f>
        <v/>
      </c>
      <c r="M150" s="19">
        <f>IF(A150="","",SUM(C150:L150))</f>
        <v/>
      </c>
    </row>
    <row r="151">
      <c r="A151" s="6">
        <f>IF('الطلاب'!A151&amp;""="","",'الطلاب'!A151)</f>
        <v/>
      </c>
      <c r="B151" s="6">
        <f>IF(A151="","",'الطلاب'!B151&amp;"")</f>
        <v/>
      </c>
      <c r="C151" s="16">
        <f>IF(OR($A151="",C$5=""),"",COUNTIFS('السجل'!$B$6:$B$505,$A151&amp;"",'السجل'!$D$6:$D$505,C$5))</f>
        <v/>
      </c>
      <c r="D151" s="16">
        <f>IF(OR($A151="",D$5=""),"",COUNTIFS('السجل'!$B$6:$B$505,$A151&amp;"",'السجل'!$D$6:$D$505,D$5))</f>
        <v/>
      </c>
      <c r="E151" s="16">
        <f>IF(OR($A151="",E$5=""),"",COUNTIFS('السجل'!$B$6:$B$505,$A151&amp;"",'السجل'!$D$6:$D$505,E$5))</f>
        <v/>
      </c>
      <c r="F151" s="16">
        <f>IF(OR($A151="",F$5=""),"",COUNTIFS('السجل'!$B$6:$B$505,$A151&amp;"",'السجل'!$D$6:$D$505,F$5))</f>
        <v/>
      </c>
      <c r="G151" s="16">
        <f>IF(OR($A151="",G$5=""),"",COUNTIFS('السجل'!$B$6:$B$505,$A151&amp;"",'السجل'!$D$6:$D$505,G$5))</f>
        <v/>
      </c>
      <c r="H151" s="16">
        <f>IF(OR($A151="",H$5=""),"",COUNTIFS('السجل'!$B$6:$B$505,$A151&amp;"",'السجل'!$D$6:$D$505,H$5))</f>
        <v/>
      </c>
      <c r="I151" s="16">
        <f>IF(OR($A151="",I$5=""),"",COUNTIFS('السجل'!$B$6:$B$505,$A151&amp;"",'السجل'!$D$6:$D$505,I$5))</f>
        <v/>
      </c>
      <c r="J151" s="16">
        <f>IF(OR($A151="",J$5=""),"",COUNTIFS('السجل'!$B$6:$B$505,$A151&amp;"",'السجل'!$D$6:$D$505,J$5))</f>
        <v/>
      </c>
      <c r="K151" s="16">
        <f>IF(OR($A151="",K$5=""),"",COUNTIFS('السجل'!$B$6:$B$505,$A151&amp;"",'السجل'!$D$6:$D$505,K$5))</f>
        <v/>
      </c>
      <c r="L151" s="16">
        <f>IF(OR($A151="",L$5=""),"",COUNTIFS('السجل'!$B$6:$B$505,$A151&amp;"",'السجل'!$D$6:$D$505,L$5))</f>
        <v/>
      </c>
      <c r="M151" s="19">
        <f>IF(A151="","",SUM(C151:L151))</f>
        <v/>
      </c>
    </row>
    <row r="152">
      <c r="A152" s="6">
        <f>IF('الطلاب'!A152&amp;""="","",'الطلاب'!A152)</f>
        <v/>
      </c>
      <c r="B152" s="6">
        <f>IF(A152="","",'الطلاب'!B152&amp;"")</f>
        <v/>
      </c>
      <c r="C152" s="16">
        <f>IF(OR($A152="",C$5=""),"",COUNTIFS('السجل'!$B$6:$B$505,$A152&amp;"",'السجل'!$D$6:$D$505,C$5))</f>
        <v/>
      </c>
      <c r="D152" s="16">
        <f>IF(OR($A152="",D$5=""),"",COUNTIFS('السجل'!$B$6:$B$505,$A152&amp;"",'السجل'!$D$6:$D$505,D$5))</f>
        <v/>
      </c>
      <c r="E152" s="16">
        <f>IF(OR($A152="",E$5=""),"",COUNTIFS('السجل'!$B$6:$B$505,$A152&amp;"",'السجل'!$D$6:$D$505,E$5))</f>
        <v/>
      </c>
      <c r="F152" s="16">
        <f>IF(OR($A152="",F$5=""),"",COUNTIFS('السجل'!$B$6:$B$505,$A152&amp;"",'السجل'!$D$6:$D$505,F$5))</f>
        <v/>
      </c>
      <c r="G152" s="16">
        <f>IF(OR($A152="",G$5=""),"",COUNTIFS('السجل'!$B$6:$B$505,$A152&amp;"",'السجل'!$D$6:$D$505,G$5))</f>
        <v/>
      </c>
      <c r="H152" s="16">
        <f>IF(OR($A152="",H$5=""),"",COUNTIFS('السجل'!$B$6:$B$505,$A152&amp;"",'السجل'!$D$6:$D$505,H$5))</f>
        <v/>
      </c>
      <c r="I152" s="16">
        <f>IF(OR($A152="",I$5=""),"",COUNTIFS('السجل'!$B$6:$B$505,$A152&amp;"",'السجل'!$D$6:$D$505,I$5))</f>
        <v/>
      </c>
      <c r="J152" s="16">
        <f>IF(OR($A152="",J$5=""),"",COUNTIFS('السجل'!$B$6:$B$505,$A152&amp;"",'السجل'!$D$6:$D$505,J$5))</f>
        <v/>
      </c>
      <c r="K152" s="16">
        <f>IF(OR($A152="",K$5=""),"",COUNTIFS('السجل'!$B$6:$B$505,$A152&amp;"",'السجل'!$D$6:$D$505,K$5))</f>
        <v/>
      </c>
      <c r="L152" s="16">
        <f>IF(OR($A152="",L$5=""),"",COUNTIFS('السجل'!$B$6:$B$505,$A152&amp;"",'السجل'!$D$6:$D$505,L$5))</f>
        <v/>
      </c>
      <c r="M152" s="19">
        <f>IF(A152="","",SUM(C152:L152))</f>
        <v/>
      </c>
    </row>
    <row r="153">
      <c r="A153" s="6">
        <f>IF('الطلاب'!A153&amp;""="","",'الطلاب'!A153)</f>
        <v/>
      </c>
      <c r="B153" s="6">
        <f>IF(A153="","",'الطلاب'!B153&amp;"")</f>
        <v/>
      </c>
      <c r="C153" s="16">
        <f>IF(OR($A153="",C$5=""),"",COUNTIFS('السجل'!$B$6:$B$505,$A153&amp;"",'السجل'!$D$6:$D$505,C$5))</f>
        <v/>
      </c>
      <c r="D153" s="16">
        <f>IF(OR($A153="",D$5=""),"",COUNTIFS('السجل'!$B$6:$B$505,$A153&amp;"",'السجل'!$D$6:$D$505,D$5))</f>
        <v/>
      </c>
      <c r="E153" s="16">
        <f>IF(OR($A153="",E$5=""),"",COUNTIFS('السجل'!$B$6:$B$505,$A153&amp;"",'السجل'!$D$6:$D$505,E$5))</f>
        <v/>
      </c>
      <c r="F153" s="16">
        <f>IF(OR($A153="",F$5=""),"",COUNTIFS('السجل'!$B$6:$B$505,$A153&amp;"",'السجل'!$D$6:$D$505,F$5))</f>
        <v/>
      </c>
      <c r="G153" s="16">
        <f>IF(OR($A153="",G$5=""),"",COUNTIFS('السجل'!$B$6:$B$505,$A153&amp;"",'السجل'!$D$6:$D$505,G$5))</f>
        <v/>
      </c>
      <c r="H153" s="16">
        <f>IF(OR($A153="",H$5=""),"",COUNTIFS('السجل'!$B$6:$B$505,$A153&amp;"",'السجل'!$D$6:$D$505,H$5))</f>
        <v/>
      </c>
      <c r="I153" s="16">
        <f>IF(OR($A153="",I$5=""),"",COUNTIFS('السجل'!$B$6:$B$505,$A153&amp;"",'السجل'!$D$6:$D$505,I$5))</f>
        <v/>
      </c>
      <c r="J153" s="16">
        <f>IF(OR($A153="",J$5=""),"",COUNTIFS('السجل'!$B$6:$B$505,$A153&amp;"",'السجل'!$D$6:$D$505,J$5))</f>
        <v/>
      </c>
      <c r="K153" s="16">
        <f>IF(OR($A153="",K$5=""),"",COUNTIFS('السجل'!$B$6:$B$505,$A153&amp;"",'السجل'!$D$6:$D$505,K$5))</f>
        <v/>
      </c>
      <c r="L153" s="16">
        <f>IF(OR($A153="",L$5=""),"",COUNTIFS('السجل'!$B$6:$B$505,$A153&amp;"",'السجل'!$D$6:$D$505,L$5))</f>
        <v/>
      </c>
      <c r="M153" s="19">
        <f>IF(A153="","",SUM(C153:L153))</f>
        <v/>
      </c>
    </row>
    <row r="154">
      <c r="A154" s="6">
        <f>IF('الطلاب'!A154&amp;""="","",'الطلاب'!A154)</f>
        <v/>
      </c>
      <c r="B154" s="6">
        <f>IF(A154="","",'الطلاب'!B154&amp;"")</f>
        <v/>
      </c>
      <c r="C154" s="16">
        <f>IF(OR($A154="",C$5=""),"",COUNTIFS('السجل'!$B$6:$B$505,$A154&amp;"",'السجل'!$D$6:$D$505,C$5))</f>
        <v/>
      </c>
      <c r="D154" s="16">
        <f>IF(OR($A154="",D$5=""),"",COUNTIFS('السجل'!$B$6:$B$505,$A154&amp;"",'السجل'!$D$6:$D$505,D$5))</f>
        <v/>
      </c>
      <c r="E154" s="16">
        <f>IF(OR($A154="",E$5=""),"",COUNTIFS('السجل'!$B$6:$B$505,$A154&amp;"",'السجل'!$D$6:$D$505,E$5))</f>
        <v/>
      </c>
      <c r="F154" s="16">
        <f>IF(OR($A154="",F$5=""),"",COUNTIFS('السجل'!$B$6:$B$505,$A154&amp;"",'السجل'!$D$6:$D$505,F$5))</f>
        <v/>
      </c>
      <c r="G154" s="16">
        <f>IF(OR($A154="",G$5=""),"",COUNTIFS('السجل'!$B$6:$B$505,$A154&amp;"",'السجل'!$D$6:$D$505,G$5))</f>
        <v/>
      </c>
      <c r="H154" s="16">
        <f>IF(OR($A154="",H$5=""),"",COUNTIFS('السجل'!$B$6:$B$505,$A154&amp;"",'السجل'!$D$6:$D$505,H$5))</f>
        <v/>
      </c>
      <c r="I154" s="16">
        <f>IF(OR($A154="",I$5=""),"",COUNTIFS('السجل'!$B$6:$B$505,$A154&amp;"",'السجل'!$D$6:$D$505,I$5))</f>
        <v/>
      </c>
      <c r="J154" s="16">
        <f>IF(OR($A154="",J$5=""),"",COUNTIFS('السجل'!$B$6:$B$505,$A154&amp;"",'السجل'!$D$6:$D$505,J$5))</f>
        <v/>
      </c>
      <c r="K154" s="16">
        <f>IF(OR($A154="",K$5=""),"",COUNTIFS('السجل'!$B$6:$B$505,$A154&amp;"",'السجل'!$D$6:$D$505,K$5))</f>
        <v/>
      </c>
      <c r="L154" s="16">
        <f>IF(OR($A154="",L$5=""),"",COUNTIFS('السجل'!$B$6:$B$505,$A154&amp;"",'السجل'!$D$6:$D$505,L$5))</f>
        <v/>
      </c>
      <c r="M154" s="19">
        <f>IF(A154="","",SUM(C154:L154))</f>
        <v/>
      </c>
    </row>
    <row r="155">
      <c r="A155" s="6">
        <f>IF('الطلاب'!A155&amp;""="","",'الطلاب'!A155)</f>
        <v/>
      </c>
      <c r="B155" s="6">
        <f>IF(A155="","",'الطلاب'!B155&amp;"")</f>
        <v/>
      </c>
      <c r="C155" s="16">
        <f>IF(OR($A155="",C$5=""),"",COUNTIFS('السجل'!$B$6:$B$505,$A155&amp;"",'السجل'!$D$6:$D$505,C$5))</f>
        <v/>
      </c>
      <c r="D155" s="16">
        <f>IF(OR($A155="",D$5=""),"",COUNTIFS('السجل'!$B$6:$B$505,$A155&amp;"",'السجل'!$D$6:$D$505,D$5))</f>
        <v/>
      </c>
      <c r="E155" s="16">
        <f>IF(OR($A155="",E$5=""),"",COUNTIFS('السجل'!$B$6:$B$505,$A155&amp;"",'السجل'!$D$6:$D$505,E$5))</f>
        <v/>
      </c>
      <c r="F155" s="16">
        <f>IF(OR($A155="",F$5=""),"",COUNTIFS('السجل'!$B$6:$B$505,$A155&amp;"",'السجل'!$D$6:$D$505,F$5))</f>
        <v/>
      </c>
      <c r="G155" s="16">
        <f>IF(OR($A155="",G$5=""),"",COUNTIFS('السجل'!$B$6:$B$505,$A155&amp;"",'السجل'!$D$6:$D$505,G$5))</f>
        <v/>
      </c>
      <c r="H155" s="16">
        <f>IF(OR($A155="",H$5=""),"",COUNTIFS('السجل'!$B$6:$B$505,$A155&amp;"",'السجل'!$D$6:$D$505,H$5))</f>
        <v/>
      </c>
      <c r="I155" s="16">
        <f>IF(OR($A155="",I$5=""),"",COUNTIFS('السجل'!$B$6:$B$505,$A155&amp;"",'السجل'!$D$6:$D$505,I$5))</f>
        <v/>
      </c>
      <c r="J155" s="16">
        <f>IF(OR($A155="",J$5=""),"",COUNTIFS('السجل'!$B$6:$B$505,$A155&amp;"",'السجل'!$D$6:$D$505,J$5))</f>
        <v/>
      </c>
      <c r="K155" s="16">
        <f>IF(OR($A155="",K$5=""),"",COUNTIFS('السجل'!$B$6:$B$505,$A155&amp;"",'السجل'!$D$6:$D$505,K$5))</f>
        <v/>
      </c>
      <c r="L155" s="16">
        <f>IF(OR($A155="",L$5=""),"",COUNTIFS('السجل'!$B$6:$B$505,$A155&amp;"",'السجل'!$D$6:$D$505,L$5))</f>
        <v/>
      </c>
      <c r="M155" s="19">
        <f>IF(A155="","",SUM(C155:L155))</f>
        <v/>
      </c>
    </row>
    <row r="156">
      <c r="A156" s="6">
        <f>IF('الطلاب'!A156&amp;""="","",'الطلاب'!A156)</f>
        <v/>
      </c>
      <c r="B156" s="6">
        <f>IF(A156="","",'الطلاب'!B156&amp;"")</f>
        <v/>
      </c>
      <c r="C156" s="16">
        <f>IF(OR($A156="",C$5=""),"",COUNTIFS('السجل'!$B$6:$B$505,$A156&amp;"",'السجل'!$D$6:$D$505,C$5))</f>
        <v/>
      </c>
      <c r="D156" s="16">
        <f>IF(OR($A156="",D$5=""),"",COUNTIFS('السجل'!$B$6:$B$505,$A156&amp;"",'السجل'!$D$6:$D$505,D$5))</f>
        <v/>
      </c>
      <c r="E156" s="16">
        <f>IF(OR($A156="",E$5=""),"",COUNTIFS('السجل'!$B$6:$B$505,$A156&amp;"",'السجل'!$D$6:$D$505,E$5))</f>
        <v/>
      </c>
      <c r="F156" s="16">
        <f>IF(OR($A156="",F$5=""),"",COUNTIFS('السجل'!$B$6:$B$505,$A156&amp;"",'السجل'!$D$6:$D$505,F$5))</f>
        <v/>
      </c>
      <c r="G156" s="16">
        <f>IF(OR($A156="",G$5=""),"",COUNTIFS('السجل'!$B$6:$B$505,$A156&amp;"",'السجل'!$D$6:$D$505,G$5))</f>
        <v/>
      </c>
      <c r="H156" s="16">
        <f>IF(OR($A156="",H$5=""),"",COUNTIFS('السجل'!$B$6:$B$505,$A156&amp;"",'السجل'!$D$6:$D$505,H$5))</f>
        <v/>
      </c>
      <c r="I156" s="16">
        <f>IF(OR($A156="",I$5=""),"",COUNTIFS('السجل'!$B$6:$B$505,$A156&amp;"",'السجل'!$D$6:$D$505,I$5))</f>
        <v/>
      </c>
      <c r="J156" s="16">
        <f>IF(OR($A156="",J$5=""),"",COUNTIFS('السجل'!$B$6:$B$505,$A156&amp;"",'السجل'!$D$6:$D$505,J$5))</f>
        <v/>
      </c>
      <c r="K156" s="16">
        <f>IF(OR($A156="",K$5=""),"",COUNTIFS('السجل'!$B$6:$B$505,$A156&amp;"",'السجل'!$D$6:$D$505,K$5))</f>
        <v/>
      </c>
      <c r="L156" s="16">
        <f>IF(OR($A156="",L$5=""),"",COUNTIFS('السجل'!$B$6:$B$505,$A156&amp;"",'السجل'!$D$6:$D$505,L$5))</f>
        <v/>
      </c>
      <c r="M156" s="19">
        <f>IF(A156="","",SUM(C156:L156))</f>
        <v/>
      </c>
    </row>
    <row r="157">
      <c r="A157" s="6">
        <f>IF('الطلاب'!A157&amp;""="","",'الطلاب'!A157)</f>
        <v/>
      </c>
      <c r="B157" s="6">
        <f>IF(A157="","",'الطلاب'!B157&amp;"")</f>
        <v/>
      </c>
      <c r="C157" s="16">
        <f>IF(OR($A157="",C$5=""),"",COUNTIFS('السجل'!$B$6:$B$505,$A157&amp;"",'السجل'!$D$6:$D$505,C$5))</f>
        <v/>
      </c>
      <c r="D157" s="16">
        <f>IF(OR($A157="",D$5=""),"",COUNTIFS('السجل'!$B$6:$B$505,$A157&amp;"",'السجل'!$D$6:$D$505,D$5))</f>
        <v/>
      </c>
      <c r="E157" s="16">
        <f>IF(OR($A157="",E$5=""),"",COUNTIFS('السجل'!$B$6:$B$505,$A157&amp;"",'السجل'!$D$6:$D$505,E$5))</f>
        <v/>
      </c>
      <c r="F157" s="16">
        <f>IF(OR($A157="",F$5=""),"",COUNTIFS('السجل'!$B$6:$B$505,$A157&amp;"",'السجل'!$D$6:$D$505,F$5))</f>
        <v/>
      </c>
      <c r="G157" s="16">
        <f>IF(OR($A157="",G$5=""),"",COUNTIFS('السجل'!$B$6:$B$505,$A157&amp;"",'السجل'!$D$6:$D$505,G$5))</f>
        <v/>
      </c>
      <c r="H157" s="16">
        <f>IF(OR($A157="",H$5=""),"",COUNTIFS('السجل'!$B$6:$B$505,$A157&amp;"",'السجل'!$D$6:$D$505,H$5))</f>
        <v/>
      </c>
      <c r="I157" s="16">
        <f>IF(OR($A157="",I$5=""),"",COUNTIFS('السجل'!$B$6:$B$505,$A157&amp;"",'السجل'!$D$6:$D$505,I$5))</f>
        <v/>
      </c>
      <c r="J157" s="16">
        <f>IF(OR($A157="",J$5=""),"",COUNTIFS('السجل'!$B$6:$B$505,$A157&amp;"",'السجل'!$D$6:$D$505,J$5))</f>
        <v/>
      </c>
      <c r="K157" s="16">
        <f>IF(OR($A157="",K$5=""),"",COUNTIFS('السجل'!$B$6:$B$505,$A157&amp;"",'السجل'!$D$6:$D$505,K$5))</f>
        <v/>
      </c>
      <c r="L157" s="16">
        <f>IF(OR($A157="",L$5=""),"",COUNTIFS('السجل'!$B$6:$B$505,$A157&amp;"",'السجل'!$D$6:$D$505,L$5))</f>
        <v/>
      </c>
      <c r="M157" s="19">
        <f>IF(A157="","",SUM(C157:L157))</f>
        <v/>
      </c>
    </row>
    <row r="158">
      <c r="A158" s="6">
        <f>IF('الطلاب'!A158&amp;""="","",'الطلاب'!A158)</f>
        <v/>
      </c>
      <c r="B158" s="6">
        <f>IF(A158="","",'الطلاب'!B158&amp;"")</f>
        <v/>
      </c>
      <c r="C158" s="16">
        <f>IF(OR($A158="",C$5=""),"",COUNTIFS('السجل'!$B$6:$B$505,$A158&amp;"",'السجل'!$D$6:$D$505,C$5))</f>
        <v/>
      </c>
      <c r="D158" s="16">
        <f>IF(OR($A158="",D$5=""),"",COUNTIFS('السجل'!$B$6:$B$505,$A158&amp;"",'السجل'!$D$6:$D$505,D$5))</f>
        <v/>
      </c>
      <c r="E158" s="16">
        <f>IF(OR($A158="",E$5=""),"",COUNTIFS('السجل'!$B$6:$B$505,$A158&amp;"",'السجل'!$D$6:$D$505,E$5))</f>
        <v/>
      </c>
      <c r="F158" s="16">
        <f>IF(OR($A158="",F$5=""),"",COUNTIFS('السجل'!$B$6:$B$505,$A158&amp;"",'السجل'!$D$6:$D$505,F$5))</f>
        <v/>
      </c>
      <c r="G158" s="16">
        <f>IF(OR($A158="",G$5=""),"",COUNTIFS('السجل'!$B$6:$B$505,$A158&amp;"",'السجل'!$D$6:$D$505,G$5))</f>
        <v/>
      </c>
      <c r="H158" s="16">
        <f>IF(OR($A158="",H$5=""),"",COUNTIFS('السجل'!$B$6:$B$505,$A158&amp;"",'السجل'!$D$6:$D$505,H$5))</f>
        <v/>
      </c>
      <c r="I158" s="16">
        <f>IF(OR($A158="",I$5=""),"",COUNTIFS('السجل'!$B$6:$B$505,$A158&amp;"",'السجل'!$D$6:$D$505,I$5))</f>
        <v/>
      </c>
      <c r="J158" s="16">
        <f>IF(OR($A158="",J$5=""),"",COUNTIFS('السجل'!$B$6:$B$505,$A158&amp;"",'السجل'!$D$6:$D$505,J$5))</f>
        <v/>
      </c>
      <c r="K158" s="16">
        <f>IF(OR($A158="",K$5=""),"",COUNTIFS('السجل'!$B$6:$B$505,$A158&amp;"",'السجل'!$D$6:$D$505,K$5))</f>
        <v/>
      </c>
      <c r="L158" s="16">
        <f>IF(OR($A158="",L$5=""),"",COUNTIFS('السجل'!$B$6:$B$505,$A158&amp;"",'السجل'!$D$6:$D$505,L$5))</f>
        <v/>
      </c>
      <c r="M158" s="19">
        <f>IF(A158="","",SUM(C158:L158))</f>
        <v/>
      </c>
    </row>
    <row r="159">
      <c r="A159" s="6">
        <f>IF('الطلاب'!A159&amp;""="","",'الطلاب'!A159)</f>
        <v/>
      </c>
      <c r="B159" s="6">
        <f>IF(A159="","",'الطلاب'!B159&amp;"")</f>
        <v/>
      </c>
      <c r="C159" s="16">
        <f>IF(OR($A159="",C$5=""),"",COUNTIFS('السجل'!$B$6:$B$505,$A159&amp;"",'السجل'!$D$6:$D$505,C$5))</f>
        <v/>
      </c>
      <c r="D159" s="16">
        <f>IF(OR($A159="",D$5=""),"",COUNTIFS('السجل'!$B$6:$B$505,$A159&amp;"",'السجل'!$D$6:$D$505,D$5))</f>
        <v/>
      </c>
      <c r="E159" s="16">
        <f>IF(OR($A159="",E$5=""),"",COUNTIFS('السجل'!$B$6:$B$505,$A159&amp;"",'السجل'!$D$6:$D$505,E$5))</f>
        <v/>
      </c>
      <c r="F159" s="16">
        <f>IF(OR($A159="",F$5=""),"",COUNTIFS('السجل'!$B$6:$B$505,$A159&amp;"",'السجل'!$D$6:$D$505,F$5))</f>
        <v/>
      </c>
      <c r="G159" s="16">
        <f>IF(OR($A159="",G$5=""),"",COUNTIFS('السجل'!$B$6:$B$505,$A159&amp;"",'السجل'!$D$6:$D$505,G$5))</f>
        <v/>
      </c>
      <c r="H159" s="16">
        <f>IF(OR($A159="",H$5=""),"",COUNTIFS('السجل'!$B$6:$B$505,$A159&amp;"",'السجل'!$D$6:$D$505,H$5))</f>
        <v/>
      </c>
      <c r="I159" s="16">
        <f>IF(OR($A159="",I$5=""),"",COUNTIFS('السجل'!$B$6:$B$505,$A159&amp;"",'السجل'!$D$6:$D$505,I$5))</f>
        <v/>
      </c>
      <c r="J159" s="16">
        <f>IF(OR($A159="",J$5=""),"",COUNTIFS('السجل'!$B$6:$B$505,$A159&amp;"",'السجل'!$D$6:$D$505,J$5))</f>
        <v/>
      </c>
      <c r="K159" s="16">
        <f>IF(OR($A159="",K$5=""),"",COUNTIFS('السجل'!$B$6:$B$505,$A159&amp;"",'السجل'!$D$6:$D$505,K$5))</f>
        <v/>
      </c>
      <c r="L159" s="16">
        <f>IF(OR($A159="",L$5=""),"",COUNTIFS('السجل'!$B$6:$B$505,$A159&amp;"",'السجل'!$D$6:$D$505,L$5))</f>
        <v/>
      </c>
      <c r="M159" s="19">
        <f>IF(A159="","",SUM(C159:L159))</f>
        <v/>
      </c>
    </row>
    <row r="160">
      <c r="A160" s="6">
        <f>IF('الطلاب'!A160&amp;""="","",'الطلاب'!A160)</f>
        <v/>
      </c>
      <c r="B160" s="6">
        <f>IF(A160="","",'الطلاب'!B160&amp;"")</f>
        <v/>
      </c>
      <c r="C160" s="16">
        <f>IF(OR($A160="",C$5=""),"",COUNTIFS('السجل'!$B$6:$B$505,$A160&amp;"",'السجل'!$D$6:$D$505,C$5))</f>
        <v/>
      </c>
      <c r="D160" s="16">
        <f>IF(OR($A160="",D$5=""),"",COUNTIFS('السجل'!$B$6:$B$505,$A160&amp;"",'السجل'!$D$6:$D$505,D$5))</f>
        <v/>
      </c>
      <c r="E160" s="16">
        <f>IF(OR($A160="",E$5=""),"",COUNTIFS('السجل'!$B$6:$B$505,$A160&amp;"",'السجل'!$D$6:$D$505,E$5))</f>
        <v/>
      </c>
      <c r="F160" s="16">
        <f>IF(OR($A160="",F$5=""),"",COUNTIFS('السجل'!$B$6:$B$505,$A160&amp;"",'السجل'!$D$6:$D$505,F$5))</f>
        <v/>
      </c>
      <c r="G160" s="16">
        <f>IF(OR($A160="",G$5=""),"",COUNTIFS('السجل'!$B$6:$B$505,$A160&amp;"",'السجل'!$D$6:$D$505,G$5))</f>
        <v/>
      </c>
      <c r="H160" s="16">
        <f>IF(OR($A160="",H$5=""),"",COUNTIFS('السجل'!$B$6:$B$505,$A160&amp;"",'السجل'!$D$6:$D$505,H$5))</f>
        <v/>
      </c>
      <c r="I160" s="16">
        <f>IF(OR($A160="",I$5=""),"",COUNTIFS('السجل'!$B$6:$B$505,$A160&amp;"",'السجل'!$D$6:$D$505,I$5))</f>
        <v/>
      </c>
      <c r="J160" s="16">
        <f>IF(OR($A160="",J$5=""),"",COUNTIFS('السجل'!$B$6:$B$505,$A160&amp;"",'السجل'!$D$6:$D$505,J$5))</f>
        <v/>
      </c>
      <c r="K160" s="16">
        <f>IF(OR($A160="",K$5=""),"",COUNTIFS('السجل'!$B$6:$B$505,$A160&amp;"",'السجل'!$D$6:$D$505,K$5))</f>
        <v/>
      </c>
      <c r="L160" s="16">
        <f>IF(OR($A160="",L$5=""),"",COUNTIFS('السجل'!$B$6:$B$505,$A160&amp;"",'السجل'!$D$6:$D$505,L$5))</f>
        <v/>
      </c>
      <c r="M160" s="19">
        <f>IF(A160="","",SUM(C160:L160))</f>
        <v/>
      </c>
    </row>
    <row r="161">
      <c r="A161" s="6">
        <f>IF('الطلاب'!A161&amp;""="","",'الطلاب'!A161)</f>
        <v/>
      </c>
      <c r="B161" s="6">
        <f>IF(A161="","",'الطلاب'!B161&amp;"")</f>
        <v/>
      </c>
      <c r="C161" s="16">
        <f>IF(OR($A161="",C$5=""),"",COUNTIFS('السجل'!$B$6:$B$505,$A161&amp;"",'السجل'!$D$6:$D$505,C$5))</f>
        <v/>
      </c>
      <c r="D161" s="16">
        <f>IF(OR($A161="",D$5=""),"",COUNTIFS('السجل'!$B$6:$B$505,$A161&amp;"",'السجل'!$D$6:$D$505,D$5))</f>
        <v/>
      </c>
      <c r="E161" s="16">
        <f>IF(OR($A161="",E$5=""),"",COUNTIFS('السجل'!$B$6:$B$505,$A161&amp;"",'السجل'!$D$6:$D$505,E$5))</f>
        <v/>
      </c>
      <c r="F161" s="16">
        <f>IF(OR($A161="",F$5=""),"",COUNTIFS('السجل'!$B$6:$B$505,$A161&amp;"",'السجل'!$D$6:$D$505,F$5))</f>
        <v/>
      </c>
      <c r="G161" s="16">
        <f>IF(OR($A161="",G$5=""),"",COUNTIFS('السجل'!$B$6:$B$505,$A161&amp;"",'السجل'!$D$6:$D$505,G$5))</f>
        <v/>
      </c>
      <c r="H161" s="16">
        <f>IF(OR($A161="",H$5=""),"",COUNTIFS('السجل'!$B$6:$B$505,$A161&amp;"",'السجل'!$D$6:$D$505,H$5))</f>
        <v/>
      </c>
      <c r="I161" s="16">
        <f>IF(OR($A161="",I$5=""),"",COUNTIFS('السجل'!$B$6:$B$505,$A161&amp;"",'السجل'!$D$6:$D$505,I$5))</f>
        <v/>
      </c>
      <c r="J161" s="16">
        <f>IF(OR($A161="",J$5=""),"",COUNTIFS('السجل'!$B$6:$B$505,$A161&amp;"",'السجل'!$D$6:$D$505,J$5))</f>
        <v/>
      </c>
      <c r="K161" s="16">
        <f>IF(OR($A161="",K$5=""),"",COUNTIFS('السجل'!$B$6:$B$505,$A161&amp;"",'السجل'!$D$6:$D$505,K$5))</f>
        <v/>
      </c>
      <c r="L161" s="16">
        <f>IF(OR($A161="",L$5=""),"",COUNTIFS('السجل'!$B$6:$B$505,$A161&amp;"",'السجل'!$D$6:$D$505,L$5))</f>
        <v/>
      </c>
      <c r="M161" s="19">
        <f>IF(A161="","",SUM(C161:L161))</f>
        <v/>
      </c>
    </row>
    <row r="162">
      <c r="A162" s="6">
        <f>IF('الطلاب'!A162&amp;""="","",'الطلاب'!A162)</f>
        <v/>
      </c>
      <c r="B162" s="6">
        <f>IF(A162="","",'الطلاب'!B162&amp;"")</f>
        <v/>
      </c>
      <c r="C162" s="16">
        <f>IF(OR($A162="",C$5=""),"",COUNTIFS('السجل'!$B$6:$B$505,$A162&amp;"",'السجل'!$D$6:$D$505,C$5))</f>
        <v/>
      </c>
      <c r="D162" s="16">
        <f>IF(OR($A162="",D$5=""),"",COUNTIFS('السجل'!$B$6:$B$505,$A162&amp;"",'السجل'!$D$6:$D$505,D$5))</f>
        <v/>
      </c>
      <c r="E162" s="16">
        <f>IF(OR($A162="",E$5=""),"",COUNTIFS('السجل'!$B$6:$B$505,$A162&amp;"",'السجل'!$D$6:$D$505,E$5))</f>
        <v/>
      </c>
      <c r="F162" s="16">
        <f>IF(OR($A162="",F$5=""),"",COUNTIFS('السجل'!$B$6:$B$505,$A162&amp;"",'السجل'!$D$6:$D$505,F$5))</f>
        <v/>
      </c>
      <c r="G162" s="16">
        <f>IF(OR($A162="",G$5=""),"",COUNTIFS('السجل'!$B$6:$B$505,$A162&amp;"",'السجل'!$D$6:$D$505,G$5))</f>
        <v/>
      </c>
      <c r="H162" s="16">
        <f>IF(OR($A162="",H$5=""),"",COUNTIFS('السجل'!$B$6:$B$505,$A162&amp;"",'السجل'!$D$6:$D$505,H$5))</f>
        <v/>
      </c>
      <c r="I162" s="16">
        <f>IF(OR($A162="",I$5=""),"",COUNTIFS('السجل'!$B$6:$B$505,$A162&amp;"",'السجل'!$D$6:$D$505,I$5))</f>
        <v/>
      </c>
      <c r="J162" s="16">
        <f>IF(OR($A162="",J$5=""),"",COUNTIFS('السجل'!$B$6:$B$505,$A162&amp;"",'السجل'!$D$6:$D$505,J$5))</f>
        <v/>
      </c>
      <c r="K162" s="16">
        <f>IF(OR($A162="",K$5=""),"",COUNTIFS('السجل'!$B$6:$B$505,$A162&amp;"",'السجل'!$D$6:$D$505,K$5))</f>
        <v/>
      </c>
      <c r="L162" s="16">
        <f>IF(OR($A162="",L$5=""),"",COUNTIFS('السجل'!$B$6:$B$505,$A162&amp;"",'السجل'!$D$6:$D$505,L$5))</f>
        <v/>
      </c>
      <c r="M162" s="19">
        <f>IF(A162="","",SUM(C162:L162))</f>
        <v/>
      </c>
    </row>
    <row r="163">
      <c r="A163" s="6">
        <f>IF('الطلاب'!A163&amp;""="","",'الطلاب'!A163)</f>
        <v/>
      </c>
      <c r="B163" s="6">
        <f>IF(A163="","",'الطلاب'!B163&amp;"")</f>
        <v/>
      </c>
      <c r="C163" s="16">
        <f>IF(OR($A163="",C$5=""),"",COUNTIFS('السجل'!$B$6:$B$505,$A163&amp;"",'السجل'!$D$6:$D$505,C$5))</f>
        <v/>
      </c>
      <c r="D163" s="16">
        <f>IF(OR($A163="",D$5=""),"",COUNTIFS('السجل'!$B$6:$B$505,$A163&amp;"",'السجل'!$D$6:$D$505,D$5))</f>
        <v/>
      </c>
      <c r="E163" s="16">
        <f>IF(OR($A163="",E$5=""),"",COUNTIFS('السجل'!$B$6:$B$505,$A163&amp;"",'السجل'!$D$6:$D$505,E$5))</f>
        <v/>
      </c>
      <c r="F163" s="16">
        <f>IF(OR($A163="",F$5=""),"",COUNTIFS('السجل'!$B$6:$B$505,$A163&amp;"",'السجل'!$D$6:$D$505,F$5))</f>
        <v/>
      </c>
      <c r="G163" s="16">
        <f>IF(OR($A163="",G$5=""),"",COUNTIFS('السجل'!$B$6:$B$505,$A163&amp;"",'السجل'!$D$6:$D$505,G$5))</f>
        <v/>
      </c>
      <c r="H163" s="16">
        <f>IF(OR($A163="",H$5=""),"",COUNTIFS('السجل'!$B$6:$B$505,$A163&amp;"",'السجل'!$D$6:$D$505,H$5))</f>
        <v/>
      </c>
      <c r="I163" s="16">
        <f>IF(OR($A163="",I$5=""),"",COUNTIFS('السجل'!$B$6:$B$505,$A163&amp;"",'السجل'!$D$6:$D$505,I$5))</f>
        <v/>
      </c>
      <c r="J163" s="16">
        <f>IF(OR($A163="",J$5=""),"",COUNTIFS('السجل'!$B$6:$B$505,$A163&amp;"",'السجل'!$D$6:$D$505,J$5))</f>
        <v/>
      </c>
      <c r="K163" s="16">
        <f>IF(OR($A163="",K$5=""),"",COUNTIFS('السجل'!$B$6:$B$505,$A163&amp;"",'السجل'!$D$6:$D$505,K$5))</f>
        <v/>
      </c>
      <c r="L163" s="16">
        <f>IF(OR($A163="",L$5=""),"",COUNTIFS('السجل'!$B$6:$B$505,$A163&amp;"",'السجل'!$D$6:$D$505,L$5))</f>
        <v/>
      </c>
      <c r="M163" s="19">
        <f>IF(A163="","",SUM(C163:L163))</f>
        <v/>
      </c>
    </row>
    <row r="164">
      <c r="A164" s="6">
        <f>IF('الطلاب'!A164&amp;""="","",'الطلاب'!A164)</f>
        <v/>
      </c>
      <c r="B164" s="6">
        <f>IF(A164="","",'الطلاب'!B164&amp;"")</f>
        <v/>
      </c>
      <c r="C164" s="16">
        <f>IF(OR($A164="",C$5=""),"",COUNTIFS('السجل'!$B$6:$B$505,$A164&amp;"",'السجل'!$D$6:$D$505,C$5))</f>
        <v/>
      </c>
      <c r="D164" s="16">
        <f>IF(OR($A164="",D$5=""),"",COUNTIFS('السجل'!$B$6:$B$505,$A164&amp;"",'السجل'!$D$6:$D$505,D$5))</f>
        <v/>
      </c>
      <c r="E164" s="16">
        <f>IF(OR($A164="",E$5=""),"",COUNTIFS('السجل'!$B$6:$B$505,$A164&amp;"",'السجل'!$D$6:$D$505,E$5))</f>
        <v/>
      </c>
      <c r="F164" s="16">
        <f>IF(OR($A164="",F$5=""),"",COUNTIFS('السجل'!$B$6:$B$505,$A164&amp;"",'السجل'!$D$6:$D$505,F$5))</f>
        <v/>
      </c>
      <c r="G164" s="16">
        <f>IF(OR($A164="",G$5=""),"",COUNTIFS('السجل'!$B$6:$B$505,$A164&amp;"",'السجل'!$D$6:$D$505,G$5))</f>
        <v/>
      </c>
      <c r="H164" s="16">
        <f>IF(OR($A164="",H$5=""),"",COUNTIFS('السجل'!$B$6:$B$505,$A164&amp;"",'السجل'!$D$6:$D$505,H$5))</f>
        <v/>
      </c>
      <c r="I164" s="16">
        <f>IF(OR($A164="",I$5=""),"",COUNTIFS('السجل'!$B$6:$B$505,$A164&amp;"",'السجل'!$D$6:$D$505,I$5))</f>
        <v/>
      </c>
      <c r="J164" s="16">
        <f>IF(OR($A164="",J$5=""),"",COUNTIFS('السجل'!$B$6:$B$505,$A164&amp;"",'السجل'!$D$6:$D$505,J$5))</f>
        <v/>
      </c>
      <c r="K164" s="16">
        <f>IF(OR($A164="",K$5=""),"",COUNTIFS('السجل'!$B$6:$B$505,$A164&amp;"",'السجل'!$D$6:$D$505,K$5))</f>
        <v/>
      </c>
      <c r="L164" s="16">
        <f>IF(OR($A164="",L$5=""),"",COUNTIFS('السجل'!$B$6:$B$505,$A164&amp;"",'السجل'!$D$6:$D$505,L$5))</f>
        <v/>
      </c>
      <c r="M164" s="19">
        <f>IF(A164="","",SUM(C164:L164))</f>
        <v/>
      </c>
    </row>
    <row r="165">
      <c r="A165" s="6">
        <f>IF('الطلاب'!A165&amp;""="","",'الطلاب'!A165)</f>
        <v/>
      </c>
      <c r="B165" s="6">
        <f>IF(A165="","",'الطلاب'!B165&amp;"")</f>
        <v/>
      </c>
      <c r="C165" s="16">
        <f>IF(OR($A165="",C$5=""),"",COUNTIFS('السجل'!$B$6:$B$505,$A165&amp;"",'السجل'!$D$6:$D$505,C$5))</f>
        <v/>
      </c>
      <c r="D165" s="16">
        <f>IF(OR($A165="",D$5=""),"",COUNTIFS('السجل'!$B$6:$B$505,$A165&amp;"",'السجل'!$D$6:$D$505,D$5))</f>
        <v/>
      </c>
      <c r="E165" s="16">
        <f>IF(OR($A165="",E$5=""),"",COUNTIFS('السجل'!$B$6:$B$505,$A165&amp;"",'السجل'!$D$6:$D$505,E$5))</f>
        <v/>
      </c>
      <c r="F165" s="16">
        <f>IF(OR($A165="",F$5=""),"",COUNTIFS('السجل'!$B$6:$B$505,$A165&amp;"",'السجل'!$D$6:$D$505,F$5))</f>
        <v/>
      </c>
      <c r="G165" s="16">
        <f>IF(OR($A165="",G$5=""),"",COUNTIFS('السجل'!$B$6:$B$505,$A165&amp;"",'السجل'!$D$6:$D$505,G$5))</f>
        <v/>
      </c>
      <c r="H165" s="16">
        <f>IF(OR($A165="",H$5=""),"",COUNTIFS('السجل'!$B$6:$B$505,$A165&amp;"",'السجل'!$D$6:$D$505,H$5))</f>
        <v/>
      </c>
      <c r="I165" s="16">
        <f>IF(OR($A165="",I$5=""),"",COUNTIFS('السجل'!$B$6:$B$505,$A165&amp;"",'السجل'!$D$6:$D$505,I$5))</f>
        <v/>
      </c>
      <c r="J165" s="16">
        <f>IF(OR($A165="",J$5=""),"",COUNTIFS('السجل'!$B$6:$B$505,$A165&amp;"",'السجل'!$D$6:$D$505,J$5))</f>
        <v/>
      </c>
      <c r="K165" s="16">
        <f>IF(OR($A165="",K$5=""),"",COUNTIFS('السجل'!$B$6:$B$505,$A165&amp;"",'السجل'!$D$6:$D$505,K$5))</f>
        <v/>
      </c>
      <c r="L165" s="16">
        <f>IF(OR($A165="",L$5=""),"",COUNTIFS('السجل'!$B$6:$B$505,$A165&amp;"",'السجل'!$D$6:$D$505,L$5))</f>
        <v/>
      </c>
      <c r="M165" s="19">
        <f>IF(A165="","",SUM(C165:L165))</f>
        <v/>
      </c>
    </row>
    <row r="166">
      <c r="A166" s="6">
        <f>IF('الطلاب'!A166&amp;""="","",'الطلاب'!A166)</f>
        <v/>
      </c>
      <c r="B166" s="6">
        <f>IF(A166="","",'الطلاب'!B166&amp;"")</f>
        <v/>
      </c>
      <c r="C166" s="16">
        <f>IF(OR($A166="",C$5=""),"",COUNTIFS('السجل'!$B$6:$B$505,$A166&amp;"",'السجل'!$D$6:$D$505,C$5))</f>
        <v/>
      </c>
      <c r="D166" s="16">
        <f>IF(OR($A166="",D$5=""),"",COUNTIFS('السجل'!$B$6:$B$505,$A166&amp;"",'السجل'!$D$6:$D$505,D$5))</f>
        <v/>
      </c>
      <c r="E166" s="16">
        <f>IF(OR($A166="",E$5=""),"",COUNTIFS('السجل'!$B$6:$B$505,$A166&amp;"",'السجل'!$D$6:$D$505,E$5))</f>
        <v/>
      </c>
      <c r="F166" s="16">
        <f>IF(OR($A166="",F$5=""),"",COUNTIFS('السجل'!$B$6:$B$505,$A166&amp;"",'السجل'!$D$6:$D$505,F$5))</f>
        <v/>
      </c>
      <c r="G166" s="16">
        <f>IF(OR($A166="",G$5=""),"",COUNTIFS('السجل'!$B$6:$B$505,$A166&amp;"",'السجل'!$D$6:$D$505,G$5))</f>
        <v/>
      </c>
      <c r="H166" s="16">
        <f>IF(OR($A166="",H$5=""),"",COUNTIFS('السجل'!$B$6:$B$505,$A166&amp;"",'السجل'!$D$6:$D$505,H$5))</f>
        <v/>
      </c>
      <c r="I166" s="16">
        <f>IF(OR($A166="",I$5=""),"",COUNTIFS('السجل'!$B$6:$B$505,$A166&amp;"",'السجل'!$D$6:$D$505,I$5))</f>
        <v/>
      </c>
      <c r="J166" s="16">
        <f>IF(OR($A166="",J$5=""),"",COUNTIFS('السجل'!$B$6:$B$505,$A166&amp;"",'السجل'!$D$6:$D$505,J$5))</f>
        <v/>
      </c>
      <c r="K166" s="16">
        <f>IF(OR($A166="",K$5=""),"",COUNTIFS('السجل'!$B$6:$B$505,$A166&amp;"",'السجل'!$D$6:$D$505,K$5))</f>
        <v/>
      </c>
      <c r="L166" s="16">
        <f>IF(OR($A166="",L$5=""),"",COUNTIFS('السجل'!$B$6:$B$505,$A166&amp;"",'السجل'!$D$6:$D$505,L$5))</f>
        <v/>
      </c>
      <c r="M166" s="19">
        <f>IF(A166="","",SUM(C166:L166))</f>
        <v/>
      </c>
    </row>
    <row r="167">
      <c r="A167" s="6">
        <f>IF('الطلاب'!A167&amp;""="","",'الطلاب'!A167)</f>
        <v/>
      </c>
      <c r="B167" s="6">
        <f>IF(A167="","",'الطلاب'!B167&amp;"")</f>
        <v/>
      </c>
      <c r="C167" s="16">
        <f>IF(OR($A167="",C$5=""),"",COUNTIFS('السجل'!$B$6:$B$505,$A167&amp;"",'السجل'!$D$6:$D$505,C$5))</f>
        <v/>
      </c>
      <c r="D167" s="16">
        <f>IF(OR($A167="",D$5=""),"",COUNTIFS('السجل'!$B$6:$B$505,$A167&amp;"",'السجل'!$D$6:$D$505,D$5))</f>
        <v/>
      </c>
      <c r="E167" s="16">
        <f>IF(OR($A167="",E$5=""),"",COUNTIFS('السجل'!$B$6:$B$505,$A167&amp;"",'السجل'!$D$6:$D$505,E$5))</f>
        <v/>
      </c>
      <c r="F167" s="16">
        <f>IF(OR($A167="",F$5=""),"",COUNTIFS('السجل'!$B$6:$B$505,$A167&amp;"",'السجل'!$D$6:$D$505,F$5))</f>
        <v/>
      </c>
      <c r="G167" s="16">
        <f>IF(OR($A167="",G$5=""),"",COUNTIFS('السجل'!$B$6:$B$505,$A167&amp;"",'السجل'!$D$6:$D$505,G$5))</f>
        <v/>
      </c>
      <c r="H167" s="16">
        <f>IF(OR($A167="",H$5=""),"",COUNTIFS('السجل'!$B$6:$B$505,$A167&amp;"",'السجل'!$D$6:$D$505,H$5))</f>
        <v/>
      </c>
      <c r="I167" s="16">
        <f>IF(OR($A167="",I$5=""),"",COUNTIFS('السجل'!$B$6:$B$505,$A167&amp;"",'السجل'!$D$6:$D$505,I$5))</f>
        <v/>
      </c>
      <c r="J167" s="16">
        <f>IF(OR($A167="",J$5=""),"",COUNTIFS('السجل'!$B$6:$B$505,$A167&amp;"",'السجل'!$D$6:$D$505,J$5))</f>
        <v/>
      </c>
      <c r="K167" s="16">
        <f>IF(OR($A167="",K$5=""),"",COUNTIFS('السجل'!$B$6:$B$505,$A167&amp;"",'السجل'!$D$6:$D$505,K$5))</f>
        <v/>
      </c>
      <c r="L167" s="16">
        <f>IF(OR($A167="",L$5=""),"",COUNTIFS('السجل'!$B$6:$B$505,$A167&amp;"",'السجل'!$D$6:$D$505,L$5))</f>
        <v/>
      </c>
      <c r="M167" s="19">
        <f>IF(A167="","",SUM(C167:L167))</f>
        <v/>
      </c>
    </row>
    <row r="168">
      <c r="A168" s="6">
        <f>IF('الطلاب'!A168&amp;""="","",'الطلاب'!A168)</f>
        <v/>
      </c>
      <c r="B168" s="6">
        <f>IF(A168="","",'الطلاب'!B168&amp;"")</f>
        <v/>
      </c>
      <c r="C168" s="16">
        <f>IF(OR($A168="",C$5=""),"",COUNTIFS('السجل'!$B$6:$B$505,$A168&amp;"",'السجل'!$D$6:$D$505,C$5))</f>
        <v/>
      </c>
      <c r="D168" s="16">
        <f>IF(OR($A168="",D$5=""),"",COUNTIFS('السجل'!$B$6:$B$505,$A168&amp;"",'السجل'!$D$6:$D$505,D$5))</f>
        <v/>
      </c>
      <c r="E168" s="16">
        <f>IF(OR($A168="",E$5=""),"",COUNTIFS('السجل'!$B$6:$B$505,$A168&amp;"",'السجل'!$D$6:$D$505,E$5))</f>
        <v/>
      </c>
      <c r="F168" s="16">
        <f>IF(OR($A168="",F$5=""),"",COUNTIFS('السجل'!$B$6:$B$505,$A168&amp;"",'السجل'!$D$6:$D$505,F$5))</f>
        <v/>
      </c>
      <c r="G168" s="16">
        <f>IF(OR($A168="",G$5=""),"",COUNTIFS('السجل'!$B$6:$B$505,$A168&amp;"",'السجل'!$D$6:$D$505,G$5))</f>
        <v/>
      </c>
      <c r="H168" s="16">
        <f>IF(OR($A168="",H$5=""),"",COUNTIFS('السجل'!$B$6:$B$505,$A168&amp;"",'السجل'!$D$6:$D$505,H$5))</f>
        <v/>
      </c>
      <c r="I168" s="16">
        <f>IF(OR($A168="",I$5=""),"",COUNTIFS('السجل'!$B$6:$B$505,$A168&amp;"",'السجل'!$D$6:$D$505,I$5))</f>
        <v/>
      </c>
      <c r="J168" s="16">
        <f>IF(OR($A168="",J$5=""),"",COUNTIFS('السجل'!$B$6:$B$505,$A168&amp;"",'السجل'!$D$6:$D$505,J$5))</f>
        <v/>
      </c>
      <c r="K168" s="16">
        <f>IF(OR($A168="",K$5=""),"",COUNTIFS('السجل'!$B$6:$B$505,$A168&amp;"",'السجل'!$D$6:$D$505,K$5))</f>
        <v/>
      </c>
      <c r="L168" s="16">
        <f>IF(OR($A168="",L$5=""),"",COUNTIFS('السجل'!$B$6:$B$505,$A168&amp;"",'السجل'!$D$6:$D$505,L$5))</f>
        <v/>
      </c>
      <c r="M168" s="19">
        <f>IF(A168="","",SUM(C168:L168))</f>
        <v/>
      </c>
    </row>
    <row r="169">
      <c r="A169" s="6">
        <f>IF('الطلاب'!A169&amp;""="","",'الطلاب'!A169)</f>
        <v/>
      </c>
      <c r="B169" s="6">
        <f>IF(A169="","",'الطلاب'!B169&amp;"")</f>
        <v/>
      </c>
      <c r="C169" s="16">
        <f>IF(OR($A169="",C$5=""),"",COUNTIFS('السجل'!$B$6:$B$505,$A169&amp;"",'السجل'!$D$6:$D$505,C$5))</f>
        <v/>
      </c>
      <c r="D169" s="16">
        <f>IF(OR($A169="",D$5=""),"",COUNTIFS('السجل'!$B$6:$B$505,$A169&amp;"",'السجل'!$D$6:$D$505,D$5))</f>
        <v/>
      </c>
      <c r="E169" s="16">
        <f>IF(OR($A169="",E$5=""),"",COUNTIFS('السجل'!$B$6:$B$505,$A169&amp;"",'السجل'!$D$6:$D$505,E$5))</f>
        <v/>
      </c>
      <c r="F169" s="16">
        <f>IF(OR($A169="",F$5=""),"",COUNTIFS('السجل'!$B$6:$B$505,$A169&amp;"",'السجل'!$D$6:$D$505,F$5))</f>
        <v/>
      </c>
      <c r="G169" s="16">
        <f>IF(OR($A169="",G$5=""),"",COUNTIFS('السجل'!$B$6:$B$505,$A169&amp;"",'السجل'!$D$6:$D$505,G$5))</f>
        <v/>
      </c>
      <c r="H169" s="16">
        <f>IF(OR($A169="",H$5=""),"",COUNTIFS('السجل'!$B$6:$B$505,$A169&amp;"",'السجل'!$D$6:$D$505,H$5))</f>
        <v/>
      </c>
      <c r="I169" s="16">
        <f>IF(OR($A169="",I$5=""),"",COUNTIFS('السجل'!$B$6:$B$505,$A169&amp;"",'السجل'!$D$6:$D$505,I$5))</f>
        <v/>
      </c>
      <c r="J169" s="16">
        <f>IF(OR($A169="",J$5=""),"",COUNTIFS('السجل'!$B$6:$B$505,$A169&amp;"",'السجل'!$D$6:$D$505,J$5))</f>
        <v/>
      </c>
      <c r="K169" s="16">
        <f>IF(OR($A169="",K$5=""),"",COUNTIFS('السجل'!$B$6:$B$505,$A169&amp;"",'السجل'!$D$6:$D$505,K$5))</f>
        <v/>
      </c>
      <c r="L169" s="16">
        <f>IF(OR($A169="",L$5=""),"",COUNTIFS('السجل'!$B$6:$B$505,$A169&amp;"",'السجل'!$D$6:$D$505,L$5))</f>
        <v/>
      </c>
      <c r="M169" s="19">
        <f>IF(A169="","",SUM(C169:L169))</f>
        <v/>
      </c>
    </row>
    <row r="170">
      <c r="A170" s="6">
        <f>IF('الطلاب'!A170&amp;""="","",'الطلاب'!A170)</f>
        <v/>
      </c>
      <c r="B170" s="6">
        <f>IF(A170="","",'الطلاب'!B170&amp;"")</f>
        <v/>
      </c>
      <c r="C170" s="16">
        <f>IF(OR($A170="",C$5=""),"",COUNTIFS('السجل'!$B$6:$B$505,$A170&amp;"",'السجل'!$D$6:$D$505,C$5))</f>
        <v/>
      </c>
      <c r="D170" s="16">
        <f>IF(OR($A170="",D$5=""),"",COUNTIFS('السجل'!$B$6:$B$505,$A170&amp;"",'السجل'!$D$6:$D$505,D$5))</f>
        <v/>
      </c>
      <c r="E170" s="16">
        <f>IF(OR($A170="",E$5=""),"",COUNTIFS('السجل'!$B$6:$B$505,$A170&amp;"",'السجل'!$D$6:$D$505,E$5))</f>
        <v/>
      </c>
      <c r="F170" s="16">
        <f>IF(OR($A170="",F$5=""),"",COUNTIFS('السجل'!$B$6:$B$505,$A170&amp;"",'السجل'!$D$6:$D$505,F$5))</f>
        <v/>
      </c>
      <c r="G170" s="16">
        <f>IF(OR($A170="",G$5=""),"",COUNTIFS('السجل'!$B$6:$B$505,$A170&amp;"",'السجل'!$D$6:$D$505,G$5))</f>
        <v/>
      </c>
      <c r="H170" s="16">
        <f>IF(OR($A170="",H$5=""),"",COUNTIFS('السجل'!$B$6:$B$505,$A170&amp;"",'السجل'!$D$6:$D$505,H$5))</f>
        <v/>
      </c>
      <c r="I170" s="16">
        <f>IF(OR($A170="",I$5=""),"",COUNTIFS('السجل'!$B$6:$B$505,$A170&amp;"",'السجل'!$D$6:$D$505,I$5))</f>
        <v/>
      </c>
      <c r="J170" s="16">
        <f>IF(OR($A170="",J$5=""),"",COUNTIFS('السجل'!$B$6:$B$505,$A170&amp;"",'السجل'!$D$6:$D$505,J$5))</f>
        <v/>
      </c>
      <c r="K170" s="16">
        <f>IF(OR($A170="",K$5=""),"",COUNTIFS('السجل'!$B$6:$B$505,$A170&amp;"",'السجل'!$D$6:$D$505,K$5))</f>
        <v/>
      </c>
      <c r="L170" s="16">
        <f>IF(OR($A170="",L$5=""),"",COUNTIFS('السجل'!$B$6:$B$505,$A170&amp;"",'السجل'!$D$6:$D$505,L$5))</f>
        <v/>
      </c>
      <c r="M170" s="19">
        <f>IF(A170="","",SUM(C170:L170))</f>
        <v/>
      </c>
    </row>
    <row r="171">
      <c r="A171" s="6">
        <f>IF('الطلاب'!A171&amp;""="","",'الطلاب'!A171)</f>
        <v/>
      </c>
      <c r="B171" s="6">
        <f>IF(A171="","",'الطلاب'!B171&amp;"")</f>
        <v/>
      </c>
      <c r="C171" s="16">
        <f>IF(OR($A171="",C$5=""),"",COUNTIFS('السجل'!$B$6:$B$505,$A171&amp;"",'السجل'!$D$6:$D$505,C$5))</f>
        <v/>
      </c>
      <c r="D171" s="16">
        <f>IF(OR($A171="",D$5=""),"",COUNTIFS('السجل'!$B$6:$B$505,$A171&amp;"",'السجل'!$D$6:$D$505,D$5))</f>
        <v/>
      </c>
      <c r="E171" s="16">
        <f>IF(OR($A171="",E$5=""),"",COUNTIFS('السجل'!$B$6:$B$505,$A171&amp;"",'السجل'!$D$6:$D$505,E$5))</f>
        <v/>
      </c>
      <c r="F171" s="16">
        <f>IF(OR($A171="",F$5=""),"",COUNTIFS('السجل'!$B$6:$B$505,$A171&amp;"",'السجل'!$D$6:$D$505,F$5))</f>
        <v/>
      </c>
      <c r="G171" s="16">
        <f>IF(OR($A171="",G$5=""),"",COUNTIFS('السجل'!$B$6:$B$505,$A171&amp;"",'السجل'!$D$6:$D$505,G$5))</f>
        <v/>
      </c>
      <c r="H171" s="16">
        <f>IF(OR($A171="",H$5=""),"",COUNTIFS('السجل'!$B$6:$B$505,$A171&amp;"",'السجل'!$D$6:$D$505,H$5))</f>
        <v/>
      </c>
      <c r="I171" s="16">
        <f>IF(OR($A171="",I$5=""),"",COUNTIFS('السجل'!$B$6:$B$505,$A171&amp;"",'السجل'!$D$6:$D$505,I$5))</f>
        <v/>
      </c>
      <c r="J171" s="16">
        <f>IF(OR($A171="",J$5=""),"",COUNTIFS('السجل'!$B$6:$B$505,$A171&amp;"",'السجل'!$D$6:$D$505,J$5))</f>
        <v/>
      </c>
      <c r="K171" s="16">
        <f>IF(OR($A171="",K$5=""),"",COUNTIFS('السجل'!$B$6:$B$505,$A171&amp;"",'السجل'!$D$6:$D$505,K$5))</f>
        <v/>
      </c>
      <c r="L171" s="16">
        <f>IF(OR($A171="",L$5=""),"",COUNTIFS('السجل'!$B$6:$B$505,$A171&amp;"",'السجل'!$D$6:$D$505,L$5))</f>
        <v/>
      </c>
      <c r="M171" s="19">
        <f>IF(A171="","",SUM(C171:L171))</f>
        <v/>
      </c>
    </row>
    <row r="172">
      <c r="A172" s="6">
        <f>IF('الطلاب'!A172&amp;""="","",'الطلاب'!A172)</f>
        <v/>
      </c>
      <c r="B172" s="6">
        <f>IF(A172="","",'الطلاب'!B172&amp;"")</f>
        <v/>
      </c>
      <c r="C172" s="16">
        <f>IF(OR($A172="",C$5=""),"",COUNTIFS('السجل'!$B$6:$B$505,$A172&amp;"",'السجل'!$D$6:$D$505,C$5))</f>
        <v/>
      </c>
      <c r="D172" s="16">
        <f>IF(OR($A172="",D$5=""),"",COUNTIFS('السجل'!$B$6:$B$505,$A172&amp;"",'السجل'!$D$6:$D$505,D$5))</f>
        <v/>
      </c>
      <c r="E172" s="16">
        <f>IF(OR($A172="",E$5=""),"",COUNTIFS('السجل'!$B$6:$B$505,$A172&amp;"",'السجل'!$D$6:$D$505,E$5))</f>
        <v/>
      </c>
      <c r="F172" s="16">
        <f>IF(OR($A172="",F$5=""),"",COUNTIFS('السجل'!$B$6:$B$505,$A172&amp;"",'السجل'!$D$6:$D$505,F$5))</f>
        <v/>
      </c>
      <c r="G172" s="16">
        <f>IF(OR($A172="",G$5=""),"",COUNTIFS('السجل'!$B$6:$B$505,$A172&amp;"",'السجل'!$D$6:$D$505,G$5))</f>
        <v/>
      </c>
      <c r="H172" s="16">
        <f>IF(OR($A172="",H$5=""),"",COUNTIFS('السجل'!$B$6:$B$505,$A172&amp;"",'السجل'!$D$6:$D$505,H$5))</f>
        <v/>
      </c>
      <c r="I172" s="16">
        <f>IF(OR($A172="",I$5=""),"",COUNTIFS('السجل'!$B$6:$B$505,$A172&amp;"",'السجل'!$D$6:$D$505,I$5))</f>
        <v/>
      </c>
      <c r="J172" s="16">
        <f>IF(OR($A172="",J$5=""),"",COUNTIFS('السجل'!$B$6:$B$505,$A172&amp;"",'السجل'!$D$6:$D$505,J$5))</f>
        <v/>
      </c>
      <c r="K172" s="16">
        <f>IF(OR($A172="",K$5=""),"",COUNTIFS('السجل'!$B$6:$B$505,$A172&amp;"",'السجل'!$D$6:$D$505,K$5))</f>
        <v/>
      </c>
      <c r="L172" s="16">
        <f>IF(OR($A172="",L$5=""),"",COUNTIFS('السجل'!$B$6:$B$505,$A172&amp;"",'السجل'!$D$6:$D$505,L$5))</f>
        <v/>
      </c>
      <c r="M172" s="19">
        <f>IF(A172="","",SUM(C172:L172))</f>
        <v/>
      </c>
    </row>
    <row r="173">
      <c r="A173" s="6">
        <f>IF('الطلاب'!A173&amp;""="","",'الطلاب'!A173)</f>
        <v/>
      </c>
      <c r="B173" s="6">
        <f>IF(A173="","",'الطلاب'!B173&amp;"")</f>
        <v/>
      </c>
      <c r="C173" s="16">
        <f>IF(OR($A173="",C$5=""),"",COUNTIFS('السجل'!$B$6:$B$505,$A173&amp;"",'السجل'!$D$6:$D$505,C$5))</f>
        <v/>
      </c>
      <c r="D173" s="16">
        <f>IF(OR($A173="",D$5=""),"",COUNTIFS('السجل'!$B$6:$B$505,$A173&amp;"",'السجل'!$D$6:$D$505,D$5))</f>
        <v/>
      </c>
      <c r="E173" s="16">
        <f>IF(OR($A173="",E$5=""),"",COUNTIFS('السجل'!$B$6:$B$505,$A173&amp;"",'السجل'!$D$6:$D$505,E$5))</f>
        <v/>
      </c>
      <c r="F173" s="16">
        <f>IF(OR($A173="",F$5=""),"",COUNTIFS('السجل'!$B$6:$B$505,$A173&amp;"",'السجل'!$D$6:$D$505,F$5))</f>
        <v/>
      </c>
      <c r="G173" s="16">
        <f>IF(OR($A173="",G$5=""),"",COUNTIFS('السجل'!$B$6:$B$505,$A173&amp;"",'السجل'!$D$6:$D$505,G$5))</f>
        <v/>
      </c>
      <c r="H173" s="16">
        <f>IF(OR($A173="",H$5=""),"",COUNTIFS('السجل'!$B$6:$B$505,$A173&amp;"",'السجل'!$D$6:$D$505,H$5))</f>
        <v/>
      </c>
      <c r="I173" s="16">
        <f>IF(OR($A173="",I$5=""),"",COUNTIFS('السجل'!$B$6:$B$505,$A173&amp;"",'السجل'!$D$6:$D$505,I$5))</f>
        <v/>
      </c>
      <c r="J173" s="16">
        <f>IF(OR($A173="",J$5=""),"",COUNTIFS('السجل'!$B$6:$B$505,$A173&amp;"",'السجل'!$D$6:$D$505,J$5))</f>
        <v/>
      </c>
      <c r="K173" s="16">
        <f>IF(OR($A173="",K$5=""),"",COUNTIFS('السجل'!$B$6:$B$505,$A173&amp;"",'السجل'!$D$6:$D$505,K$5))</f>
        <v/>
      </c>
      <c r="L173" s="16">
        <f>IF(OR($A173="",L$5=""),"",COUNTIFS('السجل'!$B$6:$B$505,$A173&amp;"",'السجل'!$D$6:$D$505,L$5))</f>
        <v/>
      </c>
      <c r="M173" s="19">
        <f>IF(A173="","",SUM(C173:L173))</f>
        <v/>
      </c>
    </row>
    <row r="174">
      <c r="A174" s="6">
        <f>IF('الطلاب'!A174&amp;""="","",'الطلاب'!A174)</f>
        <v/>
      </c>
      <c r="B174" s="6">
        <f>IF(A174="","",'الطلاب'!B174&amp;"")</f>
        <v/>
      </c>
      <c r="C174" s="16">
        <f>IF(OR($A174="",C$5=""),"",COUNTIFS('السجل'!$B$6:$B$505,$A174&amp;"",'السجل'!$D$6:$D$505,C$5))</f>
        <v/>
      </c>
      <c r="D174" s="16">
        <f>IF(OR($A174="",D$5=""),"",COUNTIFS('السجل'!$B$6:$B$505,$A174&amp;"",'السجل'!$D$6:$D$505,D$5))</f>
        <v/>
      </c>
      <c r="E174" s="16">
        <f>IF(OR($A174="",E$5=""),"",COUNTIFS('السجل'!$B$6:$B$505,$A174&amp;"",'السجل'!$D$6:$D$505,E$5))</f>
        <v/>
      </c>
      <c r="F174" s="16">
        <f>IF(OR($A174="",F$5=""),"",COUNTIFS('السجل'!$B$6:$B$505,$A174&amp;"",'السجل'!$D$6:$D$505,F$5))</f>
        <v/>
      </c>
      <c r="G174" s="16">
        <f>IF(OR($A174="",G$5=""),"",COUNTIFS('السجل'!$B$6:$B$505,$A174&amp;"",'السجل'!$D$6:$D$505,G$5))</f>
        <v/>
      </c>
      <c r="H174" s="16">
        <f>IF(OR($A174="",H$5=""),"",COUNTIFS('السجل'!$B$6:$B$505,$A174&amp;"",'السجل'!$D$6:$D$505,H$5))</f>
        <v/>
      </c>
      <c r="I174" s="16">
        <f>IF(OR($A174="",I$5=""),"",COUNTIFS('السجل'!$B$6:$B$505,$A174&amp;"",'السجل'!$D$6:$D$505,I$5))</f>
        <v/>
      </c>
      <c r="J174" s="16">
        <f>IF(OR($A174="",J$5=""),"",COUNTIFS('السجل'!$B$6:$B$505,$A174&amp;"",'السجل'!$D$6:$D$505,J$5))</f>
        <v/>
      </c>
      <c r="K174" s="16">
        <f>IF(OR($A174="",K$5=""),"",COUNTIFS('السجل'!$B$6:$B$505,$A174&amp;"",'السجل'!$D$6:$D$505,K$5))</f>
        <v/>
      </c>
      <c r="L174" s="16">
        <f>IF(OR($A174="",L$5=""),"",COUNTIFS('السجل'!$B$6:$B$505,$A174&amp;"",'السجل'!$D$6:$D$505,L$5))</f>
        <v/>
      </c>
      <c r="M174" s="19">
        <f>IF(A174="","",SUM(C174:L174))</f>
        <v/>
      </c>
    </row>
    <row r="175">
      <c r="A175" s="6">
        <f>IF('الطلاب'!A175&amp;""="","",'الطلاب'!A175)</f>
        <v/>
      </c>
      <c r="B175" s="6">
        <f>IF(A175="","",'الطلاب'!B175&amp;"")</f>
        <v/>
      </c>
      <c r="C175" s="16">
        <f>IF(OR($A175="",C$5=""),"",COUNTIFS('السجل'!$B$6:$B$505,$A175&amp;"",'السجل'!$D$6:$D$505,C$5))</f>
        <v/>
      </c>
      <c r="D175" s="16">
        <f>IF(OR($A175="",D$5=""),"",COUNTIFS('السجل'!$B$6:$B$505,$A175&amp;"",'السجل'!$D$6:$D$505,D$5))</f>
        <v/>
      </c>
      <c r="E175" s="16">
        <f>IF(OR($A175="",E$5=""),"",COUNTIFS('السجل'!$B$6:$B$505,$A175&amp;"",'السجل'!$D$6:$D$505,E$5))</f>
        <v/>
      </c>
      <c r="F175" s="16">
        <f>IF(OR($A175="",F$5=""),"",COUNTIFS('السجل'!$B$6:$B$505,$A175&amp;"",'السجل'!$D$6:$D$505,F$5))</f>
        <v/>
      </c>
      <c r="G175" s="16">
        <f>IF(OR($A175="",G$5=""),"",COUNTIFS('السجل'!$B$6:$B$505,$A175&amp;"",'السجل'!$D$6:$D$505,G$5))</f>
        <v/>
      </c>
      <c r="H175" s="16">
        <f>IF(OR($A175="",H$5=""),"",COUNTIFS('السجل'!$B$6:$B$505,$A175&amp;"",'السجل'!$D$6:$D$505,H$5))</f>
        <v/>
      </c>
      <c r="I175" s="16">
        <f>IF(OR($A175="",I$5=""),"",COUNTIFS('السجل'!$B$6:$B$505,$A175&amp;"",'السجل'!$D$6:$D$505,I$5))</f>
        <v/>
      </c>
      <c r="J175" s="16">
        <f>IF(OR($A175="",J$5=""),"",COUNTIFS('السجل'!$B$6:$B$505,$A175&amp;"",'السجل'!$D$6:$D$505,J$5))</f>
        <v/>
      </c>
      <c r="K175" s="16">
        <f>IF(OR($A175="",K$5=""),"",COUNTIFS('السجل'!$B$6:$B$505,$A175&amp;"",'السجل'!$D$6:$D$505,K$5))</f>
        <v/>
      </c>
      <c r="L175" s="16">
        <f>IF(OR($A175="",L$5=""),"",COUNTIFS('السجل'!$B$6:$B$505,$A175&amp;"",'السجل'!$D$6:$D$505,L$5))</f>
        <v/>
      </c>
      <c r="M175" s="19">
        <f>IF(A175="","",SUM(C175:L175))</f>
        <v/>
      </c>
    </row>
    <row r="176">
      <c r="A176" s="6">
        <f>IF('الطلاب'!A176&amp;""="","",'الطلاب'!A176)</f>
        <v/>
      </c>
      <c r="B176" s="6">
        <f>IF(A176="","",'الطلاب'!B176&amp;"")</f>
        <v/>
      </c>
      <c r="C176" s="16">
        <f>IF(OR($A176="",C$5=""),"",COUNTIFS('السجل'!$B$6:$B$505,$A176&amp;"",'السجل'!$D$6:$D$505,C$5))</f>
        <v/>
      </c>
      <c r="D176" s="16">
        <f>IF(OR($A176="",D$5=""),"",COUNTIFS('السجل'!$B$6:$B$505,$A176&amp;"",'السجل'!$D$6:$D$505,D$5))</f>
        <v/>
      </c>
      <c r="E176" s="16">
        <f>IF(OR($A176="",E$5=""),"",COUNTIFS('السجل'!$B$6:$B$505,$A176&amp;"",'السجل'!$D$6:$D$505,E$5))</f>
        <v/>
      </c>
      <c r="F176" s="16">
        <f>IF(OR($A176="",F$5=""),"",COUNTIFS('السجل'!$B$6:$B$505,$A176&amp;"",'السجل'!$D$6:$D$505,F$5))</f>
        <v/>
      </c>
      <c r="G176" s="16">
        <f>IF(OR($A176="",G$5=""),"",COUNTIFS('السجل'!$B$6:$B$505,$A176&amp;"",'السجل'!$D$6:$D$505,G$5))</f>
        <v/>
      </c>
      <c r="H176" s="16">
        <f>IF(OR($A176="",H$5=""),"",COUNTIFS('السجل'!$B$6:$B$505,$A176&amp;"",'السجل'!$D$6:$D$505,H$5))</f>
        <v/>
      </c>
      <c r="I176" s="16">
        <f>IF(OR($A176="",I$5=""),"",COUNTIFS('السجل'!$B$6:$B$505,$A176&amp;"",'السجل'!$D$6:$D$505,I$5))</f>
        <v/>
      </c>
      <c r="J176" s="16">
        <f>IF(OR($A176="",J$5=""),"",COUNTIFS('السجل'!$B$6:$B$505,$A176&amp;"",'السجل'!$D$6:$D$505,J$5))</f>
        <v/>
      </c>
      <c r="K176" s="16">
        <f>IF(OR($A176="",K$5=""),"",COUNTIFS('السجل'!$B$6:$B$505,$A176&amp;"",'السجل'!$D$6:$D$505,K$5))</f>
        <v/>
      </c>
      <c r="L176" s="16">
        <f>IF(OR($A176="",L$5=""),"",COUNTIFS('السجل'!$B$6:$B$505,$A176&amp;"",'السجل'!$D$6:$D$505,L$5))</f>
        <v/>
      </c>
      <c r="M176" s="19">
        <f>IF(A176="","",SUM(C176:L176))</f>
        <v/>
      </c>
    </row>
    <row r="177">
      <c r="A177" s="6">
        <f>IF('الطلاب'!A177&amp;""="","",'الطلاب'!A177)</f>
        <v/>
      </c>
      <c r="B177" s="6">
        <f>IF(A177="","",'الطلاب'!B177&amp;"")</f>
        <v/>
      </c>
      <c r="C177" s="16">
        <f>IF(OR($A177="",C$5=""),"",COUNTIFS('السجل'!$B$6:$B$505,$A177&amp;"",'السجل'!$D$6:$D$505,C$5))</f>
        <v/>
      </c>
      <c r="D177" s="16">
        <f>IF(OR($A177="",D$5=""),"",COUNTIFS('السجل'!$B$6:$B$505,$A177&amp;"",'السجل'!$D$6:$D$505,D$5))</f>
        <v/>
      </c>
      <c r="E177" s="16">
        <f>IF(OR($A177="",E$5=""),"",COUNTIFS('السجل'!$B$6:$B$505,$A177&amp;"",'السجل'!$D$6:$D$505,E$5))</f>
        <v/>
      </c>
      <c r="F177" s="16">
        <f>IF(OR($A177="",F$5=""),"",COUNTIFS('السجل'!$B$6:$B$505,$A177&amp;"",'السجل'!$D$6:$D$505,F$5))</f>
        <v/>
      </c>
      <c r="G177" s="16">
        <f>IF(OR($A177="",G$5=""),"",COUNTIFS('السجل'!$B$6:$B$505,$A177&amp;"",'السجل'!$D$6:$D$505,G$5))</f>
        <v/>
      </c>
      <c r="H177" s="16">
        <f>IF(OR($A177="",H$5=""),"",COUNTIFS('السجل'!$B$6:$B$505,$A177&amp;"",'السجل'!$D$6:$D$505,H$5))</f>
        <v/>
      </c>
      <c r="I177" s="16">
        <f>IF(OR($A177="",I$5=""),"",COUNTIFS('السجل'!$B$6:$B$505,$A177&amp;"",'السجل'!$D$6:$D$505,I$5))</f>
        <v/>
      </c>
      <c r="J177" s="16">
        <f>IF(OR($A177="",J$5=""),"",COUNTIFS('السجل'!$B$6:$B$505,$A177&amp;"",'السجل'!$D$6:$D$505,J$5))</f>
        <v/>
      </c>
      <c r="K177" s="16">
        <f>IF(OR($A177="",K$5=""),"",COUNTIFS('السجل'!$B$6:$B$505,$A177&amp;"",'السجل'!$D$6:$D$505,K$5))</f>
        <v/>
      </c>
      <c r="L177" s="16">
        <f>IF(OR($A177="",L$5=""),"",COUNTIFS('السجل'!$B$6:$B$505,$A177&amp;"",'السجل'!$D$6:$D$505,L$5))</f>
        <v/>
      </c>
      <c r="M177" s="19">
        <f>IF(A177="","",SUM(C177:L177))</f>
        <v/>
      </c>
    </row>
    <row r="178">
      <c r="A178" s="6">
        <f>IF('الطلاب'!A178&amp;""="","",'الطلاب'!A178)</f>
        <v/>
      </c>
      <c r="B178" s="6">
        <f>IF(A178="","",'الطلاب'!B178&amp;"")</f>
        <v/>
      </c>
      <c r="C178" s="16">
        <f>IF(OR($A178="",C$5=""),"",COUNTIFS('السجل'!$B$6:$B$505,$A178&amp;"",'السجل'!$D$6:$D$505,C$5))</f>
        <v/>
      </c>
      <c r="D178" s="16">
        <f>IF(OR($A178="",D$5=""),"",COUNTIFS('السجل'!$B$6:$B$505,$A178&amp;"",'السجل'!$D$6:$D$505,D$5))</f>
        <v/>
      </c>
      <c r="E178" s="16">
        <f>IF(OR($A178="",E$5=""),"",COUNTIFS('السجل'!$B$6:$B$505,$A178&amp;"",'السجل'!$D$6:$D$505,E$5))</f>
        <v/>
      </c>
      <c r="F178" s="16">
        <f>IF(OR($A178="",F$5=""),"",COUNTIFS('السجل'!$B$6:$B$505,$A178&amp;"",'السجل'!$D$6:$D$505,F$5))</f>
        <v/>
      </c>
      <c r="G178" s="16">
        <f>IF(OR($A178="",G$5=""),"",COUNTIFS('السجل'!$B$6:$B$505,$A178&amp;"",'السجل'!$D$6:$D$505,G$5))</f>
        <v/>
      </c>
      <c r="H178" s="16">
        <f>IF(OR($A178="",H$5=""),"",COUNTIFS('السجل'!$B$6:$B$505,$A178&amp;"",'السجل'!$D$6:$D$505,H$5))</f>
        <v/>
      </c>
      <c r="I178" s="16">
        <f>IF(OR($A178="",I$5=""),"",COUNTIFS('السجل'!$B$6:$B$505,$A178&amp;"",'السجل'!$D$6:$D$505,I$5))</f>
        <v/>
      </c>
      <c r="J178" s="16">
        <f>IF(OR($A178="",J$5=""),"",COUNTIFS('السجل'!$B$6:$B$505,$A178&amp;"",'السجل'!$D$6:$D$505,J$5))</f>
        <v/>
      </c>
      <c r="K178" s="16">
        <f>IF(OR($A178="",K$5=""),"",COUNTIFS('السجل'!$B$6:$B$505,$A178&amp;"",'السجل'!$D$6:$D$505,K$5))</f>
        <v/>
      </c>
      <c r="L178" s="16">
        <f>IF(OR($A178="",L$5=""),"",COUNTIFS('السجل'!$B$6:$B$505,$A178&amp;"",'السجل'!$D$6:$D$505,L$5))</f>
        <v/>
      </c>
      <c r="M178" s="19">
        <f>IF(A178="","",SUM(C178:L178))</f>
        <v/>
      </c>
    </row>
    <row r="179">
      <c r="A179" s="6">
        <f>IF('الطلاب'!A179&amp;""="","",'الطلاب'!A179)</f>
        <v/>
      </c>
      <c r="B179" s="6">
        <f>IF(A179="","",'الطلاب'!B179&amp;"")</f>
        <v/>
      </c>
      <c r="C179" s="16">
        <f>IF(OR($A179="",C$5=""),"",COUNTIFS('السجل'!$B$6:$B$505,$A179&amp;"",'السجل'!$D$6:$D$505,C$5))</f>
        <v/>
      </c>
      <c r="D179" s="16">
        <f>IF(OR($A179="",D$5=""),"",COUNTIFS('السجل'!$B$6:$B$505,$A179&amp;"",'السجل'!$D$6:$D$505,D$5))</f>
        <v/>
      </c>
      <c r="E179" s="16">
        <f>IF(OR($A179="",E$5=""),"",COUNTIFS('السجل'!$B$6:$B$505,$A179&amp;"",'السجل'!$D$6:$D$505,E$5))</f>
        <v/>
      </c>
      <c r="F179" s="16">
        <f>IF(OR($A179="",F$5=""),"",COUNTIFS('السجل'!$B$6:$B$505,$A179&amp;"",'السجل'!$D$6:$D$505,F$5))</f>
        <v/>
      </c>
      <c r="G179" s="16">
        <f>IF(OR($A179="",G$5=""),"",COUNTIFS('السجل'!$B$6:$B$505,$A179&amp;"",'السجل'!$D$6:$D$505,G$5))</f>
        <v/>
      </c>
      <c r="H179" s="16">
        <f>IF(OR($A179="",H$5=""),"",COUNTIFS('السجل'!$B$6:$B$505,$A179&amp;"",'السجل'!$D$6:$D$505,H$5))</f>
        <v/>
      </c>
      <c r="I179" s="16">
        <f>IF(OR($A179="",I$5=""),"",COUNTIFS('السجل'!$B$6:$B$505,$A179&amp;"",'السجل'!$D$6:$D$505,I$5))</f>
        <v/>
      </c>
      <c r="J179" s="16">
        <f>IF(OR($A179="",J$5=""),"",COUNTIFS('السجل'!$B$6:$B$505,$A179&amp;"",'السجل'!$D$6:$D$505,J$5))</f>
        <v/>
      </c>
      <c r="K179" s="16">
        <f>IF(OR($A179="",K$5=""),"",COUNTIFS('السجل'!$B$6:$B$505,$A179&amp;"",'السجل'!$D$6:$D$505,K$5))</f>
        <v/>
      </c>
      <c r="L179" s="16">
        <f>IF(OR($A179="",L$5=""),"",COUNTIFS('السجل'!$B$6:$B$505,$A179&amp;"",'السجل'!$D$6:$D$505,L$5))</f>
        <v/>
      </c>
      <c r="M179" s="19">
        <f>IF(A179="","",SUM(C179:L179))</f>
        <v/>
      </c>
    </row>
    <row r="180">
      <c r="A180" s="6">
        <f>IF('الطلاب'!A180&amp;""="","",'الطلاب'!A180)</f>
        <v/>
      </c>
      <c r="B180" s="6">
        <f>IF(A180="","",'الطلاب'!B180&amp;"")</f>
        <v/>
      </c>
      <c r="C180" s="16">
        <f>IF(OR($A180="",C$5=""),"",COUNTIFS('السجل'!$B$6:$B$505,$A180&amp;"",'السجل'!$D$6:$D$505,C$5))</f>
        <v/>
      </c>
      <c r="D180" s="16">
        <f>IF(OR($A180="",D$5=""),"",COUNTIFS('السجل'!$B$6:$B$505,$A180&amp;"",'السجل'!$D$6:$D$505,D$5))</f>
        <v/>
      </c>
      <c r="E180" s="16">
        <f>IF(OR($A180="",E$5=""),"",COUNTIFS('السجل'!$B$6:$B$505,$A180&amp;"",'السجل'!$D$6:$D$505,E$5))</f>
        <v/>
      </c>
      <c r="F180" s="16">
        <f>IF(OR($A180="",F$5=""),"",COUNTIFS('السجل'!$B$6:$B$505,$A180&amp;"",'السجل'!$D$6:$D$505,F$5))</f>
        <v/>
      </c>
      <c r="G180" s="16">
        <f>IF(OR($A180="",G$5=""),"",COUNTIFS('السجل'!$B$6:$B$505,$A180&amp;"",'السجل'!$D$6:$D$505,G$5))</f>
        <v/>
      </c>
      <c r="H180" s="16">
        <f>IF(OR($A180="",H$5=""),"",COUNTIFS('السجل'!$B$6:$B$505,$A180&amp;"",'السجل'!$D$6:$D$505,H$5))</f>
        <v/>
      </c>
      <c r="I180" s="16">
        <f>IF(OR($A180="",I$5=""),"",COUNTIFS('السجل'!$B$6:$B$505,$A180&amp;"",'السجل'!$D$6:$D$505,I$5))</f>
        <v/>
      </c>
      <c r="J180" s="16">
        <f>IF(OR($A180="",J$5=""),"",COUNTIFS('السجل'!$B$6:$B$505,$A180&amp;"",'السجل'!$D$6:$D$505,J$5))</f>
        <v/>
      </c>
      <c r="K180" s="16">
        <f>IF(OR($A180="",K$5=""),"",COUNTIFS('السجل'!$B$6:$B$505,$A180&amp;"",'السجل'!$D$6:$D$505,K$5))</f>
        <v/>
      </c>
      <c r="L180" s="16">
        <f>IF(OR($A180="",L$5=""),"",COUNTIFS('السجل'!$B$6:$B$505,$A180&amp;"",'السجل'!$D$6:$D$505,L$5))</f>
        <v/>
      </c>
      <c r="M180" s="19">
        <f>IF(A180="","",SUM(C180:L180))</f>
        <v/>
      </c>
    </row>
    <row r="181">
      <c r="A181" s="6">
        <f>IF('الطلاب'!A181&amp;""="","",'الطلاب'!A181)</f>
        <v/>
      </c>
      <c r="B181" s="6">
        <f>IF(A181="","",'الطلاب'!B181&amp;"")</f>
        <v/>
      </c>
      <c r="C181" s="16">
        <f>IF(OR($A181="",C$5=""),"",COUNTIFS('السجل'!$B$6:$B$505,$A181&amp;"",'السجل'!$D$6:$D$505,C$5))</f>
        <v/>
      </c>
      <c r="D181" s="16">
        <f>IF(OR($A181="",D$5=""),"",COUNTIFS('السجل'!$B$6:$B$505,$A181&amp;"",'السجل'!$D$6:$D$505,D$5))</f>
        <v/>
      </c>
      <c r="E181" s="16">
        <f>IF(OR($A181="",E$5=""),"",COUNTIFS('السجل'!$B$6:$B$505,$A181&amp;"",'السجل'!$D$6:$D$505,E$5))</f>
        <v/>
      </c>
      <c r="F181" s="16">
        <f>IF(OR($A181="",F$5=""),"",COUNTIFS('السجل'!$B$6:$B$505,$A181&amp;"",'السجل'!$D$6:$D$505,F$5))</f>
        <v/>
      </c>
      <c r="G181" s="16">
        <f>IF(OR($A181="",G$5=""),"",COUNTIFS('السجل'!$B$6:$B$505,$A181&amp;"",'السجل'!$D$6:$D$505,G$5))</f>
        <v/>
      </c>
      <c r="H181" s="16">
        <f>IF(OR($A181="",H$5=""),"",COUNTIFS('السجل'!$B$6:$B$505,$A181&amp;"",'السجل'!$D$6:$D$505,H$5))</f>
        <v/>
      </c>
      <c r="I181" s="16">
        <f>IF(OR($A181="",I$5=""),"",COUNTIFS('السجل'!$B$6:$B$505,$A181&amp;"",'السجل'!$D$6:$D$505,I$5))</f>
        <v/>
      </c>
      <c r="J181" s="16">
        <f>IF(OR($A181="",J$5=""),"",COUNTIFS('السجل'!$B$6:$B$505,$A181&amp;"",'السجل'!$D$6:$D$505,J$5))</f>
        <v/>
      </c>
      <c r="K181" s="16">
        <f>IF(OR($A181="",K$5=""),"",COUNTIFS('السجل'!$B$6:$B$505,$A181&amp;"",'السجل'!$D$6:$D$505,K$5))</f>
        <v/>
      </c>
      <c r="L181" s="16">
        <f>IF(OR($A181="",L$5=""),"",COUNTIFS('السجل'!$B$6:$B$505,$A181&amp;"",'السجل'!$D$6:$D$505,L$5))</f>
        <v/>
      </c>
      <c r="M181" s="19">
        <f>IF(A181="","",SUM(C181:L181))</f>
        <v/>
      </c>
    </row>
    <row r="182">
      <c r="A182" s="6">
        <f>IF('الطلاب'!A182&amp;""="","",'الطلاب'!A182)</f>
        <v/>
      </c>
      <c r="B182" s="6">
        <f>IF(A182="","",'الطلاب'!B182&amp;"")</f>
        <v/>
      </c>
      <c r="C182" s="16">
        <f>IF(OR($A182="",C$5=""),"",COUNTIFS('السجل'!$B$6:$B$505,$A182&amp;"",'السجل'!$D$6:$D$505,C$5))</f>
        <v/>
      </c>
      <c r="D182" s="16">
        <f>IF(OR($A182="",D$5=""),"",COUNTIFS('السجل'!$B$6:$B$505,$A182&amp;"",'السجل'!$D$6:$D$505,D$5))</f>
        <v/>
      </c>
      <c r="E182" s="16">
        <f>IF(OR($A182="",E$5=""),"",COUNTIFS('السجل'!$B$6:$B$505,$A182&amp;"",'السجل'!$D$6:$D$505,E$5))</f>
        <v/>
      </c>
      <c r="F182" s="16">
        <f>IF(OR($A182="",F$5=""),"",COUNTIFS('السجل'!$B$6:$B$505,$A182&amp;"",'السجل'!$D$6:$D$505,F$5))</f>
        <v/>
      </c>
      <c r="G182" s="16">
        <f>IF(OR($A182="",G$5=""),"",COUNTIFS('السجل'!$B$6:$B$505,$A182&amp;"",'السجل'!$D$6:$D$505,G$5))</f>
        <v/>
      </c>
      <c r="H182" s="16">
        <f>IF(OR($A182="",H$5=""),"",COUNTIFS('السجل'!$B$6:$B$505,$A182&amp;"",'السجل'!$D$6:$D$505,H$5))</f>
        <v/>
      </c>
      <c r="I182" s="16">
        <f>IF(OR($A182="",I$5=""),"",COUNTIFS('السجل'!$B$6:$B$505,$A182&amp;"",'السجل'!$D$6:$D$505,I$5))</f>
        <v/>
      </c>
      <c r="J182" s="16">
        <f>IF(OR($A182="",J$5=""),"",COUNTIFS('السجل'!$B$6:$B$505,$A182&amp;"",'السجل'!$D$6:$D$505,J$5))</f>
        <v/>
      </c>
      <c r="K182" s="16">
        <f>IF(OR($A182="",K$5=""),"",COUNTIFS('السجل'!$B$6:$B$505,$A182&amp;"",'السجل'!$D$6:$D$505,K$5))</f>
        <v/>
      </c>
      <c r="L182" s="16">
        <f>IF(OR($A182="",L$5=""),"",COUNTIFS('السجل'!$B$6:$B$505,$A182&amp;"",'السجل'!$D$6:$D$505,L$5))</f>
        <v/>
      </c>
      <c r="M182" s="19">
        <f>IF(A182="","",SUM(C182:L182))</f>
        <v/>
      </c>
    </row>
    <row r="183">
      <c r="A183" s="6">
        <f>IF('الطلاب'!A183&amp;""="","",'الطلاب'!A183)</f>
        <v/>
      </c>
      <c r="B183" s="6">
        <f>IF(A183="","",'الطلاب'!B183&amp;"")</f>
        <v/>
      </c>
      <c r="C183" s="16">
        <f>IF(OR($A183="",C$5=""),"",COUNTIFS('السجل'!$B$6:$B$505,$A183&amp;"",'السجل'!$D$6:$D$505,C$5))</f>
        <v/>
      </c>
      <c r="D183" s="16">
        <f>IF(OR($A183="",D$5=""),"",COUNTIFS('السجل'!$B$6:$B$505,$A183&amp;"",'السجل'!$D$6:$D$505,D$5))</f>
        <v/>
      </c>
      <c r="E183" s="16">
        <f>IF(OR($A183="",E$5=""),"",COUNTIFS('السجل'!$B$6:$B$505,$A183&amp;"",'السجل'!$D$6:$D$505,E$5))</f>
        <v/>
      </c>
      <c r="F183" s="16">
        <f>IF(OR($A183="",F$5=""),"",COUNTIFS('السجل'!$B$6:$B$505,$A183&amp;"",'السجل'!$D$6:$D$505,F$5))</f>
        <v/>
      </c>
      <c r="G183" s="16">
        <f>IF(OR($A183="",G$5=""),"",COUNTIFS('السجل'!$B$6:$B$505,$A183&amp;"",'السجل'!$D$6:$D$505,G$5))</f>
        <v/>
      </c>
      <c r="H183" s="16">
        <f>IF(OR($A183="",H$5=""),"",COUNTIFS('السجل'!$B$6:$B$505,$A183&amp;"",'السجل'!$D$6:$D$505,H$5))</f>
        <v/>
      </c>
      <c r="I183" s="16">
        <f>IF(OR($A183="",I$5=""),"",COUNTIFS('السجل'!$B$6:$B$505,$A183&amp;"",'السجل'!$D$6:$D$505,I$5))</f>
        <v/>
      </c>
      <c r="J183" s="16">
        <f>IF(OR($A183="",J$5=""),"",COUNTIFS('السجل'!$B$6:$B$505,$A183&amp;"",'السجل'!$D$6:$D$505,J$5))</f>
        <v/>
      </c>
      <c r="K183" s="16">
        <f>IF(OR($A183="",K$5=""),"",COUNTIFS('السجل'!$B$6:$B$505,$A183&amp;"",'السجل'!$D$6:$D$505,K$5))</f>
        <v/>
      </c>
      <c r="L183" s="16">
        <f>IF(OR($A183="",L$5=""),"",COUNTIFS('السجل'!$B$6:$B$505,$A183&amp;"",'السجل'!$D$6:$D$505,L$5))</f>
        <v/>
      </c>
      <c r="M183" s="19">
        <f>IF(A183="","",SUM(C183:L183))</f>
        <v/>
      </c>
    </row>
    <row r="184">
      <c r="A184" s="6">
        <f>IF('الطلاب'!A184&amp;""="","",'الطلاب'!A184)</f>
        <v/>
      </c>
      <c r="B184" s="6">
        <f>IF(A184="","",'الطلاب'!B184&amp;"")</f>
        <v/>
      </c>
      <c r="C184" s="16">
        <f>IF(OR($A184="",C$5=""),"",COUNTIFS('السجل'!$B$6:$B$505,$A184&amp;"",'السجل'!$D$6:$D$505,C$5))</f>
        <v/>
      </c>
      <c r="D184" s="16">
        <f>IF(OR($A184="",D$5=""),"",COUNTIFS('السجل'!$B$6:$B$505,$A184&amp;"",'السجل'!$D$6:$D$505,D$5))</f>
        <v/>
      </c>
      <c r="E184" s="16">
        <f>IF(OR($A184="",E$5=""),"",COUNTIFS('السجل'!$B$6:$B$505,$A184&amp;"",'السجل'!$D$6:$D$505,E$5))</f>
        <v/>
      </c>
      <c r="F184" s="16">
        <f>IF(OR($A184="",F$5=""),"",COUNTIFS('السجل'!$B$6:$B$505,$A184&amp;"",'السجل'!$D$6:$D$505,F$5))</f>
        <v/>
      </c>
      <c r="G184" s="16">
        <f>IF(OR($A184="",G$5=""),"",COUNTIFS('السجل'!$B$6:$B$505,$A184&amp;"",'السجل'!$D$6:$D$505,G$5))</f>
        <v/>
      </c>
      <c r="H184" s="16">
        <f>IF(OR($A184="",H$5=""),"",COUNTIFS('السجل'!$B$6:$B$505,$A184&amp;"",'السجل'!$D$6:$D$505,H$5))</f>
        <v/>
      </c>
      <c r="I184" s="16">
        <f>IF(OR($A184="",I$5=""),"",COUNTIFS('السجل'!$B$6:$B$505,$A184&amp;"",'السجل'!$D$6:$D$505,I$5))</f>
        <v/>
      </c>
      <c r="J184" s="16">
        <f>IF(OR($A184="",J$5=""),"",COUNTIFS('السجل'!$B$6:$B$505,$A184&amp;"",'السجل'!$D$6:$D$505,J$5))</f>
        <v/>
      </c>
      <c r="K184" s="16">
        <f>IF(OR($A184="",K$5=""),"",COUNTIFS('السجل'!$B$6:$B$505,$A184&amp;"",'السجل'!$D$6:$D$505,K$5))</f>
        <v/>
      </c>
      <c r="L184" s="16">
        <f>IF(OR($A184="",L$5=""),"",COUNTIFS('السجل'!$B$6:$B$505,$A184&amp;"",'السجل'!$D$6:$D$505,L$5))</f>
        <v/>
      </c>
      <c r="M184" s="19">
        <f>IF(A184="","",SUM(C184:L184))</f>
        <v/>
      </c>
    </row>
    <row r="185">
      <c r="A185" s="6">
        <f>IF('الطلاب'!A185&amp;""="","",'الطلاب'!A185)</f>
        <v/>
      </c>
      <c r="B185" s="6">
        <f>IF(A185="","",'الطلاب'!B185&amp;"")</f>
        <v/>
      </c>
      <c r="C185" s="16">
        <f>IF(OR($A185="",C$5=""),"",COUNTIFS('السجل'!$B$6:$B$505,$A185&amp;"",'السجل'!$D$6:$D$505,C$5))</f>
        <v/>
      </c>
      <c r="D185" s="16">
        <f>IF(OR($A185="",D$5=""),"",COUNTIFS('السجل'!$B$6:$B$505,$A185&amp;"",'السجل'!$D$6:$D$505,D$5))</f>
        <v/>
      </c>
      <c r="E185" s="16">
        <f>IF(OR($A185="",E$5=""),"",COUNTIFS('السجل'!$B$6:$B$505,$A185&amp;"",'السجل'!$D$6:$D$505,E$5))</f>
        <v/>
      </c>
      <c r="F185" s="16">
        <f>IF(OR($A185="",F$5=""),"",COUNTIFS('السجل'!$B$6:$B$505,$A185&amp;"",'السجل'!$D$6:$D$505,F$5))</f>
        <v/>
      </c>
      <c r="G185" s="16">
        <f>IF(OR($A185="",G$5=""),"",COUNTIFS('السجل'!$B$6:$B$505,$A185&amp;"",'السجل'!$D$6:$D$505,G$5))</f>
        <v/>
      </c>
      <c r="H185" s="16">
        <f>IF(OR($A185="",H$5=""),"",COUNTIFS('السجل'!$B$6:$B$505,$A185&amp;"",'السجل'!$D$6:$D$505,H$5))</f>
        <v/>
      </c>
      <c r="I185" s="16">
        <f>IF(OR($A185="",I$5=""),"",COUNTIFS('السجل'!$B$6:$B$505,$A185&amp;"",'السجل'!$D$6:$D$505,I$5))</f>
        <v/>
      </c>
      <c r="J185" s="16">
        <f>IF(OR($A185="",J$5=""),"",COUNTIFS('السجل'!$B$6:$B$505,$A185&amp;"",'السجل'!$D$6:$D$505,J$5))</f>
        <v/>
      </c>
      <c r="K185" s="16">
        <f>IF(OR($A185="",K$5=""),"",COUNTIFS('السجل'!$B$6:$B$505,$A185&amp;"",'السجل'!$D$6:$D$505,K$5))</f>
        <v/>
      </c>
      <c r="L185" s="16">
        <f>IF(OR($A185="",L$5=""),"",COUNTIFS('السجل'!$B$6:$B$505,$A185&amp;"",'السجل'!$D$6:$D$505,L$5))</f>
        <v/>
      </c>
      <c r="M185" s="19">
        <f>IF(A185="","",SUM(C185:L185))</f>
        <v/>
      </c>
    </row>
    <row r="186">
      <c r="A186" s="6">
        <f>IF('الطلاب'!A186&amp;""="","",'الطلاب'!A186)</f>
        <v/>
      </c>
      <c r="B186" s="6">
        <f>IF(A186="","",'الطلاب'!B186&amp;"")</f>
        <v/>
      </c>
      <c r="C186" s="16">
        <f>IF(OR($A186="",C$5=""),"",COUNTIFS('السجل'!$B$6:$B$505,$A186&amp;"",'السجل'!$D$6:$D$505,C$5))</f>
        <v/>
      </c>
      <c r="D186" s="16">
        <f>IF(OR($A186="",D$5=""),"",COUNTIFS('السجل'!$B$6:$B$505,$A186&amp;"",'السجل'!$D$6:$D$505,D$5))</f>
        <v/>
      </c>
      <c r="E186" s="16">
        <f>IF(OR($A186="",E$5=""),"",COUNTIFS('السجل'!$B$6:$B$505,$A186&amp;"",'السجل'!$D$6:$D$505,E$5))</f>
        <v/>
      </c>
      <c r="F186" s="16">
        <f>IF(OR($A186="",F$5=""),"",COUNTIFS('السجل'!$B$6:$B$505,$A186&amp;"",'السجل'!$D$6:$D$505,F$5))</f>
        <v/>
      </c>
      <c r="G186" s="16">
        <f>IF(OR($A186="",G$5=""),"",COUNTIFS('السجل'!$B$6:$B$505,$A186&amp;"",'السجل'!$D$6:$D$505,G$5))</f>
        <v/>
      </c>
      <c r="H186" s="16">
        <f>IF(OR($A186="",H$5=""),"",COUNTIFS('السجل'!$B$6:$B$505,$A186&amp;"",'السجل'!$D$6:$D$505,H$5))</f>
        <v/>
      </c>
      <c r="I186" s="16">
        <f>IF(OR($A186="",I$5=""),"",COUNTIFS('السجل'!$B$6:$B$505,$A186&amp;"",'السجل'!$D$6:$D$505,I$5))</f>
        <v/>
      </c>
      <c r="J186" s="16">
        <f>IF(OR($A186="",J$5=""),"",COUNTIFS('السجل'!$B$6:$B$505,$A186&amp;"",'السجل'!$D$6:$D$505,J$5))</f>
        <v/>
      </c>
      <c r="K186" s="16">
        <f>IF(OR($A186="",K$5=""),"",COUNTIFS('السجل'!$B$6:$B$505,$A186&amp;"",'السجل'!$D$6:$D$505,K$5))</f>
        <v/>
      </c>
      <c r="L186" s="16">
        <f>IF(OR($A186="",L$5=""),"",COUNTIFS('السجل'!$B$6:$B$505,$A186&amp;"",'السجل'!$D$6:$D$505,L$5))</f>
        <v/>
      </c>
      <c r="M186" s="19">
        <f>IF(A186="","",SUM(C186:L186))</f>
        <v/>
      </c>
    </row>
    <row r="187">
      <c r="A187" s="6">
        <f>IF('الطلاب'!A187&amp;""="","",'الطلاب'!A187)</f>
        <v/>
      </c>
      <c r="B187" s="6">
        <f>IF(A187="","",'الطلاب'!B187&amp;"")</f>
        <v/>
      </c>
      <c r="C187" s="16">
        <f>IF(OR($A187="",C$5=""),"",COUNTIFS('السجل'!$B$6:$B$505,$A187&amp;"",'السجل'!$D$6:$D$505,C$5))</f>
        <v/>
      </c>
      <c r="D187" s="16">
        <f>IF(OR($A187="",D$5=""),"",COUNTIFS('السجل'!$B$6:$B$505,$A187&amp;"",'السجل'!$D$6:$D$505,D$5))</f>
        <v/>
      </c>
      <c r="E187" s="16">
        <f>IF(OR($A187="",E$5=""),"",COUNTIFS('السجل'!$B$6:$B$505,$A187&amp;"",'السجل'!$D$6:$D$505,E$5))</f>
        <v/>
      </c>
      <c r="F187" s="16">
        <f>IF(OR($A187="",F$5=""),"",COUNTIFS('السجل'!$B$6:$B$505,$A187&amp;"",'السجل'!$D$6:$D$505,F$5))</f>
        <v/>
      </c>
      <c r="G187" s="16">
        <f>IF(OR($A187="",G$5=""),"",COUNTIFS('السجل'!$B$6:$B$505,$A187&amp;"",'السجل'!$D$6:$D$505,G$5))</f>
        <v/>
      </c>
      <c r="H187" s="16">
        <f>IF(OR($A187="",H$5=""),"",COUNTIFS('السجل'!$B$6:$B$505,$A187&amp;"",'السجل'!$D$6:$D$505,H$5))</f>
        <v/>
      </c>
      <c r="I187" s="16">
        <f>IF(OR($A187="",I$5=""),"",COUNTIFS('السجل'!$B$6:$B$505,$A187&amp;"",'السجل'!$D$6:$D$505,I$5))</f>
        <v/>
      </c>
      <c r="J187" s="16">
        <f>IF(OR($A187="",J$5=""),"",COUNTIFS('السجل'!$B$6:$B$505,$A187&amp;"",'السجل'!$D$6:$D$505,J$5))</f>
        <v/>
      </c>
      <c r="K187" s="16">
        <f>IF(OR($A187="",K$5=""),"",COUNTIFS('السجل'!$B$6:$B$505,$A187&amp;"",'السجل'!$D$6:$D$505,K$5))</f>
        <v/>
      </c>
      <c r="L187" s="16">
        <f>IF(OR($A187="",L$5=""),"",COUNTIFS('السجل'!$B$6:$B$505,$A187&amp;"",'السجل'!$D$6:$D$505,L$5))</f>
        <v/>
      </c>
      <c r="M187" s="19">
        <f>IF(A187="","",SUM(C187:L187))</f>
        <v/>
      </c>
    </row>
    <row r="188">
      <c r="A188" s="6">
        <f>IF('الطلاب'!A188&amp;""="","",'الطلاب'!A188)</f>
        <v/>
      </c>
      <c r="B188" s="6">
        <f>IF(A188="","",'الطلاب'!B188&amp;"")</f>
        <v/>
      </c>
      <c r="C188" s="16">
        <f>IF(OR($A188="",C$5=""),"",COUNTIFS('السجل'!$B$6:$B$505,$A188&amp;"",'السجل'!$D$6:$D$505,C$5))</f>
        <v/>
      </c>
      <c r="D188" s="16">
        <f>IF(OR($A188="",D$5=""),"",COUNTIFS('السجل'!$B$6:$B$505,$A188&amp;"",'السجل'!$D$6:$D$505,D$5))</f>
        <v/>
      </c>
      <c r="E188" s="16">
        <f>IF(OR($A188="",E$5=""),"",COUNTIFS('السجل'!$B$6:$B$505,$A188&amp;"",'السجل'!$D$6:$D$505,E$5))</f>
        <v/>
      </c>
      <c r="F188" s="16">
        <f>IF(OR($A188="",F$5=""),"",COUNTIFS('السجل'!$B$6:$B$505,$A188&amp;"",'السجل'!$D$6:$D$505,F$5))</f>
        <v/>
      </c>
      <c r="G188" s="16">
        <f>IF(OR($A188="",G$5=""),"",COUNTIFS('السجل'!$B$6:$B$505,$A188&amp;"",'السجل'!$D$6:$D$505,G$5))</f>
        <v/>
      </c>
      <c r="H188" s="16">
        <f>IF(OR($A188="",H$5=""),"",COUNTIFS('السجل'!$B$6:$B$505,$A188&amp;"",'السجل'!$D$6:$D$505,H$5))</f>
        <v/>
      </c>
      <c r="I188" s="16">
        <f>IF(OR($A188="",I$5=""),"",COUNTIFS('السجل'!$B$6:$B$505,$A188&amp;"",'السجل'!$D$6:$D$505,I$5))</f>
        <v/>
      </c>
      <c r="J188" s="16">
        <f>IF(OR($A188="",J$5=""),"",COUNTIFS('السجل'!$B$6:$B$505,$A188&amp;"",'السجل'!$D$6:$D$505,J$5))</f>
        <v/>
      </c>
      <c r="K188" s="16">
        <f>IF(OR($A188="",K$5=""),"",COUNTIFS('السجل'!$B$6:$B$505,$A188&amp;"",'السجل'!$D$6:$D$505,K$5))</f>
        <v/>
      </c>
      <c r="L188" s="16">
        <f>IF(OR($A188="",L$5=""),"",COUNTIFS('السجل'!$B$6:$B$505,$A188&amp;"",'السجل'!$D$6:$D$505,L$5))</f>
        <v/>
      </c>
      <c r="M188" s="19">
        <f>IF(A188="","",SUM(C188:L188))</f>
        <v/>
      </c>
    </row>
    <row r="189">
      <c r="A189" s="6">
        <f>IF('الطلاب'!A189&amp;""="","",'الطلاب'!A189)</f>
        <v/>
      </c>
      <c r="B189" s="6">
        <f>IF(A189="","",'الطلاب'!B189&amp;"")</f>
        <v/>
      </c>
      <c r="C189" s="16">
        <f>IF(OR($A189="",C$5=""),"",COUNTIFS('السجل'!$B$6:$B$505,$A189&amp;"",'السجل'!$D$6:$D$505,C$5))</f>
        <v/>
      </c>
      <c r="D189" s="16">
        <f>IF(OR($A189="",D$5=""),"",COUNTIFS('السجل'!$B$6:$B$505,$A189&amp;"",'السجل'!$D$6:$D$505,D$5))</f>
        <v/>
      </c>
      <c r="E189" s="16">
        <f>IF(OR($A189="",E$5=""),"",COUNTIFS('السجل'!$B$6:$B$505,$A189&amp;"",'السجل'!$D$6:$D$505,E$5))</f>
        <v/>
      </c>
      <c r="F189" s="16">
        <f>IF(OR($A189="",F$5=""),"",COUNTIFS('السجل'!$B$6:$B$505,$A189&amp;"",'السجل'!$D$6:$D$505,F$5))</f>
        <v/>
      </c>
      <c r="G189" s="16">
        <f>IF(OR($A189="",G$5=""),"",COUNTIFS('السجل'!$B$6:$B$505,$A189&amp;"",'السجل'!$D$6:$D$505,G$5))</f>
        <v/>
      </c>
      <c r="H189" s="16">
        <f>IF(OR($A189="",H$5=""),"",COUNTIFS('السجل'!$B$6:$B$505,$A189&amp;"",'السجل'!$D$6:$D$505,H$5))</f>
        <v/>
      </c>
      <c r="I189" s="16">
        <f>IF(OR($A189="",I$5=""),"",COUNTIFS('السجل'!$B$6:$B$505,$A189&amp;"",'السجل'!$D$6:$D$505,I$5))</f>
        <v/>
      </c>
      <c r="J189" s="16">
        <f>IF(OR($A189="",J$5=""),"",COUNTIFS('السجل'!$B$6:$B$505,$A189&amp;"",'السجل'!$D$6:$D$505,J$5))</f>
        <v/>
      </c>
      <c r="K189" s="16">
        <f>IF(OR($A189="",K$5=""),"",COUNTIFS('السجل'!$B$6:$B$505,$A189&amp;"",'السجل'!$D$6:$D$505,K$5))</f>
        <v/>
      </c>
      <c r="L189" s="16">
        <f>IF(OR($A189="",L$5=""),"",COUNTIFS('السجل'!$B$6:$B$505,$A189&amp;"",'السجل'!$D$6:$D$505,L$5))</f>
        <v/>
      </c>
      <c r="M189" s="19">
        <f>IF(A189="","",SUM(C189:L189))</f>
        <v/>
      </c>
    </row>
    <row r="190">
      <c r="A190" s="6">
        <f>IF('الطلاب'!A190&amp;""="","",'الطلاب'!A190)</f>
        <v/>
      </c>
      <c r="B190" s="6">
        <f>IF(A190="","",'الطلاب'!B190&amp;"")</f>
        <v/>
      </c>
      <c r="C190" s="16">
        <f>IF(OR($A190="",C$5=""),"",COUNTIFS('السجل'!$B$6:$B$505,$A190&amp;"",'السجل'!$D$6:$D$505,C$5))</f>
        <v/>
      </c>
      <c r="D190" s="16">
        <f>IF(OR($A190="",D$5=""),"",COUNTIFS('السجل'!$B$6:$B$505,$A190&amp;"",'السجل'!$D$6:$D$505,D$5))</f>
        <v/>
      </c>
      <c r="E190" s="16">
        <f>IF(OR($A190="",E$5=""),"",COUNTIFS('السجل'!$B$6:$B$505,$A190&amp;"",'السجل'!$D$6:$D$505,E$5))</f>
        <v/>
      </c>
      <c r="F190" s="16">
        <f>IF(OR($A190="",F$5=""),"",COUNTIFS('السجل'!$B$6:$B$505,$A190&amp;"",'السجل'!$D$6:$D$505,F$5))</f>
        <v/>
      </c>
      <c r="G190" s="16">
        <f>IF(OR($A190="",G$5=""),"",COUNTIFS('السجل'!$B$6:$B$505,$A190&amp;"",'السجل'!$D$6:$D$505,G$5))</f>
        <v/>
      </c>
      <c r="H190" s="16">
        <f>IF(OR($A190="",H$5=""),"",COUNTIFS('السجل'!$B$6:$B$505,$A190&amp;"",'السجل'!$D$6:$D$505,H$5))</f>
        <v/>
      </c>
      <c r="I190" s="16">
        <f>IF(OR($A190="",I$5=""),"",COUNTIFS('السجل'!$B$6:$B$505,$A190&amp;"",'السجل'!$D$6:$D$505,I$5))</f>
        <v/>
      </c>
      <c r="J190" s="16">
        <f>IF(OR($A190="",J$5=""),"",COUNTIFS('السجل'!$B$6:$B$505,$A190&amp;"",'السجل'!$D$6:$D$505,J$5))</f>
        <v/>
      </c>
      <c r="K190" s="16">
        <f>IF(OR($A190="",K$5=""),"",COUNTIFS('السجل'!$B$6:$B$505,$A190&amp;"",'السجل'!$D$6:$D$505,K$5))</f>
        <v/>
      </c>
      <c r="L190" s="16">
        <f>IF(OR($A190="",L$5=""),"",COUNTIFS('السجل'!$B$6:$B$505,$A190&amp;"",'السجل'!$D$6:$D$505,L$5))</f>
        <v/>
      </c>
      <c r="M190" s="19">
        <f>IF(A190="","",SUM(C190:L190))</f>
        <v/>
      </c>
    </row>
    <row r="191">
      <c r="A191" s="6">
        <f>IF('الطلاب'!A191&amp;""="","",'الطلاب'!A191)</f>
        <v/>
      </c>
      <c r="B191" s="6">
        <f>IF(A191="","",'الطلاب'!B191&amp;"")</f>
        <v/>
      </c>
      <c r="C191" s="16">
        <f>IF(OR($A191="",C$5=""),"",COUNTIFS('السجل'!$B$6:$B$505,$A191&amp;"",'السجل'!$D$6:$D$505,C$5))</f>
        <v/>
      </c>
      <c r="D191" s="16">
        <f>IF(OR($A191="",D$5=""),"",COUNTIFS('السجل'!$B$6:$B$505,$A191&amp;"",'السجل'!$D$6:$D$505,D$5))</f>
        <v/>
      </c>
      <c r="E191" s="16">
        <f>IF(OR($A191="",E$5=""),"",COUNTIFS('السجل'!$B$6:$B$505,$A191&amp;"",'السجل'!$D$6:$D$505,E$5))</f>
        <v/>
      </c>
      <c r="F191" s="16">
        <f>IF(OR($A191="",F$5=""),"",COUNTIFS('السجل'!$B$6:$B$505,$A191&amp;"",'السجل'!$D$6:$D$505,F$5))</f>
        <v/>
      </c>
      <c r="G191" s="16">
        <f>IF(OR($A191="",G$5=""),"",COUNTIFS('السجل'!$B$6:$B$505,$A191&amp;"",'السجل'!$D$6:$D$505,G$5))</f>
        <v/>
      </c>
      <c r="H191" s="16">
        <f>IF(OR($A191="",H$5=""),"",COUNTIFS('السجل'!$B$6:$B$505,$A191&amp;"",'السجل'!$D$6:$D$505,H$5))</f>
        <v/>
      </c>
      <c r="I191" s="16">
        <f>IF(OR($A191="",I$5=""),"",COUNTIFS('السجل'!$B$6:$B$505,$A191&amp;"",'السجل'!$D$6:$D$505,I$5))</f>
        <v/>
      </c>
      <c r="J191" s="16">
        <f>IF(OR($A191="",J$5=""),"",COUNTIFS('السجل'!$B$6:$B$505,$A191&amp;"",'السجل'!$D$6:$D$505,J$5))</f>
        <v/>
      </c>
      <c r="K191" s="16">
        <f>IF(OR($A191="",K$5=""),"",COUNTIFS('السجل'!$B$6:$B$505,$A191&amp;"",'السجل'!$D$6:$D$505,K$5))</f>
        <v/>
      </c>
      <c r="L191" s="16">
        <f>IF(OR($A191="",L$5=""),"",COUNTIFS('السجل'!$B$6:$B$505,$A191&amp;"",'السجل'!$D$6:$D$505,L$5))</f>
        <v/>
      </c>
      <c r="M191" s="19">
        <f>IF(A191="","",SUM(C191:L191))</f>
        <v/>
      </c>
    </row>
    <row r="192">
      <c r="A192" s="6">
        <f>IF('الطلاب'!A192&amp;""="","",'الطلاب'!A192)</f>
        <v/>
      </c>
      <c r="B192" s="6">
        <f>IF(A192="","",'الطلاب'!B192&amp;"")</f>
        <v/>
      </c>
      <c r="C192" s="16">
        <f>IF(OR($A192="",C$5=""),"",COUNTIFS('السجل'!$B$6:$B$505,$A192&amp;"",'السجل'!$D$6:$D$505,C$5))</f>
        <v/>
      </c>
      <c r="D192" s="16">
        <f>IF(OR($A192="",D$5=""),"",COUNTIFS('السجل'!$B$6:$B$505,$A192&amp;"",'السجل'!$D$6:$D$505,D$5))</f>
        <v/>
      </c>
      <c r="E192" s="16">
        <f>IF(OR($A192="",E$5=""),"",COUNTIFS('السجل'!$B$6:$B$505,$A192&amp;"",'السجل'!$D$6:$D$505,E$5))</f>
        <v/>
      </c>
      <c r="F192" s="16">
        <f>IF(OR($A192="",F$5=""),"",COUNTIFS('السجل'!$B$6:$B$505,$A192&amp;"",'السجل'!$D$6:$D$505,F$5))</f>
        <v/>
      </c>
      <c r="G192" s="16">
        <f>IF(OR($A192="",G$5=""),"",COUNTIFS('السجل'!$B$6:$B$505,$A192&amp;"",'السجل'!$D$6:$D$505,G$5))</f>
        <v/>
      </c>
      <c r="H192" s="16">
        <f>IF(OR($A192="",H$5=""),"",COUNTIFS('السجل'!$B$6:$B$505,$A192&amp;"",'السجل'!$D$6:$D$505,H$5))</f>
        <v/>
      </c>
      <c r="I192" s="16">
        <f>IF(OR($A192="",I$5=""),"",COUNTIFS('السجل'!$B$6:$B$505,$A192&amp;"",'السجل'!$D$6:$D$505,I$5))</f>
        <v/>
      </c>
      <c r="J192" s="16">
        <f>IF(OR($A192="",J$5=""),"",COUNTIFS('السجل'!$B$6:$B$505,$A192&amp;"",'السجل'!$D$6:$D$505,J$5))</f>
        <v/>
      </c>
      <c r="K192" s="16">
        <f>IF(OR($A192="",K$5=""),"",COUNTIFS('السجل'!$B$6:$B$505,$A192&amp;"",'السجل'!$D$6:$D$505,K$5))</f>
        <v/>
      </c>
      <c r="L192" s="16">
        <f>IF(OR($A192="",L$5=""),"",COUNTIFS('السجل'!$B$6:$B$505,$A192&amp;"",'السجل'!$D$6:$D$505,L$5))</f>
        <v/>
      </c>
      <c r="M192" s="19">
        <f>IF(A192="","",SUM(C192:L192))</f>
        <v/>
      </c>
    </row>
    <row r="193">
      <c r="A193" s="6">
        <f>IF('الطلاب'!A193&amp;""="","",'الطلاب'!A193)</f>
        <v/>
      </c>
      <c r="B193" s="6">
        <f>IF(A193="","",'الطلاب'!B193&amp;"")</f>
        <v/>
      </c>
      <c r="C193" s="16">
        <f>IF(OR($A193="",C$5=""),"",COUNTIFS('السجل'!$B$6:$B$505,$A193&amp;"",'السجل'!$D$6:$D$505,C$5))</f>
        <v/>
      </c>
      <c r="D193" s="16">
        <f>IF(OR($A193="",D$5=""),"",COUNTIFS('السجل'!$B$6:$B$505,$A193&amp;"",'السجل'!$D$6:$D$505,D$5))</f>
        <v/>
      </c>
      <c r="E193" s="16">
        <f>IF(OR($A193="",E$5=""),"",COUNTIFS('السجل'!$B$6:$B$505,$A193&amp;"",'السجل'!$D$6:$D$505,E$5))</f>
        <v/>
      </c>
      <c r="F193" s="16">
        <f>IF(OR($A193="",F$5=""),"",COUNTIFS('السجل'!$B$6:$B$505,$A193&amp;"",'السجل'!$D$6:$D$505,F$5))</f>
        <v/>
      </c>
      <c r="G193" s="16">
        <f>IF(OR($A193="",G$5=""),"",COUNTIFS('السجل'!$B$6:$B$505,$A193&amp;"",'السجل'!$D$6:$D$505,G$5))</f>
        <v/>
      </c>
      <c r="H193" s="16">
        <f>IF(OR($A193="",H$5=""),"",COUNTIFS('السجل'!$B$6:$B$505,$A193&amp;"",'السجل'!$D$6:$D$505,H$5))</f>
        <v/>
      </c>
      <c r="I193" s="16">
        <f>IF(OR($A193="",I$5=""),"",COUNTIFS('السجل'!$B$6:$B$505,$A193&amp;"",'السجل'!$D$6:$D$505,I$5))</f>
        <v/>
      </c>
      <c r="J193" s="16">
        <f>IF(OR($A193="",J$5=""),"",COUNTIFS('السجل'!$B$6:$B$505,$A193&amp;"",'السجل'!$D$6:$D$505,J$5))</f>
        <v/>
      </c>
      <c r="K193" s="16">
        <f>IF(OR($A193="",K$5=""),"",COUNTIFS('السجل'!$B$6:$B$505,$A193&amp;"",'السجل'!$D$6:$D$505,K$5))</f>
        <v/>
      </c>
      <c r="L193" s="16">
        <f>IF(OR($A193="",L$5=""),"",COUNTIFS('السجل'!$B$6:$B$505,$A193&amp;"",'السجل'!$D$6:$D$505,L$5))</f>
        <v/>
      </c>
      <c r="M193" s="19">
        <f>IF(A193="","",SUM(C193:L193))</f>
        <v/>
      </c>
    </row>
    <row r="194">
      <c r="A194" s="6">
        <f>IF('الطلاب'!A194&amp;""="","",'الطلاب'!A194)</f>
        <v/>
      </c>
      <c r="B194" s="6">
        <f>IF(A194="","",'الطلاب'!B194&amp;"")</f>
        <v/>
      </c>
      <c r="C194" s="16">
        <f>IF(OR($A194="",C$5=""),"",COUNTIFS('السجل'!$B$6:$B$505,$A194&amp;"",'السجل'!$D$6:$D$505,C$5))</f>
        <v/>
      </c>
      <c r="D194" s="16">
        <f>IF(OR($A194="",D$5=""),"",COUNTIFS('السجل'!$B$6:$B$505,$A194&amp;"",'السجل'!$D$6:$D$505,D$5))</f>
        <v/>
      </c>
      <c r="E194" s="16">
        <f>IF(OR($A194="",E$5=""),"",COUNTIFS('السجل'!$B$6:$B$505,$A194&amp;"",'السجل'!$D$6:$D$505,E$5))</f>
        <v/>
      </c>
      <c r="F194" s="16">
        <f>IF(OR($A194="",F$5=""),"",COUNTIFS('السجل'!$B$6:$B$505,$A194&amp;"",'السجل'!$D$6:$D$505,F$5))</f>
        <v/>
      </c>
      <c r="G194" s="16">
        <f>IF(OR($A194="",G$5=""),"",COUNTIFS('السجل'!$B$6:$B$505,$A194&amp;"",'السجل'!$D$6:$D$505,G$5))</f>
        <v/>
      </c>
      <c r="H194" s="16">
        <f>IF(OR($A194="",H$5=""),"",COUNTIFS('السجل'!$B$6:$B$505,$A194&amp;"",'السجل'!$D$6:$D$505,H$5))</f>
        <v/>
      </c>
      <c r="I194" s="16">
        <f>IF(OR($A194="",I$5=""),"",COUNTIFS('السجل'!$B$6:$B$505,$A194&amp;"",'السجل'!$D$6:$D$505,I$5))</f>
        <v/>
      </c>
      <c r="J194" s="16">
        <f>IF(OR($A194="",J$5=""),"",COUNTIFS('السجل'!$B$6:$B$505,$A194&amp;"",'السجل'!$D$6:$D$505,J$5))</f>
        <v/>
      </c>
      <c r="K194" s="16">
        <f>IF(OR($A194="",K$5=""),"",COUNTIFS('السجل'!$B$6:$B$505,$A194&amp;"",'السجل'!$D$6:$D$505,K$5))</f>
        <v/>
      </c>
      <c r="L194" s="16">
        <f>IF(OR($A194="",L$5=""),"",COUNTIFS('السجل'!$B$6:$B$505,$A194&amp;"",'السجل'!$D$6:$D$505,L$5))</f>
        <v/>
      </c>
      <c r="M194" s="19">
        <f>IF(A194="","",SUM(C194:L194))</f>
        <v/>
      </c>
    </row>
    <row r="195">
      <c r="A195" s="6">
        <f>IF('الطلاب'!A195&amp;""="","",'الطلاب'!A195)</f>
        <v/>
      </c>
      <c r="B195" s="6">
        <f>IF(A195="","",'الطلاب'!B195&amp;"")</f>
        <v/>
      </c>
      <c r="C195" s="16">
        <f>IF(OR($A195="",C$5=""),"",COUNTIFS('السجل'!$B$6:$B$505,$A195&amp;"",'السجل'!$D$6:$D$505,C$5))</f>
        <v/>
      </c>
      <c r="D195" s="16">
        <f>IF(OR($A195="",D$5=""),"",COUNTIFS('السجل'!$B$6:$B$505,$A195&amp;"",'السجل'!$D$6:$D$505,D$5))</f>
        <v/>
      </c>
      <c r="E195" s="16">
        <f>IF(OR($A195="",E$5=""),"",COUNTIFS('السجل'!$B$6:$B$505,$A195&amp;"",'السجل'!$D$6:$D$505,E$5))</f>
        <v/>
      </c>
      <c r="F195" s="16">
        <f>IF(OR($A195="",F$5=""),"",COUNTIFS('السجل'!$B$6:$B$505,$A195&amp;"",'السجل'!$D$6:$D$505,F$5))</f>
        <v/>
      </c>
      <c r="G195" s="16">
        <f>IF(OR($A195="",G$5=""),"",COUNTIFS('السجل'!$B$6:$B$505,$A195&amp;"",'السجل'!$D$6:$D$505,G$5))</f>
        <v/>
      </c>
      <c r="H195" s="16">
        <f>IF(OR($A195="",H$5=""),"",COUNTIFS('السجل'!$B$6:$B$505,$A195&amp;"",'السجل'!$D$6:$D$505,H$5))</f>
        <v/>
      </c>
      <c r="I195" s="16">
        <f>IF(OR($A195="",I$5=""),"",COUNTIFS('السجل'!$B$6:$B$505,$A195&amp;"",'السجل'!$D$6:$D$505,I$5))</f>
        <v/>
      </c>
      <c r="J195" s="16">
        <f>IF(OR($A195="",J$5=""),"",COUNTIFS('السجل'!$B$6:$B$505,$A195&amp;"",'السجل'!$D$6:$D$505,J$5))</f>
        <v/>
      </c>
      <c r="K195" s="16">
        <f>IF(OR($A195="",K$5=""),"",COUNTIFS('السجل'!$B$6:$B$505,$A195&amp;"",'السجل'!$D$6:$D$505,K$5))</f>
        <v/>
      </c>
      <c r="L195" s="16">
        <f>IF(OR($A195="",L$5=""),"",COUNTIFS('السجل'!$B$6:$B$505,$A195&amp;"",'السجل'!$D$6:$D$505,L$5))</f>
        <v/>
      </c>
      <c r="M195" s="19">
        <f>IF(A195="","",SUM(C195:L195))</f>
        <v/>
      </c>
    </row>
    <row r="196">
      <c r="A196" s="6">
        <f>IF('الطلاب'!A196&amp;""="","",'الطلاب'!A196)</f>
        <v/>
      </c>
      <c r="B196" s="6">
        <f>IF(A196="","",'الطلاب'!B196&amp;"")</f>
        <v/>
      </c>
      <c r="C196" s="16">
        <f>IF(OR($A196="",C$5=""),"",COUNTIFS('السجل'!$B$6:$B$505,$A196&amp;"",'السجل'!$D$6:$D$505,C$5))</f>
        <v/>
      </c>
      <c r="D196" s="16">
        <f>IF(OR($A196="",D$5=""),"",COUNTIFS('السجل'!$B$6:$B$505,$A196&amp;"",'السجل'!$D$6:$D$505,D$5))</f>
        <v/>
      </c>
      <c r="E196" s="16">
        <f>IF(OR($A196="",E$5=""),"",COUNTIFS('السجل'!$B$6:$B$505,$A196&amp;"",'السجل'!$D$6:$D$505,E$5))</f>
        <v/>
      </c>
      <c r="F196" s="16">
        <f>IF(OR($A196="",F$5=""),"",COUNTIFS('السجل'!$B$6:$B$505,$A196&amp;"",'السجل'!$D$6:$D$505,F$5))</f>
        <v/>
      </c>
      <c r="G196" s="16">
        <f>IF(OR($A196="",G$5=""),"",COUNTIFS('السجل'!$B$6:$B$505,$A196&amp;"",'السجل'!$D$6:$D$505,G$5))</f>
        <v/>
      </c>
      <c r="H196" s="16">
        <f>IF(OR($A196="",H$5=""),"",COUNTIFS('السجل'!$B$6:$B$505,$A196&amp;"",'السجل'!$D$6:$D$505,H$5))</f>
        <v/>
      </c>
      <c r="I196" s="16">
        <f>IF(OR($A196="",I$5=""),"",COUNTIFS('السجل'!$B$6:$B$505,$A196&amp;"",'السجل'!$D$6:$D$505,I$5))</f>
        <v/>
      </c>
      <c r="J196" s="16">
        <f>IF(OR($A196="",J$5=""),"",COUNTIFS('السجل'!$B$6:$B$505,$A196&amp;"",'السجل'!$D$6:$D$505,J$5))</f>
        <v/>
      </c>
      <c r="K196" s="16">
        <f>IF(OR($A196="",K$5=""),"",COUNTIFS('السجل'!$B$6:$B$505,$A196&amp;"",'السجل'!$D$6:$D$505,K$5))</f>
        <v/>
      </c>
      <c r="L196" s="16">
        <f>IF(OR($A196="",L$5=""),"",COUNTIFS('السجل'!$B$6:$B$505,$A196&amp;"",'السجل'!$D$6:$D$505,L$5))</f>
        <v/>
      </c>
      <c r="M196" s="19">
        <f>IF(A196="","",SUM(C196:L196))</f>
        <v/>
      </c>
    </row>
    <row r="197">
      <c r="A197" s="6">
        <f>IF('الطلاب'!A197&amp;""="","",'الطلاب'!A197)</f>
        <v/>
      </c>
      <c r="B197" s="6">
        <f>IF(A197="","",'الطلاب'!B197&amp;"")</f>
        <v/>
      </c>
      <c r="C197" s="16">
        <f>IF(OR($A197="",C$5=""),"",COUNTIFS('السجل'!$B$6:$B$505,$A197&amp;"",'السجل'!$D$6:$D$505,C$5))</f>
        <v/>
      </c>
      <c r="D197" s="16">
        <f>IF(OR($A197="",D$5=""),"",COUNTIFS('السجل'!$B$6:$B$505,$A197&amp;"",'السجل'!$D$6:$D$505,D$5))</f>
        <v/>
      </c>
      <c r="E197" s="16">
        <f>IF(OR($A197="",E$5=""),"",COUNTIFS('السجل'!$B$6:$B$505,$A197&amp;"",'السجل'!$D$6:$D$505,E$5))</f>
        <v/>
      </c>
      <c r="F197" s="16">
        <f>IF(OR($A197="",F$5=""),"",COUNTIFS('السجل'!$B$6:$B$505,$A197&amp;"",'السجل'!$D$6:$D$505,F$5))</f>
        <v/>
      </c>
      <c r="G197" s="16">
        <f>IF(OR($A197="",G$5=""),"",COUNTIFS('السجل'!$B$6:$B$505,$A197&amp;"",'السجل'!$D$6:$D$505,G$5))</f>
        <v/>
      </c>
      <c r="H197" s="16">
        <f>IF(OR($A197="",H$5=""),"",COUNTIFS('السجل'!$B$6:$B$505,$A197&amp;"",'السجل'!$D$6:$D$505,H$5))</f>
        <v/>
      </c>
      <c r="I197" s="16">
        <f>IF(OR($A197="",I$5=""),"",COUNTIFS('السجل'!$B$6:$B$505,$A197&amp;"",'السجل'!$D$6:$D$505,I$5))</f>
        <v/>
      </c>
      <c r="J197" s="16">
        <f>IF(OR($A197="",J$5=""),"",COUNTIFS('السجل'!$B$6:$B$505,$A197&amp;"",'السجل'!$D$6:$D$505,J$5))</f>
        <v/>
      </c>
      <c r="K197" s="16">
        <f>IF(OR($A197="",K$5=""),"",COUNTIFS('السجل'!$B$6:$B$505,$A197&amp;"",'السجل'!$D$6:$D$505,K$5))</f>
        <v/>
      </c>
      <c r="L197" s="16">
        <f>IF(OR($A197="",L$5=""),"",COUNTIFS('السجل'!$B$6:$B$505,$A197&amp;"",'السجل'!$D$6:$D$505,L$5))</f>
        <v/>
      </c>
      <c r="M197" s="19">
        <f>IF(A197="","",SUM(C197:L197))</f>
        <v/>
      </c>
    </row>
    <row r="198">
      <c r="A198" s="6">
        <f>IF('الطلاب'!A198&amp;""="","",'الطلاب'!A198)</f>
        <v/>
      </c>
      <c r="B198" s="6">
        <f>IF(A198="","",'الطلاب'!B198&amp;"")</f>
        <v/>
      </c>
      <c r="C198" s="16">
        <f>IF(OR($A198="",C$5=""),"",COUNTIFS('السجل'!$B$6:$B$505,$A198&amp;"",'السجل'!$D$6:$D$505,C$5))</f>
        <v/>
      </c>
      <c r="D198" s="16">
        <f>IF(OR($A198="",D$5=""),"",COUNTIFS('السجل'!$B$6:$B$505,$A198&amp;"",'السجل'!$D$6:$D$505,D$5))</f>
        <v/>
      </c>
      <c r="E198" s="16">
        <f>IF(OR($A198="",E$5=""),"",COUNTIFS('السجل'!$B$6:$B$505,$A198&amp;"",'السجل'!$D$6:$D$505,E$5))</f>
        <v/>
      </c>
      <c r="F198" s="16">
        <f>IF(OR($A198="",F$5=""),"",COUNTIFS('السجل'!$B$6:$B$505,$A198&amp;"",'السجل'!$D$6:$D$505,F$5))</f>
        <v/>
      </c>
      <c r="G198" s="16">
        <f>IF(OR($A198="",G$5=""),"",COUNTIFS('السجل'!$B$6:$B$505,$A198&amp;"",'السجل'!$D$6:$D$505,G$5))</f>
        <v/>
      </c>
      <c r="H198" s="16">
        <f>IF(OR($A198="",H$5=""),"",COUNTIFS('السجل'!$B$6:$B$505,$A198&amp;"",'السجل'!$D$6:$D$505,H$5))</f>
        <v/>
      </c>
      <c r="I198" s="16">
        <f>IF(OR($A198="",I$5=""),"",COUNTIFS('السجل'!$B$6:$B$505,$A198&amp;"",'السجل'!$D$6:$D$505,I$5))</f>
        <v/>
      </c>
      <c r="J198" s="16">
        <f>IF(OR($A198="",J$5=""),"",COUNTIFS('السجل'!$B$6:$B$505,$A198&amp;"",'السجل'!$D$6:$D$505,J$5))</f>
        <v/>
      </c>
      <c r="K198" s="16">
        <f>IF(OR($A198="",K$5=""),"",COUNTIFS('السجل'!$B$6:$B$505,$A198&amp;"",'السجل'!$D$6:$D$505,K$5))</f>
        <v/>
      </c>
      <c r="L198" s="16">
        <f>IF(OR($A198="",L$5=""),"",COUNTIFS('السجل'!$B$6:$B$505,$A198&amp;"",'السجل'!$D$6:$D$505,L$5))</f>
        <v/>
      </c>
      <c r="M198" s="19">
        <f>IF(A198="","",SUM(C198:L198))</f>
        <v/>
      </c>
    </row>
    <row r="199">
      <c r="A199" s="6">
        <f>IF('الطلاب'!A199&amp;""="","",'الطلاب'!A199)</f>
        <v/>
      </c>
      <c r="B199" s="6">
        <f>IF(A199="","",'الطلاب'!B199&amp;"")</f>
        <v/>
      </c>
      <c r="C199" s="16">
        <f>IF(OR($A199="",C$5=""),"",COUNTIFS('السجل'!$B$6:$B$505,$A199&amp;"",'السجل'!$D$6:$D$505,C$5))</f>
        <v/>
      </c>
      <c r="D199" s="16">
        <f>IF(OR($A199="",D$5=""),"",COUNTIFS('السجل'!$B$6:$B$505,$A199&amp;"",'السجل'!$D$6:$D$505,D$5))</f>
        <v/>
      </c>
      <c r="E199" s="16">
        <f>IF(OR($A199="",E$5=""),"",COUNTIFS('السجل'!$B$6:$B$505,$A199&amp;"",'السجل'!$D$6:$D$505,E$5))</f>
        <v/>
      </c>
      <c r="F199" s="16">
        <f>IF(OR($A199="",F$5=""),"",COUNTIFS('السجل'!$B$6:$B$505,$A199&amp;"",'السجل'!$D$6:$D$505,F$5))</f>
        <v/>
      </c>
      <c r="G199" s="16">
        <f>IF(OR($A199="",G$5=""),"",COUNTIFS('السجل'!$B$6:$B$505,$A199&amp;"",'السجل'!$D$6:$D$505,G$5))</f>
        <v/>
      </c>
      <c r="H199" s="16">
        <f>IF(OR($A199="",H$5=""),"",COUNTIFS('السجل'!$B$6:$B$505,$A199&amp;"",'السجل'!$D$6:$D$505,H$5))</f>
        <v/>
      </c>
      <c r="I199" s="16">
        <f>IF(OR($A199="",I$5=""),"",COUNTIFS('السجل'!$B$6:$B$505,$A199&amp;"",'السجل'!$D$6:$D$505,I$5))</f>
        <v/>
      </c>
      <c r="J199" s="16">
        <f>IF(OR($A199="",J$5=""),"",COUNTIFS('السجل'!$B$6:$B$505,$A199&amp;"",'السجل'!$D$6:$D$505,J$5))</f>
        <v/>
      </c>
      <c r="K199" s="16">
        <f>IF(OR($A199="",K$5=""),"",COUNTIFS('السجل'!$B$6:$B$505,$A199&amp;"",'السجل'!$D$6:$D$505,K$5))</f>
        <v/>
      </c>
      <c r="L199" s="16">
        <f>IF(OR($A199="",L$5=""),"",COUNTIFS('السجل'!$B$6:$B$505,$A199&amp;"",'السجل'!$D$6:$D$505,L$5))</f>
        <v/>
      </c>
      <c r="M199" s="19">
        <f>IF(A199="","",SUM(C199:L199))</f>
        <v/>
      </c>
    </row>
    <row r="200">
      <c r="A200" s="6">
        <f>IF('الطلاب'!A200&amp;""="","",'الطلاب'!A200)</f>
        <v/>
      </c>
      <c r="B200" s="6">
        <f>IF(A200="","",'الطلاب'!B200&amp;"")</f>
        <v/>
      </c>
      <c r="C200" s="16">
        <f>IF(OR($A200="",C$5=""),"",COUNTIFS('السجل'!$B$6:$B$505,$A200&amp;"",'السجل'!$D$6:$D$505,C$5))</f>
        <v/>
      </c>
      <c r="D200" s="16">
        <f>IF(OR($A200="",D$5=""),"",COUNTIFS('السجل'!$B$6:$B$505,$A200&amp;"",'السجل'!$D$6:$D$505,D$5))</f>
        <v/>
      </c>
      <c r="E200" s="16">
        <f>IF(OR($A200="",E$5=""),"",COUNTIFS('السجل'!$B$6:$B$505,$A200&amp;"",'السجل'!$D$6:$D$505,E$5))</f>
        <v/>
      </c>
      <c r="F200" s="16">
        <f>IF(OR($A200="",F$5=""),"",COUNTIFS('السجل'!$B$6:$B$505,$A200&amp;"",'السجل'!$D$6:$D$505,F$5))</f>
        <v/>
      </c>
      <c r="G200" s="16">
        <f>IF(OR($A200="",G$5=""),"",COUNTIFS('السجل'!$B$6:$B$505,$A200&amp;"",'السجل'!$D$6:$D$505,G$5))</f>
        <v/>
      </c>
      <c r="H200" s="16">
        <f>IF(OR($A200="",H$5=""),"",COUNTIFS('السجل'!$B$6:$B$505,$A200&amp;"",'السجل'!$D$6:$D$505,H$5))</f>
        <v/>
      </c>
      <c r="I200" s="16">
        <f>IF(OR($A200="",I$5=""),"",COUNTIFS('السجل'!$B$6:$B$505,$A200&amp;"",'السجل'!$D$6:$D$505,I$5))</f>
        <v/>
      </c>
      <c r="J200" s="16">
        <f>IF(OR($A200="",J$5=""),"",COUNTIFS('السجل'!$B$6:$B$505,$A200&amp;"",'السجل'!$D$6:$D$505,J$5))</f>
        <v/>
      </c>
      <c r="K200" s="16">
        <f>IF(OR($A200="",K$5=""),"",COUNTIFS('السجل'!$B$6:$B$505,$A200&amp;"",'السجل'!$D$6:$D$505,K$5))</f>
        <v/>
      </c>
      <c r="L200" s="16">
        <f>IF(OR($A200="",L$5=""),"",COUNTIFS('السجل'!$B$6:$B$505,$A200&amp;"",'السجل'!$D$6:$D$505,L$5))</f>
        <v/>
      </c>
      <c r="M200" s="19">
        <f>IF(A200="","",SUM(C200:L200))</f>
        <v/>
      </c>
    </row>
    <row r="201">
      <c r="A201" s="6">
        <f>IF('الطلاب'!A201&amp;""="","",'الطلاب'!A201)</f>
        <v/>
      </c>
      <c r="B201" s="6">
        <f>IF(A201="","",'الطلاب'!B201&amp;"")</f>
        <v/>
      </c>
      <c r="C201" s="16">
        <f>IF(OR($A201="",C$5=""),"",COUNTIFS('السجل'!$B$6:$B$505,$A201&amp;"",'السجل'!$D$6:$D$505,C$5))</f>
        <v/>
      </c>
      <c r="D201" s="16">
        <f>IF(OR($A201="",D$5=""),"",COUNTIFS('السجل'!$B$6:$B$505,$A201&amp;"",'السجل'!$D$6:$D$505,D$5))</f>
        <v/>
      </c>
      <c r="E201" s="16">
        <f>IF(OR($A201="",E$5=""),"",COUNTIFS('السجل'!$B$6:$B$505,$A201&amp;"",'السجل'!$D$6:$D$505,E$5))</f>
        <v/>
      </c>
      <c r="F201" s="16">
        <f>IF(OR($A201="",F$5=""),"",COUNTIFS('السجل'!$B$6:$B$505,$A201&amp;"",'السجل'!$D$6:$D$505,F$5))</f>
        <v/>
      </c>
      <c r="G201" s="16">
        <f>IF(OR($A201="",G$5=""),"",COUNTIFS('السجل'!$B$6:$B$505,$A201&amp;"",'السجل'!$D$6:$D$505,G$5))</f>
        <v/>
      </c>
      <c r="H201" s="16">
        <f>IF(OR($A201="",H$5=""),"",COUNTIFS('السجل'!$B$6:$B$505,$A201&amp;"",'السجل'!$D$6:$D$505,H$5))</f>
        <v/>
      </c>
      <c r="I201" s="16">
        <f>IF(OR($A201="",I$5=""),"",COUNTIFS('السجل'!$B$6:$B$505,$A201&amp;"",'السجل'!$D$6:$D$505,I$5))</f>
        <v/>
      </c>
      <c r="J201" s="16">
        <f>IF(OR($A201="",J$5=""),"",COUNTIFS('السجل'!$B$6:$B$505,$A201&amp;"",'السجل'!$D$6:$D$505,J$5))</f>
        <v/>
      </c>
      <c r="K201" s="16">
        <f>IF(OR($A201="",K$5=""),"",COUNTIFS('السجل'!$B$6:$B$505,$A201&amp;"",'السجل'!$D$6:$D$505,K$5))</f>
        <v/>
      </c>
      <c r="L201" s="16">
        <f>IF(OR($A201="",L$5=""),"",COUNTIFS('السجل'!$B$6:$B$505,$A201&amp;"",'السجل'!$D$6:$D$505,L$5))</f>
        <v/>
      </c>
      <c r="M201" s="19">
        <f>IF(A201="","",SUM(C201:L201))</f>
        <v/>
      </c>
    </row>
    <row r="202">
      <c r="A202" s="6">
        <f>IF('الطلاب'!A202&amp;""="","",'الطلاب'!A202)</f>
        <v/>
      </c>
      <c r="B202" s="6">
        <f>IF(A202="","",'الطلاب'!B202&amp;"")</f>
        <v/>
      </c>
      <c r="C202" s="16">
        <f>IF(OR($A202="",C$5=""),"",COUNTIFS('السجل'!$B$6:$B$505,$A202&amp;"",'السجل'!$D$6:$D$505,C$5))</f>
        <v/>
      </c>
      <c r="D202" s="16">
        <f>IF(OR($A202="",D$5=""),"",COUNTIFS('السجل'!$B$6:$B$505,$A202&amp;"",'السجل'!$D$6:$D$505,D$5))</f>
        <v/>
      </c>
      <c r="E202" s="16">
        <f>IF(OR($A202="",E$5=""),"",COUNTIFS('السجل'!$B$6:$B$505,$A202&amp;"",'السجل'!$D$6:$D$505,E$5))</f>
        <v/>
      </c>
      <c r="F202" s="16">
        <f>IF(OR($A202="",F$5=""),"",COUNTIFS('السجل'!$B$6:$B$505,$A202&amp;"",'السجل'!$D$6:$D$505,F$5))</f>
        <v/>
      </c>
      <c r="G202" s="16">
        <f>IF(OR($A202="",G$5=""),"",COUNTIFS('السجل'!$B$6:$B$505,$A202&amp;"",'السجل'!$D$6:$D$505,G$5))</f>
        <v/>
      </c>
      <c r="H202" s="16">
        <f>IF(OR($A202="",H$5=""),"",COUNTIFS('السجل'!$B$6:$B$505,$A202&amp;"",'السجل'!$D$6:$D$505,H$5))</f>
        <v/>
      </c>
      <c r="I202" s="16">
        <f>IF(OR($A202="",I$5=""),"",COUNTIFS('السجل'!$B$6:$B$505,$A202&amp;"",'السجل'!$D$6:$D$505,I$5))</f>
        <v/>
      </c>
      <c r="J202" s="16">
        <f>IF(OR($A202="",J$5=""),"",COUNTIFS('السجل'!$B$6:$B$505,$A202&amp;"",'السجل'!$D$6:$D$505,J$5))</f>
        <v/>
      </c>
      <c r="K202" s="16">
        <f>IF(OR($A202="",K$5=""),"",COUNTIFS('السجل'!$B$6:$B$505,$A202&amp;"",'السجل'!$D$6:$D$505,K$5))</f>
        <v/>
      </c>
      <c r="L202" s="16">
        <f>IF(OR($A202="",L$5=""),"",COUNTIFS('السجل'!$B$6:$B$505,$A202&amp;"",'السجل'!$D$6:$D$505,L$5))</f>
        <v/>
      </c>
      <c r="M202" s="19">
        <f>IF(A202="","",SUM(C202:L202))</f>
        <v/>
      </c>
    </row>
    <row r="203">
      <c r="A203" s="6">
        <f>IF('الطلاب'!A203&amp;""="","",'الطلاب'!A203)</f>
        <v/>
      </c>
      <c r="B203" s="6">
        <f>IF(A203="","",'الطلاب'!B203&amp;"")</f>
        <v/>
      </c>
      <c r="C203" s="16">
        <f>IF(OR($A203="",C$5=""),"",COUNTIFS('السجل'!$B$6:$B$505,$A203&amp;"",'السجل'!$D$6:$D$505,C$5))</f>
        <v/>
      </c>
      <c r="D203" s="16">
        <f>IF(OR($A203="",D$5=""),"",COUNTIFS('السجل'!$B$6:$B$505,$A203&amp;"",'السجل'!$D$6:$D$505,D$5))</f>
        <v/>
      </c>
      <c r="E203" s="16">
        <f>IF(OR($A203="",E$5=""),"",COUNTIFS('السجل'!$B$6:$B$505,$A203&amp;"",'السجل'!$D$6:$D$505,E$5))</f>
        <v/>
      </c>
      <c r="F203" s="16">
        <f>IF(OR($A203="",F$5=""),"",COUNTIFS('السجل'!$B$6:$B$505,$A203&amp;"",'السجل'!$D$6:$D$505,F$5))</f>
        <v/>
      </c>
      <c r="G203" s="16">
        <f>IF(OR($A203="",G$5=""),"",COUNTIFS('السجل'!$B$6:$B$505,$A203&amp;"",'السجل'!$D$6:$D$505,G$5))</f>
        <v/>
      </c>
      <c r="H203" s="16">
        <f>IF(OR($A203="",H$5=""),"",COUNTIFS('السجل'!$B$6:$B$505,$A203&amp;"",'السجل'!$D$6:$D$505,H$5))</f>
        <v/>
      </c>
      <c r="I203" s="16">
        <f>IF(OR($A203="",I$5=""),"",COUNTIFS('السجل'!$B$6:$B$505,$A203&amp;"",'السجل'!$D$6:$D$505,I$5))</f>
        <v/>
      </c>
      <c r="J203" s="16">
        <f>IF(OR($A203="",J$5=""),"",COUNTIFS('السجل'!$B$6:$B$505,$A203&amp;"",'السجل'!$D$6:$D$505,J$5))</f>
        <v/>
      </c>
      <c r="K203" s="16">
        <f>IF(OR($A203="",K$5=""),"",COUNTIFS('السجل'!$B$6:$B$505,$A203&amp;"",'السجل'!$D$6:$D$505,K$5))</f>
        <v/>
      </c>
      <c r="L203" s="16">
        <f>IF(OR($A203="",L$5=""),"",COUNTIFS('السجل'!$B$6:$B$505,$A203&amp;"",'السجل'!$D$6:$D$505,L$5))</f>
        <v/>
      </c>
      <c r="M203" s="19">
        <f>IF(A203="","",SUM(C203:L203))</f>
        <v/>
      </c>
    </row>
    <row r="204">
      <c r="A204" s="6">
        <f>IF('الطلاب'!A204&amp;""="","",'الطلاب'!A204)</f>
        <v/>
      </c>
      <c r="B204" s="6">
        <f>IF(A204="","",'الطلاب'!B204&amp;"")</f>
        <v/>
      </c>
      <c r="C204" s="16">
        <f>IF(OR($A204="",C$5=""),"",COUNTIFS('السجل'!$B$6:$B$505,$A204&amp;"",'السجل'!$D$6:$D$505,C$5))</f>
        <v/>
      </c>
      <c r="D204" s="16">
        <f>IF(OR($A204="",D$5=""),"",COUNTIFS('السجل'!$B$6:$B$505,$A204&amp;"",'السجل'!$D$6:$D$505,D$5))</f>
        <v/>
      </c>
      <c r="E204" s="16">
        <f>IF(OR($A204="",E$5=""),"",COUNTIFS('السجل'!$B$6:$B$505,$A204&amp;"",'السجل'!$D$6:$D$505,E$5))</f>
        <v/>
      </c>
      <c r="F204" s="16">
        <f>IF(OR($A204="",F$5=""),"",COUNTIFS('السجل'!$B$6:$B$505,$A204&amp;"",'السجل'!$D$6:$D$505,F$5))</f>
        <v/>
      </c>
      <c r="G204" s="16">
        <f>IF(OR($A204="",G$5=""),"",COUNTIFS('السجل'!$B$6:$B$505,$A204&amp;"",'السجل'!$D$6:$D$505,G$5))</f>
        <v/>
      </c>
      <c r="H204" s="16">
        <f>IF(OR($A204="",H$5=""),"",COUNTIFS('السجل'!$B$6:$B$505,$A204&amp;"",'السجل'!$D$6:$D$505,H$5))</f>
        <v/>
      </c>
      <c r="I204" s="16">
        <f>IF(OR($A204="",I$5=""),"",COUNTIFS('السجل'!$B$6:$B$505,$A204&amp;"",'السجل'!$D$6:$D$505,I$5))</f>
        <v/>
      </c>
      <c r="J204" s="16">
        <f>IF(OR($A204="",J$5=""),"",COUNTIFS('السجل'!$B$6:$B$505,$A204&amp;"",'السجل'!$D$6:$D$505,J$5))</f>
        <v/>
      </c>
      <c r="K204" s="16">
        <f>IF(OR($A204="",K$5=""),"",COUNTIFS('السجل'!$B$6:$B$505,$A204&amp;"",'السجل'!$D$6:$D$505,K$5))</f>
        <v/>
      </c>
      <c r="L204" s="16">
        <f>IF(OR($A204="",L$5=""),"",COUNTIFS('السجل'!$B$6:$B$505,$A204&amp;"",'السجل'!$D$6:$D$505,L$5))</f>
        <v/>
      </c>
      <c r="M204" s="19">
        <f>IF(A204="","",SUM(C204:L204))</f>
        <v/>
      </c>
    </row>
    <row r="205">
      <c r="A205" s="6">
        <f>IF('الطلاب'!A205&amp;""="","",'الطلاب'!A205)</f>
        <v/>
      </c>
      <c r="B205" s="6">
        <f>IF(A205="","",'الطلاب'!B205&amp;"")</f>
        <v/>
      </c>
      <c r="C205" s="16">
        <f>IF(OR($A205="",C$5=""),"",COUNTIFS('السجل'!$B$6:$B$505,$A205&amp;"",'السجل'!$D$6:$D$505,C$5))</f>
        <v/>
      </c>
      <c r="D205" s="16">
        <f>IF(OR($A205="",D$5=""),"",COUNTIFS('السجل'!$B$6:$B$505,$A205&amp;"",'السجل'!$D$6:$D$505,D$5))</f>
        <v/>
      </c>
      <c r="E205" s="16">
        <f>IF(OR($A205="",E$5=""),"",COUNTIFS('السجل'!$B$6:$B$505,$A205&amp;"",'السجل'!$D$6:$D$505,E$5))</f>
        <v/>
      </c>
      <c r="F205" s="16">
        <f>IF(OR($A205="",F$5=""),"",COUNTIFS('السجل'!$B$6:$B$505,$A205&amp;"",'السجل'!$D$6:$D$505,F$5))</f>
        <v/>
      </c>
      <c r="G205" s="16">
        <f>IF(OR($A205="",G$5=""),"",COUNTIFS('السجل'!$B$6:$B$505,$A205&amp;"",'السجل'!$D$6:$D$505,G$5))</f>
        <v/>
      </c>
      <c r="H205" s="16">
        <f>IF(OR($A205="",H$5=""),"",COUNTIFS('السجل'!$B$6:$B$505,$A205&amp;"",'السجل'!$D$6:$D$505,H$5))</f>
        <v/>
      </c>
      <c r="I205" s="16">
        <f>IF(OR($A205="",I$5=""),"",COUNTIFS('السجل'!$B$6:$B$505,$A205&amp;"",'السجل'!$D$6:$D$505,I$5))</f>
        <v/>
      </c>
      <c r="J205" s="16">
        <f>IF(OR($A205="",J$5=""),"",COUNTIFS('السجل'!$B$6:$B$505,$A205&amp;"",'السجل'!$D$6:$D$505,J$5))</f>
        <v/>
      </c>
      <c r="K205" s="16">
        <f>IF(OR($A205="",K$5=""),"",COUNTIFS('السجل'!$B$6:$B$505,$A205&amp;"",'السجل'!$D$6:$D$505,K$5))</f>
        <v/>
      </c>
      <c r="L205" s="16">
        <f>IF(OR($A205="",L$5=""),"",COUNTIFS('السجل'!$B$6:$B$505,$A205&amp;"",'السجل'!$D$6:$D$505,L$5))</f>
        <v/>
      </c>
      <c r="M205" s="19">
        <f>IF(A205="","",SUM(C205:L205))</f>
        <v/>
      </c>
    </row>
  </sheetData>
  <mergeCells count="2">
    <mergeCell ref="A2:M2"/>
    <mergeCell ref="A1:M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D37"/>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8" customWidth="1" min="3" max="3"/>
    <col width="18" customWidth="1" min="4" max="4"/>
  </cols>
  <sheetData>
    <row r="1" ht="26" customHeight="1">
      <c r="A1" s="10" t="inlineStr">
        <is>
          <t>سجل التواصل مع أولياء الأمور · قالب مجاني من Softwiro</t>
        </is>
      </c>
    </row>
    <row r="2">
      <c r="A2" s="11" t="inlineStr">
        <is>
          <t>هل تعبت من نقل الأرقام بين الشيتات؟ هذا العمل يتم تلقائيًا في برنامج مخصص من Softwiro ← اضغط هنا</t>
        </is>
      </c>
    </row>
    <row r="4">
      <c r="A4" s="20" t="inlineStr">
        <is>
          <t>الصورة العامة</t>
        </is>
      </c>
    </row>
    <row r="5">
      <c r="A5" s="12" t="inlineStr">
        <is>
          <t>عدد الطلاب</t>
        </is>
      </c>
      <c r="B5" s="16">
        <f>COUNTIF('الطلاب'!$A$6:$A$205,"?*")</f>
        <v/>
      </c>
    </row>
    <row r="6">
      <c r="A6" s="12" t="inlineStr">
        <is>
          <t>إجمالي التواصلات</t>
        </is>
      </c>
      <c r="B6" s="16">
        <f>COUNTIF('السجل'!$B$6:$B$505,"?*")</f>
        <v/>
      </c>
    </row>
    <row r="7">
      <c r="A7" s="12" t="inlineStr">
        <is>
          <t>طلاب بلا أي تواصل</t>
        </is>
      </c>
      <c r="B7" s="16">
        <f>COUNTIF('الطلاب'!$H$6:$H$205,"لا يوجد تواصل")</f>
        <v/>
      </c>
    </row>
    <row r="8">
      <c r="A8" s="12" t="inlineStr">
        <is>
          <t>تواصلات تحتاج متابعة</t>
        </is>
      </c>
      <c r="B8" s="16">
        <f>COUNTIF('السجل'!$F$6:$F$505,"نعم")</f>
        <v/>
      </c>
    </row>
    <row r="9">
      <c r="A9" s="12" t="inlineStr">
        <is>
          <t>متابعات تمت</t>
        </is>
      </c>
      <c r="B9" s="16">
        <f>COUNTIF('السجل'!$J$6:$J$505,"تمت")</f>
        <v/>
      </c>
    </row>
    <row r="11">
      <c r="A11" s="20" t="inlineStr">
        <is>
          <t>تنبيهات</t>
        </is>
      </c>
    </row>
    <row r="12">
      <c r="A12" s="12" t="inlineStr">
        <is>
          <t>متابعات متأخرة</t>
        </is>
      </c>
      <c r="B12" s="19">
        <f>COUNTIF('السجل'!$J$6:$J$505,"متأخرة")</f>
        <v/>
      </c>
    </row>
    <row r="13">
      <c r="A13" s="12" t="inlineStr">
        <is>
          <t>متابعات قادمة</t>
        </is>
      </c>
      <c r="B13" s="16">
        <f>COUNTIF('السجل'!$J$6:$J$505,"قادمة")</f>
        <v/>
      </c>
    </row>
    <row r="14">
      <c r="A14" s="12" t="inlineStr">
        <is>
          <t>متابعات بلا موعد</t>
        </is>
      </c>
      <c r="B14" s="16">
        <f>COUNTIF('السجل'!$J$6:$J$505,"بدون موعد")</f>
        <v/>
      </c>
    </row>
    <row r="15">
      <c r="A15" s="12" t="inlineStr">
        <is>
          <t>طلاب بمتابعة متأخرة</t>
        </is>
      </c>
      <c r="B15" s="16">
        <f>COUNTIF('الطلاب'!$H$6:$H$205,"متابعة متأخرة")</f>
        <v/>
      </c>
    </row>
    <row r="17">
      <c r="A17" s="20" t="inlineStr">
        <is>
          <t>التواصل حسب الموضوع</t>
        </is>
      </c>
    </row>
    <row r="18" ht="32" customHeight="1">
      <c r="A18" s="15" t="inlineStr">
        <is>
          <t>الموضوع</t>
        </is>
      </c>
      <c r="B18" s="15" t="inlineStr">
        <is>
          <t>عدد التواصلات</t>
        </is>
      </c>
      <c r="C18" s="15" t="inlineStr">
        <is>
          <t>متابعات مفتوحة</t>
        </is>
      </c>
      <c r="D18" s="15" t="inlineStr">
        <is>
          <t>متابعات متأخرة</t>
        </is>
      </c>
    </row>
    <row r="19">
      <c r="A19" s="12">
        <f>IF('الإعدادات'!$A$9&amp;""="","",'الإعدادات'!$A$9)</f>
        <v/>
      </c>
      <c r="B19" s="16">
        <f>IF(A19="","",COUNTIFS('السجل'!$D$6:$D$505,A19))</f>
        <v/>
      </c>
      <c r="C19" s="16">
        <f>IF(A19="","",COUNTIFS('السجل'!$D$6:$D$505,A19,'السجل'!$J$6:$J$505,"متأخرة")+COUNTIFS('السجل'!$D$6:$D$505,A19,'السجل'!$J$6:$J$505,"قادمة")+COUNTIFS('السجل'!$D$6:$D$505,A19,'السجل'!$J$6:$J$505,"بدون موعد"))</f>
        <v/>
      </c>
      <c r="D19" s="16">
        <f>IF(A19="","",COUNTIFS('السجل'!$D$6:$D$505,A19,'السجل'!$J$6:$J$505,"متأخرة"))</f>
        <v/>
      </c>
    </row>
    <row r="20">
      <c r="A20" s="12">
        <f>IF('الإعدادات'!$A$10&amp;""="","",'الإعدادات'!$A$10)</f>
        <v/>
      </c>
      <c r="B20" s="16">
        <f>IF(A20="","",COUNTIFS('السجل'!$D$6:$D$505,A20))</f>
        <v/>
      </c>
      <c r="C20" s="16">
        <f>IF(A20="","",COUNTIFS('السجل'!$D$6:$D$505,A20,'السجل'!$J$6:$J$505,"متأخرة")+COUNTIFS('السجل'!$D$6:$D$505,A20,'السجل'!$J$6:$J$505,"قادمة")+COUNTIFS('السجل'!$D$6:$D$505,A20,'السجل'!$J$6:$J$505,"بدون موعد"))</f>
        <v/>
      </c>
      <c r="D20" s="16">
        <f>IF(A20="","",COUNTIFS('السجل'!$D$6:$D$505,A20,'السجل'!$J$6:$J$505,"متأخرة"))</f>
        <v/>
      </c>
    </row>
    <row r="21">
      <c r="A21" s="12">
        <f>IF('الإعدادات'!$A$11&amp;""="","",'الإعدادات'!$A$11)</f>
        <v/>
      </c>
      <c r="B21" s="16">
        <f>IF(A21="","",COUNTIFS('السجل'!$D$6:$D$505,A21))</f>
        <v/>
      </c>
      <c r="C21" s="16">
        <f>IF(A21="","",COUNTIFS('السجل'!$D$6:$D$505,A21,'السجل'!$J$6:$J$505,"متأخرة")+COUNTIFS('السجل'!$D$6:$D$505,A21,'السجل'!$J$6:$J$505,"قادمة")+COUNTIFS('السجل'!$D$6:$D$505,A21,'السجل'!$J$6:$J$505,"بدون موعد"))</f>
        <v/>
      </c>
      <c r="D21" s="16">
        <f>IF(A21="","",COUNTIFS('السجل'!$D$6:$D$505,A21,'السجل'!$J$6:$J$505,"متأخرة"))</f>
        <v/>
      </c>
    </row>
    <row r="22">
      <c r="A22" s="12">
        <f>IF('الإعدادات'!$A$12&amp;""="","",'الإعدادات'!$A$12)</f>
        <v/>
      </c>
      <c r="B22" s="16">
        <f>IF(A22="","",COUNTIFS('السجل'!$D$6:$D$505,A22))</f>
        <v/>
      </c>
      <c r="C22" s="16">
        <f>IF(A22="","",COUNTIFS('السجل'!$D$6:$D$505,A22,'السجل'!$J$6:$J$505,"متأخرة")+COUNTIFS('السجل'!$D$6:$D$505,A22,'السجل'!$J$6:$J$505,"قادمة")+COUNTIFS('السجل'!$D$6:$D$505,A22,'السجل'!$J$6:$J$505,"بدون موعد"))</f>
        <v/>
      </c>
      <c r="D22" s="16">
        <f>IF(A22="","",COUNTIFS('السجل'!$D$6:$D$505,A22,'السجل'!$J$6:$J$505,"متأخرة"))</f>
        <v/>
      </c>
    </row>
    <row r="23">
      <c r="A23" s="12">
        <f>IF('الإعدادات'!$A$13&amp;""="","",'الإعدادات'!$A$13)</f>
        <v/>
      </c>
      <c r="B23" s="16">
        <f>IF(A23="","",COUNTIFS('السجل'!$D$6:$D$505,A23))</f>
        <v/>
      </c>
      <c r="C23" s="16">
        <f>IF(A23="","",COUNTIFS('السجل'!$D$6:$D$505,A23,'السجل'!$J$6:$J$505,"متأخرة")+COUNTIFS('السجل'!$D$6:$D$505,A23,'السجل'!$J$6:$J$505,"قادمة")+COUNTIFS('السجل'!$D$6:$D$505,A23,'السجل'!$J$6:$J$505,"بدون موعد"))</f>
        <v/>
      </c>
      <c r="D23" s="16">
        <f>IF(A23="","",COUNTIFS('السجل'!$D$6:$D$505,A23,'السجل'!$J$6:$J$505,"متأخرة"))</f>
        <v/>
      </c>
    </row>
    <row r="24">
      <c r="A24" s="12">
        <f>IF('الإعدادات'!$A$14&amp;""="","",'الإعدادات'!$A$14)</f>
        <v/>
      </c>
      <c r="B24" s="16">
        <f>IF(A24="","",COUNTIFS('السجل'!$D$6:$D$505,A24))</f>
        <v/>
      </c>
      <c r="C24" s="16">
        <f>IF(A24="","",COUNTIFS('السجل'!$D$6:$D$505,A24,'السجل'!$J$6:$J$505,"متأخرة")+COUNTIFS('السجل'!$D$6:$D$505,A24,'السجل'!$J$6:$J$505,"قادمة")+COUNTIFS('السجل'!$D$6:$D$505,A24,'السجل'!$J$6:$J$505,"بدون موعد"))</f>
        <v/>
      </c>
      <c r="D24" s="16">
        <f>IF(A24="","",COUNTIFS('السجل'!$D$6:$D$505,A24,'السجل'!$J$6:$J$505,"متأخرة"))</f>
        <v/>
      </c>
    </row>
    <row r="25">
      <c r="A25" s="12">
        <f>IF('الإعدادات'!$A$15&amp;""="","",'الإعدادات'!$A$15)</f>
        <v/>
      </c>
      <c r="B25" s="16">
        <f>IF(A25="","",COUNTIFS('السجل'!$D$6:$D$505,A25))</f>
        <v/>
      </c>
      <c r="C25" s="16">
        <f>IF(A25="","",COUNTIFS('السجل'!$D$6:$D$505,A25,'السجل'!$J$6:$J$505,"متأخرة")+COUNTIFS('السجل'!$D$6:$D$505,A25,'السجل'!$J$6:$J$505,"قادمة")+COUNTIFS('السجل'!$D$6:$D$505,A25,'السجل'!$J$6:$J$505,"بدون موعد"))</f>
        <v/>
      </c>
      <c r="D25" s="16">
        <f>IF(A25="","",COUNTIFS('السجل'!$D$6:$D$505,A25,'السجل'!$J$6:$J$505,"متأخرة"))</f>
        <v/>
      </c>
    </row>
    <row r="26">
      <c r="A26" s="12">
        <f>IF('الإعدادات'!$A$16&amp;""="","",'الإعدادات'!$A$16)</f>
        <v/>
      </c>
      <c r="B26" s="16">
        <f>IF(A26="","",COUNTIFS('السجل'!$D$6:$D$505,A26))</f>
        <v/>
      </c>
      <c r="C26" s="16">
        <f>IF(A26="","",COUNTIFS('السجل'!$D$6:$D$505,A26,'السجل'!$J$6:$J$505,"متأخرة")+COUNTIFS('السجل'!$D$6:$D$505,A26,'السجل'!$J$6:$J$505,"قادمة")+COUNTIFS('السجل'!$D$6:$D$505,A26,'السجل'!$J$6:$J$505,"بدون موعد"))</f>
        <v/>
      </c>
      <c r="D26" s="16">
        <f>IF(A26="","",COUNTIFS('السجل'!$D$6:$D$505,A26,'السجل'!$J$6:$J$505,"متأخرة"))</f>
        <v/>
      </c>
    </row>
    <row r="27">
      <c r="A27" s="12">
        <f>IF('الإعدادات'!$A$17&amp;""="","",'الإعدادات'!$A$17)</f>
        <v/>
      </c>
      <c r="B27" s="16">
        <f>IF(A27="","",COUNTIFS('السجل'!$D$6:$D$505,A27))</f>
        <v/>
      </c>
      <c r="C27" s="16">
        <f>IF(A27="","",COUNTIFS('السجل'!$D$6:$D$505,A27,'السجل'!$J$6:$J$505,"متأخرة")+COUNTIFS('السجل'!$D$6:$D$505,A27,'السجل'!$J$6:$J$505,"قادمة")+COUNTIFS('السجل'!$D$6:$D$505,A27,'السجل'!$J$6:$J$505,"بدون موعد"))</f>
        <v/>
      </c>
      <c r="D27" s="16">
        <f>IF(A27="","",COUNTIFS('السجل'!$D$6:$D$505,A27,'السجل'!$J$6:$J$505,"متأخرة"))</f>
        <v/>
      </c>
    </row>
    <row r="28">
      <c r="A28" s="12">
        <f>IF('الإعدادات'!$A$18&amp;""="","",'الإعدادات'!$A$18)</f>
        <v/>
      </c>
      <c r="B28" s="16">
        <f>IF(A28="","",COUNTIFS('السجل'!$D$6:$D$505,A28))</f>
        <v/>
      </c>
      <c r="C28" s="16">
        <f>IF(A28="","",COUNTIFS('السجل'!$D$6:$D$505,A28,'السجل'!$J$6:$J$505,"متأخرة")+COUNTIFS('السجل'!$D$6:$D$505,A28,'السجل'!$J$6:$J$505,"قادمة")+COUNTIFS('السجل'!$D$6:$D$505,A28,'السجل'!$J$6:$J$505,"بدون موعد"))</f>
        <v/>
      </c>
      <c r="D28" s="16">
        <f>IF(A28="","",COUNTIFS('السجل'!$D$6:$D$505,A28,'السجل'!$J$6:$J$505,"متأخرة"))</f>
        <v/>
      </c>
    </row>
    <row r="30">
      <c r="A30" s="20" t="inlineStr">
        <is>
          <t>التواصل حسب الوسيلة</t>
        </is>
      </c>
    </row>
    <row r="31" ht="32" customHeight="1">
      <c r="A31" s="15" t="inlineStr">
        <is>
          <t>الوسيلة</t>
        </is>
      </c>
      <c r="B31" s="15" t="inlineStr">
        <is>
          <t>عدد التواصلات</t>
        </is>
      </c>
    </row>
    <row r="32">
      <c r="A32" s="12">
        <f>IF('الإعدادات'!$D$9&amp;""="","",'الإعدادات'!$D$9)</f>
        <v/>
      </c>
      <c r="B32" s="16">
        <f>IF(A32="","",COUNTIFS('السجل'!$C$6:$C$505,A32))</f>
        <v/>
      </c>
    </row>
    <row r="33">
      <c r="A33" s="12">
        <f>IF('الإعدادات'!$D$10&amp;""="","",'الإعدادات'!$D$10)</f>
        <v/>
      </c>
      <c r="B33" s="16">
        <f>IF(A33="","",COUNTIFS('السجل'!$C$6:$C$505,A33))</f>
        <v/>
      </c>
    </row>
    <row r="34">
      <c r="A34" s="12">
        <f>IF('الإعدادات'!$D$11&amp;""="","",'الإعدادات'!$D$11)</f>
        <v/>
      </c>
      <c r="B34" s="16">
        <f>IF(A34="","",COUNTIFS('السجل'!$C$6:$C$505,A34))</f>
        <v/>
      </c>
    </row>
    <row r="35">
      <c r="A35" s="12">
        <f>IF('الإعدادات'!$D$12&amp;""="","",'الإعدادات'!$D$12)</f>
        <v/>
      </c>
      <c r="B35" s="16">
        <f>IF(A35="","",COUNTIFS('السجل'!$C$6:$C$505,A35))</f>
        <v/>
      </c>
    </row>
    <row r="36">
      <c r="A36" s="12">
        <f>IF('الإعدادات'!$D$13&amp;""="","",'الإعدادات'!$D$13)</f>
        <v/>
      </c>
      <c r="B36" s="16">
        <f>IF(A36="","",COUNTIFS('السجل'!$C$6:$C$505,A36))</f>
        <v/>
      </c>
    </row>
    <row r="37">
      <c r="A37" s="12">
        <f>IF('الإعدادات'!$D$14&amp;""="","",'الإعدادات'!$D$14)</f>
        <v/>
      </c>
      <c r="B37" s="16">
        <f>IF(A37="","",COUNTIFS('السجل'!$C$6:$C$505,A37))</f>
        <v/>
      </c>
    </row>
  </sheetData>
  <mergeCells count="2">
    <mergeCell ref="A1:D1"/>
    <mergeCell ref="A2:D2"/>
  </mergeCells>
  <conditionalFormatting sqref="B12">
    <cfRule type="expression" priority="1" dxfId="0">
      <formula>B12&gt;0</formula>
    </cfRule>
  </conditionalFormatting>
  <conditionalFormatting sqref="B14:B15">
    <cfRule type="expression" priority="2" dxfId="1">
      <formula>B14&gt;0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1"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1" t="inlineStr">
        <is>
          <t>نصمم الشاشات على خطوات عملك، فيسجّل كل شخص ما يخصه فقط.</t>
        </is>
      </c>
    </row>
    <row r="8" ht="48" customHeight="1">
      <c r="B8" s="5" t="inlineStr">
        <is>
          <t>الأعمدة والصيغ ثابتة كما صُمّم الشيت.</t>
        </is>
      </c>
      <c r="C8" s="21" t="inlineStr">
        <is>
          <t>نبني ما تحتاجه أنت: تقارير وتنبيهات وشاشات على طريقتك.</t>
        </is>
      </c>
    </row>
    <row r="9" ht="48" customHeight="1">
      <c r="B9" s="5" t="inlineStr">
        <is>
          <t>النسخ الاحتياطية والأمان على مسؤوليتك.</t>
        </is>
      </c>
      <c r="C9" s="21" t="inlineStr">
        <is>
          <t>البرنامج على خادم مؤمّن مع نسخ احتياطية دورية.</t>
        </is>
      </c>
    </row>
    <row r="11" ht="30" customHeight="1">
      <c r="B11" s="22" t="inlineStr">
        <is>
          <t>تعرّف على برنامج مخصص من Softwiro واطلب عرضًا تجريبيًا ←</t>
        </is>
      </c>
    </row>
    <row r="13">
      <c r="B13" s="23"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سجل التواصل مع أولياء الأمور</dc:title>
  <dc:description>سجّل كل تواصل مع ولي أمر: الطالب والتاريخ والوسيلة والموضوع وملخصًا قصيرًا، وحدّد ما يحتاج متابعة وموعدها، فينبهك الشيت بالمتابعات المتأخرة ويلخص لك التواصل لكل طالب ولكل موضوع.</dc:description>
  <dcterms:created xsi:type="dcterms:W3CDTF">2026-11-05T01:40:47Z</dcterms:created>
  <dcterms:modified xsi:type="dcterms:W3CDTF">2026-11-05T01:40:48Z</dcterms:modified>
  <cp:keywords>Softwiro, Excel, سجل التواصل مع أولياء الأمور</cp:keywords>
</cp:coreProperties>
</file>