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راحل" sheetId="3" state="visible" r:id="rId3"/>
    <sheet name="الطلاب" sheetId="4" state="visible" r:id="rId4"/>
    <sheet name="الدفعات" sheetId="5" state="visible" r:id="rId5"/>
    <sheet name="للمتابعة" sheetId="6" state="visible" r:id="rId6"/>
    <sheet name="الملخص" sheetId="7" state="visible" r:id="rId7"/>
    <sheet name="لماذا ما زلت على إكسل؟" sheetId="8" state="visible" r:id="rId8"/>
  </sheets>
  <definedNames>
    <definedName name="_xlnm._FilterDatabase" localSheetId="3" hidden="1">'الطلاب'!$A$5:$S$505</definedName>
    <definedName name="_xlnm._FilterDatabase" localSheetId="4" hidden="1">'الدفعات'!$A$5:$G$2005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0F172A"/>
      <sz val="12"/>
    </font>
    <font>
      <name val="Arial"/>
      <b val="1"/>
      <color rgb="00FFFFFF"/>
      <sz val="11"/>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6" borderId="1" applyAlignment="1" pivotButton="0" quotePrefix="0" xfId="0">
      <alignment horizontal="center" vertical="center" wrapText="1" readingOrder="2"/>
    </xf>
    <xf numFmtId="1" fontId="4" fillId="0" borderId="1" applyAlignment="1" pivotButton="0" quotePrefix="0" xfId="0">
      <alignment horizontal="right" vertical="center" wrapText="1" readingOrder="2"/>
    </xf>
    <xf numFmtId="9" fontId="9" fillId="2"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4">
    <dxf>
      <font>
        <color rgb="00991B1B"/>
      </font>
      <fill>
        <patternFill patternType="solid">
          <fgColor rgb="00FEE2E2"/>
        </patternFill>
      </fill>
    </dxf>
    <dxf>
      <fill>
        <patternFill patternType="solid">
          <fgColor rgb="00E2E8F0"/>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nursery-school-fees?utm_source=excel&amp;utm_medium=template&amp;utm_campaign=nursery-school-fe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nursery-school-fees" TargetMode="External" Id="rId1" /><Relationship Type="http://schemas.openxmlformats.org/officeDocument/2006/relationships/hyperlink" Target="https://softwiro.com/ar/contact?utm_source=excel&amp;utm_medium=template&amp;utm_campaign=nursery-school-fe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مصروفات الحضانة والمدرسة</t>
        </is>
      </c>
    </row>
    <row r="3" ht="36" customHeight="1">
      <c r="B3" s="2" t="inlineStr">
        <is>
          <t>يحسب مصروفات كل طالب حسب مرحلته بعد خصم الإخوة وأي خصم إضافي، ويوزعها على أقساط بتواريخها، ويقارن المستحق حتى اليوم بما دُفع ليظهر المتأخر، مع قائمة بأولياء الأمور المتأخرين وملخص التحصيل.</t>
        </is>
      </c>
    </row>
    <row r="5">
      <c r="B5" s="3" t="inlineStr">
        <is>
          <t>طريقة الاستخدام</t>
        </is>
      </c>
    </row>
    <row r="6" ht="30" customHeight="1">
      <c r="B6" s="4" t="inlineStr">
        <is>
          <t>1. في شيت «الإعدادات» اكتب تاريخ اليوم (أو =TODAY())، ونسبة خصم الأخ الثاني والثالث فأكثر، وجدول الأقساط: تاريخ كل قسط ونسبته من المصروفات.</t>
        </is>
      </c>
    </row>
    <row r="7" ht="30" customHeight="1">
      <c r="B7" s="4" t="inlineStr">
        <is>
          <t>2. في شيت «المراحل» اكتب كل مرحلة ومصروفاتها السنوية.</t>
        </is>
      </c>
    </row>
    <row r="8" ht="30" customHeight="1">
      <c r="B8" s="4" t="inlineStr">
        <is>
          <t>3. في شيت «الطلاب» اكتب لكل طالب كودًا وكود الأسرة (واحد لكل الإخوة) واسمه وولي أمره وجواله ومرحلته، وأي خصم إضافي بالمبلغ.</t>
        </is>
      </c>
    </row>
    <row r="9" ht="30" customHeight="1">
      <c r="B9" s="4" t="inlineStr">
        <is>
          <t>4. اكتب «منسحب» في خانة الحالة للطالب الذي ترك، فتصبح مصروفاته صفرًا.</t>
        </is>
      </c>
    </row>
    <row r="10" ht="30" customHeight="1">
      <c r="B10" s="4" t="inlineStr">
        <is>
          <t>5. في شيت «الدفعات» سجّل كل مبلغ يدفعه ولي الأمر: التاريخ وكود الطالب والمبلغ وطريقة الدفع.</t>
        </is>
      </c>
    </row>
    <row r="11" ht="30" customHeight="1">
      <c r="B11" s="4" t="inlineStr">
        <is>
          <t>6. يحسب شيت «الطلاب» صافي المصروفات والمستحق حتى اليوم والمتأخر والحالة. افتح «للمتابعة» لتجد المتأخرين مرتبين من الأكبر، و«الملخص» للتحصيل حسب المرحلة.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المستحق حتى اليوم = صافي مصروفات الطالب × مجموع نسب الأقساط التي حلّ موعدها (تاريخها اليوم أو قبله).</t>
        </is>
      </c>
    </row>
    <row r="20" ht="30" customHeight="1">
      <c r="B20" s="4" t="inlineStr">
        <is>
          <t>• خصم الإخوة يُطبَّق بترتيب ظهور الإخوة في شيت «الطلاب» داخل الأسرة نفسها: الأول بلا خصم، والثاني بنسبة خصم الأخ الثاني، والثالث فأكثر بنسبة الثالث. رتّب الأخ الأكبر مصروفات أولًا إن أردت أن يقع الخصم على الأقل.</t>
        </is>
      </c>
    </row>
    <row r="21" ht="30" customHeight="1">
      <c r="B21" s="4" t="inlineStr">
        <is>
          <t>• صافي المصروفات = المصروفات السنوية − خصم الإخوة − الخصم الإضافي، ولا يقل عن صفر.</t>
        </is>
      </c>
    </row>
    <row r="22" ht="30" customHeight="1">
      <c r="B22" s="4" t="inlineStr">
        <is>
          <t>• المتأخر = المستحق حتى اليوم − المدفوع. السالب يعني أن ولي الأمر دفع مقدمًا، وتظهر حالته «دفع مقدمًا».</t>
        </is>
      </c>
    </row>
    <row r="23" ht="30" customHeight="1">
      <c r="B23" s="4" t="inlineStr">
        <is>
          <t>• يجب أن يكون مجموع نسب الأقساط 100%، وإلا تلوّنت خانة المجموع في «الإعدادات» بالأحمر.</t>
        </is>
      </c>
    </row>
    <row r="24" ht="30" customHeight="1">
      <c r="B24" s="4" t="inlineStr">
        <is>
          <t>• يتسع الشيت لـ 500 طالب و2000 دفعة و8 أقساط و40 مرحلة، وتعرض قائمة «للمتابعة» أول 50 متأخرًا. الأسماء والأرقام أمثلة وهمية.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4"/>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22" customWidth="1" min="3" max="3"/>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4">
      <c r="A4" s="12" t="inlineStr">
        <is>
          <t>تاريخ اليوم</t>
        </is>
      </c>
      <c r="B4" s="13" t="n">
        <v>46327</v>
      </c>
    </row>
    <row r="5">
      <c r="A5" s="12" t="inlineStr">
        <is>
          <t>خصم الأخ الثاني</t>
        </is>
      </c>
      <c r="B5" s="14" t="n">
        <v>0.1</v>
      </c>
    </row>
    <row r="6">
      <c r="A6" s="12" t="inlineStr">
        <is>
          <t>خصم الأخ الثالث فأكثر</t>
        </is>
      </c>
      <c r="B6" s="14" t="n">
        <v>0.15</v>
      </c>
    </row>
    <row r="8">
      <c r="A8" s="15" t="inlineStr">
        <is>
          <t>جدول الأقساط</t>
        </is>
      </c>
    </row>
    <row r="9" ht="32" customHeight="1">
      <c r="A9" s="16" t="inlineStr">
        <is>
          <t>القسط</t>
        </is>
      </c>
      <c r="B9" s="16" t="inlineStr">
        <is>
          <t>تاريخ الاستحقاق</t>
        </is>
      </c>
      <c r="C9" s="16" t="inlineStr">
        <is>
          <t>نسبة القسط من المصروفات</t>
        </is>
      </c>
    </row>
    <row r="10">
      <c r="A10" s="17" t="n">
        <v>1</v>
      </c>
      <c r="B10" s="13" t="n">
        <v>46266</v>
      </c>
      <c r="C10" s="14" t="n">
        <v>0.25</v>
      </c>
    </row>
    <row r="11">
      <c r="A11" s="17" t="n">
        <v>2</v>
      </c>
      <c r="B11" s="13" t="n">
        <v>46327</v>
      </c>
      <c r="C11" s="14" t="n">
        <v>0.25</v>
      </c>
    </row>
    <row r="12">
      <c r="A12" s="17" t="n">
        <v>3</v>
      </c>
      <c r="B12" s="13" t="n">
        <v>46388</v>
      </c>
      <c r="C12" s="14" t="n">
        <v>0.25</v>
      </c>
    </row>
    <row r="13">
      <c r="A13" s="17" t="n">
        <v>4</v>
      </c>
      <c r="B13" s="13" t="n">
        <v>46447</v>
      </c>
      <c r="C13" s="14" t="n">
        <v>0.25</v>
      </c>
    </row>
    <row r="14">
      <c r="A14" s="17" t="n"/>
      <c r="B14" s="13" t="n"/>
      <c r="C14" s="14" t="n"/>
    </row>
    <row r="15">
      <c r="A15" s="17" t="n"/>
      <c r="B15" s="13" t="n"/>
      <c r="C15" s="14" t="n"/>
    </row>
    <row r="16">
      <c r="A16" s="17" t="n"/>
      <c r="B16" s="13" t="n"/>
      <c r="C16" s="14" t="n"/>
    </row>
    <row r="17">
      <c r="A17" s="17" t="n"/>
      <c r="B17" s="13" t="n"/>
      <c r="C17" s="14" t="n"/>
    </row>
    <row r="19">
      <c r="A19" s="12" t="inlineStr">
        <is>
          <t>مجموع النسب (يجب أن يساوي 100%)</t>
        </is>
      </c>
      <c r="B19" s="18">
        <f>SUM(C10:C17)</f>
        <v/>
      </c>
    </row>
    <row r="20">
      <c r="A20" s="12" t="inlineStr">
        <is>
          <t>نسبة المستحق حتى اليوم</t>
        </is>
      </c>
      <c r="B20" s="18">
        <f>SUMIFS(C10:C17,B10:B17,"&lt;="&amp;B4)</f>
        <v/>
      </c>
    </row>
    <row r="22">
      <c r="A22" s="8" t="inlineStr">
        <is>
          <t>تاريخ اليوم مكتوب هنا بتاريخ المثال. اكتب بدله =TODAY() ليتحدث وحده كل يوم، أو اكتب تاريخ أي يوم تريد مراجعة موقف التحصيل فيه.</t>
        </is>
      </c>
    </row>
    <row r="23"/>
    <row r="24"/>
  </sheetData>
  <mergeCells count="3">
    <mergeCell ref="A1:C1"/>
    <mergeCell ref="A2:C2"/>
    <mergeCell ref="A22:C24"/>
  </mergeCells>
  <conditionalFormatting sqref="B19">
    <cfRule type="expression" priority="1" dxfId="0">
      <formula>ROUND(B19,4)&lt;&gt;1</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B45"/>
  <sheetViews>
    <sheetView showGridLines="1" rightToLeft="1" workbookViewId="0">
      <pane ySplit="5" topLeftCell="A6" activePane="bottomLeft" state="frozen"/>
      <selection pane="bottomLeft" activeCell="A1" sqref="A1"/>
    </sheetView>
  </sheetViews>
  <sheetFormatPr baseColWidth="8" defaultRowHeight="15"/>
  <cols>
    <col width="26" customWidth="1" min="1" max="1"/>
    <col width="18" customWidth="1" min="2" max="2"/>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5" ht="32" customHeight="1">
      <c r="A5" s="16" t="inlineStr">
        <is>
          <t>المرحلة</t>
        </is>
      </c>
      <c r="B5" s="16" t="inlineStr">
        <is>
          <t>المصروفات السنوية</t>
        </is>
      </c>
    </row>
    <row r="6">
      <c r="A6" s="5" t="inlineStr">
        <is>
          <t>حضانة</t>
        </is>
      </c>
      <c r="B6" s="19" t="n">
        <v>12000</v>
      </c>
    </row>
    <row r="7">
      <c r="A7" s="5" t="inlineStr">
        <is>
          <t>تمهيدي KG1</t>
        </is>
      </c>
      <c r="B7" s="19" t="n">
        <v>18000</v>
      </c>
    </row>
    <row r="8">
      <c r="A8" s="5" t="inlineStr">
        <is>
          <t>تمهيدي KG2</t>
        </is>
      </c>
      <c r="B8" s="19" t="n">
        <v>18000</v>
      </c>
    </row>
    <row r="9">
      <c r="A9" s="5" t="inlineStr">
        <is>
          <t>أولى ابتدائي</t>
        </is>
      </c>
      <c r="B9" s="19" t="n">
        <v>24000</v>
      </c>
    </row>
    <row r="10">
      <c r="A10" s="5" t="n"/>
      <c r="B10" s="19" t="n"/>
    </row>
    <row r="11">
      <c r="A11" s="5" t="n"/>
      <c r="B11" s="19" t="n"/>
    </row>
    <row r="12">
      <c r="A12" s="5" t="n"/>
      <c r="B12" s="19" t="n"/>
    </row>
    <row r="13">
      <c r="A13" s="5" t="n"/>
      <c r="B13" s="19" t="n"/>
    </row>
    <row r="14">
      <c r="A14" s="5" t="n"/>
      <c r="B14" s="19" t="n"/>
    </row>
    <row r="15">
      <c r="A15" s="5" t="n"/>
      <c r="B15" s="19" t="n"/>
    </row>
    <row r="16">
      <c r="A16" s="5" t="n"/>
      <c r="B16" s="19" t="n"/>
    </row>
    <row r="17">
      <c r="A17" s="5" t="n"/>
      <c r="B17" s="19" t="n"/>
    </row>
    <row r="18">
      <c r="A18" s="5" t="n"/>
      <c r="B18" s="19" t="n"/>
    </row>
    <row r="19">
      <c r="A19" s="5" t="n"/>
      <c r="B19" s="19" t="n"/>
    </row>
    <row r="20">
      <c r="A20" s="5" t="n"/>
      <c r="B20" s="19" t="n"/>
    </row>
    <row r="21">
      <c r="A21" s="5" t="n"/>
      <c r="B21" s="19" t="n"/>
    </row>
    <row r="22">
      <c r="A22" s="5" t="n"/>
      <c r="B22" s="19" t="n"/>
    </row>
    <row r="23">
      <c r="A23" s="5" t="n"/>
      <c r="B23" s="19" t="n"/>
    </row>
    <row r="24">
      <c r="A24" s="5" t="n"/>
      <c r="B24" s="19" t="n"/>
    </row>
    <row r="25">
      <c r="A25" s="5" t="n"/>
      <c r="B25" s="19" t="n"/>
    </row>
    <row r="26">
      <c r="A26" s="5" t="n"/>
      <c r="B26" s="19" t="n"/>
    </row>
    <row r="27">
      <c r="A27" s="5" t="n"/>
      <c r="B27" s="19" t="n"/>
    </row>
    <row r="28">
      <c r="A28" s="5" t="n"/>
      <c r="B28" s="19" t="n"/>
    </row>
    <row r="29">
      <c r="A29" s="5" t="n"/>
      <c r="B29" s="19" t="n"/>
    </row>
    <row r="30">
      <c r="A30" s="5" t="n"/>
      <c r="B30" s="19" t="n"/>
    </row>
    <row r="31">
      <c r="A31" s="5" t="n"/>
      <c r="B31" s="19" t="n"/>
    </row>
    <row r="32">
      <c r="A32" s="5" t="n"/>
      <c r="B32" s="19" t="n"/>
    </row>
    <row r="33">
      <c r="A33" s="5" t="n"/>
      <c r="B33" s="19" t="n"/>
    </row>
    <row r="34">
      <c r="A34" s="5" t="n"/>
      <c r="B34" s="19" t="n"/>
    </row>
    <row r="35">
      <c r="A35" s="5" t="n"/>
      <c r="B35" s="19" t="n"/>
    </row>
    <row r="36">
      <c r="A36" s="5" t="n"/>
      <c r="B36" s="19" t="n"/>
    </row>
    <row r="37">
      <c r="A37" s="5" t="n"/>
      <c r="B37" s="19" t="n"/>
    </row>
    <row r="38">
      <c r="A38" s="5" t="n"/>
      <c r="B38" s="19" t="n"/>
    </row>
    <row r="39">
      <c r="A39" s="5" t="n"/>
      <c r="B39" s="19" t="n"/>
    </row>
    <row r="40">
      <c r="A40" s="5" t="n"/>
      <c r="B40" s="19" t="n"/>
    </row>
    <row r="41">
      <c r="A41" s="5" t="n"/>
      <c r="B41" s="19" t="n"/>
    </row>
    <row r="42">
      <c r="A42" s="5" t="n"/>
      <c r="B42" s="19" t="n"/>
    </row>
    <row r="43">
      <c r="A43" s="5" t="n"/>
      <c r="B43" s="19" t="n"/>
    </row>
    <row r="44">
      <c r="A44" s="5" t="n"/>
      <c r="B44" s="19" t="n"/>
    </row>
    <row r="45">
      <c r="A45" s="5" t="n"/>
      <c r="B45" s="19" t="n"/>
    </row>
  </sheetData>
  <mergeCells count="2">
    <mergeCell ref="A2:B2"/>
    <mergeCell ref="A1:B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S5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10" customWidth="1" min="2" max="2"/>
    <col width="20" customWidth="1" min="3" max="3"/>
    <col width="20" customWidth="1" min="4" max="4"/>
    <col width="15" customWidth="1" min="5" max="5"/>
    <col width="16" customWidth="1" min="6" max="6"/>
    <col width="12" customWidth="1" min="7" max="7"/>
    <col width="11" customWidth="1" min="8" max="8"/>
    <col width="14" customWidth="1" min="9" max="9"/>
    <col width="8" customWidth="1" min="10" max="10"/>
    <col width="13" customWidth="1" min="11" max="11"/>
    <col width="14" customWidth="1" min="12" max="12"/>
    <col width="14" customWidth="1" min="13" max="13"/>
    <col width="13" customWidth="1" min="14" max="14"/>
    <col width="13" customWidth="1" min="15" max="15"/>
    <col width="14" customWidth="1" min="16" max="16"/>
    <col width="16" customWidth="1" min="17" max="17"/>
    <col width="13" customWidth="1" min="18" max="18"/>
    <col width="11" customWidth="1" min="19" max="19"/>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5" ht="32" customHeight="1">
      <c r="A5" s="16" t="inlineStr">
        <is>
          <t>كود الطالب</t>
        </is>
      </c>
      <c r="B5" s="16" t="inlineStr">
        <is>
          <t>كود الأسرة</t>
        </is>
      </c>
      <c r="C5" s="16" t="inlineStr">
        <is>
          <t>الطالب</t>
        </is>
      </c>
      <c r="D5" s="16" t="inlineStr">
        <is>
          <t>ولي الأمر</t>
        </is>
      </c>
      <c r="E5" s="16" t="inlineStr">
        <is>
          <t>الجوال</t>
        </is>
      </c>
      <c r="F5" s="16" t="inlineStr">
        <is>
          <t>المرحلة</t>
        </is>
      </c>
      <c r="G5" s="16" t="inlineStr">
        <is>
          <t>خصم إضافي</t>
        </is>
      </c>
      <c r="H5" s="16" t="inlineStr">
        <is>
          <t>الحالة</t>
        </is>
      </c>
      <c r="I5" s="16" t="inlineStr">
        <is>
          <t>المصروفات السنوية</t>
        </is>
      </c>
      <c r="J5" s="16" t="inlineStr">
        <is>
          <t>ترتيب الأخ</t>
        </is>
      </c>
      <c r="K5" s="16" t="inlineStr">
        <is>
          <t>خصم الإخوة</t>
        </is>
      </c>
      <c r="L5" s="16" t="inlineStr">
        <is>
          <t>صافي المصروفات</t>
        </is>
      </c>
      <c r="M5" s="16" t="inlineStr">
        <is>
          <t>المستحق حتى اليوم</t>
        </is>
      </c>
      <c r="N5" s="16" t="inlineStr">
        <is>
          <t>المدفوع</t>
        </is>
      </c>
      <c r="O5" s="16" t="inlineStr">
        <is>
          <t>المتأخر</t>
        </is>
      </c>
      <c r="P5" s="16" t="inlineStr">
        <is>
          <t>المتبقي من السنة</t>
        </is>
      </c>
      <c r="Q5" s="16" t="inlineStr">
        <is>
          <t>الموقف</t>
        </is>
      </c>
      <c r="R5" s="16" t="inlineStr">
        <is>
          <t>آخر دفعة</t>
        </is>
      </c>
      <c r="S5" s="16" t="inlineStr">
        <is>
          <t>ترتيب المتابعة</t>
        </is>
      </c>
    </row>
    <row r="6">
      <c r="A6" s="5" t="inlineStr">
        <is>
          <t>S01</t>
        </is>
      </c>
      <c r="B6" s="5" t="inlineStr">
        <is>
          <t>F01</t>
        </is>
      </c>
      <c r="C6" s="5" t="inlineStr">
        <is>
          <t>ليلى أحمد</t>
        </is>
      </c>
      <c r="D6" s="5" t="inlineStr">
        <is>
          <t>أحمد محمود</t>
        </is>
      </c>
      <c r="E6" s="20" t="inlineStr">
        <is>
          <t>01010000001</t>
        </is>
      </c>
      <c r="F6" s="5" t="inlineStr">
        <is>
          <t>حضانة</t>
        </is>
      </c>
      <c r="G6" s="19" t="n">
        <v>0</v>
      </c>
      <c r="H6" s="5" t="inlineStr">
        <is>
          <t>ملتحق</t>
        </is>
      </c>
      <c r="I6" s="21">
        <f>IF(F6&amp;""="","",IFERROR(INDEX('المراحل'!$B$6:$B$45,MATCH(F6&amp;"",'المراحل'!$A$6:$A$45,0)),""))</f>
        <v/>
      </c>
      <c r="J6" s="22">
        <f>IF(A6&amp;""="","",IF(B6&amp;""="",1,COUNTIFS($B$6:B6,B6&amp;"",$H$6:H6,"&lt;&gt;منسحب")))</f>
        <v/>
      </c>
      <c r="K6" s="21">
        <f>IF(OR(I6="",J6=""),"",IF(H6="منسحب",0,ROUND(I6*IF(J6&lt;=1,0,IF(J6=2,'الإعدادات'!$B$5,'الإعدادات'!$B$6)),2)))</f>
        <v/>
      </c>
      <c r="L6" s="21">
        <f>IF(K6="","",IF(H6="منسحب",0,ROUND(MAX(0,I6-K6-N(G6)),2)))</f>
        <v/>
      </c>
      <c r="M6" s="21">
        <f>IF(L6="","",ROUND(L6*SUMIFS('الإعدادات'!$C$10:$C$17,'الإعدادات'!$B$10:$B$17,"&lt;="&amp;'الإعدادات'!$B$4),2))</f>
        <v/>
      </c>
      <c r="N6" s="21">
        <f>IF(A6&amp;""="","",SUMIFS('الدفعات'!$C$6:$C$2005,'الدفعات'!$B$6:$B$2005,A6&amp;""))</f>
        <v/>
      </c>
      <c r="O6" s="21">
        <f>IF(M6="","",ROUND(M6-N6,2))</f>
        <v/>
      </c>
      <c r="P6" s="21">
        <f>IF(L6="","",ROUND(L6-N6,2))</f>
        <v/>
      </c>
      <c r="Q6" s="6">
        <f>IF(A6&amp;""="","",IF(H6="منسحب","منسحب",IF(L6="","بيانات ناقصة",IF(O6&gt;0,"متأخر",IF(O6&lt;0,"دفع مقدمًا","مسدد حتى اليوم")))))</f>
        <v/>
      </c>
      <c r="R6" s="23">
        <f>IF(A6&amp;""="","",IFERROR(SUMIFS('الدفعات'!$A$6:$A$2005,'الدفعات'!$B$6:$B$2005,A6&amp;"",'الدفعات'!$G$6:$G$2005,1)/COUNTIFS('الدفعات'!$B$6:$B$2005,A6&amp;"",'الدفعات'!$G$6:$G$2005,1),""))</f>
        <v/>
      </c>
      <c r="S6" s="22">
        <f>IF(Q6="متأخر",COUNTIFS($Q$6:$Q$505,"متأخر",$O$6:$O$505,"&gt;"&amp;O6)+COUNTIFS($Q$6:Q6,"متأخر",$O$6:O6,O6),"")</f>
        <v/>
      </c>
    </row>
    <row r="7">
      <c r="A7" s="5" t="inlineStr">
        <is>
          <t>S02</t>
        </is>
      </c>
      <c r="B7" s="5" t="inlineStr">
        <is>
          <t>F01</t>
        </is>
      </c>
      <c r="C7" s="5" t="inlineStr">
        <is>
          <t>يوسف أحمد</t>
        </is>
      </c>
      <c r="D7" s="5" t="inlineStr">
        <is>
          <t>أحمد محمود</t>
        </is>
      </c>
      <c r="E7" s="20" t="inlineStr">
        <is>
          <t>01010000001</t>
        </is>
      </c>
      <c r="F7" s="5" t="inlineStr">
        <is>
          <t>تمهيدي KG1</t>
        </is>
      </c>
      <c r="G7" s="19" t="n">
        <v>0</v>
      </c>
      <c r="H7" s="5" t="inlineStr">
        <is>
          <t>ملتحق</t>
        </is>
      </c>
      <c r="I7" s="21">
        <f>IF(F7&amp;""="","",IFERROR(INDEX('المراحل'!$B$6:$B$45,MATCH(F7&amp;"",'المراحل'!$A$6:$A$45,0)),""))</f>
        <v/>
      </c>
      <c r="J7" s="22">
        <f>IF(A7&amp;""="","",IF(B7&amp;""="",1,COUNTIFS($B$6:B7,B7&amp;"",$H$6:H7,"&lt;&gt;منسحب")))</f>
        <v/>
      </c>
      <c r="K7" s="21">
        <f>IF(OR(I7="",J7=""),"",IF(H7="منسحب",0,ROUND(I7*IF(J7&lt;=1,0,IF(J7=2,'الإعدادات'!$B$5,'الإعدادات'!$B$6)),2)))</f>
        <v/>
      </c>
      <c r="L7" s="21">
        <f>IF(K7="","",IF(H7="منسحب",0,ROUND(MAX(0,I7-K7-N(G7)),2)))</f>
        <v/>
      </c>
      <c r="M7" s="21">
        <f>IF(L7="","",ROUND(L7*SUMIFS('الإعدادات'!$C$10:$C$17,'الإعدادات'!$B$10:$B$17,"&lt;="&amp;'الإعدادات'!$B$4),2))</f>
        <v/>
      </c>
      <c r="N7" s="21">
        <f>IF(A7&amp;""="","",SUMIFS('الدفعات'!$C$6:$C$2005,'الدفعات'!$B$6:$B$2005,A7&amp;""))</f>
        <v/>
      </c>
      <c r="O7" s="21">
        <f>IF(M7="","",ROUND(M7-N7,2))</f>
        <v/>
      </c>
      <c r="P7" s="21">
        <f>IF(L7="","",ROUND(L7-N7,2))</f>
        <v/>
      </c>
      <c r="Q7" s="6">
        <f>IF(A7&amp;""="","",IF(H7="منسحب","منسحب",IF(L7="","بيانات ناقصة",IF(O7&gt;0,"متأخر",IF(O7&lt;0,"دفع مقدمًا","مسدد حتى اليوم")))))</f>
        <v/>
      </c>
      <c r="R7" s="23">
        <f>IF(A7&amp;""="","",IFERROR(SUMIFS('الدفعات'!$A$6:$A$2005,'الدفعات'!$B$6:$B$2005,A7&amp;"",'الدفعات'!$G$6:$G$2005,1)/COUNTIFS('الدفعات'!$B$6:$B$2005,A7&amp;"",'الدفعات'!$G$6:$G$2005,1),""))</f>
        <v/>
      </c>
      <c r="S7" s="22">
        <f>IF(Q7="متأخر",COUNTIFS($Q$6:$Q$505,"متأخر",$O$6:$O$505,"&gt;"&amp;O7)+COUNTIFS($Q$6:Q7,"متأخر",$O$6:O7,O7),"")</f>
        <v/>
      </c>
    </row>
    <row r="8">
      <c r="A8" s="5" t="inlineStr">
        <is>
          <t>S03</t>
        </is>
      </c>
      <c r="B8" s="5" t="inlineStr">
        <is>
          <t>F02</t>
        </is>
      </c>
      <c r="C8" s="5" t="inlineStr">
        <is>
          <t>مريم خالد</t>
        </is>
      </c>
      <c r="D8" s="5" t="inlineStr">
        <is>
          <t>خالد عمر</t>
        </is>
      </c>
      <c r="E8" s="20" t="inlineStr">
        <is>
          <t>01010000003</t>
        </is>
      </c>
      <c r="F8" s="5" t="inlineStr">
        <is>
          <t>تمهيدي KG2</t>
        </is>
      </c>
      <c r="G8" s="19" t="n">
        <v>0</v>
      </c>
      <c r="H8" s="5" t="inlineStr">
        <is>
          <t>ملتحق</t>
        </is>
      </c>
      <c r="I8" s="21">
        <f>IF(F8&amp;""="","",IFERROR(INDEX('المراحل'!$B$6:$B$45,MATCH(F8&amp;"",'المراحل'!$A$6:$A$45,0)),""))</f>
        <v/>
      </c>
      <c r="J8" s="22">
        <f>IF(A8&amp;""="","",IF(B8&amp;""="",1,COUNTIFS($B$6:B8,B8&amp;"",$H$6:H8,"&lt;&gt;منسحب")))</f>
        <v/>
      </c>
      <c r="K8" s="21">
        <f>IF(OR(I8="",J8=""),"",IF(H8="منسحب",0,ROUND(I8*IF(J8&lt;=1,0,IF(J8=2,'الإعدادات'!$B$5,'الإعدادات'!$B$6)),2)))</f>
        <v/>
      </c>
      <c r="L8" s="21">
        <f>IF(K8="","",IF(H8="منسحب",0,ROUND(MAX(0,I8-K8-N(G8)),2)))</f>
        <v/>
      </c>
      <c r="M8" s="21">
        <f>IF(L8="","",ROUND(L8*SUMIFS('الإعدادات'!$C$10:$C$17,'الإعدادات'!$B$10:$B$17,"&lt;="&amp;'الإعدادات'!$B$4),2))</f>
        <v/>
      </c>
      <c r="N8" s="21">
        <f>IF(A8&amp;""="","",SUMIFS('الدفعات'!$C$6:$C$2005,'الدفعات'!$B$6:$B$2005,A8&amp;""))</f>
        <v/>
      </c>
      <c r="O8" s="21">
        <f>IF(M8="","",ROUND(M8-N8,2))</f>
        <v/>
      </c>
      <c r="P8" s="21">
        <f>IF(L8="","",ROUND(L8-N8,2))</f>
        <v/>
      </c>
      <c r="Q8" s="6">
        <f>IF(A8&amp;""="","",IF(H8="منسحب","منسحب",IF(L8="","بيانات ناقصة",IF(O8&gt;0,"متأخر",IF(O8&lt;0,"دفع مقدمًا","مسدد حتى اليوم")))))</f>
        <v/>
      </c>
      <c r="R8" s="23">
        <f>IF(A8&amp;""="","",IFERROR(SUMIFS('الدفعات'!$A$6:$A$2005,'الدفعات'!$B$6:$B$2005,A8&amp;"",'الدفعات'!$G$6:$G$2005,1)/COUNTIFS('الدفعات'!$B$6:$B$2005,A8&amp;"",'الدفعات'!$G$6:$G$2005,1),""))</f>
        <v/>
      </c>
      <c r="S8" s="22">
        <f>IF(Q8="متأخر",COUNTIFS($Q$6:$Q$505,"متأخر",$O$6:$O$505,"&gt;"&amp;O8)+COUNTIFS($Q$6:Q8,"متأخر",$O$6:O8,O8),"")</f>
        <v/>
      </c>
    </row>
    <row r="9">
      <c r="A9" s="5" t="inlineStr">
        <is>
          <t>S04</t>
        </is>
      </c>
      <c r="B9" s="5" t="inlineStr">
        <is>
          <t>F03</t>
        </is>
      </c>
      <c r="C9" s="5" t="inlineStr">
        <is>
          <t>عمر سمير</t>
        </is>
      </c>
      <c r="D9" s="5" t="inlineStr">
        <is>
          <t>سمير حسن</t>
        </is>
      </c>
      <c r="E9" s="20" t="inlineStr">
        <is>
          <t>01010000004</t>
        </is>
      </c>
      <c r="F9" s="5" t="inlineStr">
        <is>
          <t>أولى ابتدائي</t>
        </is>
      </c>
      <c r="G9" s="19" t="n">
        <v>2000</v>
      </c>
      <c r="H9" s="5" t="inlineStr">
        <is>
          <t>ملتحق</t>
        </is>
      </c>
      <c r="I9" s="21">
        <f>IF(F9&amp;""="","",IFERROR(INDEX('المراحل'!$B$6:$B$45,MATCH(F9&amp;"",'المراحل'!$A$6:$A$45,0)),""))</f>
        <v/>
      </c>
      <c r="J9" s="22">
        <f>IF(A9&amp;""="","",IF(B9&amp;""="",1,COUNTIFS($B$6:B9,B9&amp;"",$H$6:H9,"&lt;&gt;منسحب")))</f>
        <v/>
      </c>
      <c r="K9" s="21">
        <f>IF(OR(I9="",J9=""),"",IF(H9="منسحب",0,ROUND(I9*IF(J9&lt;=1,0,IF(J9=2,'الإعدادات'!$B$5,'الإعدادات'!$B$6)),2)))</f>
        <v/>
      </c>
      <c r="L9" s="21">
        <f>IF(K9="","",IF(H9="منسحب",0,ROUND(MAX(0,I9-K9-N(G9)),2)))</f>
        <v/>
      </c>
      <c r="M9" s="21">
        <f>IF(L9="","",ROUND(L9*SUMIFS('الإعدادات'!$C$10:$C$17,'الإعدادات'!$B$10:$B$17,"&lt;="&amp;'الإعدادات'!$B$4),2))</f>
        <v/>
      </c>
      <c r="N9" s="21">
        <f>IF(A9&amp;""="","",SUMIFS('الدفعات'!$C$6:$C$2005,'الدفعات'!$B$6:$B$2005,A9&amp;""))</f>
        <v/>
      </c>
      <c r="O9" s="21">
        <f>IF(M9="","",ROUND(M9-N9,2))</f>
        <v/>
      </c>
      <c r="P9" s="21">
        <f>IF(L9="","",ROUND(L9-N9,2))</f>
        <v/>
      </c>
      <c r="Q9" s="6">
        <f>IF(A9&amp;""="","",IF(H9="منسحب","منسحب",IF(L9="","بيانات ناقصة",IF(O9&gt;0,"متأخر",IF(O9&lt;0,"دفع مقدمًا","مسدد حتى اليوم")))))</f>
        <v/>
      </c>
      <c r="R9" s="23">
        <f>IF(A9&amp;""="","",IFERROR(SUMIFS('الدفعات'!$A$6:$A$2005,'الدفعات'!$B$6:$B$2005,A9&amp;"",'الدفعات'!$G$6:$G$2005,1)/COUNTIFS('الدفعات'!$B$6:$B$2005,A9&amp;"",'الدفعات'!$G$6:$G$2005,1),""))</f>
        <v/>
      </c>
      <c r="S9" s="22">
        <f>IF(Q9="متأخر",COUNTIFS($Q$6:$Q$505,"متأخر",$O$6:$O$505,"&gt;"&amp;O9)+COUNTIFS($Q$6:Q9,"متأخر",$O$6:O9,O9),"")</f>
        <v/>
      </c>
    </row>
    <row r="10">
      <c r="A10" s="5" t="inlineStr">
        <is>
          <t>S05</t>
        </is>
      </c>
      <c r="B10" s="5" t="inlineStr">
        <is>
          <t>F03</t>
        </is>
      </c>
      <c r="C10" s="5" t="inlineStr">
        <is>
          <t>سلمى سمير</t>
        </is>
      </c>
      <c r="D10" s="5" t="inlineStr">
        <is>
          <t>سمير حسن</t>
        </is>
      </c>
      <c r="E10" s="20" t="inlineStr">
        <is>
          <t>01010000004</t>
        </is>
      </c>
      <c r="F10" s="5" t="inlineStr">
        <is>
          <t>حضانة</t>
        </is>
      </c>
      <c r="G10" s="19" t="n">
        <v>0</v>
      </c>
      <c r="H10" s="5" t="inlineStr">
        <is>
          <t>ملتحق</t>
        </is>
      </c>
      <c r="I10" s="21">
        <f>IF(F10&amp;""="","",IFERROR(INDEX('المراحل'!$B$6:$B$45,MATCH(F10&amp;"",'المراحل'!$A$6:$A$45,0)),""))</f>
        <v/>
      </c>
      <c r="J10" s="22">
        <f>IF(A10&amp;""="","",IF(B10&amp;""="",1,COUNTIFS($B$6:B10,B10&amp;"",$H$6:H10,"&lt;&gt;منسحب")))</f>
        <v/>
      </c>
      <c r="K10" s="21">
        <f>IF(OR(I10="",J10=""),"",IF(H10="منسحب",0,ROUND(I10*IF(J10&lt;=1,0,IF(J10=2,'الإعدادات'!$B$5,'الإعدادات'!$B$6)),2)))</f>
        <v/>
      </c>
      <c r="L10" s="21">
        <f>IF(K10="","",IF(H10="منسحب",0,ROUND(MAX(0,I10-K10-N(G10)),2)))</f>
        <v/>
      </c>
      <c r="M10" s="21">
        <f>IF(L10="","",ROUND(L10*SUMIFS('الإعدادات'!$C$10:$C$17,'الإعدادات'!$B$10:$B$17,"&lt;="&amp;'الإعدادات'!$B$4),2))</f>
        <v/>
      </c>
      <c r="N10" s="21">
        <f>IF(A10&amp;""="","",SUMIFS('الدفعات'!$C$6:$C$2005,'الدفعات'!$B$6:$B$2005,A10&amp;""))</f>
        <v/>
      </c>
      <c r="O10" s="21">
        <f>IF(M10="","",ROUND(M10-N10,2))</f>
        <v/>
      </c>
      <c r="P10" s="21">
        <f>IF(L10="","",ROUND(L10-N10,2))</f>
        <v/>
      </c>
      <c r="Q10" s="6">
        <f>IF(A10&amp;""="","",IF(H10="منسحب","منسحب",IF(L10="","بيانات ناقصة",IF(O10&gt;0,"متأخر",IF(O10&lt;0,"دفع مقدمًا","مسدد حتى اليوم")))))</f>
        <v/>
      </c>
      <c r="R10" s="23">
        <f>IF(A10&amp;""="","",IFERROR(SUMIFS('الدفعات'!$A$6:$A$2005,'الدفعات'!$B$6:$B$2005,A10&amp;"",'الدفعات'!$G$6:$G$2005,1)/COUNTIFS('الدفعات'!$B$6:$B$2005,A10&amp;"",'الدفعات'!$G$6:$G$2005,1),""))</f>
        <v/>
      </c>
      <c r="S10" s="22">
        <f>IF(Q10="متأخر",COUNTIFS($Q$6:$Q$505,"متأخر",$O$6:$O$505,"&gt;"&amp;O10)+COUNTIFS($Q$6:Q10,"متأخر",$O$6:O10,O10),"")</f>
        <v/>
      </c>
    </row>
    <row r="11">
      <c r="A11" s="5" t="inlineStr">
        <is>
          <t>S06</t>
        </is>
      </c>
      <c r="B11" s="5" t="inlineStr">
        <is>
          <t>F03</t>
        </is>
      </c>
      <c r="C11" s="5" t="inlineStr">
        <is>
          <t>ندى سمير</t>
        </is>
      </c>
      <c r="D11" s="5" t="inlineStr">
        <is>
          <t>سمير حسن</t>
        </is>
      </c>
      <c r="E11" s="20" t="inlineStr">
        <is>
          <t>01010000004</t>
        </is>
      </c>
      <c r="F11" s="5" t="inlineStr">
        <is>
          <t>تمهيدي KG1</t>
        </is>
      </c>
      <c r="G11" s="19" t="n">
        <v>0</v>
      </c>
      <c r="H11" s="5" t="inlineStr">
        <is>
          <t>ملتحق</t>
        </is>
      </c>
      <c r="I11" s="21">
        <f>IF(F11&amp;""="","",IFERROR(INDEX('المراحل'!$B$6:$B$45,MATCH(F11&amp;"",'المراحل'!$A$6:$A$45,0)),""))</f>
        <v/>
      </c>
      <c r="J11" s="22">
        <f>IF(A11&amp;""="","",IF(B11&amp;""="",1,COUNTIFS($B$6:B11,B11&amp;"",$H$6:H11,"&lt;&gt;منسحب")))</f>
        <v/>
      </c>
      <c r="K11" s="21">
        <f>IF(OR(I11="",J11=""),"",IF(H11="منسحب",0,ROUND(I11*IF(J11&lt;=1,0,IF(J11=2,'الإعدادات'!$B$5,'الإعدادات'!$B$6)),2)))</f>
        <v/>
      </c>
      <c r="L11" s="21">
        <f>IF(K11="","",IF(H11="منسحب",0,ROUND(MAX(0,I11-K11-N(G11)),2)))</f>
        <v/>
      </c>
      <c r="M11" s="21">
        <f>IF(L11="","",ROUND(L11*SUMIFS('الإعدادات'!$C$10:$C$17,'الإعدادات'!$B$10:$B$17,"&lt;="&amp;'الإعدادات'!$B$4),2))</f>
        <v/>
      </c>
      <c r="N11" s="21">
        <f>IF(A11&amp;""="","",SUMIFS('الدفعات'!$C$6:$C$2005,'الدفعات'!$B$6:$B$2005,A11&amp;""))</f>
        <v/>
      </c>
      <c r="O11" s="21">
        <f>IF(M11="","",ROUND(M11-N11,2))</f>
        <v/>
      </c>
      <c r="P11" s="21">
        <f>IF(L11="","",ROUND(L11-N11,2))</f>
        <v/>
      </c>
      <c r="Q11" s="6">
        <f>IF(A11&amp;""="","",IF(H11="منسحب","منسحب",IF(L11="","بيانات ناقصة",IF(O11&gt;0,"متأخر",IF(O11&lt;0,"دفع مقدمًا","مسدد حتى اليوم")))))</f>
        <v/>
      </c>
      <c r="R11" s="23">
        <f>IF(A11&amp;""="","",IFERROR(SUMIFS('الدفعات'!$A$6:$A$2005,'الدفعات'!$B$6:$B$2005,A11&amp;"",'الدفعات'!$G$6:$G$2005,1)/COUNTIFS('الدفعات'!$B$6:$B$2005,A11&amp;"",'الدفعات'!$G$6:$G$2005,1),""))</f>
        <v/>
      </c>
      <c r="S11" s="22">
        <f>IF(Q11="متأخر",COUNTIFS($Q$6:$Q$505,"متأخر",$O$6:$O$505,"&gt;"&amp;O11)+COUNTIFS($Q$6:Q11,"متأخر",$O$6:O11,O11),"")</f>
        <v/>
      </c>
    </row>
    <row r="12">
      <c r="A12" s="5" t="inlineStr">
        <is>
          <t>S07</t>
        </is>
      </c>
      <c r="B12" s="5" t="inlineStr">
        <is>
          <t>F04</t>
        </is>
      </c>
      <c r="C12" s="5" t="inlineStr">
        <is>
          <t>آدم هشام</t>
        </is>
      </c>
      <c r="D12" s="5" t="inlineStr">
        <is>
          <t>هشام لطفي</t>
        </is>
      </c>
      <c r="E12" s="20" t="inlineStr">
        <is>
          <t>01010000007</t>
        </is>
      </c>
      <c r="F12" s="5" t="inlineStr">
        <is>
          <t>أولى ابتدائي</t>
        </is>
      </c>
      <c r="G12" s="19" t="n">
        <v>0</v>
      </c>
      <c r="H12" s="5" t="inlineStr">
        <is>
          <t>ملتحق</t>
        </is>
      </c>
      <c r="I12" s="21">
        <f>IF(F12&amp;""="","",IFERROR(INDEX('المراحل'!$B$6:$B$45,MATCH(F12&amp;"",'المراحل'!$A$6:$A$45,0)),""))</f>
        <v/>
      </c>
      <c r="J12" s="22">
        <f>IF(A12&amp;""="","",IF(B12&amp;""="",1,COUNTIFS($B$6:B12,B12&amp;"",$H$6:H12,"&lt;&gt;منسحب")))</f>
        <v/>
      </c>
      <c r="K12" s="21">
        <f>IF(OR(I12="",J12=""),"",IF(H12="منسحب",0,ROUND(I12*IF(J12&lt;=1,0,IF(J12=2,'الإعدادات'!$B$5,'الإعدادات'!$B$6)),2)))</f>
        <v/>
      </c>
      <c r="L12" s="21">
        <f>IF(K12="","",IF(H12="منسحب",0,ROUND(MAX(0,I12-K12-N(G12)),2)))</f>
        <v/>
      </c>
      <c r="M12" s="21">
        <f>IF(L12="","",ROUND(L12*SUMIFS('الإعدادات'!$C$10:$C$17,'الإعدادات'!$B$10:$B$17,"&lt;="&amp;'الإعدادات'!$B$4),2))</f>
        <v/>
      </c>
      <c r="N12" s="21">
        <f>IF(A12&amp;""="","",SUMIFS('الدفعات'!$C$6:$C$2005,'الدفعات'!$B$6:$B$2005,A12&amp;""))</f>
        <v/>
      </c>
      <c r="O12" s="21">
        <f>IF(M12="","",ROUND(M12-N12,2))</f>
        <v/>
      </c>
      <c r="P12" s="21">
        <f>IF(L12="","",ROUND(L12-N12,2))</f>
        <v/>
      </c>
      <c r="Q12" s="6">
        <f>IF(A12&amp;""="","",IF(H12="منسحب","منسحب",IF(L12="","بيانات ناقصة",IF(O12&gt;0,"متأخر",IF(O12&lt;0,"دفع مقدمًا","مسدد حتى اليوم")))))</f>
        <v/>
      </c>
      <c r="R12" s="23">
        <f>IF(A12&amp;""="","",IFERROR(SUMIFS('الدفعات'!$A$6:$A$2005,'الدفعات'!$B$6:$B$2005,A12&amp;"",'الدفعات'!$G$6:$G$2005,1)/COUNTIFS('الدفعات'!$B$6:$B$2005,A12&amp;"",'الدفعات'!$G$6:$G$2005,1),""))</f>
        <v/>
      </c>
      <c r="S12" s="22">
        <f>IF(Q12="متأخر",COUNTIFS($Q$6:$Q$505,"متأخر",$O$6:$O$505,"&gt;"&amp;O12)+COUNTIFS($Q$6:Q12,"متأخر",$O$6:O12,O12),"")</f>
        <v/>
      </c>
    </row>
    <row r="13">
      <c r="A13" s="5" t="inlineStr">
        <is>
          <t>S08</t>
        </is>
      </c>
      <c r="B13" s="5" t="inlineStr">
        <is>
          <t>F05</t>
        </is>
      </c>
      <c r="C13" s="5" t="inlineStr">
        <is>
          <t>جني طارق</t>
        </is>
      </c>
      <c r="D13" s="5" t="inlineStr">
        <is>
          <t>طارق مجدي</t>
        </is>
      </c>
      <c r="E13" s="20" t="inlineStr">
        <is>
          <t>01010000008</t>
        </is>
      </c>
      <c r="F13" s="5" t="inlineStr">
        <is>
          <t>تمهيدي KG1</t>
        </is>
      </c>
      <c r="G13" s="19" t="n">
        <v>0</v>
      </c>
      <c r="H13" s="5" t="inlineStr">
        <is>
          <t>منسحب</t>
        </is>
      </c>
      <c r="I13" s="21">
        <f>IF(F13&amp;""="","",IFERROR(INDEX('المراحل'!$B$6:$B$45,MATCH(F13&amp;"",'المراحل'!$A$6:$A$45,0)),""))</f>
        <v/>
      </c>
      <c r="J13" s="22">
        <f>IF(A13&amp;""="","",IF(B13&amp;""="",1,COUNTIFS($B$6:B13,B13&amp;"",$H$6:H13,"&lt;&gt;منسحب")))</f>
        <v/>
      </c>
      <c r="K13" s="21">
        <f>IF(OR(I13="",J13=""),"",IF(H13="منسحب",0,ROUND(I13*IF(J13&lt;=1,0,IF(J13=2,'الإعدادات'!$B$5,'الإعدادات'!$B$6)),2)))</f>
        <v/>
      </c>
      <c r="L13" s="21">
        <f>IF(K13="","",IF(H13="منسحب",0,ROUND(MAX(0,I13-K13-N(G13)),2)))</f>
        <v/>
      </c>
      <c r="M13" s="21">
        <f>IF(L13="","",ROUND(L13*SUMIFS('الإعدادات'!$C$10:$C$17,'الإعدادات'!$B$10:$B$17,"&lt;="&amp;'الإعدادات'!$B$4),2))</f>
        <v/>
      </c>
      <c r="N13" s="21">
        <f>IF(A13&amp;""="","",SUMIFS('الدفعات'!$C$6:$C$2005,'الدفعات'!$B$6:$B$2005,A13&amp;""))</f>
        <v/>
      </c>
      <c r="O13" s="21">
        <f>IF(M13="","",ROUND(M13-N13,2))</f>
        <v/>
      </c>
      <c r="P13" s="21">
        <f>IF(L13="","",ROUND(L13-N13,2))</f>
        <v/>
      </c>
      <c r="Q13" s="6">
        <f>IF(A13&amp;""="","",IF(H13="منسحب","منسحب",IF(L13="","بيانات ناقصة",IF(O13&gt;0,"متأخر",IF(O13&lt;0,"دفع مقدمًا","مسدد حتى اليوم")))))</f>
        <v/>
      </c>
      <c r="R13" s="23">
        <f>IF(A13&amp;""="","",IFERROR(SUMIFS('الدفعات'!$A$6:$A$2005,'الدفعات'!$B$6:$B$2005,A13&amp;"",'الدفعات'!$G$6:$G$2005,1)/COUNTIFS('الدفعات'!$B$6:$B$2005,A13&amp;"",'الدفعات'!$G$6:$G$2005,1),""))</f>
        <v/>
      </c>
      <c r="S13" s="22">
        <f>IF(Q13="متأخر",COUNTIFS($Q$6:$Q$505,"متأخر",$O$6:$O$505,"&gt;"&amp;O13)+COUNTIFS($Q$6:Q13,"متأخر",$O$6:O13,O13),"")</f>
        <v/>
      </c>
    </row>
    <row r="14">
      <c r="A14" s="5" t="inlineStr">
        <is>
          <t>S09</t>
        </is>
      </c>
      <c r="B14" s="5" t="inlineStr">
        <is>
          <t>F06</t>
        </is>
      </c>
      <c r="C14" s="5" t="inlineStr">
        <is>
          <t>كريم ياسر</t>
        </is>
      </c>
      <c r="D14" s="5" t="inlineStr">
        <is>
          <t>ياسر فؤاد</t>
        </is>
      </c>
      <c r="E14" s="20" t="inlineStr">
        <is>
          <t>01010000009</t>
        </is>
      </c>
      <c r="F14" s="5" t="inlineStr">
        <is>
          <t>تمهيدي KG2</t>
        </is>
      </c>
      <c r="G14" s="19" t="n">
        <v>0</v>
      </c>
      <c r="H14" s="5" t="inlineStr">
        <is>
          <t>ملتحق</t>
        </is>
      </c>
      <c r="I14" s="21">
        <f>IF(F14&amp;""="","",IFERROR(INDEX('المراحل'!$B$6:$B$45,MATCH(F14&amp;"",'المراحل'!$A$6:$A$45,0)),""))</f>
        <v/>
      </c>
      <c r="J14" s="22">
        <f>IF(A14&amp;""="","",IF(B14&amp;""="",1,COUNTIFS($B$6:B14,B14&amp;"",$H$6:H14,"&lt;&gt;منسحب")))</f>
        <v/>
      </c>
      <c r="K14" s="21">
        <f>IF(OR(I14="",J14=""),"",IF(H14="منسحب",0,ROUND(I14*IF(J14&lt;=1,0,IF(J14=2,'الإعدادات'!$B$5,'الإعدادات'!$B$6)),2)))</f>
        <v/>
      </c>
      <c r="L14" s="21">
        <f>IF(K14="","",IF(H14="منسحب",0,ROUND(MAX(0,I14-K14-N(G14)),2)))</f>
        <v/>
      </c>
      <c r="M14" s="21">
        <f>IF(L14="","",ROUND(L14*SUMIFS('الإعدادات'!$C$10:$C$17,'الإعدادات'!$B$10:$B$17,"&lt;="&amp;'الإعدادات'!$B$4),2))</f>
        <v/>
      </c>
      <c r="N14" s="21">
        <f>IF(A14&amp;""="","",SUMIFS('الدفعات'!$C$6:$C$2005,'الدفعات'!$B$6:$B$2005,A14&amp;""))</f>
        <v/>
      </c>
      <c r="O14" s="21">
        <f>IF(M14="","",ROUND(M14-N14,2))</f>
        <v/>
      </c>
      <c r="P14" s="21">
        <f>IF(L14="","",ROUND(L14-N14,2))</f>
        <v/>
      </c>
      <c r="Q14" s="6">
        <f>IF(A14&amp;""="","",IF(H14="منسحب","منسحب",IF(L14="","بيانات ناقصة",IF(O14&gt;0,"متأخر",IF(O14&lt;0,"دفع مقدمًا","مسدد حتى اليوم")))))</f>
        <v/>
      </c>
      <c r="R14" s="23">
        <f>IF(A14&amp;""="","",IFERROR(SUMIFS('الدفعات'!$A$6:$A$2005,'الدفعات'!$B$6:$B$2005,A14&amp;"",'الدفعات'!$G$6:$G$2005,1)/COUNTIFS('الدفعات'!$B$6:$B$2005,A14&amp;"",'الدفعات'!$G$6:$G$2005,1),""))</f>
        <v/>
      </c>
      <c r="S14" s="22">
        <f>IF(Q14="متأخر",COUNTIFS($Q$6:$Q$505,"متأخر",$O$6:$O$505,"&gt;"&amp;O14)+COUNTIFS($Q$6:Q14,"متأخر",$O$6:O14,O14),"")</f>
        <v/>
      </c>
    </row>
    <row r="15">
      <c r="A15" s="5" t="n"/>
      <c r="B15" s="5" t="n"/>
      <c r="C15" s="5" t="n"/>
      <c r="D15" s="5" t="n"/>
      <c r="E15" s="20" t="n"/>
      <c r="F15" s="5" t="n"/>
      <c r="G15" s="19" t="n"/>
      <c r="H15" s="5" t="n"/>
      <c r="I15" s="21">
        <f>IF(F15&amp;""="","",IFERROR(INDEX('المراحل'!$B$6:$B$45,MATCH(F15&amp;"",'المراحل'!$A$6:$A$45,0)),""))</f>
        <v/>
      </c>
      <c r="J15" s="22">
        <f>IF(A15&amp;""="","",IF(B15&amp;""="",1,COUNTIFS($B$6:B15,B15&amp;"",$H$6:H15,"&lt;&gt;منسحب")))</f>
        <v/>
      </c>
      <c r="K15" s="21">
        <f>IF(OR(I15="",J15=""),"",IF(H15="منسحب",0,ROUND(I15*IF(J15&lt;=1,0,IF(J15=2,'الإعدادات'!$B$5,'الإعدادات'!$B$6)),2)))</f>
        <v/>
      </c>
      <c r="L15" s="21">
        <f>IF(K15="","",IF(H15="منسحب",0,ROUND(MAX(0,I15-K15-N(G15)),2)))</f>
        <v/>
      </c>
      <c r="M15" s="21">
        <f>IF(L15="","",ROUND(L15*SUMIFS('الإعدادات'!$C$10:$C$17,'الإعدادات'!$B$10:$B$17,"&lt;="&amp;'الإعدادات'!$B$4),2))</f>
        <v/>
      </c>
      <c r="N15" s="21">
        <f>IF(A15&amp;""="","",SUMIFS('الدفعات'!$C$6:$C$2005,'الدفعات'!$B$6:$B$2005,A15&amp;""))</f>
        <v/>
      </c>
      <c r="O15" s="21">
        <f>IF(M15="","",ROUND(M15-N15,2))</f>
        <v/>
      </c>
      <c r="P15" s="21">
        <f>IF(L15="","",ROUND(L15-N15,2))</f>
        <v/>
      </c>
      <c r="Q15" s="6">
        <f>IF(A15&amp;""="","",IF(H15="منسحب","منسحب",IF(L15="","بيانات ناقصة",IF(O15&gt;0,"متأخر",IF(O15&lt;0,"دفع مقدمًا","مسدد حتى اليوم")))))</f>
        <v/>
      </c>
      <c r="R15" s="23">
        <f>IF(A15&amp;""="","",IFERROR(SUMIFS('الدفعات'!$A$6:$A$2005,'الدفعات'!$B$6:$B$2005,A15&amp;"",'الدفعات'!$G$6:$G$2005,1)/COUNTIFS('الدفعات'!$B$6:$B$2005,A15&amp;"",'الدفعات'!$G$6:$G$2005,1),""))</f>
        <v/>
      </c>
      <c r="S15" s="22">
        <f>IF(Q15="متأخر",COUNTIFS($Q$6:$Q$505,"متأخر",$O$6:$O$505,"&gt;"&amp;O15)+COUNTIFS($Q$6:Q15,"متأخر",$O$6:O15,O15),"")</f>
        <v/>
      </c>
    </row>
    <row r="16">
      <c r="A16" s="5" t="n"/>
      <c r="B16" s="5" t="n"/>
      <c r="C16" s="5" t="n"/>
      <c r="D16" s="5" t="n"/>
      <c r="E16" s="20" t="n"/>
      <c r="F16" s="5" t="n"/>
      <c r="G16" s="19" t="n"/>
      <c r="H16" s="5" t="n"/>
      <c r="I16" s="21">
        <f>IF(F16&amp;""="","",IFERROR(INDEX('المراحل'!$B$6:$B$45,MATCH(F16&amp;"",'المراحل'!$A$6:$A$45,0)),""))</f>
        <v/>
      </c>
      <c r="J16" s="22">
        <f>IF(A16&amp;""="","",IF(B16&amp;""="",1,COUNTIFS($B$6:B16,B16&amp;"",$H$6:H16,"&lt;&gt;منسحب")))</f>
        <v/>
      </c>
      <c r="K16" s="21">
        <f>IF(OR(I16="",J16=""),"",IF(H16="منسحب",0,ROUND(I16*IF(J16&lt;=1,0,IF(J16=2,'الإعدادات'!$B$5,'الإعدادات'!$B$6)),2)))</f>
        <v/>
      </c>
      <c r="L16" s="21">
        <f>IF(K16="","",IF(H16="منسحب",0,ROUND(MAX(0,I16-K16-N(G16)),2)))</f>
        <v/>
      </c>
      <c r="M16" s="21">
        <f>IF(L16="","",ROUND(L16*SUMIFS('الإعدادات'!$C$10:$C$17,'الإعدادات'!$B$10:$B$17,"&lt;="&amp;'الإعدادات'!$B$4),2))</f>
        <v/>
      </c>
      <c r="N16" s="21">
        <f>IF(A16&amp;""="","",SUMIFS('الدفعات'!$C$6:$C$2005,'الدفعات'!$B$6:$B$2005,A16&amp;""))</f>
        <v/>
      </c>
      <c r="O16" s="21">
        <f>IF(M16="","",ROUND(M16-N16,2))</f>
        <v/>
      </c>
      <c r="P16" s="21">
        <f>IF(L16="","",ROUND(L16-N16,2))</f>
        <v/>
      </c>
      <c r="Q16" s="6">
        <f>IF(A16&amp;""="","",IF(H16="منسحب","منسحب",IF(L16="","بيانات ناقصة",IF(O16&gt;0,"متأخر",IF(O16&lt;0,"دفع مقدمًا","مسدد حتى اليوم")))))</f>
        <v/>
      </c>
      <c r="R16" s="23">
        <f>IF(A16&amp;""="","",IFERROR(SUMIFS('الدفعات'!$A$6:$A$2005,'الدفعات'!$B$6:$B$2005,A16&amp;"",'الدفعات'!$G$6:$G$2005,1)/COUNTIFS('الدفعات'!$B$6:$B$2005,A16&amp;"",'الدفعات'!$G$6:$G$2005,1),""))</f>
        <v/>
      </c>
      <c r="S16" s="22">
        <f>IF(Q16="متأخر",COUNTIFS($Q$6:$Q$505,"متأخر",$O$6:$O$505,"&gt;"&amp;O16)+COUNTIFS($Q$6:Q16,"متأخر",$O$6:O16,O16),"")</f>
        <v/>
      </c>
    </row>
    <row r="17">
      <c r="A17" s="5" t="n"/>
      <c r="B17" s="5" t="n"/>
      <c r="C17" s="5" t="n"/>
      <c r="D17" s="5" t="n"/>
      <c r="E17" s="20" t="n"/>
      <c r="F17" s="5" t="n"/>
      <c r="G17" s="19" t="n"/>
      <c r="H17" s="5" t="n"/>
      <c r="I17" s="21">
        <f>IF(F17&amp;""="","",IFERROR(INDEX('المراحل'!$B$6:$B$45,MATCH(F17&amp;"",'المراحل'!$A$6:$A$45,0)),""))</f>
        <v/>
      </c>
      <c r="J17" s="22">
        <f>IF(A17&amp;""="","",IF(B17&amp;""="",1,COUNTIFS($B$6:B17,B17&amp;"",$H$6:H17,"&lt;&gt;منسحب")))</f>
        <v/>
      </c>
      <c r="K17" s="21">
        <f>IF(OR(I17="",J17=""),"",IF(H17="منسحب",0,ROUND(I17*IF(J17&lt;=1,0,IF(J17=2,'الإعدادات'!$B$5,'الإعدادات'!$B$6)),2)))</f>
        <v/>
      </c>
      <c r="L17" s="21">
        <f>IF(K17="","",IF(H17="منسحب",0,ROUND(MAX(0,I17-K17-N(G17)),2)))</f>
        <v/>
      </c>
      <c r="M17" s="21">
        <f>IF(L17="","",ROUND(L17*SUMIFS('الإعدادات'!$C$10:$C$17,'الإعدادات'!$B$10:$B$17,"&lt;="&amp;'الإعدادات'!$B$4),2))</f>
        <v/>
      </c>
      <c r="N17" s="21">
        <f>IF(A17&amp;""="","",SUMIFS('الدفعات'!$C$6:$C$2005,'الدفعات'!$B$6:$B$2005,A17&amp;""))</f>
        <v/>
      </c>
      <c r="O17" s="21">
        <f>IF(M17="","",ROUND(M17-N17,2))</f>
        <v/>
      </c>
      <c r="P17" s="21">
        <f>IF(L17="","",ROUND(L17-N17,2))</f>
        <v/>
      </c>
      <c r="Q17" s="6">
        <f>IF(A17&amp;""="","",IF(H17="منسحب","منسحب",IF(L17="","بيانات ناقصة",IF(O17&gt;0,"متأخر",IF(O17&lt;0,"دفع مقدمًا","مسدد حتى اليوم")))))</f>
        <v/>
      </c>
      <c r="R17" s="23">
        <f>IF(A17&amp;""="","",IFERROR(SUMIFS('الدفعات'!$A$6:$A$2005,'الدفعات'!$B$6:$B$2005,A17&amp;"",'الدفعات'!$G$6:$G$2005,1)/COUNTIFS('الدفعات'!$B$6:$B$2005,A17&amp;"",'الدفعات'!$G$6:$G$2005,1),""))</f>
        <v/>
      </c>
      <c r="S17" s="22">
        <f>IF(Q17="متأخر",COUNTIFS($Q$6:$Q$505,"متأخر",$O$6:$O$505,"&gt;"&amp;O17)+COUNTIFS($Q$6:Q17,"متأخر",$O$6:O17,O17),"")</f>
        <v/>
      </c>
    </row>
    <row r="18">
      <c r="A18" s="5" t="n"/>
      <c r="B18" s="5" t="n"/>
      <c r="C18" s="5" t="n"/>
      <c r="D18" s="5" t="n"/>
      <c r="E18" s="20" t="n"/>
      <c r="F18" s="5" t="n"/>
      <c r="G18" s="19" t="n"/>
      <c r="H18" s="5" t="n"/>
      <c r="I18" s="21">
        <f>IF(F18&amp;""="","",IFERROR(INDEX('المراحل'!$B$6:$B$45,MATCH(F18&amp;"",'المراحل'!$A$6:$A$45,0)),""))</f>
        <v/>
      </c>
      <c r="J18" s="22">
        <f>IF(A18&amp;""="","",IF(B18&amp;""="",1,COUNTIFS($B$6:B18,B18&amp;"",$H$6:H18,"&lt;&gt;منسحب")))</f>
        <v/>
      </c>
      <c r="K18" s="21">
        <f>IF(OR(I18="",J18=""),"",IF(H18="منسحب",0,ROUND(I18*IF(J18&lt;=1,0,IF(J18=2,'الإعدادات'!$B$5,'الإعدادات'!$B$6)),2)))</f>
        <v/>
      </c>
      <c r="L18" s="21">
        <f>IF(K18="","",IF(H18="منسحب",0,ROUND(MAX(0,I18-K18-N(G18)),2)))</f>
        <v/>
      </c>
      <c r="M18" s="21">
        <f>IF(L18="","",ROUND(L18*SUMIFS('الإعدادات'!$C$10:$C$17,'الإعدادات'!$B$10:$B$17,"&lt;="&amp;'الإعدادات'!$B$4),2))</f>
        <v/>
      </c>
      <c r="N18" s="21">
        <f>IF(A18&amp;""="","",SUMIFS('الدفعات'!$C$6:$C$2005,'الدفعات'!$B$6:$B$2005,A18&amp;""))</f>
        <v/>
      </c>
      <c r="O18" s="21">
        <f>IF(M18="","",ROUND(M18-N18,2))</f>
        <v/>
      </c>
      <c r="P18" s="21">
        <f>IF(L18="","",ROUND(L18-N18,2))</f>
        <v/>
      </c>
      <c r="Q18" s="6">
        <f>IF(A18&amp;""="","",IF(H18="منسحب","منسحب",IF(L18="","بيانات ناقصة",IF(O18&gt;0,"متأخر",IF(O18&lt;0,"دفع مقدمًا","مسدد حتى اليوم")))))</f>
        <v/>
      </c>
      <c r="R18" s="23">
        <f>IF(A18&amp;""="","",IFERROR(SUMIFS('الدفعات'!$A$6:$A$2005,'الدفعات'!$B$6:$B$2005,A18&amp;"",'الدفعات'!$G$6:$G$2005,1)/COUNTIFS('الدفعات'!$B$6:$B$2005,A18&amp;"",'الدفعات'!$G$6:$G$2005,1),""))</f>
        <v/>
      </c>
      <c r="S18" s="22">
        <f>IF(Q18="متأخر",COUNTIFS($Q$6:$Q$505,"متأخر",$O$6:$O$505,"&gt;"&amp;O18)+COUNTIFS($Q$6:Q18,"متأخر",$O$6:O18,O18),"")</f>
        <v/>
      </c>
    </row>
    <row r="19">
      <c r="A19" s="5" t="n"/>
      <c r="B19" s="5" t="n"/>
      <c r="C19" s="5" t="n"/>
      <c r="D19" s="5" t="n"/>
      <c r="E19" s="20" t="n"/>
      <c r="F19" s="5" t="n"/>
      <c r="G19" s="19" t="n"/>
      <c r="H19" s="5" t="n"/>
      <c r="I19" s="21">
        <f>IF(F19&amp;""="","",IFERROR(INDEX('المراحل'!$B$6:$B$45,MATCH(F19&amp;"",'المراحل'!$A$6:$A$45,0)),""))</f>
        <v/>
      </c>
      <c r="J19" s="22">
        <f>IF(A19&amp;""="","",IF(B19&amp;""="",1,COUNTIFS($B$6:B19,B19&amp;"",$H$6:H19,"&lt;&gt;منسحب")))</f>
        <v/>
      </c>
      <c r="K19" s="21">
        <f>IF(OR(I19="",J19=""),"",IF(H19="منسحب",0,ROUND(I19*IF(J19&lt;=1,0,IF(J19=2,'الإعدادات'!$B$5,'الإعدادات'!$B$6)),2)))</f>
        <v/>
      </c>
      <c r="L19" s="21">
        <f>IF(K19="","",IF(H19="منسحب",0,ROUND(MAX(0,I19-K19-N(G19)),2)))</f>
        <v/>
      </c>
      <c r="M19" s="21">
        <f>IF(L19="","",ROUND(L19*SUMIFS('الإعدادات'!$C$10:$C$17,'الإعدادات'!$B$10:$B$17,"&lt;="&amp;'الإعدادات'!$B$4),2))</f>
        <v/>
      </c>
      <c r="N19" s="21">
        <f>IF(A19&amp;""="","",SUMIFS('الدفعات'!$C$6:$C$2005,'الدفعات'!$B$6:$B$2005,A19&amp;""))</f>
        <v/>
      </c>
      <c r="O19" s="21">
        <f>IF(M19="","",ROUND(M19-N19,2))</f>
        <v/>
      </c>
      <c r="P19" s="21">
        <f>IF(L19="","",ROUND(L19-N19,2))</f>
        <v/>
      </c>
      <c r="Q19" s="6">
        <f>IF(A19&amp;""="","",IF(H19="منسحب","منسحب",IF(L19="","بيانات ناقصة",IF(O19&gt;0,"متأخر",IF(O19&lt;0,"دفع مقدمًا","مسدد حتى اليوم")))))</f>
        <v/>
      </c>
      <c r="R19" s="23">
        <f>IF(A19&amp;""="","",IFERROR(SUMIFS('الدفعات'!$A$6:$A$2005,'الدفعات'!$B$6:$B$2005,A19&amp;"",'الدفعات'!$G$6:$G$2005,1)/COUNTIFS('الدفعات'!$B$6:$B$2005,A19&amp;"",'الدفعات'!$G$6:$G$2005,1),""))</f>
        <v/>
      </c>
      <c r="S19" s="22">
        <f>IF(Q19="متأخر",COUNTIFS($Q$6:$Q$505,"متأخر",$O$6:$O$505,"&gt;"&amp;O19)+COUNTIFS($Q$6:Q19,"متأخر",$O$6:O19,O19),"")</f>
        <v/>
      </c>
    </row>
    <row r="20">
      <c r="A20" s="5" t="n"/>
      <c r="B20" s="5" t="n"/>
      <c r="C20" s="5" t="n"/>
      <c r="D20" s="5" t="n"/>
      <c r="E20" s="20" t="n"/>
      <c r="F20" s="5" t="n"/>
      <c r="G20" s="19" t="n"/>
      <c r="H20" s="5" t="n"/>
      <c r="I20" s="21">
        <f>IF(F20&amp;""="","",IFERROR(INDEX('المراحل'!$B$6:$B$45,MATCH(F20&amp;"",'المراحل'!$A$6:$A$45,0)),""))</f>
        <v/>
      </c>
      <c r="J20" s="22">
        <f>IF(A20&amp;""="","",IF(B20&amp;""="",1,COUNTIFS($B$6:B20,B20&amp;"",$H$6:H20,"&lt;&gt;منسحب")))</f>
        <v/>
      </c>
      <c r="K20" s="21">
        <f>IF(OR(I20="",J20=""),"",IF(H20="منسحب",0,ROUND(I20*IF(J20&lt;=1,0,IF(J20=2,'الإعدادات'!$B$5,'الإعدادات'!$B$6)),2)))</f>
        <v/>
      </c>
      <c r="L20" s="21">
        <f>IF(K20="","",IF(H20="منسحب",0,ROUND(MAX(0,I20-K20-N(G20)),2)))</f>
        <v/>
      </c>
      <c r="M20" s="21">
        <f>IF(L20="","",ROUND(L20*SUMIFS('الإعدادات'!$C$10:$C$17,'الإعدادات'!$B$10:$B$17,"&lt;="&amp;'الإعدادات'!$B$4),2))</f>
        <v/>
      </c>
      <c r="N20" s="21">
        <f>IF(A20&amp;""="","",SUMIFS('الدفعات'!$C$6:$C$2005,'الدفعات'!$B$6:$B$2005,A20&amp;""))</f>
        <v/>
      </c>
      <c r="O20" s="21">
        <f>IF(M20="","",ROUND(M20-N20,2))</f>
        <v/>
      </c>
      <c r="P20" s="21">
        <f>IF(L20="","",ROUND(L20-N20,2))</f>
        <v/>
      </c>
      <c r="Q20" s="6">
        <f>IF(A20&amp;""="","",IF(H20="منسحب","منسحب",IF(L20="","بيانات ناقصة",IF(O20&gt;0,"متأخر",IF(O20&lt;0,"دفع مقدمًا","مسدد حتى اليوم")))))</f>
        <v/>
      </c>
      <c r="R20" s="23">
        <f>IF(A20&amp;""="","",IFERROR(SUMIFS('الدفعات'!$A$6:$A$2005,'الدفعات'!$B$6:$B$2005,A20&amp;"",'الدفعات'!$G$6:$G$2005,1)/COUNTIFS('الدفعات'!$B$6:$B$2005,A20&amp;"",'الدفعات'!$G$6:$G$2005,1),""))</f>
        <v/>
      </c>
      <c r="S20" s="22">
        <f>IF(Q20="متأخر",COUNTIFS($Q$6:$Q$505,"متأخر",$O$6:$O$505,"&gt;"&amp;O20)+COUNTIFS($Q$6:Q20,"متأخر",$O$6:O20,O20),"")</f>
        <v/>
      </c>
    </row>
    <row r="21">
      <c r="A21" s="5" t="n"/>
      <c r="B21" s="5" t="n"/>
      <c r="C21" s="5" t="n"/>
      <c r="D21" s="5" t="n"/>
      <c r="E21" s="20" t="n"/>
      <c r="F21" s="5" t="n"/>
      <c r="G21" s="19" t="n"/>
      <c r="H21" s="5" t="n"/>
      <c r="I21" s="21">
        <f>IF(F21&amp;""="","",IFERROR(INDEX('المراحل'!$B$6:$B$45,MATCH(F21&amp;"",'المراحل'!$A$6:$A$45,0)),""))</f>
        <v/>
      </c>
      <c r="J21" s="22">
        <f>IF(A21&amp;""="","",IF(B21&amp;""="",1,COUNTIFS($B$6:B21,B21&amp;"",$H$6:H21,"&lt;&gt;منسحب")))</f>
        <v/>
      </c>
      <c r="K21" s="21">
        <f>IF(OR(I21="",J21=""),"",IF(H21="منسحب",0,ROUND(I21*IF(J21&lt;=1,0,IF(J21=2,'الإعدادات'!$B$5,'الإعدادات'!$B$6)),2)))</f>
        <v/>
      </c>
      <c r="L21" s="21">
        <f>IF(K21="","",IF(H21="منسحب",0,ROUND(MAX(0,I21-K21-N(G21)),2)))</f>
        <v/>
      </c>
      <c r="M21" s="21">
        <f>IF(L21="","",ROUND(L21*SUMIFS('الإعدادات'!$C$10:$C$17,'الإعدادات'!$B$10:$B$17,"&lt;="&amp;'الإعدادات'!$B$4),2))</f>
        <v/>
      </c>
      <c r="N21" s="21">
        <f>IF(A21&amp;""="","",SUMIFS('الدفعات'!$C$6:$C$2005,'الدفعات'!$B$6:$B$2005,A21&amp;""))</f>
        <v/>
      </c>
      <c r="O21" s="21">
        <f>IF(M21="","",ROUND(M21-N21,2))</f>
        <v/>
      </c>
      <c r="P21" s="21">
        <f>IF(L21="","",ROUND(L21-N21,2))</f>
        <v/>
      </c>
      <c r="Q21" s="6">
        <f>IF(A21&amp;""="","",IF(H21="منسحب","منسحب",IF(L21="","بيانات ناقصة",IF(O21&gt;0,"متأخر",IF(O21&lt;0,"دفع مقدمًا","مسدد حتى اليوم")))))</f>
        <v/>
      </c>
      <c r="R21" s="23">
        <f>IF(A21&amp;""="","",IFERROR(SUMIFS('الدفعات'!$A$6:$A$2005,'الدفعات'!$B$6:$B$2005,A21&amp;"",'الدفعات'!$G$6:$G$2005,1)/COUNTIFS('الدفعات'!$B$6:$B$2005,A21&amp;"",'الدفعات'!$G$6:$G$2005,1),""))</f>
        <v/>
      </c>
      <c r="S21" s="22">
        <f>IF(Q21="متأخر",COUNTIFS($Q$6:$Q$505,"متأخر",$O$6:$O$505,"&gt;"&amp;O21)+COUNTIFS($Q$6:Q21,"متأخر",$O$6:O21,O21),"")</f>
        <v/>
      </c>
    </row>
    <row r="22">
      <c r="A22" s="5" t="n"/>
      <c r="B22" s="5" t="n"/>
      <c r="C22" s="5" t="n"/>
      <c r="D22" s="5" t="n"/>
      <c r="E22" s="20" t="n"/>
      <c r="F22" s="5" t="n"/>
      <c r="G22" s="19" t="n"/>
      <c r="H22" s="5" t="n"/>
      <c r="I22" s="21">
        <f>IF(F22&amp;""="","",IFERROR(INDEX('المراحل'!$B$6:$B$45,MATCH(F22&amp;"",'المراحل'!$A$6:$A$45,0)),""))</f>
        <v/>
      </c>
      <c r="J22" s="22">
        <f>IF(A22&amp;""="","",IF(B22&amp;""="",1,COUNTIFS($B$6:B22,B22&amp;"",$H$6:H22,"&lt;&gt;منسحب")))</f>
        <v/>
      </c>
      <c r="K22" s="21">
        <f>IF(OR(I22="",J22=""),"",IF(H22="منسحب",0,ROUND(I22*IF(J22&lt;=1,0,IF(J22=2,'الإعدادات'!$B$5,'الإعدادات'!$B$6)),2)))</f>
        <v/>
      </c>
      <c r="L22" s="21">
        <f>IF(K22="","",IF(H22="منسحب",0,ROUND(MAX(0,I22-K22-N(G22)),2)))</f>
        <v/>
      </c>
      <c r="M22" s="21">
        <f>IF(L22="","",ROUND(L22*SUMIFS('الإعدادات'!$C$10:$C$17,'الإعدادات'!$B$10:$B$17,"&lt;="&amp;'الإعدادات'!$B$4),2))</f>
        <v/>
      </c>
      <c r="N22" s="21">
        <f>IF(A22&amp;""="","",SUMIFS('الدفعات'!$C$6:$C$2005,'الدفعات'!$B$6:$B$2005,A22&amp;""))</f>
        <v/>
      </c>
      <c r="O22" s="21">
        <f>IF(M22="","",ROUND(M22-N22,2))</f>
        <v/>
      </c>
      <c r="P22" s="21">
        <f>IF(L22="","",ROUND(L22-N22,2))</f>
        <v/>
      </c>
      <c r="Q22" s="6">
        <f>IF(A22&amp;""="","",IF(H22="منسحب","منسحب",IF(L22="","بيانات ناقصة",IF(O22&gt;0,"متأخر",IF(O22&lt;0,"دفع مقدمًا","مسدد حتى اليوم")))))</f>
        <v/>
      </c>
      <c r="R22" s="23">
        <f>IF(A22&amp;""="","",IFERROR(SUMIFS('الدفعات'!$A$6:$A$2005,'الدفعات'!$B$6:$B$2005,A22&amp;"",'الدفعات'!$G$6:$G$2005,1)/COUNTIFS('الدفعات'!$B$6:$B$2005,A22&amp;"",'الدفعات'!$G$6:$G$2005,1),""))</f>
        <v/>
      </c>
      <c r="S22" s="22">
        <f>IF(Q22="متأخر",COUNTIFS($Q$6:$Q$505,"متأخر",$O$6:$O$505,"&gt;"&amp;O22)+COUNTIFS($Q$6:Q22,"متأخر",$O$6:O22,O22),"")</f>
        <v/>
      </c>
    </row>
    <row r="23">
      <c r="A23" s="5" t="n"/>
      <c r="B23" s="5" t="n"/>
      <c r="C23" s="5" t="n"/>
      <c r="D23" s="5" t="n"/>
      <c r="E23" s="20" t="n"/>
      <c r="F23" s="5" t="n"/>
      <c r="G23" s="19" t="n"/>
      <c r="H23" s="5" t="n"/>
      <c r="I23" s="21">
        <f>IF(F23&amp;""="","",IFERROR(INDEX('المراحل'!$B$6:$B$45,MATCH(F23&amp;"",'المراحل'!$A$6:$A$45,0)),""))</f>
        <v/>
      </c>
      <c r="J23" s="22">
        <f>IF(A23&amp;""="","",IF(B23&amp;""="",1,COUNTIFS($B$6:B23,B23&amp;"",$H$6:H23,"&lt;&gt;منسحب")))</f>
        <v/>
      </c>
      <c r="K23" s="21">
        <f>IF(OR(I23="",J23=""),"",IF(H23="منسحب",0,ROUND(I23*IF(J23&lt;=1,0,IF(J23=2,'الإعدادات'!$B$5,'الإعدادات'!$B$6)),2)))</f>
        <v/>
      </c>
      <c r="L23" s="21">
        <f>IF(K23="","",IF(H23="منسحب",0,ROUND(MAX(0,I23-K23-N(G23)),2)))</f>
        <v/>
      </c>
      <c r="M23" s="21">
        <f>IF(L23="","",ROUND(L23*SUMIFS('الإعدادات'!$C$10:$C$17,'الإعدادات'!$B$10:$B$17,"&lt;="&amp;'الإعدادات'!$B$4),2))</f>
        <v/>
      </c>
      <c r="N23" s="21">
        <f>IF(A23&amp;""="","",SUMIFS('الدفعات'!$C$6:$C$2005,'الدفعات'!$B$6:$B$2005,A23&amp;""))</f>
        <v/>
      </c>
      <c r="O23" s="21">
        <f>IF(M23="","",ROUND(M23-N23,2))</f>
        <v/>
      </c>
      <c r="P23" s="21">
        <f>IF(L23="","",ROUND(L23-N23,2))</f>
        <v/>
      </c>
      <c r="Q23" s="6">
        <f>IF(A23&amp;""="","",IF(H23="منسحب","منسحب",IF(L23="","بيانات ناقصة",IF(O23&gt;0,"متأخر",IF(O23&lt;0,"دفع مقدمًا","مسدد حتى اليوم")))))</f>
        <v/>
      </c>
      <c r="R23" s="23">
        <f>IF(A23&amp;""="","",IFERROR(SUMIFS('الدفعات'!$A$6:$A$2005,'الدفعات'!$B$6:$B$2005,A23&amp;"",'الدفعات'!$G$6:$G$2005,1)/COUNTIFS('الدفعات'!$B$6:$B$2005,A23&amp;"",'الدفعات'!$G$6:$G$2005,1),""))</f>
        <v/>
      </c>
      <c r="S23" s="22">
        <f>IF(Q23="متأخر",COUNTIFS($Q$6:$Q$505,"متأخر",$O$6:$O$505,"&gt;"&amp;O23)+COUNTIFS($Q$6:Q23,"متأخر",$O$6:O23,O23),"")</f>
        <v/>
      </c>
    </row>
    <row r="24">
      <c r="A24" s="5" t="n"/>
      <c r="B24" s="5" t="n"/>
      <c r="C24" s="5" t="n"/>
      <c r="D24" s="5" t="n"/>
      <c r="E24" s="20" t="n"/>
      <c r="F24" s="5" t="n"/>
      <c r="G24" s="19" t="n"/>
      <c r="H24" s="5" t="n"/>
      <c r="I24" s="21">
        <f>IF(F24&amp;""="","",IFERROR(INDEX('المراحل'!$B$6:$B$45,MATCH(F24&amp;"",'المراحل'!$A$6:$A$45,0)),""))</f>
        <v/>
      </c>
      <c r="J24" s="22">
        <f>IF(A24&amp;""="","",IF(B24&amp;""="",1,COUNTIFS($B$6:B24,B24&amp;"",$H$6:H24,"&lt;&gt;منسحب")))</f>
        <v/>
      </c>
      <c r="K24" s="21">
        <f>IF(OR(I24="",J24=""),"",IF(H24="منسحب",0,ROUND(I24*IF(J24&lt;=1,0,IF(J24=2,'الإعدادات'!$B$5,'الإعدادات'!$B$6)),2)))</f>
        <v/>
      </c>
      <c r="L24" s="21">
        <f>IF(K24="","",IF(H24="منسحب",0,ROUND(MAX(0,I24-K24-N(G24)),2)))</f>
        <v/>
      </c>
      <c r="M24" s="21">
        <f>IF(L24="","",ROUND(L24*SUMIFS('الإعدادات'!$C$10:$C$17,'الإعدادات'!$B$10:$B$17,"&lt;="&amp;'الإعدادات'!$B$4),2))</f>
        <v/>
      </c>
      <c r="N24" s="21">
        <f>IF(A24&amp;""="","",SUMIFS('الدفعات'!$C$6:$C$2005,'الدفعات'!$B$6:$B$2005,A24&amp;""))</f>
        <v/>
      </c>
      <c r="O24" s="21">
        <f>IF(M24="","",ROUND(M24-N24,2))</f>
        <v/>
      </c>
      <c r="P24" s="21">
        <f>IF(L24="","",ROUND(L24-N24,2))</f>
        <v/>
      </c>
      <c r="Q24" s="6">
        <f>IF(A24&amp;""="","",IF(H24="منسحب","منسحب",IF(L24="","بيانات ناقصة",IF(O24&gt;0,"متأخر",IF(O24&lt;0,"دفع مقدمًا","مسدد حتى اليوم")))))</f>
        <v/>
      </c>
      <c r="R24" s="23">
        <f>IF(A24&amp;""="","",IFERROR(SUMIFS('الدفعات'!$A$6:$A$2005,'الدفعات'!$B$6:$B$2005,A24&amp;"",'الدفعات'!$G$6:$G$2005,1)/COUNTIFS('الدفعات'!$B$6:$B$2005,A24&amp;"",'الدفعات'!$G$6:$G$2005,1),""))</f>
        <v/>
      </c>
      <c r="S24" s="22">
        <f>IF(Q24="متأخر",COUNTIFS($Q$6:$Q$505,"متأخر",$O$6:$O$505,"&gt;"&amp;O24)+COUNTIFS($Q$6:Q24,"متأخر",$O$6:O24,O24),"")</f>
        <v/>
      </c>
    </row>
    <row r="25">
      <c r="A25" s="5" t="n"/>
      <c r="B25" s="5" t="n"/>
      <c r="C25" s="5" t="n"/>
      <c r="D25" s="5" t="n"/>
      <c r="E25" s="20" t="n"/>
      <c r="F25" s="5" t="n"/>
      <c r="G25" s="19" t="n"/>
      <c r="H25" s="5" t="n"/>
      <c r="I25" s="21">
        <f>IF(F25&amp;""="","",IFERROR(INDEX('المراحل'!$B$6:$B$45,MATCH(F25&amp;"",'المراحل'!$A$6:$A$45,0)),""))</f>
        <v/>
      </c>
      <c r="J25" s="22">
        <f>IF(A25&amp;""="","",IF(B25&amp;""="",1,COUNTIFS($B$6:B25,B25&amp;"",$H$6:H25,"&lt;&gt;منسحب")))</f>
        <v/>
      </c>
      <c r="K25" s="21">
        <f>IF(OR(I25="",J25=""),"",IF(H25="منسحب",0,ROUND(I25*IF(J25&lt;=1,0,IF(J25=2,'الإعدادات'!$B$5,'الإعدادات'!$B$6)),2)))</f>
        <v/>
      </c>
      <c r="L25" s="21">
        <f>IF(K25="","",IF(H25="منسحب",0,ROUND(MAX(0,I25-K25-N(G25)),2)))</f>
        <v/>
      </c>
      <c r="M25" s="21">
        <f>IF(L25="","",ROUND(L25*SUMIFS('الإعدادات'!$C$10:$C$17,'الإعدادات'!$B$10:$B$17,"&lt;="&amp;'الإعدادات'!$B$4),2))</f>
        <v/>
      </c>
      <c r="N25" s="21">
        <f>IF(A25&amp;""="","",SUMIFS('الدفعات'!$C$6:$C$2005,'الدفعات'!$B$6:$B$2005,A25&amp;""))</f>
        <v/>
      </c>
      <c r="O25" s="21">
        <f>IF(M25="","",ROUND(M25-N25,2))</f>
        <v/>
      </c>
      <c r="P25" s="21">
        <f>IF(L25="","",ROUND(L25-N25,2))</f>
        <v/>
      </c>
      <c r="Q25" s="6">
        <f>IF(A25&amp;""="","",IF(H25="منسحب","منسحب",IF(L25="","بيانات ناقصة",IF(O25&gt;0,"متأخر",IF(O25&lt;0,"دفع مقدمًا","مسدد حتى اليوم")))))</f>
        <v/>
      </c>
      <c r="R25" s="23">
        <f>IF(A25&amp;""="","",IFERROR(SUMIFS('الدفعات'!$A$6:$A$2005,'الدفعات'!$B$6:$B$2005,A25&amp;"",'الدفعات'!$G$6:$G$2005,1)/COUNTIFS('الدفعات'!$B$6:$B$2005,A25&amp;"",'الدفعات'!$G$6:$G$2005,1),""))</f>
        <v/>
      </c>
      <c r="S25" s="22">
        <f>IF(Q25="متأخر",COUNTIFS($Q$6:$Q$505,"متأخر",$O$6:$O$505,"&gt;"&amp;O25)+COUNTIFS($Q$6:Q25,"متأخر",$O$6:O25,O25),"")</f>
        <v/>
      </c>
    </row>
    <row r="26">
      <c r="A26" s="5" t="n"/>
      <c r="B26" s="5" t="n"/>
      <c r="C26" s="5" t="n"/>
      <c r="D26" s="5" t="n"/>
      <c r="E26" s="20" t="n"/>
      <c r="F26" s="5" t="n"/>
      <c r="G26" s="19" t="n"/>
      <c r="H26" s="5" t="n"/>
      <c r="I26" s="21">
        <f>IF(F26&amp;""="","",IFERROR(INDEX('المراحل'!$B$6:$B$45,MATCH(F26&amp;"",'المراحل'!$A$6:$A$45,0)),""))</f>
        <v/>
      </c>
      <c r="J26" s="22">
        <f>IF(A26&amp;""="","",IF(B26&amp;""="",1,COUNTIFS($B$6:B26,B26&amp;"",$H$6:H26,"&lt;&gt;منسحب")))</f>
        <v/>
      </c>
      <c r="K26" s="21">
        <f>IF(OR(I26="",J26=""),"",IF(H26="منسحب",0,ROUND(I26*IF(J26&lt;=1,0,IF(J26=2,'الإعدادات'!$B$5,'الإعدادات'!$B$6)),2)))</f>
        <v/>
      </c>
      <c r="L26" s="21">
        <f>IF(K26="","",IF(H26="منسحب",0,ROUND(MAX(0,I26-K26-N(G26)),2)))</f>
        <v/>
      </c>
      <c r="M26" s="21">
        <f>IF(L26="","",ROUND(L26*SUMIFS('الإعدادات'!$C$10:$C$17,'الإعدادات'!$B$10:$B$17,"&lt;="&amp;'الإعدادات'!$B$4),2))</f>
        <v/>
      </c>
      <c r="N26" s="21">
        <f>IF(A26&amp;""="","",SUMIFS('الدفعات'!$C$6:$C$2005,'الدفعات'!$B$6:$B$2005,A26&amp;""))</f>
        <v/>
      </c>
      <c r="O26" s="21">
        <f>IF(M26="","",ROUND(M26-N26,2))</f>
        <v/>
      </c>
      <c r="P26" s="21">
        <f>IF(L26="","",ROUND(L26-N26,2))</f>
        <v/>
      </c>
      <c r="Q26" s="6">
        <f>IF(A26&amp;""="","",IF(H26="منسحب","منسحب",IF(L26="","بيانات ناقصة",IF(O26&gt;0,"متأخر",IF(O26&lt;0,"دفع مقدمًا","مسدد حتى اليوم")))))</f>
        <v/>
      </c>
      <c r="R26" s="23">
        <f>IF(A26&amp;""="","",IFERROR(SUMIFS('الدفعات'!$A$6:$A$2005,'الدفعات'!$B$6:$B$2005,A26&amp;"",'الدفعات'!$G$6:$G$2005,1)/COUNTIFS('الدفعات'!$B$6:$B$2005,A26&amp;"",'الدفعات'!$G$6:$G$2005,1),""))</f>
        <v/>
      </c>
      <c r="S26" s="22">
        <f>IF(Q26="متأخر",COUNTIFS($Q$6:$Q$505,"متأخر",$O$6:$O$505,"&gt;"&amp;O26)+COUNTIFS($Q$6:Q26,"متأخر",$O$6:O26,O26),"")</f>
        <v/>
      </c>
    </row>
    <row r="27">
      <c r="A27" s="5" t="n"/>
      <c r="B27" s="5" t="n"/>
      <c r="C27" s="5" t="n"/>
      <c r="D27" s="5" t="n"/>
      <c r="E27" s="20" t="n"/>
      <c r="F27" s="5" t="n"/>
      <c r="G27" s="19" t="n"/>
      <c r="H27" s="5" t="n"/>
      <c r="I27" s="21">
        <f>IF(F27&amp;""="","",IFERROR(INDEX('المراحل'!$B$6:$B$45,MATCH(F27&amp;"",'المراحل'!$A$6:$A$45,0)),""))</f>
        <v/>
      </c>
      <c r="J27" s="22">
        <f>IF(A27&amp;""="","",IF(B27&amp;""="",1,COUNTIFS($B$6:B27,B27&amp;"",$H$6:H27,"&lt;&gt;منسحب")))</f>
        <v/>
      </c>
      <c r="K27" s="21">
        <f>IF(OR(I27="",J27=""),"",IF(H27="منسحب",0,ROUND(I27*IF(J27&lt;=1,0,IF(J27=2,'الإعدادات'!$B$5,'الإعدادات'!$B$6)),2)))</f>
        <v/>
      </c>
      <c r="L27" s="21">
        <f>IF(K27="","",IF(H27="منسحب",0,ROUND(MAX(0,I27-K27-N(G27)),2)))</f>
        <v/>
      </c>
      <c r="M27" s="21">
        <f>IF(L27="","",ROUND(L27*SUMIFS('الإعدادات'!$C$10:$C$17,'الإعدادات'!$B$10:$B$17,"&lt;="&amp;'الإعدادات'!$B$4),2))</f>
        <v/>
      </c>
      <c r="N27" s="21">
        <f>IF(A27&amp;""="","",SUMIFS('الدفعات'!$C$6:$C$2005,'الدفعات'!$B$6:$B$2005,A27&amp;""))</f>
        <v/>
      </c>
      <c r="O27" s="21">
        <f>IF(M27="","",ROUND(M27-N27,2))</f>
        <v/>
      </c>
      <c r="P27" s="21">
        <f>IF(L27="","",ROUND(L27-N27,2))</f>
        <v/>
      </c>
      <c r="Q27" s="6">
        <f>IF(A27&amp;""="","",IF(H27="منسحب","منسحب",IF(L27="","بيانات ناقصة",IF(O27&gt;0,"متأخر",IF(O27&lt;0,"دفع مقدمًا","مسدد حتى اليوم")))))</f>
        <v/>
      </c>
      <c r="R27" s="23">
        <f>IF(A27&amp;""="","",IFERROR(SUMIFS('الدفعات'!$A$6:$A$2005,'الدفعات'!$B$6:$B$2005,A27&amp;"",'الدفعات'!$G$6:$G$2005,1)/COUNTIFS('الدفعات'!$B$6:$B$2005,A27&amp;"",'الدفعات'!$G$6:$G$2005,1),""))</f>
        <v/>
      </c>
      <c r="S27" s="22">
        <f>IF(Q27="متأخر",COUNTIFS($Q$6:$Q$505,"متأخر",$O$6:$O$505,"&gt;"&amp;O27)+COUNTIFS($Q$6:Q27,"متأخر",$O$6:O27,O27),"")</f>
        <v/>
      </c>
    </row>
    <row r="28">
      <c r="A28" s="5" t="n"/>
      <c r="B28" s="5" t="n"/>
      <c r="C28" s="5" t="n"/>
      <c r="D28" s="5" t="n"/>
      <c r="E28" s="20" t="n"/>
      <c r="F28" s="5" t="n"/>
      <c r="G28" s="19" t="n"/>
      <c r="H28" s="5" t="n"/>
      <c r="I28" s="21">
        <f>IF(F28&amp;""="","",IFERROR(INDEX('المراحل'!$B$6:$B$45,MATCH(F28&amp;"",'المراحل'!$A$6:$A$45,0)),""))</f>
        <v/>
      </c>
      <c r="J28" s="22">
        <f>IF(A28&amp;""="","",IF(B28&amp;""="",1,COUNTIFS($B$6:B28,B28&amp;"",$H$6:H28,"&lt;&gt;منسحب")))</f>
        <v/>
      </c>
      <c r="K28" s="21">
        <f>IF(OR(I28="",J28=""),"",IF(H28="منسحب",0,ROUND(I28*IF(J28&lt;=1,0,IF(J28=2,'الإعدادات'!$B$5,'الإعدادات'!$B$6)),2)))</f>
        <v/>
      </c>
      <c r="L28" s="21">
        <f>IF(K28="","",IF(H28="منسحب",0,ROUND(MAX(0,I28-K28-N(G28)),2)))</f>
        <v/>
      </c>
      <c r="M28" s="21">
        <f>IF(L28="","",ROUND(L28*SUMIFS('الإعدادات'!$C$10:$C$17,'الإعدادات'!$B$10:$B$17,"&lt;="&amp;'الإعدادات'!$B$4),2))</f>
        <v/>
      </c>
      <c r="N28" s="21">
        <f>IF(A28&amp;""="","",SUMIFS('الدفعات'!$C$6:$C$2005,'الدفعات'!$B$6:$B$2005,A28&amp;""))</f>
        <v/>
      </c>
      <c r="O28" s="21">
        <f>IF(M28="","",ROUND(M28-N28,2))</f>
        <v/>
      </c>
      <c r="P28" s="21">
        <f>IF(L28="","",ROUND(L28-N28,2))</f>
        <v/>
      </c>
      <c r="Q28" s="6">
        <f>IF(A28&amp;""="","",IF(H28="منسحب","منسحب",IF(L28="","بيانات ناقصة",IF(O28&gt;0,"متأخر",IF(O28&lt;0,"دفع مقدمًا","مسدد حتى اليوم")))))</f>
        <v/>
      </c>
      <c r="R28" s="23">
        <f>IF(A28&amp;""="","",IFERROR(SUMIFS('الدفعات'!$A$6:$A$2005,'الدفعات'!$B$6:$B$2005,A28&amp;"",'الدفعات'!$G$6:$G$2005,1)/COUNTIFS('الدفعات'!$B$6:$B$2005,A28&amp;"",'الدفعات'!$G$6:$G$2005,1),""))</f>
        <v/>
      </c>
      <c r="S28" s="22">
        <f>IF(Q28="متأخر",COUNTIFS($Q$6:$Q$505,"متأخر",$O$6:$O$505,"&gt;"&amp;O28)+COUNTIFS($Q$6:Q28,"متأخر",$O$6:O28,O28),"")</f>
        <v/>
      </c>
    </row>
    <row r="29">
      <c r="A29" s="5" t="n"/>
      <c r="B29" s="5" t="n"/>
      <c r="C29" s="5" t="n"/>
      <c r="D29" s="5" t="n"/>
      <c r="E29" s="20" t="n"/>
      <c r="F29" s="5" t="n"/>
      <c r="G29" s="19" t="n"/>
      <c r="H29" s="5" t="n"/>
      <c r="I29" s="21">
        <f>IF(F29&amp;""="","",IFERROR(INDEX('المراحل'!$B$6:$B$45,MATCH(F29&amp;"",'المراحل'!$A$6:$A$45,0)),""))</f>
        <v/>
      </c>
      <c r="J29" s="22">
        <f>IF(A29&amp;""="","",IF(B29&amp;""="",1,COUNTIFS($B$6:B29,B29&amp;"",$H$6:H29,"&lt;&gt;منسحب")))</f>
        <v/>
      </c>
      <c r="K29" s="21">
        <f>IF(OR(I29="",J29=""),"",IF(H29="منسحب",0,ROUND(I29*IF(J29&lt;=1,0,IF(J29=2,'الإعدادات'!$B$5,'الإعدادات'!$B$6)),2)))</f>
        <v/>
      </c>
      <c r="L29" s="21">
        <f>IF(K29="","",IF(H29="منسحب",0,ROUND(MAX(0,I29-K29-N(G29)),2)))</f>
        <v/>
      </c>
      <c r="M29" s="21">
        <f>IF(L29="","",ROUND(L29*SUMIFS('الإعدادات'!$C$10:$C$17,'الإعدادات'!$B$10:$B$17,"&lt;="&amp;'الإعدادات'!$B$4),2))</f>
        <v/>
      </c>
      <c r="N29" s="21">
        <f>IF(A29&amp;""="","",SUMIFS('الدفعات'!$C$6:$C$2005,'الدفعات'!$B$6:$B$2005,A29&amp;""))</f>
        <v/>
      </c>
      <c r="O29" s="21">
        <f>IF(M29="","",ROUND(M29-N29,2))</f>
        <v/>
      </c>
      <c r="P29" s="21">
        <f>IF(L29="","",ROUND(L29-N29,2))</f>
        <v/>
      </c>
      <c r="Q29" s="6">
        <f>IF(A29&amp;""="","",IF(H29="منسحب","منسحب",IF(L29="","بيانات ناقصة",IF(O29&gt;0,"متأخر",IF(O29&lt;0,"دفع مقدمًا","مسدد حتى اليوم")))))</f>
        <v/>
      </c>
      <c r="R29" s="23">
        <f>IF(A29&amp;""="","",IFERROR(SUMIFS('الدفعات'!$A$6:$A$2005,'الدفعات'!$B$6:$B$2005,A29&amp;"",'الدفعات'!$G$6:$G$2005,1)/COUNTIFS('الدفعات'!$B$6:$B$2005,A29&amp;"",'الدفعات'!$G$6:$G$2005,1),""))</f>
        <v/>
      </c>
      <c r="S29" s="22">
        <f>IF(Q29="متأخر",COUNTIFS($Q$6:$Q$505,"متأخر",$O$6:$O$505,"&gt;"&amp;O29)+COUNTIFS($Q$6:Q29,"متأخر",$O$6:O29,O29),"")</f>
        <v/>
      </c>
    </row>
    <row r="30">
      <c r="A30" s="5" t="n"/>
      <c r="B30" s="5" t="n"/>
      <c r="C30" s="5" t="n"/>
      <c r="D30" s="5" t="n"/>
      <c r="E30" s="20" t="n"/>
      <c r="F30" s="5" t="n"/>
      <c r="G30" s="19" t="n"/>
      <c r="H30" s="5" t="n"/>
      <c r="I30" s="21">
        <f>IF(F30&amp;""="","",IFERROR(INDEX('المراحل'!$B$6:$B$45,MATCH(F30&amp;"",'المراحل'!$A$6:$A$45,0)),""))</f>
        <v/>
      </c>
      <c r="J30" s="22">
        <f>IF(A30&amp;""="","",IF(B30&amp;""="",1,COUNTIFS($B$6:B30,B30&amp;"",$H$6:H30,"&lt;&gt;منسحب")))</f>
        <v/>
      </c>
      <c r="K30" s="21">
        <f>IF(OR(I30="",J30=""),"",IF(H30="منسحب",0,ROUND(I30*IF(J30&lt;=1,0,IF(J30=2,'الإعدادات'!$B$5,'الإعدادات'!$B$6)),2)))</f>
        <v/>
      </c>
      <c r="L30" s="21">
        <f>IF(K30="","",IF(H30="منسحب",0,ROUND(MAX(0,I30-K30-N(G30)),2)))</f>
        <v/>
      </c>
      <c r="M30" s="21">
        <f>IF(L30="","",ROUND(L30*SUMIFS('الإعدادات'!$C$10:$C$17,'الإعدادات'!$B$10:$B$17,"&lt;="&amp;'الإعدادات'!$B$4),2))</f>
        <v/>
      </c>
      <c r="N30" s="21">
        <f>IF(A30&amp;""="","",SUMIFS('الدفعات'!$C$6:$C$2005,'الدفعات'!$B$6:$B$2005,A30&amp;""))</f>
        <v/>
      </c>
      <c r="O30" s="21">
        <f>IF(M30="","",ROUND(M30-N30,2))</f>
        <v/>
      </c>
      <c r="P30" s="21">
        <f>IF(L30="","",ROUND(L30-N30,2))</f>
        <v/>
      </c>
      <c r="Q30" s="6">
        <f>IF(A30&amp;""="","",IF(H30="منسحب","منسحب",IF(L30="","بيانات ناقصة",IF(O30&gt;0,"متأخر",IF(O30&lt;0,"دفع مقدمًا","مسدد حتى اليوم")))))</f>
        <v/>
      </c>
      <c r="R30" s="23">
        <f>IF(A30&amp;""="","",IFERROR(SUMIFS('الدفعات'!$A$6:$A$2005,'الدفعات'!$B$6:$B$2005,A30&amp;"",'الدفعات'!$G$6:$G$2005,1)/COUNTIFS('الدفعات'!$B$6:$B$2005,A30&amp;"",'الدفعات'!$G$6:$G$2005,1),""))</f>
        <v/>
      </c>
      <c r="S30" s="22">
        <f>IF(Q30="متأخر",COUNTIFS($Q$6:$Q$505,"متأخر",$O$6:$O$505,"&gt;"&amp;O30)+COUNTIFS($Q$6:Q30,"متأخر",$O$6:O30,O30),"")</f>
        <v/>
      </c>
    </row>
    <row r="31">
      <c r="A31" s="5" t="n"/>
      <c r="B31" s="5" t="n"/>
      <c r="C31" s="5" t="n"/>
      <c r="D31" s="5" t="n"/>
      <c r="E31" s="20" t="n"/>
      <c r="F31" s="5" t="n"/>
      <c r="G31" s="19" t="n"/>
      <c r="H31" s="5" t="n"/>
      <c r="I31" s="21">
        <f>IF(F31&amp;""="","",IFERROR(INDEX('المراحل'!$B$6:$B$45,MATCH(F31&amp;"",'المراحل'!$A$6:$A$45,0)),""))</f>
        <v/>
      </c>
      <c r="J31" s="22">
        <f>IF(A31&amp;""="","",IF(B31&amp;""="",1,COUNTIFS($B$6:B31,B31&amp;"",$H$6:H31,"&lt;&gt;منسحب")))</f>
        <v/>
      </c>
      <c r="K31" s="21">
        <f>IF(OR(I31="",J31=""),"",IF(H31="منسحب",0,ROUND(I31*IF(J31&lt;=1,0,IF(J31=2,'الإعدادات'!$B$5,'الإعدادات'!$B$6)),2)))</f>
        <v/>
      </c>
      <c r="L31" s="21">
        <f>IF(K31="","",IF(H31="منسحب",0,ROUND(MAX(0,I31-K31-N(G31)),2)))</f>
        <v/>
      </c>
      <c r="M31" s="21">
        <f>IF(L31="","",ROUND(L31*SUMIFS('الإعدادات'!$C$10:$C$17,'الإعدادات'!$B$10:$B$17,"&lt;="&amp;'الإعدادات'!$B$4),2))</f>
        <v/>
      </c>
      <c r="N31" s="21">
        <f>IF(A31&amp;""="","",SUMIFS('الدفعات'!$C$6:$C$2005,'الدفعات'!$B$6:$B$2005,A31&amp;""))</f>
        <v/>
      </c>
      <c r="O31" s="21">
        <f>IF(M31="","",ROUND(M31-N31,2))</f>
        <v/>
      </c>
      <c r="P31" s="21">
        <f>IF(L31="","",ROUND(L31-N31,2))</f>
        <v/>
      </c>
      <c r="Q31" s="6">
        <f>IF(A31&amp;""="","",IF(H31="منسحب","منسحب",IF(L31="","بيانات ناقصة",IF(O31&gt;0,"متأخر",IF(O31&lt;0,"دفع مقدمًا","مسدد حتى اليوم")))))</f>
        <v/>
      </c>
      <c r="R31" s="23">
        <f>IF(A31&amp;""="","",IFERROR(SUMIFS('الدفعات'!$A$6:$A$2005,'الدفعات'!$B$6:$B$2005,A31&amp;"",'الدفعات'!$G$6:$G$2005,1)/COUNTIFS('الدفعات'!$B$6:$B$2005,A31&amp;"",'الدفعات'!$G$6:$G$2005,1),""))</f>
        <v/>
      </c>
      <c r="S31" s="22">
        <f>IF(Q31="متأخر",COUNTIFS($Q$6:$Q$505,"متأخر",$O$6:$O$505,"&gt;"&amp;O31)+COUNTIFS($Q$6:Q31,"متأخر",$O$6:O31,O31),"")</f>
        <v/>
      </c>
    </row>
    <row r="32">
      <c r="A32" s="5" t="n"/>
      <c r="B32" s="5" t="n"/>
      <c r="C32" s="5" t="n"/>
      <c r="D32" s="5" t="n"/>
      <c r="E32" s="20" t="n"/>
      <c r="F32" s="5" t="n"/>
      <c r="G32" s="19" t="n"/>
      <c r="H32" s="5" t="n"/>
      <c r="I32" s="21">
        <f>IF(F32&amp;""="","",IFERROR(INDEX('المراحل'!$B$6:$B$45,MATCH(F32&amp;"",'المراحل'!$A$6:$A$45,0)),""))</f>
        <v/>
      </c>
      <c r="J32" s="22">
        <f>IF(A32&amp;""="","",IF(B32&amp;""="",1,COUNTIFS($B$6:B32,B32&amp;"",$H$6:H32,"&lt;&gt;منسحب")))</f>
        <v/>
      </c>
      <c r="K32" s="21">
        <f>IF(OR(I32="",J32=""),"",IF(H32="منسحب",0,ROUND(I32*IF(J32&lt;=1,0,IF(J32=2,'الإعدادات'!$B$5,'الإعدادات'!$B$6)),2)))</f>
        <v/>
      </c>
      <c r="L32" s="21">
        <f>IF(K32="","",IF(H32="منسحب",0,ROUND(MAX(0,I32-K32-N(G32)),2)))</f>
        <v/>
      </c>
      <c r="M32" s="21">
        <f>IF(L32="","",ROUND(L32*SUMIFS('الإعدادات'!$C$10:$C$17,'الإعدادات'!$B$10:$B$17,"&lt;="&amp;'الإعدادات'!$B$4),2))</f>
        <v/>
      </c>
      <c r="N32" s="21">
        <f>IF(A32&amp;""="","",SUMIFS('الدفعات'!$C$6:$C$2005,'الدفعات'!$B$6:$B$2005,A32&amp;""))</f>
        <v/>
      </c>
      <c r="O32" s="21">
        <f>IF(M32="","",ROUND(M32-N32,2))</f>
        <v/>
      </c>
      <c r="P32" s="21">
        <f>IF(L32="","",ROUND(L32-N32,2))</f>
        <v/>
      </c>
      <c r="Q32" s="6">
        <f>IF(A32&amp;""="","",IF(H32="منسحب","منسحب",IF(L32="","بيانات ناقصة",IF(O32&gt;0,"متأخر",IF(O32&lt;0,"دفع مقدمًا","مسدد حتى اليوم")))))</f>
        <v/>
      </c>
      <c r="R32" s="23">
        <f>IF(A32&amp;""="","",IFERROR(SUMIFS('الدفعات'!$A$6:$A$2005,'الدفعات'!$B$6:$B$2005,A32&amp;"",'الدفعات'!$G$6:$G$2005,1)/COUNTIFS('الدفعات'!$B$6:$B$2005,A32&amp;"",'الدفعات'!$G$6:$G$2005,1),""))</f>
        <v/>
      </c>
      <c r="S32" s="22">
        <f>IF(Q32="متأخر",COUNTIFS($Q$6:$Q$505,"متأخر",$O$6:$O$505,"&gt;"&amp;O32)+COUNTIFS($Q$6:Q32,"متأخر",$O$6:O32,O32),"")</f>
        <v/>
      </c>
    </row>
    <row r="33">
      <c r="A33" s="5" t="n"/>
      <c r="B33" s="5" t="n"/>
      <c r="C33" s="5" t="n"/>
      <c r="D33" s="5" t="n"/>
      <c r="E33" s="20" t="n"/>
      <c r="F33" s="5" t="n"/>
      <c r="G33" s="19" t="n"/>
      <c r="H33" s="5" t="n"/>
      <c r="I33" s="21">
        <f>IF(F33&amp;""="","",IFERROR(INDEX('المراحل'!$B$6:$B$45,MATCH(F33&amp;"",'المراحل'!$A$6:$A$45,0)),""))</f>
        <v/>
      </c>
      <c r="J33" s="22">
        <f>IF(A33&amp;""="","",IF(B33&amp;""="",1,COUNTIFS($B$6:B33,B33&amp;"",$H$6:H33,"&lt;&gt;منسحب")))</f>
        <v/>
      </c>
      <c r="K33" s="21">
        <f>IF(OR(I33="",J33=""),"",IF(H33="منسحب",0,ROUND(I33*IF(J33&lt;=1,0,IF(J33=2,'الإعدادات'!$B$5,'الإعدادات'!$B$6)),2)))</f>
        <v/>
      </c>
      <c r="L33" s="21">
        <f>IF(K33="","",IF(H33="منسحب",0,ROUND(MAX(0,I33-K33-N(G33)),2)))</f>
        <v/>
      </c>
      <c r="M33" s="21">
        <f>IF(L33="","",ROUND(L33*SUMIFS('الإعدادات'!$C$10:$C$17,'الإعدادات'!$B$10:$B$17,"&lt;="&amp;'الإعدادات'!$B$4),2))</f>
        <v/>
      </c>
      <c r="N33" s="21">
        <f>IF(A33&amp;""="","",SUMIFS('الدفعات'!$C$6:$C$2005,'الدفعات'!$B$6:$B$2005,A33&amp;""))</f>
        <v/>
      </c>
      <c r="O33" s="21">
        <f>IF(M33="","",ROUND(M33-N33,2))</f>
        <v/>
      </c>
      <c r="P33" s="21">
        <f>IF(L33="","",ROUND(L33-N33,2))</f>
        <v/>
      </c>
      <c r="Q33" s="6">
        <f>IF(A33&amp;""="","",IF(H33="منسحب","منسحب",IF(L33="","بيانات ناقصة",IF(O33&gt;0,"متأخر",IF(O33&lt;0,"دفع مقدمًا","مسدد حتى اليوم")))))</f>
        <v/>
      </c>
      <c r="R33" s="23">
        <f>IF(A33&amp;""="","",IFERROR(SUMIFS('الدفعات'!$A$6:$A$2005,'الدفعات'!$B$6:$B$2005,A33&amp;"",'الدفعات'!$G$6:$G$2005,1)/COUNTIFS('الدفعات'!$B$6:$B$2005,A33&amp;"",'الدفعات'!$G$6:$G$2005,1),""))</f>
        <v/>
      </c>
      <c r="S33" s="22">
        <f>IF(Q33="متأخر",COUNTIFS($Q$6:$Q$505,"متأخر",$O$6:$O$505,"&gt;"&amp;O33)+COUNTIFS($Q$6:Q33,"متأخر",$O$6:O33,O33),"")</f>
        <v/>
      </c>
    </row>
    <row r="34">
      <c r="A34" s="5" t="n"/>
      <c r="B34" s="5" t="n"/>
      <c r="C34" s="5" t="n"/>
      <c r="D34" s="5" t="n"/>
      <c r="E34" s="20" t="n"/>
      <c r="F34" s="5" t="n"/>
      <c r="G34" s="19" t="n"/>
      <c r="H34" s="5" t="n"/>
      <c r="I34" s="21">
        <f>IF(F34&amp;""="","",IFERROR(INDEX('المراحل'!$B$6:$B$45,MATCH(F34&amp;"",'المراحل'!$A$6:$A$45,0)),""))</f>
        <v/>
      </c>
      <c r="J34" s="22">
        <f>IF(A34&amp;""="","",IF(B34&amp;""="",1,COUNTIFS($B$6:B34,B34&amp;"",$H$6:H34,"&lt;&gt;منسحب")))</f>
        <v/>
      </c>
      <c r="K34" s="21">
        <f>IF(OR(I34="",J34=""),"",IF(H34="منسحب",0,ROUND(I34*IF(J34&lt;=1,0,IF(J34=2,'الإعدادات'!$B$5,'الإعدادات'!$B$6)),2)))</f>
        <v/>
      </c>
      <c r="L34" s="21">
        <f>IF(K34="","",IF(H34="منسحب",0,ROUND(MAX(0,I34-K34-N(G34)),2)))</f>
        <v/>
      </c>
      <c r="M34" s="21">
        <f>IF(L34="","",ROUND(L34*SUMIFS('الإعدادات'!$C$10:$C$17,'الإعدادات'!$B$10:$B$17,"&lt;="&amp;'الإعدادات'!$B$4),2))</f>
        <v/>
      </c>
      <c r="N34" s="21">
        <f>IF(A34&amp;""="","",SUMIFS('الدفعات'!$C$6:$C$2005,'الدفعات'!$B$6:$B$2005,A34&amp;""))</f>
        <v/>
      </c>
      <c r="O34" s="21">
        <f>IF(M34="","",ROUND(M34-N34,2))</f>
        <v/>
      </c>
      <c r="P34" s="21">
        <f>IF(L34="","",ROUND(L34-N34,2))</f>
        <v/>
      </c>
      <c r="Q34" s="6">
        <f>IF(A34&amp;""="","",IF(H34="منسحب","منسحب",IF(L34="","بيانات ناقصة",IF(O34&gt;0,"متأخر",IF(O34&lt;0,"دفع مقدمًا","مسدد حتى اليوم")))))</f>
        <v/>
      </c>
      <c r="R34" s="23">
        <f>IF(A34&amp;""="","",IFERROR(SUMIFS('الدفعات'!$A$6:$A$2005,'الدفعات'!$B$6:$B$2005,A34&amp;"",'الدفعات'!$G$6:$G$2005,1)/COUNTIFS('الدفعات'!$B$6:$B$2005,A34&amp;"",'الدفعات'!$G$6:$G$2005,1),""))</f>
        <v/>
      </c>
      <c r="S34" s="22">
        <f>IF(Q34="متأخر",COUNTIFS($Q$6:$Q$505,"متأخر",$O$6:$O$505,"&gt;"&amp;O34)+COUNTIFS($Q$6:Q34,"متأخر",$O$6:O34,O34),"")</f>
        <v/>
      </c>
    </row>
    <row r="35">
      <c r="A35" s="5" t="n"/>
      <c r="B35" s="5" t="n"/>
      <c r="C35" s="5" t="n"/>
      <c r="D35" s="5" t="n"/>
      <c r="E35" s="20" t="n"/>
      <c r="F35" s="5" t="n"/>
      <c r="G35" s="19" t="n"/>
      <c r="H35" s="5" t="n"/>
      <c r="I35" s="21">
        <f>IF(F35&amp;""="","",IFERROR(INDEX('المراحل'!$B$6:$B$45,MATCH(F35&amp;"",'المراحل'!$A$6:$A$45,0)),""))</f>
        <v/>
      </c>
      <c r="J35" s="22">
        <f>IF(A35&amp;""="","",IF(B35&amp;""="",1,COUNTIFS($B$6:B35,B35&amp;"",$H$6:H35,"&lt;&gt;منسحب")))</f>
        <v/>
      </c>
      <c r="K35" s="21">
        <f>IF(OR(I35="",J35=""),"",IF(H35="منسحب",0,ROUND(I35*IF(J35&lt;=1,0,IF(J35=2,'الإعدادات'!$B$5,'الإعدادات'!$B$6)),2)))</f>
        <v/>
      </c>
      <c r="L35" s="21">
        <f>IF(K35="","",IF(H35="منسحب",0,ROUND(MAX(0,I35-K35-N(G35)),2)))</f>
        <v/>
      </c>
      <c r="M35" s="21">
        <f>IF(L35="","",ROUND(L35*SUMIFS('الإعدادات'!$C$10:$C$17,'الإعدادات'!$B$10:$B$17,"&lt;="&amp;'الإعدادات'!$B$4),2))</f>
        <v/>
      </c>
      <c r="N35" s="21">
        <f>IF(A35&amp;""="","",SUMIFS('الدفعات'!$C$6:$C$2005,'الدفعات'!$B$6:$B$2005,A35&amp;""))</f>
        <v/>
      </c>
      <c r="O35" s="21">
        <f>IF(M35="","",ROUND(M35-N35,2))</f>
        <v/>
      </c>
      <c r="P35" s="21">
        <f>IF(L35="","",ROUND(L35-N35,2))</f>
        <v/>
      </c>
      <c r="Q35" s="6">
        <f>IF(A35&amp;""="","",IF(H35="منسحب","منسحب",IF(L35="","بيانات ناقصة",IF(O35&gt;0,"متأخر",IF(O35&lt;0,"دفع مقدمًا","مسدد حتى اليوم")))))</f>
        <v/>
      </c>
      <c r="R35" s="23">
        <f>IF(A35&amp;""="","",IFERROR(SUMIFS('الدفعات'!$A$6:$A$2005,'الدفعات'!$B$6:$B$2005,A35&amp;"",'الدفعات'!$G$6:$G$2005,1)/COUNTIFS('الدفعات'!$B$6:$B$2005,A35&amp;"",'الدفعات'!$G$6:$G$2005,1),""))</f>
        <v/>
      </c>
      <c r="S35" s="22">
        <f>IF(Q35="متأخر",COUNTIFS($Q$6:$Q$505,"متأخر",$O$6:$O$505,"&gt;"&amp;O35)+COUNTIFS($Q$6:Q35,"متأخر",$O$6:O35,O35),"")</f>
        <v/>
      </c>
    </row>
    <row r="36">
      <c r="A36" s="5" t="n"/>
      <c r="B36" s="5" t="n"/>
      <c r="C36" s="5" t="n"/>
      <c r="D36" s="5" t="n"/>
      <c r="E36" s="20" t="n"/>
      <c r="F36" s="5" t="n"/>
      <c r="G36" s="19" t="n"/>
      <c r="H36" s="5" t="n"/>
      <c r="I36" s="21">
        <f>IF(F36&amp;""="","",IFERROR(INDEX('المراحل'!$B$6:$B$45,MATCH(F36&amp;"",'المراحل'!$A$6:$A$45,0)),""))</f>
        <v/>
      </c>
      <c r="J36" s="22">
        <f>IF(A36&amp;""="","",IF(B36&amp;""="",1,COUNTIFS($B$6:B36,B36&amp;"",$H$6:H36,"&lt;&gt;منسحب")))</f>
        <v/>
      </c>
      <c r="K36" s="21">
        <f>IF(OR(I36="",J36=""),"",IF(H36="منسحب",0,ROUND(I36*IF(J36&lt;=1,0,IF(J36=2,'الإعدادات'!$B$5,'الإعدادات'!$B$6)),2)))</f>
        <v/>
      </c>
      <c r="L36" s="21">
        <f>IF(K36="","",IF(H36="منسحب",0,ROUND(MAX(0,I36-K36-N(G36)),2)))</f>
        <v/>
      </c>
      <c r="M36" s="21">
        <f>IF(L36="","",ROUND(L36*SUMIFS('الإعدادات'!$C$10:$C$17,'الإعدادات'!$B$10:$B$17,"&lt;="&amp;'الإعدادات'!$B$4),2))</f>
        <v/>
      </c>
      <c r="N36" s="21">
        <f>IF(A36&amp;""="","",SUMIFS('الدفعات'!$C$6:$C$2005,'الدفعات'!$B$6:$B$2005,A36&amp;""))</f>
        <v/>
      </c>
      <c r="O36" s="21">
        <f>IF(M36="","",ROUND(M36-N36,2))</f>
        <v/>
      </c>
      <c r="P36" s="21">
        <f>IF(L36="","",ROUND(L36-N36,2))</f>
        <v/>
      </c>
      <c r="Q36" s="6">
        <f>IF(A36&amp;""="","",IF(H36="منسحب","منسحب",IF(L36="","بيانات ناقصة",IF(O36&gt;0,"متأخر",IF(O36&lt;0,"دفع مقدمًا","مسدد حتى اليوم")))))</f>
        <v/>
      </c>
      <c r="R36" s="23">
        <f>IF(A36&amp;""="","",IFERROR(SUMIFS('الدفعات'!$A$6:$A$2005,'الدفعات'!$B$6:$B$2005,A36&amp;"",'الدفعات'!$G$6:$G$2005,1)/COUNTIFS('الدفعات'!$B$6:$B$2005,A36&amp;"",'الدفعات'!$G$6:$G$2005,1),""))</f>
        <v/>
      </c>
      <c r="S36" s="22">
        <f>IF(Q36="متأخر",COUNTIFS($Q$6:$Q$505,"متأخر",$O$6:$O$505,"&gt;"&amp;O36)+COUNTIFS($Q$6:Q36,"متأخر",$O$6:O36,O36),"")</f>
        <v/>
      </c>
    </row>
    <row r="37">
      <c r="A37" s="5" t="n"/>
      <c r="B37" s="5" t="n"/>
      <c r="C37" s="5" t="n"/>
      <c r="D37" s="5" t="n"/>
      <c r="E37" s="20" t="n"/>
      <c r="F37" s="5" t="n"/>
      <c r="G37" s="19" t="n"/>
      <c r="H37" s="5" t="n"/>
      <c r="I37" s="21">
        <f>IF(F37&amp;""="","",IFERROR(INDEX('المراحل'!$B$6:$B$45,MATCH(F37&amp;"",'المراحل'!$A$6:$A$45,0)),""))</f>
        <v/>
      </c>
      <c r="J37" s="22">
        <f>IF(A37&amp;""="","",IF(B37&amp;""="",1,COUNTIFS($B$6:B37,B37&amp;"",$H$6:H37,"&lt;&gt;منسحب")))</f>
        <v/>
      </c>
      <c r="K37" s="21">
        <f>IF(OR(I37="",J37=""),"",IF(H37="منسحب",0,ROUND(I37*IF(J37&lt;=1,0,IF(J37=2,'الإعدادات'!$B$5,'الإعدادات'!$B$6)),2)))</f>
        <v/>
      </c>
      <c r="L37" s="21">
        <f>IF(K37="","",IF(H37="منسحب",0,ROUND(MAX(0,I37-K37-N(G37)),2)))</f>
        <v/>
      </c>
      <c r="M37" s="21">
        <f>IF(L37="","",ROUND(L37*SUMIFS('الإعدادات'!$C$10:$C$17,'الإعدادات'!$B$10:$B$17,"&lt;="&amp;'الإعدادات'!$B$4),2))</f>
        <v/>
      </c>
      <c r="N37" s="21">
        <f>IF(A37&amp;""="","",SUMIFS('الدفعات'!$C$6:$C$2005,'الدفعات'!$B$6:$B$2005,A37&amp;""))</f>
        <v/>
      </c>
      <c r="O37" s="21">
        <f>IF(M37="","",ROUND(M37-N37,2))</f>
        <v/>
      </c>
      <c r="P37" s="21">
        <f>IF(L37="","",ROUND(L37-N37,2))</f>
        <v/>
      </c>
      <c r="Q37" s="6">
        <f>IF(A37&amp;""="","",IF(H37="منسحب","منسحب",IF(L37="","بيانات ناقصة",IF(O37&gt;0,"متأخر",IF(O37&lt;0,"دفع مقدمًا","مسدد حتى اليوم")))))</f>
        <v/>
      </c>
      <c r="R37" s="23">
        <f>IF(A37&amp;""="","",IFERROR(SUMIFS('الدفعات'!$A$6:$A$2005,'الدفعات'!$B$6:$B$2005,A37&amp;"",'الدفعات'!$G$6:$G$2005,1)/COUNTIFS('الدفعات'!$B$6:$B$2005,A37&amp;"",'الدفعات'!$G$6:$G$2005,1),""))</f>
        <v/>
      </c>
      <c r="S37" s="22">
        <f>IF(Q37="متأخر",COUNTIFS($Q$6:$Q$505,"متأخر",$O$6:$O$505,"&gt;"&amp;O37)+COUNTIFS($Q$6:Q37,"متأخر",$O$6:O37,O37),"")</f>
        <v/>
      </c>
    </row>
    <row r="38">
      <c r="A38" s="5" t="n"/>
      <c r="B38" s="5" t="n"/>
      <c r="C38" s="5" t="n"/>
      <c r="D38" s="5" t="n"/>
      <c r="E38" s="20" t="n"/>
      <c r="F38" s="5" t="n"/>
      <c r="G38" s="19" t="n"/>
      <c r="H38" s="5" t="n"/>
      <c r="I38" s="21">
        <f>IF(F38&amp;""="","",IFERROR(INDEX('المراحل'!$B$6:$B$45,MATCH(F38&amp;"",'المراحل'!$A$6:$A$45,0)),""))</f>
        <v/>
      </c>
      <c r="J38" s="22">
        <f>IF(A38&amp;""="","",IF(B38&amp;""="",1,COUNTIFS($B$6:B38,B38&amp;"",$H$6:H38,"&lt;&gt;منسحب")))</f>
        <v/>
      </c>
      <c r="K38" s="21">
        <f>IF(OR(I38="",J38=""),"",IF(H38="منسحب",0,ROUND(I38*IF(J38&lt;=1,0,IF(J38=2,'الإعدادات'!$B$5,'الإعدادات'!$B$6)),2)))</f>
        <v/>
      </c>
      <c r="L38" s="21">
        <f>IF(K38="","",IF(H38="منسحب",0,ROUND(MAX(0,I38-K38-N(G38)),2)))</f>
        <v/>
      </c>
      <c r="M38" s="21">
        <f>IF(L38="","",ROUND(L38*SUMIFS('الإعدادات'!$C$10:$C$17,'الإعدادات'!$B$10:$B$17,"&lt;="&amp;'الإعدادات'!$B$4),2))</f>
        <v/>
      </c>
      <c r="N38" s="21">
        <f>IF(A38&amp;""="","",SUMIFS('الدفعات'!$C$6:$C$2005,'الدفعات'!$B$6:$B$2005,A38&amp;""))</f>
        <v/>
      </c>
      <c r="O38" s="21">
        <f>IF(M38="","",ROUND(M38-N38,2))</f>
        <v/>
      </c>
      <c r="P38" s="21">
        <f>IF(L38="","",ROUND(L38-N38,2))</f>
        <v/>
      </c>
      <c r="Q38" s="6">
        <f>IF(A38&amp;""="","",IF(H38="منسحب","منسحب",IF(L38="","بيانات ناقصة",IF(O38&gt;0,"متأخر",IF(O38&lt;0,"دفع مقدمًا","مسدد حتى اليوم")))))</f>
        <v/>
      </c>
      <c r="R38" s="23">
        <f>IF(A38&amp;""="","",IFERROR(SUMIFS('الدفعات'!$A$6:$A$2005,'الدفعات'!$B$6:$B$2005,A38&amp;"",'الدفعات'!$G$6:$G$2005,1)/COUNTIFS('الدفعات'!$B$6:$B$2005,A38&amp;"",'الدفعات'!$G$6:$G$2005,1),""))</f>
        <v/>
      </c>
      <c r="S38" s="22">
        <f>IF(Q38="متأخر",COUNTIFS($Q$6:$Q$505,"متأخر",$O$6:$O$505,"&gt;"&amp;O38)+COUNTIFS($Q$6:Q38,"متأخر",$O$6:O38,O38),"")</f>
        <v/>
      </c>
    </row>
    <row r="39">
      <c r="A39" s="5" t="n"/>
      <c r="B39" s="5" t="n"/>
      <c r="C39" s="5" t="n"/>
      <c r="D39" s="5" t="n"/>
      <c r="E39" s="20" t="n"/>
      <c r="F39" s="5" t="n"/>
      <c r="G39" s="19" t="n"/>
      <c r="H39" s="5" t="n"/>
      <c r="I39" s="21">
        <f>IF(F39&amp;""="","",IFERROR(INDEX('المراحل'!$B$6:$B$45,MATCH(F39&amp;"",'المراحل'!$A$6:$A$45,0)),""))</f>
        <v/>
      </c>
      <c r="J39" s="22">
        <f>IF(A39&amp;""="","",IF(B39&amp;""="",1,COUNTIFS($B$6:B39,B39&amp;"",$H$6:H39,"&lt;&gt;منسحب")))</f>
        <v/>
      </c>
      <c r="K39" s="21">
        <f>IF(OR(I39="",J39=""),"",IF(H39="منسحب",0,ROUND(I39*IF(J39&lt;=1,0,IF(J39=2,'الإعدادات'!$B$5,'الإعدادات'!$B$6)),2)))</f>
        <v/>
      </c>
      <c r="L39" s="21">
        <f>IF(K39="","",IF(H39="منسحب",0,ROUND(MAX(0,I39-K39-N(G39)),2)))</f>
        <v/>
      </c>
      <c r="M39" s="21">
        <f>IF(L39="","",ROUND(L39*SUMIFS('الإعدادات'!$C$10:$C$17,'الإعدادات'!$B$10:$B$17,"&lt;="&amp;'الإعدادات'!$B$4),2))</f>
        <v/>
      </c>
      <c r="N39" s="21">
        <f>IF(A39&amp;""="","",SUMIFS('الدفعات'!$C$6:$C$2005,'الدفعات'!$B$6:$B$2005,A39&amp;""))</f>
        <v/>
      </c>
      <c r="O39" s="21">
        <f>IF(M39="","",ROUND(M39-N39,2))</f>
        <v/>
      </c>
      <c r="P39" s="21">
        <f>IF(L39="","",ROUND(L39-N39,2))</f>
        <v/>
      </c>
      <c r="Q39" s="6">
        <f>IF(A39&amp;""="","",IF(H39="منسحب","منسحب",IF(L39="","بيانات ناقصة",IF(O39&gt;0,"متأخر",IF(O39&lt;0,"دفع مقدمًا","مسدد حتى اليوم")))))</f>
        <v/>
      </c>
      <c r="R39" s="23">
        <f>IF(A39&amp;""="","",IFERROR(SUMIFS('الدفعات'!$A$6:$A$2005,'الدفعات'!$B$6:$B$2005,A39&amp;"",'الدفعات'!$G$6:$G$2005,1)/COUNTIFS('الدفعات'!$B$6:$B$2005,A39&amp;"",'الدفعات'!$G$6:$G$2005,1),""))</f>
        <v/>
      </c>
      <c r="S39" s="22">
        <f>IF(Q39="متأخر",COUNTIFS($Q$6:$Q$505,"متأخر",$O$6:$O$505,"&gt;"&amp;O39)+COUNTIFS($Q$6:Q39,"متأخر",$O$6:O39,O39),"")</f>
        <v/>
      </c>
    </row>
    <row r="40">
      <c r="A40" s="5" t="n"/>
      <c r="B40" s="5" t="n"/>
      <c r="C40" s="5" t="n"/>
      <c r="D40" s="5" t="n"/>
      <c r="E40" s="20" t="n"/>
      <c r="F40" s="5" t="n"/>
      <c r="G40" s="19" t="n"/>
      <c r="H40" s="5" t="n"/>
      <c r="I40" s="21">
        <f>IF(F40&amp;""="","",IFERROR(INDEX('المراحل'!$B$6:$B$45,MATCH(F40&amp;"",'المراحل'!$A$6:$A$45,0)),""))</f>
        <v/>
      </c>
      <c r="J40" s="22">
        <f>IF(A40&amp;""="","",IF(B40&amp;""="",1,COUNTIFS($B$6:B40,B40&amp;"",$H$6:H40,"&lt;&gt;منسحب")))</f>
        <v/>
      </c>
      <c r="K40" s="21">
        <f>IF(OR(I40="",J40=""),"",IF(H40="منسحب",0,ROUND(I40*IF(J40&lt;=1,0,IF(J40=2,'الإعدادات'!$B$5,'الإعدادات'!$B$6)),2)))</f>
        <v/>
      </c>
      <c r="L40" s="21">
        <f>IF(K40="","",IF(H40="منسحب",0,ROUND(MAX(0,I40-K40-N(G40)),2)))</f>
        <v/>
      </c>
      <c r="M40" s="21">
        <f>IF(L40="","",ROUND(L40*SUMIFS('الإعدادات'!$C$10:$C$17,'الإعدادات'!$B$10:$B$17,"&lt;="&amp;'الإعدادات'!$B$4),2))</f>
        <v/>
      </c>
      <c r="N40" s="21">
        <f>IF(A40&amp;""="","",SUMIFS('الدفعات'!$C$6:$C$2005,'الدفعات'!$B$6:$B$2005,A40&amp;""))</f>
        <v/>
      </c>
      <c r="O40" s="21">
        <f>IF(M40="","",ROUND(M40-N40,2))</f>
        <v/>
      </c>
      <c r="P40" s="21">
        <f>IF(L40="","",ROUND(L40-N40,2))</f>
        <v/>
      </c>
      <c r="Q40" s="6">
        <f>IF(A40&amp;""="","",IF(H40="منسحب","منسحب",IF(L40="","بيانات ناقصة",IF(O40&gt;0,"متأخر",IF(O40&lt;0,"دفع مقدمًا","مسدد حتى اليوم")))))</f>
        <v/>
      </c>
      <c r="R40" s="23">
        <f>IF(A40&amp;""="","",IFERROR(SUMIFS('الدفعات'!$A$6:$A$2005,'الدفعات'!$B$6:$B$2005,A40&amp;"",'الدفعات'!$G$6:$G$2005,1)/COUNTIFS('الدفعات'!$B$6:$B$2005,A40&amp;"",'الدفعات'!$G$6:$G$2005,1),""))</f>
        <v/>
      </c>
      <c r="S40" s="22">
        <f>IF(Q40="متأخر",COUNTIFS($Q$6:$Q$505,"متأخر",$O$6:$O$505,"&gt;"&amp;O40)+COUNTIFS($Q$6:Q40,"متأخر",$O$6:O40,O40),"")</f>
        <v/>
      </c>
    </row>
    <row r="41">
      <c r="A41" s="5" t="n"/>
      <c r="B41" s="5" t="n"/>
      <c r="C41" s="5" t="n"/>
      <c r="D41" s="5" t="n"/>
      <c r="E41" s="20" t="n"/>
      <c r="F41" s="5" t="n"/>
      <c r="G41" s="19" t="n"/>
      <c r="H41" s="5" t="n"/>
      <c r="I41" s="21">
        <f>IF(F41&amp;""="","",IFERROR(INDEX('المراحل'!$B$6:$B$45,MATCH(F41&amp;"",'المراحل'!$A$6:$A$45,0)),""))</f>
        <v/>
      </c>
      <c r="J41" s="22">
        <f>IF(A41&amp;""="","",IF(B41&amp;""="",1,COUNTIFS($B$6:B41,B41&amp;"",$H$6:H41,"&lt;&gt;منسحب")))</f>
        <v/>
      </c>
      <c r="K41" s="21">
        <f>IF(OR(I41="",J41=""),"",IF(H41="منسحب",0,ROUND(I41*IF(J41&lt;=1,0,IF(J41=2,'الإعدادات'!$B$5,'الإعدادات'!$B$6)),2)))</f>
        <v/>
      </c>
      <c r="L41" s="21">
        <f>IF(K41="","",IF(H41="منسحب",0,ROUND(MAX(0,I41-K41-N(G41)),2)))</f>
        <v/>
      </c>
      <c r="M41" s="21">
        <f>IF(L41="","",ROUND(L41*SUMIFS('الإعدادات'!$C$10:$C$17,'الإعدادات'!$B$10:$B$17,"&lt;="&amp;'الإعدادات'!$B$4),2))</f>
        <v/>
      </c>
      <c r="N41" s="21">
        <f>IF(A41&amp;""="","",SUMIFS('الدفعات'!$C$6:$C$2005,'الدفعات'!$B$6:$B$2005,A41&amp;""))</f>
        <v/>
      </c>
      <c r="O41" s="21">
        <f>IF(M41="","",ROUND(M41-N41,2))</f>
        <v/>
      </c>
      <c r="P41" s="21">
        <f>IF(L41="","",ROUND(L41-N41,2))</f>
        <v/>
      </c>
      <c r="Q41" s="6">
        <f>IF(A41&amp;""="","",IF(H41="منسحب","منسحب",IF(L41="","بيانات ناقصة",IF(O41&gt;0,"متأخر",IF(O41&lt;0,"دفع مقدمًا","مسدد حتى اليوم")))))</f>
        <v/>
      </c>
      <c r="R41" s="23">
        <f>IF(A41&amp;""="","",IFERROR(SUMIFS('الدفعات'!$A$6:$A$2005,'الدفعات'!$B$6:$B$2005,A41&amp;"",'الدفعات'!$G$6:$G$2005,1)/COUNTIFS('الدفعات'!$B$6:$B$2005,A41&amp;"",'الدفعات'!$G$6:$G$2005,1),""))</f>
        <v/>
      </c>
      <c r="S41" s="22">
        <f>IF(Q41="متأخر",COUNTIFS($Q$6:$Q$505,"متأخر",$O$6:$O$505,"&gt;"&amp;O41)+COUNTIFS($Q$6:Q41,"متأخر",$O$6:O41,O41),"")</f>
        <v/>
      </c>
    </row>
    <row r="42">
      <c r="A42" s="5" t="n"/>
      <c r="B42" s="5" t="n"/>
      <c r="C42" s="5" t="n"/>
      <c r="D42" s="5" t="n"/>
      <c r="E42" s="20" t="n"/>
      <c r="F42" s="5" t="n"/>
      <c r="G42" s="19" t="n"/>
      <c r="H42" s="5" t="n"/>
      <c r="I42" s="21">
        <f>IF(F42&amp;""="","",IFERROR(INDEX('المراحل'!$B$6:$B$45,MATCH(F42&amp;"",'المراحل'!$A$6:$A$45,0)),""))</f>
        <v/>
      </c>
      <c r="J42" s="22">
        <f>IF(A42&amp;""="","",IF(B42&amp;""="",1,COUNTIFS($B$6:B42,B42&amp;"",$H$6:H42,"&lt;&gt;منسحب")))</f>
        <v/>
      </c>
      <c r="K42" s="21">
        <f>IF(OR(I42="",J42=""),"",IF(H42="منسحب",0,ROUND(I42*IF(J42&lt;=1,0,IF(J42=2,'الإعدادات'!$B$5,'الإعدادات'!$B$6)),2)))</f>
        <v/>
      </c>
      <c r="L42" s="21">
        <f>IF(K42="","",IF(H42="منسحب",0,ROUND(MAX(0,I42-K42-N(G42)),2)))</f>
        <v/>
      </c>
      <c r="M42" s="21">
        <f>IF(L42="","",ROUND(L42*SUMIFS('الإعدادات'!$C$10:$C$17,'الإعدادات'!$B$10:$B$17,"&lt;="&amp;'الإعدادات'!$B$4),2))</f>
        <v/>
      </c>
      <c r="N42" s="21">
        <f>IF(A42&amp;""="","",SUMIFS('الدفعات'!$C$6:$C$2005,'الدفعات'!$B$6:$B$2005,A42&amp;""))</f>
        <v/>
      </c>
      <c r="O42" s="21">
        <f>IF(M42="","",ROUND(M42-N42,2))</f>
        <v/>
      </c>
      <c r="P42" s="21">
        <f>IF(L42="","",ROUND(L42-N42,2))</f>
        <v/>
      </c>
      <c r="Q42" s="6">
        <f>IF(A42&amp;""="","",IF(H42="منسحب","منسحب",IF(L42="","بيانات ناقصة",IF(O42&gt;0,"متأخر",IF(O42&lt;0,"دفع مقدمًا","مسدد حتى اليوم")))))</f>
        <v/>
      </c>
      <c r="R42" s="23">
        <f>IF(A42&amp;""="","",IFERROR(SUMIFS('الدفعات'!$A$6:$A$2005,'الدفعات'!$B$6:$B$2005,A42&amp;"",'الدفعات'!$G$6:$G$2005,1)/COUNTIFS('الدفعات'!$B$6:$B$2005,A42&amp;"",'الدفعات'!$G$6:$G$2005,1),""))</f>
        <v/>
      </c>
      <c r="S42" s="22">
        <f>IF(Q42="متأخر",COUNTIFS($Q$6:$Q$505,"متأخر",$O$6:$O$505,"&gt;"&amp;O42)+COUNTIFS($Q$6:Q42,"متأخر",$O$6:O42,O42),"")</f>
        <v/>
      </c>
    </row>
    <row r="43">
      <c r="A43" s="5" t="n"/>
      <c r="B43" s="5" t="n"/>
      <c r="C43" s="5" t="n"/>
      <c r="D43" s="5" t="n"/>
      <c r="E43" s="20" t="n"/>
      <c r="F43" s="5" t="n"/>
      <c r="G43" s="19" t="n"/>
      <c r="H43" s="5" t="n"/>
      <c r="I43" s="21">
        <f>IF(F43&amp;""="","",IFERROR(INDEX('المراحل'!$B$6:$B$45,MATCH(F43&amp;"",'المراحل'!$A$6:$A$45,0)),""))</f>
        <v/>
      </c>
      <c r="J43" s="22">
        <f>IF(A43&amp;""="","",IF(B43&amp;""="",1,COUNTIFS($B$6:B43,B43&amp;"",$H$6:H43,"&lt;&gt;منسحب")))</f>
        <v/>
      </c>
      <c r="K43" s="21">
        <f>IF(OR(I43="",J43=""),"",IF(H43="منسحب",0,ROUND(I43*IF(J43&lt;=1,0,IF(J43=2,'الإعدادات'!$B$5,'الإعدادات'!$B$6)),2)))</f>
        <v/>
      </c>
      <c r="L43" s="21">
        <f>IF(K43="","",IF(H43="منسحب",0,ROUND(MAX(0,I43-K43-N(G43)),2)))</f>
        <v/>
      </c>
      <c r="M43" s="21">
        <f>IF(L43="","",ROUND(L43*SUMIFS('الإعدادات'!$C$10:$C$17,'الإعدادات'!$B$10:$B$17,"&lt;="&amp;'الإعدادات'!$B$4),2))</f>
        <v/>
      </c>
      <c r="N43" s="21">
        <f>IF(A43&amp;""="","",SUMIFS('الدفعات'!$C$6:$C$2005,'الدفعات'!$B$6:$B$2005,A43&amp;""))</f>
        <v/>
      </c>
      <c r="O43" s="21">
        <f>IF(M43="","",ROUND(M43-N43,2))</f>
        <v/>
      </c>
      <c r="P43" s="21">
        <f>IF(L43="","",ROUND(L43-N43,2))</f>
        <v/>
      </c>
      <c r="Q43" s="6">
        <f>IF(A43&amp;""="","",IF(H43="منسحب","منسحب",IF(L43="","بيانات ناقصة",IF(O43&gt;0,"متأخر",IF(O43&lt;0,"دفع مقدمًا","مسدد حتى اليوم")))))</f>
        <v/>
      </c>
      <c r="R43" s="23">
        <f>IF(A43&amp;""="","",IFERROR(SUMIFS('الدفعات'!$A$6:$A$2005,'الدفعات'!$B$6:$B$2005,A43&amp;"",'الدفعات'!$G$6:$G$2005,1)/COUNTIFS('الدفعات'!$B$6:$B$2005,A43&amp;"",'الدفعات'!$G$6:$G$2005,1),""))</f>
        <v/>
      </c>
      <c r="S43" s="22">
        <f>IF(Q43="متأخر",COUNTIFS($Q$6:$Q$505,"متأخر",$O$6:$O$505,"&gt;"&amp;O43)+COUNTIFS($Q$6:Q43,"متأخر",$O$6:O43,O43),"")</f>
        <v/>
      </c>
    </row>
    <row r="44">
      <c r="A44" s="5" t="n"/>
      <c r="B44" s="5" t="n"/>
      <c r="C44" s="5" t="n"/>
      <c r="D44" s="5" t="n"/>
      <c r="E44" s="20" t="n"/>
      <c r="F44" s="5" t="n"/>
      <c r="G44" s="19" t="n"/>
      <c r="H44" s="5" t="n"/>
      <c r="I44" s="21">
        <f>IF(F44&amp;""="","",IFERROR(INDEX('المراحل'!$B$6:$B$45,MATCH(F44&amp;"",'المراحل'!$A$6:$A$45,0)),""))</f>
        <v/>
      </c>
      <c r="J44" s="22">
        <f>IF(A44&amp;""="","",IF(B44&amp;""="",1,COUNTIFS($B$6:B44,B44&amp;"",$H$6:H44,"&lt;&gt;منسحب")))</f>
        <v/>
      </c>
      <c r="K44" s="21">
        <f>IF(OR(I44="",J44=""),"",IF(H44="منسحب",0,ROUND(I44*IF(J44&lt;=1,0,IF(J44=2,'الإعدادات'!$B$5,'الإعدادات'!$B$6)),2)))</f>
        <v/>
      </c>
      <c r="L44" s="21">
        <f>IF(K44="","",IF(H44="منسحب",0,ROUND(MAX(0,I44-K44-N(G44)),2)))</f>
        <v/>
      </c>
      <c r="M44" s="21">
        <f>IF(L44="","",ROUND(L44*SUMIFS('الإعدادات'!$C$10:$C$17,'الإعدادات'!$B$10:$B$17,"&lt;="&amp;'الإعدادات'!$B$4),2))</f>
        <v/>
      </c>
      <c r="N44" s="21">
        <f>IF(A44&amp;""="","",SUMIFS('الدفعات'!$C$6:$C$2005,'الدفعات'!$B$6:$B$2005,A44&amp;""))</f>
        <v/>
      </c>
      <c r="O44" s="21">
        <f>IF(M44="","",ROUND(M44-N44,2))</f>
        <v/>
      </c>
      <c r="P44" s="21">
        <f>IF(L44="","",ROUND(L44-N44,2))</f>
        <v/>
      </c>
      <c r="Q44" s="6">
        <f>IF(A44&amp;""="","",IF(H44="منسحب","منسحب",IF(L44="","بيانات ناقصة",IF(O44&gt;0,"متأخر",IF(O44&lt;0,"دفع مقدمًا","مسدد حتى اليوم")))))</f>
        <v/>
      </c>
      <c r="R44" s="23">
        <f>IF(A44&amp;""="","",IFERROR(SUMIFS('الدفعات'!$A$6:$A$2005,'الدفعات'!$B$6:$B$2005,A44&amp;"",'الدفعات'!$G$6:$G$2005,1)/COUNTIFS('الدفعات'!$B$6:$B$2005,A44&amp;"",'الدفعات'!$G$6:$G$2005,1),""))</f>
        <v/>
      </c>
      <c r="S44" s="22">
        <f>IF(Q44="متأخر",COUNTIFS($Q$6:$Q$505,"متأخر",$O$6:$O$505,"&gt;"&amp;O44)+COUNTIFS($Q$6:Q44,"متأخر",$O$6:O44,O44),"")</f>
        <v/>
      </c>
    </row>
    <row r="45">
      <c r="A45" s="5" t="n"/>
      <c r="B45" s="5" t="n"/>
      <c r="C45" s="5" t="n"/>
      <c r="D45" s="5" t="n"/>
      <c r="E45" s="20" t="n"/>
      <c r="F45" s="5" t="n"/>
      <c r="G45" s="19" t="n"/>
      <c r="H45" s="5" t="n"/>
      <c r="I45" s="21">
        <f>IF(F45&amp;""="","",IFERROR(INDEX('المراحل'!$B$6:$B$45,MATCH(F45&amp;"",'المراحل'!$A$6:$A$45,0)),""))</f>
        <v/>
      </c>
      <c r="J45" s="22">
        <f>IF(A45&amp;""="","",IF(B45&amp;""="",1,COUNTIFS($B$6:B45,B45&amp;"",$H$6:H45,"&lt;&gt;منسحب")))</f>
        <v/>
      </c>
      <c r="K45" s="21">
        <f>IF(OR(I45="",J45=""),"",IF(H45="منسحب",0,ROUND(I45*IF(J45&lt;=1,0,IF(J45=2,'الإعدادات'!$B$5,'الإعدادات'!$B$6)),2)))</f>
        <v/>
      </c>
      <c r="L45" s="21">
        <f>IF(K45="","",IF(H45="منسحب",0,ROUND(MAX(0,I45-K45-N(G45)),2)))</f>
        <v/>
      </c>
      <c r="M45" s="21">
        <f>IF(L45="","",ROUND(L45*SUMIFS('الإعدادات'!$C$10:$C$17,'الإعدادات'!$B$10:$B$17,"&lt;="&amp;'الإعدادات'!$B$4),2))</f>
        <v/>
      </c>
      <c r="N45" s="21">
        <f>IF(A45&amp;""="","",SUMIFS('الدفعات'!$C$6:$C$2005,'الدفعات'!$B$6:$B$2005,A45&amp;""))</f>
        <v/>
      </c>
      <c r="O45" s="21">
        <f>IF(M45="","",ROUND(M45-N45,2))</f>
        <v/>
      </c>
      <c r="P45" s="21">
        <f>IF(L45="","",ROUND(L45-N45,2))</f>
        <v/>
      </c>
      <c r="Q45" s="6">
        <f>IF(A45&amp;""="","",IF(H45="منسحب","منسحب",IF(L45="","بيانات ناقصة",IF(O45&gt;0,"متأخر",IF(O45&lt;0,"دفع مقدمًا","مسدد حتى اليوم")))))</f>
        <v/>
      </c>
      <c r="R45" s="23">
        <f>IF(A45&amp;""="","",IFERROR(SUMIFS('الدفعات'!$A$6:$A$2005,'الدفعات'!$B$6:$B$2005,A45&amp;"",'الدفعات'!$G$6:$G$2005,1)/COUNTIFS('الدفعات'!$B$6:$B$2005,A45&amp;"",'الدفعات'!$G$6:$G$2005,1),""))</f>
        <v/>
      </c>
      <c r="S45" s="22">
        <f>IF(Q45="متأخر",COUNTIFS($Q$6:$Q$505,"متأخر",$O$6:$O$505,"&gt;"&amp;O45)+COUNTIFS($Q$6:Q45,"متأخر",$O$6:O45,O45),"")</f>
        <v/>
      </c>
    </row>
    <row r="46">
      <c r="A46" s="5" t="n"/>
      <c r="B46" s="5" t="n"/>
      <c r="C46" s="5" t="n"/>
      <c r="D46" s="5" t="n"/>
      <c r="E46" s="20" t="n"/>
      <c r="F46" s="5" t="n"/>
      <c r="G46" s="19" t="n"/>
      <c r="H46" s="5" t="n"/>
      <c r="I46" s="21">
        <f>IF(F46&amp;""="","",IFERROR(INDEX('المراحل'!$B$6:$B$45,MATCH(F46&amp;"",'المراحل'!$A$6:$A$45,0)),""))</f>
        <v/>
      </c>
      <c r="J46" s="22">
        <f>IF(A46&amp;""="","",IF(B46&amp;""="",1,COUNTIFS($B$6:B46,B46&amp;"",$H$6:H46,"&lt;&gt;منسحب")))</f>
        <v/>
      </c>
      <c r="K46" s="21">
        <f>IF(OR(I46="",J46=""),"",IF(H46="منسحب",0,ROUND(I46*IF(J46&lt;=1,0,IF(J46=2,'الإعدادات'!$B$5,'الإعدادات'!$B$6)),2)))</f>
        <v/>
      </c>
      <c r="L46" s="21">
        <f>IF(K46="","",IF(H46="منسحب",0,ROUND(MAX(0,I46-K46-N(G46)),2)))</f>
        <v/>
      </c>
      <c r="M46" s="21">
        <f>IF(L46="","",ROUND(L46*SUMIFS('الإعدادات'!$C$10:$C$17,'الإعدادات'!$B$10:$B$17,"&lt;="&amp;'الإعدادات'!$B$4),2))</f>
        <v/>
      </c>
      <c r="N46" s="21">
        <f>IF(A46&amp;""="","",SUMIFS('الدفعات'!$C$6:$C$2005,'الدفعات'!$B$6:$B$2005,A46&amp;""))</f>
        <v/>
      </c>
      <c r="O46" s="21">
        <f>IF(M46="","",ROUND(M46-N46,2))</f>
        <v/>
      </c>
      <c r="P46" s="21">
        <f>IF(L46="","",ROUND(L46-N46,2))</f>
        <v/>
      </c>
      <c r="Q46" s="6">
        <f>IF(A46&amp;""="","",IF(H46="منسحب","منسحب",IF(L46="","بيانات ناقصة",IF(O46&gt;0,"متأخر",IF(O46&lt;0,"دفع مقدمًا","مسدد حتى اليوم")))))</f>
        <v/>
      </c>
      <c r="R46" s="23">
        <f>IF(A46&amp;""="","",IFERROR(SUMIFS('الدفعات'!$A$6:$A$2005,'الدفعات'!$B$6:$B$2005,A46&amp;"",'الدفعات'!$G$6:$G$2005,1)/COUNTIFS('الدفعات'!$B$6:$B$2005,A46&amp;"",'الدفعات'!$G$6:$G$2005,1),""))</f>
        <v/>
      </c>
      <c r="S46" s="22">
        <f>IF(Q46="متأخر",COUNTIFS($Q$6:$Q$505,"متأخر",$O$6:$O$505,"&gt;"&amp;O46)+COUNTIFS($Q$6:Q46,"متأخر",$O$6:O46,O46),"")</f>
        <v/>
      </c>
    </row>
    <row r="47">
      <c r="A47" s="5" t="n"/>
      <c r="B47" s="5" t="n"/>
      <c r="C47" s="5" t="n"/>
      <c r="D47" s="5" t="n"/>
      <c r="E47" s="20" t="n"/>
      <c r="F47" s="5" t="n"/>
      <c r="G47" s="19" t="n"/>
      <c r="H47" s="5" t="n"/>
      <c r="I47" s="21">
        <f>IF(F47&amp;""="","",IFERROR(INDEX('المراحل'!$B$6:$B$45,MATCH(F47&amp;"",'المراحل'!$A$6:$A$45,0)),""))</f>
        <v/>
      </c>
      <c r="J47" s="22">
        <f>IF(A47&amp;""="","",IF(B47&amp;""="",1,COUNTIFS($B$6:B47,B47&amp;"",$H$6:H47,"&lt;&gt;منسحب")))</f>
        <v/>
      </c>
      <c r="K47" s="21">
        <f>IF(OR(I47="",J47=""),"",IF(H47="منسحب",0,ROUND(I47*IF(J47&lt;=1,0,IF(J47=2,'الإعدادات'!$B$5,'الإعدادات'!$B$6)),2)))</f>
        <v/>
      </c>
      <c r="L47" s="21">
        <f>IF(K47="","",IF(H47="منسحب",0,ROUND(MAX(0,I47-K47-N(G47)),2)))</f>
        <v/>
      </c>
      <c r="M47" s="21">
        <f>IF(L47="","",ROUND(L47*SUMIFS('الإعدادات'!$C$10:$C$17,'الإعدادات'!$B$10:$B$17,"&lt;="&amp;'الإعدادات'!$B$4),2))</f>
        <v/>
      </c>
      <c r="N47" s="21">
        <f>IF(A47&amp;""="","",SUMIFS('الدفعات'!$C$6:$C$2005,'الدفعات'!$B$6:$B$2005,A47&amp;""))</f>
        <v/>
      </c>
      <c r="O47" s="21">
        <f>IF(M47="","",ROUND(M47-N47,2))</f>
        <v/>
      </c>
      <c r="P47" s="21">
        <f>IF(L47="","",ROUND(L47-N47,2))</f>
        <v/>
      </c>
      <c r="Q47" s="6">
        <f>IF(A47&amp;""="","",IF(H47="منسحب","منسحب",IF(L47="","بيانات ناقصة",IF(O47&gt;0,"متأخر",IF(O47&lt;0,"دفع مقدمًا","مسدد حتى اليوم")))))</f>
        <v/>
      </c>
      <c r="R47" s="23">
        <f>IF(A47&amp;""="","",IFERROR(SUMIFS('الدفعات'!$A$6:$A$2005,'الدفعات'!$B$6:$B$2005,A47&amp;"",'الدفعات'!$G$6:$G$2005,1)/COUNTIFS('الدفعات'!$B$6:$B$2005,A47&amp;"",'الدفعات'!$G$6:$G$2005,1),""))</f>
        <v/>
      </c>
      <c r="S47" s="22">
        <f>IF(Q47="متأخر",COUNTIFS($Q$6:$Q$505,"متأخر",$O$6:$O$505,"&gt;"&amp;O47)+COUNTIFS($Q$6:Q47,"متأخر",$O$6:O47,O47),"")</f>
        <v/>
      </c>
    </row>
    <row r="48">
      <c r="A48" s="5" t="n"/>
      <c r="B48" s="5" t="n"/>
      <c r="C48" s="5" t="n"/>
      <c r="D48" s="5" t="n"/>
      <c r="E48" s="20" t="n"/>
      <c r="F48" s="5" t="n"/>
      <c r="G48" s="19" t="n"/>
      <c r="H48" s="5" t="n"/>
      <c r="I48" s="21">
        <f>IF(F48&amp;""="","",IFERROR(INDEX('المراحل'!$B$6:$B$45,MATCH(F48&amp;"",'المراحل'!$A$6:$A$45,0)),""))</f>
        <v/>
      </c>
      <c r="J48" s="22">
        <f>IF(A48&amp;""="","",IF(B48&amp;""="",1,COUNTIFS($B$6:B48,B48&amp;"",$H$6:H48,"&lt;&gt;منسحب")))</f>
        <v/>
      </c>
      <c r="K48" s="21">
        <f>IF(OR(I48="",J48=""),"",IF(H48="منسحب",0,ROUND(I48*IF(J48&lt;=1,0,IF(J48=2,'الإعدادات'!$B$5,'الإعدادات'!$B$6)),2)))</f>
        <v/>
      </c>
      <c r="L48" s="21">
        <f>IF(K48="","",IF(H48="منسحب",0,ROUND(MAX(0,I48-K48-N(G48)),2)))</f>
        <v/>
      </c>
      <c r="M48" s="21">
        <f>IF(L48="","",ROUND(L48*SUMIFS('الإعدادات'!$C$10:$C$17,'الإعدادات'!$B$10:$B$17,"&lt;="&amp;'الإعدادات'!$B$4),2))</f>
        <v/>
      </c>
      <c r="N48" s="21">
        <f>IF(A48&amp;""="","",SUMIFS('الدفعات'!$C$6:$C$2005,'الدفعات'!$B$6:$B$2005,A48&amp;""))</f>
        <v/>
      </c>
      <c r="O48" s="21">
        <f>IF(M48="","",ROUND(M48-N48,2))</f>
        <v/>
      </c>
      <c r="P48" s="21">
        <f>IF(L48="","",ROUND(L48-N48,2))</f>
        <v/>
      </c>
      <c r="Q48" s="6">
        <f>IF(A48&amp;""="","",IF(H48="منسحب","منسحب",IF(L48="","بيانات ناقصة",IF(O48&gt;0,"متأخر",IF(O48&lt;0,"دفع مقدمًا","مسدد حتى اليوم")))))</f>
        <v/>
      </c>
      <c r="R48" s="23">
        <f>IF(A48&amp;""="","",IFERROR(SUMIFS('الدفعات'!$A$6:$A$2005,'الدفعات'!$B$6:$B$2005,A48&amp;"",'الدفعات'!$G$6:$G$2005,1)/COUNTIFS('الدفعات'!$B$6:$B$2005,A48&amp;"",'الدفعات'!$G$6:$G$2005,1),""))</f>
        <v/>
      </c>
      <c r="S48" s="22">
        <f>IF(Q48="متأخر",COUNTIFS($Q$6:$Q$505,"متأخر",$O$6:$O$505,"&gt;"&amp;O48)+COUNTIFS($Q$6:Q48,"متأخر",$O$6:O48,O48),"")</f>
        <v/>
      </c>
    </row>
    <row r="49">
      <c r="A49" s="5" t="n"/>
      <c r="B49" s="5" t="n"/>
      <c r="C49" s="5" t="n"/>
      <c r="D49" s="5" t="n"/>
      <c r="E49" s="20" t="n"/>
      <c r="F49" s="5" t="n"/>
      <c r="G49" s="19" t="n"/>
      <c r="H49" s="5" t="n"/>
      <c r="I49" s="21">
        <f>IF(F49&amp;""="","",IFERROR(INDEX('المراحل'!$B$6:$B$45,MATCH(F49&amp;"",'المراحل'!$A$6:$A$45,0)),""))</f>
        <v/>
      </c>
      <c r="J49" s="22">
        <f>IF(A49&amp;""="","",IF(B49&amp;""="",1,COUNTIFS($B$6:B49,B49&amp;"",$H$6:H49,"&lt;&gt;منسحب")))</f>
        <v/>
      </c>
      <c r="K49" s="21">
        <f>IF(OR(I49="",J49=""),"",IF(H49="منسحب",0,ROUND(I49*IF(J49&lt;=1,0,IF(J49=2,'الإعدادات'!$B$5,'الإعدادات'!$B$6)),2)))</f>
        <v/>
      </c>
      <c r="L49" s="21">
        <f>IF(K49="","",IF(H49="منسحب",0,ROUND(MAX(0,I49-K49-N(G49)),2)))</f>
        <v/>
      </c>
      <c r="M49" s="21">
        <f>IF(L49="","",ROUND(L49*SUMIFS('الإعدادات'!$C$10:$C$17,'الإعدادات'!$B$10:$B$17,"&lt;="&amp;'الإعدادات'!$B$4),2))</f>
        <v/>
      </c>
      <c r="N49" s="21">
        <f>IF(A49&amp;""="","",SUMIFS('الدفعات'!$C$6:$C$2005,'الدفعات'!$B$6:$B$2005,A49&amp;""))</f>
        <v/>
      </c>
      <c r="O49" s="21">
        <f>IF(M49="","",ROUND(M49-N49,2))</f>
        <v/>
      </c>
      <c r="P49" s="21">
        <f>IF(L49="","",ROUND(L49-N49,2))</f>
        <v/>
      </c>
      <c r="Q49" s="6">
        <f>IF(A49&amp;""="","",IF(H49="منسحب","منسحب",IF(L49="","بيانات ناقصة",IF(O49&gt;0,"متأخر",IF(O49&lt;0,"دفع مقدمًا","مسدد حتى اليوم")))))</f>
        <v/>
      </c>
      <c r="R49" s="23">
        <f>IF(A49&amp;""="","",IFERROR(SUMIFS('الدفعات'!$A$6:$A$2005,'الدفعات'!$B$6:$B$2005,A49&amp;"",'الدفعات'!$G$6:$G$2005,1)/COUNTIFS('الدفعات'!$B$6:$B$2005,A49&amp;"",'الدفعات'!$G$6:$G$2005,1),""))</f>
        <v/>
      </c>
      <c r="S49" s="22">
        <f>IF(Q49="متأخر",COUNTIFS($Q$6:$Q$505,"متأخر",$O$6:$O$505,"&gt;"&amp;O49)+COUNTIFS($Q$6:Q49,"متأخر",$O$6:O49,O49),"")</f>
        <v/>
      </c>
    </row>
    <row r="50">
      <c r="A50" s="5" t="n"/>
      <c r="B50" s="5" t="n"/>
      <c r="C50" s="5" t="n"/>
      <c r="D50" s="5" t="n"/>
      <c r="E50" s="20" t="n"/>
      <c r="F50" s="5" t="n"/>
      <c r="G50" s="19" t="n"/>
      <c r="H50" s="5" t="n"/>
      <c r="I50" s="21">
        <f>IF(F50&amp;""="","",IFERROR(INDEX('المراحل'!$B$6:$B$45,MATCH(F50&amp;"",'المراحل'!$A$6:$A$45,0)),""))</f>
        <v/>
      </c>
      <c r="J50" s="22">
        <f>IF(A50&amp;""="","",IF(B50&amp;""="",1,COUNTIFS($B$6:B50,B50&amp;"",$H$6:H50,"&lt;&gt;منسحب")))</f>
        <v/>
      </c>
      <c r="K50" s="21">
        <f>IF(OR(I50="",J50=""),"",IF(H50="منسحب",0,ROUND(I50*IF(J50&lt;=1,0,IF(J50=2,'الإعدادات'!$B$5,'الإعدادات'!$B$6)),2)))</f>
        <v/>
      </c>
      <c r="L50" s="21">
        <f>IF(K50="","",IF(H50="منسحب",0,ROUND(MAX(0,I50-K50-N(G50)),2)))</f>
        <v/>
      </c>
      <c r="M50" s="21">
        <f>IF(L50="","",ROUND(L50*SUMIFS('الإعدادات'!$C$10:$C$17,'الإعدادات'!$B$10:$B$17,"&lt;="&amp;'الإعدادات'!$B$4),2))</f>
        <v/>
      </c>
      <c r="N50" s="21">
        <f>IF(A50&amp;""="","",SUMIFS('الدفعات'!$C$6:$C$2005,'الدفعات'!$B$6:$B$2005,A50&amp;""))</f>
        <v/>
      </c>
      <c r="O50" s="21">
        <f>IF(M50="","",ROUND(M50-N50,2))</f>
        <v/>
      </c>
      <c r="P50" s="21">
        <f>IF(L50="","",ROUND(L50-N50,2))</f>
        <v/>
      </c>
      <c r="Q50" s="6">
        <f>IF(A50&amp;""="","",IF(H50="منسحب","منسحب",IF(L50="","بيانات ناقصة",IF(O50&gt;0,"متأخر",IF(O50&lt;0,"دفع مقدمًا","مسدد حتى اليوم")))))</f>
        <v/>
      </c>
      <c r="R50" s="23">
        <f>IF(A50&amp;""="","",IFERROR(SUMIFS('الدفعات'!$A$6:$A$2005,'الدفعات'!$B$6:$B$2005,A50&amp;"",'الدفعات'!$G$6:$G$2005,1)/COUNTIFS('الدفعات'!$B$6:$B$2005,A50&amp;"",'الدفعات'!$G$6:$G$2005,1),""))</f>
        <v/>
      </c>
      <c r="S50" s="22">
        <f>IF(Q50="متأخر",COUNTIFS($Q$6:$Q$505,"متأخر",$O$6:$O$505,"&gt;"&amp;O50)+COUNTIFS($Q$6:Q50,"متأخر",$O$6:O50,O50),"")</f>
        <v/>
      </c>
    </row>
    <row r="51">
      <c r="A51" s="5" t="n"/>
      <c r="B51" s="5" t="n"/>
      <c r="C51" s="5" t="n"/>
      <c r="D51" s="5" t="n"/>
      <c r="E51" s="20" t="n"/>
      <c r="F51" s="5" t="n"/>
      <c r="G51" s="19" t="n"/>
      <c r="H51" s="5" t="n"/>
      <c r="I51" s="21">
        <f>IF(F51&amp;""="","",IFERROR(INDEX('المراحل'!$B$6:$B$45,MATCH(F51&amp;"",'المراحل'!$A$6:$A$45,0)),""))</f>
        <v/>
      </c>
      <c r="J51" s="22">
        <f>IF(A51&amp;""="","",IF(B51&amp;""="",1,COUNTIFS($B$6:B51,B51&amp;"",$H$6:H51,"&lt;&gt;منسحب")))</f>
        <v/>
      </c>
      <c r="K51" s="21">
        <f>IF(OR(I51="",J51=""),"",IF(H51="منسحب",0,ROUND(I51*IF(J51&lt;=1,0,IF(J51=2,'الإعدادات'!$B$5,'الإعدادات'!$B$6)),2)))</f>
        <v/>
      </c>
      <c r="L51" s="21">
        <f>IF(K51="","",IF(H51="منسحب",0,ROUND(MAX(0,I51-K51-N(G51)),2)))</f>
        <v/>
      </c>
      <c r="M51" s="21">
        <f>IF(L51="","",ROUND(L51*SUMIFS('الإعدادات'!$C$10:$C$17,'الإعدادات'!$B$10:$B$17,"&lt;="&amp;'الإعدادات'!$B$4),2))</f>
        <v/>
      </c>
      <c r="N51" s="21">
        <f>IF(A51&amp;""="","",SUMIFS('الدفعات'!$C$6:$C$2005,'الدفعات'!$B$6:$B$2005,A51&amp;""))</f>
        <v/>
      </c>
      <c r="O51" s="21">
        <f>IF(M51="","",ROUND(M51-N51,2))</f>
        <v/>
      </c>
      <c r="P51" s="21">
        <f>IF(L51="","",ROUND(L51-N51,2))</f>
        <v/>
      </c>
      <c r="Q51" s="6">
        <f>IF(A51&amp;""="","",IF(H51="منسحب","منسحب",IF(L51="","بيانات ناقصة",IF(O51&gt;0,"متأخر",IF(O51&lt;0,"دفع مقدمًا","مسدد حتى اليوم")))))</f>
        <v/>
      </c>
      <c r="R51" s="23">
        <f>IF(A51&amp;""="","",IFERROR(SUMIFS('الدفعات'!$A$6:$A$2005,'الدفعات'!$B$6:$B$2005,A51&amp;"",'الدفعات'!$G$6:$G$2005,1)/COUNTIFS('الدفعات'!$B$6:$B$2005,A51&amp;"",'الدفعات'!$G$6:$G$2005,1),""))</f>
        <v/>
      </c>
      <c r="S51" s="22">
        <f>IF(Q51="متأخر",COUNTIFS($Q$6:$Q$505,"متأخر",$O$6:$O$505,"&gt;"&amp;O51)+COUNTIFS($Q$6:Q51,"متأخر",$O$6:O51,O51),"")</f>
        <v/>
      </c>
    </row>
    <row r="52">
      <c r="A52" s="5" t="n"/>
      <c r="B52" s="5" t="n"/>
      <c r="C52" s="5" t="n"/>
      <c r="D52" s="5" t="n"/>
      <c r="E52" s="20" t="n"/>
      <c r="F52" s="5" t="n"/>
      <c r="G52" s="19" t="n"/>
      <c r="H52" s="5" t="n"/>
      <c r="I52" s="21">
        <f>IF(F52&amp;""="","",IFERROR(INDEX('المراحل'!$B$6:$B$45,MATCH(F52&amp;"",'المراحل'!$A$6:$A$45,0)),""))</f>
        <v/>
      </c>
      <c r="J52" s="22">
        <f>IF(A52&amp;""="","",IF(B52&amp;""="",1,COUNTIFS($B$6:B52,B52&amp;"",$H$6:H52,"&lt;&gt;منسحب")))</f>
        <v/>
      </c>
      <c r="K52" s="21">
        <f>IF(OR(I52="",J52=""),"",IF(H52="منسحب",0,ROUND(I52*IF(J52&lt;=1,0,IF(J52=2,'الإعدادات'!$B$5,'الإعدادات'!$B$6)),2)))</f>
        <v/>
      </c>
      <c r="L52" s="21">
        <f>IF(K52="","",IF(H52="منسحب",0,ROUND(MAX(0,I52-K52-N(G52)),2)))</f>
        <v/>
      </c>
      <c r="M52" s="21">
        <f>IF(L52="","",ROUND(L52*SUMIFS('الإعدادات'!$C$10:$C$17,'الإعدادات'!$B$10:$B$17,"&lt;="&amp;'الإعدادات'!$B$4),2))</f>
        <v/>
      </c>
      <c r="N52" s="21">
        <f>IF(A52&amp;""="","",SUMIFS('الدفعات'!$C$6:$C$2005,'الدفعات'!$B$6:$B$2005,A52&amp;""))</f>
        <v/>
      </c>
      <c r="O52" s="21">
        <f>IF(M52="","",ROUND(M52-N52,2))</f>
        <v/>
      </c>
      <c r="P52" s="21">
        <f>IF(L52="","",ROUND(L52-N52,2))</f>
        <v/>
      </c>
      <c r="Q52" s="6">
        <f>IF(A52&amp;""="","",IF(H52="منسحب","منسحب",IF(L52="","بيانات ناقصة",IF(O52&gt;0,"متأخر",IF(O52&lt;0,"دفع مقدمًا","مسدد حتى اليوم")))))</f>
        <v/>
      </c>
      <c r="R52" s="23">
        <f>IF(A52&amp;""="","",IFERROR(SUMIFS('الدفعات'!$A$6:$A$2005,'الدفعات'!$B$6:$B$2005,A52&amp;"",'الدفعات'!$G$6:$G$2005,1)/COUNTIFS('الدفعات'!$B$6:$B$2005,A52&amp;"",'الدفعات'!$G$6:$G$2005,1),""))</f>
        <v/>
      </c>
      <c r="S52" s="22">
        <f>IF(Q52="متأخر",COUNTIFS($Q$6:$Q$505,"متأخر",$O$6:$O$505,"&gt;"&amp;O52)+COUNTIFS($Q$6:Q52,"متأخر",$O$6:O52,O52),"")</f>
        <v/>
      </c>
    </row>
    <row r="53">
      <c r="A53" s="5" t="n"/>
      <c r="B53" s="5" t="n"/>
      <c r="C53" s="5" t="n"/>
      <c r="D53" s="5" t="n"/>
      <c r="E53" s="20" t="n"/>
      <c r="F53" s="5" t="n"/>
      <c r="G53" s="19" t="n"/>
      <c r="H53" s="5" t="n"/>
      <c r="I53" s="21">
        <f>IF(F53&amp;""="","",IFERROR(INDEX('المراحل'!$B$6:$B$45,MATCH(F53&amp;"",'المراحل'!$A$6:$A$45,0)),""))</f>
        <v/>
      </c>
      <c r="J53" s="22">
        <f>IF(A53&amp;""="","",IF(B53&amp;""="",1,COUNTIFS($B$6:B53,B53&amp;"",$H$6:H53,"&lt;&gt;منسحب")))</f>
        <v/>
      </c>
      <c r="K53" s="21">
        <f>IF(OR(I53="",J53=""),"",IF(H53="منسحب",0,ROUND(I53*IF(J53&lt;=1,0,IF(J53=2,'الإعدادات'!$B$5,'الإعدادات'!$B$6)),2)))</f>
        <v/>
      </c>
      <c r="L53" s="21">
        <f>IF(K53="","",IF(H53="منسحب",0,ROUND(MAX(0,I53-K53-N(G53)),2)))</f>
        <v/>
      </c>
      <c r="M53" s="21">
        <f>IF(L53="","",ROUND(L53*SUMIFS('الإعدادات'!$C$10:$C$17,'الإعدادات'!$B$10:$B$17,"&lt;="&amp;'الإعدادات'!$B$4),2))</f>
        <v/>
      </c>
      <c r="N53" s="21">
        <f>IF(A53&amp;""="","",SUMIFS('الدفعات'!$C$6:$C$2005,'الدفعات'!$B$6:$B$2005,A53&amp;""))</f>
        <v/>
      </c>
      <c r="O53" s="21">
        <f>IF(M53="","",ROUND(M53-N53,2))</f>
        <v/>
      </c>
      <c r="P53" s="21">
        <f>IF(L53="","",ROUND(L53-N53,2))</f>
        <v/>
      </c>
      <c r="Q53" s="6">
        <f>IF(A53&amp;""="","",IF(H53="منسحب","منسحب",IF(L53="","بيانات ناقصة",IF(O53&gt;0,"متأخر",IF(O53&lt;0,"دفع مقدمًا","مسدد حتى اليوم")))))</f>
        <v/>
      </c>
      <c r="R53" s="23">
        <f>IF(A53&amp;""="","",IFERROR(SUMIFS('الدفعات'!$A$6:$A$2005,'الدفعات'!$B$6:$B$2005,A53&amp;"",'الدفعات'!$G$6:$G$2005,1)/COUNTIFS('الدفعات'!$B$6:$B$2005,A53&amp;"",'الدفعات'!$G$6:$G$2005,1),""))</f>
        <v/>
      </c>
      <c r="S53" s="22">
        <f>IF(Q53="متأخر",COUNTIFS($Q$6:$Q$505,"متأخر",$O$6:$O$505,"&gt;"&amp;O53)+COUNTIFS($Q$6:Q53,"متأخر",$O$6:O53,O53),"")</f>
        <v/>
      </c>
    </row>
    <row r="54">
      <c r="A54" s="5" t="n"/>
      <c r="B54" s="5" t="n"/>
      <c r="C54" s="5" t="n"/>
      <c r="D54" s="5" t="n"/>
      <c r="E54" s="20" t="n"/>
      <c r="F54" s="5" t="n"/>
      <c r="G54" s="19" t="n"/>
      <c r="H54" s="5" t="n"/>
      <c r="I54" s="21">
        <f>IF(F54&amp;""="","",IFERROR(INDEX('المراحل'!$B$6:$B$45,MATCH(F54&amp;"",'المراحل'!$A$6:$A$45,0)),""))</f>
        <v/>
      </c>
      <c r="J54" s="22">
        <f>IF(A54&amp;""="","",IF(B54&amp;""="",1,COUNTIFS($B$6:B54,B54&amp;"",$H$6:H54,"&lt;&gt;منسحب")))</f>
        <v/>
      </c>
      <c r="K54" s="21">
        <f>IF(OR(I54="",J54=""),"",IF(H54="منسحب",0,ROUND(I54*IF(J54&lt;=1,0,IF(J54=2,'الإعدادات'!$B$5,'الإعدادات'!$B$6)),2)))</f>
        <v/>
      </c>
      <c r="L54" s="21">
        <f>IF(K54="","",IF(H54="منسحب",0,ROUND(MAX(0,I54-K54-N(G54)),2)))</f>
        <v/>
      </c>
      <c r="M54" s="21">
        <f>IF(L54="","",ROUND(L54*SUMIFS('الإعدادات'!$C$10:$C$17,'الإعدادات'!$B$10:$B$17,"&lt;="&amp;'الإعدادات'!$B$4),2))</f>
        <v/>
      </c>
      <c r="N54" s="21">
        <f>IF(A54&amp;""="","",SUMIFS('الدفعات'!$C$6:$C$2005,'الدفعات'!$B$6:$B$2005,A54&amp;""))</f>
        <v/>
      </c>
      <c r="O54" s="21">
        <f>IF(M54="","",ROUND(M54-N54,2))</f>
        <v/>
      </c>
      <c r="P54" s="21">
        <f>IF(L54="","",ROUND(L54-N54,2))</f>
        <v/>
      </c>
      <c r="Q54" s="6">
        <f>IF(A54&amp;""="","",IF(H54="منسحب","منسحب",IF(L54="","بيانات ناقصة",IF(O54&gt;0,"متأخر",IF(O54&lt;0,"دفع مقدمًا","مسدد حتى اليوم")))))</f>
        <v/>
      </c>
      <c r="R54" s="23">
        <f>IF(A54&amp;""="","",IFERROR(SUMIFS('الدفعات'!$A$6:$A$2005,'الدفعات'!$B$6:$B$2005,A54&amp;"",'الدفعات'!$G$6:$G$2005,1)/COUNTIFS('الدفعات'!$B$6:$B$2005,A54&amp;"",'الدفعات'!$G$6:$G$2005,1),""))</f>
        <v/>
      </c>
      <c r="S54" s="22">
        <f>IF(Q54="متأخر",COUNTIFS($Q$6:$Q$505,"متأخر",$O$6:$O$505,"&gt;"&amp;O54)+COUNTIFS($Q$6:Q54,"متأخر",$O$6:O54,O54),"")</f>
        <v/>
      </c>
    </row>
    <row r="55">
      <c r="A55" s="5" t="n"/>
      <c r="B55" s="5" t="n"/>
      <c r="C55" s="5" t="n"/>
      <c r="D55" s="5" t="n"/>
      <c r="E55" s="20" t="n"/>
      <c r="F55" s="5" t="n"/>
      <c r="G55" s="19" t="n"/>
      <c r="H55" s="5" t="n"/>
      <c r="I55" s="21">
        <f>IF(F55&amp;""="","",IFERROR(INDEX('المراحل'!$B$6:$B$45,MATCH(F55&amp;"",'المراحل'!$A$6:$A$45,0)),""))</f>
        <v/>
      </c>
      <c r="J55" s="22">
        <f>IF(A55&amp;""="","",IF(B55&amp;""="",1,COUNTIFS($B$6:B55,B55&amp;"",$H$6:H55,"&lt;&gt;منسحب")))</f>
        <v/>
      </c>
      <c r="K55" s="21">
        <f>IF(OR(I55="",J55=""),"",IF(H55="منسحب",0,ROUND(I55*IF(J55&lt;=1,0,IF(J55=2,'الإعدادات'!$B$5,'الإعدادات'!$B$6)),2)))</f>
        <v/>
      </c>
      <c r="L55" s="21">
        <f>IF(K55="","",IF(H55="منسحب",0,ROUND(MAX(0,I55-K55-N(G55)),2)))</f>
        <v/>
      </c>
      <c r="M55" s="21">
        <f>IF(L55="","",ROUND(L55*SUMIFS('الإعدادات'!$C$10:$C$17,'الإعدادات'!$B$10:$B$17,"&lt;="&amp;'الإعدادات'!$B$4),2))</f>
        <v/>
      </c>
      <c r="N55" s="21">
        <f>IF(A55&amp;""="","",SUMIFS('الدفعات'!$C$6:$C$2005,'الدفعات'!$B$6:$B$2005,A55&amp;""))</f>
        <v/>
      </c>
      <c r="O55" s="21">
        <f>IF(M55="","",ROUND(M55-N55,2))</f>
        <v/>
      </c>
      <c r="P55" s="21">
        <f>IF(L55="","",ROUND(L55-N55,2))</f>
        <v/>
      </c>
      <c r="Q55" s="6">
        <f>IF(A55&amp;""="","",IF(H55="منسحب","منسحب",IF(L55="","بيانات ناقصة",IF(O55&gt;0,"متأخر",IF(O55&lt;0,"دفع مقدمًا","مسدد حتى اليوم")))))</f>
        <v/>
      </c>
      <c r="R55" s="23">
        <f>IF(A55&amp;""="","",IFERROR(SUMIFS('الدفعات'!$A$6:$A$2005,'الدفعات'!$B$6:$B$2005,A55&amp;"",'الدفعات'!$G$6:$G$2005,1)/COUNTIFS('الدفعات'!$B$6:$B$2005,A55&amp;"",'الدفعات'!$G$6:$G$2005,1),""))</f>
        <v/>
      </c>
      <c r="S55" s="22">
        <f>IF(Q55="متأخر",COUNTIFS($Q$6:$Q$505,"متأخر",$O$6:$O$505,"&gt;"&amp;O55)+COUNTIFS($Q$6:Q55,"متأخر",$O$6:O55,O55),"")</f>
        <v/>
      </c>
    </row>
    <row r="56">
      <c r="A56" s="5" t="n"/>
      <c r="B56" s="5" t="n"/>
      <c r="C56" s="5" t="n"/>
      <c r="D56" s="5" t="n"/>
      <c r="E56" s="20" t="n"/>
      <c r="F56" s="5" t="n"/>
      <c r="G56" s="19" t="n"/>
      <c r="H56" s="5" t="n"/>
      <c r="I56" s="21">
        <f>IF(F56&amp;""="","",IFERROR(INDEX('المراحل'!$B$6:$B$45,MATCH(F56&amp;"",'المراحل'!$A$6:$A$45,0)),""))</f>
        <v/>
      </c>
      <c r="J56" s="22">
        <f>IF(A56&amp;""="","",IF(B56&amp;""="",1,COUNTIFS($B$6:B56,B56&amp;"",$H$6:H56,"&lt;&gt;منسحب")))</f>
        <v/>
      </c>
      <c r="K56" s="21">
        <f>IF(OR(I56="",J56=""),"",IF(H56="منسحب",0,ROUND(I56*IF(J56&lt;=1,0,IF(J56=2,'الإعدادات'!$B$5,'الإعدادات'!$B$6)),2)))</f>
        <v/>
      </c>
      <c r="L56" s="21">
        <f>IF(K56="","",IF(H56="منسحب",0,ROUND(MAX(0,I56-K56-N(G56)),2)))</f>
        <v/>
      </c>
      <c r="M56" s="21">
        <f>IF(L56="","",ROUND(L56*SUMIFS('الإعدادات'!$C$10:$C$17,'الإعدادات'!$B$10:$B$17,"&lt;="&amp;'الإعدادات'!$B$4),2))</f>
        <v/>
      </c>
      <c r="N56" s="21">
        <f>IF(A56&amp;""="","",SUMIFS('الدفعات'!$C$6:$C$2005,'الدفعات'!$B$6:$B$2005,A56&amp;""))</f>
        <v/>
      </c>
      <c r="O56" s="21">
        <f>IF(M56="","",ROUND(M56-N56,2))</f>
        <v/>
      </c>
      <c r="P56" s="21">
        <f>IF(L56="","",ROUND(L56-N56,2))</f>
        <v/>
      </c>
      <c r="Q56" s="6">
        <f>IF(A56&amp;""="","",IF(H56="منسحب","منسحب",IF(L56="","بيانات ناقصة",IF(O56&gt;0,"متأخر",IF(O56&lt;0,"دفع مقدمًا","مسدد حتى اليوم")))))</f>
        <v/>
      </c>
      <c r="R56" s="23">
        <f>IF(A56&amp;""="","",IFERROR(SUMIFS('الدفعات'!$A$6:$A$2005,'الدفعات'!$B$6:$B$2005,A56&amp;"",'الدفعات'!$G$6:$G$2005,1)/COUNTIFS('الدفعات'!$B$6:$B$2005,A56&amp;"",'الدفعات'!$G$6:$G$2005,1),""))</f>
        <v/>
      </c>
      <c r="S56" s="22">
        <f>IF(Q56="متأخر",COUNTIFS($Q$6:$Q$505,"متأخر",$O$6:$O$505,"&gt;"&amp;O56)+COUNTIFS($Q$6:Q56,"متأخر",$O$6:O56,O56),"")</f>
        <v/>
      </c>
    </row>
    <row r="57">
      <c r="A57" s="5" t="n"/>
      <c r="B57" s="5" t="n"/>
      <c r="C57" s="5" t="n"/>
      <c r="D57" s="5" t="n"/>
      <c r="E57" s="20" t="n"/>
      <c r="F57" s="5" t="n"/>
      <c r="G57" s="19" t="n"/>
      <c r="H57" s="5" t="n"/>
      <c r="I57" s="21">
        <f>IF(F57&amp;""="","",IFERROR(INDEX('المراحل'!$B$6:$B$45,MATCH(F57&amp;"",'المراحل'!$A$6:$A$45,0)),""))</f>
        <v/>
      </c>
      <c r="J57" s="22">
        <f>IF(A57&amp;""="","",IF(B57&amp;""="",1,COUNTIFS($B$6:B57,B57&amp;"",$H$6:H57,"&lt;&gt;منسحب")))</f>
        <v/>
      </c>
      <c r="K57" s="21">
        <f>IF(OR(I57="",J57=""),"",IF(H57="منسحب",0,ROUND(I57*IF(J57&lt;=1,0,IF(J57=2,'الإعدادات'!$B$5,'الإعدادات'!$B$6)),2)))</f>
        <v/>
      </c>
      <c r="L57" s="21">
        <f>IF(K57="","",IF(H57="منسحب",0,ROUND(MAX(0,I57-K57-N(G57)),2)))</f>
        <v/>
      </c>
      <c r="M57" s="21">
        <f>IF(L57="","",ROUND(L57*SUMIFS('الإعدادات'!$C$10:$C$17,'الإعدادات'!$B$10:$B$17,"&lt;="&amp;'الإعدادات'!$B$4),2))</f>
        <v/>
      </c>
      <c r="N57" s="21">
        <f>IF(A57&amp;""="","",SUMIFS('الدفعات'!$C$6:$C$2005,'الدفعات'!$B$6:$B$2005,A57&amp;""))</f>
        <v/>
      </c>
      <c r="O57" s="21">
        <f>IF(M57="","",ROUND(M57-N57,2))</f>
        <v/>
      </c>
      <c r="P57" s="21">
        <f>IF(L57="","",ROUND(L57-N57,2))</f>
        <v/>
      </c>
      <c r="Q57" s="6">
        <f>IF(A57&amp;""="","",IF(H57="منسحب","منسحب",IF(L57="","بيانات ناقصة",IF(O57&gt;0,"متأخر",IF(O57&lt;0,"دفع مقدمًا","مسدد حتى اليوم")))))</f>
        <v/>
      </c>
      <c r="R57" s="23">
        <f>IF(A57&amp;""="","",IFERROR(SUMIFS('الدفعات'!$A$6:$A$2005,'الدفعات'!$B$6:$B$2005,A57&amp;"",'الدفعات'!$G$6:$G$2005,1)/COUNTIFS('الدفعات'!$B$6:$B$2005,A57&amp;"",'الدفعات'!$G$6:$G$2005,1),""))</f>
        <v/>
      </c>
      <c r="S57" s="22">
        <f>IF(Q57="متأخر",COUNTIFS($Q$6:$Q$505,"متأخر",$O$6:$O$505,"&gt;"&amp;O57)+COUNTIFS($Q$6:Q57,"متأخر",$O$6:O57,O57),"")</f>
        <v/>
      </c>
    </row>
    <row r="58">
      <c r="A58" s="5" t="n"/>
      <c r="B58" s="5" t="n"/>
      <c r="C58" s="5" t="n"/>
      <c r="D58" s="5" t="n"/>
      <c r="E58" s="20" t="n"/>
      <c r="F58" s="5" t="n"/>
      <c r="G58" s="19" t="n"/>
      <c r="H58" s="5" t="n"/>
      <c r="I58" s="21">
        <f>IF(F58&amp;""="","",IFERROR(INDEX('المراحل'!$B$6:$B$45,MATCH(F58&amp;"",'المراحل'!$A$6:$A$45,0)),""))</f>
        <v/>
      </c>
      <c r="J58" s="22">
        <f>IF(A58&amp;""="","",IF(B58&amp;""="",1,COUNTIFS($B$6:B58,B58&amp;"",$H$6:H58,"&lt;&gt;منسحب")))</f>
        <v/>
      </c>
      <c r="K58" s="21">
        <f>IF(OR(I58="",J58=""),"",IF(H58="منسحب",0,ROUND(I58*IF(J58&lt;=1,0,IF(J58=2,'الإعدادات'!$B$5,'الإعدادات'!$B$6)),2)))</f>
        <v/>
      </c>
      <c r="L58" s="21">
        <f>IF(K58="","",IF(H58="منسحب",0,ROUND(MAX(0,I58-K58-N(G58)),2)))</f>
        <v/>
      </c>
      <c r="M58" s="21">
        <f>IF(L58="","",ROUND(L58*SUMIFS('الإعدادات'!$C$10:$C$17,'الإعدادات'!$B$10:$B$17,"&lt;="&amp;'الإعدادات'!$B$4),2))</f>
        <v/>
      </c>
      <c r="N58" s="21">
        <f>IF(A58&amp;""="","",SUMIFS('الدفعات'!$C$6:$C$2005,'الدفعات'!$B$6:$B$2005,A58&amp;""))</f>
        <v/>
      </c>
      <c r="O58" s="21">
        <f>IF(M58="","",ROUND(M58-N58,2))</f>
        <v/>
      </c>
      <c r="P58" s="21">
        <f>IF(L58="","",ROUND(L58-N58,2))</f>
        <v/>
      </c>
      <c r="Q58" s="6">
        <f>IF(A58&amp;""="","",IF(H58="منسحب","منسحب",IF(L58="","بيانات ناقصة",IF(O58&gt;0,"متأخر",IF(O58&lt;0,"دفع مقدمًا","مسدد حتى اليوم")))))</f>
        <v/>
      </c>
      <c r="R58" s="23">
        <f>IF(A58&amp;""="","",IFERROR(SUMIFS('الدفعات'!$A$6:$A$2005,'الدفعات'!$B$6:$B$2005,A58&amp;"",'الدفعات'!$G$6:$G$2005,1)/COUNTIFS('الدفعات'!$B$6:$B$2005,A58&amp;"",'الدفعات'!$G$6:$G$2005,1),""))</f>
        <v/>
      </c>
      <c r="S58" s="22">
        <f>IF(Q58="متأخر",COUNTIFS($Q$6:$Q$505,"متأخر",$O$6:$O$505,"&gt;"&amp;O58)+COUNTIFS($Q$6:Q58,"متأخر",$O$6:O58,O58),"")</f>
        <v/>
      </c>
    </row>
    <row r="59">
      <c r="A59" s="5" t="n"/>
      <c r="B59" s="5" t="n"/>
      <c r="C59" s="5" t="n"/>
      <c r="D59" s="5" t="n"/>
      <c r="E59" s="20" t="n"/>
      <c r="F59" s="5" t="n"/>
      <c r="G59" s="19" t="n"/>
      <c r="H59" s="5" t="n"/>
      <c r="I59" s="21">
        <f>IF(F59&amp;""="","",IFERROR(INDEX('المراحل'!$B$6:$B$45,MATCH(F59&amp;"",'المراحل'!$A$6:$A$45,0)),""))</f>
        <v/>
      </c>
      <c r="J59" s="22">
        <f>IF(A59&amp;""="","",IF(B59&amp;""="",1,COUNTIFS($B$6:B59,B59&amp;"",$H$6:H59,"&lt;&gt;منسحب")))</f>
        <v/>
      </c>
      <c r="K59" s="21">
        <f>IF(OR(I59="",J59=""),"",IF(H59="منسحب",0,ROUND(I59*IF(J59&lt;=1,0,IF(J59=2,'الإعدادات'!$B$5,'الإعدادات'!$B$6)),2)))</f>
        <v/>
      </c>
      <c r="L59" s="21">
        <f>IF(K59="","",IF(H59="منسحب",0,ROUND(MAX(0,I59-K59-N(G59)),2)))</f>
        <v/>
      </c>
      <c r="M59" s="21">
        <f>IF(L59="","",ROUND(L59*SUMIFS('الإعدادات'!$C$10:$C$17,'الإعدادات'!$B$10:$B$17,"&lt;="&amp;'الإعدادات'!$B$4),2))</f>
        <v/>
      </c>
      <c r="N59" s="21">
        <f>IF(A59&amp;""="","",SUMIFS('الدفعات'!$C$6:$C$2005,'الدفعات'!$B$6:$B$2005,A59&amp;""))</f>
        <v/>
      </c>
      <c r="O59" s="21">
        <f>IF(M59="","",ROUND(M59-N59,2))</f>
        <v/>
      </c>
      <c r="P59" s="21">
        <f>IF(L59="","",ROUND(L59-N59,2))</f>
        <v/>
      </c>
      <c r="Q59" s="6">
        <f>IF(A59&amp;""="","",IF(H59="منسحب","منسحب",IF(L59="","بيانات ناقصة",IF(O59&gt;0,"متأخر",IF(O59&lt;0,"دفع مقدمًا","مسدد حتى اليوم")))))</f>
        <v/>
      </c>
      <c r="R59" s="23">
        <f>IF(A59&amp;""="","",IFERROR(SUMIFS('الدفعات'!$A$6:$A$2005,'الدفعات'!$B$6:$B$2005,A59&amp;"",'الدفعات'!$G$6:$G$2005,1)/COUNTIFS('الدفعات'!$B$6:$B$2005,A59&amp;"",'الدفعات'!$G$6:$G$2005,1),""))</f>
        <v/>
      </c>
      <c r="S59" s="22">
        <f>IF(Q59="متأخر",COUNTIFS($Q$6:$Q$505,"متأخر",$O$6:$O$505,"&gt;"&amp;O59)+COUNTIFS($Q$6:Q59,"متأخر",$O$6:O59,O59),"")</f>
        <v/>
      </c>
    </row>
    <row r="60">
      <c r="A60" s="5" t="n"/>
      <c r="B60" s="5" t="n"/>
      <c r="C60" s="5" t="n"/>
      <c r="D60" s="5" t="n"/>
      <c r="E60" s="20" t="n"/>
      <c r="F60" s="5" t="n"/>
      <c r="G60" s="19" t="n"/>
      <c r="H60" s="5" t="n"/>
      <c r="I60" s="21">
        <f>IF(F60&amp;""="","",IFERROR(INDEX('المراحل'!$B$6:$B$45,MATCH(F60&amp;"",'المراحل'!$A$6:$A$45,0)),""))</f>
        <v/>
      </c>
      <c r="J60" s="22">
        <f>IF(A60&amp;""="","",IF(B60&amp;""="",1,COUNTIFS($B$6:B60,B60&amp;"",$H$6:H60,"&lt;&gt;منسحب")))</f>
        <v/>
      </c>
      <c r="K60" s="21">
        <f>IF(OR(I60="",J60=""),"",IF(H60="منسحب",0,ROUND(I60*IF(J60&lt;=1,0,IF(J60=2,'الإعدادات'!$B$5,'الإعدادات'!$B$6)),2)))</f>
        <v/>
      </c>
      <c r="L60" s="21">
        <f>IF(K60="","",IF(H60="منسحب",0,ROUND(MAX(0,I60-K60-N(G60)),2)))</f>
        <v/>
      </c>
      <c r="M60" s="21">
        <f>IF(L60="","",ROUND(L60*SUMIFS('الإعدادات'!$C$10:$C$17,'الإعدادات'!$B$10:$B$17,"&lt;="&amp;'الإعدادات'!$B$4),2))</f>
        <v/>
      </c>
      <c r="N60" s="21">
        <f>IF(A60&amp;""="","",SUMIFS('الدفعات'!$C$6:$C$2005,'الدفعات'!$B$6:$B$2005,A60&amp;""))</f>
        <v/>
      </c>
      <c r="O60" s="21">
        <f>IF(M60="","",ROUND(M60-N60,2))</f>
        <v/>
      </c>
      <c r="P60" s="21">
        <f>IF(L60="","",ROUND(L60-N60,2))</f>
        <v/>
      </c>
      <c r="Q60" s="6">
        <f>IF(A60&amp;""="","",IF(H60="منسحب","منسحب",IF(L60="","بيانات ناقصة",IF(O60&gt;0,"متأخر",IF(O60&lt;0,"دفع مقدمًا","مسدد حتى اليوم")))))</f>
        <v/>
      </c>
      <c r="R60" s="23">
        <f>IF(A60&amp;""="","",IFERROR(SUMIFS('الدفعات'!$A$6:$A$2005,'الدفعات'!$B$6:$B$2005,A60&amp;"",'الدفعات'!$G$6:$G$2005,1)/COUNTIFS('الدفعات'!$B$6:$B$2005,A60&amp;"",'الدفعات'!$G$6:$G$2005,1),""))</f>
        <v/>
      </c>
      <c r="S60" s="22">
        <f>IF(Q60="متأخر",COUNTIFS($Q$6:$Q$505,"متأخر",$O$6:$O$505,"&gt;"&amp;O60)+COUNTIFS($Q$6:Q60,"متأخر",$O$6:O60,O60),"")</f>
        <v/>
      </c>
    </row>
    <row r="61">
      <c r="A61" s="5" t="n"/>
      <c r="B61" s="5" t="n"/>
      <c r="C61" s="5" t="n"/>
      <c r="D61" s="5" t="n"/>
      <c r="E61" s="20" t="n"/>
      <c r="F61" s="5" t="n"/>
      <c r="G61" s="19" t="n"/>
      <c r="H61" s="5" t="n"/>
      <c r="I61" s="21">
        <f>IF(F61&amp;""="","",IFERROR(INDEX('المراحل'!$B$6:$B$45,MATCH(F61&amp;"",'المراحل'!$A$6:$A$45,0)),""))</f>
        <v/>
      </c>
      <c r="J61" s="22">
        <f>IF(A61&amp;""="","",IF(B61&amp;""="",1,COUNTIFS($B$6:B61,B61&amp;"",$H$6:H61,"&lt;&gt;منسحب")))</f>
        <v/>
      </c>
      <c r="K61" s="21">
        <f>IF(OR(I61="",J61=""),"",IF(H61="منسحب",0,ROUND(I61*IF(J61&lt;=1,0,IF(J61=2,'الإعدادات'!$B$5,'الإعدادات'!$B$6)),2)))</f>
        <v/>
      </c>
      <c r="L61" s="21">
        <f>IF(K61="","",IF(H61="منسحب",0,ROUND(MAX(0,I61-K61-N(G61)),2)))</f>
        <v/>
      </c>
      <c r="M61" s="21">
        <f>IF(L61="","",ROUND(L61*SUMIFS('الإعدادات'!$C$10:$C$17,'الإعدادات'!$B$10:$B$17,"&lt;="&amp;'الإعدادات'!$B$4),2))</f>
        <v/>
      </c>
      <c r="N61" s="21">
        <f>IF(A61&amp;""="","",SUMIFS('الدفعات'!$C$6:$C$2005,'الدفعات'!$B$6:$B$2005,A61&amp;""))</f>
        <v/>
      </c>
      <c r="O61" s="21">
        <f>IF(M61="","",ROUND(M61-N61,2))</f>
        <v/>
      </c>
      <c r="P61" s="21">
        <f>IF(L61="","",ROUND(L61-N61,2))</f>
        <v/>
      </c>
      <c r="Q61" s="6">
        <f>IF(A61&amp;""="","",IF(H61="منسحب","منسحب",IF(L61="","بيانات ناقصة",IF(O61&gt;0,"متأخر",IF(O61&lt;0,"دفع مقدمًا","مسدد حتى اليوم")))))</f>
        <v/>
      </c>
      <c r="R61" s="23">
        <f>IF(A61&amp;""="","",IFERROR(SUMIFS('الدفعات'!$A$6:$A$2005,'الدفعات'!$B$6:$B$2005,A61&amp;"",'الدفعات'!$G$6:$G$2005,1)/COUNTIFS('الدفعات'!$B$6:$B$2005,A61&amp;"",'الدفعات'!$G$6:$G$2005,1),""))</f>
        <v/>
      </c>
      <c r="S61" s="22">
        <f>IF(Q61="متأخر",COUNTIFS($Q$6:$Q$505,"متأخر",$O$6:$O$505,"&gt;"&amp;O61)+COUNTIFS($Q$6:Q61,"متأخر",$O$6:O61,O61),"")</f>
        <v/>
      </c>
    </row>
    <row r="62">
      <c r="A62" s="5" t="n"/>
      <c r="B62" s="5" t="n"/>
      <c r="C62" s="5" t="n"/>
      <c r="D62" s="5" t="n"/>
      <c r="E62" s="20" t="n"/>
      <c r="F62" s="5" t="n"/>
      <c r="G62" s="19" t="n"/>
      <c r="H62" s="5" t="n"/>
      <c r="I62" s="21">
        <f>IF(F62&amp;""="","",IFERROR(INDEX('المراحل'!$B$6:$B$45,MATCH(F62&amp;"",'المراحل'!$A$6:$A$45,0)),""))</f>
        <v/>
      </c>
      <c r="J62" s="22">
        <f>IF(A62&amp;""="","",IF(B62&amp;""="",1,COUNTIFS($B$6:B62,B62&amp;"",$H$6:H62,"&lt;&gt;منسحب")))</f>
        <v/>
      </c>
      <c r="K62" s="21">
        <f>IF(OR(I62="",J62=""),"",IF(H62="منسحب",0,ROUND(I62*IF(J62&lt;=1,0,IF(J62=2,'الإعدادات'!$B$5,'الإعدادات'!$B$6)),2)))</f>
        <v/>
      </c>
      <c r="L62" s="21">
        <f>IF(K62="","",IF(H62="منسحب",0,ROUND(MAX(0,I62-K62-N(G62)),2)))</f>
        <v/>
      </c>
      <c r="M62" s="21">
        <f>IF(L62="","",ROUND(L62*SUMIFS('الإعدادات'!$C$10:$C$17,'الإعدادات'!$B$10:$B$17,"&lt;="&amp;'الإعدادات'!$B$4),2))</f>
        <v/>
      </c>
      <c r="N62" s="21">
        <f>IF(A62&amp;""="","",SUMIFS('الدفعات'!$C$6:$C$2005,'الدفعات'!$B$6:$B$2005,A62&amp;""))</f>
        <v/>
      </c>
      <c r="O62" s="21">
        <f>IF(M62="","",ROUND(M62-N62,2))</f>
        <v/>
      </c>
      <c r="P62" s="21">
        <f>IF(L62="","",ROUND(L62-N62,2))</f>
        <v/>
      </c>
      <c r="Q62" s="6">
        <f>IF(A62&amp;""="","",IF(H62="منسحب","منسحب",IF(L62="","بيانات ناقصة",IF(O62&gt;0,"متأخر",IF(O62&lt;0,"دفع مقدمًا","مسدد حتى اليوم")))))</f>
        <v/>
      </c>
      <c r="R62" s="23">
        <f>IF(A62&amp;""="","",IFERROR(SUMIFS('الدفعات'!$A$6:$A$2005,'الدفعات'!$B$6:$B$2005,A62&amp;"",'الدفعات'!$G$6:$G$2005,1)/COUNTIFS('الدفعات'!$B$6:$B$2005,A62&amp;"",'الدفعات'!$G$6:$G$2005,1),""))</f>
        <v/>
      </c>
      <c r="S62" s="22">
        <f>IF(Q62="متأخر",COUNTIFS($Q$6:$Q$505,"متأخر",$O$6:$O$505,"&gt;"&amp;O62)+COUNTIFS($Q$6:Q62,"متأخر",$O$6:O62,O62),"")</f>
        <v/>
      </c>
    </row>
    <row r="63">
      <c r="A63" s="5" t="n"/>
      <c r="B63" s="5" t="n"/>
      <c r="C63" s="5" t="n"/>
      <c r="D63" s="5" t="n"/>
      <c r="E63" s="20" t="n"/>
      <c r="F63" s="5" t="n"/>
      <c r="G63" s="19" t="n"/>
      <c r="H63" s="5" t="n"/>
      <c r="I63" s="21">
        <f>IF(F63&amp;""="","",IFERROR(INDEX('المراحل'!$B$6:$B$45,MATCH(F63&amp;"",'المراحل'!$A$6:$A$45,0)),""))</f>
        <v/>
      </c>
      <c r="J63" s="22">
        <f>IF(A63&amp;""="","",IF(B63&amp;""="",1,COUNTIFS($B$6:B63,B63&amp;"",$H$6:H63,"&lt;&gt;منسحب")))</f>
        <v/>
      </c>
      <c r="K63" s="21">
        <f>IF(OR(I63="",J63=""),"",IF(H63="منسحب",0,ROUND(I63*IF(J63&lt;=1,0,IF(J63=2,'الإعدادات'!$B$5,'الإعدادات'!$B$6)),2)))</f>
        <v/>
      </c>
      <c r="L63" s="21">
        <f>IF(K63="","",IF(H63="منسحب",0,ROUND(MAX(0,I63-K63-N(G63)),2)))</f>
        <v/>
      </c>
      <c r="M63" s="21">
        <f>IF(L63="","",ROUND(L63*SUMIFS('الإعدادات'!$C$10:$C$17,'الإعدادات'!$B$10:$B$17,"&lt;="&amp;'الإعدادات'!$B$4),2))</f>
        <v/>
      </c>
      <c r="N63" s="21">
        <f>IF(A63&amp;""="","",SUMIFS('الدفعات'!$C$6:$C$2005,'الدفعات'!$B$6:$B$2005,A63&amp;""))</f>
        <v/>
      </c>
      <c r="O63" s="21">
        <f>IF(M63="","",ROUND(M63-N63,2))</f>
        <v/>
      </c>
      <c r="P63" s="21">
        <f>IF(L63="","",ROUND(L63-N63,2))</f>
        <v/>
      </c>
      <c r="Q63" s="6">
        <f>IF(A63&amp;""="","",IF(H63="منسحب","منسحب",IF(L63="","بيانات ناقصة",IF(O63&gt;0,"متأخر",IF(O63&lt;0,"دفع مقدمًا","مسدد حتى اليوم")))))</f>
        <v/>
      </c>
      <c r="R63" s="23">
        <f>IF(A63&amp;""="","",IFERROR(SUMIFS('الدفعات'!$A$6:$A$2005,'الدفعات'!$B$6:$B$2005,A63&amp;"",'الدفعات'!$G$6:$G$2005,1)/COUNTIFS('الدفعات'!$B$6:$B$2005,A63&amp;"",'الدفعات'!$G$6:$G$2005,1),""))</f>
        <v/>
      </c>
      <c r="S63" s="22">
        <f>IF(Q63="متأخر",COUNTIFS($Q$6:$Q$505,"متأخر",$O$6:$O$505,"&gt;"&amp;O63)+COUNTIFS($Q$6:Q63,"متأخر",$O$6:O63,O63),"")</f>
        <v/>
      </c>
    </row>
    <row r="64">
      <c r="A64" s="5" t="n"/>
      <c r="B64" s="5" t="n"/>
      <c r="C64" s="5" t="n"/>
      <c r="D64" s="5" t="n"/>
      <c r="E64" s="20" t="n"/>
      <c r="F64" s="5" t="n"/>
      <c r="G64" s="19" t="n"/>
      <c r="H64" s="5" t="n"/>
      <c r="I64" s="21">
        <f>IF(F64&amp;""="","",IFERROR(INDEX('المراحل'!$B$6:$B$45,MATCH(F64&amp;"",'المراحل'!$A$6:$A$45,0)),""))</f>
        <v/>
      </c>
      <c r="J64" s="22">
        <f>IF(A64&amp;""="","",IF(B64&amp;""="",1,COUNTIFS($B$6:B64,B64&amp;"",$H$6:H64,"&lt;&gt;منسحب")))</f>
        <v/>
      </c>
      <c r="K64" s="21">
        <f>IF(OR(I64="",J64=""),"",IF(H64="منسحب",0,ROUND(I64*IF(J64&lt;=1,0,IF(J64=2,'الإعدادات'!$B$5,'الإعدادات'!$B$6)),2)))</f>
        <v/>
      </c>
      <c r="L64" s="21">
        <f>IF(K64="","",IF(H64="منسحب",0,ROUND(MAX(0,I64-K64-N(G64)),2)))</f>
        <v/>
      </c>
      <c r="M64" s="21">
        <f>IF(L64="","",ROUND(L64*SUMIFS('الإعدادات'!$C$10:$C$17,'الإعدادات'!$B$10:$B$17,"&lt;="&amp;'الإعدادات'!$B$4),2))</f>
        <v/>
      </c>
      <c r="N64" s="21">
        <f>IF(A64&amp;""="","",SUMIFS('الدفعات'!$C$6:$C$2005,'الدفعات'!$B$6:$B$2005,A64&amp;""))</f>
        <v/>
      </c>
      <c r="O64" s="21">
        <f>IF(M64="","",ROUND(M64-N64,2))</f>
        <v/>
      </c>
      <c r="P64" s="21">
        <f>IF(L64="","",ROUND(L64-N64,2))</f>
        <v/>
      </c>
      <c r="Q64" s="6">
        <f>IF(A64&amp;""="","",IF(H64="منسحب","منسحب",IF(L64="","بيانات ناقصة",IF(O64&gt;0,"متأخر",IF(O64&lt;0,"دفع مقدمًا","مسدد حتى اليوم")))))</f>
        <v/>
      </c>
      <c r="R64" s="23">
        <f>IF(A64&amp;""="","",IFERROR(SUMIFS('الدفعات'!$A$6:$A$2005,'الدفعات'!$B$6:$B$2005,A64&amp;"",'الدفعات'!$G$6:$G$2005,1)/COUNTIFS('الدفعات'!$B$6:$B$2005,A64&amp;"",'الدفعات'!$G$6:$G$2005,1),""))</f>
        <v/>
      </c>
      <c r="S64" s="22">
        <f>IF(Q64="متأخر",COUNTIFS($Q$6:$Q$505,"متأخر",$O$6:$O$505,"&gt;"&amp;O64)+COUNTIFS($Q$6:Q64,"متأخر",$O$6:O64,O64),"")</f>
        <v/>
      </c>
    </row>
    <row r="65">
      <c r="A65" s="5" t="n"/>
      <c r="B65" s="5" t="n"/>
      <c r="C65" s="5" t="n"/>
      <c r="D65" s="5" t="n"/>
      <c r="E65" s="20" t="n"/>
      <c r="F65" s="5" t="n"/>
      <c r="G65" s="19" t="n"/>
      <c r="H65" s="5" t="n"/>
      <c r="I65" s="21">
        <f>IF(F65&amp;""="","",IFERROR(INDEX('المراحل'!$B$6:$B$45,MATCH(F65&amp;"",'المراحل'!$A$6:$A$45,0)),""))</f>
        <v/>
      </c>
      <c r="J65" s="22">
        <f>IF(A65&amp;""="","",IF(B65&amp;""="",1,COUNTIFS($B$6:B65,B65&amp;"",$H$6:H65,"&lt;&gt;منسحب")))</f>
        <v/>
      </c>
      <c r="K65" s="21">
        <f>IF(OR(I65="",J65=""),"",IF(H65="منسحب",0,ROUND(I65*IF(J65&lt;=1,0,IF(J65=2,'الإعدادات'!$B$5,'الإعدادات'!$B$6)),2)))</f>
        <v/>
      </c>
      <c r="L65" s="21">
        <f>IF(K65="","",IF(H65="منسحب",0,ROUND(MAX(0,I65-K65-N(G65)),2)))</f>
        <v/>
      </c>
      <c r="M65" s="21">
        <f>IF(L65="","",ROUND(L65*SUMIFS('الإعدادات'!$C$10:$C$17,'الإعدادات'!$B$10:$B$17,"&lt;="&amp;'الإعدادات'!$B$4),2))</f>
        <v/>
      </c>
      <c r="N65" s="21">
        <f>IF(A65&amp;""="","",SUMIFS('الدفعات'!$C$6:$C$2005,'الدفعات'!$B$6:$B$2005,A65&amp;""))</f>
        <v/>
      </c>
      <c r="O65" s="21">
        <f>IF(M65="","",ROUND(M65-N65,2))</f>
        <v/>
      </c>
      <c r="P65" s="21">
        <f>IF(L65="","",ROUND(L65-N65,2))</f>
        <v/>
      </c>
      <c r="Q65" s="6">
        <f>IF(A65&amp;""="","",IF(H65="منسحب","منسحب",IF(L65="","بيانات ناقصة",IF(O65&gt;0,"متأخر",IF(O65&lt;0,"دفع مقدمًا","مسدد حتى اليوم")))))</f>
        <v/>
      </c>
      <c r="R65" s="23">
        <f>IF(A65&amp;""="","",IFERROR(SUMIFS('الدفعات'!$A$6:$A$2005,'الدفعات'!$B$6:$B$2005,A65&amp;"",'الدفعات'!$G$6:$G$2005,1)/COUNTIFS('الدفعات'!$B$6:$B$2005,A65&amp;"",'الدفعات'!$G$6:$G$2005,1),""))</f>
        <v/>
      </c>
      <c r="S65" s="22">
        <f>IF(Q65="متأخر",COUNTIFS($Q$6:$Q$505,"متأخر",$O$6:$O$505,"&gt;"&amp;O65)+COUNTIFS($Q$6:Q65,"متأخر",$O$6:O65,O65),"")</f>
        <v/>
      </c>
    </row>
    <row r="66">
      <c r="A66" s="5" t="n"/>
      <c r="B66" s="5" t="n"/>
      <c r="C66" s="5" t="n"/>
      <c r="D66" s="5" t="n"/>
      <c r="E66" s="20" t="n"/>
      <c r="F66" s="5" t="n"/>
      <c r="G66" s="19" t="n"/>
      <c r="H66" s="5" t="n"/>
      <c r="I66" s="21">
        <f>IF(F66&amp;""="","",IFERROR(INDEX('المراحل'!$B$6:$B$45,MATCH(F66&amp;"",'المراحل'!$A$6:$A$45,0)),""))</f>
        <v/>
      </c>
      <c r="J66" s="22">
        <f>IF(A66&amp;""="","",IF(B66&amp;""="",1,COUNTIFS($B$6:B66,B66&amp;"",$H$6:H66,"&lt;&gt;منسحب")))</f>
        <v/>
      </c>
      <c r="K66" s="21">
        <f>IF(OR(I66="",J66=""),"",IF(H66="منسحب",0,ROUND(I66*IF(J66&lt;=1,0,IF(J66=2,'الإعدادات'!$B$5,'الإعدادات'!$B$6)),2)))</f>
        <v/>
      </c>
      <c r="L66" s="21">
        <f>IF(K66="","",IF(H66="منسحب",0,ROUND(MAX(0,I66-K66-N(G66)),2)))</f>
        <v/>
      </c>
      <c r="M66" s="21">
        <f>IF(L66="","",ROUND(L66*SUMIFS('الإعدادات'!$C$10:$C$17,'الإعدادات'!$B$10:$B$17,"&lt;="&amp;'الإعدادات'!$B$4),2))</f>
        <v/>
      </c>
      <c r="N66" s="21">
        <f>IF(A66&amp;""="","",SUMIFS('الدفعات'!$C$6:$C$2005,'الدفعات'!$B$6:$B$2005,A66&amp;""))</f>
        <v/>
      </c>
      <c r="O66" s="21">
        <f>IF(M66="","",ROUND(M66-N66,2))</f>
        <v/>
      </c>
      <c r="P66" s="21">
        <f>IF(L66="","",ROUND(L66-N66,2))</f>
        <v/>
      </c>
      <c r="Q66" s="6">
        <f>IF(A66&amp;""="","",IF(H66="منسحب","منسحب",IF(L66="","بيانات ناقصة",IF(O66&gt;0,"متأخر",IF(O66&lt;0,"دفع مقدمًا","مسدد حتى اليوم")))))</f>
        <v/>
      </c>
      <c r="R66" s="23">
        <f>IF(A66&amp;""="","",IFERROR(SUMIFS('الدفعات'!$A$6:$A$2005,'الدفعات'!$B$6:$B$2005,A66&amp;"",'الدفعات'!$G$6:$G$2005,1)/COUNTIFS('الدفعات'!$B$6:$B$2005,A66&amp;"",'الدفعات'!$G$6:$G$2005,1),""))</f>
        <v/>
      </c>
      <c r="S66" s="22">
        <f>IF(Q66="متأخر",COUNTIFS($Q$6:$Q$505,"متأخر",$O$6:$O$505,"&gt;"&amp;O66)+COUNTIFS($Q$6:Q66,"متأخر",$O$6:O66,O66),"")</f>
        <v/>
      </c>
    </row>
    <row r="67">
      <c r="A67" s="5" t="n"/>
      <c r="B67" s="5" t="n"/>
      <c r="C67" s="5" t="n"/>
      <c r="D67" s="5" t="n"/>
      <c r="E67" s="20" t="n"/>
      <c r="F67" s="5" t="n"/>
      <c r="G67" s="19" t="n"/>
      <c r="H67" s="5" t="n"/>
      <c r="I67" s="21">
        <f>IF(F67&amp;""="","",IFERROR(INDEX('المراحل'!$B$6:$B$45,MATCH(F67&amp;"",'المراحل'!$A$6:$A$45,0)),""))</f>
        <v/>
      </c>
      <c r="J67" s="22">
        <f>IF(A67&amp;""="","",IF(B67&amp;""="",1,COUNTIFS($B$6:B67,B67&amp;"",$H$6:H67,"&lt;&gt;منسحب")))</f>
        <v/>
      </c>
      <c r="K67" s="21">
        <f>IF(OR(I67="",J67=""),"",IF(H67="منسحب",0,ROUND(I67*IF(J67&lt;=1,0,IF(J67=2,'الإعدادات'!$B$5,'الإعدادات'!$B$6)),2)))</f>
        <v/>
      </c>
      <c r="L67" s="21">
        <f>IF(K67="","",IF(H67="منسحب",0,ROUND(MAX(0,I67-K67-N(G67)),2)))</f>
        <v/>
      </c>
      <c r="M67" s="21">
        <f>IF(L67="","",ROUND(L67*SUMIFS('الإعدادات'!$C$10:$C$17,'الإعدادات'!$B$10:$B$17,"&lt;="&amp;'الإعدادات'!$B$4),2))</f>
        <v/>
      </c>
      <c r="N67" s="21">
        <f>IF(A67&amp;""="","",SUMIFS('الدفعات'!$C$6:$C$2005,'الدفعات'!$B$6:$B$2005,A67&amp;""))</f>
        <v/>
      </c>
      <c r="O67" s="21">
        <f>IF(M67="","",ROUND(M67-N67,2))</f>
        <v/>
      </c>
      <c r="P67" s="21">
        <f>IF(L67="","",ROUND(L67-N67,2))</f>
        <v/>
      </c>
      <c r="Q67" s="6">
        <f>IF(A67&amp;""="","",IF(H67="منسحب","منسحب",IF(L67="","بيانات ناقصة",IF(O67&gt;0,"متأخر",IF(O67&lt;0,"دفع مقدمًا","مسدد حتى اليوم")))))</f>
        <v/>
      </c>
      <c r="R67" s="23">
        <f>IF(A67&amp;""="","",IFERROR(SUMIFS('الدفعات'!$A$6:$A$2005,'الدفعات'!$B$6:$B$2005,A67&amp;"",'الدفعات'!$G$6:$G$2005,1)/COUNTIFS('الدفعات'!$B$6:$B$2005,A67&amp;"",'الدفعات'!$G$6:$G$2005,1),""))</f>
        <v/>
      </c>
      <c r="S67" s="22">
        <f>IF(Q67="متأخر",COUNTIFS($Q$6:$Q$505,"متأخر",$O$6:$O$505,"&gt;"&amp;O67)+COUNTIFS($Q$6:Q67,"متأخر",$O$6:O67,O67),"")</f>
        <v/>
      </c>
    </row>
    <row r="68">
      <c r="A68" s="5" t="n"/>
      <c r="B68" s="5" t="n"/>
      <c r="C68" s="5" t="n"/>
      <c r="D68" s="5" t="n"/>
      <c r="E68" s="20" t="n"/>
      <c r="F68" s="5" t="n"/>
      <c r="G68" s="19" t="n"/>
      <c r="H68" s="5" t="n"/>
      <c r="I68" s="21">
        <f>IF(F68&amp;""="","",IFERROR(INDEX('المراحل'!$B$6:$B$45,MATCH(F68&amp;"",'المراحل'!$A$6:$A$45,0)),""))</f>
        <v/>
      </c>
      <c r="J68" s="22">
        <f>IF(A68&amp;""="","",IF(B68&amp;""="",1,COUNTIFS($B$6:B68,B68&amp;"",$H$6:H68,"&lt;&gt;منسحب")))</f>
        <v/>
      </c>
      <c r="K68" s="21">
        <f>IF(OR(I68="",J68=""),"",IF(H68="منسحب",0,ROUND(I68*IF(J68&lt;=1,0,IF(J68=2,'الإعدادات'!$B$5,'الإعدادات'!$B$6)),2)))</f>
        <v/>
      </c>
      <c r="L68" s="21">
        <f>IF(K68="","",IF(H68="منسحب",0,ROUND(MAX(0,I68-K68-N(G68)),2)))</f>
        <v/>
      </c>
      <c r="M68" s="21">
        <f>IF(L68="","",ROUND(L68*SUMIFS('الإعدادات'!$C$10:$C$17,'الإعدادات'!$B$10:$B$17,"&lt;="&amp;'الإعدادات'!$B$4),2))</f>
        <v/>
      </c>
      <c r="N68" s="21">
        <f>IF(A68&amp;""="","",SUMIFS('الدفعات'!$C$6:$C$2005,'الدفعات'!$B$6:$B$2005,A68&amp;""))</f>
        <v/>
      </c>
      <c r="O68" s="21">
        <f>IF(M68="","",ROUND(M68-N68,2))</f>
        <v/>
      </c>
      <c r="P68" s="21">
        <f>IF(L68="","",ROUND(L68-N68,2))</f>
        <v/>
      </c>
      <c r="Q68" s="6">
        <f>IF(A68&amp;""="","",IF(H68="منسحب","منسحب",IF(L68="","بيانات ناقصة",IF(O68&gt;0,"متأخر",IF(O68&lt;0,"دفع مقدمًا","مسدد حتى اليوم")))))</f>
        <v/>
      </c>
      <c r="R68" s="23">
        <f>IF(A68&amp;""="","",IFERROR(SUMIFS('الدفعات'!$A$6:$A$2005,'الدفعات'!$B$6:$B$2005,A68&amp;"",'الدفعات'!$G$6:$G$2005,1)/COUNTIFS('الدفعات'!$B$6:$B$2005,A68&amp;"",'الدفعات'!$G$6:$G$2005,1),""))</f>
        <v/>
      </c>
      <c r="S68" s="22">
        <f>IF(Q68="متأخر",COUNTIFS($Q$6:$Q$505,"متأخر",$O$6:$O$505,"&gt;"&amp;O68)+COUNTIFS($Q$6:Q68,"متأخر",$O$6:O68,O68),"")</f>
        <v/>
      </c>
    </row>
    <row r="69">
      <c r="A69" s="5" t="n"/>
      <c r="B69" s="5" t="n"/>
      <c r="C69" s="5" t="n"/>
      <c r="D69" s="5" t="n"/>
      <c r="E69" s="20" t="n"/>
      <c r="F69" s="5" t="n"/>
      <c r="G69" s="19" t="n"/>
      <c r="H69" s="5" t="n"/>
      <c r="I69" s="21">
        <f>IF(F69&amp;""="","",IFERROR(INDEX('المراحل'!$B$6:$B$45,MATCH(F69&amp;"",'المراحل'!$A$6:$A$45,0)),""))</f>
        <v/>
      </c>
      <c r="J69" s="22">
        <f>IF(A69&amp;""="","",IF(B69&amp;""="",1,COUNTIFS($B$6:B69,B69&amp;"",$H$6:H69,"&lt;&gt;منسحب")))</f>
        <v/>
      </c>
      <c r="K69" s="21">
        <f>IF(OR(I69="",J69=""),"",IF(H69="منسحب",0,ROUND(I69*IF(J69&lt;=1,0,IF(J69=2,'الإعدادات'!$B$5,'الإعدادات'!$B$6)),2)))</f>
        <v/>
      </c>
      <c r="L69" s="21">
        <f>IF(K69="","",IF(H69="منسحب",0,ROUND(MAX(0,I69-K69-N(G69)),2)))</f>
        <v/>
      </c>
      <c r="M69" s="21">
        <f>IF(L69="","",ROUND(L69*SUMIFS('الإعدادات'!$C$10:$C$17,'الإعدادات'!$B$10:$B$17,"&lt;="&amp;'الإعدادات'!$B$4),2))</f>
        <v/>
      </c>
      <c r="N69" s="21">
        <f>IF(A69&amp;""="","",SUMIFS('الدفعات'!$C$6:$C$2005,'الدفعات'!$B$6:$B$2005,A69&amp;""))</f>
        <v/>
      </c>
      <c r="O69" s="21">
        <f>IF(M69="","",ROUND(M69-N69,2))</f>
        <v/>
      </c>
      <c r="P69" s="21">
        <f>IF(L69="","",ROUND(L69-N69,2))</f>
        <v/>
      </c>
      <c r="Q69" s="6">
        <f>IF(A69&amp;""="","",IF(H69="منسحب","منسحب",IF(L69="","بيانات ناقصة",IF(O69&gt;0,"متأخر",IF(O69&lt;0,"دفع مقدمًا","مسدد حتى اليوم")))))</f>
        <v/>
      </c>
      <c r="R69" s="23">
        <f>IF(A69&amp;""="","",IFERROR(SUMIFS('الدفعات'!$A$6:$A$2005,'الدفعات'!$B$6:$B$2005,A69&amp;"",'الدفعات'!$G$6:$G$2005,1)/COUNTIFS('الدفعات'!$B$6:$B$2005,A69&amp;"",'الدفعات'!$G$6:$G$2005,1),""))</f>
        <v/>
      </c>
      <c r="S69" s="22">
        <f>IF(Q69="متأخر",COUNTIFS($Q$6:$Q$505,"متأخر",$O$6:$O$505,"&gt;"&amp;O69)+COUNTIFS($Q$6:Q69,"متأخر",$O$6:O69,O69),"")</f>
        <v/>
      </c>
    </row>
    <row r="70">
      <c r="A70" s="5" t="n"/>
      <c r="B70" s="5" t="n"/>
      <c r="C70" s="5" t="n"/>
      <c r="D70" s="5" t="n"/>
      <c r="E70" s="20" t="n"/>
      <c r="F70" s="5" t="n"/>
      <c r="G70" s="19" t="n"/>
      <c r="H70" s="5" t="n"/>
      <c r="I70" s="21">
        <f>IF(F70&amp;""="","",IFERROR(INDEX('المراحل'!$B$6:$B$45,MATCH(F70&amp;"",'المراحل'!$A$6:$A$45,0)),""))</f>
        <v/>
      </c>
      <c r="J70" s="22">
        <f>IF(A70&amp;""="","",IF(B70&amp;""="",1,COUNTIFS($B$6:B70,B70&amp;"",$H$6:H70,"&lt;&gt;منسحب")))</f>
        <v/>
      </c>
      <c r="K70" s="21">
        <f>IF(OR(I70="",J70=""),"",IF(H70="منسحب",0,ROUND(I70*IF(J70&lt;=1,0,IF(J70=2,'الإعدادات'!$B$5,'الإعدادات'!$B$6)),2)))</f>
        <v/>
      </c>
      <c r="L70" s="21">
        <f>IF(K70="","",IF(H70="منسحب",0,ROUND(MAX(0,I70-K70-N(G70)),2)))</f>
        <v/>
      </c>
      <c r="M70" s="21">
        <f>IF(L70="","",ROUND(L70*SUMIFS('الإعدادات'!$C$10:$C$17,'الإعدادات'!$B$10:$B$17,"&lt;="&amp;'الإعدادات'!$B$4),2))</f>
        <v/>
      </c>
      <c r="N70" s="21">
        <f>IF(A70&amp;""="","",SUMIFS('الدفعات'!$C$6:$C$2005,'الدفعات'!$B$6:$B$2005,A70&amp;""))</f>
        <v/>
      </c>
      <c r="O70" s="21">
        <f>IF(M70="","",ROUND(M70-N70,2))</f>
        <v/>
      </c>
      <c r="P70" s="21">
        <f>IF(L70="","",ROUND(L70-N70,2))</f>
        <v/>
      </c>
      <c r="Q70" s="6">
        <f>IF(A70&amp;""="","",IF(H70="منسحب","منسحب",IF(L70="","بيانات ناقصة",IF(O70&gt;0,"متأخر",IF(O70&lt;0,"دفع مقدمًا","مسدد حتى اليوم")))))</f>
        <v/>
      </c>
      <c r="R70" s="23">
        <f>IF(A70&amp;""="","",IFERROR(SUMIFS('الدفعات'!$A$6:$A$2005,'الدفعات'!$B$6:$B$2005,A70&amp;"",'الدفعات'!$G$6:$G$2005,1)/COUNTIFS('الدفعات'!$B$6:$B$2005,A70&amp;"",'الدفعات'!$G$6:$G$2005,1),""))</f>
        <v/>
      </c>
      <c r="S70" s="22">
        <f>IF(Q70="متأخر",COUNTIFS($Q$6:$Q$505,"متأخر",$O$6:$O$505,"&gt;"&amp;O70)+COUNTIFS($Q$6:Q70,"متأخر",$O$6:O70,O70),"")</f>
        <v/>
      </c>
    </row>
    <row r="71">
      <c r="A71" s="5" t="n"/>
      <c r="B71" s="5" t="n"/>
      <c r="C71" s="5" t="n"/>
      <c r="D71" s="5" t="n"/>
      <c r="E71" s="20" t="n"/>
      <c r="F71" s="5" t="n"/>
      <c r="G71" s="19" t="n"/>
      <c r="H71" s="5" t="n"/>
      <c r="I71" s="21">
        <f>IF(F71&amp;""="","",IFERROR(INDEX('المراحل'!$B$6:$B$45,MATCH(F71&amp;"",'المراحل'!$A$6:$A$45,0)),""))</f>
        <v/>
      </c>
      <c r="J71" s="22">
        <f>IF(A71&amp;""="","",IF(B71&amp;""="",1,COUNTIFS($B$6:B71,B71&amp;"",$H$6:H71,"&lt;&gt;منسحب")))</f>
        <v/>
      </c>
      <c r="K71" s="21">
        <f>IF(OR(I71="",J71=""),"",IF(H71="منسحب",0,ROUND(I71*IF(J71&lt;=1,0,IF(J71=2,'الإعدادات'!$B$5,'الإعدادات'!$B$6)),2)))</f>
        <v/>
      </c>
      <c r="L71" s="21">
        <f>IF(K71="","",IF(H71="منسحب",0,ROUND(MAX(0,I71-K71-N(G71)),2)))</f>
        <v/>
      </c>
      <c r="M71" s="21">
        <f>IF(L71="","",ROUND(L71*SUMIFS('الإعدادات'!$C$10:$C$17,'الإعدادات'!$B$10:$B$17,"&lt;="&amp;'الإعدادات'!$B$4),2))</f>
        <v/>
      </c>
      <c r="N71" s="21">
        <f>IF(A71&amp;""="","",SUMIFS('الدفعات'!$C$6:$C$2005,'الدفعات'!$B$6:$B$2005,A71&amp;""))</f>
        <v/>
      </c>
      <c r="O71" s="21">
        <f>IF(M71="","",ROUND(M71-N71,2))</f>
        <v/>
      </c>
      <c r="P71" s="21">
        <f>IF(L71="","",ROUND(L71-N71,2))</f>
        <v/>
      </c>
      <c r="Q71" s="6">
        <f>IF(A71&amp;""="","",IF(H71="منسحب","منسحب",IF(L71="","بيانات ناقصة",IF(O71&gt;0,"متأخر",IF(O71&lt;0,"دفع مقدمًا","مسدد حتى اليوم")))))</f>
        <v/>
      </c>
      <c r="R71" s="23">
        <f>IF(A71&amp;""="","",IFERROR(SUMIFS('الدفعات'!$A$6:$A$2005,'الدفعات'!$B$6:$B$2005,A71&amp;"",'الدفعات'!$G$6:$G$2005,1)/COUNTIFS('الدفعات'!$B$6:$B$2005,A71&amp;"",'الدفعات'!$G$6:$G$2005,1),""))</f>
        <v/>
      </c>
      <c r="S71" s="22">
        <f>IF(Q71="متأخر",COUNTIFS($Q$6:$Q$505,"متأخر",$O$6:$O$505,"&gt;"&amp;O71)+COUNTIFS($Q$6:Q71,"متأخر",$O$6:O71,O71),"")</f>
        <v/>
      </c>
    </row>
    <row r="72">
      <c r="A72" s="5" t="n"/>
      <c r="B72" s="5" t="n"/>
      <c r="C72" s="5" t="n"/>
      <c r="D72" s="5" t="n"/>
      <c r="E72" s="20" t="n"/>
      <c r="F72" s="5" t="n"/>
      <c r="G72" s="19" t="n"/>
      <c r="H72" s="5" t="n"/>
      <c r="I72" s="21">
        <f>IF(F72&amp;""="","",IFERROR(INDEX('المراحل'!$B$6:$B$45,MATCH(F72&amp;"",'المراحل'!$A$6:$A$45,0)),""))</f>
        <v/>
      </c>
      <c r="J72" s="22">
        <f>IF(A72&amp;""="","",IF(B72&amp;""="",1,COUNTIFS($B$6:B72,B72&amp;"",$H$6:H72,"&lt;&gt;منسحب")))</f>
        <v/>
      </c>
      <c r="K72" s="21">
        <f>IF(OR(I72="",J72=""),"",IF(H72="منسحب",0,ROUND(I72*IF(J72&lt;=1,0,IF(J72=2,'الإعدادات'!$B$5,'الإعدادات'!$B$6)),2)))</f>
        <v/>
      </c>
      <c r="L72" s="21">
        <f>IF(K72="","",IF(H72="منسحب",0,ROUND(MAX(0,I72-K72-N(G72)),2)))</f>
        <v/>
      </c>
      <c r="M72" s="21">
        <f>IF(L72="","",ROUND(L72*SUMIFS('الإعدادات'!$C$10:$C$17,'الإعدادات'!$B$10:$B$17,"&lt;="&amp;'الإعدادات'!$B$4),2))</f>
        <v/>
      </c>
      <c r="N72" s="21">
        <f>IF(A72&amp;""="","",SUMIFS('الدفعات'!$C$6:$C$2005,'الدفعات'!$B$6:$B$2005,A72&amp;""))</f>
        <v/>
      </c>
      <c r="O72" s="21">
        <f>IF(M72="","",ROUND(M72-N72,2))</f>
        <v/>
      </c>
      <c r="P72" s="21">
        <f>IF(L72="","",ROUND(L72-N72,2))</f>
        <v/>
      </c>
      <c r="Q72" s="6">
        <f>IF(A72&amp;""="","",IF(H72="منسحب","منسحب",IF(L72="","بيانات ناقصة",IF(O72&gt;0,"متأخر",IF(O72&lt;0,"دفع مقدمًا","مسدد حتى اليوم")))))</f>
        <v/>
      </c>
      <c r="R72" s="23">
        <f>IF(A72&amp;""="","",IFERROR(SUMIFS('الدفعات'!$A$6:$A$2005,'الدفعات'!$B$6:$B$2005,A72&amp;"",'الدفعات'!$G$6:$G$2005,1)/COUNTIFS('الدفعات'!$B$6:$B$2005,A72&amp;"",'الدفعات'!$G$6:$G$2005,1),""))</f>
        <v/>
      </c>
      <c r="S72" s="22">
        <f>IF(Q72="متأخر",COUNTIFS($Q$6:$Q$505,"متأخر",$O$6:$O$505,"&gt;"&amp;O72)+COUNTIFS($Q$6:Q72,"متأخر",$O$6:O72,O72),"")</f>
        <v/>
      </c>
    </row>
    <row r="73">
      <c r="A73" s="5" t="n"/>
      <c r="B73" s="5" t="n"/>
      <c r="C73" s="5" t="n"/>
      <c r="D73" s="5" t="n"/>
      <c r="E73" s="20" t="n"/>
      <c r="F73" s="5" t="n"/>
      <c r="G73" s="19" t="n"/>
      <c r="H73" s="5" t="n"/>
      <c r="I73" s="21">
        <f>IF(F73&amp;""="","",IFERROR(INDEX('المراحل'!$B$6:$B$45,MATCH(F73&amp;"",'المراحل'!$A$6:$A$45,0)),""))</f>
        <v/>
      </c>
      <c r="J73" s="22">
        <f>IF(A73&amp;""="","",IF(B73&amp;""="",1,COUNTIFS($B$6:B73,B73&amp;"",$H$6:H73,"&lt;&gt;منسحب")))</f>
        <v/>
      </c>
      <c r="K73" s="21">
        <f>IF(OR(I73="",J73=""),"",IF(H73="منسحب",0,ROUND(I73*IF(J73&lt;=1,0,IF(J73=2,'الإعدادات'!$B$5,'الإعدادات'!$B$6)),2)))</f>
        <v/>
      </c>
      <c r="L73" s="21">
        <f>IF(K73="","",IF(H73="منسحب",0,ROUND(MAX(0,I73-K73-N(G73)),2)))</f>
        <v/>
      </c>
      <c r="M73" s="21">
        <f>IF(L73="","",ROUND(L73*SUMIFS('الإعدادات'!$C$10:$C$17,'الإعدادات'!$B$10:$B$17,"&lt;="&amp;'الإعدادات'!$B$4),2))</f>
        <v/>
      </c>
      <c r="N73" s="21">
        <f>IF(A73&amp;""="","",SUMIFS('الدفعات'!$C$6:$C$2005,'الدفعات'!$B$6:$B$2005,A73&amp;""))</f>
        <v/>
      </c>
      <c r="O73" s="21">
        <f>IF(M73="","",ROUND(M73-N73,2))</f>
        <v/>
      </c>
      <c r="P73" s="21">
        <f>IF(L73="","",ROUND(L73-N73,2))</f>
        <v/>
      </c>
      <c r="Q73" s="6">
        <f>IF(A73&amp;""="","",IF(H73="منسحب","منسحب",IF(L73="","بيانات ناقصة",IF(O73&gt;0,"متأخر",IF(O73&lt;0,"دفع مقدمًا","مسدد حتى اليوم")))))</f>
        <v/>
      </c>
      <c r="R73" s="23">
        <f>IF(A73&amp;""="","",IFERROR(SUMIFS('الدفعات'!$A$6:$A$2005,'الدفعات'!$B$6:$B$2005,A73&amp;"",'الدفعات'!$G$6:$G$2005,1)/COUNTIFS('الدفعات'!$B$6:$B$2005,A73&amp;"",'الدفعات'!$G$6:$G$2005,1),""))</f>
        <v/>
      </c>
      <c r="S73" s="22">
        <f>IF(Q73="متأخر",COUNTIFS($Q$6:$Q$505,"متأخر",$O$6:$O$505,"&gt;"&amp;O73)+COUNTIFS($Q$6:Q73,"متأخر",$O$6:O73,O73),"")</f>
        <v/>
      </c>
    </row>
    <row r="74">
      <c r="A74" s="5" t="n"/>
      <c r="B74" s="5" t="n"/>
      <c r="C74" s="5" t="n"/>
      <c r="D74" s="5" t="n"/>
      <c r="E74" s="20" t="n"/>
      <c r="F74" s="5" t="n"/>
      <c r="G74" s="19" t="n"/>
      <c r="H74" s="5" t="n"/>
      <c r="I74" s="21">
        <f>IF(F74&amp;""="","",IFERROR(INDEX('المراحل'!$B$6:$B$45,MATCH(F74&amp;"",'المراحل'!$A$6:$A$45,0)),""))</f>
        <v/>
      </c>
      <c r="J74" s="22">
        <f>IF(A74&amp;""="","",IF(B74&amp;""="",1,COUNTIFS($B$6:B74,B74&amp;"",$H$6:H74,"&lt;&gt;منسحب")))</f>
        <v/>
      </c>
      <c r="K74" s="21">
        <f>IF(OR(I74="",J74=""),"",IF(H74="منسحب",0,ROUND(I74*IF(J74&lt;=1,0,IF(J74=2,'الإعدادات'!$B$5,'الإعدادات'!$B$6)),2)))</f>
        <v/>
      </c>
      <c r="L74" s="21">
        <f>IF(K74="","",IF(H74="منسحب",0,ROUND(MAX(0,I74-K74-N(G74)),2)))</f>
        <v/>
      </c>
      <c r="M74" s="21">
        <f>IF(L74="","",ROUND(L74*SUMIFS('الإعدادات'!$C$10:$C$17,'الإعدادات'!$B$10:$B$17,"&lt;="&amp;'الإعدادات'!$B$4),2))</f>
        <v/>
      </c>
      <c r="N74" s="21">
        <f>IF(A74&amp;""="","",SUMIFS('الدفعات'!$C$6:$C$2005,'الدفعات'!$B$6:$B$2005,A74&amp;""))</f>
        <v/>
      </c>
      <c r="O74" s="21">
        <f>IF(M74="","",ROUND(M74-N74,2))</f>
        <v/>
      </c>
      <c r="P74" s="21">
        <f>IF(L74="","",ROUND(L74-N74,2))</f>
        <v/>
      </c>
      <c r="Q74" s="6">
        <f>IF(A74&amp;""="","",IF(H74="منسحب","منسحب",IF(L74="","بيانات ناقصة",IF(O74&gt;0,"متأخر",IF(O74&lt;0,"دفع مقدمًا","مسدد حتى اليوم")))))</f>
        <v/>
      </c>
      <c r="R74" s="23">
        <f>IF(A74&amp;""="","",IFERROR(SUMIFS('الدفعات'!$A$6:$A$2005,'الدفعات'!$B$6:$B$2005,A74&amp;"",'الدفعات'!$G$6:$G$2005,1)/COUNTIFS('الدفعات'!$B$6:$B$2005,A74&amp;"",'الدفعات'!$G$6:$G$2005,1),""))</f>
        <v/>
      </c>
      <c r="S74" s="22">
        <f>IF(Q74="متأخر",COUNTIFS($Q$6:$Q$505,"متأخر",$O$6:$O$505,"&gt;"&amp;O74)+COUNTIFS($Q$6:Q74,"متأخر",$O$6:O74,O74),"")</f>
        <v/>
      </c>
    </row>
    <row r="75">
      <c r="A75" s="5" t="n"/>
      <c r="B75" s="5" t="n"/>
      <c r="C75" s="5" t="n"/>
      <c r="D75" s="5" t="n"/>
      <c r="E75" s="20" t="n"/>
      <c r="F75" s="5" t="n"/>
      <c r="G75" s="19" t="n"/>
      <c r="H75" s="5" t="n"/>
      <c r="I75" s="21">
        <f>IF(F75&amp;""="","",IFERROR(INDEX('المراحل'!$B$6:$B$45,MATCH(F75&amp;"",'المراحل'!$A$6:$A$45,0)),""))</f>
        <v/>
      </c>
      <c r="J75" s="22">
        <f>IF(A75&amp;""="","",IF(B75&amp;""="",1,COUNTIFS($B$6:B75,B75&amp;"",$H$6:H75,"&lt;&gt;منسحب")))</f>
        <v/>
      </c>
      <c r="K75" s="21">
        <f>IF(OR(I75="",J75=""),"",IF(H75="منسحب",0,ROUND(I75*IF(J75&lt;=1,0,IF(J75=2,'الإعدادات'!$B$5,'الإعدادات'!$B$6)),2)))</f>
        <v/>
      </c>
      <c r="L75" s="21">
        <f>IF(K75="","",IF(H75="منسحب",0,ROUND(MAX(0,I75-K75-N(G75)),2)))</f>
        <v/>
      </c>
      <c r="M75" s="21">
        <f>IF(L75="","",ROUND(L75*SUMIFS('الإعدادات'!$C$10:$C$17,'الإعدادات'!$B$10:$B$17,"&lt;="&amp;'الإعدادات'!$B$4),2))</f>
        <v/>
      </c>
      <c r="N75" s="21">
        <f>IF(A75&amp;""="","",SUMIFS('الدفعات'!$C$6:$C$2005,'الدفعات'!$B$6:$B$2005,A75&amp;""))</f>
        <v/>
      </c>
      <c r="O75" s="21">
        <f>IF(M75="","",ROUND(M75-N75,2))</f>
        <v/>
      </c>
      <c r="P75" s="21">
        <f>IF(L75="","",ROUND(L75-N75,2))</f>
        <v/>
      </c>
      <c r="Q75" s="6">
        <f>IF(A75&amp;""="","",IF(H75="منسحب","منسحب",IF(L75="","بيانات ناقصة",IF(O75&gt;0,"متأخر",IF(O75&lt;0,"دفع مقدمًا","مسدد حتى اليوم")))))</f>
        <v/>
      </c>
      <c r="R75" s="23">
        <f>IF(A75&amp;""="","",IFERROR(SUMIFS('الدفعات'!$A$6:$A$2005,'الدفعات'!$B$6:$B$2005,A75&amp;"",'الدفعات'!$G$6:$G$2005,1)/COUNTIFS('الدفعات'!$B$6:$B$2005,A75&amp;"",'الدفعات'!$G$6:$G$2005,1),""))</f>
        <v/>
      </c>
      <c r="S75" s="22">
        <f>IF(Q75="متأخر",COUNTIFS($Q$6:$Q$505,"متأخر",$O$6:$O$505,"&gt;"&amp;O75)+COUNTIFS($Q$6:Q75,"متأخر",$O$6:O75,O75),"")</f>
        <v/>
      </c>
    </row>
    <row r="76">
      <c r="A76" s="5" t="n"/>
      <c r="B76" s="5" t="n"/>
      <c r="C76" s="5" t="n"/>
      <c r="D76" s="5" t="n"/>
      <c r="E76" s="20" t="n"/>
      <c r="F76" s="5" t="n"/>
      <c r="G76" s="19" t="n"/>
      <c r="H76" s="5" t="n"/>
      <c r="I76" s="21">
        <f>IF(F76&amp;""="","",IFERROR(INDEX('المراحل'!$B$6:$B$45,MATCH(F76&amp;"",'المراحل'!$A$6:$A$45,0)),""))</f>
        <v/>
      </c>
      <c r="J76" s="22">
        <f>IF(A76&amp;""="","",IF(B76&amp;""="",1,COUNTIFS($B$6:B76,B76&amp;"",$H$6:H76,"&lt;&gt;منسحب")))</f>
        <v/>
      </c>
      <c r="K76" s="21">
        <f>IF(OR(I76="",J76=""),"",IF(H76="منسحب",0,ROUND(I76*IF(J76&lt;=1,0,IF(J76=2,'الإعدادات'!$B$5,'الإعدادات'!$B$6)),2)))</f>
        <v/>
      </c>
      <c r="L76" s="21">
        <f>IF(K76="","",IF(H76="منسحب",0,ROUND(MAX(0,I76-K76-N(G76)),2)))</f>
        <v/>
      </c>
      <c r="M76" s="21">
        <f>IF(L76="","",ROUND(L76*SUMIFS('الإعدادات'!$C$10:$C$17,'الإعدادات'!$B$10:$B$17,"&lt;="&amp;'الإعدادات'!$B$4),2))</f>
        <v/>
      </c>
      <c r="N76" s="21">
        <f>IF(A76&amp;""="","",SUMIFS('الدفعات'!$C$6:$C$2005,'الدفعات'!$B$6:$B$2005,A76&amp;""))</f>
        <v/>
      </c>
      <c r="O76" s="21">
        <f>IF(M76="","",ROUND(M76-N76,2))</f>
        <v/>
      </c>
      <c r="P76" s="21">
        <f>IF(L76="","",ROUND(L76-N76,2))</f>
        <v/>
      </c>
      <c r="Q76" s="6">
        <f>IF(A76&amp;""="","",IF(H76="منسحب","منسحب",IF(L76="","بيانات ناقصة",IF(O76&gt;0,"متأخر",IF(O76&lt;0,"دفع مقدمًا","مسدد حتى اليوم")))))</f>
        <v/>
      </c>
      <c r="R76" s="23">
        <f>IF(A76&amp;""="","",IFERROR(SUMIFS('الدفعات'!$A$6:$A$2005,'الدفعات'!$B$6:$B$2005,A76&amp;"",'الدفعات'!$G$6:$G$2005,1)/COUNTIFS('الدفعات'!$B$6:$B$2005,A76&amp;"",'الدفعات'!$G$6:$G$2005,1),""))</f>
        <v/>
      </c>
      <c r="S76" s="22">
        <f>IF(Q76="متأخر",COUNTIFS($Q$6:$Q$505,"متأخر",$O$6:$O$505,"&gt;"&amp;O76)+COUNTIFS($Q$6:Q76,"متأخر",$O$6:O76,O76),"")</f>
        <v/>
      </c>
    </row>
    <row r="77">
      <c r="A77" s="5" t="n"/>
      <c r="B77" s="5" t="n"/>
      <c r="C77" s="5" t="n"/>
      <c r="D77" s="5" t="n"/>
      <c r="E77" s="20" t="n"/>
      <c r="F77" s="5" t="n"/>
      <c r="G77" s="19" t="n"/>
      <c r="H77" s="5" t="n"/>
      <c r="I77" s="21">
        <f>IF(F77&amp;""="","",IFERROR(INDEX('المراحل'!$B$6:$B$45,MATCH(F77&amp;"",'المراحل'!$A$6:$A$45,0)),""))</f>
        <v/>
      </c>
      <c r="J77" s="22">
        <f>IF(A77&amp;""="","",IF(B77&amp;""="",1,COUNTIFS($B$6:B77,B77&amp;"",$H$6:H77,"&lt;&gt;منسحب")))</f>
        <v/>
      </c>
      <c r="K77" s="21">
        <f>IF(OR(I77="",J77=""),"",IF(H77="منسحب",0,ROUND(I77*IF(J77&lt;=1,0,IF(J77=2,'الإعدادات'!$B$5,'الإعدادات'!$B$6)),2)))</f>
        <v/>
      </c>
      <c r="L77" s="21">
        <f>IF(K77="","",IF(H77="منسحب",0,ROUND(MAX(0,I77-K77-N(G77)),2)))</f>
        <v/>
      </c>
      <c r="M77" s="21">
        <f>IF(L77="","",ROUND(L77*SUMIFS('الإعدادات'!$C$10:$C$17,'الإعدادات'!$B$10:$B$17,"&lt;="&amp;'الإعدادات'!$B$4),2))</f>
        <v/>
      </c>
      <c r="N77" s="21">
        <f>IF(A77&amp;""="","",SUMIFS('الدفعات'!$C$6:$C$2005,'الدفعات'!$B$6:$B$2005,A77&amp;""))</f>
        <v/>
      </c>
      <c r="O77" s="21">
        <f>IF(M77="","",ROUND(M77-N77,2))</f>
        <v/>
      </c>
      <c r="P77" s="21">
        <f>IF(L77="","",ROUND(L77-N77,2))</f>
        <v/>
      </c>
      <c r="Q77" s="6">
        <f>IF(A77&amp;""="","",IF(H77="منسحب","منسحب",IF(L77="","بيانات ناقصة",IF(O77&gt;0,"متأخر",IF(O77&lt;0,"دفع مقدمًا","مسدد حتى اليوم")))))</f>
        <v/>
      </c>
      <c r="R77" s="23">
        <f>IF(A77&amp;""="","",IFERROR(SUMIFS('الدفعات'!$A$6:$A$2005,'الدفعات'!$B$6:$B$2005,A77&amp;"",'الدفعات'!$G$6:$G$2005,1)/COUNTIFS('الدفعات'!$B$6:$B$2005,A77&amp;"",'الدفعات'!$G$6:$G$2005,1),""))</f>
        <v/>
      </c>
      <c r="S77" s="22">
        <f>IF(Q77="متأخر",COUNTIFS($Q$6:$Q$505,"متأخر",$O$6:$O$505,"&gt;"&amp;O77)+COUNTIFS($Q$6:Q77,"متأخر",$O$6:O77,O77),"")</f>
        <v/>
      </c>
    </row>
    <row r="78">
      <c r="A78" s="5" t="n"/>
      <c r="B78" s="5" t="n"/>
      <c r="C78" s="5" t="n"/>
      <c r="D78" s="5" t="n"/>
      <c r="E78" s="20" t="n"/>
      <c r="F78" s="5" t="n"/>
      <c r="G78" s="19" t="n"/>
      <c r="H78" s="5" t="n"/>
      <c r="I78" s="21">
        <f>IF(F78&amp;""="","",IFERROR(INDEX('المراحل'!$B$6:$B$45,MATCH(F78&amp;"",'المراحل'!$A$6:$A$45,0)),""))</f>
        <v/>
      </c>
      <c r="J78" s="22">
        <f>IF(A78&amp;""="","",IF(B78&amp;""="",1,COUNTIFS($B$6:B78,B78&amp;"",$H$6:H78,"&lt;&gt;منسحب")))</f>
        <v/>
      </c>
      <c r="K78" s="21">
        <f>IF(OR(I78="",J78=""),"",IF(H78="منسحب",0,ROUND(I78*IF(J78&lt;=1,0,IF(J78=2,'الإعدادات'!$B$5,'الإعدادات'!$B$6)),2)))</f>
        <v/>
      </c>
      <c r="L78" s="21">
        <f>IF(K78="","",IF(H78="منسحب",0,ROUND(MAX(0,I78-K78-N(G78)),2)))</f>
        <v/>
      </c>
      <c r="M78" s="21">
        <f>IF(L78="","",ROUND(L78*SUMIFS('الإعدادات'!$C$10:$C$17,'الإعدادات'!$B$10:$B$17,"&lt;="&amp;'الإعدادات'!$B$4),2))</f>
        <v/>
      </c>
      <c r="N78" s="21">
        <f>IF(A78&amp;""="","",SUMIFS('الدفعات'!$C$6:$C$2005,'الدفعات'!$B$6:$B$2005,A78&amp;""))</f>
        <v/>
      </c>
      <c r="O78" s="21">
        <f>IF(M78="","",ROUND(M78-N78,2))</f>
        <v/>
      </c>
      <c r="P78" s="21">
        <f>IF(L78="","",ROUND(L78-N78,2))</f>
        <v/>
      </c>
      <c r="Q78" s="6">
        <f>IF(A78&amp;""="","",IF(H78="منسحب","منسحب",IF(L78="","بيانات ناقصة",IF(O78&gt;0,"متأخر",IF(O78&lt;0,"دفع مقدمًا","مسدد حتى اليوم")))))</f>
        <v/>
      </c>
      <c r="R78" s="23">
        <f>IF(A78&amp;""="","",IFERROR(SUMIFS('الدفعات'!$A$6:$A$2005,'الدفعات'!$B$6:$B$2005,A78&amp;"",'الدفعات'!$G$6:$G$2005,1)/COUNTIFS('الدفعات'!$B$6:$B$2005,A78&amp;"",'الدفعات'!$G$6:$G$2005,1),""))</f>
        <v/>
      </c>
      <c r="S78" s="22">
        <f>IF(Q78="متأخر",COUNTIFS($Q$6:$Q$505,"متأخر",$O$6:$O$505,"&gt;"&amp;O78)+COUNTIFS($Q$6:Q78,"متأخر",$O$6:O78,O78),"")</f>
        <v/>
      </c>
    </row>
    <row r="79">
      <c r="A79" s="5" t="n"/>
      <c r="B79" s="5" t="n"/>
      <c r="C79" s="5" t="n"/>
      <c r="D79" s="5" t="n"/>
      <c r="E79" s="20" t="n"/>
      <c r="F79" s="5" t="n"/>
      <c r="G79" s="19" t="n"/>
      <c r="H79" s="5" t="n"/>
      <c r="I79" s="21">
        <f>IF(F79&amp;""="","",IFERROR(INDEX('المراحل'!$B$6:$B$45,MATCH(F79&amp;"",'المراحل'!$A$6:$A$45,0)),""))</f>
        <v/>
      </c>
      <c r="J79" s="22">
        <f>IF(A79&amp;""="","",IF(B79&amp;""="",1,COUNTIFS($B$6:B79,B79&amp;"",$H$6:H79,"&lt;&gt;منسحب")))</f>
        <v/>
      </c>
      <c r="K79" s="21">
        <f>IF(OR(I79="",J79=""),"",IF(H79="منسحب",0,ROUND(I79*IF(J79&lt;=1,0,IF(J79=2,'الإعدادات'!$B$5,'الإعدادات'!$B$6)),2)))</f>
        <v/>
      </c>
      <c r="L79" s="21">
        <f>IF(K79="","",IF(H79="منسحب",0,ROUND(MAX(0,I79-K79-N(G79)),2)))</f>
        <v/>
      </c>
      <c r="M79" s="21">
        <f>IF(L79="","",ROUND(L79*SUMIFS('الإعدادات'!$C$10:$C$17,'الإعدادات'!$B$10:$B$17,"&lt;="&amp;'الإعدادات'!$B$4),2))</f>
        <v/>
      </c>
      <c r="N79" s="21">
        <f>IF(A79&amp;""="","",SUMIFS('الدفعات'!$C$6:$C$2005,'الدفعات'!$B$6:$B$2005,A79&amp;""))</f>
        <v/>
      </c>
      <c r="O79" s="21">
        <f>IF(M79="","",ROUND(M79-N79,2))</f>
        <v/>
      </c>
      <c r="P79" s="21">
        <f>IF(L79="","",ROUND(L79-N79,2))</f>
        <v/>
      </c>
      <c r="Q79" s="6">
        <f>IF(A79&amp;""="","",IF(H79="منسحب","منسحب",IF(L79="","بيانات ناقصة",IF(O79&gt;0,"متأخر",IF(O79&lt;0,"دفع مقدمًا","مسدد حتى اليوم")))))</f>
        <v/>
      </c>
      <c r="R79" s="23">
        <f>IF(A79&amp;""="","",IFERROR(SUMIFS('الدفعات'!$A$6:$A$2005,'الدفعات'!$B$6:$B$2005,A79&amp;"",'الدفعات'!$G$6:$G$2005,1)/COUNTIFS('الدفعات'!$B$6:$B$2005,A79&amp;"",'الدفعات'!$G$6:$G$2005,1),""))</f>
        <v/>
      </c>
      <c r="S79" s="22">
        <f>IF(Q79="متأخر",COUNTIFS($Q$6:$Q$505,"متأخر",$O$6:$O$505,"&gt;"&amp;O79)+COUNTIFS($Q$6:Q79,"متأخر",$O$6:O79,O79),"")</f>
        <v/>
      </c>
    </row>
    <row r="80">
      <c r="A80" s="5" t="n"/>
      <c r="B80" s="5" t="n"/>
      <c r="C80" s="5" t="n"/>
      <c r="D80" s="5" t="n"/>
      <c r="E80" s="20" t="n"/>
      <c r="F80" s="5" t="n"/>
      <c r="G80" s="19" t="n"/>
      <c r="H80" s="5" t="n"/>
      <c r="I80" s="21">
        <f>IF(F80&amp;""="","",IFERROR(INDEX('المراحل'!$B$6:$B$45,MATCH(F80&amp;"",'المراحل'!$A$6:$A$45,0)),""))</f>
        <v/>
      </c>
      <c r="J80" s="22">
        <f>IF(A80&amp;""="","",IF(B80&amp;""="",1,COUNTIFS($B$6:B80,B80&amp;"",$H$6:H80,"&lt;&gt;منسحب")))</f>
        <v/>
      </c>
      <c r="K80" s="21">
        <f>IF(OR(I80="",J80=""),"",IF(H80="منسحب",0,ROUND(I80*IF(J80&lt;=1,0,IF(J80=2,'الإعدادات'!$B$5,'الإعدادات'!$B$6)),2)))</f>
        <v/>
      </c>
      <c r="L80" s="21">
        <f>IF(K80="","",IF(H80="منسحب",0,ROUND(MAX(0,I80-K80-N(G80)),2)))</f>
        <v/>
      </c>
      <c r="M80" s="21">
        <f>IF(L80="","",ROUND(L80*SUMIFS('الإعدادات'!$C$10:$C$17,'الإعدادات'!$B$10:$B$17,"&lt;="&amp;'الإعدادات'!$B$4),2))</f>
        <v/>
      </c>
      <c r="N80" s="21">
        <f>IF(A80&amp;""="","",SUMIFS('الدفعات'!$C$6:$C$2005,'الدفعات'!$B$6:$B$2005,A80&amp;""))</f>
        <v/>
      </c>
      <c r="O80" s="21">
        <f>IF(M80="","",ROUND(M80-N80,2))</f>
        <v/>
      </c>
      <c r="P80" s="21">
        <f>IF(L80="","",ROUND(L80-N80,2))</f>
        <v/>
      </c>
      <c r="Q80" s="6">
        <f>IF(A80&amp;""="","",IF(H80="منسحب","منسحب",IF(L80="","بيانات ناقصة",IF(O80&gt;0,"متأخر",IF(O80&lt;0,"دفع مقدمًا","مسدد حتى اليوم")))))</f>
        <v/>
      </c>
      <c r="R80" s="23">
        <f>IF(A80&amp;""="","",IFERROR(SUMIFS('الدفعات'!$A$6:$A$2005,'الدفعات'!$B$6:$B$2005,A80&amp;"",'الدفعات'!$G$6:$G$2005,1)/COUNTIFS('الدفعات'!$B$6:$B$2005,A80&amp;"",'الدفعات'!$G$6:$G$2005,1),""))</f>
        <v/>
      </c>
      <c r="S80" s="22">
        <f>IF(Q80="متأخر",COUNTIFS($Q$6:$Q$505,"متأخر",$O$6:$O$505,"&gt;"&amp;O80)+COUNTIFS($Q$6:Q80,"متأخر",$O$6:O80,O80),"")</f>
        <v/>
      </c>
    </row>
    <row r="81">
      <c r="A81" s="5" t="n"/>
      <c r="B81" s="5" t="n"/>
      <c r="C81" s="5" t="n"/>
      <c r="D81" s="5" t="n"/>
      <c r="E81" s="20" t="n"/>
      <c r="F81" s="5" t="n"/>
      <c r="G81" s="19" t="n"/>
      <c r="H81" s="5" t="n"/>
      <c r="I81" s="21">
        <f>IF(F81&amp;""="","",IFERROR(INDEX('المراحل'!$B$6:$B$45,MATCH(F81&amp;"",'المراحل'!$A$6:$A$45,0)),""))</f>
        <v/>
      </c>
      <c r="J81" s="22">
        <f>IF(A81&amp;""="","",IF(B81&amp;""="",1,COUNTIFS($B$6:B81,B81&amp;"",$H$6:H81,"&lt;&gt;منسحب")))</f>
        <v/>
      </c>
      <c r="K81" s="21">
        <f>IF(OR(I81="",J81=""),"",IF(H81="منسحب",0,ROUND(I81*IF(J81&lt;=1,0,IF(J81=2,'الإعدادات'!$B$5,'الإعدادات'!$B$6)),2)))</f>
        <v/>
      </c>
      <c r="L81" s="21">
        <f>IF(K81="","",IF(H81="منسحب",0,ROUND(MAX(0,I81-K81-N(G81)),2)))</f>
        <v/>
      </c>
      <c r="M81" s="21">
        <f>IF(L81="","",ROUND(L81*SUMIFS('الإعدادات'!$C$10:$C$17,'الإعدادات'!$B$10:$B$17,"&lt;="&amp;'الإعدادات'!$B$4),2))</f>
        <v/>
      </c>
      <c r="N81" s="21">
        <f>IF(A81&amp;""="","",SUMIFS('الدفعات'!$C$6:$C$2005,'الدفعات'!$B$6:$B$2005,A81&amp;""))</f>
        <v/>
      </c>
      <c r="O81" s="21">
        <f>IF(M81="","",ROUND(M81-N81,2))</f>
        <v/>
      </c>
      <c r="P81" s="21">
        <f>IF(L81="","",ROUND(L81-N81,2))</f>
        <v/>
      </c>
      <c r="Q81" s="6">
        <f>IF(A81&amp;""="","",IF(H81="منسحب","منسحب",IF(L81="","بيانات ناقصة",IF(O81&gt;0,"متأخر",IF(O81&lt;0,"دفع مقدمًا","مسدد حتى اليوم")))))</f>
        <v/>
      </c>
      <c r="R81" s="23">
        <f>IF(A81&amp;""="","",IFERROR(SUMIFS('الدفعات'!$A$6:$A$2005,'الدفعات'!$B$6:$B$2005,A81&amp;"",'الدفعات'!$G$6:$G$2005,1)/COUNTIFS('الدفعات'!$B$6:$B$2005,A81&amp;"",'الدفعات'!$G$6:$G$2005,1),""))</f>
        <v/>
      </c>
      <c r="S81" s="22">
        <f>IF(Q81="متأخر",COUNTIFS($Q$6:$Q$505,"متأخر",$O$6:$O$505,"&gt;"&amp;O81)+COUNTIFS($Q$6:Q81,"متأخر",$O$6:O81,O81),"")</f>
        <v/>
      </c>
    </row>
    <row r="82">
      <c r="A82" s="5" t="n"/>
      <c r="B82" s="5" t="n"/>
      <c r="C82" s="5" t="n"/>
      <c r="D82" s="5" t="n"/>
      <c r="E82" s="20" t="n"/>
      <c r="F82" s="5" t="n"/>
      <c r="G82" s="19" t="n"/>
      <c r="H82" s="5" t="n"/>
      <c r="I82" s="21">
        <f>IF(F82&amp;""="","",IFERROR(INDEX('المراحل'!$B$6:$B$45,MATCH(F82&amp;"",'المراحل'!$A$6:$A$45,0)),""))</f>
        <v/>
      </c>
      <c r="J82" s="22">
        <f>IF(A82&amp;""="","",IF(B82&amp;""="",1,COUNTIFS($B$6:B82,B82&amp;"",$H$6:H82,"&lt;&gt;منسحب")))</f>
        <v/>
      </c>
      <c r="K82" s="21">
        <f>IF(OR(I82="",J82=""),"",IF(H82="منسحب",0,ROUND(I82*IF(J82&lt;=1,0,IF(J82=2,'الإعدادات'!$B$5,'الإعدادات'!$B$6)),2)))</f>
        <v/>
      </c>
      <c r="L82" s="21">
        <f>IF(K82="","",IF(H82="منسحب",0,ROUND(MAX(0,I82-K82-N(G82)),2)))</f>
        <v/>
      </c>
      <c r="M82" s="21">
        <f>IF(L82="","",ROUND(L82*SUMIFS('الإعدادات'!$C$10:$C$17,'الإعدادات'!$B$10:$B$17,"&lt;="&amp;'الإعدادات'!$B$4),2))</f>
        <v/>
      </c>
      <c r="N82" s="21">
        <f>IF(A82&amp;""="","",SUMIFS('الدفعات'!$C$6:$C$2005,'الدفعات'!$B$6:$B$2005,A82&amp;""))</f>
        <v/>
      </c>
      <c r="O82" s="21">
        <f>IF(M82="","",ROUND(M82-N82,2))</f>
        <v/>
      </c>
      <c r="P82" s="21">
        <f>IF(L82="","",ROUND(L82-N82,2))</f>
        <v/>
      </c>
      <c r="Q82" s="6">
        <f>IF(A82&amp;""="","",IF(H82="منسحب","منسحب",IF(L82="","بيانات ناقصة",IF(O82&gt;0,"متأخر",IF(O82&lt;0,"دفع مقدمًا","مسدد حتى اليوم")))))</f>
        <v/>
      </c>
      <c r="R82" s="23">
        <f>IF(A82&amp;""="","",IFERROR(SUMIFS('الدفعات'!$A$6:$A$2005,'الدفعات'!$B$6:$B$2005,A82&amp;"",'الدفعات'!$G$6:$G$2005,1)/COUNTIFS('الدفعات'!$B$6:$B$2005,A82&amp;"",'الدفعات'!$G$6:$G$2005,1),""))</f>
        <v/>
      </c>
      <c r="S82" s="22">
        <f>IF(Q82="متأخر",COUNTIFS($Q$6:$Q$505,"متأخر",$O$6:$O$505,"&gt;"&amp;O82)+COUNTIFS($Q$6:Q82,"متأخر",$O$6:O82,O82),"")</f>
        <v/>
      </c>
    </row>
    <row r="83">
      <c r="A83" s="5" t="n"/>
      <c r="B83" s="5" t="n"/>
      <c r="C83" s="5" t="n"/>
      <c r="D83" s="5" t="n"/>
      <c r="E83" s="20" t="n"/>
      <c r="F83" s="5" t="n"/>
      <c r="G83" s="19" t="n"/>
      <c r="H83" s="5" t="n"/>
      <c r="I83" s="21">
        <f>IF(F83&amp;""="","",IFERROR(INDEX('المراحل'!$B$6:$B$45,MATCH(F83&amp;"",'المراحل'!$A$6:$A$45,0)),""))</f>
        <v/>
      </c>
      <c r="J83" s="22">
        <f>IF(A83&amp;""="","",IF(B83&amp;""="",1,COUNTIFS($B$6:B83,B83&amp;"",$H$6:H83,"&lt;&gt;منسحب")))</f>
        <v/>
      </c>
      <c r="K83" s="21">
        <f>IF(OR(I83="",J83=""),"",IF(H83="منسحب",0,ROUND(I83*IF(J83&lt;=1,0,IF(J83=2,'الإعدادات'!$B$5,'الإعدادات'!$B$6)),2)))</f>
        <v/>
      </c>
      <c r="L83" s="21">
        <f>IF(K83="","",IF(H83="منسحب",0,ROUND(MAX(0,I83-K83-N(G83)),2)))</f>
        <v/>
      </c>
      <c r="M83" s="21">
        <f>IF(L83="","",ROUND(L83*SUMIFS('الإعدادات'!$C$10:$C$17,'الإعدادات'!$B$10:$B$17,"&lt;="&amp;'الإعدادات'!$B$4),2))</f>
        <v/>
      </c>
      <c r="N83" s="21">
        <f>IF(A83&amp;""="","",SUMIFS('الدفعات'!$C$6:$C$2005,'الدفعات'!$B$6:$B$2005,A83&amp;""))</f>
        <v/>
      </c>
      <c r="O83" s="21">
        <f>IF(M83="","",ROUND(M83-N83,2))</f>
        <v/>
      </c>
      <c r="P83" s="21">
        <f>IF(L83="","",ROUND(L83-N83,2))</f>
        <v/>
      </c>
      <c r="Q83" s="6">
        <f>IF(A83&amp;""="","",IF(H83="منسحب","منسحب",IF(L83="","بيانات ناقصة",IF(O83&gt;0,"متأخر",IF(O83&lt;0,"دفع مقدمًا","مسدد حتى اليوم")))))</f>
        <v/>
      </c>
      <c r="R83" s="23">
        <f>IF(A83&amp;""="","",IFERROR(SUMIFS('الدفعات'!$A$6:$A$2005,'الدفعات'!$B$6:$B$2005,A83&amp;"",'الدفعات'!$G$6:$G$2005,1)/COUNTIFS('الدفعات'!$B$6:$B$2005,A83&amp;"",'الدفعات'!$G$6:$G$2005,1),""))</f>
        <v/>
      </c>
      <c r="S83" s="22">
        <f>IF(Q83="متأخر",COUNTIFS($Q$6:$Q$505,"متأخر",$O$6:$O$505,"&gt;"&amp;O83)+COUNTIFS($Q$6:Q83,"متأخر",$O$6:O83,O83),"")</f>
        <v/>
      </c>
    </row>
    <row r="84">
      <c r="A84" s="5" t="n"/>
      <c r="B84" s="5" t="n"/>
      <c r="C84" s="5" t="n"/>
      <c r="D84" s="5" t="n"/>
      <c r="E84" s="20" t="n"/>
      <c r="F84" s="5" t="n"/>
      <c r="G84" s="19" t="n"/>
      <c r="H84" s="5" t="n"/>
      <c r="I84" s="21">
        <f>IF(F84&amp;""="","",IFERROR(INDEX('المراحل'!$B$6:$B$45,MATCH(F84&amp;"",'المراحل'!$A$6:$A$45,0)),""))</f>
        <v/>
      </c>
      <c r="J84" s="22">
        <f>IF(A84&amp;""="","",IF(B84&amp;""="",1,COUNTIFS($B$6:B84,B84&amp;"",$H$6:H84,"&lt;&gt;منسحب")))</f>
        <v/>
      </c>
      <c r="K84" s="21">
        <f>IF(OR(I84="",J84=""),"",IF(H84="منسحب",0,ROUND(I84*IF(J84&lt;=1,0,IF(J84=2,'الإعدادات'!$B$5,'الإعدادات'!$B$6)),2)))</f>
        <v/>
      </c>
      <c r="L84" s="21">
        <f>IF(K84="","",IF(H84="منسحب",0,ROUND(MAX(0,I84-K84-N(G84)),2)))</f>
        <v/>
      </c>
      <c r="M84" s="21">
        <f>IF(L84="","",ROUND(L84*SUMIFS('الإعدادات'!$C$10:$C$17,'الإعدادات'!$B$10:$B$17,"&lt;="&amp;'الإعدادات'!$B$4),2))</f>
        <v/>
      </c>
      <c r="N84" s="21">
        <f>IF(A84&amp;""="","",SUMIFS('الدفعات'!$C$6:$C$2005,'الدفعات'!$B$6:$B$2005,A84&amp;""))</f>
        <v/>
      </c>
      <c r="O84" s="21">
        <f>IF(M84="","",ROUND(M84-N84,2))</f>
        <v/>
      </c>
      <c r="P84" s="21">
        <f>IF(L84="","",ROUND(L84-N84,2))</f>
        <v/>
      </c>
      <c r="Q84" s="6">
        <f>IF(A84&amp;""="","",IF(H84="منسحب","منسحب",IF(L84="","بيانات ناقصة",IF(O84&gt;0,"متأخر",IF(O84&lt;0,"دفع مقدمًا","مسدد حتى اليوم")))))</f>
        <v/>
      </c>
      <c r="R84" s="23">
        <f>IF(A84&amp;""="","",IFERROR(SUMIFS('الدفعات'!$A$6:$A$2005,'الدفعات'!$B$6:$B$2005,A84&amp;"",'الدفعات'!$G$6:$G$2005,1)/COUNTIFS('الدفعات'!$B$6:$B$2005,A84&amp;"",'الدفعات'!$G$6:$G$2005,1),""))</f>
        <v/>
      </c>
      <c r="S84" s="22">
        <f>IF(Q84="متأخر",COUNTIFS($Q$6:$Q$505,"متأخر",$O$6:$O$505,"&gt;"&amp;O84)+COUNTIFS($Q$6:Q84,"متأخر",$O$6:O84,O84),"")</f>
        <v/>
      </c>
    </row>
    <row r="85">
      <c r="A85" s="5" t="n"/>
      <c r="B85" s="5" t="n"/>
      <c r="C85" s="5" t="n"/>
      <c r="D85" s="5" t="n"/>
      <c r="E85" s="20" t="n"/>
      <c r="F85" s="5" t="n"/>
      <c r="G85" s="19" t="n"/>
      <c r="H85" s="5" t="n"/>
      <c r="I85" s="21">
        <f>IF(F85&amp;""="","",IFERROR(INDEX('المراحل'!$B$6:$B$45,MATCH(F85&amp;"",'المراحل'!$A$6:$A$45,0)),""))</f>
        <v/>
      </c>
      <c r="J85" s="22">
        <f>IF(A85&amp;""="","",IF(B85&amp;""="",1,COUNTIFS($B$6:B85,B85&amp;"",$H$6:H85,"&lt;&gt;منسحب")))</f>
        <v/>
      </c>
      <c r="K85" s="21">
        <f>IF(OR(I85="",J85=""),"",IF(H85="منسحب",0,ROUND(I85*IF(J85&lt;=1,0,IF(J85=2,'الإعدادات'!$B$5,'الإعدادات'!$B$6)),2)))</f>
        <v/>
      </c>
      <c r="L85" s="21">
        <f>IF(K85="","",IF(H85="منسحب",0,ROUND(MAX(0,I85-K85-N(G85)),2)))</f>
        <v/>
      </c>
      <c r="M85" s="21">
        <f>IF(L85="","",ROUND(L85*SUMIFS('الإعدادات'!$C$10:$C$17,'الإعدادات'!$B$10:$B$17,"&lt;="&amp;'الإعدادات'!$B$4),2))</f>
        <v/>
      </c>
      <c r="N85" s="21">
        <f>IF(A85&amp;""="","",SUMIFS('الدفعات'!$C$6:$C$2005,'الدفعات'!$B$6:$B$2005,A85&amp;""))</f>
        <v/>
      </c>
      <c r="O85" s="21">
        <f>IF(M85="","",ROUND(M85-N85,2))</f>
        <v/>
      </c>
      <c r="P85" s="21">
        <f>IF(L85="","",ROUND(L85-N85,2))</f>
        <v/>
      </c>
      <c r="Q85" s="6">
        <f>IF(A85&amp;""="","",IF(H85="منسحب","منسحب",IF(L85="","بيانات ناقصة",IF(O85&gt;0,"متأخر",IF(O85&lt;0,"دفع مقدمًا","مسدد حتى اليوم")))))</f>
        <v/>
      </c>
      <c r="R85" s="23">
        <f>IF(A85&amp;""="","",IFERROR(SUMIFS('الدفعات'!$A$6:$A$2005,'الدفعات'!$B$6:$B$2005,A85&amp;"",'الدفعات'!$G$6:$G$2005,1)/COUNTIFS('الدفعات'!$B$6:$B$2005,A85&amp;"",'الدفعات'!$G$6:$G$2005,1),""))</f>
        <v/>
      </c>
      <c r="S85" s="22">
        <f>IF(Q85="متأخر",COUNTIFS($Q$6:$Q$505,"متأخر",$O$6:$O$505,"&gt;"&amp;O85)+COUNTIFS($Q$6:Q85,"متأخر",$O$6:O85,O85),"")</f>
        <v/>
      </c>
    </row>
    <row r="86">
      <c r="A86" s="5" t="n"/>
      <c r="B86" s="5" t="n"/>
      <c r="C86" s="5" t="n"/>
      <c r="D86" s="5" t="n"/>
      <c r="E86" s="20" t="n"/>
      <c r="F86" s="5" t="n"/>
      <c r="G86" s="19" t="n"/>
      <c r="H86" s="5" t="n"/>
      <c r="I86" s="21">
        <f>IF(F86&amp;""="","",IFERROR(INDEX('المراحل'!$B$6:$B$45,MATCH(F86&amp;"",'المراحل'!$A$6:$A$45,0)),""))</f>
        <v/>
      </c>
      <c r="J86" s="22">
        <f>IF(A86&amp;""="","",IF(B86&amp;""="",1,COUNTIFS($B$6:B86,B86&amp;"",$H$6:H86,"&lt;&gt;منسحب")))</f>
        <v/>
      </c>
      <c r="K86" s="21">
        <f>IF(OR(I86="",J86=""),"",IF(H86="منسحب",0,ROUND(I86*IF(J86&lt;=1,0,IF(J86=2,'الإعدادات'!$B$5,'الإعدادات'!$B$6)),2)))</f>
        <v/>
      </c>
      <c r="L86" s="21">
        <f>IF(K86="","",IF(H86="منسحب",0,ROUND(MAX(0,I86-K86-N(G86)),2)))</f>
        <v/>
      </c>
      <c r="M86" s="21">
        <f>IF(L86="","",ROUND(L86*SUMIFS('الإعدادات'!$C$10:$C$17,'الإعدادات'!$B$10:$B$17,"&lt;="&amp;'الإعدادات'!$B$4),2))</f>
        <v/>
      </c>
      <c r="N86" s="21">
        <f>IF(A86&amp;""="","",SUMIFS('الدفعات'!$C$6:$C$2005,'الدفعات'!$B$6:$B$2005,A86&amp;""))</f>
        <v/>
      </c>
      <c r="O86" s="21">
        <f>IF(M86="","",ROUND(M86-N86,2))</f>
        <v/>
      </c>
      <c r="P86" s="21">
        <f>IF(L86="","",ROUND(L86-N86,2))</f>
        <v/>
      </c>
      <c r="Q86" s="6">
        <f>IF(A86&amp;""="","",IF(H86="منسحب","منسحب",IF(L86="","بيانات ناقصة",IF(O86&gt;0,"متأخر",IF(O86&lt;0,"دفع مقدمًا","مسدد حتى اليوم")))))</f>
        <v/>
      </c>
      <c r="R86" s="23">
        <f>IF(A86&amp;""="","",IFERROR(SUMIFS('الدفعات'!$A$6:$A$2005,'الدفعات'!$B$6:$B$2005,A86&amp;"",'الدفعات'!$G$6:$G$2005,1)/COUNTIFS('الدفعات'!$B$6:$B$2005,A86&amp;"",'الدفعات'!$G$6:$G$2005,1),""))</f>
        <v/>
      </c>
      <c r="S86" s="22">
        <f>IF(Q86="متأخر",COUNTIFS($Q$6:$Q$505,"متأخر",$O$6:$O$505,"&gt;"&amp;O86)+COUNTIFS($Q$6:Q86,"متأخر",$O$6:O86,O86),"")</f>
        <v/>
      </c>
    </row>
    <row r="87">
      <c r="A87" s="5" t="n"/>
      <c r="B87" s="5" t="n"/>
      <c r="C87" s="5" t="n"/>
      <c r="D87" s="5" t="n"/>
      <c r="E87" s="20" t="n"/>
      <c r="F87" s="5" t="n"/>
      <c r="G87" s="19" t="n"/>
      <c r="H87" s="5" t="n"/>
      <c r="I87" s="21">
        <f>IF(F87&amp;""="","",IFERROR(INDEX('المراحل'!$B$6:$B$45,MATCH(F87&amp;"",'المراحل'!$A$6:$A$45,0)),""))</f>
        <v/>
      </c>
      <c r="J87" s="22">
        <f>IF(A87&amp;""="","",IF(B87&amp;""="",1,COUNTIFS($B$6:B87,B87&amp;"",$H$6:H87,"&lt;&gt;منسحب")))</f>
        <v/>
      </c>
      <c r="K87" s="21">
        <f>IF(OR(I87="",J87=""),"",IF(H87="منسحب",0,ROUND(I87*IF(J87&lt;=1,0,IF(J87=2,'الإعدادات'!$B$5,'الإعدادات'!$B$6)),2)))</f>
        <v/>
      </c>
      <c r="L87" s="21">
        <f>IF(K87="","",IF(H87="منسحب",0,ROUND(MAX(0,I87-K87-N(G87)),2)))</f>
        <v/>
      </c>
      <c r="M87" s="21">
        <f>IF(L87="","",ROUND(L87*SUMIFS('الإعدادات'!$C$10:$C$17,'الإعدادات'!$B$10:$B$17,"&lt;="&amp;'الإعدادات'!$B$4),2))</f>
        <v/>
      </c>
      <c r="N87" s="21">
        <f>IF(A87&amp;""="","",SUMIFS('الدفعات'!$C$6:$C$2005,'الدفعات'!$B$6:$B$2005,A87&amp;""))</f>
        <v/>
      </c>
      <c r="O87" s="21">
        <f>IF(M87="","",ROUND(M87-N87,2))</f>
        <v/>
      </c>
      <c r="P87" s="21">
        <f>IF(L87="","",ROUND(L87-N87,2))</f>
        <v/>
      </c>
      <c r="Q87" s="6">
        <f>IF(A87&amp;""="","",IF(H87="منسحب","منسحب",IF(L87="","بيانات ناقصة",IF(O87&gt;0,"متأخر",IF(O87&lt;0,"دفع مقدمًا","مسدد حتى اليوم")))))</f>
        <v/>
      </c>
      <c r="R87" s="23">
        <f>IF(A87&amp;""="","",IFERROR(SUMIFS('الدفعات'!$A$6:$A$2005,'الدفعات'!$B$6:$B$2005,A87&amp;"",'الدفعات'!$G$6:$G$2005,1)/COUNTIFS('الدفعات'!$B$6:$B$2005,A87&amp;"",'الدفعات'!$G$6:$G$2005,1),""))</f>
        <v/>
      </c>
      <c r="S87" s="22">
        <f>IF(Q87="متأخر",COUNTIFS($Q$6:$Q$505,"متأخر",$O$6:$O$505,"&gt;"&amp;O87)+COUNTIFS($Q$6:Q87,"متأخر",$O$6:O87,O87),"")</f>
        <v/>
      </c>
    </row>
    <row r="88">
      <c r="A88" s="5" t="n"/>
      <c r="B88" s="5" t="n"/>
      <c r="C88" s="5" t="n"/>
      <c r="D88" s="5" t="n"/>
      <c r="E88" s="20" t="n"/>
      <c r="F88" s="5" t="n"/>
      <c r="G88" s="19" t="n"/>
      <c r="H88" s="5" t="n"/>
      <c r="I88" s="21">
        <f>IF(F88&amp;""="","",IFERROR(INDEX('المراحل'!$B$6:$B$45,MATCH(F88&amp;"",'المراحل'!$A$6:$A$45,0)),""))</f>
        <v/>
      </c>
      <c r="J88" s="22">
        <f>IF(A88&amp;""="","",IF(B88&amp;""="",1,COUNTIFS($B$6:B88,B88&amp;"",$H$6:H88,"&lt;&gt;منسحب")))</f>
        <v/>
      </c>
      <c r="K88" s="21">
        <f>IF(OR(I88="",J88=""),"",IF(H88="منسحب",0,ROUND(I88*IF(J88&lt;=1,0,IF(J88=2,'الإعدادات'!$B$5,'الإعدادات'!$B$6)),2)))</f>
        <v/>
      </c>
      <c r="L88" s="21">
        <f>IF(K88="","",IF(H88="منسحب",0,ROUND(MAX(0,I88-K88-N(G88)),2)))</f>
        <v/>
      </c>
      <c r="M88" s="21">
        <f>IF(L88="","",ROUND(L88*SUMIFS('الإعدادات'!$C$10:$C$17,'الإعدادات'!$B$10:$B$17,"&lt;="&amp;'الإعدادات'!$B$4),2))</f>
        <v/>
      </c>
      <c r="N88" s="21">
        <f>IF(A88&amp;""="","",SUMIFS('الدفعات'!$C$6:$C$2005,'الدفعات'!$B$6:$B$2005,A88&amp;""))</f>
        <v/>
      </c>
      <c r="O88" s="21">
        <f>IF(M88="","",ROUND(M88-N88,2))</f>
        <v/>
      </c>
      <c r="P88" s="21">
        <f>IF(L88="","",ROUND(L88-N88,2))</f>
        <v/>
      </c>
      <c r="Q88" s="6">
        <f>IF(A88&amp;""="","",IF(H88="منسحب","منسحب",IF(L88="","بيانات ناقصة",IF(O88&gt;0,"متأخر",IF(O88&lt;0,"دفع مقدمًا","مسدد حتى اليوم")))))</f>
        <v/>
      </c>
      <c r="R88" s="23">
        <f>IF(A88&amp;""="","",IFERROR(SUMIFS('الدفعات'!$A$6:$A$2005,'الدفعات'!$B$6:$B$2005,A88&amp;"",'الدفعات'!$G$6:$G$2005,1)/COUNTIFS('الدفعات'!$B$6:$B$2005,A88&amp;"",'الدفعات'!$G$6:$G$2005,1),""))</f>
        <v/>
      </c>
      <c r="S88" s="22">
        <f>IF(Q88="متأخر",COUNTIFS($Q$6:$Q$505,"متأخر",$O$6:$O$505,"&gt;"&amp;O88)+COUNTIFS($Q$6:Q88,"متأخر",$O$6:O88,O88),"")</f>
        <v/>
      </c>
    </row>
    <row r="89">
      <c r="A89" s="5" t="n"/>
      <c r="B89" s="5" t="n"/>
      <c r="C89" s="5" t="n"/>
      <c r="D89" s="5" t="n"/>
      <c r="E89" s="20" t="n"/>
      <c r="F89" s="5" t="n"/>
      <c r="G89" s="19" t="n"/>
      <c r="H89" s="5" t="n"/>
      <c r="I89" s="21">
        <f>IF(F89&amp;""="","",IFERROR(INDEX('المراحل'!$B$6:$B$45,MATCH(F89&amp;"",'المراحل'!$A$6:$A$45,0)),""))</f>
        <v/>
      </c>
      <c r="J89" s="22">
        <f>IF(A89&amp;""="","",IF(B89&amp;""="",1,COUNTIFS($B$6:B89,B89&amp;"",$H$6:H89,"&lt;&gt;منسحب")))</f>
        <v/>
      </c>
      <c r="K89" s="21">
        <f>IF(OR(I89="",J89=""),"",IF(H89="منسحب",0,ROUND(I89*IF(J89&lt;=1,0,IF(J89=2,'الإعدادات'!$B$5,'الإعدادات'!$B$6)),2)))</f>
        <v/>
      </c>
      <c r="L89" s="21">
        <f>IF(K89="","",IF(H89="منسحب",0,ROUND(MAX(0,I89-K89-N(G89)),2)))</f>
        <v/>
      </c>
      <c r="M89" s="21">
        <f>IF(L89="","",ROUND(L89*SUMIFS('الإعدادات'!$C$10:$C$17,'الإعدادات'!$B$10:$B$17,"&lt;="&amp;'الإعدادات'!$B$4),2))</f>
        <v/>
      </c>
      <c r="N89" s="21">
        <f>IF(A89&amp;""="","",SUMIFS('الدفعات'!$C$6:$C$2005,'الدفعات'!$B$6:$B$2005,A89&amp;""))</f>
        <v/>
      </c>
      <c r="O89" s="21">
        <f>IF(M89="","",ROUND(M89-N89,2))</f>
        <v/>
      </c>
      <c r="P89" s="21">
        <f>IF(L89="","",ROUND(L89-N89,2))</f>
        <v/>
      </c>
      <c r="Q89" s="6">
        <f>IF(A89&amp;""="","",IF(H89="منسحب","منسحب",IF(L89="","بيانات ناقصة",IF(O89&gt;0,"متأخر",IF(O89&lt;0,"دفع مقدمًا","مسدد حتى اليوم")))))</f>
        <v/>
      </c>
      <c r="R89" s="23">
        <f>IF(A89&amp;""="","",IFERROR(SUMIFS('الدفعات'!$A$6:$A$2005,'الدفعات'!$B$6:$B$2005,A89&amp;"",'الدفعات'!$G$6:$G$2005,1)/COUNTIFS('الدفعات'!$B$6:$B$2005,A89&amp;"",'الدفعات'!$G$6:$G$2005,1),""))</f>
        <v/>
      </c>
      <c r="S89" s="22">
        <f>IF(Q89="متأخر",COUNTIFS($Q$6:$Q$505,"متأخر",$O$6:$O$505,"&gt;"&amp;O89)+COUNTIFS($Q$6:Q89,"متأخر",$O$6:O89,O89),"")</f>
        <v/>
      </c>
    </row>
    <row r="90">
      <c r="A90" s="5" t="n"/>
      <c r="B90" s="5" t="n"/>
      <c r="C90" s="5" t="n"/>
      <c r="D90" s="5" t="n"/>
      <c r="E90" s="20" t="n"/>
      <c r="F90" s="5" t="n"/>
      <c r="G90" s="19" t="n"/>
      <c r="H90" s="5" t="n"/>
      <c r="I90" s="21">
        <f>IF(F90&amp;""="","",IFERROR(INDEX('المراحل'!$B$6:$B$45,MATCH(F90&amp;"",'المراحل'!$A$6:$A$45,0)),""))</f>
        <v/>
      </c>
      <c r="J90" s="22">
        <f>IF(A90&amp;""="","",IF(B90&amp;""="",1,COUNTIFS($B$6:B90,B90&amp;"",$H$6:H90,"&lt;&gt;منسحب")))</f>
        <v/>
      </c>
      <c r="K90" s="21">
        <f>IF(OR(I90="",J90=""),"",IF(H90="منسحب",0,ROUND(I90*IF(J90&lt;=1,0,IF(J90=2,'الإعدادات'!$B$5,'الإعدادات'!$B$6)),2)))</f>
        <v/>
      </c>
      <c r="L90" s="21">
        <f>IF(K90="","",IF(H90="منسحب",0,ROUND(MAX(0,I90-K90-N(G90)),2)))</f>
        <v/>
      </c>
      <c r="M90" s="21">
        <f>IF(L90="","",ROUND(L90*SUMIFS('الإعدادات'!$C$10:$C$17,'الإعدادات'!$B$10:$B$17,"&lt;="&amp;'الإعدادات'!$B$4),2))</f>
        <v/>
      </c>
      <c r="N90" s="21">
        <f>IF(A90&amp;""="","",SUMIFS('الدفعات'!$C$6:$C$2005,'الدفعات'!$B$6:$B$2005,A90&amp;""))</f>
        <v/>
      </c>
      <c r="O90" s="21">
        <f>IF(M90="","",ROUND(M90-N90,2))</f>
        <v/>
      </c>
      <c r="P90" s="21">
        <f>IF(L90="","",ROUND(L90-N90,2))</f>
        <v/>
      </c>
      <c r="Q90" s="6">
        <f>IF(A90&amp;""="","",IF(H90="منسحب","منسحب",IF(L90="","بيانات ناقصة",IF(O90&gt;0,"متأخر",IF(O90&lt;0,"دفع مقدمًا","مسدد حتى اليوم")))))</f>
        <v/>
      </c>
      <c r="R90" s="23">
        <f>IF(A90&amp;""="","",IFERROR(SUMIFS('الدفعات'!$A$6:$A$2005,'الدفعات'!$B$6:$B$2005,A90&amp;"",'الدفعات'!$G$6:$G$2005,1)/COUNTIFS('الدفعات'!$B$6:$B$2005,A90&amp;"",'الدفعات'!$G$6:$G$2005,1),""))</f>
        <v/>
      </c>
      <c r="S90" s="22">
        <f>IF(Q90="متأخر",COUNTIFS($Q$6:$Q$505,"متأخر",$O$6:$O$505,"&gt;"&amp;O90)+COUNTIFS($Q$6:Q90,"متأخر",$O$6:O90,O90),"")</f>
        <v/>
      </c>
    </row>
    <row r="91">
      <c r="A91" s="5" t="n"/>
      <c r="B91" s="5" t="n"/>
      <c r="C91" s="5" t="n"/>
      <c r="D91" s="5" t="n"/>
      <c r="E91" s="20" t="n"/>
      <c r="F91" s="5" t="n"/>
      <c r="G91" s="19" t="n"/>
      <c r="H91" s="5" t="n"/>
      <c r="I91" s="21">
        <f>IF(F91&amp;""="","",IFERROR(INDEX('المراحل'!$B$6:$B$45,MATCH(F91&amp;"",'المراحل'!$A$6:$A$45,0)),""))</f>
        <v/>
      </c>
      <c r="J91" s="22">
        <f>IF(A91&amp;""="","",IF(B91&amp;""="",1,COUNTIFS($B$6:B91,B91&amp;"",$H$6:H91,"&lt;&gt;منسحب")))</f>
        <v/>
      </c>
      <c r="K91" s="21">
        <f>IF(OR(I91="",J91=""),"",IF(H91="منسحب",0,ROUND(I91*IF(J91&lt;=1,0,IF(J91=2,'الإعدادات'!$B$5,'الإعدادات'!$B$6)),2)))</f>
        <v/>
      </c>
      <c r="L91" s="21">
        <f>IF(K91="","",IF(H91="منسحب",0,ROUND(MAX(0,I91-K91-N(G91)),2)))</f>
        <v/>
      </c>
      <c r="M91" s="21">
        <f>IF(L91="","",ROUND(L91*SUMIFS('الإعدادات'!$C$10:$C$17,'الإعدادات'!$B$10:$B$17,"&lt;="&amp;'الإعدادات'!$B$4),2))</f>
        <v/>
      </c>
      <c r="N91" s="21">
        <f>IF(A91&amp;""="","",SUMIFS('الدفعات'!$C$6:$C$2005,'الدفعات'!$B$6:$B$2005,A91&amp;""))</f>
        <v/>
      </c>
      <c r="O91" s="21">
        <f>IF(M91="","",ROUND(M91-N91,2))</f>
        <v/>
      </c>
      <c r="P91" s="21">
        <f>IF(L91="","",ROUND(L91-N91,2))</f>
        <v/>
      </c>
      <c r="Q91" s="6">
        <f>IF(A91&amp;""="","",IF(H91="منسحب","منسحب",IF(L91="","بيانات ناقصة",IF(O91&gt;0,"متأخر",IF(O91&lt;0,"دفع مقدمًا","مسدد حتى اليوم")))))</f>
        <v/>
      </c>
      <c r="R91" s="23">
        <f>IF(A91&amp;""="","",IFERROR(SUMIFS('الدفعات'!$A$6:$A$2005,'الدفعات'!$B$6:$B$2005,A91&amp;"",'الدفعات'!$G$6:$G$2005,1)/COUNTIFS('الدفعات'!$B$6:$B$2005,A91&amp;"",'الدفعات'!$G$6:$G$2005,1),""))</f>
        <v/>
      </c>
      <c r="S91" s="22">
        <f>IF(Q91="متأخر",COUNTIFS($Q$6:$Q$505,"متأخر",$O$6:$O$505,"&gt;"&amp;O91)+COUNTIFS($Q$6:Q91,"متأخر",$O$6:O91,O91),"")</f>
        <v/>
      </c>
    </row>
    <row r="92">
      <c r="A92" s="5" t="n"/>
      <c r="B92" s="5" t="n"/>
      <c r="C92" s="5" t="n"/>
      <c r="D92" s="5" t="n"/>
      <c r="E92" s="20" t="n"/>
      <c r="F92" s="5" t="n"/>
      <c r="G92" s="19" t="n"/>
      <c r="H92" s="5" t="n"/>
      <c r="I92" s="21">
        <f>IF(F92&amp;""="","",IFERROR(INDEX('المراحل'!$B$6:$B$45,MATCH(F92&amp;"",'المراحل'!$A$6:$A$45,0)),""))</f>
        <v/>
      </c>
      <c r="J92" s="22">
        <f>IF(A92&amp;""="","",IF(B92&amp;""="",1,COUNTIFS($B$6:B92,B92&amp;"",$H$6:H92,"&lt;&gt;منسحب")))</f>
        <v/>
      </c>
      <c r="K92" s="21">
        <f>IF(OR(I92="",J92=""),"",IF(H92="منسحب",0,ROUND(I92*IF(J92&lt;=1,0,IF(J92=2,'الإعدادات'!$B$5,'الإعدادات'!$B$6)),2)))</f>
        <v/>
      </c>
      <c r="L92" s="21">
        <f>IF(K92="","",IF(H92="منسحب",0,ROUND(MAX(0,I92-K92-N(G92)),2)))</f>
        <v/>
      </c>
      <c r="M92" s="21">
        <f>IF(L92="","",ROUND(L92*SUMIFS('الإعدادات'!$C$10:$C$17,'الإعدادات'!$B$10:$B$17,"&lt;="&amp;'الإعدادات'!$B$4),2))</f>
        <v/>
      </c>
      <c r="N92" s="21">
        <f>IF(A92&amp;""="","",SUMIFS('الدفعات'!$C$6:$C$2005,'الدفعات'!$B$6:$B$2005,A92&amp;""))</f>
        <v/>
      </c>
      <c r="O92" s="21">
        <f>IF(M92="","",ROUND(M92-N92,2))</f>
        <v/>
      </c>
      <c r="P92" s="21">
        <f>IF(L92="","",ROUND(L92-N92,2))</f>
        <v/>
      </c>
      <c r="Q92" s="6">
        <f>IF(A92&amp;""="","",IF(H92="منسحب","منسحب",IF(L92="","بيانات ناقصة",IF(O92&gt;0,"متأخر",IF(O92&lt;0,"دفع مقدمًا","مسدد حتى اليوم")))))</f>
        <v/>
      </c>
      <c r="R92" s="23">
        <f>IF(A92&amp;""="","",IFERROR(SUMIFS('الدفعات'!$A$6:$A$2005,'الدفعات'!$B$6:$B$2005,A92&amp;"",'الدفعات'!$G$6:$G$2005,1)/COUNTIFS('الدفعات'!$B$6:$B$2005,A92&amp;"",'الدفعات'!$G$6:$G$2005,1),""))</f>
        <v/>
      </c>
      <c r="S92" s="22">
        <f>IF(Q92="متأخر",COUNTIFS($Q$6:$Q$505,"متأخر",$O$6:$O$505,"&gt;"&amp;O92)+COUNTIFS($Q$6:Q92,"متأخر",$O$6:O92,O92),"")</f>
        <v/>
      </c>
    </row>
    <row r="93">
      <c r="A93" s="5" t="n"/>
      <c r="B93" s="5" t="n"/>
      <c r="C93" s="5" t="n"/>
      <c r="D93" s="5" t="n"/>
      <c r="E93" s="20" t="n"/>
      <c r="F93" s="5" t="n"/>
      <c r="G93" s="19" t="n"/>
      <c r="H93" s="5" t="n"/>
      <c r="I93" s="21">
        <f>IF(F93&amp;""="","",IFERROR(INDEX('المراحل'!$B$6:$B$45,MATCH(F93&amp;"",'المراحل'!$A$6:$A$45,0)),""))</f>
        <v/>
      </c>
      <c r="J93" s="22">
        <f>IF(A93&amp;""="","",IF(B93&amp;""="",1,COUNTIFS($B$6:B93,B93&amp;"",$H$6:H93,"&lt;&gt;منسحب")))</f>
        <v/>
      </c>
      <c r="K93" s="21">
        <f>IF(OR(I93="",J93=""),"",IF(H93="منسحب",0,ROUND(I93*IF(J93&lt;=1,0,IF(J93=2,'الإعدادات'!$B$5,'الإعدادات'!$B$6)),2)))</f>
        <v/>
      </c>
      <c r="L93" s="21">
        <f>IF(K93="","",IF(H93="منسحب",0,ROUND(MAX(0,I93-K93-N(G93)),2)))</f>
        <v/>
      </c>
      <c r="M93" s="21">
        <f>IF(L93="","",ROUND(L93*SUMIFS('الإعدادات'!$C$10:$C$17,'الإعدادات'!$B$10:$B$17,"&lt;="&amp;'الإعدادات'!$B$4),2))</f>
        <v/>
      </c>
      <c r="N93" s="21">
        <f>IF(A93&amp;""="","",SUMIFS('الدفعات'!$C$6:$C$2005,'الدفعات'!$B$6:$B$2005,A93&amp;""))</f>
        <v/>
      </c>
      <c r="O93" s="21">
        <f>IF(M93="","",ROUND(M93-N93,2))</f>
        <v/>
      </c>
      <c r="P93" s="21">
        <f>IF(L93="","",ROUND(L93-N93,2))</f>
        <v/>
      </c>
      <c r="Q93" s="6">
        <f>IF(A93&amp;""="","",IF(H93="منسحب","منسحب",IF(L93="","بيانات ناقصة",IF(O93&gt;0,"متأخر",IF(O93&lt;0,"دفع مقدمًا","مسدد حتى اليوم")))))</f>
        <v/>
      </c>
      <c r="R93" s="23">
        <f>IF(A93&amp;""="","",IFERROR(SUMIFS('الدفعات'!$A$6:$A$2005,'الدفعات'!$B$6:$B$2005,A93&amp;"",'الدفعات'!$G$6:$G$2005,1)/COUNTIFS('الدفعات'!$B$6:$B$2005,A93&amp;"",'الدفعات'!$G$6:$G$2005,1),""))</f>
        <v/>
      </c>
      <c r="S93" s="22">
        <f>IF(Q93="متأخر",COUNTIFS($Q$6:$Q$505,"متأخر",$O$6:$O$505,"&gt;"&amp;O93)+COUNTIFS($Q$6:Q93,"متأخر",$O$6:O93,O93),"")</f>
        <v/>
      </c>
    </row>
    <row r="94">
      <c r="A94" s="5" t="n"/>
      <c r="B94" s="5" t="n"/>
      <c r="C94" s="5" t="n"/>
      <c r="D94" s="5" t="n"/>
      <c r="E94" s="20" t="n"/>
      <c r="F94" s="5" t="n"/>
      <c r="G94" s="19" t="n"/>
      <c r="H94" s="5" t="n"/>
      <c r="I94" s="21">
        <f>IF(F94&amp;""="","",IFERROR(INDEX('المراحل'!$B$6:$B$45,MATCH(F94&amp;"",'المراحل'!$A$6:$A$45,0)),""))</f>
        <v/>
      </c>
      <c r="J94" s="22">
        <f>IF(A94&amp;""="","",IF(B94&amp;""="",1,COUNTIFS($B$6:B94,B94&amp;"",$H$6:H94,"&lt;&gt;منسحب")))</f>
        <v/>
      </c>
      <c r="K94" s="21">
        <f>IF(OR(I94="",J94=""),"",IF(H94="منسحب",0,ROUND(I94*IF(J94&lt;=1,0,IF(J94=2,'الإعدادات'!$B$5,'الإعدادات'!$B$6)),2)))</f>
        <v/>
      </c>
      <c r="L94" s="21">
        <f>IF(K94="","",IF(H94="منسحب",0,ROUND(MAX(0,I94-K94-N(G94)),2)))</f>
        <v/>
      </c>
      <c r="M94" s="21">
        <f>IF(L94="","",ROUND(L94*SUMIFS('الإعدادات'!$C$10:$C$17,'الإعدادات'!$B$10:$B$17,"&lt;="&amp;'الإعدادات'!$B$4),2))</f>
        <v/>
      </c>
      <c r="N94" s="21">
        <f>IF(A94&amp;""="","",SUMIFS('الدفعات'!$C$6:$C$2005,'الدفعات'!$B$6:$B$2005,A94&amp;""))</f>
        <v/>
      </c>
      <c r="O94" s="21">
        <f>IF(M94="","",ROUND(M94-N94,2))</f>
        <v/>
      </c>
      <c r="P94" s="21">
        <f>IF(L94="","",ROUND(L94-N94,2))</f>
        <v/>
      </c>
      <c r="Q94" s="6">
        <f>IF(A94&amp;""="","",IF(H94="منسحب","منسحب",IF(L94="","بيانات ناقصة",IF(O94&gt;0,"متأخر",IF(O94&lt;0,"دفع مقدمًا","مسدد حتى اليوم")))))</f>
        <v/>
      </c>
      <c r="R94" s="23">
        <f>IF(A94&amp;""="","",IFERROR(SUMIFS('الدفعات'!$A$6:$A$2005,'الدفعات'!$B$6:$B$2005,A94&amp;"",'الدفعات'!$G$6:$G$2005,1)/COUNTIFS('الدفعات'!$B$6:$B$2005,A94&amp;"",'الدفعات'!$G$6:$G$2005,1),""))</f>
        <v/>
      </c>
      <c r="S94" s="22">
        <f>IF(Q94="متأخر",COUNTIFS($Q$6:$Q$505,"متأخر",$O$6:$O$505,"&gt;"&amp;O94)+COUNTIFS($Q$6:Q94,"متأخر",$O$6:O94,O94),"")</f>
        <v/>
      </c>
    </row>
    <row r="95">
      <c r="A95" s="5" t="n"/>
      <c r="B95" s="5" t="n"/>
      <c r="C95" s="5" t="n"/>
      <c r="D95" s="5" t="n"/>
      <c r="E95" s="20" t="n"/>
      <c r="F95" s="5" t="n"/>
      <c r="G95" s="19" t="n"/>
      <c r="H95" s="5" t="n"/>
      <c r="I95" s="21">
        <f>IF(F95&amp;""="","",IFERROR(INDEX('المراحل'!$B$6:$B$45,MATCH(F95&amp;"",'المراحل'!$A$6:$A$45,0)),""))</f>
        <v/>
      </c>
      <c r="J95" s="22">
        <f>IF(A95&amp;""="","",IF(B95&amp;""="",1,COUNTIFS($B$6:B95,B95&amp;"",$H$6:H95,"&lt;&gt;منسحب")))</f>
        <v/>
      </c>
      <c r="K95" s="21">
        <f>IF(OR(I95="",J95=""),"",IF(H95="منسحب",0,ROUND(I95*IF(J95&lt;=1,0,IF(J95=2,'الإعدادات'!$B$5,'الإعدادات'!$B$6)),2)))</f>
        <v/>
      </c>
      <c r="L95" s="21">
        <f>IF(K95="","",IF(H95="منسحب",0,ROUND(MAX(0,I95-K95-N(G95)),2)))</f>
        <v/>
      </c>
      <c r="M95" s="21">
        <f>IF(L95="","",ROUND(L95*SUMIFS('الإعدادات'!$C$10:$C$17,'الإعدادات'!$B$10:$B$17,"&lt;="&amp;'الإعدادات'!$B$4),2))</f>
        <v/>
      </c>
      <c r="N95" s="21">
        <f>IF(A95&amp;""="","",SUMIFS('الدفعات'!$C$6:$C$2005,'الدفعات'!$B$6:$B$2005,A95&amp;""))</f>
        <v/>
      </c>
      <c r="O95" s="21">
        <f>IF(M95="","",ROUND(M95-N95,2))</f>
        <v/>
      </c>
      <c r="P95" s="21">
        <f>IF(L95="","",ROUND(L95-N95,2))</f>
        <v/>
      </c>
      <c r="Q95" s="6">
        <f>IF(A95&amp;""="","",IF(H95="منسحب","منسحب",IF(L95="","بيانات ناقصة",IF(O95&gt;0,"متأخر",IF(O95&lt;0,"دفع مقدمًا","مسدد حتى اليوم")))))</f>
        <v/>
      </c>
      <c r="R95" s="23">
        <f>IF(A95&amp;""="","",IFERROR(SUMIFS('الدفعات'!$A$6:$A$2005,'الدفعات'!$B$6:$B$2005,A95&amp;"",'الدفعات'!$G$6:$G$2005,1)/COUNTIFS('الدفعات'!$B$6:$B$2005,A95&amp;"",'الدفعات'!$G$6:$G$2005,1),""))</f>
        <v/>
      </c>
      <c r="S95" s="22">
        <f>IF(Q95="متأخر",COUNTIFS($Q$6:$Q$505,"متأخر",$O$6:$O$505,"&gt;"&amp;O95)+COUNTIFS($Q$6:Q95,"متأخر",$O$6:O95,O95),"")</f>
        <v/>
      </c>
    </row>
    <row r="96">
      <c r="A96" s="5" t="n"/>
      <c r="B96" s="5" t="n"/>
      <c r="C96" s="5" t="n"/>
      <c r="D96" s="5" t="n"/>
      <c r="E96" s="20" t="n"/>
      <c r="F96" s="5" t="n"/>
      <c r="G96" s="19" t="n"/>
      <c r="H96" s="5" t="n"/>
      <c r="I96" s="21">
        <f>IF(F96&amp;""="","",IFERROR(INDEX('المراحل'!$B$6:$B$45,MATCH(F96&amp;"",'المراحل'!$A$6:$A$45,0)),""))</f>
        <v/>
      </c>
      <c r="J96" s="22">
        <f>IF(A96&amp;""="","",IF(B96&amp;""="",1,COUNTIFS($B$6:B96,B96&amp;"",$H$6:H96,"&lt;&gt;منسحب")))</f>
        <v/>
      </c>
      <c r="K96" s="21">
        <f>IF(OR(I96="",J96=""),"",IF(H96="منسحب",0,ROUND(I96*IF(J96&lt;=1,0,IF(J96=2,'الإعدادات'!$B$5,'الإعدادات'!$B$6)),2)))</f>
        <v/>
      </c>
      <c r="L96" s="21">
        <f>IF(K96="","",IF(H96="منسحب",0,ROUND(MAX(0,I96-K96-N(G96)),2)))</f>
        <v/>
      </c>
      <c r="M96" s="21">
        <f>IF(L96="","",ROUND(L96*SUMIFS('الإعدادات'!$C$10:$C$17,'الإعدادات'!$B$10:$B$17,"&lt;="&amp;'الإعدادات'!$B$4),2))</f>
        <v/>
      </c>
      <c r="N96" s="21">
        <f>IF(A96&amp;""="","",SUMIFS('الدفعات'!$C$6:$C$2005,'الدفعات'!$B$6:$B$2005,A96&amp;""))</f>
        <v/>
      </c>
      <c r="O96" s="21">
        <f>IF(M96="","",ROUND(M96-N96,2))</f>
        <v/>
      </c>
      <c r="P96" s="21">
        <f>IF(L96="","",ROUND(L96-N96,2))</f>
        <v/>
      </c>
      <c r="Q96" s="6">
        <f>IF(A96&amp;""="","",IF(H96="منسحب","منسحب",IF(L96="","بيانات ناقصة",IF(O96&gt;0,"متأخر",IF(O96&lt;0,"دفع مقدمًا","مسدد حتى اليوم")))))</f>
        <v/>
      </c>
      <c r="R96" s="23">
        <f>IF(A96&amp;""="","",IFERROR(SUMIFS('الدفعات'!$A$6:$A$2005,'الدفعات'!$B$6:$B$2005,A96&amp;"",'الدفعات'!$G$6:$G$2005,1)/COUNTIFS('الدفعات'!$B$6:$B$2005,A96&amp;"",'الدفعات'!$G$6:$G$2005,1),""))</f>
        <v/>
      </c>
      <c r="S96" s="22">
        <f>IF(Q96="متأخر",COUNTIFS($Q$6:$Q$505,"متأخر",$O$6:$O$505,"&gt;"&amp;O96)+COUNTIFS($Q$6:Q96,"متأخر",$O$6:O96,O96),"")</f>
        <v/>
      </c>
    </row>
    <row r="97">
      <c r="A97" s="5" t="n"/>
      <c r="B97" s="5" t="n"/>
      <c r="C97" s="5" t="n"/>
      <c r="D97" s="5" t="n"/>
      <c r="E97" s="20" t="n"/>
      <c r="F97" s="5" t="n"/>
      <c r="G97" s="19" t="n"/>
      <c r="H97" s="5" t="n"/>
      <c r="I97" s="21">
        <f>IF(F97&amp;""="","",IFERROR(INDEX('المراحل'!$B$6:$B$45,MATCH(F97&amp;"",'المراحل'!$A$6:$A$45,0)),""))</f>
        <v/>
      </c>
      <c r="J97" s="22">
        <f>IF(A97&amp;""="","",IF(B97&amp;""="",1,COUNTIFS($B$6:B97,B97&amp;"",$H$6:H97,"&lt;&gt;منسحب")))</f>
        <v/>
      </c>
      <c r="K97" s="21">
        <f>IF(OR(I97="",J97=""),"",IF(H97="منسحب",0,ROUND(I97*IF(J97&lt;=1,0,IF(J97=2,'الإعدادات'!$B$5,'الإعدادات'!$B$6)),2)))</f>
        <v/>
      </c>
      <c r="L97" s="21">
        <f>IF(K97="","",IF(H97="منسحب",0,ROUND(MAX(0,I97-K97-N(G97)),2)))</f>
        <v/>
      </c>
      <c r="M97" s="21">
        <f>IF(L97="","",ROUND(L97*SUMIFS('الإعدادات'!$C$10:$C$17,'الإعدادات'!$B$10:$B$17,"&lt;="&amp;'الإعدادات'!$B$4),2))</f>
        <v/>
      </c>
      <c r="N97" s="21">
        <f>IF(A97&amp;""="","",SUMIFS('الدفعات'!$C$6:$C$2005,'الدفعات'!$B$6:$B$2005,A97&amp;""))</f>
        <v/>
      </c>
      <c r="O97" s="21">
        <f>IF(M97="","",ROUND(M97-N97,2))</f>
        <v/>
      </c>
      <c r="P97" s="21">
        <f>IF(L97="","",ROUND(L97-N97,2))</f>
        <v/>
      </c>
      <c r="Q97" s="6">
        <f>IF(A97&amp;""="","",IF(H97="منسحب","منسحب",IF(L97="","بيانات ناقصة",IF(O97&gt;0,"متأخر",IF(O97&lt;0,"دفع مقدمًا","مسدد حتى اليوم")))))</f>
        <v/>
      </c>
      <c r="R97" s="23">
        <f>IF(A97&amp;""="","",IFERROR(SUMIFS('الدفعات'!$A$6:$A$2005,'الدفعات'!$B$6:$B$2005,A97&amp;"",'الدفعات'!$G$6:$G$2005,1)/COUNTIFS('الدفعات'!$B$6:$B$2005,A97&amp;"",'الدفعات'!$G$6:$G$2005,1),""))</f>
        <v/>
      </c>
      <c r="S97" s="22">
        <f>IF(Q97="متأخر",COUNTIFS($Q$6:$Q$505,"متأخر",$O$6:$O$505,"&gt;"&amp;O97)+COUNTIFS($Q$6:Q97,"متأخر",$O$6:O97,O97),"")</f>
        <v/>
      </c>
    </row>
    <row r="98">
      <c r="A98" s="5" t="n"/>
      <c r="B98" s="5" t="n"/>
      <c r="C98" s="5" t="n"/>
      <c r="D98" s="5" t="n"/>
      <c r="E98" s="20" t="n"/>
      <c r="F98" s="5" t="n"/>
      <c r="G98" s="19" t="n"/>
      <c r="H98" s="5" t="n"/>
      <c r="I98" s="21">
        <f>IF(F98&amp;""="","",IFERROR(INDEX('المراحل'!$B$6:$B$45,MATCH(F98&amp;"",'المراحل'!$A$6:$A$45,0)),""))</f>
        <v/>
      </c>
      <c r="J98" s="22">
        <f>IF(A98&amp;""="","",IF(B98&amp;""="",1,COUNTIFS($B$6:B98,B98&amp;"",$H$6:H98,"&lt;&gt;منسحب")))</f>
        <v/>
      </c>
      <c r="K98" s="21">
        <f>IF(OR(I98="",J98=""),"",IF(H98="منسحب",0,ROUND(I98*IF(J98&lt;=1,0,IF(J98=2,'الإعدادات'!$B$5,'الإعدادات'!$B$6)),2)))</f>
        <v/>
      </c>
      <c r="L98" s="21">
        <f>IF(K98="","",IF(H98="منسحب",0,ROUND(MAX(0,I98-K98-N(G98)),2)))</f>
        <v/>
      </c>
      <c r="M98" s="21">
        <f>IF(L98="","",ROUND(L98*SUMIFS('الإعدادات'!$C$10:$C$17,'الإعدادات'!$B$10:$B$17,"&lt;="&amp;'الإعدادات'!$B$4),2))</f>
        <v/>
      </c>
      <c r="N98" s="21">
        <f>IF(A98&amp;""="","",SUMIFS('الدفعات'!$C$6:$C$2005,'الدفعات'!$B$6:$B$2005,A98&amp;""))</f>
        <v/>
      </c>
      <c r="O98" s="21">
        <f>IF(M98="","",ROUND(M98-N98,2))</f>
        <v/>
      </c>
      <c r="P98" s="21">
        <f>IF(L98="","",ROUND(L98-N98,2))</f>
        <v/>
      </c>
      <c r="Q98" s="6">
        <f>IF(A98&amp;""="","",IF(H98="منسحب","منسحب",IF(L98="","بيانات ناقصة",IF(O98&gt;0,"متأخر",IF(O98&lt;0,"دفع مقدمًا","مسدد حتى اليوم")))))</f>
        <v/>
      </c>
      <c r="R98" s="23">
        <f>IF(A98&amp;""="","",IFERROR(SUMIFS('الدفعات'!$A$6:$A$2005,'الدفعات'!$B$6:$B$2005,A98&amp;"",'الدفعات'!$G$6:$G$2005,1)/COUNTIFS('الدفعات'!$B$6:$B$2005,A98&amp;"",'الدفعات'!$G$6:$G$2005,1),""))</f>
        <v/>
      </c>
      <c r="S98" s="22">
        <f>IF(Q98="متأخر",COUNTIFS($Q$6:$Q$505,"متأخر",$O$6:$O$505,"&gt;"&amp;O98)+COUNTIFS($Q$6:Q98,"متأخر",$O$6:O98,O98),"")</f>
        <v/>
      </c>
    </row>
    <row r="99">
      <c r="A99" s="5" t="n"/>
      <c r="B99" s="5" t="n"/>
      <c r="C99" s="5" t="n"/>
      <c r="D99" s="5" t="n"/>
      <c r="E99" s="20" t="n"/>
      <c r="F99" s="5" t="n"/>
      <c r="G99" s="19" t="n"/>
      <c r="H99" s="5" t="n"/>
      <c r="I99" s="21">
        <f>IF(F99&amp;""="","",IFERROR(INDEX('المراحل'!$B$6:$B$45,MATCH(F99&amp;"",'المراحل'!$A$6:$A$45,0)),""))</f>
        <v/>
      </c>
      <c r="J99" s="22">
        <f>IF(A99&amp;""="","",IF(B99&amp;""="",1,COUNTIFS($B$6:B99,B99&amp;"",$H$6:H99,"&lt;&gt;منسحب")))</f>
        <v/>
      </c>
      <c r="K99" s="21">
        <f>IF(OR(I99="",J99=""),"",IF(H99="منسحب",0,ROUND(I99*IF(J99&lt;=1,0,IF(J99=2,'الإعدادات'!$B$5,'الإعدادات'!$B$6)),2)))</f>
        <v/>
      </c>
      <c r="L99" s="21">
        <f>IF(K99="","",IF(H99="منسحب",0,ROUND(MAX(0,I99-K99-N(G99)),2)))</f>
        <v/>
      </c>
      <c r="M99" s="21">
        <f>IF(L99="","",ROUND(L99*SUMIFS('الإعدادات'!$C$10:$C$17,'الإعدادات'!$B$10:$B$17,"&lt;="&amp;'الإعدادات'!$B$4),2))</f>
        <v/>
      </c>
      <c r="N99" s="21">
        <f>IF(A99&amp;""="","",SUMIFS('الدفعات'!$C$6:$C$2005,'الدفعات'!$B$6:$B$2005,A99&amp;""))</f>
        <v/>
      </c>
      <c r="O99" s="21">
        <f>IF(M99="","",ROUND(M99-N99,2))</f>
        <v/>
      </c>
      <c r="P99" s="21">
        <f>IF(L99="","",ROUND(L99-N99,2))</f>
        <v/>
      </c>
      <c r="Q99" s="6">
        <f>IF(A99&amp;""="","",IF(H99="منسحب","منسحب",IF(L99="","بيانات ناقصة",IF(O99&gt;0,"متأخر",IF(O99&lt;0,"دفع مقدمًا","مسدد حتى اليوم")))))</f>
        <v/>
      </c>
      <c r="R99" s="23">
        <f>IF(A99&amp;""="","",IFERROR(SUMIFS('الدفعات'!$A$6:$A$2005,'الدفعات'!$B$6:$B$2005,A99&amp;"",'الدفعات'!$G$6:$G$2005,1)/COUNTIFS('الدفعات'!$B$6:$B$2005,A99&amp;"",'الدفعات'!$G$6:$G$2005,1),""))</f>
        <v/>
      </c>
      <c r="S99" s="22">
        <f>IF(Q99="متأخر",COUNTIFS($Q$6:$Q$505,"متأخر",$O$6:$O$505,"&gt;"&amp;O99)+COUNTIFS($Q$6:Q99,"متأخر",$O$6:O99,O99),"")</f>
        <v/>
      </c>
    </row>
    <row r="100">
      <c r="A100" s="5" t="n"/>
      <c r="B100" s="5" t="n"/>
      <c r="C100" s="5" t="n"/>
      <c r="D100" s="5" t="n"/>
      <c r="E100" s="20" t="n"/>
      <c r="F100" s="5" t="n"/>
      <c r="G100" s="19" t="n"/>
      <c r="H100" s="5" t="n"/>
      <c r="I100" s="21">
        <f>IF(F100&amp;""="","",IFERROR(INDEX('المراحل'!$B$6:$B$45,MATCH(F100&amp;"",'المراحل'!$A$6:$A$45,0)),""))</f>
        <v/>
      </c>
      <c r="J100" s="22">
        <f>IF(A100&amp;""="","",IF(B100&amp;""="",1,COUNTIFS($B$6:B100,B100&amp;"",$H$6:H100,"&lt;&gt;منسحب")))</f>
        <v/>
      </c>
      <c r="K100" s="21">
        <f>IF(OR(I100="",J100=""),"",IF(H100="منسحب",0,ROUND(I100*IF(J100&lt;=1,0,IF(J100=2,'الإعدادات'!$B$5,'الإعدادات'!$B$6)),2)))</f>
        <v/>
      </c>
      <c r="L100" s="21">
        <f>IF(K100="","",IF(H100="منسحب",0,ROUND(MAX(0,I100-K100-N(G100)),2)))</f>
        <v/>
      </c>
      <c r="M100" s="21">
        <f>IF(L100="","",ROUND(L100*SUMIFS('الإعدادات'!$C$10:$C$17,'الإعدادات'!$B$10:$B$17,"&lt;="&amp;'الإعدادات'!$B$4),2))</f>
        <v/>
      </c>
      <c r="N100" s="21">
        <f>IF(A100&amp;""="","",SUMIFS('الدفعات'!$C$6:$C$2005,'الدفعات'!$B$6:$B$2005,A100&amp;""))</f>
        <v/>
      </c>
      <c r="O100" s="21">
        <f>IF(M100="","",ROUND(M100-N100,2))</f>
        <v/>
      </c>
      <c r="P100" s="21">
        <f>IF(L100="","",ROUND(L100-N100,2))</f>
        <v/>
      </c>
      <c r="Q100" s="6">
        <f>IF(A100&amp;""="","",IF(H100="منسحب","منسحب",IF(L100="","بيانات ناقصة",IF(O100&gt;0,"متأخر",IF(O100&lt;0,"دفع مقدمًا","مسدد حتى اليوم")))))</f>
        <v/>
      </c>
      <c r="R100" s="23">
        <f>IF(A100&amp;""="","",IFERROR(SUMIFS('الدفعات'!$A$6:$A$2005,'الدفعات'!$B$6:$B$2005,A100&amp;"",'الدفعات'!$G$6:$G$2005,1)/COUNTIFS('الدفعات'!$B$6:$B$2005,A100&amp;"",'الدفعات'!$G$6:$G$2005,1),""))</f>
        <v/>
      </c>
      <c r="S100" s="22">
        <f>IF(Q100="متأخر",COUNTIFS($Q$6:$Q$505,"متأخر",$O$6:$O$505,"&gt;"&amp;O100)+COUNTIFS($Q$6:Q100,"متأخر",$O$6:O100,O100),"")</f>
        <v/>
      </c>
    </row>
    <row r="101">
      <c r="A101" s="5" t="n"/>
      <c r="B101" s="5" t="n"/>
      <c r="C101" s="5" t="n"/>
      <c r="D101" s="5" t="n"/>
      <c r="E101" s="20" t="n"/>
      <c r="F101" s="5" t="n"/>
      <c r="G101" s="19" t="n"/>
      <c r="H101" s="5" t="n"/>
      <c r="I101" s="21">
        <f>IF(F101&amp;""="","",IFERROR(INDEX('المراحل'!$B$6:$B$45,MATCH(F101&amp;"",'المراحل'!$A$6:$A$45,0)),""))</f>
        <v/>
      </c>
      <c r="J101" s="22">
        <f>IF(A101&amp;""="","",IF(B101&amp;""="",1,COUNTIFS($B$6:B101,B101&amp;"",$H$6:H101,"&lt;&gt;منسحب")))</f>
        <v/>
      </c>
      <c r="K101" s="21">
        <f>IF(OR(I101="",J101=""),"",IF(H101="منسحب",0,ROUND(I101*IF(J101&lt;=1,0,IF(J101=2,'الإعدادات'!$B$5,'الإعدادات'!$B$6)),2)))</f>
        <v/>
      </c>
      <c r="L101" s="21">
        <f>IF(K101="","",IF(H101="منسحب",0,ROUND(MAX(0,I101-K101-N(G101)),2)))</f>
        <v/>
      </c>
      <c r="M101" s="21">
        <f>IF(L101="","",ROUND(L101*SUMIFS('الإعدادات'!$C$10:$C$17,'الإعدادات'!$B$10:$B$17,"&lt;="&amp;'الإعدادات'!$B$4),2))</f>
        <v/>
      </c>
      <c r="N101" s="21">
        <f>IF(A101&amp;""="","",SUMIFS('الدفعات'!$C$6:$C$2005,'الدفعات'!$B$6:$B$2005,A101&amp;""))</f>
        <v/>
      </c>
      <c r="O101" s="21">
        <f>IF(M101="","",ROUND(M101-N101,2))</f>
        <v/>
      </c>
      <c r="P101" s="21">
        <f>IF(L101="","",ROUND(L101-N101,2))</f>
        <v/>
      </c>
      <c r="Q101" s="6">
        <f>IF(A101&amp;""="","",IF(H101="منسحب","منسحب",IF(L101="","بيانات ناقصة",IF(O101&gt;0,"متأخر",IF(O101&lt;0,"دفع مقدمًا","مسدد حتى اليوم")))))</f>
        <v/>
      </c>
      <c r="R101" s="23">
        <f>IF(A101&amp;""="","",IFERROR(SUMIFS('الدفعات'!$A$6:$A$2005,'الدفعات'!$B$6:$B$2005,A101&amp;"",'الدفعات'!$G$6:$G$2005,1)/COUNTIFS('الدفعات'!$B$6:$B$2005,A101&amp;"",'الدفعات'!$G$6:$G$2005,1),""))</f>
        <v/>
      </c>
      <c r="S101" s="22">
        <f>IF(Q101="متأخر",COUNTIFS($Q$6:$Q$505,"متأخر",$O$6:$O$505,"&gt;"&amp;O101)+COUNTIFS($Q$6:Q101,"متأخر",$O$6:O101,O101),"")</f>
        <v/>
      </c>
    </row>
    <row r="102">
      <c r="A102" s="5" t="n"/>
      <c r="B102" s="5" t="n"/>
      <c r="C102" s="5" t="n"/>
      <c r="D102" s="5" t="n"/>
      <c r="E102" s="20" t="n"/>
      <c r="F102" s="5" t="n"/>
      <c r="G102" s="19" t="n"/>
      <c r="H102" s="5" t="n"/>
      <c r="I102" s="21">
        <f>IF(F102&amp;""="","",IFERROR(INDEX('المراحل'!$B$6:$B$45,MATCH(F102&amp;"",'المراحل'!$A$6:$A$45,0)),""))</f>
        <v/>
      </c>
      <c r="J102" s="22">
        <f>IF(A102&amp;""="","",IF(B102&amp;""="",1,COUNTIFS($B$6:B102,B102&amp;"",$H$6:H102,"&lt;&gt;منسحب")))</f>
        <v/>
      </c>
      <c r="K102" s="21">
        <f>IF(OR(I102="",J102=""),"",IF(H102="منسحب",0,ROUND(I102*IF(J102&lt;=1,0,IF(J102=2,'الإعدادات'!$B$5,'الإعدادات'!$B$6)),2)))</f>
        <v/>
      </c>
      <c r="L102" s="21">
        <f>IF(K102="","",IF(H102="منسحب",0,ROUND(MAX(0,I102-K102-N(G102)),2)))</f>
        <v/>
      </c>
      <c r="M102" s="21">
        <f>IF(L102="","",ROUND(L102*SUMIFS('الإعدادات'!$C$10:$C$17,'الإعدادات'!$B$10:$B$17,"&lt;="&amp;'الإعدادات'!$B$4),2))</f>
        <v/>
      </c>
      <c r="N102" s="21">
        <f>IF(A102&amp;""="","",SUMIFS('الدفعات'!$C$6:$C$2005,'الدفعات'!$B$6:$B$2005,A102&amp;""))</f>
        <v/>
      </c>
      <c r="O102" s="21">
        <f>IF(M102="","",ROUND(M102-N102,2))</f>
        <v/>
      </c>
      <c r="P102" s="21">
        <f>IF(L102="","",ROUND(L102-N102,2))</f>
        <v/>
      </c>
      <c r="Q102" s="6">
        <f>IF(A102&amp;""="","",IF(H102="منسحب","منسحب",IF(L102="","بيانات ناقصة",IF(O102&gt;0,"متأخر",IF(O102&lt;0,"دفع مقدمًا","مسدد حتى اليوم")))))</f>
        <v/>
      </c>
      <c r="R102" s="23">
        <f>IF(A102&amp;""="","",IFERROR(SUMIFS('الدفعات'!$A$6:$A$2005,'الدفعات'!$B$6:$B$2005,A102&amp;"",'الدفعات'!$G$6:$G$2005,1)/COUNTIFS('الدفعات'!$B$6:$B$2005,A102&amp;"",'الدفعات'!$G$6:$G$2005,1),""))</f>
        <v/>
      </c>
      <c r="S102" s="22">
        <f>IF(Q102="متأخر",COUNTIFS($Q$6:$Q$505,"متأخر",$O$6:$O$505,"&gt;"&amp;O102)+COUNTIFS($Q$6:Q102,"متأخر",$O$6:O102,O102),"")</f>
        <v/>
      </c>
    </row>
    <row r="103">
      <c r="A103" s="5" t="n"/>
      <c r="B103" s="5" t="n"/>
      <c r="C103" s="5" t="n"/>
      <c r="D103" s="5" t="n"/>
      <c r="E103" s="20" t="n"/>
      <c r="F103" s="5" t="n"/>
      <c r="G103" s="19" t="n"/>
      <c r="H103" s="5" t="n"/>
      <c r="I103" s="21">
        <f>IF(F103&amp;""="","",IFERROR(INDEX('المراحل'!$B$6:$B$45,MATCH(F103&amp;"",'المراحل'!$A$6:$A$45,0)),""))</f>
        <v/>
      </c>
      <c r="J103" s="22">
        <f>IF(A103&amp;""="","",IF(B103&amp;""="",1,COUNTIFS($B$6:B103,B103&amp;"",$H$6:H103,"&lt;&gt;منسحب")))</f>
        <v/>
      </c>
      <c r="K103" s="21">
        <f>IF(OR(I103="",J103=""),"",IF(H103="منسحب",0,ROUND(I103*IF(J103&lt;=1,0,IF(J103=2,'الإعدادات'!$B$5,'الإعدادات'!$B$6)),2)))</f>
        <v/>
      </c>
      <c r="L103" s="21">
        <f>IF(K103="","",IF(H103="منسحب",0,ROUND(MAX(0,I103-K103-N(G103)),2)))</f>
        <v/>
      </c>
      <c r="M103" s="21">
        <f>IF(L103="","",ROUND(L103*SUMIFS('الإعدادات'!$C$10:$C$17,'الإعدادات'!$B$10:$B$17,"&lt;="&amp;'الإعدادات'!$B$4),2))</f>
        <v/>
      </c>
      <c r="N103" s="21">
        <f>IF(A103&amp;""="","",SUMIFS('الدفعات'!$C$6:$C$2005,'الدفعات'!$B$6:$B$2005,A103&amp;""))</f>
        <v/>
      </c>
      <c r="O103" s="21">
        <f>IF(M103="","",ROUND(M103-N103,2))</f>
        <v/>
      </c>
      <c r="P103" s="21">
        <f>IF(L103="","",ROUND(L103-N103,2))</f>
        <v/>
      </c>
      <c r="Q103" s="6">
        <f>IF(A103&amp;""="","",IF(H103="منسحب","منسحب",IF(L103="","بيانات ناقصة",IF(O103&gt;0,"متأخر",IF(O103&lt;0,"دفع مقدمًا","مسدد حتى اليوم")))))</f>
        <v/>
      </c>
      <c r="R103" s="23">
        <f>IF(A103&amp;""="","",IFERROR(SUMIFS('الدفعات'!$A$6:$A$2005,'الدفعات'!$B$6:$B$2005,A103&amp;"",'الدفعات'!$G$6:$G$2005,1)/COUNTIFS('الدفعات'!$B$6:$B$2005,A103&amp;"",'الدفعات'!$G$6:$G$2005,1),""))</f>
        <v/>
      </c>
      <c r="S103" s="22">
        <f>IF(Q103="متأخر",COUNTIFS($Q$6:$Q$505,"متأخر",$O$6:$O$505,"&gt;"&amp;O103)+COUNTIFS($Q$6:Q103,"متأخر",$O$6:O103,O103),"")</f>
        <v/>
      </c>
    </row>
    <row r="104">
      <c r="A104" s="5" t="n"/>
      <c r="B104" s="5" t="n"/>
      <c r="C104" s="5" t="n"/>
      <c r="D104" s="5" t="n"/>
      <c r="E104" s="20" t="n"/>
      <c r="F104" s="5" t="n"/>
      <c r="G104" s="19" t="n"/>
      <c r="H104" s="5" t="n"/>
      <c r="I104" s="21">
        <f>IF(F104&amp;""="","",IFERROR(INDEX('المراحل'!$B$6:$B$45,MATCH(F104&amp;"",'المراحل'!$A$6:$A$45,0)),""))</f>
        <v/>
      </c>
      <c r="J104" s="22">
        <f>IF(A104&amp;""="","",IF(B104&amp;""="",1,COUNTIFS($B$6:B104,B104&amp;"",$H$6:H104,"&lt;&gt;منسحب")))</f>
        <v/>
      </c>
      <c r="K104" s="21">
        <f>IF(OR(I104="",J104=""),"",IF(H104="منسحب",0,ROUND(I104*IF(J104&lt;=1,0,IF(J104=2,'الإعدادات'!$B$5,'الإعدادات'!$B$6)),2)))</f>
        <v/>
      </c>
      <c r="L104" s="21">
        <f>IF(K104="","",IF(H104="منسحب",0,ROUND(MAX(0,I104-K104-N(G104)),2)))</f>
        <v/>
      </c>
      <c r="M104" s="21">
        <f>IF(L104="","",ROUND(L104*SUMIFS('الإعدادات'!$C$10:$C$17,'الإعدادات'!$B$10:$B$17,"&lt;="&amp;'الإعدادات'!$B$4),2))</f>
        <v/>
      </c>
      <c r="N104" s="21">
        <f>IF(A104&amp;""="","",SUMIFS('الدفعات'!$C$6:$C$2005,'الدفعات'!$B$6:$B$2005,A104&amp;""))</f>
        <v/>
      </c>
      <c r="O104" s="21">
        <f>IF(M104="","",ROUND(M104-N104,2))</f>
        <v/>
      </c>
      <c r="P104" s="21">
        <f>IF(L104="","",ROUND(L104-N104,2))</f>
        <v/>
      </c>
      <c r="Q104" s="6">
        <f>IF(A104&amp;""="","",IF(H104="منسحب","منسحب",IF(L104="","بيانات ناقصة",IF(O104&gt;0,"متأخر",IF(O104&lt;0,"دفع مقدمًا","مسدد حتى اليوم")))))</f>
        <v/>
      </c>
      <c r="R104" s="23">
        <f>IF(A104&amp;""="","",IFERROR(SUMIFS('الدفعات'!$A$6:$A$2005,'الدفعات'!$B$6:$B$2005,A104&amp;"",'الدفعات'!$G$6:$G$2005,1)/COUNTIFS('الدفعات'!$B$6:$B$2005,A104&amp;"",'الدفعات'!$G$6:$G$2005,1),""))</f>
        <v/>
      </c>
      <c r="S104" s="22">
        <f>IF(Q104="متأخر",COUNTIFS($Q$6:$Q$505,"متأخر",$O$6:$O$505,"&gt;"&amp;O104)+COUNTIFS($Q$6:Q104,"متأخر",$O$6:O104,O104),"")</f>
        <v/>
      </c>
    </row>
    <row r="105">
      <c r="A105" s="5" t="n"/>
      <c r="B105" s="5" t="n"/>
      <c r="C105" s="5" t="n"/>
      <c r="D105" s="5" t="n"/>
      <c r="E105" s="20" t="n"/>
      <c r="F105" s="5" t="n"/>
      <c r="G105" s="19" t="n"/>
      <c r="H105" s="5" t="n"/>
      <c r="I105" s="21">
        <f>IF(F105&amp;""="","",IFERROR(INDEX('المراحل'!$B$6:$B$45,MATCH(F105&amp;"",'المراحل'!$A$6:$A$45,0)),""))</f>
        <v/>
      </c>
      <c r="J105" s="22">
        <f>IF(A105&amp;""="","",IF(B105&amp;""="",1,COUNTIFS($B$6:B105,B105&amp;"",$H$6:H105,"&lt;&gt;منسحب")))</f>
        <v/>
      </c>
      <c r="K105" s="21">
        <f>IF(OR(I105="",J105=""),"",IF(H105="منسحب",0,ROUND(I105*IF(J105&lt;=1,0,IF(J105=2,'الإعدادات'!$B$5,'الإعدادات'!$B$6)),2)))</f>
        <v/>
      </c>
      <c r="L105" s="21">
        <f>IF(K105="","",IF(H105="منسحب",0,ROUND(MAX(0,I105-K105-N(G105)),2)))</f>
        <v/>
      </c>
      <c r="M105" s="21">
        <f>IF(L105="","",ROUND(L105*SUMIFS('الإعدادات'!$C$10:$C$17,'الإعدادات'!$B$10:$B$17,"&lt;="&amp;'الإعدادات'!$B$4),2))</f>
        <v/>
      </c>
      <c r="N105" s="21">
        <f>IF(A105&amp;""="","",SUMIFS('الدفعات'!$C$6:$C$2005,'الدفعات'!$B$6:$B$2005,A105&amp;""))</f>
        <v/>
      </c>
      <c r="O105" s="21">
        <f>IF(M105="","",ROUND(M105-N105,2))</f>
        <v/>
      </c>
      <c r="P105" s="21">
        <f>IF(L105="","",ROUND(L105-N105,2))</f>
        <v/>
      </c>
      <c r="Q105" s="6">
        <f>IF(A105&amp;""="","",IF(H105="منسحب","منسحب",IF(L105="","بيانات ناقصة",IF(O105&gt;0,"متأخر",IF(O105&lt;0,"دفع مقدمًا","مسدد حتى اليوم")))))</f>
        <v/>
      </c>
      <c r="R105" s="23">
        <f>IF(A105&amp;""="","",IFERROR(SUMIFS('الدفعات'!$A$6:$A$2005,'الدفعات'!$B$6:$B$2005,A105&amp;"",'الدفعات'!$G$6:$G$2005,1)/COUNTIFS('الدفعات'!$B$6:$B$2005,A105&amp;"",'الدفعات'!$G$6:$G$2005,1),""))</f>
        <v/>
      </c>
      <c r="S105" s="22">
        <f>IF(Q105="متأخر",COUNTIFS($Q$6:$Q$505,"متأخر",$O$6:$O$505,"&gt;"&amp;O105)+COUNTIFS($Q$6:Q105,"متأخر",$O$6:O105,O105),"")</f>
        <v/>
      </c>
    </row>
    <row r="106">
      <c r="A106" s="5" t="n"/>
      <c r="B106" s="5" t="n"/>
      <c r="C106" s="5" t="n"/>
      <c r="D106" s="5" t="n"/>
      <c r="E106" s="20" t="n"/>
      <c r="F106" s="5" t="n"/>
      <c r="G106" s="19" t="n"/>
      <c r="H106" s="5" t="n"/>
      <c r="I106" s="21">
        <f>IF(F106&amp;""="","",IFERROR(INDEX('المراحل'!$B$6:$B$45,MATCH(F106&amp;"",'المراحل'!$A$6:$A$45,0)),""))</f>
        <v/>
      </c>
      <c r="J106" s="22">
        <f>IF(A106&amp;""="","",IF(B106&amp;""="",1,COUNTIFS($B$6:B106,B106&amp;"",$H$6:H106,"&lt;&gt;منسحب")))</f>
        <v/>
      </c>
      <c r="K106" s="21">
        <f>IF(OR(I106="",J106=""),"",IF(H106="منسحب",0,ROUND(I106*IF(J106&lt;=1,0,IF(J106=2,'الإعدادات'!$B$5,'الإعدادات'!$B$6)),2)))</f>
        <v/>
      </c>
      <c r="L106" s="21">
        <f>IF(K106="","",IF(H106="منسحب",0,ROUND(MAX(0,I106-K106-N(G106)),2)))</f>
        <v/>
      </c>
      <c r="M106" s="21">
        <f>IF(L106="","",ROUND(L106*SUMIFS('الإعدادات'!$C$10:$C$17,'الإعدادات'!$B$10:$B$17,"&lt;="&amp;'الإعدادات'!$B$4),2))</f>
        <v/>
      </c>
      <c r="N106" s="21">
        <f>IF(A106&amp;""="","",SUMIFS('الدفعات'!$C$6:$C$2005,'الدفعات'!$B$6:$B$2005,A106&amp;""))</f>
        <v/>
      </c>
      <c r="O106" s="21">
        <f>IF(M106="","",ROUND(M106-N106,2))</f>
        <v/>
      </c>
      <c r="P106" s="21">
        <f>IF(L106="","",ROUND(L106-N106,2))</f>
        <v/>
      </c>
      <c r="Q106" s="6">
        <f>IF(A106&amp;""="","",IF(H106="منسحب","منسحب",IF(L106="","بيانات ناقصة",IF(O106&gt;0,"متأخر",IF(O106&lt;0,"دفع مقدمًا","مسدد حتى اليوم")))))</f>
        <v/>
      </c>
      <c r="R106" s="23">
        <f>IF(A106&amp;""="","",IFERROR(SUMIFS('الدفعات'!$A$6:$A$2005,'الدفعات'!$B$6:$B$2005,A106&amp;"",'الدفعات'!$G$6:$G$2005,1)/COUNTIFS('الدفعات'!$B$6:$B$2005,A106&amp;"",'الدفعات'!$G$6:$G$2005,1),""))</f>
        <v/>
      </c>
      <c r="S106" s="22">
        <f>IF(Q106="متأخر",COUNTIFS($Q$6:$Q$505,"متأخر",$O$6:$O$505,"&gt;"&amp;O106)+COUNTIFS($Q$6:Q106,"متأخر",$O$6:O106,O106),"")</f>
        <v/>
      </c>
    </row>
    <row r="107">
      <c r="A107" s="5" t="n"/>
      <c r="B107" s="5" t="n"/>
      <c r="C107" s="5" t="n"/>
      <c r="D107" s="5" t="n"/>
      <c r="E107" s="20" t="n"/>
      <c r="F107" s="5" t="n"/>
      <c r="G107" s="19" t="n"/>
      <c r="H107" s="5" t="n"/>
      <c r="I107" s="21">
        <f>IF(F107&amp;""="","",IFERROR(INDEX('المراحل'!$B$6:$B$45,MATCH(F107&amp;"",'المراحل'!$A$6:$A$45,0)),""))</f>
        <v/>
      </c>
      <c r="J107" s="22">
        <f>IF(A107&amp;""="","",IF(B107&amp;""="",1,COUNTIFS($B$6:B107,B107&amp;"",$H$6:H107,"&lt;&gt;منسحب")))</f>
        <v/>
      </c>
      <c r="K107" s="21">
        <f>IF(OR(I107="",J107=""),"",IF(H107="منسحب",0,ROUND(I107*IF(J107&lt;=1,0,IF(J107=2,'الإعدادات'!$B$5,'الإعدادات'!$B$6)),2)))</f>
        <v/>
      </c>
      <c r="L107" s="21">
        <f>IF(K107="","",IF(H107="منسحب",0,ROUND(MAX(0,I107-K107-N(G107)),2)))</f>
        <v/>
      </c>
      <c r="M107" s="21">
        <f>IF(L107="","",ROUND(L107*SUMIFS('الإعدادات'!$C$10:$C$17,'الإعدادات'!$B$10:$B$17,"&lt;="&amp;'الإعدادات'!$B$4),2))</f>
        <v/>
      </c>
      <c r="N107" s="21">
        <f>IF(A107&amp;""="","",SUMIFS('الدفعات'!$C$6:$C$2005,'الدفعات'!$B$6:$B$2005,A107&amp;""))</f>
        <v/>
      </c>
      <c r="O107" s="21">
        <f>IF(M107="","",ROUND(M107-N107,2))</f>
        <v/>
      </c>
      <c r="P107" s="21">
        <f>IF(L107="","",ROUND(L107-N107,2))</f>
        <v/>
      </c>
      <c r="Q107" s="6">
        <f>IF(A107&amp;""="","",IF(H107="منسحب","منسحب",IF(L107="","بيانات ناقصة",IF(O107&gt;0,"متأخر",IF(O107&lt;0,"دفع مقدمًا","مسدد حتى اليوم")))))</f>
        <v/>
      </c>
      <c r="R107" s="23">
        <f>IF(A107&amp;""="","",IFERROR(SUMIFS('الدفعات'!$A$6:$A$2005,'الدفعات'!$B$6:$B$2005,A107&amp;"",'الدفعات'!$G$6:$G$2005,1)/COUNTIFS('الدفعات'!$B$6:$B$2005,A107&amp;"",'الدفعات'!$G$6:$G$2005,1),""))</f>
        <v/>
      </c>
      <c r="S107" s="22">
        <f>IF(Q107="متأخر",COUNTIFS($Q$6:$Q$505,"متأخر",$O$6:$O$505,"&gt;"&amp;O107)+COUNTIFS($Q$6:Q107,"متأخر",$O$6:O107,O107),"")</f>
        <v/>
      </c>
    </row>
    <row r="108">
      <c r="A108" s="5" t="n"/>
      <c r="B108" s="5" t="n"/>
      <c r="C108" s="5" t="n"/>
      <c r="D108" s="5" t="n"/>
      <c r="E108" s="20" t="n"/>
      <c r="F108" s="5" t="n"/>
      <c r="G108" s="19" t="n"/>
      <c r="H108" s="5" t="n"/>
      <c r="I108" s="21">
        <f>IF(F108&amp;""="","",IFERROR(INDEX('المراحل'!$B$6:$B$45,MATCH(F108&amp;"",'المراحل'!$A$6:$A$45,0)),""))</f>
        <v/>
      </c>
      <c r="J108" s="22">
        <f>IF(A108&amp;""="","",IF(B108&amp;""="",1,COUNTIFS($B$6:B108,B108&amp;"",$H$6:H108,"&lt;&gt;منسحب")))</f>
        <v/>
      </c>
      <c r="K108" s="21">
        <f>IF(OR(I108="",J108=""),"",IF(H108="منسحب",0,ROUND(I108*IF(J108&lt;=1,0,IF(J108=2,'الإعدادات'!$B$5,'الإعدادات'!$B$6)),2)))</f>
        <v/>
      </c>
      <c r="L108" s="21">
        <f>IF(K108="","",IF(H108="منسحب",0,ROUND(MAX(0,I108-K108-N(G108)),2)))</f>
        <v/>
      </c>
      <c r="M108" s="21">
        <f>IF(L108="","",ROUND(L108*SUMIFS('الإعدادات'!$C$10:$C$17,'الإعدادات'!$B$10:$B$17,"&lt;="&amp;'الإعدادات'!$B$4),2))</f>
        <v/>
      </c>
      <c r="N108" s="21">
        <f>IF(A108&amp;""="","",SUMIFS('الدفعات'!$C$6:$C$2005,'الدفعات'!$B$6:$B$2005,A108&amp;""))</f>
        <v/>
      </c>
      <c r="O108" s="21">
        <f>IF(M108="","",ROUND(M108-N108,2))</f>
        <v/>
      </c>
      <c r="P108" s="21">
        <f>IF(L108="","",ROUND(L108-N108,2))</f>
        <v/>
      </c>
      <c r="Q108" s="6">
        <f>IF(A108&amp;""="","",IF(H108="منسحب","منسحب",IF(L108="","بيانات ناقصة",IF(O108&gt;0,"متأخر",IF(O108&lt;0,"دفع مقدمًا","مسدد حتى اليوم")))))</f>
        <v/>
      </c>
      <c r="R108" s="23">
        <f>IF(A108&amp;""="","",IFERROR(SUMIFS('الدفعات'!$A$6:$A$2005,'الدفعات'!$B$6:$B$2005,A108&amp;"",'الدفعات'!$G$6:$G$2005,1)/COUNTIFS('الدفعات'!$B$6:$B$2005,A108&amp;"",'الدفعات'!$G$6:$G$2005,1),""))</f>
        <v/>
      </c>
      <c r="S108" s="22">
        <f>IF(Q108="متأخر",COUNTIFS($Q$6:$Q$505,"متأخر",$O$6:$O$505,"&gt;"&amp;O108)+COUNTIFS($Q$6:Q108,"متأخر",$O$6:O108,O108),"")</f>
        <v/>
      </c>
    </row>
    <row r="109">
      <c r="A109" s="5" t="n"/>
      <c r="B109" s="5" t="n"/>
      <c r="C109" s="5" t="n"/>
      <c r="D109" s="5" t="n"/>
      <c r="E109" s="20" t="n"/>
      <c r="F109" s="5" t="n"/>
      <c r="G109" s="19" t="n"/>
      <c r="H109" s="5" t="n"/>
      <c r="I109" s="21">
        <f>IF(F109&amp;""="","",IFERROR(INDEX('المراحل'!$B$6:$B$45,MATCH(F109&amp;"",'المراحل'!$A$6:$A$45,0)),""))</f>
        <v/>
      </c>
      <c r="J109" s="22">
        <f>IF(A109&amp;""="","",IF(B109&amp;""="",1,COUNTIFS($B$6:B109,B109&amp;"",$H$6:H109,"&lt;&gt;منسحب")))</f>
        <v/>
      </c>
      <c r="K109" s="21">
        <f>IF(OR(I109="",J109=""),"",IF(H109="منسحب",0,ROUND(I109*IF(J109&lt;=1,0,IF(J109=2,'الإعدادات'!$B$5,'الإعدادات'!$B$6)),2)))</f>
        <v/>
      </c>
      <c r="L109" s="21">
        <f>IF(K109="","",IF(H109="منسحب",0,ROUND(MAX(0,I109-K109-N(G109)),2)))</f>
        <v/>
      </c>
      <c r="M109" s="21">
        <f>IF(L109="","",ROUND(L109*SUMIFS('الإعدادات'!$C$10:$C$17,'الإعدادات'!$B$10:$B$17,"&lt;="&amp;'الإعدادات'!$B$4),2))</f>
        <v/>
      </c>
      <c r="N109" s="21">
        <f>IF(A109&amp;""="","",SUMIFS('الدفعات'!$C$6:$C$2005,'الدفعات'!$B$6:$B$2005,A109&amp;""))</f>
        <v/>
      </c>
      <c r="O109" s="21">
        <f>IF(M109="","",ROUND(M109-N109,2))</f>
        <v/>
      </c>
      <c r="P109" s="21">
        <f>IF(L109="","",ROUND(L109-N109,2))</f>
        <v/>
      </c>
      <c r="Q109" s="6">
        <f>IF(A109&amp;""="","",IF(H109="منسحب","منسحب",IF(L109="","بيانات ناقصة",IF(O109&gt;0,"متأخر",IF(O109&lt;0,"دفع مقدمًا","مسدد حتى اليوم")))))</f>
        <v/>
      </c>
      <c r="R109" s="23">
        <f>IF(A109&amp;""="","",IFERROR(SUMIFS('الدفعات'!$A$6:$A$2005,'الدفعات'!$B$6:$B$2005,A109&amp;"",'الدفعات'!$G$6:$G$2005,1)/COUNTIFS('الدفعات'!$B$6:$B$2005,A109&amp;"",'الدفعات'!$G$6:$G$2005,1),""))</f>
        <v/>
      </c>
      <c r="S109" s="22">
        <f>IF(Q109="متأخر",COUNTIFS($Q$6:$Q$505,"متأخر",$O$6:$O$505,"&gt;"&amp;O109)+COUNTIFS($Q$6:Q109,"متأخر",$O$6:O109,O109),"")</f>
        <v/>
      </c>
    </row>
    <row r="110">
      <c r="A110" s="5" t="n"/>
      <c r="B110" s="5" t="n"/>
      <c r="C110" s="5" t="n"/>
      <c r="D110" s="5" t="n"/>
      <c r="E110" s="20" t="n"/>
      <c r="F110" s="5" t="n"/>
      <c r="G110" s="19" t="n"/>
      <c r="H110" s="5" t="n"/>
      <c r="I110" s="21">
        <f>IF(F110&amp;""="","",IFERROR(INDEX('المراحل'!$B$6:$B$45,MATCH(F110&amp;"",'المراحل'!$A$6:$A$45,0)),""))</f>
        <v/>
      </c>
      <c r="J110" s="22">
        <f>IF(A110&amp;""="","",IF(B110&amp;""="",1,COUNTIFS($B$6:B110,B110&amp;"",$H$6:H110,"&lt;&gt;منسحب")))</f>
        <v/>
      </c>
      <c r="K110" s="21">
        <f>IF(OR(I110="",J110=""),"",IF(H110="منسحب",0,ROUND(I110*IF(J110&lt;=1,0,IF(J110=2,'الإعدادات'!$B$5,'الإعدادات'!$B$6)),2)))</f>
        <v/>
      </c>
      <c r="L110" s="21">
        <f>IF(K110="","",IF(H110="منسحب",0,ROUND(MAX(0,I110-K110-N(G110)),2)))</f>
        <v/>
      </c>
      <c r="M110" s="21">
        <f>IF(L110="","",ROUND(L110*SUMIFS('الإعدادات'!$C$10:$C$17,'الإعدادات'!$B$10:$B$17,"&lt;="&amp;'الإعدادات'!$B$4),2))</f>
        <v/>
      </c>
      <c r="N110" s="21">
        <f>IF(A110&amp;""="","",SUMIFS('الدفعات'!$C$6:$C$2005,'الدفعات'!$B$6:$B$2005,A110&amp;""))</f>
        <v/>
      </c>
      <c r="O110" s="21">
        <f>IF(M110="","",ROUND(M110-N110,2))</f>
        <v/>
      </c>
      <c r="P110" s="21">
        <f>IF(L110="","",ROUND(L110-N110,2))</f>
        <v/>
      </c>
      <c r="Q110" s="6">
        <f>IF(A110&amp;""="","",IF(H110="منسحب","منسحب",IF(L110="","بيانات ناقصة",IF(O110&gt;0,"متأخر",IF(O110&lt;0,"دفع مقدمًا","مسدد حتى اليوم")))))</f>
        <v/>
      </c>
      <c r="R110" s="23">
        <f>IF(A110&amp;""="","",IFERROR(SUMIFS('الدفعات'!$A$6:$A$2005,'الدفعات'!$B$6:$B$2005,A110&amp;"",'الدفعات'!$G$6:$G$2005,1)/COUNTIFS('الدفعات'!$B$6:$B$2005,A110&amp;"",'الدفعات'!$G$6:$G$2005,1),""))</f>
        <v/>
      </c>
      <c r="S110" s="22">
        <f>IF(Q110="متأخر",COUNTIFS($Q$6:$Q$505,"متأخر",$O$6:$O$505,"&gt;"&amp;O110)+COUNTIFS($Q$6:Q110,"متأخر",$O$6:O110,O110),"")</f>
        <v/>
      </c>
    </row>
    <row r="111">
      <c r="A111" s="5" t="n"/>
      <c r="B111" s="5" t="n"/>
      <c r="C111" s="5" t="n"/>
      <c r="D111" s="5" t="n"/>
      <c r="E111" s="20" t="n"/>
      <c r="F111" s="5" t="n"/>
      <c r="G111" s="19" t="n"/>
      <c r="H111" s="5" t="n"/>
      <c r="I111" s="21">
        <f>IF(F111&amp;""="","",IFERROR(INDEX('المراحل'!$B$6:$B$45,MATCH(F111&amp;"",'المراحل'!$A$6:$A$45,0)),""))</f>
        <v/>
      </c>
      <c r="J111" s="22">
        <f>IF(A111&amp;""="","",IF(B111&amp;""="",1,COUNTIFS($B$6:B111,B111&amp;"",$H$6:H111,"&lt;&gt;منسحب")))</f>
        <v/>
      </c>
      <c r="K111" s="21">
        <f>IF(OR(I111="",J111=""),"",IF(H111="منسحب",0,ROUND(I111*IF(J111&lt;=1,0,IF(J111=2,'الإعدادات'!$B$5,'الإعدادات'!$B$6)),2)))</f>
        <v/>
      </c>
      <c r="L111" s="21">
        <f>IF(K111="","",IF(H111="منسحب",0,ROUND(MAX(0,I111-K111-N(G111)),2)))</f>
        <v/>
      </c>
      <c r="M111" s="21">
        <f>IF(L111="","",ROUND(L111*SUMIFS('الإعدادات'!$C$10:$C$17,'الإعدادات'!$B$10:$B$17,"&lt;="&amp;'الإعدادات'!$B$4),2))</f>
        <v/>
      </c>
      <c r="N111" s="21">
        <f>IF(A111&amp;""="","",SUMIFS('الدفعات'!$C$6:$C$2005,'الدفعات'!$B$6:$B$2005,A111&amp;""))</f>
        <v/>
      </c>
      <c r="O111" s="21">
        <f>IF(M111="","",ROUND(M111-N111,2))</f>
        <v/>
      </c>
      <c r="P111" s="21">
        <f>IF(L111="","",ROUND(L111-N111,2))</f>
        <v/>
      </c>
      <c r="Q111" s="6">
        <f>IF(A111&amp;""="","",IF(H111="منسحب","منسحب",IF(L111="","بيانات ناقصة",IF(O111&gt;0,"متأخر",IF(O111&lt;0,"دفع مقدمًا","مسدد حتى اليوم")))))</f>
        <v/>
      </c>
      <c r="R111" s="23">
        <f>IF(A111&amp;""="","",IFERROR(SUMIFS('الدفعات'!$A$6:$A$2005,'الدفعات'!$B$6:$B$2005,A111&amp;"",'الدفعات'!$G$6:$G$2005,1)/COUNTIFS('الدفعات'!$B$6:$B$2005,A111&amp;"",'الدفعات'!$G$6:$G$2005,1),""))</f>
        <v/>
      </c>
      <c r="S111" s="22">
        <f>IF(Q111="متأخر",COUNTIFS($Q$6:$Q$505,"متأخر",$O$6:$O$505,"&gt;"&amp;O111)+COUNTIFS($Q$6:Q111,"متأخر",$O$6:O111,O111),"")</f>
        <v/>
      </c>
    </row>
    <row r="112">
      <c r="A112" s="5" t="n"/>
      <c r="B112" s="5" t="n"/>
      <c r="C112" s="5" t="n"/>
      <c r="D112" s="5" t="n"/>
      <c r="E112" s="20" t="n"/>
      <c r="F112" s="5" t="n"/>
      <c r="G112" s="19" t="n"/>
      <c r="H112" s="5" t="n"/>
      <c r="I112" s="21">
        <f>IF(F112&amp;""="","",IFERROR(INDEX('المراحل'!$B$6:$B$45,MATCH(F112&amp;"",'المراحل'!$A$6:$A$45,0)),""))</f>
        <v/>
      </c>
      <c r="J112" s="22">
        <f>IF(A112&amp;""="","",IF(B112&amp;""="",1,COUNTIFS($B$6:B112,B112&amp;"",$H$6:H112,"&lt;&gt;منسحب")))</f>
        <v/>
      </c>
      <c r="K112" s="21">
        <f>IF(OR(I112="",J112=""),"",IF(H112="منسحب",0,ROUND(I112*IF(J112&lt;=1,0,IF(J112=2,'الإعدادات'!$B$5,'الإعدادات'!$B$6)),2)))</f>
        <v/>
      </c>
      <c r="L112" s="21">
        <f>IF(K112="","",IF(H112="منسحب",0,ROUND(MAX(0,I112-K112-N(G112)),2)))</f>
        <v/>
      </c>
      <c r="M112" s="21">
        <f>IF(L112="","",ROUND(L112*SUMIFS('الإعدادات'!$C$10:$C$17,'الإعدادات'!$B$10:$B$17,"&lt;="&amp;'الإعدادات'!$B$4),2))</f>
        <v/>
      </c>
      <c r="N112" s="21">
        <f>IF(A112&amp;""="","",SUMIFS('الدفعات'!$C$6:$C$2005,'الدفعات'!$B$6:$B$2005,A112&amp;""))</f>
        <v/>
      </c>
      <c r="O112" s="21">
        <f>IF(M112="","",ROUND(M112-N112,2))</f>
        <v/>
      </c>
      <c r="P112" s="21">
        <f>IF(L112="","",ROUND(L112-N112,2))</f>
        <v/>
      </c>
      <c r="Q112" s="6">
        <f>IF(A112&amp;""="","",IF(H112="منسحب","منسحب",IF(L112="","بيانات ناقصة",IF(O112&gt;0,"متأخر",IF(O112&lt;0,"دفع مقدمًا","مسدد حتى اليوم")))))</f>
        <v/>
      </c>
      <c r="R112" s="23">
        <f>IF(A112&amp;""="","",IFERROR(SUMIFS('الدفعات'!$A$6:$A$2005,'الدفعات'!$B$6:$B$2005,A112&amp;"",'الدفعات'!$G$6:$G$2005,1)/COUNTIFS('الدفعات'!$B$6:$B$2005,A112&amp;"",'الدفعات'!$G$6:$G$2005,1),""))</f>
        <v/>
      </c>
      <c r="S112" s="22">
        <f>IF(Q112="متأخر",COUNTIFS($Q$6:$Q$505,"متأخر",$O$6:$O$505,"&gt;"&amp;O112)+COUNTIFS($Q$6:Q112,"متأخر",$O$6:O112,O112),"")</f>
        <v/>
      </c>
    </row>
    <row r="113">
      <c r="A113" s="5" t="n"/>
      <c r="B113" s="5" t="n"/>
      <c r="C113" s="5" t="n"/>
      <c r="D113" s="5" t="n"/>
      <c r="E113" s="20" t="n"/>
      <c r="F113" s="5" t="n"/>
      <c r="G113" s="19" t="n"/>
      <c r="H113" s="5" t="n"/>
      <c r="I113" s="21">
        <f>IF(F113&amp;""="","",IFERROR(INDEX('المراحل'!$B$6:$B$45,MATCH(F113&amp;"",'المراحل'!$A$6:$A$45,0)),""))</f>
        <v/>
      </c>
      <c r="J113" s="22">
        <f>IF(A113&amp;""="","",IF(B113&amp;""="",1,COUNTIFS($B$6:B113,B113&amp;"",$H$6:H113,"&lt;&gt;منسحب")))</f>
        <v/>
      </c>
      <c r="K113" s="21">
        <f>IF(OR(I113="",J113=""),"",IF(H113="منسحب",0,ROUND(I113*IF(J113&lt;=1,0,IF(J113=2,'الإعدادات'!$B$5,'الإعدادات'!$B$6)),2)))</f>
        <v/>
      </c>
      <c r="L113" s="21">
        <f>IF(K113="","",IF(H113="منسحب",0,ROUND(MAX(0,I113-K113-N(G113)),2)))</f>
        <v/>
      </c>
      <c r="M113" s="21">
        <f>IF(L113="","",ROUND(L113*SUMIFS('الإعدادات'!$C$10:$C$17,'الإعدادات'!$B$10:$B$17,"&lt;="&amp;'الإعدادات'!$B$4),2))</f>
        <v/>
      </c>
      <c r="N113" s="21">
        <f>IF(A113&amp;""="","",SUMIFS('الدفعات'!$C$6:$C$2005,'الدفعات'!$B$6:$B$2005,A113&amp;""))</f>
        <v/>
      </c>
      <c r="O113" s="21">
        <f>IF(M113="","",ROUND(M113-N113,2))</f>
        <v/>
      </c>
      <c r="P113" s="21">
        <f>IF(L113="","",ROUND(L113-N113,2))</f>
        <v/>
      </c>
      <c r="Q113" s="6">
        <f>IF(A113&amp;""="","",IF(H113="منسحب","منسحب",IF(L113="","بيانات ناقصة",IF(O113&gt;0,"متأخر",IF(O113&lt;0,"دفع مقدمًا","مسدد حتى اليوم")))))</f>
        <v/>
      </c>
      <c r="R113" s="23">
        <f>IF(A113&amp;""="","",IFERROR(SUMIFS('الدفعات'!$A$6:$A$2005,'الدفعات'!$B$6:$B$2005,A113&amp;"",'الدفعات'!$G$6:$G$2005,1)/COUNTIFS('الدفعات'!$B$6:$B$2005,A113&amp;"",'الدفعات'!$G$6:$G$2005,1),""))</f>
        <v/>
      </c>
      <c r="S113" s="22">
        <f>IF(Q113="متأخر",COUNTIFS($Q$6:$Q$505,"متأخر",$O$6:$O$505,"&gt;"&amp;O113)+COUNTIFS($Q$6:Q113,"متأخر",$O$6:O113,O113),"")</f>
        <v/>
      </c>
    </row>
    <row r="114">
      <c r="A114" s="5" t="n"/>
      <c r="B114" s="5" t="n"/>
      <c r="C114" s="5" t="n"/>
      <c r="D114" s="5" t="n"/>
      <c r="E114" s="20" t="n"/>
      <c r="F114" s="5" t="n"/>
      <c r="G114" s="19" t="n"/>
      <c r="H114" s="5" t="n"/>
      <c r="I114" s="21">
        <f>IF(F114&amp;""="","",IFERROR(INDEX('المراحل'!$B$6:$B$45,MATCH(F114&amp;"",'المراحل'!$A$6:$A$45,0)),""))</f>
        <v/>
      </c>
      <c r="J114" s="22">
        <f>IF(A114&amp;""="","",IF(B114&amp;""="",1,COUNTIFS($B$6:B114,B114&amp;"",$H$6:H114,"&lt;&gt;منسحب")))</f>
        <v/>
      </c>
      <c r="K114" s="21">
        <f>IF(OR(I114="",J114=""),"",IF(H114="منسحب",0,ROUND(I114*IF(J114&lt;=1,0,IF(J114=2,'الإعدادات'!$B$5,'الإعدادات'!$B$6)),2)))</f>
        <v/>
      </c>
      <c r="L114" s="21">
        <f>IF(K114="","",IF(H114="منسحب",0,ROUND(MAX(0,I114-K114-N(G114)),2)))</f>
        <v/>
      </c>
      <c r="M114" s="21">
        <f>IF(L114="","",ROUND(L114*SUMIFS('الإعدادات'!$C$10:$C$17,'الإعدادات'!$B$10:$B$17,"&lt;="&amp;'الإعدادات'!$B$4),2))</f>
        <v/>
      </c>
      <c r="N114" s="21">
        <f>IF(A114&amp;""="","",SUMIFS('الدفعات'!$C$6:$C$2005,'الدفعات'!$B$6:$B$2005,A114&amp;""))</f>
        <v/>
      </c>
      <c r="O114" s="21">
        <f>IF(M114="","",ROUND(M114-N114,2))</f>
        <v/>
      </c>
      <c r="P114" s="21">
        <f>IF(L114="","",ROUND(L114-N114,2))</f>
        <v/>
      </c>
      <c r="Q114" s="6">
        <f>IF(A114&amp;""="","",IF(H114="منسحب","منسحب",IF(L114="","بيانات ناقصة",IF(O114&gt;0,"متأخر",IF(O114&lt;0,"دفع مقدمًا","مسدد حتى اليوم")))))</f>
        <v/>
      </c>
      <c r="R114" s="23">
        <f>IF(A114&amp;""="","",IFERROR(SUMIFS('الدفعات'!$A$6:$A$2005,'الدفعات'!$B$6:$B$2005,A114&amp;"",'الدفعات'!$G$6:$G$2005,1)/COUNTIFS('الدفعات'!$B$6:$B$2005,A114&amp;"",'الدفعات'!$G$6:$G$2005,1),""))</f>
        <v/>
      </c>
      <c r="S114" s="22">
        <f>IF(Q114="متأخر",COUNTIFS($Q$6:$Q$505,"متأخر",$O$6:$O$505,"&gt;"&amp;O114)+COUNTIFS($Q$6:Q114,"متأخر",$O$6:O114,O114),"")</f>
        <v/>
      </c>
    </row>
    <row r="115">
      <c r="A115" s="5" t="n"/>
      <c r="B115" s="5" t="n"/>
      <c r="C115" s="5" t="n"/>
      <c r="D115" s="5" t="n"/>
      <c r="E115" s="20" t="n"/>
      <c r="F115" s="5" t="n"/>
      <c r="G115" s="19" t="n"/>
      <c r="H115" s="5" t="n"/>
      <c r="I115" s="21">
        <f>IF(F115&amp;""="","",IFERROR(INDEX('المراحل'!$B$6:$B$45,MATCH(F115&amp;"",'المراحل'!$A$6:$A$45,0)),""))</f>
        <v/>
      </c>
      <c r="J115" s="22">
        <f>IF(A115&amp;""="","",IF(B115&amp;""="",1,COUNTIFS($B$6:B115,B115&amp;"",$H$6:H115,"&lt;&gt;منسحب")))</f>
        <v/>
      </c>
      <c r="K115" s="21">
        <f>IF(OR(I115="",J115=""),"",IF(H115="منسحب",0,ROUND(I115*IF(J115&lt;=1,0,IF(J115=2,'الإعدادات'!$B$5,'الإعدادات'!$B$6)),2)))</f>
        <v/>
      </c>
      <c r="L115" s="21">
        <f>IF(K115="","",IF(H115="منسحب",0,ROUND(MAX(0,I115-K115-N(G115)),2)))</f>
        <v/>
      </c>
      <c r="M115" s="21">
        <f>IF(L115="","",ROUND(L115*SUMIFS('الإعدادات'!$C$10:$C$17,'الإعدادات'!$B$10:$B$17,"&lt;="&amp;'الإعدادات'!$B$4),2))</f>
        <v/>
      </c>
      <c r="N115" s="21">
        <f>IF(A115&amp;""="","",SUMIFS('الدفعات'!$C$6:$C$2005,'الدفعات'!$B$6:$B$2005,A115&amp;""))</f>
        <v/>
      </c>
      <c r="O115" s="21">
        <f>IF(M115="","",ROUND(M115-N115,2))</f>
        <v/>
      </c>
      <c r="P115" s="21">
        <f>IF(L115="","",ROUND(L115-N115,2))</f>
        <v/>
      </c>
      <c r="Q115" s="6">
        <f>IF(A115&amp;""="","",IF(H115="منسحب","منسحب",IF(L115="","بيانات ناقصة",IF(O115&gt;0,"متأخر",IF(O115&lt;0,"دفع مقدمًا","مسدد حتى اليوم")))))</f>
        <v/>
      </c>
      <c r="R115" s="23">
        <f>IF(A115&amp;""="","",IFERROR(SUMIFS('الدفعات'!$A$6:$A$2005,'الدفعات'!$B$6:$B$2005,A115&amp;"",'الدفعات'!$G$6:$G$2005,1)/COUNTIFS('الدفعات'!$B$6:$B$2005,A115&amp;"",'الدفعات'!$G$6:$G$2005,1),""))</f>
        <v/>
      </c>
      <c r="S115" s="22">
        <f>IF(Q115="متأخر",COUNTIFS($Q$6:$Q$505,"متأخر",$O$6:$O$505,"&gt;"&amp;O115)+COUNTIFS($Q$6:Q115,"متأخر",$O$6:O115,O115),"")</f>
        <v/>
      </c>
    </row>
    <row r="116">
      <c r="A116" s="5" t="n"/>
      <c r="B116" s="5" t="n"/>
      <c r="C116" s="5" t="n"/>
      <c r="D116" s="5" t="n"/>
      <c r="E116" s="20" t="n"/>
      <c r="F116" s="5" t="n"/>
      <c r="G116" s="19" t="n"/>
      <c r="H116" s="5" t="n"/>
      <c r="I116" s="21">
        <f>IF(F116&amp;""="","",IFERROR(INDEX('المراحل'!$B$6:$B$45,MATCH(F116&amp;"",'المراحل'!$A$6:$A$45,0)),""))</f>
        <v/>
      </c>
      <c r="J116" s="22">
        <f>IF(A116&amp;""="","",IF(B116&amp;""="",1,COUNTIFS($B$6:B116,B116&amp;"",$H$6:H116,"&lt;&gt;منسحب")))</f>
        <v/>
      </c>
      <c r="K116" s="21">
        <f>IF(OR(I116="",J116=""),"",IF(H116="منسحب",0,ROUND(I116*IF(J116&lt;=1,0,IF(J116=2,'الإعدادات'!$B$5,'الإعدادات'!$B$6)),2)))</f>
        <v/>
      </c>
      <c r="L116" s="21">
        <f>IF(K116="","",IF(H116="منسحب",0,ROUND(MAX(0,I116-K116-N(G116)),2)))</f>
        <v/>
      </c>
      <c r="M116" s="21">
        <f>IF(L116="","",ROUND(L116*SUMIFS('الإعدادات'!$C$10:$C$17,'الإعدادات'!$B$10:$B$17,"&lt;="&amp;'الإعدادات'!$B$4),2))</f>
        <v/>
      </c>
      <c r="N116" s="21">
        <f>IF(A116&amp;""="","",SUMIFS('الدفعات'!$C$6:$C$2005,'الدفعات'!$B$6:$B$2005,A116&amp;""))</f>
        <v/>
      </c>
      <c r="O116" s="21">
        <f>IF(M116="","",ROUND(M116-N116,2))</f>
        <v/>
      </c>
      <c r="P116" s="21">
        <f>IF(L116="","",ROUND(L116-N116,2))</f>
        <v/>
      </c>
      <c r="Q116" s="6">
        <f>IF(A116&amp;""="","",IF(H116="منسحب","منسحب",IF(L116="","بيانات ناقصة",IF(O116&gt;0,"متأخر",IF(O116&lt;0,"دفع مقدمًا","مسدد حتى اليوم")))))</f>
        <v/>
      </c>
      <c r="R116" s="23">
        <f>IF(A116&amp;""="","",IFERROR(SUMIFS('الدفعات'!$A$6:$A$2005,'الدفعات'!$B$6:$B$2005,A116&amp;"",'الدفعات'!$G$6:$G$2005,1)/COUNTIFS('الدفعات'!$B$6:$B$2005,A116&amp;"",'الدفعات'!$G$6:$G$2005,1),""))</f>
        <v/>
      </c>
      <c r="S116" s="22">
        <f>IF(Q116="متأخر",COUNTIFS($Q$6:$Q$505,"متأخر",$O$6:$O$505,"&gt;"&amp;O116)+COUNTIFS($Q$6:Q116,"متأخر",$O$6:O116,O116),"")</f>
        <v/>
      </c>
    </row>
    <row r="117">
      <c r="A117" s="5" t="n"/>
      <c r="B117" s="5" t="n"/>
      <c r="C117" s="5" t="n"/>
      <c r="D117" s="5" t="n"/>
      <c r="E117" s="20" t="n"/>
      <c r="F117" s="5" t="n"/>
      <c r="G117" s="19" t="n"/>
      <c r="H117" s="5" t="n"/>
      <c r="I117" s="21">
        <f>IF(F117&amp;""="","",IFERROR(INDEX('المراحل'!$B$6:$B$45,MATCH(F117&amp;"",'المراحل'!$A$6:$A$45,0)),""))</f>
        <v/>
      </c>
      <c r="J117" s="22">
        <f>IF(A117&amp;""="","",IF(B117&amp;""="",1,COUNTIFS($B$6:B117,B117&amp;"",$H$6:H117,"&lt;&gt;منسحب")))</f>
        <v/>
      </c>
      <c r="K117" s="21">
        <f>IF(OR(I117="",J117=""),"",IF(H117="منسحب",0,ROUND(I117*IF(J117&lt;=1,0,IF(J117=2,'الإعدادات'!$B$5,'الإعدادات'!$B$6)),2)))</f>
        <v/>
      </c>
      <c r="L117" s="21">
        <f>IF(K117="","",IF(H117="منسحب",0,ROUND(MAX(0,I117-K117-N(G117)),2)))</f>
        <v/>
      </c>
      <c r="M117" s="21">
        <f>IF(L117="","",ROUND(L117*SUMIFS('الإعدادات'!$C$10:$C$17,'الإعدادات'!$B$10:$B$17,"&lt;="&amp;'الإعدادات'!$B$4),2))</f>
        <v/>
      </c>
      <c r="N117" s="21">
        <f>IF(A117&amp;""="","",SUMIFS('الدفعات'!$C$6:$C$2005,'الدفعات'!$B$6:$B$2005,A117&amp;""))</f>
        <v/>
      </c>
      <c r="O117" s="21">
        <f>IF(M117="","",ROUND(M117-N117,2))</f>
        <v/>
      </c>
      <c r="P117" s="21">
        <f>IF(L117="","",ROUND(L117-N117,2))</f>
        <v/>
      </c>
      <c r="Q117" s="6">
        <f>IF(A117&amp;""="","",IF(H117="منسحب","منسحب",IF(L117="","بيانات ناقصة",IF(O117&gt;0,"متأخر",IF(O117&lt;0,"دفع مقدمًا","مسدد حتى اليوم")))))</f>
        <v/>
      </c>
      <c r="R117" s="23">
        <f>IF(A117&amp;""="","",IFERROR(SUMIFS('الدفعات'!$A$6:$A$2005,'الدفعات'!$B$6:$B$2005,A117&amp;"",'الدفعات'!$G$6:$G$2005,1)/COUNTIFS('الدفعات'!$B$6:$B$2005,A117&amp;"",'الدفعات'!$G$6:$G$2005,1),""))</f>
        <v/>
      </c>
      <c r="S117" s="22">
        <f>IF(Q117="متأخر",COUNTIFS($Q$6:$Q$505,"متأخر",$O$6:$O$505,"&gt;"&amp;O117)+COUNTIFS($Q$6:Q117,"متأخر",$O$6:O117,O117),"")</f>
        <v/>
      </c>
    </row>
    <row r="118">
      <c r="A118" s="5" t="n"/>
      <c r="B118" s="5" t="n"/>
      <c r="C118" s="5" t="n"/>
      <c r="D118" s="5" t="n"/>
      <c r="E118" s="20" t="n"/>
      <c r="F118" s="5" t="n"/>
      <c r="G118" s="19" t="n"/>
      <c r="H118" s="5" t="n"/>
      <c r="I118" s="21">
        <f>IF(F118&amp;""="","",IFERROR(INDEX('المراحل'!$B$6:$B$45,MATCH(F118&amp;"",'المراحل'!$A$6:$A$45,0)),""))</f>
        <v/>
      </c>
      <c r="J118" s="22">
        <f>IF(A118&amp;""="","",IF(B118&amp;""="",1,COUNTIFS($B$6:B118,B118&amp;"",$H$6:H118,"&lt;&gt;منسحب")))</f>
        <v/>
      </c>
      <c r="K118" s="21">
        <f>IF(OR(I118="",J118=""),"",IF(H118="منسحب",0,ROUND(I118*IF(J118&lt;=1,0,IF(J118=2,'الإعدادات'!$B$5,'الإعدادات'!$B$6)),2)))</f>
        <v/>
      </c>
      <c r="L118" s="21">
        <f>IF(K118="","",IF(H118="منسحب",0,ROUND(MAX(0,I118-K118-N(G118)),2)))</f>
        <v/>
      </c>
      <c r="M118" s="21">
        <f>IF(L118="","",ROUND(L118*SUMIFS('الإعدادات'!$C$10:$C$17,'الإعدادات'!$B$10:$B$17,"&lt;="&amp;'الإعدادات'!$B$4),2))</f>
        <v/>
      </c>
      <c r="N118" s="21">
        <f>IF(A118&amp;""="","",SUMIFS('الدفعات'!$C$6:$C$2005,'الدفعات'!$B$6:$B$2005,A118&amp;""))</f>
        <v/>
      </c>
      <c r="O118" s="21">
        <f>IF(M118="","",ROUND(M118-N118,2))</f>
        <v/>
      </c>
      <c r="P118" s="21">
        <f>IF(L118="","",ROUND(L118-N118,2))</f>
        <v/>
      </c>
      <c r="Q118" s="6">
        <f>IF(A118&amp;""="","",IF(H118="منسحب","منسحب",IF(L118="","بيانات ناقصة",IF(O118&gt;0,"متأخر",IF(O118&lt;0,"دفع مقدمًا","مسدد حتى اليوم")))))</f>
        <v/>
      </c>
      <c r="R118" s="23">
        <f>IF(A118&amp;""="","",IFERROR(SUMIFS('الدفعات'!$A$6:$A$2005,'الدفعات'!$B$6:$B$2005,A118&amp;"",'الدفعات'!$G$6:$G$2005,1)/COUNTIFS('الدفعات'!$B$6:$B$2005,A118&amp;"",'الدفعات'!$G$6:$G$2005,1),""))</f>
        <v/>
      </c>
      <c r="S118" s="22">
        <f>IF(Q118="متأخر",COUNTIFS($Q$6:$Q$505,"متأخر",$O$6:$O$505,"&gt;"&amp;O118)+COUNTIFS($Q$6:Q118,"متأخر",$O$6:O118,O118),"")</f>
        <v/>
      </c>
    </row>
    <row r="119">
      <c r="A119" s="5" t="n"/>
      <c r="B119" s="5" t="n"/>
      <c r="C119" s="5" t="n"/>
      <c r="D119" s="5" t="n"/>
      <c r="E119" s="20" t="n"/>
      <c r="F119" s="5" t="n"/>
      <c r="G119" s="19" t="n"/>
      <c r="H119" s="5" t="n"/>
      <c r="I119" s="21">
        <f>IF(F119&amp;""="","",IFERROR(INDEX('المراحل'!$B$6:$B$45,MATCH(F119&amp;"",'المراحل'!$A$6:$A$45,0)),""))</f>
        <v/>
      </c>
      <c r="J119" s="22">
        <f>IF(A119&amp;""="","",IF(B119&amp;""="",1,COUNTIFS($B$6:B119,B119&amp;"",$H$6:H119,"&lt;&gt;منسحب")))</f>
        <v/>
      </c>
      <c r="K119" s="21">
        <f>IF(OR(I119="",J119=""),"",IF(H119="منسحب",0,ROUND(I119*IF(J119&lt;=1,0,IF(J119=2,'الإعدادات'!$B$5,'الإعدادات'!$B$6)),2)))</f>
        <v/>
      </c>
      <c r="L119" s="21">
        <f>IF(K119="","",IF(H119="منسحب",0,ROUND(MAX(0,I119-K119-N(G119)),2)))</f>
        <v/>
      </c>
      <c r="M119" s="21">
        <f>IF(L119="","",ROUND(L119*SUMIFS('الإعدادات'!$C$10:$C$17,'الإعدادات'!$B$10:$B$17,"&lt;="&amp;'الإعدادات'!$B$4),2))</f>
        <v/>
      </c>
      <c r="N119" s="21">
        <f>IF(A119&amp;""="","",SUMIFS('الدفعات'!$C$6:$C$2005,'الدفعات'!$B$6:$B$2005,A119&amp;""))</f>
        <v/>
      </c>
      <c r="O119" s="21">
        <f>IF(M119="","",ROUND(M119-N119,2))</f>
        <v/>
      </c>
      <c r="P119" s="21">
        <f>IF(L119="","",ROUND(L119-N119,2))</f>
        <v/>
      </c>
      <c r="Q119" s="6">
        <f>IF(A119&amp;""="","",IF(H119="منسحب","منسحب",IF(L119="","بيانات ناقصة",IF(O119&gt;0,"متأخر",IF(O119&lt;0,"دفع مقدمًا","مسدد حتى اليوم")))))</f>
        <v/>
      </c>
      <c r="R119" s="23">
        <f>IF(A119&amp;""="","",IFERROR(SUMIFS('الدفعات'!$A$6:$A$2005,'الدفعات'!$B$6:$B$2005,A119&amp;"",'الدفعات'!$G$6:$G$2005,1)/COUNTIFS('الدفعات'!$B$6:$B$2005,A119&amp;"",'الدفعات'!$G$6:$G$2005,1),""))</f>
        <v/>
      </c>
      <c r="S119" s="22">
        <f>IF(Q119="متأخر",COUNTIFS($Q$6:$Q$505,"متأخر",$O$6:$O$505,"&gt;"&amp;O119)+COUNTIFS($Q$6:Q119,"متأخر",$O$6:O119,O119),"")</f>
        <v/>
      </c>
    </row>
    <row r="120">
      <c r="A120" s="5" t="n"/>
      <c r="B120" s="5" t="n"/>
      <c r="C120" s="5" t="n"/>
      <c r="D120" s="5" t="n"/>
      <c r="E120" s="20" t="n"/>
      <c r="F120" s="5" t="n"/>
      <c r="G120" s="19" t="n"/>
      <c r="H120" s="5" t="n"/>
      <c r="I120" s="21">
        <f>IF(F120&amp;""="","",IFERROR(INDEX('المراحل'!$B$6:$B$45,MATCH(F120&amp;"",'المراحل'!$A$6:$A$45,0)),""))</f>
        <v/>
      </c>
      <c r="J120" s="22">
        <f>IF(A120&amp;""="","",IF(B120&amp;""="",1,COUNTIFS($B$6:B120,B120&amp;"",$H$6:H120,"&lt;&gt;منسحب")))</f>
        <v/>
      </c>
      <c r="K120" s="21">
        <f>IF(OR(I120="",J120=""),"",IF(H120="منسحب",0,ROUND(I120*IF(J120&lt;=1,0,IF(J120=2,'الإعدادات'!$B$5,'الإعدادات'!$B$6)),2)))</f>
        <v/>
      </c>
      <c r="L120" s="21">
        <f>IF(K120="","",IF(H120="منسحب",0,ROUND(MAX(0,I120-K120-N(G120)),2)))</f>
        <v/>
      </c>
      <c r="M120" s="21">
        <f>IF(L120="","",ROUND(L120*SUMIFS('الإعدادات'!$C$10:$C$17,'الإعدادات'!$B$10:$B$17,"&lt;="&amp;'الإعدادات'!$B$4),2))</f>
        <v/>
      </c>
      <c r="N120" s="21">
        <f>IF(A120&amp;""="","",SUMIFS('الدفعات'!$C$6:$C$2005,'الدفعات'!$B$6:$B$2005,A120&amp;""))</f>
        <v/>
      </c>
      <c r="O120" s="21">
        <f>IF(M120="","",ROUND(M120-N120,2))</f>
        <v/>
      </c>
      <c r="P120" s="21">
        <f>IF(L120="","",ROUND(L120-N120,2))</f>
        <v/>
      </c>
      <c r="Q120" s="6">
        <f>IF(A120&amp;""="","",IF(H120="منسحب","منسحب",IF(L120="","بيانات ناقصة",IF(O120&gt;0,"متأخر",IF(O120&lt;0,"دفع مقدمًا","مسدد حتى اليوم")))))</f>
        <v/>
      </c>
      <c r="R120" s="23">
        <f>IF(A120&amp;""="","",IFERROR(SUMIFS('الدفعات'!$A$6:$A$2005,'الدفعات'!$B$6:$B$2005,A120&amp;"",'الدفعات'!$G$6:$G$2005,1)/COUNTIFS('الدفعات'!$B$6:$B$2005,A120&amp;"",'الدفعات'!$G$6:$G$2005,1),""))</f>
        <v/>
      </c>
      <c r="S120" s="22">
        <f>IF(Q120="متأخر",COUNTIFS($Q$6:$Q$505,"متأخر",$O$6:$O$505,"&gt;"&amp;O120)+COUNTIFS($Q$6:Q120,"متأخر",$O$6:O120,O120),"")</f>
        <v/>
      </c>
    </row>
    <row r="121">
      <c r="A121" s="5" t="n"/>
      <c r="B121" s="5" t="n"/>
      <c r="C121" s="5" t="n"/>
      <c r="D121" s="5" t="n"/>
      <c r="E121" s="20" t="n"/>
      <c r="F121" s="5" t="n"/>
      <c r="G121" s="19" t="n"/>
      <c r="H121" s="5" t="n"/>
      <c r="I121" s="21">
        <f>IF(F121&amp;""="","",IFERROR(INDEX('المراحل'!$B$6:$B$45,MATCH(F121&amp;"",'المراحل'!$A$6:$A$45,0)),""))</f>
        <v/>
      </c>
      <c r="J121" s="22">
        <f>IF(A121&amp;""="","",IF(B121&amp;""="",1,COUNTIFS($B$6:B121,B121&amp;"",$H$6:H121,"&lt;&gt;منسحب")))</f>
        <v/>
      </c>
      <c r="K121" s="21">
        <f>IF(OR(I121="",J121=""),"",IF(H121="منسحب",0,ROUND(I121*IF(J121&lt;=1,0,IF(J121=2,'الإعدادات'!$B$5,'الإعدادات'!$B$6)),2)))</f>
        <v/>
      </c>
      <c r="L121" s="21">
        <f>IF(K121="","",IF(H121="منسحب",0,ROUND(MAX(0,I121-K121-N(G121)),2)))</f>
        <v/>
      </c>
      <c r="M121" s="21">
        <f>IF(L121="","",ROUND(L121*SUMIFS('الإعدادات'!$C$10:$C$17,'الإعدادات'!$B$10:$B$17,"&lt;="&amp;'الإعدادات'!$B$4),2))</f>
        <v/>
      </c>
      <c r="N121" s="21">
        <f>IF(A121&amp;""="","",SUMIFS('الدفعات'!$C$6:$C$2005,'الدفعات'!$B$6:$B$2005,A121&amp;""))</f>
        <v/>
      </c>
      <c r="O121" s="21">
        <f>IF(M121="","",ROUND(M121-N121,2))</f>
        <v/>
      </c>
      <c r="P121" s="21">
        <f>IF(L121="","",ROUND(L121-N121,2))</f>
        <v/>
      </c>
      <c r="Q121" s="6">
        <f>IF(A121&amp;""="","",IF(H121="منسحب","منسحب",IF(L121="","بيانات ناقصة",IF(O121&gt;0,"متأخر",IF(O121&lt;0,"دفع مقدمًا","مسدد حتى اليوم")))))</f>
        <v/>
      </c>
      <c r="R121" s="23">
        <f>IF(A121&amp;""="","",IFERROR(SUMIFS('الدفعات'!$A$6:$A$2005,'الدفعات'!$B$6:$B$2005,A121&amp;"",'الدفعات'!$G$6:$G$2005,1)/COUNTIFS('الدفعات'!$B$6:$B$2005,A121&amp;"",'الدفعات'!$G$6:$G$2005,1),""))</f>
        <v/>
      </c>
      <c r="S121" s="22">
        <f>IF(Q121="متأخر",COUNTIFS($Q$6:$Q$505,"متأخر",$O$6:$O$505,"&gt;"&amp;O121)+COUNTIFS($Q$6:Q121,"متأخر",$O$6:O121,O121),"")</f>
        <v/>
      </c>
    </row>
    <row r="122">
      <c r="A122" s="5" t="n"/>
      <c r="B122" s="5" t="n"/>
      <c r="C122" s="5" t="n"/>
      <c r="D122" s="5" t="n"/>
      <c r="E122" s="20" t="n"/>
      <c r="F122" s="5" t="n"/>
      <c r="G122" s="19" t="n"/>
      <c r="H122" s="5" t="n"/>
      <c r="I122" s="21">
        <f>IF(F122&amp;""="","",IFERROR(INDEX('المراحل'!$B$6:$B$45,MATCH(F122&amp;"",'المراحل'!$A$6:$A$45,0)),""))</f>
        <v/>
      </c>
      <c r="J122" s="22">
        <f>IF(A122&amp;""="","",IF(B122&amp;""="",1,COUNTIFS($B$6:B122,B122&amp;"",$H$6:H122,"&lt;&gt;منسحب")))</f>
        <v/>
      </c>
      <c r="K122" s="21">
        <f>IF(OR(I122="",J122=""),"",IF(H122="منسحب",0,ROUND(I122*IF(J122&lt;=1,0,IF(J122=2,'الإعدادات'!$B$5,'الإعدادات'!$B$6)),2)))</f>
        <v/>
      </c>
      <c r="L122" s="21">
        <f>IF(K122="","",IF(H122="منسحب",0,ROUND(MAX(0,I122-K122-N(G122)),2)))</f>
        <v/>
      </c>
      <c r="M122" s="21">
        <f>IF(L122="","",ROUND(L122*SUMIFS('الإعدادات'!$C$10:$C$17,'الإعدادات'!$B$10:$B$17,"&lt;="&amp;'الإعدادات'!$B$4),2))</f>
        <v/>
      </c>
      <c r="N122" s="21">
        <f>IF(A122&amp;""="","",SUMIFS('الدفعات'!$C$6:$C$2005,'الدفعات'!$B$6:$B$2005,A122&amp;""))</f>
        <v/>
      </c>
      <c r="O122" s="21">
        <f>IF(M122="","",ROUND(M122-N122,2))</f>
        <v/>
      </c>
      <c r="P122" s="21">
        <f>IF(L122="","",ROUND(L122-N122,2))</f>
        <v/>
      </c>
      <c r="Q122" s="6">
        <f>IF(A122&amp;""="","",IF(H122="منسحب","منسحب",IF(L122="","بيانات ناقصة",IF(O122&gt;0,"متأخر",IF(O122&lt;0,"دفع مقدمًا","مسدد حتى اليوم")))))</f>
        <v/>
      </c>
      <c r="R122" s="23">
        <f>IF(A122&amp;""="","",IFERROR(SUMIFS('الدفعات'!$A$6:$A$2005,'الدفعات'!$B$6:$B$2005,A122&amp;"",'الدفعات'!$G$6:$G$2005,1)/COUNTIFS('الدفعات'!$B$6:$B$2005,A122&amp;"",'الدفعات'!$G$6:$G$2005,1),""))</f>
        <v/>
      </c>
      <c r="S122" s="22">
        <f>IF(Q122="متأخر",COUNTIFS($Q$6:$Q$505,"متأخر",$O$6:$O$505,"&gt;"&amp;O122)+COUNTIFS($Q$6:Q122,"متأخر",$O$6:O122,O122),"")</f>
        <v/>
      </c>
    </row>
    <row r="123">
      <c r="A123" s="5" t="n"/>
      <c r="B123" s="5" t="n"/>
      <c r="C123" s="5" t="n"/>
      <c r="D123" s="5" t="n"/>
      <c r="E123" s="20" t="n"/>
      <c r="F123" s="5" t="n"/>
      <c r="G123" s="19" t="n"/>
      <c r="H123" s="5" t="n"/>
      <c r="I123" s="21">
        <f>IF(F123&amp;""="","",IFERROR(INDEX('المراحل'!$B$6:$B$45,MATCH(F123&amp;"",'المراحل'!$A$6:$A$45,0)),""))</f>
        <v/>
      </c>
      <c r="J123" s="22">
        <f>IF(A123&amp;""="","",IF(B123&amp;""="",1,COUNTIFS($B$6:B123,B123&amp;"",$H$6:H123,"&lt;&gt;منسحب")))</f>
        <v/>
      </c>
      <c r="K123" s="21">
        <f>IF(OR(I123="",J123=""),"",IF(H123="منسحب",0,ROUND(I123*IF(J123&lt;=1,0,IF(J123=2,'الإعدادات'!$B$5,'الإعدادات'!$B$6)),2)))</f>
        <v/>
      </c>
      <c r="L123" s="21">
        <f>IF(K123="","",IF(H123="منسحب",0,ROUND(MAX(0,I123-K123-N(G123)),2)))</f>
        <v/>
      </c>
      <c r="M123" s="21">
        <f>IF(L123="","",ROUND(L123*SUMIFS('الإعدادات'!$C$10:$C$17,'الإعدادات'!$B$10:$B$17,"&lt;="&amp;'الإعدادات'!$B$4),2))</f>
        <v/>
      </c>
      <c r="N123" s="21">
        <f>IF(A123&amp;""="","",SUMIFS('الدفعات'!$C$6:$C$2005,'الدفعات'!$B$6:$B$2005,A123&amp;""))</f>
        <v/>
      </c>
      <c r="O123" s="21">
        <f>IF(M123="","",ROUND(M123-N123,2))</f>
        <v/>
      </c>
      <c r="P123" s="21">
        <f>IF(L123="","",ROUND(L123-N123,2))</f>
        <v/>
      </c>
      <c r="Q123" s="6">
        <f>IF(A123&amp;""="","",IF(H123="منسحب","منسحب",IF(L123="","بيانات ناقصة",IF(O123&gt;0,"متأخر",IF(O123&lt;0,"دفع مقدمًا","مسدد حتى اليوم")))))</f>
        <v/>
      </c>
      <c r="R123" s="23">
        <f>IF(A123&amp;""="","",IFERROR(SUMIFS('الدفعات'!$A$6:$A$2005,'الدفعات'!$B$6:$B$2005,A123&amp;"",'الدفعات'!$G$6:$G$2005,1)/COUNTIFS('الدفعات'!$B$6:$B$2005,A123&amp;"",'الدفعات'!$G$6:$G$2005,1),""))</f>
        <v/>
      </c>
      <c r="S123" s="22">
        <f>IF(Q123="متأخر",COUNTIFS($Q$6:$Q$505,"متأخر",$O$6:$O$505,"&gt;"&amp;O123)+COUNTIFS($Q$6:Q123,"متأخر",$O$6:O123,O123),"")</f>
        <v/>
      </c>
    </row>
    <row r="124">
      <c r="A124" s="5" t="n"/>
      <c r="B124" s="5" t="n"/>
      <c r="C124" s="5" t="n"/>
      <c r="D124" s="5" t="n"/>
      <c r="E124" s="20" t="n"/>
      <c r="F124" s="5" t="n"/>
      <c r="G124" s="19" t="n"/>
      <c r="H124" s="5" t="n"/>
      <c r="I124" s="21">
        <f>IF(F124&amp;""="","",IFERROR(INDEX('المراحل'!$B$6:$B$45,MATCH(F124&amp;"",'المراحل'!$A$6:$A$45,0)),""))</f>
        <v/>
      </c>
      <c r="J124" s="22">
        <f>IF(A124&amp;""="","",IF(B124&amp;""="",1,COUNTIFS($B$6:B124,B124&amp;"",$H$6:H124,"&lt;&gt;منسحب")))</f>
        <v/>
      </c>
      <c r="K124" s="21">
        <f>IF(OR(I124="",J124=""),"",IF(H124="منسحب",0,ROUND(I124*IF(J124&lt;=1,0,IF(J124=2,'الإعدادات'!$B$5,'الإعدادات'!$B$6)),2)))</f>
        <v/>
      </c>
      <c r="L124" s="21">
        <f>IF(K124="","",IF(H124="منسحب",0,ROUND(MAX(0,I124-K124-N(G124)),2)))</f>
        <v/>
      </c>
      <c r="M124" s="21">
        <f>IF(L124="","",ROUND(L124*SUMIFS('الإعدادات'!$C$10:$C$17,'الإعدادات'!$B$10:$B$17,"&lt;="&amp;'الإعدادات'!$B$4),2))</f>
        <v/>
      </c>
      <c r="N124" s="21">
        <f>IF(A124&amp;""="","",SUMIFS('الدفعات'!$C$6:$C$2005,'الدفعات'!$B$6:$B$2005,A124&amp;""))</f>
        <v/>
      </c>
      <c r="O124" s="21">
        <f>IF(M124="","",ROUND(M124-N124,2))</f>
        <v/>
      </c>
      <c r="P124" s="21">
        <f>IF(L124="","",ROUND(L124-N124,2))</f>
        <v/>
      </c>
      <c r="Q124" s="6">
        <f>IF(A124&amp;""="","",IF(H124="منسحب","منسحب",IF(L124="","بيانات ناقصة",IF(O124&gt;0,"متأخر",IF(O124&lt;0,"دفع مقدمًا","مسدد حتى اليوم")))))</f>
        <v/>
      </c>
      <c r="R124" s="23">
        <f>IF(A124&amp;""="","",IFERROR(SUMIFS('الدفعات'!$A$6:$A$2005,'الدفعات'!$B$6:$B$2005,A124&amp;"",'الدفعات'!$G$6:$G$2005,1)/COUNTIFS('الدفعات'!$B$6:$B$2005,A124&amp;"",'الدفعات'!$G$6:$G$2005,1),""))</f>
        <v/>
      </c>
      <c r="S124" s="22">
        <f>IF(Q124="متأخر",COUNTIFS($Q$6:$Q$505,"متأخر",$O$6:$O$505,"&gt;"&amp;O124)+COUNTIFS($Q$6:Q124,"متأخر",$O$6:O124,O124),"")</f>
        <v/>
      </c>
    </row>
    <row r="125">
      <c r="A125" s="5" t="n"/>
      <c r="B125" s="5" t="n"/>
      <c r="C125" s="5" t="n"/>
      <c r="D125" s="5" t="n"/>
      <c r="E125" s="20" t="n"/>
      <c r="F125" s="5" t="n"/>
      <c r="G125" s="19" t="n"/>
      <c r="H125" s="5" t="n"/>
      <c r="I125" s="21">
        <f>IF(F125&amp;""="","",IFERROR(INDEX('المراحل'!$B$6:$B$45,MATCH(F125&amp;"",'المراحل'!$A$6:$A$45,0)),""))</f>
        <v/>
      </c>
      <c r="J125" s="22">
        <f>IF(A125&amp;""="","",IF(B125&amp;""="",1,COUNTIFS($B$6:B125,B125&amp;"",$H$6:H125,"&lt;&gt;منسحب")))</f>
        <v/>
      </c>
      <c r="K125" s="21">
        <f>IF(OR(I125="",J125=""),"",IF(H125="منسحب",0,ROUND(I125*IF(J125&lt;=1,0,IF(J125=2,'الإعدادات'!$B$5,'الإعدادات'!$B$6)),2)))</f>
        <v/>
      </c>
      <c r="L125" s="21">
        <f>IF(K125="","",IF(H125="منسحب",0,ROUND(MAX(0,I125-K125-N(G125)),2)))</f>
        <v/>
      </c>
      <c r="M125" s="21">
        <f>IF(L125="","",ROUND(L125*SUMIFS('الإعدادات'!$C$10:$C$17,'الإعدادات'!$B$10:$B$17,"&lt;="&amp;'الإعدادات'!$B$4),2))</f>
        <v/>
      </c>
      <c r="N125" s="21">
        <f>IF(A125&amp;""="","",SUMIFS('الدفعات'!$C$6:$C$2005,'الدفعات'!$B$6:$B$2005,A125&amp;""))</f>
        <v/>
      </c>
      <c r="O125" s="21">
        <f>IF(M125="","",ROUND(M125-N125,2))</f>
        <v/>
      </c>
      <c r="P125" s="21">
        <f>IF(L125="","",ROUND(L125-N125,2))</f>
        <v/>
      </c>
      <c r="Q125" s="6">
        <f>IF(A125&amp;""="","",IF(H125="منسحب","منسحب",IF(L125="","بيانات ناقصة",IF(O125&gt;0,"متأخر",IF(O125&lt;0,"دفع مقدمًا","مسدد حتى اليوم")))))</f>
        <v/>
      </c>
      <c r="R125" s="23">
        <f>IF(A125&amp;""="","",IFERROR(SUMIFS('الدفعات'!$A$6:$A$2005,'الدفعات'!$B$6:$B$2005,A125&amp;"",'الدفعات'!$G$6:$G$2005,1)/COUNTIFS('الدفعات'!$B$6:$B$2005,A125&amp;"",'الدفعات'!$G$6:$G$2005,1),""))</f>
        <v/>
      </c>
      <c r="S125" s="22">
        <f>IF(Q125="متأخر",COUNTIFS($Q$6:$Q$505,"متأخر",$O$6:$O$505,"&gt;"&amp;O125)+COUNTIFS($Q$6:Q125,"متأخر",$O$6:O125,O125),"")</f>
        <v/>
      </c>
    </row>
    <row r="126">
      <c r="A126" s="5" t="n"/>
      <c r="B126" s="5" t="n"/>
      <c r="C126" s="5" t="n"/>
      <c r="D126" s="5" t="n"/>
      <c r="E126" s="20" t="n"/>
      <c r="F126" s="5" t="n"/>
      <c r="G126" s="19" t="n"/>
      <c r="H126" s="5" t="n"/>
      <c r="I126" s="21">
        <f>IF(F126&amp;""="","",IFERROR(INDEX('المراحل'!$B$6:$B$45,MATCH(F126&amp;"",'المراحل'!$A$6:$A$45,0)),""))</f>
        <v/>
      </c>
      <c r="J126" s="22">
        <f>IF(A126&amp;""="","",IF(B126&amp;""="",1,COUNTIFS($B$6:B126,B126&amp;"",$H$6:H126,"&lt;&gt;منسحب")))</f>
        <v/>
      </c>
      <c r="K126" s="21">
        <f>IF(OR(I126="",J126=""),"",IF(H126="منسحب",0,ROUND(I126*IF(J126&lt;=1,0,IF(J126=2,'الإعدادات'!$B$5,'الإعدادات'!$B$6)),2)))</f>
        <v/>
      </c>
      <c r="L126" s="21">
        <f>IF(K126="","",IF(H126="منسحب",0,ROUND(MAX(0,I126-K126-N(G126)),2)))</f>
        <v/>
      </c>
      <c r="M126" s="21">
        <f>IF(L126="","",ROUND(L126*SUMIFS('الإعدادات'!$C$10:$C$17,'الإعدادات'!$B$10:$B$17,"&lt;="&amp;'الإعدادات'!$B$4),2))</f>
        <v/>
      </c>
      <c r="N126" s="21">
        <f>IF(A126&amp;""="","",SUMIFS('الدفعات'!$C$6:$C$2005,'الدفعات'!$B$6:$B$2005,A126&amp;""))</f>
        <v/>
      </c>
      <c r="O126" s="21">
        <f>IF(M126="","",ROUND(M126-N126,2))</f>
        <v/>
      </c>
      <c r="P126" s="21">
        <f>IF(L126="","",ROUND(L126-N126,2))</f>
        <v/>
      </c>
      <c r="Q126" s="6">
        <f>IF(A126&amp;""="","",IF(H126="منسحب","منسحب",IF(L126="","بيانات ناقصة",IF(O126&gt;0,"متأخر",IF(O126&lt;0,"دفع مقدمًا","مسدد حتى اليوم")))))</f>
        <v/>
      </c>
      <c r="R126" s="23">
        <f>IF(A126&amp;""="","",IFERROR(SUMIFS('الدفعات'!$A$6:$A$2005,'الدفعات'!$B$6:$B$2005,A126&amp;"",'الدفعات'!$G$6:$G$2005,1)/COUNTIFS('الدفعات'!$B$6:$B$2005,A126&amp;"",'الدفعات'!$G$6:$G$2005,1),""))</f>
        <v/>
      </c>
      <c r="S126" s="22">
        <f>IF(Q126="متأخر",COUNTIFS($Q$6:$Q$505,"متأخر",$O$6:$O$505,"&gt;"&amp;O126)+COUNTIFS($Q$6:Q126,"متأخر",$O$6:O126,O126),"")</f>
        <v/>
      </c>
    </row>
    <row r="127">
      <c r="A127" s="5" t="n"/>
      <c r="B127" s="5" t="n"/>
      <c r="C127" s="5" t="n"/>
      <c r="D127" s="5" t="n"/>
      <c r="E127" s="20" t="n"/>
      <c r="F127" s="5" t="n"/>
      <c r="G127" s="19" t="n"/>
      <c r="H127" s="5" t="n"/>
      <c r="I127" s="21">
        <f>IF(F127&amp;""="","",IFERROR(INDEX('المراحل'!$B$6:$B$45,MATCH(F127&amp;"",'المراحل'!$A$6:$A$45,0)),""))</f>
        <v/>
      </c>
      <c r="J127" s="22">
        <f>IF(A127&amp;""="","",IF(B127&amp;""="",1,COUNTIFS($B$6:B127,B127&amp;"",$H$6:H127,"&lt;&gt;منسحب")))</f>
        <v/>
      </c>
      <c r="K127" s="21">
        <f>IF(OR(I127="",J127=""),"",IF(H127="منسحب",0,ROUND(I127*IF(J127&lt;=1,0,IF(J127=2,'الإعدادات'!$B$5,'الإعدادات'!$B$6)),2)))</f>
        <v/>
      </c>
      <c r="L127" s="21">
        <f>IF(K127="","",IF(H127="منسحب",0,ROUND(MAX(0,I127-K127-N(G127)),2)))</f>
        <v/>
      </c>
      <c r="M127" s="21">
        <f>IF(L127="","",ROUND(L127*SUMIFS('الإعدادات'!$C$10:$C$17,'الإعدادات'!$B$10:$B$17,"&lt;="&amp;'الإعدادات'!$B$4),2))</f>
        <v/>
      </c>
      <c r="N127" s="21">
        <f>IF(A127&amp;""="","",SUMIFS('الدفعات'!$C$6:$C$2005,'الدفعات'!$B$6:$B$2005,A127&amp;""))</f>
        <v/>
      </c>
      <c r="O127" s="21">
        <f>IF(M127="","",ROUND(M127-N127,2))</f>
        <v/>
      </c>
      <c r="P127" s="21">
        <f>IF(L127="","",ROUND(L127-N127,2))</f>
        <v/>
      </c>
      <c r="Q127" s="6">
        <f>IF(A127&amp;""="","",IF(H127="منسحب","منسحب",IF(L127="","بيانات ناقصة",IF(O127&gt;0,"متأخر",IF(O127&lt;0,"دفع مقدمًا","مسدد حتى اليوم")))))</f>
        <v/>
      </c>
      <c r="R127" s="23">
        <f>IF(A127&amp;""="","",IFERROR(SUMIFS('الدفعات'!$A$6:$A$2005,'الدفعات'!$B$6:$B$2005,A127&amp;"",'الدفعات'!$G$6:$G$2005,1)/COUNTIFS('الدفعات'!$B$6:$B$2005,A127&amp;"",'الدفعات'!$G$6:$G$2005,1),""))</f>
        <v/>
      </c>
      <c r="S127" s="22">
        <f>IF(Q127="متأخر",COUNTIFS($Q$6:$Q$505,"متأخر",$O$6:$O$505,"&gt;"&amp;O127)+COUNTIFS($Q$6:Q127,"متأخر",$O$6:O127,O127),"")</f>
        <v/>
      </c>
    </row>
    <row r="128">
      <c r="A128" s="5" t="n"/>
      <c r="B128" s="5" t="n"/>
      <c r="C128" s="5" t="n"/>
      <c r="D128" s="5" t="n"/>
      <c r="E128" s="20" t="n"/>
      <c r="F128" s="5" t="n"/>
      <c r="G128" s="19" t="n"/>
      <c r="H128" s="5" t="n"/>
      <c r="I128" s="21">
        <f>IF(F128&amp;""="","",IFERROR(INDEX('المراحل'!$B$6:$B$45,MATCH(F128&amp;"",'المراحل'!$A$6:$A$45,0)),""))</f>
        <v/>
      </c>
      <c r="J128" s="22">
        <f>IF(A128&amp;""="","",IF(B128&amp;""="",1,COUNTIFS($B$6:B128,B128&amp;"",$H$6:H128,"&lt;&gt;منسحب")))</f>
        <v/>
      </c>
      <c r="K128" s="21">
        <f>IF(OR(I128="",J128=""),"",IF(H128="منسحب",0,ROUND(I128*IF(J128&lt;=1,0,IF(J128=2,'الإعدادات'!$B$5,'الإعدادات'!$B$6)),2)))</f>
        <v/>
      </c>
      <c r="L128" s="21">
        <f>IF(K128="","",IF(H128="منسحب",0,ROUND(MAX(0,I128-K128-N(G128)),2)))</f>
        <v/>
      </c>
      <c r="M128" s="21">
        <f>IF(L128="","",ROUND(L128*SUMIFS('الإعدادات'!$C$10:$C$17,'الإعدادات'!$B$10:$B$17,"&lt;="&amp;'الإعدادات'!$B$4),2))</f>
        <v/>
      </c>
      <c r="N128" s="21">
        <f>IF(A128&amp;""="","",SUMIFS('الدفعات'!$C$6:$C$2005,'الدفعات'!$B$6:$B$2005,A128&amp;""))</f>
        <v/>
      </c>
      <c r="O128" s="21">
        <f>IF(M128="","",ROUND(M128-N128,2))</f>
        <v/>
      </c>
      <c r="P128" s="21">
        <f>IF(L128="","",ROUND(L128-N128,2))</f>
        <v/>
      </c>
      <c r="Q128" s="6">
        <f>IF(A128&amp;""="","",IF(H128="منسحب","منسحب",IF(L128="","بيانات ناقصة",IF(O128&gt;0,"متأخر",IF(O128&lt;0,"دفع مقدمًا","مسدد حتى اليوم")))))</f>
        <v/>
      </c>
      <c r="R128" s="23">
        <f>IF(A128&amp;""="","",IFERROR(SUMIFS('الدفعات'!$A$6:$A$2005,'الدفعات'!$B$6:$B$2005,A128&amp;"",'الدفعات'!$G$6:$G$2005,1)/COUNTIFS('الدفعات'!$B$6:$B$2005,A128&amp;"",'الدفعات'!$G$6:$G$2005,1),""))</f>
        <v/>
      </c>
      <c r="S128" s="22">
        <f>IF(Q128="متأخر",COUNTIFS($Q$6:$Q$505,"متأخر",$O$6:$O$505,"&gt;"&amp;O128)+COUNTIFS($Q$6:Q128,"متأخر",$O$6:O128,O128),"")</f>
        <v/>
      </c>
    </row>
    <row r="129">
      <c r="A129" s="5" t="n"/>
      <c r="B129" s="5" t="n"/>
      <c r="C129" s="5" t="n"/>
      <c r="D129" s="5" t="n"/>
      <c r="E129" s="20" t="n"/>
      <c r="F129" s="5" t="n"/>
      <c r="G129" s="19" t="n"/>
      <c r="H129" s="5" t="n"/>
      <c r="I129" s="21">
        <f>IF(F129&amp;""="","",IFERROR(INDEX('المراحل'!$B$6:$B$45,MATCH(F129&amp;"",'المراحل'!$A$6:$A$45,0)),""))</f>
        <v/>
      </c>
      <c r="J129" s="22">
        <f>IF(A129&amp;""="","",IF(B129&amp;""="",1,COUNTIFS($B$6:B129,B129&amp;"",$H$6:H129,"&lt;&gt;منسحب")))</f>
        <v/>
      </c>
      <c r="K129" s="21">
        <f>IF(OR(I129="",J129=""),"",IF(H129="منسحب",0,ROUND(I129*IF(J129&lt;=1,0,IF(J129=2,'الإعدادات'!$B$5,'الإعدادات'!$B$6)),2)))</f>
        <v/>
      </c>
      <c r="L129" s="21">
        <f>IF(K129="","",IF(H129="منسحب",0,ROUND(MAX(0,I129-K129-N(G129)),2)))</f>
        <v/>
      </c>
      <c r="M129" s="21">
        <f>IF(L129="","",ROUND(L129*SUMIFS('الإعدادات'!$C$10:$C$17,'الإعدادات'!$B$10:$B$17,"&lt;="&amp;'الإعدادات'!$B$4),2))</f>
        <v/>
      </c>
      <c r="N129" s="21">
        <f>IF(A129&amp;""="","",SUMIFS('الدفعات'!$C$6:$C$2005,'الدفعات'!$B$6:$B$2005,A129&amp;""))</f>
        <v/>
      </c>
      <c r="O129" s="21">
        <f>IF(M129="","",ROUND(M129-N129,2))</f>
        <v/>
      </c>
      <c r="P129" s="21">
        <f>IF(L129="","",ROUND(L129-N129,2))</f>
        <v/>
      </c>
      <c r="Q129" s="6">
        <f>IF(A129&amp;""="","",IF(H129="منسحب","منسحب",IF(L129="","بيانات ناقصة",IF(O129&gt;0,"متأخر",IF(O129&lt;0,"دفع مقدمًا","مسدد حتى اليوم")))))</f>
        <v/>
      </c>
      <c r="R129" s="23">
        <f>IF(A129&amp;""="","",IFERROR(SUMIFS('الدفعات'!$A$6:$A$2005,'الدفعات'!$B$6:$B$2005,A129&amp;"",'الدفعات'!$G$6:$G$2005,1)/COUNTIFS('الدفعات'!$B$6:$B$2005,A129&amp;"",'الدفعات'!$G$6:$G$2005,1),""))</f>
        <v/>
      </c>
      <c r="S129" s="22">
        <f>IF(Q129="متأخر",COUNTIFS($Q$6:$Q$505,"متأخر",$O$6:$O$505,"&gt;"&amp;O129)+COUNTIFS($Q$6:Q129,"متأخر",$O$6:O129,O129),"")</f>
        <v/>
      </c>
    </row>
    <row r="130">
      <c r="A130" s="5" t="n"/>
      <c r="B130" s="5" t="n"/>
      <c r="C130" s="5" t="n"/>
      <c r="D130" s="5" t="n"/>
      <c r="E130" s="20" t="n"/>
      <c r="F130" s="5" t="n"/>
      <c r="G130" s="19" t="n"/>
      <c r="H130" s="5" t="n"/>
      <c r="I130" s="21">
        <f>IF(F130&amp;""="","",IFERROR(INDEX('المراحل'!$B$6:$B$45,MATCH(F130&amp;"",'المراحل'!$A$6:$A$45,0)),""))</f>
        <v/>
      </c>
      <c r="J130" s="22">
        <f>IF(A130&amp;""="","",IF(B130&amp;""="",1,COUNTIFS($B$6:B130,B130&amp;"",$H$6:H130,"&lt;&gt;منسحب")))</f>
        <v/>
      </c>
      <c r="K130" s="21">
        <f>IF(OR(I130="",J130=""),"",IF(H130="منسحب",0,ROUND(I130*IF(J130&lt;=1,0,IF(J130=2,'الإعدادات'!$B$5,'الإعدادات'!$B$6)),2)))</f>
        <v/>
      </c>
      <c r="L130" s="21">
        <f>IF(K130="","",IF(H130="منسحب",0,ROUND(MAX(0,I130-K130-N(G130)),2)))</f>
        <v/>
      </c>
      <c r="M130" s="21">
        <f>IF(L130="","",ROUND(L130*SUMIFS('الإعدادات'!$C$10:$C$17,'الإعدادات'!$B$10:$B$17,"&lt;="&amp;'الإعدادات'!$B$4),2))</f>
        <v/>
      </c>
      <c r="N130" s="21">
        <f>IF(A130&amp;""="","",SUMIFS('الدفعات'!$C$6:$C$2005,'الدفعات'!$B$6:$B$2005,A130&amp;""))</f>
        <v/>
      </c>
      <c r="O130" s="21">
        <f>IF(M130="","",ROUND(M130-N130,2))</f>
        <v/>
      </c>
      <c r="P130" s="21">
        <f>IF(L130="","",ROUND(L130-N130,2))</f>
        <v/>
      </c>
      <c r="Q130" s="6">
        <f>IF(A130&amp;""="","",IF(H130="منسحب","منسحب",IF(L130="","بيانات ناقصة",IF(O130&gt;0,"متأخر",IF(O130&lt;0,"دفع مقدمًا","مسدد حتى اليوم")))))</f>
        <v/>
      </c>
      <c r="R130" s="23">
        <f>IF(A130&amp;""="","",IFERROR(SUMIFS('الدفعات'!$A$6:$A$2005,'الدفعات'!$B$6:$B$2005,A130&amp;"",'الدفعات'!$G$6:$G$2005,1)/COUNTIFS('الدفعات'!$B$6:$B$2005,A130&amp;"",'الدفعات'!$G$6:$G$2005,1),""))</f>
        <v/>
      </c>
      <c r="S130" s="22">
        <f>IF(Q130="متأخر",COUNTIFS($Q$6:$Q$505,"متأخر",$O$6:$O$505,"&gt;"&amp;O130)+COUNTIFS($Q$6:Q130,"متأخر",$O$6:O130,O130),"")</f>
        <v/>
      </c>
    </row>
    <row r="131">
      <c r="A131" s="5" t="n"/>
      <c r="B131" s="5" t="n"/>
      <c r="C131" s="5" t="n"/>
      <c r="D131" s="5" t="n"/>
      <c r="E131" s="20" t="n"/>
      <c r="F131" s="5" t="n"/>
      <c r="G131" s="19" t="n"/>
      <c r="H131" s="5" t="n"/>
      <c r="I131" s="21">
        <f>IF(F131&amp;""="","",IFERROR(INDEX('المراحل'!$B$6:$B$45,MATCH(F131&amp;"",'المراحل'!$A$6:$A$45,0)),""))</f>
        <v/>
      </c>
      <c r="J131" s="22">
        <f>IF(A131&amp;""="","",IF(B131&amp;""="",1,COUNTIFS($B$6:B131,B131&amp;"",$H$6:H131,"&lt;&gt;منسحب")))</f>
        <v/>
      </c>
      <c r="K131" s="21">
        <f>IF(OR(I131="",J131=""),"",IF(H131="منسحب",0,ROUND(I131*IF(J131&lt;=1,0,IF(J131=2,'الإعدادات'!$B$5,'الإعدادات'!$B$6)),2)))</f>
        <v/>
      </c>
      <c r="L131" s="21">
        <f>IF(K131="","",IF(H131="منسحب",0,ROUND(MAX(0,I131-K131-N(G131)),2)))</f>
        <v/>
      </c>
      <c r="M131" s="21">
        <f>IF(L131="","",ROUND(L131*SUMIFS('الإعدادات'!$C$10:$C$17,'الإعدادات'!$B$10:$B$17,"&lt;="&amp;'الإعدادات'!$B$4),2))</f>
        <v/>
      </c>
      <c r="N131" s="21">
        <f>IF(A131&amp;""="","",SUMIFS('الدفعات'!$C$6:$C$2005,'الدفعات'!$B$6:$B$2005,A131&amp;""))</f>
        <v/>
      </c>
      <c r="O131" s="21">
        <f>IF(M131="","",ROUND(M131-N131,2))</f>
        <v/>
      </c>
      <c r="P131" s="21">
        <f>IF(L131="","",ROUND(L131-N131,2))</f>
        <v/>
      </c>
      <c r="Q131" s="6">
        <f>IF(A131&amp;""="","",IF(H131="منسحب","منسحب",IF(L131="","بيانات ناقصة",IF(O131&gt;0,"متأخر",IF(O131&lt;0,"دفع مقدمًا","مسدد حتى اليوم")))))</f>
        <v/>
      </c>
      <c r="R131" s="23">
        <f>IF(A131&amp;""="","",IFERROR(SUMIFS('الدفعات'!$A$6:$A$2005,'الدفعات'!$B$6:$B$2005,A131&amp;"",'الدفعات'!$G$6:$G$2005,1)/COUNTIFS('الدفعات'!$B$6:$B$2005,A131&amp;"",'الدفعات'!$G$6:$G$2005,1),""))</f>
        <v/>
      </c>
      <c r="S131" s="22">
        <f>IF(Q131="متأخر",COUNTIFS($Q$6:$Q$505,"متأخر",$O$6:$O$505,"&gt;"&amp;O131)+COUNTIFS($Q$6:Q131,"متأخر",$O$6:O131,O131),"")</f>
        <v/>
      </c>
    </row>
    <row r="132">
      <c r="A132" s="5" t="n"/>
      <c r="B132" s="5" t="n"/>
      <c r="C132" s="5" t="n"/>
      <c r="D132" s="5" t="n"/>
      <c r="E132" s="20" t="n"/>
      <c r="F132" s="5" t="n"/>
      <c r="G132" s="19" t="n"/>
      <c r="H132" s="5" t="n"/>
      <c r="I132" s="21">
        <f>IF(F132&amp;""="","",IFERROR(INDEX('المراحل'!$B$6:$B$45,MATCH(F132&amp;"",'المراحل'!$A$6:$A$45,0)),""))</f>
        <v/>
      </c>
      <c r="J132" s="22">
        <f>IF(A132&amp;""="","",IF(B132&amp;""="",1,COUNTIFS($B$6:B132,B132&amp;"",$H$6:H132,"&lt;&gt;منسحب")))</f>
        <v/>
      </c>
      <c r="K132" s="21">
        <f>IF(OR(I132="",J132=""),"",IF(H132="منسحب",0,ROUND(I132*IF(J132&lt;=1,0,IF(J132=2,'الإعدادات'!$B$5,'الإعدادات'!$B$6)),2)))</f>
        <v/>
      </c>
      <c r="L132" s="21">
        <f>IF(K132="","",IF(H132="منسحب",0,ROUND(MAX(0,I132-K132-N(G132)),2)))</f>
        <v/>
      </c>
      <c r="M132" s="21">
        <f>IF(L132="","",ROUND(L132*SUMIFS('الإعدادات'!$C$10:$C$17,'الإعدادات'!$B$10:$B$17,"&lt;="&amp;'الإعدادات'!$B$4),2))</f>
        <v/>
      </c>
      <c r="N132" s="21">
        <f>IF(A132&amp;""="","",SUMIFS('الدفعات'!$C$6:$C$2005,'الدفعات'!$B$6:$B$2005,A132&amp;""))</f>
        <v/>
      </c>
      <c r="O132" s="21">
        <f>IF(M132="","",ROUND(M132-N132,2))</f>
        <v/>
      </c>
      <c r="P132" s="21">
        <f>IF(L132="","",ROUND(L132-N132,2))</f>
        <v/>
      </c>
      <c r="Q132" s="6">
        <f>IF(A132&amp;""="","",IF(H132="منسحب","منسحب",IF(L132="","بيانات ناقصة",IF(O132&gt;0,"متأخر",IF(O132&lt;0,"دفع مقدمًا","مسدد حتى اليوم")))))</f>
        <v/>
      </c>
      <c r="R132" s="23">
        <f>IF(A132&amp;""="","",IFERROR(SUMIFS('الدفعات'!$A$6:$A$2005,'الدفعات'!$B$6:$B$2005,A132&amp;"",'الدفعات'!$G$6:$G$2005,1)/COUNTIFS('الدفعات'!$B$6:$B$2005,A132&amp;"",'الدفعات'!$G$6:$G$2005,1),""))</f>
        <v/>
      </c>
      <c r="S132" s="22">
        <f>IF(Q132="متأخر",COUNTIFS($Q$6:$Q$505,"متأخر",$O$6:$O$505,"&gt;"&amp;O132)+COUNTIFS($Q$6:Q132,"متأخر",$O$6:O132,O132),"")</f>
        <v/>
      </c>
    </row>
    <row r="133">
      <c r="A133" s="5" t="n"/>
      <c r="B133" s="5" t="n"/>
      <c r="C133" s="5" t="n"/>
      <c r="D133" s="5" t="n"/>
      <c r="E133" s="20" t="n"/>
      <c r="F133" s="5" t="n"/>
      <c r="G133" s="19" t="n"/>
      <c r="H133" s="5" t="n"/>
      <c r="I133" s="21">
        <f>IF(F133&amp;""="","",IFERROR(INDEX('المراحل'!$B$6:$B$45,MATCH(F133&amp;"",'المراحل'!$A$6:$A$45,0)),""))</f>
        <v/>
      </c>
      <c r="J133" s="22">
        <f>IF(A133&amp;""="","",IF(B133&amp;""="",1,COUNTIFS($B$6:B133,B133&amp;"",$H$6:H133,"&lt;&gt;منسحب")))</f>
        <v/>
      </c>
      <c r="K133" s="21">
        <f>IF(OR(I133="",J133=""),"",IF(H133="منسحب",0,ROUND(I133*IF(J133&lt;=1,0,IF(J133=2,'الإعدادات'!$B$5,'الإعدادات'!$B$6)),2)))</f>
        <v/>
      </c>
      <c r="L133" s="21">
        <f>IF(K133="","",IF(H133="منسحب",0,ROUND(MAX(0,I133-K133-N(G133)),2)))</f>
        <v/>
      </c>
      <c r="M133" s="21">
        <f>IF(L133="","",ROUND(L133*SUMIFS('الإعدادات'!$C$10:$C$17,'الإعدادات'!$B$10:$B$17,"&lt;="&amp;'الإعدادات'!$B$4),2))</f>
        <v/>
      </c>
      <c r="N133" s="21">
        <f>IF(A133&amp;""="","",SUMIFS('الدفعات'!$C$6:$C$2005,'الدفعات'!$B$6:$B$2005,A133&amp;""))</f>
        <v/>
      </c>
      <c r="O133" s="21">
        <f>IF(M133="","",ROUND(M133-N133,2))</f>
        <v/>
      </c>
      <c r="P133" s="21">
        <f>IF(L133="","",ROUND(L133-N133,2))</f>
        <v/>
      </c>
      <c r="Q133" s="6">
        <f>IF(A133&amp;""="","",IF(H133="منسحب","منسحب",IF(L133="","بيانات ناقصة",IF(O133&gt;0,"متأخر",IF(O133&lt;0,"دفع مقدمًا","مسدد حتى اليوم")))))</f>
        <v/>
      </c>
      <c r="R133" s="23">
        <f>IF(A133&amp;""="","",IFERROR(SUMIFS('الدفعات'!$A$6:$A$2005,'الدفعات'!$B$6:$B$2005,A133&amp;"",'الدفعات'!$G$6:$G$2005,1)/COUNTIFS('الدفعات'!$B$6:$B$2005,A133&amp;"",'الدفعات'!$G$6:$G$2005,1),""))</f>
        <v/>
      </c>
      <c r="S133" s="22">
        <f>IF(Q133="متأخر",COUNTIFS($Q$6:$Q$505,"متأخر",$O$6:$O$505,"&gt;"&amp;O133)+COUNTIFS($Q$6:Q133,"متأخر",$O$6:O133,O133),"")</f>
        <v/>
      </c>
    </row>
    <row r="134">
      <c r="A134" s="5" t="n"/>
      <c r="B134" s="5" t="n"/>
      <c r="C134" s="5" t="n"/>
      <c r="D134" s="5" t="n"/>
      <c r="E134" s="20" t="n"/>
      <c r="F134" s="5" t="n"/>
      <c r="G134" s="19" t="n"/>
      <c r="H134" s="5" t="n"/>
      <c r="I134" s="21">
        <f>IF(F134&amp;""="","",IFERROR(INDEX('المراحل'!$B$6:$B$45,MATCH(F134&amp;"",'المراحل'!$A$6:$A$45,0)),""))</f>
        <v/>
      </c>
      <c r="J134" s="22">
        <f>IF(A134&amp;""="","",IF(B134&amp;""="",1,COUNTIFS($B$6:B134,B134&amp;"",$H$6:H134,"&lt;&gt;منسحب")))</f>
        <v/>
      </c>
      <c r="K134" s="21">
        <f>IF(OR(I134="",J134=""),"",IF(H134="منسحب",0,ROUND(I134*IF(J134&lt;=1,0,IF(J134=2,'الإعدادات'!$B$5,'الإعدادات'!$B$6)),2)))</f>
        <v/>
      </c>
      <c r="L134" s="21">
        <f>IF(K134="","",IF(H134="منسحب",0,ROUND(MAX(0,I134-K134-N(G134)),2)))</f>
        <v/>
      </c>
      <c r="M134" s="21">
        <f>IF(L134="","",ROUND(L134*SUMIFS('الإعدادات'!$C$10:$C$17,'الإعدادات'!$B$10:$B$17,"&lt;="&amp;'الإعدادات'!$B$4),2))</f>
        <v/>
      </c>
      <c r="N134" s="21">
        <f>IF(A134&amp;""="","",SUMIFS('الدفعات'!$C$6:$C$2005,'الدفعات'!$B$6:$B$2005,A134&amp;""))</f>
        <v/>
      </c>
      <c r="O134" s="21">
        <f>IF(M134="","",ROUND(M134-N134,2))</f>
        <v/>
      </c>
      <c r="P134" s="21">
        <f>IF(L134="","",ROUND(L134-N134,2))</f>
        <v/>
      </c>
      <c r="Q134" s="6">
        <f>IF(A134&amp;""="","",IF(H134="منسحب","منسحب",IF(L134="","بيانات ناقصة",IF(O134&gt;0,"متأخر",IF(O134&lt;0,"دفع مقدمًا","مسدد حتى اليوم")))))</f>
        <v/>
      </c>
      <c r="R134" s="23">
        <f>IF(A134&amp;""="","",IFERROR(SUMIFS('الدفعات'!$A$6:$A$2005,'الدفعات'!$B$6:$B$2005,A134&amp;"",'الدفعات'!$G$6:$G$2005,1)/COUNTIFS('الدفعات'!$B$6:$B$2005,A134&amp;"",'الدفعات'!$G$6:$G$2005,1),""))</f>
        <v/>
      </c>
      <c r="S134" s="22">
        <f>IF(Q134="متأخر",COUNTIFS($Q$6:$Q$505,"متأخر",$O$6:$O$505,"&gt;"&amp;O134)+COUNTIFS($Q$6:Q134,"متأخر",$O$6:O134,O134),"")</f>
        <v/>
      </c>
    </row>
    <row r="135">
      <c r="A135" s="5" t="n"/>
      <c r="B135" s="5" t="n"/>
      <c r="C135" s="5" t="n"/>
      <c r="D135" s="5" t="n"/>
      <c r="E135" s="20" t="n"/>
      <c r="F135" s="5" t="n"/>
      <c r="G135" s="19" t="n"/>
      <c r="H135" s="5" t="n"/>
      <c r="I135" s="21">
        <f>IF(F135&amp;""="","",IFERROR(INDEX('المراحل'!$B$6:$B$45,MATCH(F135&amp;"",'المراحل'!$A$6:$A$45,0)),""))</f>
        <v/>
      </c>
      <c r="J135" s="22">
        <f>IF(A135&amp;""="","",IF(B135&amp;""="",1,COUNTIFS($B$6:B135,B135&amp;"",$H$6:H135,"&lt;&gt;منسحب")))</f>
        <v/>
      </c>
      <c r="K135" s="21">
        <f>IF(OR(I135="",J135=""),"",IF(H135="منسحب",0,ROUND(I135*IF(J135&lt;=1,0,IF(J135=2,'الإعدادات'!$B$5,'الإعدادات'!$B$6)),2)))</f>
        <v/>
      </c>
      <c r="L135" s="21">
        <f>IF(K135="","",IF(H135="منسحب",0,ROUND(MAX(0,I135-K135-N(G135)),2)))</f>
        <v/>
      </c>
      <c r="M135" s="21">
        <f>IF(L135="","",ROUND(L135*SUMIFS('الإعدادات'!$C$10:$C$17,'الإعدادات'!$B$10:$B$17,"&lt;="&amp;'الإعدادات'!$B$4),2))</f>
        <v/>
      </c>
      <c r="N135" s="21">
        <f>IF(A135&amp;""="","",SUMIFS('الدفعات'!$C$6:$C$2005,'الدفعات'!$B$6:$B$2005,A135&amp;""))</f>
        <v/>
      </c>
      <c r="O135" s="21">
        <f>IF(M135="","",ROUND(M135-N135,2))</f>
        <v/>
      </c>
      <c r="P135" s="21">
        <f>IF(L135="","",ROUND(L135-N135,2))</f>
        <v/>
      </c>
      <c r="Q135" s="6">
        <f>IF(A135&amp;""="","",IF(H135="منسحب","منسحب",IF(L135="","بيانات ناقصة",IF(O135&gt;0,"متأخر",IF(O135&lt;0,"دفع مقدمًا","مسدد حتى اليوم")))))</f>
        <v/>
      </c>
      <c r="R135" s="23">
        <f>IF(A135&amp;""="","",IFERROR(SUMIFS('الدفعات'!$A$6:$A$2005,'الدفعات'!$B$6:$B$2005,A135&amp;"",'الدفعات'!$G$6:$G$2005,1)/COUNTIFS('الدفعات'!$B$6:$B$2005,A135&amp;"",'الدفعات'!$G$6:$G$2005,1),""))</f>
        <v/>
      </c>
      <c r="S135" s="22">
        <f>IF(Q135="متأخر",COUNTIFS($Q$6:$Q$505,"متأخر",$O$6:$O$505,"&gt;"&amp;O135)+COUNTIFS($Q$6:Q135,"متأخر",$O$6:O135,O135),"")</f>
        <v/>
      </c>
    </row>
    <row r="136">
      <c r="A136" s="5" t="n"/>
      <c r="B136" s="5" t="n"/>
      <c r="C136" s="5" t="n"/>
      <c r="D136" s="5" t="n"/>
      <c r="E136" s="20" t="n"/>
      <c r="F136" s="5" t="n"/>
      <c r="G136" s="19" t="n"/>
      <c r="H136" s="5" t="n"/>
      <c r="I136" s="21">
        <f>IF(F136&amp;""="","",IFERROR(INDEX('المراحل'!$B$6:$B$45,MATCH(F136&amp;"",'المراحل'!$A$6:$A$45,0)),""))</f>
        <v/>
      </c>
      <c r="J136" s="22">
        <f>IF(A136&amp;""="","",IF(B136&amp;""="",1,COUNTIFS($B$6:B136,B136&amp;"",$H$6:H136,"&lt;&gt;منسحب")))</f>
        <v/>
      </c>
      <c r="K136" s="21">
        <f>IF(OR(I136="",J136=""),"",IF(H136="منسحب",0,ROUND(I136*IF(J136&lt;=1,0,IF(J136=2,'الإعدادات'!$B$5,'الإعدادات'!$B$6)),2)))</f>
        <v/>
      </c>
      <c r="L136" s="21">
        <f>IF(K136="","",IF(H136="منسحب",0,ROUND(MAX(0,I136-K136-N(G136)),2)))</f>
        <v/>
      </c>
      <c r="M136" s="21">
        <f>IF(L136="","",ROUND(L136*SUMIFS('الإعدادات'!$C$10:$C$17,'الإعدادات'!$B$10:$B$17,"&lt;="&amp;'الإعدادات'!$B$4),2))</f>
        <v/>
      </c>
      <c r="N136" s="21">
        <f>IF(A136&amp;""="","",SUMIFS('الدفعات'!$C$6:$C$2005,'الدفعات'!$B$6:$B$2005,A136&amp;""))</f>
        <v/>
      </c>
      <c r="O136" s="21">
        <f>IF(M136="","",ROUND(M136-N136,2))</f>
        <v/>
      </c>
      <c r="P136" s="21">
        <f>IF(L136="","",ROUND(L136-N136,2))</f>
        <v/>
      </c>
      <c r="Q136" s="6">
        <f>IF(A136&amp;""="","",IF(H136="منسحب","منسحب",IF(L136="","بيانات ناقصة",IF(O136&gt;0,"متأخر",IF(O136&lt;0,"دفع مقدمًا","مسدد حتى اليوم")))))</f>
        <v/>
      </c>
      <c r="R136" s="23">
        <f>IF(A136&amp;""="","",IFERROR(SUMIFS('الدفعات'!$A$6:$A$2005,'الدفعات'!$B$6:$B$2005,A136&amp;"",'الدفعات'!$G$6:$G$2005,1)/COUNTIFS('الدفعات'!$B$6:$B$2005,A136&amp;"",'الدفعات'!$G$6:$G$2005,1),""))</f>
        <v/>
      </c>
      <c r="S136" s="22">
        <f>IF(Q136="متأخر",COUNTIFS($Q$6:$Q$505,"متأخر",$O$6:$O$505,"&gt;"&amp;O136)+COUNTIFS($Q$6:Q136,"متأخر",$O$6:O136,O136),"")</f>
        <v/>
      </c>
    </row>
    <row r="137">
      <c r="A137" s="5" t="n"/>
      <c r="B137" s="5" t="n"/>
      <c r="C137" s="5" t="n"/>
      <c r="D137" s="5" t="n"/>
      <c r="E137" s="20" t="n"/>
      <c r="F137" s="5" t="n"/>
      <c r="G137" s="19" t="n"/>
      <c r="H137" s="5" t="n"/>
      <c r="I137" s="21">
        <f>IF(F137&amp;""="","",IFERROR(INDEX('المراحل'!$B$6:$B$45,MATCH(F137&amp;"",'المراحل'!$A$6:$A$45,0)),""))</f>
        <v/>
      </c>
      <c r="J137" s="22">
        <f>IF(A137&amp;""="","",IF(B137&amp;""="",1,COUNTIFS($B$6:B137,B137&amp;"",$H$6:H137,"&lt;&gt;منسحب")))</f>
        <v/>
      </c>
      <c r="K137" s="21">
        <f>IF(OR(I137="",J137=""),"",IF(H137="منسحب",0,ROUND(I137*IF(J137&lt;=1,0,IF(J137=2,'الإعدادات'!$B$5,'الإعدادات'!$B$6)),2)))</f>
        <v/>
      </c>
      <c r="L137" s="21">
        <f>IF(K137="","",IF(H137="منسحب",0,ROUND(MAX(0,I137-K137-N(G137)),2)))</f>
        <v/>
      </c>
      <c r="M137" s="21">
        <f>IF(L137="","",ROUND(L137*SUMIFS('الإعدادات'!$C$10:$C$17,'الإعدادات'!$B$10:$B$17,"&lt;="&amp;'الإعدادات'!$B$4),2))</f>
        <v/>
      </c>
      <c r="N137" s="21">
        <f>IF(A137&amp;""="","",SUMIFS('الدفعات'!$C$6:$C$2005,'الدفعات'!$B$6:$B$2005,A137&amp;""))</f>
        <v/>
      </c>
      <c r="O137" s="21">
        <f>IF(M137="","",ROUND(M137-N137,2))</f>
        <v/>
      </c>
      <c r="P137" s="21">
        <f>IF(L137="","",ROUND(L137-N137,2))</f>
        <v/>
      </c>
      <c r="Q137" s="6">
        <f>IF(A137&amp;""="","",IF(H137="منسحب","منسحب",IF(L137="","بيانات ناقصة",IF(O137&gt;0,"متأخر",IF(O137&lt;0,"دفع مقدمًا","مسدد حتى اليوم")))))</f>
        <v/>
      </c>
      <c r="R137" s="23">
        <f>IF(A137&amp;""="","",IFERROR(SUMIFS('الدفعات'!$A$6:$A$2005,'الدفعات'!$B$6:$B$2005,A137&amp;"",'الدفعات'!$G$6:$G$2005,1)/COUNTIFS('الدفعات'!$B$6:$B$2005,A137&amp;"",'الدفعات'!$G$6:$G$2005,1),""))</f>
        <v/>
      </c>
      <c r="S137" s="22">
        <f>IF(Q137="متأخر",COUNTIFS($Q$6:$Q$505,"متأخر",$O$6:$O$505,"&gt;"&amp;O137)+COUNTIFS($Q$6:Q137,"متأخر",$O$6:O137,O137),"")</f>
        <v/>
      </c>
    </row>
    <row r="138">
      <c r="A138" s="5" t="n"/>
      <c r="B138" s="5" t="n"/>
      <c r="C138" s="5" t="n"/>
      <c r="D138" s="5" t="n"/>
      <c r="E138" s="20" t="n"/>
      <c r="F138" s="5" t="n"/>
      <c r="G138" s="19" t="n"/>
      <c r="H138" s="5" t="n"/>
      <c r="I138" s="21">
        <f>IF(F138&amp;""="","",IFERROR(INDEX('المراحل'!$B$6:$B$45,MATCH(F138&amp;"",'المراحل'!$A$6:$A$45,0)),""))</f>
        <v/>
      </c>
      <c r="J138" s="22">
        <f>IF(A138&amp;""="","",IF(B138&amp;""="",1,COUNTIFS($B$6:B138,B138&amp;"",$H$6:H138,"&lt;&gt;منسحب")))</f>
        <v/>
      </c>
      <c r="K138" s="21">
        <f>IF(OR(I138="",J138=""),"",IF(H138="منسحب",0,ROUND(I138*IF(J138&lt;=1,0,IF(J138=2,'الإعدادات'!$B$5,'الإعدادات'!$B$6)),2)))</f>
        <v/>
      </c>
      <c r="L138" s="21">
        <f>IF(K138="","",IF(H138="منسحب",0,ROUND(MAX(0,I138-K138-N(G138)),2)))</f>
        <v/>
      </c>
      <c r="M138" s="21">
        <f>IF(L138="","",ROUND(L138*SUMIFS('الإعدادات'!$C$10:$C$17,'الإعدادات'!$B$10:$B$17,"&lt;="&amp;'الإعدادات'!$B$4),2))</f>
        <v/>
      </c>
      <c r="N138" s="21">
        <f>IF(A138&amp;""="","",SUMIFS('الدفعات'!$C$6:$C$2005,'الدفعات'!$B$6:$B$2005,A138&amp;""))</f>
        <v/>
      </c>
      <c r="O138" s="21">
        <f>IF(M138="","",ROUND(M138-N138,2))</f>
        <v/>
      </c>
      <c r="P138" s="21">
        <f>IF(L138="","",ROUND(L138-N138,2))</f>
        <v/>
      </c>
      <c r="Q138" s="6">
        <f>IF(A138&amp;""="","",IF(H138="منسحب","منسحب",IF(L138="","بيانات ناقصة",IF(O138&gt;0,"متأخر",IF(O138&lt;0,"دفع مقدمًا","مسدد حتى اليوم")))))</f>
        <v/>
      </c>
      <c r="R138" s="23">
        <f>IF(A138&amp;""="","",IFERROR(SUMIFS('الدفعات'!$A$6:$A$2005,'الدفعات'!$B$6:$B$2005,A138&amp;"",'الدفعات'!$G$6:$G$2005,1)/COUNTIFS('الدفعات'!$B$6:$B$2005,A138&amp;"",'الدفعات'!$G$6:$G$2005,1),""))</f>
        <v/>
      </c>
      <c r="S138" s="22">
        <f>IF(Q138="متأخر",COUNTIFS($Q$6:$Q$505,"متأخر",$O$6:$O$505,"&gt;"&amp;O138)+COUNTIFS($Q$6:Q138,"متأخر",$O$6:O138,O138),"")</f>
        <v/>
      </c>
    </row>
    <row r="139">
      <c r="A139" s="5" t="n"/>
      <c r="B139" s="5" t="n"/>
      <c r="C139" s="5" t="n"/>
      <c r="D139" s="5" t="n"/>
      <c r="E139" s="20" t="n"/>
      <c r="F139" s="5" t="n"/>
      <c r="G139" s="19" t="n"/>
      <c r="H139" s="5" t="n"/>
      <c r="I139" s="21">
        <f>IF(F139&amp;""="","",IFERROR(INDEX('المراحل'!$B$6:$B$45,MATCH(F139&amp;"",'المراحل'!$A$6:$A$45,0)),""))</f>
        <v/>
      </c>
      <c r="J139" s="22">
        <f>IF(A139&amp;""="","",IF(B139&amp;""="",1,COUNTIFS($B$6:B139,B139&amp;"",$H$6:H139,"&lt;&gt;منسحب")))</f>
        <v/>
      </c>
      <c r="K139" s="21">
        <f>IF(OR(I139="",J139=""),"",IF(H139="منسحب",0,ROUND(I139*IF(J139&lt;=1,0,IF(J139=2,'الإعدادات'!$B$5,'الإعدادات'!$B$6)),2)))</f>
        <v/>
      </c>
      <c r="L139" s="21">
        <f>IF(K139="","",IF(H139="منسحب",0,ROUND(MAX(0,I139-K139-N(G139)),2)))</f>
        <v/>
      </c>
      <c r="M139" s="21">
        <f>IF(L139="","",ROUND(L139*SUMIFS('الإعدادات'!$C$10:$C$17,'الإعدادات'!$B$10:$B$17,"&lt;="&amp;'الإعدادات'!$B$4),2))</f>
        <v/>
      </c>
      <c r="N139" s="21">
        <f>IF(A139&amp;""="","",SUMIFS('الدفعات'!$C$6:$C$2005,'الدفعات'!$B$6:$B$2005,A139&amp;""))</f>
        <v/>
      </c>
      <c r="O139" s="21">
        <f>IF(M139="","",ROUND(M139-N139,2))</f>
        <v/>
      </c>
      <c r="P139" s="21">
        <f>IF(L139="","",ROUND(L139-N139,2))</f>
        <v/>
      </c>
      <c r="Q139" s="6">
        <f>IF(A139&amp;""="","",IF(H139="منسحب","منسحب",IF(L139="","بيانات ناقصة",IF(O139&gt;0,"متأخر",IF(O139&lt;0,"دفع مقدمًا","مسدد حتى اليوم")))))</f>
        <v/>
      </c>
      <c r="R139" s="23">
        <f>IF(A139&amp;""="","",IFERROR(SUMIFS('الدفعات'!$A$6:$A$2005,'الدفعات'!$B$6:$B$2005,A139&amp;"",'الدفعات'!$G$6:$G$2005,1)/COUNTIFS('الدفعات'!$B$6:$B$2005,A139&amp;"",'الدفعات'!$G$6:$G$2005,1),""))</f>
        <v/>
      </c>
      <c r="S139" s="22">
        <f>IF(Q139="متأخر",COUNTIFS($Q$6:$Q$505,"متأخر",$O$6:$O$505,"&gt;"&amp;O139)+COUNTIFS($Q$6:Q139,"متأخر",$O$6:O139,O139),"")</f>
        <v/>
      </c>
    </row>
    <row r="140">
      <c r="A140" s="5" t="n"/>
      <c r="B140" s="5" t="n"/>
      <c r="C140" s="5" t="n"/>
      <c r="D140" s="5" t="n"/>
      <c r="E140" s="20" t="n"/>
      <c r="F140" s="5" t="n"/>
      <c r="G140" s="19" t="n"/>
      <c r="H140" s="5" t="n"/>
      <c r="I140" s="21">
        <f>IF(F140&amp;""="","",IFERROR(INDEX('المراحل'!$B$6:$B$45,MATCH(F140&amp;"",'المراحل'!$A$6:$A$45,0)),""))</f>
        <v/>
      </c>
      <c r="J140" s="22">
        <f>IF(A140&amp;""="","",IF(B140&amp;""="",1,COUNTIFS($B$6:B140,B140&amp;"",$H$6:H140,"&lt;&gt;منسحب")))</f>
        <v/>
      </c>
      <c r="K140" s="21">
        <f>IF(OR(I140="",J140=""),"",IF(H140="منسحب",0,ROUND(I140*IF(J140&lt;=1,0,IF(J140=2,'الإعدادات'!$B$5,'الإعدادات'!$B$6)),2)))</f>
        <v/>
      </c>
      <c r="L140" s="21">
        <f>IF(K140="","",IF(H140="منسحب",0,ROUND(MAX(0,I140-K140-N(G140)),2)))</f>
        <v/>
      </c>
      <c r="M140" s="21">
        <f>IF(L140="","",ROUND(L140*SUMIFS('الإعدادات'!$C$10:$C$17,'الإعدادات'!$B$10:$B$17,"&lt;="&amp;'الإعدادات'!$B$4),2))</f>
        <v/>
      </c>
      <c r="N140" s="21">
        <f>IF(A140&amp;""="","",SUMIFS('الدفعات'!$C$6:$C$2005,'الدفعات'!$B$6:$B$2005,A140&amp;""))</f>
        <v/>
      </c>
      <c r="O140" s="21">
        <f>IF(M140="","",ROUND(M140-N140,2))</f>
        <v/>
      </c>
      <c r="P140" s="21">
        <f>IF(L140="","",ROUND(L140-N140,2))</f>
        <v/>
      </c>
      <c r="Q140" s="6">
        <f>IF(A140&amp;""="","",IF(H140="منسحب","منسحب",IF(L140="","بيانات ناقصة",IF(O140&gt;0,"متأخر",IF(O140&lt;0,"دفع مقدمًا","مسدد حتى اليوم")))))</f>
        <v/>
      </c>
      <c r="R140" s="23">
        <f>IF(A140&amp;""="","",IFERROR(SUMIFS('الدفعات'!$A$6:$A$2005,'الدفعات'!$B$6:$B$2005,A140&amp;"",'الدفعات'!$G$6:$G$2005,1)/COUNTIFS('الدفعات'!$B$6:$B$2005,A140&amp;"",'الدفعات'!$G$6:$G$2005,1),""))</f>
        <v/>
      </c>
      <c r="S140" s="22">
        <f>IF(Q140="متأخر",COUNTIFS($Q$6:$Q$505,"متأخر",$O$6:$O$505,"&gt;"&amp;O140)+COUNTIFS($Q$6:Q140,"متأخر",$O$6:O140,O140),"")</f>
        <v/>
      </c>
    </row>
    <row r="141">
      <c r="A141" s="5" t="n"/>
      <c r="B141" s="5" t="n"/>
      <c r="C141" s="5" t="n"/>
      <c r="D141" s="5" t="n"/>
      <c r="E141" s="20" t="n"/>
      <c r="F141" s="5" t="n"/>
      <c r="G141" s="19" t="n"/>
      <c r="H141" s="5" t="n"/>
      <c r="I141" s="21">
        <f>IF(F141&amp;""="","",IFERROR(INDEX('المراحل'!$B$6:$B$45,MATCH(F141&amp;"",'المراحل'!$A$6:$A$45,0)),""))</f>
        <v/>
      </c>
      <c r="J141" s="22">
        <f>IF(A141&amp;""="","",IF(B141&amp;""="",1,COUNTIFS($B$6:B141,B141&amp;"",$H$6:H141,"&lt;&gt;منسحب")))</f>
        <v/>
      </c>
      <c r="K141" s="21">
        <f>IF(OR(I141="",J141=""),"",IF(H141="منسحب",0,ROUND(I141*IF(J141&lt;=1,0,IF(J141=2,'الإعدادات'!$B$5,'الإعدادات'!$B$6)),2)))</f>
        <v/>
      </c>
      <c r="L141" s="21">
        <f>IF(K141="","",IF(H141="منسحب",0,ROUND(MAX(0,I141-K141-N(G141)),2)))</f>
        <v/>
      </c>
      <c r="M141" s="21">
        <f>IF(L141="","",ROUND(L141*SUMIFS('الإعدادات'!$C$10:$C$17,'الإعدادات'!$B$10:$B$17,"&lt;="&amp;'الإعدادات'!$B$4),2))</f>
        <v/>
      </c>
      <c r="N141" s="21">
        <f>IF(A141&amp;""="","",SUMIFS('الدفعات'!$C$6:$C$2005,'الدفعات'!$B$6:$B$2005,A141&amp;""))</f>
        <v/>
      </c>
      <c r="O141" s="21">
        <f>IF(M141="","",ROUND(M141-N141,2))</f>
        <v/>
      </c>
      <c r="P141" s="21">
        <f>IF(L141="","",ROUND(L141-N141,2))</f>
        <v/>
      </c>
      <c r="Q141" s="6">
        <f>IF(A141&amp;""="","",IF(H141="منسحب","منسحب",IF(L141="","بيانات ناقصة",IF(O141&gt;0,"متأخر",IF(O141&lt;0,"دفع مقدمًا","مسدد حتى اليوم")))))</f>
        <v/>
      </c>
      <c r="R141" s="23">
        <f>IF(A141&amp;""="","",IFERROR(SUMIFS('الدفعات'!$A$6:$A$2005,'الدفعات'!$B$6:$B$2005,A141&amp;"",'الدفعات'!$G$6:$G$2005,1)/COUNTIFS('الدفعات'!$B$6:$B$2005,A141&amp;"",'الدفعات'!$G$6:$G$2005,1),""))</f>
        <v/>
      </c>
      <c r="S141" s="22">
        <f>IF(Q141="متأخر",COUNTIFS($Q$6:$Q$505,"متأخر",$O$6:$O$505,"&gt;"&amp;O141)+COUNTIFS($Q$6:Q141,"متأخر",$O$6:O141,O141),"")</f>
        <v/>
      </c>
    </row>
    <row r="142">
      <c r="A142" s="5" t="n"/>
      <c r="B142" s="5" t="n"/>
      <c r="C142" s="5" t="n"/>
      <c r="D142" s="5" t="n"/>
      <c r="E142" s="20" t="n"/>
      <c r="F142" s="5" t="n"/>
      <c r="G142" s="19" t="n"/>
      <c r="H142" s="5" t="n"/>
      <c r="I142" s="21">
        <f>IF(F142&amp;""="","",IFERROR(INDEX('المراحل'!$B$6:$B$45,MATCH(F142&amp;"",'المراحل'!$A$6:$A$45,0)),""))</f>
        <v/>
      </c>
      <c r="J142" s="22">
        <f>IF(A142&amp;""="","",IF(B142&amp;""="",1,COUNTIFS($B$6:B142,B142&amp;"",$H$6:H142,"&lt;&gt;منسحب")))</f>
        <v/>
      </c>
      <c r="K142" s="21">
        <f>IF(OR(I142="",J142=""),"",IF(H142="منسحب",0,ROUND(I142*IF(J142&lt;=1,0,IF(J142=2,'الإعدادات'!$B$5,'الإعدادات'!$B$6)),2)))</f>
        <v/>
      </c>
      <c r="L142" s="21">
        <f>IF(K142="","",IF(H142="منسحب",0,ROUND(MAX(0,I142-K142-N(G142)),2)))</f>
        <v/>
      </c>
      <c r="M142" s="21">
        <f>IF(L142="","",ROUND(L142*SUMIFS('الإعدادات'!$C$10:$C$17,'الإعدادات'!$B$10:$B$17,"&lt;="&amp;'الإعدادات'!$B$4),2))</f>
        <v/>
      </c>
      <c r="N142" s="21">
        <f>IF(A142&amp;""="","",SUMIFS('الدفعات'!$C$6:$C$2005,'الدفعات'!$B$6:$B$2005,A142&amp;""))</f>
        <v/>
      </c>
      <c r="O142" s="21">
        <f>IF(M142="","",ROUND(M142-N142,2))</f>
        <v/>
      </c>
      <c r="P142" s="21">
        <f>IF(L142="","",ROUND(L142-N142,2))</f>
        <v/>
      </c>
      <c r="Q142" s="6">
        <f>IF(A142&amp;""="","",IF(H142="منسحب","منسحب",IF(L142="","بيانات ناقصة",IF(O142&gt;0,"متأخر",IF(O142&lt;0,"دفع مقدمًا","مسدد حتى اليوم")))))</f>
        <v/>
      </c>
      <c r="R142" s="23">
        <f>IF(A142&amp;""="","",IFERROR(SUMIFS('الدفعات'!$A$6:$A$2005,'الدفعات'!$B$6:$B$2005,A142&amp;"",'الدفعات'!$G$6:$G$2005,1)/COUNTIFS('الدفعات'!$B$6:$B$2005,A142&amp;"",'الدفعات'!$G$6:$G$2005,1),""))</f>
        <v/>
      </c>
      <c r="S142" s="22">
        <f>IF(Q142="متأخر",COUNTIFS($Q$6:$Q$505,"متأخر",$O$6:$O$505,"&gt;"&amp;O142)+COUNTIFS($Q$6:Q142,"متأخر",$O$6:O142,O142),"")</f>
        <v/>
      </c>
    </row>
    <row r="143">
      <c r="A143" s="5" t="n"/>
      <c r="B143" s="5" t="n"/>
      <c r="C143" s="5" t="n"/>
      <c r="D143" s="5" t="n"/>
      <c r="E143" s="20" t="n"/>
      <c r="F143" s="5" t="n"/>
      <c r="G143" s="19" t="n"/>
      <c r="H143" s="5" t="n"/>
      <c r="I143" s="21">
        <f>IF(F143&amp;""="","",IFERROR(INDEX('المراحل'!$B$6:$B$45,MATCH(F143&amp;"",'المراحل'!$A$6:$A$45,0)),""))</f>
        <v/>
      </c>
      <c r="J143" s="22">
        <f>IF(A143&amp;""="","",IF(B143&amp;""="",1,COUNTIFS($B$6:B143,B143&amp;"",$H$6:H143,"&lt;&gt;منسحب")))</f>
        <v/>
      </c>
      <c r="K143" s="21">
        <f>IF(OR(I143="",J143=""),"",IF(H143="منسحب",0,ROUND(I143*IF(J143&lt;=1,0,IF(J143=2,'الإعدادات'!$B$5,'الإعدادات'!$B$6)),2)))</f>
        <v/>
      </c>
      <c r="L143" s="21">
        <f>IF(K143="","",IF(H143="منسحب",0,ROUND(MAX(0,I143-K143-N(G143)),2)))</f>
        <v/>
      </c>
      <c r="M143" s="21">
        <f>IF(L143="","",ROUND(L143*SUMIFS('الإعدادات'!$C$10:$C$17,'الإعدادات'!$B$10:$B$17,"&lt;="&amp;'الإعدادات'!$B$4),2))</f>
        <v/>
      </c>
      <c r="N143" s="21">
        <f>IF(A143&amp;""="","",SUMIFS('الدفعات'!$C$6:$C$2005,'الدفعات'!$B$6:$B$2005,A143&amp;""))</f>
        <v/>
      </c>
      <c r="O143" s="21">
        <f>IF(M143="","",ROUND(M143-N143,2))</f>
        <v/>
      </c>
      <c r="P143" s="21">
        <f>IF(L143="","",ROUND(L143-N143,2))</f>
        <v/>
      </c>
      <c r="Q143" s="6">
        <f>IF(A143&amp;""="","",IF(H143="منسحب","منسحب",IF(L143="","بيانات ناقصة",IF(O143&gt;0,"متأخر",IF(O143&lt;0,"دفع مقدمًا","مسدد حتى اليوم")))))</f>
        <v/>
      </c>
      <c r="R143" s="23">
        <f>IF(A143&amp;""="","",IFERROR(SUMIFS('الدفعات'!$A$6:$A$2005,'الدفعات'!$B$6:$B$2005,A143&amp;"",'الدفعات'!$G$6:$G$2005,1)/COUNTIFS('الدفعات'!$B$6:$B$2005,A143&amp;"",'الدفعات'!$G$6:$G$2005,1),""))</f>
        <v/>
      </c>
      <c r="S143" s="22">
        <f>IF(Q143="متأخر",COUNTIFS($Q$6:$Q$505,"متأخر",$O$6:$O$505,"&gt;"&amp;O143)+COUNTIFS($Q$6:Q143,"متأخر",$O$6:O143,O143),"")</f>
        <v/>
      </c>
    </row>
    <row r="144">
      <c r="A144" s="5" t="n"/>
      <c r="B144" s="5" t="n"/>
      <c r="C144" s="5" t="n"/>
      <c r="D144" s="5" t="n"/>
      <c r="E144" s="20" t="n"/>
      <c r="F144" s="5" t="n"/>
      <c r="G144" s="19" t="n"/>
      <c r="H144" s="5" t="n"/>
      <c r="I144" s="21">
        <f>IF(F144&amp;""="","",IFERROR(INDEX('المراحل'!$B$6:$B$45,MATCH(F144&amp;"",'المراحل'!$A$6:$A$45,0)),""))</f>
        <v/>
      </c>
      <c r="J144" s="22">
        <f>IF(A144&amp;""="","",IF(B144&amp;""="",1,COUNTIFS($B$6:B144,B144&amp;"",$H$6:H144,"&lt;&gt;منسحب")))</f>
        <v/>
      </c>
      <c r="K144" s="21">
        <f>IF(OR(I144="",J144=""),"",IF(H144="منسحب",0,ROUND(I144*IF(J144&lt;=1,0,IF(J144=2,'الإعدادات'!$B$5,'الإعدادات'!$B$6)),2)))</f>
        <v/>
      </c>
      <c r="L144" s="21">
        <f>IF(K144="","",IF(H144="منسحب",0,ROUND(MAX(0,I144-K144-N(G144)),2)))</f>
        <v/>
      </c>
      <c r="M144" s="21">
        <f>IF(L144="","",ROUND(L144*SUMIFS('الإعدادات'!$C$10:$C$17,'الإعدادات'!$B$10:$B$17,"&lt;="&amp;'الإعدادات'!$B$4),2))</f>
        <v/>
      </c>
      <c r="N144" s="21">
        <f>IF(A144&amp;""="","",SUMIFS('الدفعات'!$C$6:$C$2005,'الدفعات'!$B$6:$B$2005,A144&amp;""))</f>
        <v/>
      </c>
      <c r="O144" s="21">
        <f>IF(M144="","",ROUND(M144-N144,2))</f>
        <v/>
      </c>
      <c r="P144" s="21">
        <f>IF(L144="","",ROUND(L144-N144,2))</f>
        <v/>
      </c>
      <c r="Q144" s="6">
        <f>IF(A144&amp;""="","",IF(H144="منسحب","منسحب",IF(L144="","بيانات ناقصة",IF(O144&gt;0,"متأخر",IF(O144&lt;0,"دفع مقدمًا","مسدد حتى اليوم")))))</f>
        <v/>
      </c>
      <c r="R144" s="23">
        <f>IF(A144&amp;""="","",IFERROR(SUMIFS('الدفعات'!$A$6:$A$2005,'الدفعات'!$B$6:$B$2005,A144&amp;"",'الدفعات'!$G$6:$G$2005,1)/COUNTIFS('الدفعات'!$B$6:$B$2005,A144&amp;"",'الدفعات'!$G$6:$G$2005,1),""))</f>
        <v/>
      </c>
      <c r="S144" s="22">
        <f>IF(Q144="متأخر",COUNTIFS($Q$6:$Q$505,"متأخر",$O$6:$O$505,"&gt;"&amp;O144)+COUNTIFS($Q$6:Q144,"متأخر",$O$6:O144,O144),"")</f>
        <v/>
      </c>
    </row>
    <row r="145">
      <c r="A145" s="5" t="n"/>
      <c r="B145" s="5" t="n"/>
      <c r="C145" s="5" t="n"/>
      <c r="D145" s="5" t="n"/>
      <c r="E145" s="20" t="n"/>
      <c r="F145" s="5" t="n"/>
      <c r="G145" s="19" t="n"/>
      <c r="H145" s="5" t="n"/>
      <c r="I145" s="21">
        <f>IF(F145&amp;""="","",IFERROR(INDEX('المراحل'!$B$6:$B$45,MATCH(F145&amp;"",'المراحل'!$A$6:$A$45,0)),""))</f>
        <v/>
      </c>
      <c r="J145" s="22">
        <f>IF(A145&amp;""="","",IF(B145&amp;""="",1,COUNTIFS($B$6:B145,B145&amp;"",$H$6:H145,"&lt;&gt;منسحب")))</f>
        <v/>
      </c>
      <c r="K145" s="21">
        <f>IF(OR(I145="",J145=""),"",IF(H145="منسحب",0,ROUND(I145*IF(J145&lt;=1,0,IF(J145=2,'الإعدادات'!$B$5,'الإعدادات'!$B$6)),2)))</f>
        <v/>
      </c>
      <c r="L145" s="21">
        <f>IF(K145="","",IF(H145="منسحب",0,ROUND(MAX(0,I145-K145-N(G145)),2)))</f>
        <v/>
      </c>
      <c r="M145" s="21">
        <f>IF(L145="","",ROUND(L145*SUMIFS('الإعدادات'!$C$10:$C$17,'الإعدادات'!$B$10:$B$17,"&lt;="&amp;'الإعدادات'!$B$4),2))</f>
        <v/>
      </c>
      <c r="N145" s="21">
        <f>IF(A145&amp;""="","",SUMIFS('الدفعات'!$C$6:$C$2005,'الدفعات'!$B$6:$B$2005,A145&amp;""))</f>
        <v/>
      </c>
      <c r="O145" s="21">
        <f>IF(M145="","",ROUND(M145-N145,2))</f>
        <v/>
      </c>
      <c r="P145" s="21">
        <f>IF(L145="","",ROUND(L145-N145,2))</f>
        <v/>
      </c>
      <c r="Q145" s="6">
        <f>IF(A145&amp;""="","",IF(H145="منسحب","منسحب",IF(L145="","بيانات ناقصة",IF(O145&gt;0,"متأخر",IF(O145&lt;0,"دفع مقدمًا","مسدد حتى اليوم")))))</f>
        <v/>
      </c>
      <c r="R145" s="23">
        <f>IF(A145&amp;""="","",IFERROR(SUMIFS('الدفعات'!$A$6:$A$2005,'الدفعات'!$B$6:$B$2005,A145&amp;"",'الدفعات'!$G$6:$G$2005,1)/COUNTIFS('الدفعات'!$B$6:$B$2005,A145&amp;"",'الدفعات'!$G$6:$G$2005,1),""))</f>
        <v/>
      </c>
      <c r="S145" s="22">
        <f>IF(Q145="متأخر",COUNTIFS($Q$6:$Q$505,"متأخر",$O$6:$O$505,"&gt;"&amp;O145)+COUNTIFS($Q$6:Q145,"متأخر",$O$6:O145,O145),"")</f>
        <v/>
      </c>
    </row>
    <row r="146">
      <c r="A146" s="5" t="n"/>
      <c r="B146" s="5" t="n"/>
      <c r="C146" s="5" t="n"/>
      <c r="D146" s="5" t="n"/>
      <c r="E146" s="20" t="n"/>
      <c r="F146" s="5" t="n"/>
      <c r="G146" s="19" t="n"/>
      <c r="H146" s="5" t="n"/>
      <c r="I146" s="21">
        <f>IF(F146&amp;""="","",IFERROR(INDEX('المراحل'!$B$6:$B$45,MATCH(F146&amp;"",'المراحل'!$A$6:$A$45,0)),""))</f>
        <v/>
      </c>
      <c r="J146" s="22">
        <f>IF(A146&amp;""="","",IF(B146&amp;""="",1,COUNTIFS($B$6:B146,B146&amp;"",$H$6:H146,"&lt;&gt;منسحب")))</f>
        <v/>
      </c>
      <c r="K146" s="21">
        <f>IF(OR(I146="",J146=""),"",IF(H146="منسحب",0,ROUND(I146*IF(J146&lt;=1,0,IF(J146=2,'الإعدادات'!$B$5,'الإعدادات'!$B$6)),2)))</f>
        <v/>
      </c>
      <c r="L146" s="21">
        <f>IF(K146="","",IF(H146="منسحب",0,ROUND(MAX(0,I146-K146-N(G146)),2)))</f>
        <v/>
      </c>
      <c r="M146" s="21">
        <f>IF(L146="","",ROUND(L146*SUMIFS('الإعدادات'!$C$10:$C$17,'الإعدادات'!$B$10:$B$17,"&lt;="&amp;'الإعدادات'!$B$4),2))</f>
        <v/>
      </c>
      <c r="N146" s="21">
        <f>IF(A146&amp;""="","",SUMIFS('الدفعات'!$C$6:$C$2005,'الدفعات'!$B$6:$B$2005,A146&amp;""))</f>
        <v/>
      </c>
      <c r="O146" s="21">
        <f>IF(M146="","",ROUND(M146-N146,2))</f>
        <v/>
      </c>
      <c r="P146" s="21">
        <f>IF(L146="","",ROUND(L146-N146,2))</f>
        <v/>
      </c>
      <c r="Q146" s="6">
        <f>IF(A146&amp;""="","",IF(H146="منسحب","منسحب",IF(L146="","بيانات ناقصة",IF(O146&gt;0,"متأخر",IF(O146&lt;0,"دفع مقدمًا","مسدد حتى اليوم")))))</f>
        <v/>
      </c>
      <c r="R146" s="23">
        <f>IF(A146&amp;""="","",IFERROR(SUMIFS('الدفعات'!$A$6:$A$2005,'الدفعات'!$B$6:$B$2005,A146&amp;"",'الدفعات'!$G$6:$G$2005,1)/COUNTIFS('الدفعات'!$B$6:$B$2005,A146&amp;"",'الدفعات'!$G$6:$G$2005,1),""))</f>
        <v/>
      </c>
      <c r="S146" s="22">
        <f>IF(Q146="متأخر",COUNTIFS($Q$6:$Q$505,"متأخر",$O$6:$O$505,"&gt;"&amp;O146)+COUNTIFS($Q$6:Q146,"متأخر",$O$6:O146,O146),"")</f>
        <v/>
      </c>
    </row>
    <row r="147">
      <c r="A147" s="5" t="n"/>
      <c r="B147" s="5" t="n"/>
      <c r="C147" s="5" t="n"/>
      <c r="D147" s="5" t="n"/>
      <c r="E147" s="20" t="n"/>
      <c r="F147" s="5" t="n"/>
      <c r="G147" s="19" t="n"/>
      <c r="H147" s="5" t="n"/>
      <c r="I147" s="21">
        <f>IF(F147&amp;""="","",IFERROR(INDEX('المراحل'!$B$6:$B$45,MATCH(F147&amp;"",'المراحل'!$A$6:$A$45,0)),""))</f>
        <v/>
      </c>
      <c r="J147" s="22">
        <f>IF(A147&amp;""="","",IF(B147&amp;""="",1,COUNTIFS($B$6:B147,B147&amp;"",$H$6:H147,"&lt;&gt;منسحب")))</f>
        <v/>
      </c>
      <c r="K147" s="21">
        <f>IF(OR(I147="",J147=""),"",IF(H147="منسحب",0,ROUND(I147*IF(J147&lt;=1,0,IF(J147=2,'الإعدادات'!$B$5,'الإعدادات'!$B$6)),2)))</f>
        <v/>
      </c>
      <c r="L147" s="21">
        <f>IF(K147="","",IF(H147="منسحب",0,ROUND(MAX(0,I147-K147-N(G147)),2)))</f>
        <v/>
      </c>
      <c r="M147" s="21">
        <f>IF(L147="","",ROUND(L147*SUMIFS('الإعدادات'!$C$10:$C$17,'الإعدادات'!$B$10:$B$17,"&lt;="&amp;'الإعدادات'!$B$4),2))</f>
        <v/>
      </c>
      <c r="N147" s="21">
        <f>IF(A147&amp;""="","",SUMIFS('الدفعات'!$C$6:$C$2005,'الدفعات'!$B$6:$B$2005,A147&amp;""))</f>
        <v/>
      </c>
      <c r="O147" s="21">
        <f>IF(M147="","",ROUND(M147-N147,2))</f>
        <v/>
      </c>
      <c r="P147" s="21">
        <f>IF(L147="","",ROUND(L147-N147,2))</f>
        <v/>
      </c>
      <c r="Q147" s="6">
        <f>IF(A147&amp;""="","",IF(H147="منسحب","منسحب",IF(L147="","بيانات ناقصة",IF(O147&gt;0,"متأخر",IF(O147&lt;0,"دفع مقدمًا","مسدد حتى اليوم")))))</f>
        <v/>
      </c>
      <c r="R147" s="23">
        <f>IF(A147&amp;""="","",IFERROR(SUMIFS('الدفعات'!$A$6:$A$2005,'الدفعات'!$B$6:$B$2005,A147&amp;"",'الدفعات'!$G$6:$G$2005,1)/COUNTIFS('الدفعات'!$B$6:$B$2005,A147&amp;"",'الدفعات'!$G$6:$G$2005,1),""))</f>
        <v/>
      </c>
      <c r="S147" s="22">
        <f>IF(Q147="متأخر",COUNTIFS($Q$6:$Q$505,"متأخر",$O$6:$O$505,"&gt;"&amp;O147)+COUNTIFS($Q$6:Q147,"متأخر",$O$6:O147,O147),"")</f>
        <v/>
      </c>
    </row>
    <row r="148">
      <c r="A148" s="5" t="n"/>
      <c r="B148" s="5" t="n"/>
      <c r="C148" s="5" t="n"/>
      <c r="D148" s="5" t="n"/>
      <c r="E148" s="20" t="n"/>
      <c r="F148" s="5" t="n"/>
      <c r="G148" s="19" t="n"/>
      <c r="H148" s="5" t="n"/>
      <c r="I148" s="21">
        <f>IF(F148&amp;""="","",IFERROR(INDEX('المراحل'!$B$6:$B$45,MATCH(F148&amp;"",'المراحل'!$A$6:$A$45,0)),""))</f>
        <v/>
      </c>
      <c r="J148" s="22">
        <f>IF(A148&amp;""="","",IF(B148&amp;""="",1,COUNTIFS($B$6:B148,B148&amp;"",$H$6:H148,"&lt;&gt;منسحب")))</f>
        <v/>
      </c>
      <c r="K148" s="21">
        <f>IF(OR(I148="",J148=""),"",IF(H148="منسحب",0,ROUND(I148*IF(J148&lt;=1,0,IF(J148=2,'الإعدادات'!$B$5,'الإعدادات'!$B$6)),2)))</f>
        <v/>
      </c>
      <c r="L148" s="21">
        <f>IF(K148="","",IF(H148="منسحب",0,ROUND(MAX(0,I148-K148-N(G148)),2)))</f>
        <v/>
      </c>
      <c r="M148" s="21">
        <f>IF(L148="","",ROUND(L148*SUMIFS('الإعدادات'!$C$10:$C$17,'الإعدادات'!$B$10:$B$17,"&lt;="&amp;'الإعدادات'!$B$4),2))</f>
        <v/>
      </c>
      <c r="N148" s="21">
        <f>IF(A148&amp;""="","",SUMIFS('الدفعات'!$C$6:$C$2005,'الدفعات'!$B$6:$B$2005,A148&amp;""))</f>
        <v/>
      </c>
      <c r="O148" s="21">
        <f>IF(M148="","",ROUND(M148-N148,2))</f>
        <v/>
      </c>
      <c r="P148" s="21">
        <f>IF(L148="","",ROUND(L148-N148,2))</f>
        <v/>
      </c>
      <c r="Q148" s="6">
        <f>IF(A148&amp;""="","",IF(H148="منسحب","منسحب",IF(L148="","بيانات ناقصة",IF(O148&gt;0,"متأخر",IF(O148&lt;0,"دفع مقدمًا","مسدد حتى اليوم")))))</f>
        <v/>
      </c>
      <c r="R148" s="23">
        <f>IF(A148&amp;""="","",IFERROR(SUMIFS('الدفعات'!$A$6:$A$2005,'الدفعات'!$B$6:$B$2005,A148&amp;"",'الدفعات'!$G$6:$G$2005,1)/COUNTIFS('الدفعات'!$B$6:$B$2005,A148&amp;"",'الدفعات'!$G$6:$G$2005,1),""))</f>
        <v/>
      </c>
      <c r="S148" s="22">
        <f>IF(Q148="متأخر",COUNTIFS($Q$6:$Q$505,"متأخر",$O$6:$O$505,"&gt;"&amp;O148)+COUNTIFS($Q$6:Q148,"متأخر",$O$6:O148,O148),"")</f>
        <v/>
      </c>
    </row>
    <row r="149">
      <c r="A149" s="5" t="n"/>
      <c r="B149" s="5" t="n"/>
      <c r="C149" s="5" t="n"/>
      <c r="D149" s="5" t="n"/>
      <c r="E149" s="20" t="n"/>
      <c r="F149" s="5" t="n"/>
      <c r="G149" s="19" t="n"/>
      <c r="H149" s="5" t="n"/>
      <c r="I149" s="21">
        <f>IF(F149&amp;""="","",IFERROR(INDEX('المراحل'!$B$6:$B$45,MATCH(F149&amp;"",'المراحل'!$A$6:$A$45,0)),""))</f>
        <v/>
      </c>
      <c r="J149" s="22">
        <f>IF(A149&amp;""="","",IF(B149&amp;""="",1,COUNTIFS($B$6:B149,B149&amp;"",$H$6:H149,"&lt;&gt;منسحب")))</f>
        <v/>
      </c>
      <c r="K149" s="21">
        <f>IF(OR(I149="",J149=""),"",IF(H149="منسحب",0,ROUND(I149*IF(J149&lt;=1,0,IF(J149=2,'الإعدادات'!$B$5,'الإعدادات'!$B$6)),2)))</f>
        <v/>
      </c>
      <c r="L149" s="21">
        <f>IF(K149="","",IF(H149="منسحب",0,ROUND(MAX(0,I149-K149-N(G149)),2)))</f>
        <v/>
      </c>
      <c r="M149" s="21">
        <f>IF(L149="","",ROUND(L149*SUMIFS('الإعدادات'!$C$10:$C$17,'الإعدادات'!$B$10:$B$17,"&lt;="&amp;'الإعدادات'!$B$4),2))</f>
        <v/>
      </c>
      <c r="N149" s="21">
        <f>IF(A149&amp;""="","",SUMIFS('الدفعات'!$C$6:$C$2005,'الدفعات'!$B$6:$B$2005,A149&amp;""))</f>
        <v/>
      </c>
      <c r="O149" s="21">
        <f>IF(M149="","",ROUND(M149-N149,2))</f>
        <v/>
      </c>
      <c r="P149" s="21">
        <f>IF(L149="","",ROUND(L149-N149,2))</f>
        <v/>
      </c>
      <c r="Q149" s="6">
        <f>IF(A149&amp;""="","",IF(H149="منسحب","منسحب",IF(L149="","بيانات ناقصة",IF(O149&gt;0,"متأخر",IF(O149&lt;0,"دفع مقدمًا","مسدد حتى اليوم")))))</f>
        <v/>
      </c>
      <c r="R149" s="23">
        <f>IF(A149&amp;""="","",IFERROR(SUMIFS('الدفعات'!$A$6:$A$2005,'الدفعات'!$B$6:$B$2005,A149&amp;"",'الدفعات'!$G$6:$G$2005,1)/COUNTIFS('الدفعات'!$B$6:$B$2005,A149&amp;"",'الدفعات'!$G$6:$G$2005,1),""))</f>
        <v/>
      </c>
      <c r="S149" s="22">
        <f>IF(Q149="متأخر",COUNTIFS($Q$6:$Q$505,"متأخر",$O$6:$O$505,"&gt;"&amp;O149)+COUNTIFS($Q$6:Q149,"متأخر",$O$6:O149,O149),"")</f>
        <v/>
      </c>
    </row>
    <row r="150">
      <c r="A150" s="5" t="n"/>
      <c r="B150" s="5" t="n"/>
      <c r="C150" s="5" t="n"/>
      <c r="D150" s="5" t="n"/>
      <c r="E150" s="20" t="n"/>
      <c r="F150" s="5" t="n"/>
      <c r="G150" s="19" t="n"/>
      <c r="H150" s="5" t="n"/>
      <c r="I150" s="21">
        <f>IF(F150&amp;""="","",IFERROR(INDEX('المراحل'!$B$6:$B$45,MATCH(F150&amp;"",'المراحل'!$A$6:$A$45,0)),""))</f>
        <v/>
      </c>
      <c r="J150" s="22">
        <f>IF(A150&amp;""="","",IF(B150&amp;""="",1,COUNTIFS($B$6:B150,B150&amp;"",$H$6:H150,"&lt;&gt;منسحب")))</f>
        <v/>
      </c>
      <c r="K150" s="21">
        <f>IF(OR(I150="",J150=""),"",IF(H150="منسحب",0,ROUND(I150*IF(J150&lt;=1,0,IF(J150=2,'الإعدادات'!$B$5,'الإعدادات'!$B$6)),2)))</f>
        <v/>
      </c>
      <c r="L150" s="21">
        <f>IF(K150="","",IF(H150="منسحب",0,ROUND(MAX(0,I150-K150-N(G150)),2)))</f>
        <v/>
      </c>
      <c r="M150" s="21">
        <f>IF(L150="","",ROUND(L150*SUMIFS('الإعدادات'!$C$10:$C$17,'الإعدادات'!$B$10:$B$17,"&lt;="&amp;'الإعدادات'!$B$4),2))</f>
        <v/>
      </c>
      <c r="N150" s="21">
        <f>IF(A150&amp;""="","",SUMIFS('الدفعات'!$C$6:$C$2005,'الدفعات'!$B$6:$B$2005,A150&amp;""))</f>
        <v/>
      </c>
      <c r="O150" s="21">
        <f>IF(M150="","",ROUND(M150-N150,2))</f>
        <v/>
      </c>
      <c r="P150" s="21">
        <f>IF(L150="","",ROUND(L150-N150,2))</f>
        <v/>
      </c>
      <c r="Q150" s="6">
        <f>IF(A150&amp;""="","",IF(H150="منسحب","منسحب",IF(L150="","بيانات ناقصة",IF(O150&gt;0,"متأخر",IF(O150&lt;0,"دفع مقدمًا","مسدد حتى اليوم")))))</f>
        <v/>
      </c>
      <c r="R150" s="23">
        <f>IF(A150&amp;""="","",IFERROR(SUMIFS('الدفعات'!$A$6:$A$2005,'الدفعات'!$B$6:$B$2005,A150&amp;"",'الدفعات'!$G$6:$G$2005,1)/COUNTIFS('الدفعات'!$B$6:$B$2005,A150&amp;"",'الدفعات'!$G$6:$G$2005,1),""))</f>
        <v/>
      </c>
      <c r="S150" s="22">
        <f>IF(Q150="متأخر",COUNTIFS($Q$6:$Q$505,"متأخر",$O$6:$O$505,"&gt;"&amp;O150)+COUNTIFS($Q$6:Q150,"متأخر",$O$6:O150,O150),"")</f>
        <v/>
      </c>
    </row>
    <row r="151">
      <c r="A151" s="5" t="n"/>
      <c r="B151" s="5" t="n"/>
      <c r="C151" s="5" t="n"/>
      <c r="D151" s="5" t="n"/>
      <c r="E151" s="20" t="n"/>
      <c r="F151" s="5" t="n"/>
      <c r="G151" s="19" t="n"/>
      <c r="H151" s="5" t="n"/>
      <c r="I151" s="21">
        <f>IF(F151&amp;""="","",IFERROR(INDEX('المراحل'!$B$6:$B$45,MATCH(F151&amp;"",'المراحل'!$A$6:$A$45,0)),""))</f>
        <v/>
      </c>
      <c r="J151" s="22">
        <f>IF(A151&amp;""="","",IF(B151&amp;""="",1,COUNTIFS($B$6:B151,B151&amp;"",$H$6:H151,"&lt;&gt;منسحب")))</f>
        <v/>
      </c>
      <c r="K151" s="21">
        <f>IF(OR(I151="",J151=""),"",IF(H151="منسحب",0,ROUND(I151*IF(J151&lt;=1,0,IF(J151=2,'الإعدادات'!$B$5,'الإعدادات'!$B$6)),2)))</f>
        <v/>
      </c>
      <c r="L151" s="21">
        <f>IF(K151="","",IF(H151="منسحب",0,ROUND(MAX(0,I151-K151-N(G151)),2)))</f>
        <v/>
      </c>
      <c r="M151" s="21">
        <f>IF(L151="","",ROUND(L151*SUMIFS('الإعدادات'!$C$10:$C$17,'الإعدادات'!$B$10:$B$17,"&lt;="&amp;'الإعدادات'!$B$4),2))</f>
        <v/>
      </c>
      <c r="N151" s="21">
        <f>IF(A151&amp;""="","",SUMIFS('الدفعات'!$C$6:$C$2005,'الدفعات'!$B$6:$B$2005,A151&amp;""))</f>
        <v/>
      </c>
      <c r="O151" s="21">
        <f>IF(M151="","",ROUND(M151-N151,2))</f>
        <v/>
      </c>
      <c r="P151" s="21">
        <f>IF(L151="","",ROUND(L151-N151,2))</f>
        <v/>
      </c>
      <c r="Q151" s="6">
        <f>IF(A151&amp;""="","",IF(H151="منسحب","منسحب",IF(L151="","بيانات ناقصة",IF(O151&gt;0,"متأخر",IF(O151&lt;0,"دفع مقدمًا","مسدد حتى اليوم")))))</f>
        <v/>
      </c>
      <c r="R151" s="23">
        <f>IF(A151&amp;""="","",IFERROR(SUMIFS('الدفعات'!$A$6:$A$2005,'الدفعات'!$B$6:$B$2005,A151&amp;"",'الدفعات'!$G$6:$G$2005,1)/COUNTIFS('الدفعات'!$B$6:$B$2005,A151&amp;"",'الدفعات'!$G$6:$G$2005,1),""))</f>
        <v/>
      </c>
      <c r="S151" s="22">
        <f>IF(Q151="متأخر",COUNTIFS($Q$6:$Q$505,"متأخر",$O$6:$O$505,"&gt;"&amp;O151)+COUNTIFS($Q$6:Q151,"متأخر",$O$6:O151,O151),"")</f>
        <v/>
      </c>
    </row>
    <row r="152">
      <c r="A152" s="5" t="n"/>
      <c r="B152" s="5" t="n"/>
      <c r="C152" s="5" t="n"/>
      <c r="D152" s="5" t="n"/>
      <c r="E152" s="20" t="n"/>
      <c r="F152" s="5" t="n"/>
      <c r="G152" s="19" t="n"/>
      <c r="H152" s="5" t="n"/>
      <c r="I152" s="21">
        <f>IF(F152&amp;""="","",IFERROR(INDEX('المراحل'!$B$6:$B$45,MATCH(F152&amp;"",'المراحل'!$A$6:$A$45,0)),""))</f>
        <v/>
      </c>
      <c r="J152" s="22">
        <f>IF(A152&amp;""="","",IF(B152&amp;""="",1,COUNTIFS($B$6:B152,B152&amp;"",$H$6:H152,"&lt;&gt;منسحب")))</f>
        <v/>
      </c>
      <c r="K152" s="21">
        <f>IF(OR(I152="",J152=""),"",IF(H152="منسحب",0,ROUND(I152*IF(J152&lt;=1,0,IF(J152=2,'الإعدادات'!$B$5,'الإعدادات'!$B$6)),2)))</f>
        <v/>
      </c>
      <c r="L152" s="21">
        <f>IF(K152="","",IF(H152="منسحب",0,ROUND(MAX(0,I152-K152-N(G152)),2)))</f>
        <v/>
      </c>
      <c r="M152" s="21">
        <f>IF(L152="","",ROUND(L152*SUMIFS('الإعدادات'!$C$10:$C$17,'الإعدادات'!$B$10:$B$17,"&lt;="&amp;'الإعدادات'!$B$4),2))</f>
        <v/>
      </c>
      <c r="N152" s="21">
        <f>IF(A152&amp;""="","",SUMIFS('الدفعات'!$C$6:$C$2005,'الدفعات'!$B$6:$B$2005,A152&amp;""))</f>
        <v/>
      </c>
      <c r="O152" s="21">
        <f>IF(M152="","",ROUND(M152-N152,2))</f>
        <v/>
      </c>
      <c r="P152" s="21">
        <f>IF(L152="","",ROUND(L152-N152,2))</f>
        <v/>
      </c>
      <c r="Q152" s="6">
        <f>IF(A152&amp;""="","",IF(H152="منسحب","منسحب",IF(L152="","بيانات ناقصة",IF(O152&gt;0,"متأخر",IF(O152&lt;0,"دفع مقدمًا","مسدد حتى اليوم")))))</f>
        <v/>
      </c>
      <c r="R152" s="23">
        <f>IF(A152&amp;""="","",IFERROR(SUMIFS('الدفعات'!$A$6:$A$2005,'الدفعات'!$B$6:$B$2005,A152&amp;"",'الدفعات'!$G$6:$G$2005,1)/COUNTIFS('الدفعات'!$B$6:$B$2005,A152&amp;"",'الدفعات'!$G$6:$G$2005,1),""))</f>
        <v/>
      </c>
      <c r="S152" s="22">
        <f>IF(Q152="متأخر",COUNTIFS($Q$6:$Q$505,"متأخر",$O$6:$O$505,"&gt;"&amp;O152)+COUNTIFS($Q$6:Q152,"متأخر",$O$6:O152,O152),"")</f>
        <v/>
      </c>
    </row>
    <row r="153">
      <c r="A153" s="5" t="n"/>
      <c r="B153" s="5" t="n"/>
      <c r="C153" s="5" t="n"/>
      <c r="D153" s="5" t="n"/>
      <c r="E153" s="20" t="n"/>
      <c r="F153" s="5" t="n"/>
      <c r="G153" s="19" t="n"/>
      <c r="H153" s="5" t="n"/>
      <c r="I153" s="21">
        <f>IF(F153&amp;""="","",IFERROR(INDEX('المراحل'!$B$6:$B$45,MATCH(F153&amp;"",'المراحل'!$A$6:$A$45,0)),""))</f>
        <v/>
      </c>
      <c r="J153" s="22">
        <f>IF(A153&amp;""="","",IF(B153&amp;""="",1,COUNTIFS($B$6:B153,B153&amp;"",$H$6:H153,"&lt;&gt;منسحب")))</f>
        <v/>
      </c>
      <c r="K153" s="21">
        <f>IF(OR(I153="",J153=""),"",IF(H153="منسحب",0,ROUND(I153*IF(J153&lt;=1,0,IF(J153=2,'الإعدادات'!$B$5,'الإعدادات'!$B$6)),2)))</f>
        <v/>
      </c>
      <c r="L153" s="21">
        <f>IF(K153="","",IF(H153="منسحب",0,ROUND(MAX(0,I153-K153-N(G153)),2)))</f>
        <v/>
      </c>
      <c r="M153" s="21">
        <f>IF(L153="","",ROUND(L153*SUMIFS('الإعدادات'!$C$10:$C$17,'الإعدادات'!$B$10:$B$17,"&lt;="&amp;'الإعدادات'!$B$4),2))</f>
        <v/>
      </c>
      <c r="N153" s="21">
        <f>IF(A153&amp;""="","",SUMIFS('الدفعات'!$C$6:$C$2005,'الدفعات'!$B$6:$B$2005,A153&amp;""))</f>
        <v/>
      </c>
      <c r="O153" s="21">
        <f>IF(M153="","",ROUND(M153-N153,2))</f>
        <v/>
      </c>
      <c r="P153" s="21">
        <f>IF(L153="","",ROUND(L153-N153,2))</f>
        <v/>
      </c>
      <c r="Q153" s="6">
        <f>IF(A153&amp;""="","",IF(H153="منسحب","منسحب",IF(L153="","بيانات ناقصة",IF(O153&gt;0,"متأخر",IF(O153&lt;0,"دفع مقدمًا","مسدد حتى اليوم")))))</f>
        <v/>
      </c>
      <c r="R153" s="23">
        <f>IF(A153&amp;""="","",IFERROR(SUMIFS('الدفعات'!$A$6:$A$2005,'الدفعات'!$B$6:$B$2005,A153&amp;"",'الدفعات'!$G$6:$G$2005,1)/COUNTIFS('الدفعات'!$B$6:$B$2005,A153&amp;"",'الدفعات'!$G$6:$G$2005,1),""))</f>
        <v/>
      </c>
      <c r="S153" s="22">
        <f>IF(Q153="متأخر",COUNTIFS($Q$6:$Q$505,"متأخر",$O$6:$O$505,"&gt;"&amp;O153)+COUNTIFS($Q$6:Q153,"متأخر",$O$6:O153,O153),"")</f>
        <v/>
      </c>
    </row>
    <row r="154">
      <c r="A154" s="5" t="n"/>
      <c r="B154" s="5" t="n"/>
      <c r="C154" s="5" t="n"/>
      <c r="D154" s="5" t="n"/>
      <c r="E154" s="20" t="n"/>
      <c r="F154" s="5" t="n"/>
      <c r="G154" s="19" t="n"/>
      <c r="H154" s="5" t="n"/>
      <c r="I154" s="21">
        <f>IF(F154&amp;""="","",IFERROR(INDEX('المراحل'!$B$6:$B$45,MATCH(F154&amp;"",'المراحل'!$A$6:$A$45,0)),""))</f>
        <v/>
      </c>
      <c r="J154" s="22">
        <f>IF(A154&amp;""="","",IF(B154&amp;""="",1,COUNTIFS($B$6:B154,B154&amp;"",$H$6:H154,"&lt;&gt;منسحب")))</f>
        <v/>
      </c>
      <c r="K154" s="21">
        <f>IF(OR(I154="",J154=""),"",IF(H154="منسحب",0,ROUND(I154*IF(J154&lt;=1,0,IF(J154=2,'الإعدادات'!$B$5,'الإعدادات'!$B$6)),2)))</f>
        <v/>
      </c>
      <c r="L154" s="21">
        <f>IF(K154="","",IF(H154="منسحب",0,ROUND(MAX(0,I154-K154-N(G154)),2)))</f>
        <v/>
      </c>
      <c r="M154" s="21">
        <f>IF(L154="","",ROUND(L154*SUMIFS('الإعدادات'!$C$10:$C$17,'الإعدادات'!$B$10:$B$17,"&lt;="&amp;'الإعدادات'!$B$4),2))</f>
        <v/>
      </c>
      <c r="N154" s="21">
        <f>IF(A154&amp;""="","",SUMIFS('الدفعات'!$C$6:$C$2005,'الدفعات'!$B$6:$B$2005,A154&amp;""))</f>
        <v/>
      </c>
      <c r="O154" s="21">
        <f>IF(M154="","",ROUND(M154-N154,2))</f>
        <v/>
      </c>
      <c r="P154" s="21">
        <f>IF(L154="","",ROUND(L154-N154,2))</f>
        <v/>
      </c>
      <c r="Q154" s="6">
        <f>IF(A154&amp;""="","",IF(H154="منسحب","منسحب",IF(L154="","بيانات ناقصة",IF(O154&gt;0,"متأخر",IF(O154&lt;0,"دفع مقدمًا","مسدد حتى اليوم")))))</f>
        <v/>
      </c>
      <c r="R154" s="23">
        <f>IF(A154&amp;""="","",IFERROR(SUMIFS('الدفعات'!$A$6:$A$2005,'الدفعات'!$B$6:$B$2005,A154&amp;"",'الدفعات'!$G$6:$G$2005,1)/COUNTIFS('الدفعات'!$B$6:$B$2005,A154&amp;"",'الدفعات'!$G$6:$G$2005,1),""))</f>
        <v/>
      </c>
      <c r="S154" s="22">
        <f>IF(Q154="متأخر",COUNTIFS($Q$6:$Q$505,"متأخر",$O$6:$O$505,"&gt;"&amp;O154)+COUNTIFS($Q$6:Q154,"متأخر",$O$6:O154,O154),"")</f>
        <v/>
      </c>
    </row>
    <row r="155">
      <c r="A155" s="5" t="n"/>
      <c r="B155" s="5" t="n"/>
      <c r="C155" s="5" t="n"/>
      <c r="D155" s="5" t="n"/>
      <c r="E155" s="20" t="n"/>
      <c r="F155" s="5" t="n"/>
      <c r="G155" s="19" t="n"/>
      <c r="H155" s="5" t="n"/>
      <c r="I155" s="21">
        <f>IF(F155&amp;""="","",IFERROR(INDEX('المراحل'!$B$6:$B$45,MATCH(F155&amp;"",'المراحل'!$A$6:$A$45,0)),""))</f>
        <v/>
      </c>
      <c r="J155" s="22">
        <f>IF(A155&amp;""="","",IF(B155&amp;""="",1,COUNTIFS($B$6:B155,B155&amp;"",$H$6:H155,"&lt;&gt;منسحب")))</f>
        <v/>
      </c>
      <c r="K155" s="21">
        <f>IF(OR(I155="",J155=""),"",IF(H155="منسحب",0,ROUND(I155*IF(J155&lt;=1,0,IF(J155=2,'الإعدادات'!$B$5,'الإعدادات'!$B$6)),2)))</f>
        <v/>
      </c>
      <c r="L155" s="21">
        <f>IF(K155="","",IF(H155="منسحب",0,ROUND(MAX(0,I155-K155-N(G155)),2)))</f>
        <v/>
      </c>
      <c r="M155" s="21">
        <f>IF(L155="","",ROUND(L155*SUMIFS('الإعدادات'!$C$10:$C$17,'الإعدادات'!$B$10:$B$17,"&lt;="&amp;'الإعدادات'!$B$4),2))</f>
        <v/>
      </c>
      <c r="N155" s="21">
        <f>IF(A155&amp;""="","",SUMIFS('الدفعات'!$C$6:$C$2005,'الدفعات'!$B$6:$B$2005,A155&amp;""))</f>
        <v/>
      </c>
      <c r="O155" s="21">
        <f>IF(M155="","",ROUND(M155-N155,2))</f>
        <v/>
      </c>
      <c r="P155" s="21">
        <f>IF(L155="","",ROUND(L155-N155,2))</f>
        <v/>
      </c>
      <c r="Q155" s="6">
        <f>IF(A155&amp;""="","",IF(H155="منسحب","منسحب",IF(L155="","بيانات ناقصة",IF(O155&gt;0,"متأخر",IF(O155&lt;0,"دفع مقدمًا","مسدد حتى اليوم")))))</f>
        <v/>
      </c>
      <c r="R155" s="23">
        <f>IF(A155&amp;""="","",IFERROR(SUMIFS('الدفعات'!$A$6:$A$2005,'الدفعات'!$B$6:$B$2005,A155&amp;"",'الدفعات'!$G$6:$G$2005,1)/COUNTIFS('الدفعات'!$B$6:$B$2005,A155&amp;"",'الدفعات'!$G$6:$G$2005,1),""))</f>
        <v/>
      </c>
      <c r="S155" s="22">
        <f>IF(Q155="متأخر",COUNTIFS($Q$6:$Q$505,"متأخر",$O$6:$O$505,"&gt;"&amp;O155)+COUNTIFS($Q$6:Q155,"متأخر",$O$6:O155,O155),"")</f>
        <v/>
      </c>
    </row>
    <row r="156">
      <c r="A156" s="5" t="n"/>
      <c r="B156" s="5" t="n"/>
      <c r="C156" s="5" t="n"/>
      <c r="D156" s="5" t="n"/>
      <c r="E156" s="20" t="n"/>
      <c r="F156" s="5" t="n"/>
      <c r="G156" s="19" t="n"/>
      <c r="H156" s="5" t="n"/>
      <c r="I156" s="21">
        <f>IF(F156&amp;""="","",IFERROR(INDEX('المراحل'!$B$6:$B$45,MATCH(F156&amp;"",'المراحل'!$A$6:$A$45,0)),""))</f>
        <v/>
      </c>
      <c r="J156" s="22">
        <f>IF(A156&amp;""="","",IF(B156&amp;""="",1,COUNTIFS($B$6:B156,B156&amp;"",$H$6:H156,"&lt;&gt;منسحب")))</f>
        <v/>
      </c>
      <c r="K156" s="21">
        <f>IF(OR(I156="",J156=""),"",IF(H156="منسحب",0,ROUND(I156*IF(J156&lt;=1,0,IF(J156=2,'الإعدادات'!$B$5,'الإعدادات'!$B$6)),2)))</f>
        <v/>
      </c>
      <c r="L156" s="21">
        <f>IF(K156="","",IF(H156="منسحب",0,ROUND(MAX(0,I156-K156-N(G156)),2)))</f>
        <v/>
      </c>
      <c r="M156" s="21">
        <f>IF(L156="","",ROUND(L156*SUMIFS('الإعدادات'!$C$10:$C$17,'الإعدادات'!$B$10:$B$17,"&lt;="&amp;'الإعدادات'!$B$4),2))</f>
        <v/>
      </c>
      <c r="N156" s="21">
        <f>IF(A156&amp;""="","",SUMIFS('الدفعات'!$C$6:$C$2005,'الدفعات'!$B$6:$B$2005,A156&amp;""))</f>
        <v/>
      </c>
      <c r="O156" s="21">
        <f>IF(M156="","",ROUND(M156-N156,2))</f>
        <v/>
      </c>
      <c r="P156" s="21">
        <f>IF(L156="","",ROUND(L156-N156,2))</f>
        <v/>
      </c>
      <c r="Q156" s="6">
        <f>IF(A156&amp;""="","",IF(H156="منسحب","منسحب",IF(L156="","بيانات ناقصة",IF(O156&gt;0,"متأخر",IF(O156&lt;0,"دفع مقدمًا","مسدد حتى اليوم")))))</f>
        <v/>
      </c>
      <c r="R156" s="23">
        <f>IF(A156&amp;""="","",IFERROR(SUMIFS('الدفعات'!$A$6:$A$2005,'الدفعات'!$B$6:$B$2005,A156&amp;"",'الدفعات'!$G$6:$G$2005,1)/COUNTIFS('الدفعات'!$B$6:$B$2005,A156&amp;"",'الدفعات'!$G$6:$G$2005,1),""))</f>
        <v/>
      </c>
      <c r="S156" s="22">
        <f>IF(Q156="متأخر",COUNTIFS($Q$6:$Q$505,"متأخر",$O$6:$O$505,"&gt;"&amp;O156)+COUNTIFS($Q$6:Q156,"متأخر",$O$6:O156,O156),"")</f>
        <v/>
      </c>
    </row>
    <row r="157">
      <c r="A157" s="5" t="n"/>
      <c r="B157" s="5" t="n"/>
      <c r="C157" s="5" t="n"/>
      <c r="D157" s="5" t="n"/>
      <c r="E157" s="20" t="n"/>
      <c r="F157" s="5" t="n"/>
      <c r="G157" s="19" t="n"/>
      <c r="H157" s="5" t="n"/>
      <c r="I157" s="21">
        <f>IF(F157&amp;""="","",IFERROR(INDEX('المراحل'!$B$6:$B$45,MATCH(F157&amp;"",'المراحل'!$A$6:$A$45,0)),""))</f>
        <v/>
      </c>
      <c r="J157" s="22">
        <f>IF(A157&amp;""="","",IF(B157&amp;""="",1,COUNTIFS($B$6:B157,B157&amp;"",$H$6:H157,"&lt;&gt;منسحب")))</f>
        <v/>
      </c>
      <c r="K157" s="21">
        <f>IF(OR(I157="",J157=""),"",IF(H157="منسحب",0,ROUND(I157*IF(J157&lt;=1,0,IF(J157=2,'الإعدادات'!$B$5,'الإعدادات'!$B$6)),2)))</f>
        <v/>
      </c>
      <c r="L157" s="21">
        <f>IF(K157="","",IF(H157="منسحب",0,ROUND(MAX(0,I157-K157-N(G157)),2)))</f>
        <v/>
      </c>
      <c r="M157" s="21">
        <f>IF(L157="","",ROUND(L157*SUMIFS('الإعدادات'!$C$10:$C$17,'الإعدادات'!$B$10:$B$17,"&lt;="&amp;'الإعدادات'!$B$4),2))</f>
        <v/>
      </c>
      <c r="N157" s="21">
        <f>IF(A157&amp;""="","",SUMIFS('الدفعات'!$C$6:$C$2005,'الدفعات'!$B$6:$B$2005,A157&amp;""))</f>
        <v/>
      </c>
      <c r="O157" s="21">
        <f>IF(M157="","",ROUND(M157-N157,2))</f>
        <v/>
      </c>
      <c r="P157" s="21">
        <f>IF(L157="","",ROUND(L157-N157,2))</f>
        <v/>
      </c>
      <c r="Q157" s="6">
        <f>IF(A157&amp;""="","",IF(H157="منسحب","منسحب",IF(L157="","بيانات ناقصة",IF(O157&gt;0,"متأخر",IF(O157&lt;0,"دفع مقدمًا","مسدد حتى اليوم")))))</f>
        <v/>
      </c>
      <c r="R157" s="23">
        <f>IF(A157&amp;""="","",IFERROR(SUMIFS('الدفعات'!$A$6:$A$2005,'الدفعات'!$B$6:$B$2005,A157&amp;"",'الدفعات'!$G$6:$G$2005,1)/COUNTIFS('الدفعات'!$B$6:$B$2005,A157&amp;"",'الدفعات'!$G$6:$G$2005,1),""))</f>
        <v/>
      </c>
      <c r="S157" s="22">
        <f>IF(Q157="متأخر",COUNTIFS($Q$6:$Q$505,"متأخر",$O$6:$O$505,"&gt;"&amp;O157)+COUNTIFS($Q$6:Q157,"متأخر",$O$6:O157,O157),"")</f>
        <v/>
      </c>
    </row>
    <row r="158">
      <c r="A158" s="5" t="n"/>
      <c r="B158" s="5" t="n"/>
      <c r="C158" s="5" t="n"/>
      <c r="D158" s="5" t="n"/>
      <c r="E158" s="20" t="n"/>
      <c r="F158" s="5" t="n"/>
      <c r="G158" s="19" t="n"/>
      <c r="H158" s="5" t="n"/>
      <c r="I158" s="21">
        <f>IF(F158&amp;""="","",IFERROR(INDEX('المراحل'!$B$6:$B$45,MATCH(F158&amp;"",'المراحل'!$A$6:$A$45,0)),""))</f>
        <v/>
      </c>
      <c r="J158" s="22">
        <f>IF(A158&amp;""="","",IF(B158&amp;""="",1,COUNTIFS($B$6:B158,B158&amp;"",$H$6:H158,"&lt;&gt;منسحب")))</f>
        <v/>
      </c>
      <c r="K158" s="21">
        <f>IF(OR(I158="",J158=""),"",IF(H158="منسحب",0,ROUND(I158*IF(J158&lt;=1,0,IF(J158=2,'الإعدادات'!$B$5,'الإعدادات'!$B$6)),2)))</f>
        <v/>
      </c>
      <c r="L158" s="21">
        <f>IF(K158="","",IF(H158="منسحب",0,ROUND(MAX(0,I158-K158-N(G158)),2)))</f>
        <v/>
      </c>
      <c r="M158" s="21">
        <f>IF(L158="","",ROUND(L158*SUMIFS('الإعدادات'!$C$10:$C$17,'الإعدادات'!$B$10:$B$17,"&lt;="&amp;'الإعدادات'!$B$4),2))</f>
        <v/>
      </c>
      <c r="N158" s="21">
        <f>IF(A158&amp;""="","",SUMIFS('الدفعات'!$C$6:$C$2005,'الدفعات'!$B$6:$B$2005,A158&amp;""))</f>
        <v/>
      </c>
      <c r="O158" s="21">
        <f>IF(M158="","",ROUND(M158-N158,2))</f>
        <v/>
      </c>
      <c r="P158" s="21">
        <f>IF(L158="","",ROUND(L158-N158,2))</f>
        <v/>
      </c>
      <c r="Q158" s="6">
        <f>IF(A158&amp;""="","",IF(H158="منسحب","منسحب",IF(L158="","بيانات ناقصة",IF(O158&gt;0,"متأخر",IF(O158&lt;0,"دفع مقدمًا","مسدد حتى اليوم")))))</f>
        <v/>
      </c>
      <c r="R158" s="23">
        <f>IF(A158&amp;""="","",IFERROR(SUMIFS('الدفعات'!$A$6:$A$2005,'الدفعات'!$B$6:$B$2005,A158&amp;"",'الدفعات'!$G$6:$G$2005,1)/COUNTIFS('الدفعات'!$B$6:$B$2005,A158&amp;"",'الدفعات'!$G$6:$G$2005,1),""))</f>
        <v/>
      </c>
      <c r="S158" s="22">
        <f>IF(Q158="متأخر",COUNTIFS($Q$6:$Q$505,"متأخر",$O$6:$O$505,"&gt;"&amp;O158)+COUNTIFS($Q$6:Q158,"متأخر",$O$6:O158,O158),"")</f>
        <v/>
      </c>
    </row>
    <row r="159">
      <c r="A159" s="5" t="n"/>
      <c r="B159" s="5" t="n"/>
      <c r="C159" s="5" t="n"/>
      <c r="D159" s="5" t="n"/>
      <c r="E159" s="20" t="n"/>
      <c r="F159" s="5" t="n"/>
      <c r="G159" s="19" t="n"/>
      <c r="H159" s="5" t="n"/>
      <c r="I159" s="21">
        <f>IF(F159&amp;""="","",IFERROR(INDEX('المراحل'!$B$6:$B$45,MATCH(F159&amp;"",'المراحل'!$A$6:$A$45,0)),""))</f>
        <v/>
      </c>
      <c r="J159" s="22">
        <f>IF(A159&amp;""="","",IF(B159&amp;""="",1,COUNTIFS($B$6:B159,B159&amp;"",$H$6:H159,"&lt;&gt;منسحب")))</f>
        <v/>
      </c>
      <c r="K159" s="21">
        <f>IF(OR(I159="",J159=""),"",IF(H159="منسحب",0,ROUND(I159*IF(J159&lt;=1,0,IF(J159=2,'الإعدادات'!$B$5,'الإعدادات'!$B$6)),2)))</f>
        <v/>
      </c>
      <c r="L159" s="21">
        <f>IF(K159="","",IF(H159="منسحب",0,ROUND(MAX(0,I159-K159-N(G159)),2)))</f>
        <v/>
      </c>
      <c r="M159" s="21">
        <f>IF(L159="","",ROUND(L159*SUMIFS('الإعدادات'!$C$10:$C$17,'الإعدادات'!$B$10:$B$17,"&lt;="&amp;'الإعدادات'!$B$4),2))</f>
        <v/>
      </c>
      <c r="N159" s="21">
        <f>IF(A159&amp;""="","",SUMIFS('الدفعات'!$C$6:$C$2005,'الدفعات'!$B$6:$B$2005,A159&amp;""))</f>
        <v/>
      </c>
      <c r="O159" s="21">
        <f>IF(M159="","",ROUND(M159-N159,2))</f>
        <v/>
      </c>
      <c r="P159" s="21">
        <f>IF(L159="","",ROUND(L159-N159,2))</f>
        <v/>
      </c>
      <c r="Q159" s="6">
        <f>IF(A159&amp;""="","",IF(H159="منسحب","منسحب",IF(L159="","بيانات ناقصة",IF(O159&gt;0,"متأخر",IF(O159&lt;0,"دفع مقدمًا","مسدد حتى اليوم")))))</f>
        <v/>
      </c>
      <c r="R159" s="23">
        <f>IF(A159&amp;""="","",IFERROR(SUMIFS('الدفعات'!$A$6:$A$2005,'الدفعات'!$B$6:$B$2005,A159&amp;"",'الدفعات'!$G$6:$G$2005,1)/COUNTIFS('الدفعات'!$B$6:$B$2005,A159&amp;"",'الدفعات'!$G$6:$G$2005,1),""))</f>
        <v/>
      </c>
      <c r="S159" s="22">
        <f>IF(Q159="متأخر",COUNTIFS($Q$6:$Q$505,"متأخر",$O$6:$O$505,"&gt;"&amp;O159)+COUNTIFS($Q$6:Q159,"متأخر",$O$6:O159,O159),"")</f>
        <v/>
      </c>
    </row>
    <row r="160">
      <c r="A160" s="5" t="n"/>
      <c r="B160" s="5" t="n"/>
      <c r="C160" s="5" t="n"/>
      <c r="D160" s="5" t="n"/>
      <c r="E160" s="20" t="n"/>
      <c r="F160" s="5" t="n"/>
      <c r="G160" s="19" t="n"/>
      <c r="H160" s="5" t="n"/>
      <c r="I160" s="21">
        <f>IF(F160&amp;""="","",IFERROR(INDEX('المراحل'!$B$6:$B$45,MATCH(F160&amp;"",'المراحل'!$A$6:$A$45,0)),""))</f>
        <v/>
      </c>
      <c r="J160" s="22">
        <f>IF(A160&amp;""="","",IF(B160&amp;""="",1,COUNTIFS($B$6:B160,B160&amp;"",$H$6:H160,"&lt;&gt;منسحب")))</f>
        <v/>
      </c>
      <c r="K160" s="21">
        <f>IF(OR(I160="",J160=""),"",IF(H160="منسحب",0,ROUND(I160*IF(J160&lt;=1,0,IF(J160=2,'الإعدادات'!$B$5,'الإعدادات'!$B$6)),2)))</f>
        <v/>
      </c>
      <c r="L160" s="21">
        <f>IF(K160="","",IF(H160="منسحب",0,ROUND(MAX(0,I160-K160-N(G160)),2)))</f>
        <v/>
      </c>
      <c r="M160" s="21">
        <f>IF(L160="","",ROUND(L160*SUMIFS('الإعدادات'!$C$10:$C$17,'الإعدادات'!$B$10:$B$17,"&lt;="&amp;'الإعدادات'!$B$4),2))</f>
        <v/>
      </c>
      <c r="N160" s="21">
        <f>IF(A160&amp;""="","",SUMIFS('الدفعات'!$C$6:$C$2005,'الدفعات'!$B$6:$B$2005,A160&amp;""))</f>
        <v/>
      </c>
      <c r="O160" s="21">
        <f>IF(M160="","",ROUND(M160-N160,2))</f>
        <v/>
      </c>
      <c r="P160" s="21">
        <f>IF(L160="","",ROUND(L160-N160,2))</f>
        <v/>
      </c>
      <c r="Q160" s="6">
        <f>IF(A160&amp;""="","",IF(H160="منسحب","منسحب",IF(L160="","بيانات ناقصة",IF(O160&gt;0,"متأخر",IF(O160&lt;0,"دفع مقدمًا","مسدد حتى اليوم")))))</f>
        <v/>
      </c>
      <c r="R160" s="23">
        <f>IF(A160&amp;""="","",IFERROR(SUMIFS('الدفعات'!$A$6:$A$2005,'الدفعات'!$B$6:$B$2005,A160&amp;"",'الدفعات'!$G$6:$G$2005,1)/COUNTIFS('الدفعات'!$B$6:$B$2005,A160&amp;"",'الدفعات'!$G$6:$G$2005,1),""))</f>
        <v/>
      </c>
      <c r="S160" s="22">
        <f>IF(Q160="متأخر",COUNTIFS($Q$6:$Q$505,"متأخر",$O$6:$O$505,"&gt;"&amp;O160)+COUNTIFS($Q$6:Q160,"متأخر",$O$6:O160,O160),"")</f>
        <v/>
      </c>
    </row>
    <row r="161">
      <c r="A161" s="5" t="n"/>
      <c r="B161" s="5" t="n"/>
      <c r="C161" s="5" t="n"/>
      <c r="D161" s="5" t="n"/>
      <c r="E161" s="20" t="n"/>
      <c r="F161" s="5" t="n"/>
      <c r="G161" s="19" t="n"/>
      <c r="H161" s="5" t="n"/>
      <c r="I161" s="21">
        <f>IF(F161&amp;""="","",IFERROR(INDEX('المراحل'!$B$6:$B$45,MATCH(F161&amp;"",'المراحل'!$A$6:$A$45,0)),""))</f>
        <v/>
      </c>
      <c r="J161" s="22">
        <f>IF(A161&amp;""="","",IF(B161&amp;""="",1,COUNTIFS($B$6:B161,B161&amp;"",$H$6:H161,"&lt;&gt;منسحب")))</f>
        <v/>
      </c>
      <c r="K161" s="21">
        <f>IF(OR(I161="",J161=""),"",IF(H161="منسحب",0,ROUND(I161*IF(J161&lt;=1,0,IF(J161=2,'الإعدادات'!$B$5,'الإعدادات'!$B$6)),2)))</f>
        <v/>
      </c>
      <c r="L161" s="21">
        <f>IF(K161="","",IF(H161="منسحب",0,ROUND(MAX(0,I161-K161-N(G161)),2)))</f>
        <v/>
      </c>
      <c r="M161" s="21">
        <f>IF(L161="","",ROUND(L161*SUMIFS('الإعدادات'!$C$10:$C$17,'الإعدادات'!$B$10:$B$17,"&lt;="&amp;'الإعدادات'!$B$4),2))</f>
        <v/>
      </c>
      <c r="N161" s="21">
        <f>IF(A161&amp;""="","",SUMIFS('الدفعات'!$C$6:$C$2005,'الدفعات'!$B$6:$B$2005,A161&amp;""))</f>
        <v/>
      </c>
      <c r="O161" s="21">
        <f>IF(M161="","",ROUND(M161-N161,2))</f>
        <v/>
      </c>
      <c r="P161" s="21">
        <f>IF(L161="","",ROUND(L161-N161,2))</f>
        <v/>
      </c>
      <c r="Q161" s="6">
        <f>IF(A161&amp;""="","",IF(H161="منسحب","منسحب",IF(L161="","بيانات ناقصة",IF(O161&gt;0,"متأخر",IF(O161&lt;0,"دفع مقدمًا","مسدد حتى اليوم")))))</f>
        <v/>
      </c>
      <c r="R161" s="23">
        <f>IF(A161&amp;""="","",IFERROR(SUMIFS('الدفعات'!$A$6:$A$2005,'الدفعات'!$B$6:$B$2005,A161&amp;"",'الدفعات'!$G$6:$G$2005,1)/COUNTIFS('الدفعات'!$B$6:$B$2005,A161&amp;"",'الدفعات'!$G$6:$G$2005,1),""))</f>
        <v/>
      </c>
      <c r="S161" s="22">
        <f>IF(Q161="متأخر",COUNTIFS($Q$6:$Q$505,"متأخر",$O$6:$O$505,"&gt;"&amp;O161)+COUNTIFS($Q$6:Q161,"متأخر",$O$6:O161,O161),"")</f>
        <v/>
      </c>
    </row>
    <row r="162">
      <c r="A162" s="5" t="n"/>
      <c r="B162" s="5" t="n"/>
      <c r="C162" s="5" t="n"/>
      <c r="D162" s="5" t="n"/>
      <c r="E162" s="20" t="n"/>
      <c r="F162" s="5" t="n"/>
      <c r="G162" s="19" t="n"/>
      <c r="H162" s="5" t="n"/>
      <c r="I162" s="21">
        <f>IF(F162&amp;""="","",IFERROR(INDEX('المراحل'!$B$6:$B$45,MATCH(F162&amp;"",'المراحل'!$A$6:$A$45,0)),""))</f>
        <v/>
      </c>
      <c r="J162" s="22">
        <f>IF(A162&amp;""="","",IF(B162&amp;""="",1,COUNTIFS($B$6:B162,B162&amp;"",$H$6:H162,"&lt;&gt;منسحب")))</f>
        <v/>
      </c>
      <c r="K162" s="21">
        <f>IF(OR(I162="",J162=""),"",IF(H162="منسحب",0,ROUND(I162*IF(J162&lt;=1,0,IF(J162=2,'الإعدادات'!$B$5,'الإعدادات'!$B$6)),2)))</f>
        <v/>
      </c>
      <c r="L162" s="21">
        <f>IF(K162="","",IF(H162="منسحب",0,ROUND(MAX(0,I162-K162-N(G162)),2)))</f>
        <v/>
      </c>
      <c r="M162" s="21">
        <f>IF(L162="","",ROUND(L162*SUMIFS('الإعدادات'!$C$10:$C$17,'الإعدادات'!$B$10:$B$17,"&lt;="&amp;'الإعدادات'!$B$4),2))</f>
        <v/>
      </c>
      <c r="N162" s="21">
        <f>IF(A162&amp;""="","",SUMIFS('الدفعات'!$C$6:$C$2005,'الدفعات'!$B$6:$B$2005,A162&amp;""))</f>
        <v/>
      </c>
      <c r="O162" s="21">
        <f>IF(M162="","",ROUND(M162-N162,2))</f>
        <v/>
      </c>
      <c r="P162" s="21">
        <f>IF(L162="","",ROUND(L162-N162,2))</f>
        <v/>
      </c>
      <c r="Q162" s="6">
        <f>IF(A162&amp;""="","",IF(H162="منسحب","منسحب",IF(L162="","بيانات ناقصة",IF(O162&gt;0,"متأخر",IF(O162&lt;0,"دفع مقدمًا","مسدد حتى اليوم")))))</f>
        <v/>
      </c>
      <c r="R162" s="23">
        <f>IF(A162&amp;""="","",IFERROR(SUMIFS('الدفعات'!$A$6:$A$2005,'الدفعات'!$B$6:$B$2005,A162&amp;"",'الدفعات'!$G$6:$G$2005,1)/COUNTIFS('الدفعات'!$B$6:$B$2005,A162&amp;"",'الدفعات'!$G$6:$G$2005,1),""))</f>
        <v/>
      </c>
      <c r="S162" s="22">
        <f>IF(Q162="متأخر",COUNTIFS($Q$6:$Q$505,"متأخر",$O$6:$O$505,"&gt;"&amp;O162)+COUNTIFS($Q$6:Q162,"متأخر",$O$6:O162,O162),"")</f>
        <v/>
      </c>
    </row>
    <row r="163">
      <c r="A163" s="5" t="n"/>
      <c r="B163" s="5" t="n"/>
      <c r="C163" s="5" t="n"/>
      <c r="D163" s="5" t="n"/>
      <c r="E163" s="20" t="n"/>
      <c r="F163" s="5" t="n"/>
      <c r="G163" s="19" t="n"/>
      <c r="H163" s="5" t="n"/>
      <c r="I163" s="21">
        <f>IF(F163&amp;""="","",IFERROR(INDEX('المراحل'!$B$6:$B$45,MATCH(F163&amp;"",'المراحل'!$A$6:$A$45,0)),""))</f>
        <v/>
      </c>
      <c r="J163" s="22">
        <f>IF(A163&amp;""="","",IF(B163&amp;""="",1,COUNTIFS($B$6:B163,B163&amp;"",$H$6:H163,"&lt;&gt;منسحب")))</f>
        <v/>
      </c>
      <c r="K163" s="21">
        <f>IF(OR(I163="",J163=""),"",IF(H163="منسحب",0,ROUND(I163*IF(J163&lt;=1,0,IF(J163=2,'الإعدادات'!$B$5,'الإعدادات'!$B$6)),2)))</f>
        <v/>
      </c>
      <c r="L163" s="21">
        <f>IF(K163="","",IF(H163="منسحب",0,ROUND(MAX(0,I163-K163-N(G163)),2)))</f>
        <v/>
      </c>
      <c r="M163" s="21">
        <f>IF(L163="","",ROUND(L163*SUMIFS('الإعدادات'!$C$10:$C$17,'الإعدادات'!$B$10:$B$17,"&lt;="&amp;'الإعدادات'!$B$4),2))</f>
        <v/>
      </c>
      <c r="N163" s="21">
        <f>IF(A163&amp;""="","",SUMIFS('الدفعات'!$C$6:$C$2005,'الدفعات'!$B$6:$B$2005,A163&amp;""))</f>
        <v/>
      </c>
      <c r="O163" s="21">
        <f>IF(M163="","",ROUND(M163-N163,2))</f>
        <v/>
      </c>
      <c r="P163" s="21">
        <f>IF(L163="","",ROUND(L163-N163,2))</f>
        <v/>
      </c>
      <c r="Q163" s="6">
        <f>IF(A163&amp;""="","",IF(H163="منسحب","منسحب",IF(L163="","بيانات ناقصة",IF(O163&gt;0,"متأخر",IF(O163&lt;0,"دفع مقدمًا","مسدد حتى اليوم")))))</f>
        <v/>
      </c>
      <c r="R163" s="23">
        <f>IF(A163&amp;""="","",IFERROR(SUMIFS('الدفعات'!$A$6:$A$2005,'الدفعات'!$B$6:$B$2005,A163&amp;"",'الدفعات'!$G$6:$G$2005,1)/COUNTIFS('الدفعات'!$B$6:$B$2005,A163&amp;"",'الدفعات'!$G$6:$G$2005,1),""))</f>
        <v/>
      </c>
      <c r="S163" s="22">
        <f>IF(Q163="متأخر",COUNTIFS($Q$6:$Q$505,"متأخر",$O$6:$O$505,"&gt;"&amp;O163)+COUNTIFS($Q$6:Q163,"متأخر",$O$6:O163,O163),"")</f>
        <v/>
      </c>
    </row>
    <row r="164">
      <c r="A164" s="5" t="n"/>
      <c r="B164" s="5" t="n"/>
      <c r="C164" s="5" t="n"/>
      <c r="D164" s="5" t="n"/>
      <c r="E164" s="20" t="n"/>
      <c r="F164" s="5" t="n"/>
      <c r="G164" s="19" t="n"/>
      <c r="H164" s="5" t="n"/>
      <c r="I164" s="21">
        <f>IF(F164&amp;""="","",IFERROR(INDEX('المراحل'!$B$6:$B$45,MATCH(F164&amp;"",'المراحل'!$A$6:$A$45,0)),""))</f>
        <v/>
      </c>
      <c r="J164" s="22">
        <f>IF(A164&amp;""="","",IF(B164&amp;""="",1,COUNTIFS($B$6:B164,B164&amp;"",$H$6:H164,"&lt;&gt;منسحب")))</f>
        <v/>
      </c>
      <c r="K164" s="21">
        <f>IF(OR(I164="",J164=""),"",IF(H164="منسحب",0,ROUND(I164*IF(J164&lt;=1,0,IF(J164=2,'الإعدادات'!$B$5,'الإعدادات'!$B$6)),2)))</f>
        <v/>
      </c>
      <c r="L164" s="21">
        <f>IF(K164="","",IF(H164="منسحب",0,ROUND(MAX(0,I164-K164-N(G164)),2)))</f>
        <v/>
      </c>
      <c r="M164" s="21">
        <f>IF(L164="","",ROUND(L164*SUMIFS('الإعدادات'!$C$10:$C$17,'الإعدادات'!$B$10:$B$17,"&lt;="&amp;'الإعدادات'!$B$4),2))</f>
        <v/>
      </c>
      <c r="N164" s="21">
        <f>IF(A164&amp;""="","",SUMIFS('الدفعات'!$C$6:$C$2005,'الدفعات'!$B$6:$B$2005,A164&amp;""))</f>
        <v/>
      </c>
      <c r="O164" s="21">
        <f>IF(M164="","",ROUND(M164-N164,2))</f>
        <v/>
      </c>
      <c r="P164" s="21">
        <f>IF(L164="","",ROUND(L164-N164,2))</f>
        <v/>
      </c>
      <c r="Q164" s="6">
        <f>IF(A164&amp;""="","",IF(H164="منسحب","منسحب",IF(L164="","بيانات ناقصة",IF(O164&gt;0,"متأخر",IF(O164&lt;0,"دفع مقدمًا","مسدد حتى اليوم")))))</f>
        <v/>
      </c>
      <c r="R164" s="23">
        <f>IF(A164&amp;""="","",IFERROR(SUMIFS('الدفعات'!$A$6:$A$2005,'الدفعات'!$B$6:$B$2005,A164&amp;"",'الدفعات'!$G$6:$G$2005,1)/COUNTIFS('الدفعات'!$B$6:$B$2005,A164&amp;"",'الدفعات'!$G$6:$G$2005,1),""))</f>
        <v/>
      </c>
      <c r="S164" s="22">
        <f>IF(Q164="متأخر",COUNTIFS($Q$6:$Q$505,"متأخر",$O$6:$O$505,"&gt;"&amp;O164)+COUNTIFS($Q$6:Q164,"متأخر",$O$6:O164,O164),"")</f>
        <v/>
      </c>
    </row>
    <row r="165">
      <c r="A165" s="5" t="n"/>
      <c r="B165" s="5" t="n"/>
      <c r="C165" s="5" t="n"/>
      <c r="D165" s="5" t="n"/>
      <c r="E165" s="20" t="n"/>
      <c r="F165" s="5" t="n"/>
      <c r="G165" s="19" t="n"/>
      <c r="H165" s="5" t="n"/>
      <c r="I165" s="21">
        <f>IF(F165&amp;""="","",IFERROR(INDEX('المراحل'!$B$6:$B$45,MATCH(F165&amp;"",'المراحل'!$A$6:$A$45,0)),""))</f>
        <v/>
      </c>
      <c r="J165" s="22">
        <f>IF(A165&amp;""="","",IF(B165&amp;""="",1,COUNTIFS($B$6:B165,B165&amp;"",$H$6:H165,"&lt;&gt;منسحب")))</f>
        <v/>
      </c>
      <c r="K165" s="21">
        <f>IF(OR(I165="",J165=""),"",IF(H165="منسحب",0,ROUND(I165*IF(J165&lt;=1,0,IF(J165=2,'الإعدادات'!$B$5,'الإعدادات'!$B$6)),2)))</f>
        <v/>
      </c>
      <c r="L165" s="21">
        <f>IF(K165="","",IF(H165="منسحب",0,ROUND(MAX(0,I165-K165-N(G165)),2)))</f>
        <v/>
      </c>
      <c r="M165" s="21">
        <f>IF(L165="","",ROUND(L165*SUMIFS('الإعدادات'!$C$10:$C$17,'الإعدادات'!$B$10:$B$17,"&lt;="&amp;'الإعدادات'!$B$4),2))</f>
        <v/>
      </c>
      <c r="N165" s="21">
        <f>IF(A165&amp;""="","",SUMIFS('الدفعات'!$C$6:$C$2005,'الدفعات'!$B$6:$B$2005,A165&amp;""))</f>
        <v/>
      </c>
      <c r="O165" s="21">
        <f>IF(M165="","",ROUND(M165-N165,2))</f>
        <v/>
      </c>
      <c r="P165" s="21">
        <f>IF(L165="","",ROUND(L165-N165,2))</f>
        <v/>
      </c>
      <c r="Q165" s="6">
        <f>IF(A165&amp;""="","",IF(H165="منسحب","منسحب",IF(L165="","بيانات ناقصة",IF(O165&gt;0,"متأخر",IF(O165&lt;0,"دفع مقدمًا","مسدد حتى اليوم")))))</f>
        <v/>
      </c>
      <c r="R165" s="23">
        <f>IF(A165&amp;""="","",IFERROR(SUMIFS('الدفعات'!$A$6:$A$2005,'الدفعات'!$B$6:$B$2005,A165&amp;"",'الدفعات'!$G$6:$G$2005,1)/COUNTIFS('الدفعات'!$B$6:$B$2005,A165&amp;"",'الدفعات'!$G$6:$G$2005,1),""))</f>
        <v/>
      </c>
      <c r="S165" s="22">
        <f>IF(Q165="متأخر",COUNTIFS($Q$6:$Q$505,"متأخر",$O$6:$O$505,"&gt;"&amp;O165)+COUNTIFS($Q$6:Q165,"متأخر",$O$6:O165,O165),"")</f>
        <v/>
      </c>
    </row>
    <row r="166">
      <c r="A166" s="5" t="n"/>
      <c r="B166" s="5" t="n"/>
      <c r="C166" s="5" t="n"/>
      <c r="D166" s="5" t="n"/>
      <c r="E166" s="20" t="n"/>
      <c r="F166" s="5" t="n"/>
      <c r="G166" s="19" t="n"/>
      <c r="H166" s="5" t="n"/>
      <c r="I166" s="21">
        <f>IF(F166&amp;""="","",IFERROR(INDEX('المراحل'!$B$6:$B$45,MATCH(F166&amp;"",'المراحل'!$A$6:$A$45,0)),""))</f>
        <v/>
      </c>
      <c r="J166" s="22">
        <f>IF(A166&amp;""="","",IF(B166&amp;""="",1,COUNTIFS($B$6:B166,B166&amp;"",$H$6:H166,"&lt;&gt;منسحب")))</f>
        <v/>
      </c>
      <c r="K166" s="21">
        <f>IF(OR(I166="",J166=""),"",IF(H166="منسحب",0,ROUND(I166*IF(J166&lt;=1,0,IF(J166=2,'الإعدادات'!$B$5,'الإعدادات'!$B$6)),2)))</f>
        <v/>
      </c>
      <c r="L166" s="21">
        <f>IF(K166="","",IF(H166="منسحب",0,ROUND(MAX(0,I166-K166-N(G166)),2)))</f>
        <v/>
      </c>
      <c r="M166" s="21">
        <f>IF(L166="","",ROUND(L166*SUMIFS('الإعدادات'!$C$10:$C$17,'الإعدادات'!$B$10:$B$17,"&lt;="&amp;'الإعدادات'!$B$4),2))</f>
        <v/>
      </c>
      <c r="N166" s="21">
        <f>IF(A166&amp;""="","",SUMIFS('الدفعات'!$C$6:$C$2005,'الدفعات'!$B$6:$B$2005,A166&amp;""))</f>
        <v/>
      </c>
      <c r="O166" s="21">
        <f>IF(M166="","",ROUND(M166-N166,2))</f>
        <v/>
      </c>
      <c r="P166" s="21">
        <f>IF(L166="","",ROUND(L166-N166,2))</f>
        <v/>
      </c>
      <c r="Q166" s="6">
        <f>IF(A166&amp;""="","",IF(H166="منسحب","منسحب",IF(L166="","بيانات ناقصة",IF(O166&gt;0,"متأخر",IF(O166&lt;0,"دفع مقدمًا","مسدد حتى اليوم")))))</f>
        <v/>
      </c>
      <c r="R166" s="23">
        <f>IF(A166&amp;""="","",IFERROR(SUMIFS('الدفعات'!$A$6:$A$2005,'الدفعات'!$B$6:$B$2005,A166&amp;"",'الدفعات'!$G$6:$G$2005,1)/COUNTIFS('الدفعات'!$B$6:$B$2005,A166&amp;"",'الدفعات'!$G$6:$G$2005,1),""))</f>
        <v/>
      </c>
      <c r="S166" s="22">
        <f>IF(Q166="متأخر",COUNTIFS($Q$6:$Q$505,"متأخر",$O$6:$O$505,"&gt;"&amp;O166)+COUNTIFS($Q$6:Q166,"متأخر",$O$6:O166,O166),"")</f>
        <v/>
      </c>
    </row>
    <row r="167">
      <c r="A167" s="5" t="n"/>
      <c r="B167" s="5" t="n"/>
      <c r="C167" s="5" t="n"/>
      <c r="D167" s="5" t="n"/>
      <c r="E167" s="20" t="n"/>
      <c r="F167" s="5" t="n"/>
      <c r="G167" s="19" t="n"/>
      <c r="H167" s="5" t="n"/>
      <c r="I167" s="21">
        <f>IF(F167&amp;""="","",IFERROR(INDEX('المراحل'!$B$6:$B$45,MATCH(F167&amp;"",'المراحل'!$A$6:$A$45,0)),""))</f>
        <v/>
      </c>
      <c r="J167" s="22">
        <f>IF(A167&amp;""="","",IF(B167&amp;""="",1,COUNTIFS($B$6:B167,B167&amp;"",$H$6:H167,"&lt;&gt;منسحب")))</f>
        <v/>
      </c>
      <c r="K167" s="21">
        <f>IF(OR(I167="",J167=""),"",IF(H167="منسحب",0,ROUND(I167*IF(J167&lt;=1,0,IF(J167=2,'الإعدادات'!$B$5,'الإعدادات'!$B$6)),2)))</f>
        <v/>
      </c>
      <c r="L167" s="21">
        <f>IF(K167="","",IF(H167="منسحب",0,ROUND(MAX(0,I167-K167-N(G167)),2)))</f>
        <v/>
      </c>
      <c r="M167" s="21">
        <f>IF(L167="","",ROUND(L167*SUMIFS('الإعدادات'!$C$10:$C$17,'الإعدادات'!$B$10:$B$17,"&lt;="&amp;'الإعدادات'!$B$4),2))</f>
        <v/>
      </c>
      <c r="N167" s="21">
        <f>IF(A167&amp;""="","",SUMIFS('الدفعات'!$C$6:$C$2005,'الدفعات'!$B$6:$B$2005,A167&amp;""))</f>
        <v/>
      </c>
      <c r="O167" s="21">
        <f>IF(M167="","",ROUND(M167-N167,2))</f>
        <v/>
      </c>
      <c r="P167" s="21">
        <f>IF(L167="","",ROUND(L167-N167,2))</f>
        <v/>
      </c>
      <c r="Q167" s="6">
        <f>IF(A167&amp;""="","",IF(H167="منسحب","منسحب",IF(L167="","بيانات ناقصة",IF(O167&gt;0,"متأخر",IF(O167&lt;0,"دفع مقدمًا","مسدد حتى اليوم")))))</f>
        <v/>
      </c>
      <c r="R167" s="23">
        <f>IF(A167&amp;""="","",IFERROR(SUMIFS('الدفعات'!$A$6:$A$2005,'الدفعات'!$B$6:$B$2005,A167&amp;"",'الدفعات'!$G$6:$G$2005,1)/COUNTIFS('الدفعات'!$B$6:$B$2005,A167&amp;"",'الدفعات'!$G$6:$G$2005,1),""))</f>
        <v/>
      </c>
      <c r="S167" s="22">
        <f>IF(Q167="متأخر",COUNTIFS($Q$6:$Q$505,"متأخر",$O$6:$O$505,"&gt;"&amp;O167)+COUNTIFS($Q$6:Q167,"متأخر",$O$6:O167,O167),"")</f>
        <v/>
      </c>
    </row>
    <row r="168">
      <c r="A168" s="5" t="n"/>
      <c r="B168" s="5" t="n"/>
      <c r="C168" s="5" t="n"/>
      <c r="D168" s="5" t="n"/>
      <c r="E168" s="20" t="n"/>
      <c r="F168" s="5" t="n"/>
      <c r="G168" s="19" t="n"/>
      <c r="H168" s="5" t="n"/>
      <c r="I168" s="21">
        <f>IF(F168&amp;""="","",IFERROR(INDEX('المراحل'!$B$6:$B$45,MATCH(F168&amp;"",'المراحل'!$A$6:$A$45,0)),""))</f>
        <v/>
      </c>
      <c r="J168" s="22">
        <f>IF(A168&amp;""="","",IF(B168&amp;""="",1,COUNTIFS($B$6:B168,B168&amp;"",$H$6:H168,"&lt;&gt;منسحب")))</f>
        <v/>
      </c>
      <c r="K168" s="21">
        <f>IF(OR(I168="",J168=""),"",IF(H168="منسحب",0,ROUND(I168*IF(J168&lt;=1,0,IF(J168=2,'الإعدادات'!$B$5,'الإعدادات'!$B$6)),2)))</f>
        <v/>
      </c>
      <c r="L168" s="21">
        <f>IF(K168="","",IF(H168="منسحب",0,ROUND(MAX(0,I168-K168-N(G168)),2)))</f>
        <v/>
      </c>
      <c r="M168" s="21">
        <f>IF(L168="","",ROUND(L168*SUMIFS('الإعدادات'!$C$10:$C$17,'الإعدادات'!$B$10:$B$17,"&lt;="&amp;'الإعدادات'!$B$4),2))</f>
        <v/>
      </c>
      <c r="N168" s="21">
        <f>IF(A168&amp;""="","",SUMIFS('الدفعات'!$C$6:$C$2005,'الدفعات'!$B$6:$B$2005,A168&amp;""))</f>
        <v/>
      </c>
      <c r="O168" s="21">
        <f>IF(M168="","",ROUND(M168-N168,2))</f>
        <v/>
      </c>
      <c r="P168" s="21">
        <f>IF(L168="","",ROUND(L168-N168,2))</f>
        <v/>
      </c>
      <c r="Q168" s="6">
        <f>IF(A168&amp;""="","",IF(H168="منسحب","منسحب",IF(L168="","بيانات ناقصة",IF(O168&gt;0,"متأخر",IF(O168&lt;0,"دفع مقدمًا","مسدد حتى اليوم")))))</f>
        <v/>
      </c>
      <c r="R168" s="23">
        <f>IF(A168&amp;""="","",IFERROR(SUMIFS('الدفعات'!$A$6:$A$2005,'الدفعات'!$B$6:$B$2005,A168&amp;"",'الدفعات'!$G$6:$G$2005,1)/COUNTIFS('الدفعات'!$B$6:$B$2005,A168&amp;"",'الدفعات'!$G$6:$G$2005,1),""))</f>
        <v/>
      </c>
      <c r="S168" s="22">
        <f>IF(Q168="متأخر",COUNTIFS($Q$6:$Q$505,"متأخر",$O$6:$O$505,"&gt;"&amp;O168)+COUNTIFS($Q$6:Q168,"متأخر",$O$6:O168,O168),"")</f>
        <v/>
      </c>
    </row>
    <row r="169">
      <c r="A169" s="5" t="n"/>
      <c r="B169" s="5" t="n"/>
      <c r="C169" s="5" t="n"/>
      <c r="D169" s="5" t="n"/>
      <c r="E169" s="20" t="n"/>
      <c r="F169" s="5" t="n"/>
      <c r="G169" s="19" t="n"/>
      <c r="H169" s="5" t="n"/>
      <c r="I169" s="21">
        <f>IF(F169&amp;""="","",IFERROR(INDEX('المراحل'!$B$6:$B$45,MATCH(F169&amp;"",'المراحل'!$A$6:$A$45,0)),""))</f>
        <v/>
      </c>
      <c r="J169" s="22">
        <f>IF(A169&amp;""="","",IF(B169&amp;""="",1,COUNTIFS($B$6:B169,B169&amp;"",$H$6:H169,"&lt;&gt;منسحب")))</f>
        <v/>
      </c>
      <c r="K169" s="21">
        <f>IF(OR(I169="",J169=""),"",IF(H169="منسحب",0,ROUND(I169*IF(J169&lt;=1,0,IF(J169=2,'الإعدادات'!$B$5,'الإعدادات'!$B$6)),2)))</f>
        <v/>
      </c>
      <c r="L169" s="21">
        <f>IF(K169="","",IF(H169="منسحب",0,ROUND(MAX(0,I169-K169-N(G169)),2)))</f>
        <v/>
      </c>
      <c r="M169" s="21">
        <f>IF(L169="","",ROUND(L169*SUMIFS('الإعدادات'!$C$10:$C$17,'الإعدادات'!$B$10:$B$17,"&lt;="&amp;'الإعدادات'!$B$4),2))</f>
        <v/>
      </c>
      <c r="N169" s="21">
        <f>IF(A169&amp;""="","",SUMIFS('الدفعات'!$C$6:$C$2005,'الدفعات'!$B$6:$B$2005,A169&amp;""))</f>
        <v/>
      </c>
      <c r="O169" s="21">
        <f>IF(M169="","",ROUND(M169-N169,2))</f>
        <v/>
      </c>
      <c r="P169" s="21">
        <f>IF(L169="","",ROUND(L169-N169,2))</f>
        <v/>
      </c>
      <c r="Q169" s="6">
        <f>IF(A169&amp;""="","",IF(H169="منسحب","منسحب",IF(L169="","بيانات ناقصة",IF(O169&gt;0,"متأخر",IF(O169&lt;0,"دفع مقدمًا","مسدد حتى اليوم")))))</f>
        <v/>
      </c>
      <c r="R169" s="23">
        <f>IF(A169&amp;""="","",IFERROR(SUMIFS('الدفعات'!$A$6:$A$2005,'الدفعات'!$B$6:$B$2005,A169&amp;"",'الدفعات'!$G$6:$G$2005,1)/COUNTIFS('الدفعات'!$B$6:$B$2005,A169&amp;"",'الدفعات'!$G$6:$G$2005,1),""))</f>
        <v/>
      </c>
      <c r="S169" s="22">
        <f>IF(Q169="متأخر",COUNTIFS($Q$6:$Q$505,"متأخر",$O$6:$O$505,"&gt;"&amp;O169)+COUNTIFS($Q$6:Q169,"متأخر",$O$6:O169,O169),"")</f>
        <v/>
      </c>
    </row>
    <row r="170">
      <c r="A170" s="5" t="n"/>
      <c r="B170" s="5" t="n"/>
      <c r="C170" s="5" t="n"/>
      <c r="D170" s="5" t="n"/>
      <c r="E170" s="20" t="n"/>
      <c r="F170" s="5" t="n"/>
      <c r="G170" s="19" t="n"/>
      <c r="H170" s="5" t="n"/>
      <c r="I170" s="21">
        <f>IF(F170&amp;""="","",IFERROR(INDEX('المراحل'!$B$6:$B$45,MATCH(F170&amp;"",'المراحل'!$A$6:$A$45,0)),""))</f>
        <v/>
      </c>
      <c r="J170" s="22">
        <f>IF(A170&amp;""="","",IF(B170&amp;""="",1,COUNTIFS($B$6:B170,B170&amp;"",$H$6:H170,"&lt;&gt;منسحب")))</f>
        <v/>
      </c>
      <c r="K170" s="21">
        <f>IF(OR(I170="",J170=""),"",IF(H170="منسحب",0,ROUND(I170*IF(J170&lt;=1,0,IF(J170=2,'الإعدادات'!$B$5,'الإعدادات'!$B$6)),2)))</f>
        <v/>
      </c>
      <c r="L170" s="21">
        <f>IF(K170="","",IF(H170="منسحب",0,ROUND(MAX(0,I170-K170-N(G170)),2)))</f>
        <v/>
      </c>
      <c r="M170" s="21">
        <f>IF(L170="","",ROUND(L170*SUMIFS('الإعدادات'!$C$10:$C$17,'الإعدادات'!$B$10:$B$17,"&lt;="&amp;'الإعدادات'!$B$4),2))</f>
        <v/>
      </c>
      <c r="N170" s="21">
        <f>IF(A170&amp;""="","",SUMIFS('الدفعات'!$C$6:$C$2005,'الدفعات'!$B$6:$B$2005,A170&amp;""))</f>
        <v/>
      </c>
      <c r="O170" s="21">
        <f>IF(M170="","",ROUND(M170-N170,2))</f>
        <v/>
      </c>
      <c r="P170" s="21">
        <f>IF(L170="","",ROUND(L170-N170,2))</f>
        <v/>
      </c>
      <c r="Q170" s="6">
        <f>IF(A170&amp;""="","",IF(H170="منسحب","منسحب",IF(L170="","بيانات ناقصة",IF(O170&gt;0,"متأخر",IF(O170&lt;0,"دفع مقدمًا","مسدد حتى اليوم")))))</f>
        <v/>
      </c>
      <c r="R170" s="23">
        <f>IF(A170&amp;""="","",IFERROR(SUMIFS('الدفعات'!$A$6:$A$2005,'الدفعات'!$B$6:$B$2005,A170&amp;"",'الدفعات'!$G$6:$G$2005,1)/COUNTIFS('الدفعات'!$B$6:$B$2005,A170&amp;"",'الدفعات'!$G$6:$G$2005,1),""))</f>
        <v/>
      </c>
      <c r="S170" s="22">
        <f>IF(Q170="متأخر",COUNTIFS($Q$6:$Q$505,"متأخر",$O$6:$O$505,"&gt;"&amp;O170)+COUNTIFS($Q$6:Q170,"متأخر",$O$6:O170,O170),"")</f>
        <v/>
      </c>
    </row>
    <row r="171">
      <c r="A171" s="5" t="n"/>
      <c r="B171" s="5" t="n"/>
      <c r="C171" s="5" t="n"/>
      <c r="D171" s="5" t="n"/>
      <c r="E171" s="20" t="n"/>
      <c r="F171" s="5" t="n"/>
      <c r="G171" s="19" t="n"/>
      <c r="H171" s="5" t="n"/>
      <c r="I171" s="21">
        <f>IF(F171&amp;""="","",IFERROR(INDEX('المراحل'!$B$6:$B$45,MATCH(F171&amp;"",'المراحل'!$A$6:$A$45,0)),""))</f>
        <v/>
      </c>
      <c r="J171" s="22">
        <f>IF(A171&amp;""="","",IF(B171&amp;""="",1,COUNTIFS($B$6:B171,B171&amp;"",$H$6:H171,"&lt;&gt;منسحب")))</f>
        <v/>
      </c>
      <c r="K171" s="21">
        <f>IF(OR(I171="",J171=""),"",IF(H171="منسحب",0,ROUND(I171*IF(J171&lt;=1,0,IF(J171=2,'الإعدادات'!$B$5,'الإعدادات'!$B$6)),2)))</f>
        <v/>
      </c>
      <c r="L171" s="21">
        <f>IF(K171="","",IF(H171="منسحب",0,ROUND(MAX(0,I171-K171-N(G171)),2)))</f>
        <v/>
      </c>
      <c r="M171" s="21">
        <f>IF(L171="","",ROUND(L171*SUMIFS('الإعدادات'!$C$10:$C$17,'الإعدادات'!$B$10:$B$17,"&lt;="&amp;'الإعدادات'!$B$4),2))</f>
        <v/>
      </c>
      <c r="N171" s="21">
        <f>IF(A171&amp;""="","",SUMIFS('الدفعات'!$C$6:$C$2005,'الدفعات'!$B$6:$B$2005,A171&amp;""))</f>
        <v/>
      </c>
      <c r="O171" s="21">
        <f>IF(M171="","",ROUND(M171-N171,2))</f>
        <v/>
      </c>
      <c r="P171" s="21">
        <f>IF(L171="","",ROUND(L171-N171,2))</f>
        <v/>
      </c>
      <c r="Q171" s="6">
        <f>IF(A171&amp;""="","",IF(H171="منسحب","منسحب",IF(L171="","بيانات ناقصة",IF(O171&gt;0,"متأخر",IF(O171&lt;0,"دفع مقدمًا","مسدد حتى اليوم")))))</f>
        <v/>
      </c>
      <c r="R171" s="23">
        <f>IF(A171&amp;""="","",IFERROR(SUMIFS('الدفعات'!$A$6:$A$2005,'الدفعات'!$B$6:$B$2005,A171&amp;"",'الدفعات'!$G$6:$G$2005,1)/COUNTIFS('الدفعات'!$B$6:$B$2005,A171&amp;"",'الدفعات'!$G$6:$G$2005,1),""))</f>
        <v/>
      </c>
      <c r="S171" s="22">
        <f>IF(Q171="متأخر",COUNTIFS($Q$6:$Q$505,"متأخر",$O$6:$O$505,"&gt;"&amp;O171)+COUNTIFS($Q$6:Q171,"متأخر",$O$6:O171,O171),"")</f>
        <v/>
      </c>
    </row>
    <row r="172">
      <c r="A172" s="5" t="n"/>
      <c r="B172" s="5" t="n"/>
      <c r="C172" s="5" t="n"/>
      <c r="D172" s="5" t="n"/>
      <c r="E172" s="20" t="n"/>
      <c r="F172" s="5" t="n"/>
      <c r="G172" s="19" t="n"/>
      <c r="H172" s="5" t="n"/>
      <c r="I172" s="21">
        <f>IF(F172&amp;""="","",IFERROR(INDEX('المراحل'!$B$6:$B$45,MATCH(F172&amp;"",'المراحل'!$A$6:$A$45,0)),""))</f>
        <v/>
      </c>
      <c r="J172" s="22">
        <f>IF(A172&amp;""="","",IF(B172&amp;""="",1,COUNTIFS($B$6:B172,B172&amp;"",$H$6:H172,"&lt;&gt;منسحب")))</f>
        <v/>
      </c>
      <c r="K172" s="21">
        <f>IF(OR(I172="",J172=""),"",IF(H172="منسحب",0,ROUND(I172*IF(J172&lt;=1,0,IF(J172=2,'الإعدادات'!$B$5,'الإعدادات'!$B$6)),2)))</f>
        <v/>
      </c>
      <c r="L172" s="21">
        <f>IF(K172="","",IF(H172="منسحب",0,ROUND(MAX(0,I172-K172-N(G172)),2)))</f>
        <v/>
      </c>
      <c r="M172" s="21">
        <f>IF(L172="","",ROUND(L172*SUMIFS('الإعدادات'!$C$10:$C$17,'الإعدادات'!$B$10:$B$17,"&lt;="&amp;'الإعدادات'!$B$4),2))</f>
        <v/>
      </c>
      <c r="N172" s="21">
        <f>IF(A172&amp;""="","",SUMIFS('الدفعات'!$C$6:$C$2005,'الدفعات'!$B$6:$B$2005,A172&amp;""))</f>
        <v/>
      </c>
      <c r="O172" s="21">
        <f>IF(M172="","",ROUND(M172-N172,2))</f>
        <v/>
      </c>
      <c r="P172" s="21">
        <f>IF(L172="","",ROUND(L172-N172,2))</f>
        <v/>
      </c>
      <c r="Q172" s="6">
        <f>IF(A172&amp;""="","",IF(H172="منسحب","منسحب",IF(L172="","بيانات ناقصة",IF(O172&gt;0,"متأخر",IF(O172&lt;0,"دفع مقدمًا","مسدد حتى اليوم")))))</f>
        <v/>
      </c>
      <c r="R172" s="23">
        <f>IF(A172&amp;""="","",IFERROR(SUMIFS('الدفعات'!$A$6:$A$2005,'الدفعات'!$B$6:$B$2005,A172&amp;"",'الدفعات'!$G$6:$G$2005,1)/COUNTIFS('الدفعات'!$B$6:$B$2005,A172&amp;"",'الدفعات'!$G$6:$G$2005,1),""))</f>
        <v/>
      </c>
      <c r="S172" s="22">
        <f>IF(Q172="متأخر",COUNTIFS($Q$6:$Q$505,"متأخر",$O$6:$O$505,"&gt;"&amp;O172)+COUNTIFS($Q$6:Q172,"متأخر",$O$6:O172,O172),"")</f>
        <v/>
      </c>
    </row>
    <row r="173">
      <c r="A173" s="5" t="n"/>
      <c r="B173" s="5" t="n"/>
      <c r="C173" s="5" t="n"/>
      <c r="D173" s="5" t="n"/>
      <c r="E173" s="20" t="n"/>
      <c r="F173" s="5" t="n"/>
      <c r="G173" s="19" t="n"/>
      <c r="H173" s="5" t="n"/>
      <c r="I173" s="21">
        <f>IF(F173&amp;""="","",IFERROR(INDEX('المراحل'!$B$6:$B$45,MATCH(F173&amp;"",'المراحل'!$A$6:$A$45,0)),""))</f>
        <v/>
      </c>
      <c r="J173" s="22">
        <f>IF(A173&amp;""="","",IF(B173&amp;""="",1,COUNTIFS($B$6:B173,B173&amp;"",$H$6:H173,"&lt;&gt;منسحب")))</f>
        <v/>
      </c>
      <c r="K173" s="21">
        <f>IF(OR(I173="",J173=""),"",IF(H173="منسحب",0,ROUND(I173*IF(J173&lt;=1,0,IF(J173=2,'الإعدادات'!$B$5,'الإعدادات'!$B$6)),2)))</f>
        <v/>
      </c>
      <c r="L173" s="21">
        <f>IF(K173="","",IF(H173="منسحب",0,ROUND(MAX(0,I173-K173-N(G173)),2)))</f>
        <v/>
      </c>
      <c r="M173" s="21">
        <f>IF(L173="","",ROUND(L173*SUMIFS('الإعدادات'!$C$10:$C$17,'الإعدادات'!$B$10:$B$17,"&lt;="&amp;'الإعدادات'!$B$4),2))</f>
        <v/>
      </c>
      <c r="N173" s="21">
        <f>IF(A173&amp;""="","",SUMIFS('الدفعات'!$C$6:$C$2005,'الدفعات'!$B$6:$B$2005,A173&amp;""))</f>
        <v/>
      </c>
      <c r="O173" s="21">
        <f>IF(M173="","",ROUND(M173-N173,2))</f>
        <v/>
      </c>
      <c r="P173" s="21">
        <f>IF(L173="","",ROUND(L173-N173,2))</f>
        <v/>
      </c>
      <c r="Q173" s="6">
        <f>IF(A173&amp;""="","",IF(H173="منسحب","منسحب",IF(L173="","بيانات ناقصة",IF(O173&gt;0,"متأخر",IF(O173&lt;0,"دفع مقدمًا","مسدد حتى اليوم")))))</f>
        <v/>
      </c>
      <c r="R173" s="23">
        <f>IF(A173&amp;""="","",IFERROR(SUMIFS('الدفعات'!$A$6:$A$2005,'الدفعات'!$B$6:$B$2005,A173&amp;"",'الدفعات'!$G$6:$G$2005,1)/COUNTIFS('الدفعات'!$B$6:$B$2005,A173&amp;"",'الدفعات'!$G$6:$G$2005,1),""))</f>
        <v/>
      </c>
      <c r="S173" s="22">
        <f>IF(Q173="متأخر",COUNTIFS($Q$6:$Q$505,"متأخر",$O$6:$O$505,"&gt;"&amp;O173)+COUNTIFS($Q$6:Q173,"متأخر",$O$6:O173,O173),"")</f>
        <v/>
      </c>
    </row>
    <row r="174">
      <c r="A174" s="5" t="n"/>
      <c r="B174" s="5" t="n"/>
      <c r="C174" s="5" t="n"/>
      <c r="D174" s="5" t="n"/>
      <c r="E174" s="20" t="n"/>
      <c r="F174" s="5" t="n"/>
      <c r="G174" s="19" t="n"/>
      <c r="H174" s="5" t="n"/>
      <c r="I174" s="21">
        <f>IF(F174&amp;""="","",IFERROR(INDEX('المراحل'!$B$6:$B$45,MATCH(F174&amp;"",'المراحل'!$A$6:$A$45,0)),""))</f>
        <v/>
      </c>
      <c r="J174" s="22">
        <f>IF(A174&amp;""="","",IF(B174&amp;""="",1,COUNTIFS($B$6:B174,B174&amp;"",$H$6:H174,"&lt;&gt;منسحب")))</f>
        <v/>
      </c>
      <c r="K174" s="21">
        <f>IF(OR(I174="",J174=""),"",IF(H174="منسحب",0,ROUND(I174*IF(J174&lt;=1,0,IF(J174=2,'الإعدادات'!$B$5,'الإعدادات'!$B$6)),2)))</f>
        <v/>
      </c>
      <c r="L174" s="21">
        <f>IF(K174="","",IF(H174="منسحب",0,ROUND(MAX(0,I174-K174-N(G174)),2)))</f>
        <v/>
      </c>
      <c r="M174" s="21">
        <f>IF(L174="","",ROUND(L174*SUMIFS('الإعدادات'!$C$10:$C$17,'الإعدادات'!$B$10:$B$17,"&lt;="&amp;'الإعدادات'!$B$4),2))</f>
        <v/>
      </c>
      <c r="N174" s="21">
        <f>IF(A174&amp;""="","",SUMIFS('الدفعات'!$C$6:$C$2005,'الدفعات'!$B$6:$B$2005,A174&amp;""))</f>
        <v/>
      </c>
      <c r="O174" s="21">
        <f>IF(M174="","",ROUND(M174-N174,2))</f>
        <v/>
      </c>
      <c r="P174" s="21">
        <f>IF(L174="","",ROUND(L174-N174,2))</f>
        <v/>
      </c>
      <c r="Q174" s="6">
        <f>IF(A174&amp;""="","",IF(H174="منسحب","منسحب",IF(L174="","بيانات ناقصة",IF(O174&gt;0,"متأخر",IF(O174&lt;0,"دفع مقدمًا","مسدد حتى اليوم")))))</f>
        <v/>
      </c>
      <c r="R174" s="23">
        <f>IF(A174&amp;""="","",IFERROR(SUMIFS('الدفعات'!$A$6:$A$2005,'الدفعات'!$B$6:$B$2005,A174&amp;"",'الدفعات'!$G$6:$G$2005,1)/COUNTIFS('الدفعات'!$B$6:$B$2005,A174&amp;"",'الدفعات'!$G$6:$G$2005,1),""))</f>
        <v/>
      </c>
      <c r="S174" s="22">
        <f>IF(Q174="متأخر",COUNTIFS($Q$6:$Q$505,"متأخر",$O$6:$O$505,"&gt;"&amp;O174)+COUNTIFS($Q$6:Q174,"متأخر",$O$6:O174,O174),"")</f>
        <v/>
      </c>
    </row>
    <row r="175">
      <c r="A175" s="5" t="n"/>
      <c r="B175" s="5" t="n"/>
      <c r="C175" s="5" t="n"/>
      <c r="D175" s="5" t="n"/>
      <c r="E175" s="20" t="n"/>
      <c r="F175" s="5" t="n"/>
      <c r="G175" s="19" t="n"/>
      <c r="H175" s="5" t="n"/>
      <c r="I175" s="21">
        <f>IF(F175&amp;""="","",IFERROR(INDEX('المراحل'!$B$6:$B$45,MATCH(F175&amp;"",'المراحل'!$A$6:$A$45,0)),""))</f>
        <v/>
      </c>
      <c r="J175" s="22">
        <f>IF(A175&amp;""="","",IF(B175&amp;""="",1,COUNTIFS($B$6:B175,B175&amp;"",$H$6:H175,"&lt;&gt;منسحب")))</f>
        <v/>
      </c>
      <c r="K175" s="21">
        <f>IF(OR(I175="",J175=""),"",IF(H175="منسحب",0,ROUND(I175*IF(J175&lt;=1,0,IF(J175=2,'الإعدادات'!$B$5,'الإعدادات'!$B$6)),2)))</f>
        <v/>
      </c>
      <c r="L175" s="21">
        <f>IF(K175="","",IF(H175="منسحب",0,ROUND(MAX(0,I175-K175-N(G175)),2)))</f>
        <v/>
      </c>
      <c r="M175" s="21">
        <f>IF(L175="","",ROUND(L175*SUMIFS('الإعدادات'!$C$10:$C$17,'الإعدادات'!$B$10:$B$17,"&lt;="&amp;'الإعدادات'!$B$4),2))</f>
        <v/>
      </c>
      <c r="N175" s="21">
        <f>IF(A175&amp;""="","",SUMIFS('الدفعات'!$C$6:$C$2005,'الدفعات'!$B$6:$B$2005,A175&amp;""))</f>
        <v/>
      </c>
      <c r="O175" s="21">
        <f>IF(M175="","",ROUND(M175-N175,2))</f>
        <v/>
      </c>
      <c r="P175" s="21">
        <f>IF(L175="","",ROUND(L175-N175,2))</f>
        <v/>
      </c>
      <c r="Q175" s="6">
        <f>IF(A175&amp;""="","",IF(H175="منسحب","منسحب",IF(L175="","بيانات ناقصة",IF(O175&gt;0,"متأخر",IF(O175&lt;0,"دفع مقدمًا","مسدد حتى اليوم")))))</f>
        <v/>
      </c>
      <c r="R175" s="23">
        <f>IF(A175&amp;""="","",IFERROR(SUMIFS('الدفعات'!$A$6:$A$2005,'الدفعات'!$B$6:$B$2005,A175&amp;"",'الدفعات'!$G$6:$G$2005,1)/COUNTIFS('الدفعات'!$B$6:$B$2005,A175&amp;"",'الدفعات'!$G$6:$G$2005,1),""))</f>
        <v/>
      </c>
      <c r="S175" s="22">
        <f>IF(Q175="متأخر",COUNTIFS($Q$6:$Q$505,"متأخر",$O$6:$O$505,"&gt;"&amp;O175)+COUNTIFS($Q$6:Q175,"متأخر",$O$6:O175,O175),"")</f>
        <v/>
      </c>
    </row>
    <row r="176">
      <c r="A176" s="5" t="n"/>
      <c r="B176" s="5" t="n"/>
      <c r="C176" s="5" t="n"/>
      <c r="D176" s="5" t="n"/>
      <c r="E176" s="20" t="n"/>
      <c r="F176" s="5" t="n"/>
      <c r="G176" s="19" t="n"/>
      <c r="H176" s="5" t="n"/>
      <c r="I176" s="21">
        <f>IF(F176&amp;""="","",IFERROR(INDEX('المراحل'!$B$6:$B$45,MATCH(F176&amp;"",'المراحل'!$A$6:$A$45,0)),""))</f>
        <v/>
      </c>
      <c r="J176" s="22">
        <f>IF(A176&amp;""="","",IF(B176&amp;""="",1,COUNTIFS($B$6:B176,B176&amp;"",$H$6:H176,"&lt;&gt;منسحب")))</f>
        <v/>
      </c>
      <c r="K176" s="21">
        <f>IF(OR(I176="",J176=""),"",IF(H176="منسحب",0,ROUND(I176*IF(J176&lt;=1,0,IF(J176=2,'الإعدادات'!$B$5,'الإعدادات'!$B$6)),2)))</f>
        <v/>
      </c>
      <c r="L176" s="21">
        <f>IF(K176="","",IF(H176="منسحب",0,ROUND(MAX(0,I176-K176-N(G176)),2)))</f>
        <v/>
      </c>
      <c r="M176" s="21">
        <f>IF(L176="","",ROUND(L176*SUMIFS('الإعدادات'!$C$10:$C$17,'الإعدادات'!$B$10:$B$17,"&lt;="&amp;'الإعدادات'!$B$4),2))</f>
        <v/>
      </c>
      <c r="N176" s="21">
        <f>IF(A176&amp;""="","",SUMIFS('الدفعات'!$C$6:$C$2005,'الدفعات'!$B$6:$B$2005,A176&amp;""))</f>
        <v/>
      </c>
      <c r="O176" s="21">
        <f>IF(M176="","",ROUND(M176-N176,2))</f>
        <v/>
      </c>
      <c r="P176" s="21">
        <f>IF(L176="","",ROUND(L176-N176,2))</f>
        <v/>
      </c>
      <c r="Q176" s="6">
        <f>IF(A176&amp;""="","",IF(H176="منسحب","منسحب",IF(L176="","بيانات ناقصة",IF(O176&gt;0,"متأخر",IF(O176&lt;0,"دفع مقدمًا","مسدد حتى اليوم")))))</f>
        <v/>
      </c>
      <c r="R176" s="23">
        <f>IF(A176&amp;""="","",IFERROR(SUMIFS('الدفعات'!$A$6:$A$2005,'الدفعات'!$B$6:$B$2005,A176&amp;"",'الدفعات'!$G$6:$G$2005,1)/COUNTIFS('الدفعات'!$B$6:$B$2005,A176&amp;"",'الدفعات'!$G$6:$G$2005,1),""))</f>
        <v/>
      </c>
      <c r="S176" s="22">
        <f>IF(Q176="متأخر",COUNTIFS($Q$6:$Q$505,"متأخر",$O$6:$O$505,"&gt;"&amp;O176)+COUNTIFS($Q$6:Q176,"متأخر",$O$6:O176,O176),"")</f>
        <v/>
      </c>
    </row>
    <row r="177">
      <c r="A177" s="5" t="n"/>
      <c r="B177" s="5" t="n"/>
      <c r="C177" s="5" t="n"/>
      <c r="D177" s="5" t="n"/>
      <c r="E177" s="20" t="n"/>
      <c r="F177" s="5" t="n"/>
      <c r="G177" s="19" t="n"/>
      <c r="H177" s="5" t="n"/>
      <c r="I177" s="21">
        <f>IF(F177&amp;""="","",IFERROR(INDEX('المراحل'!$B$6:$B$45,MATCH(F177&amp;"",'المراحل'!$A$6:$A$45,0)),""))</f>
        <v/>
      </c>
      <c r="J177" s="22">
        <f>IF(A177&amp;""="","",IF(B177&amp;""="",1,COUNTIFS($B$6:B177,B177&amp;"",$H$6:H177,"&lt;&gt;منسحب")))</f>
        <v/>
      </c>
      <c r="K177" s="21">
        <f>IF(OR(I177="",J177=""),"",IF(H177="منسحب",0,ROUND(I177*IF(J177&lt;=1,0,IF(J177=2,'الإعدادات'!$B$5,'الإعدادات'!$B$6)),2)))</f>
        <v/>
      </c>
      <c r="L177" s="21">
        <f>IF(K177="","",IF(H177="منسحب",0,ROUND(MAX(0,I177-K177-N(G177)),2)))</f>
        <v/>
      </c>
      <c r="M177" s="21">
        <f>IF(L177="","",ROUND(L177*SUMIFS('الإعدادات'!$C$10:$C$17,'الإعدادات'!$B$10:$B$17,"&lt;="&amp;'الإعدادات'!$B$4),2))</f>
        <v/>
      </c>
      <c r="N177" s="21">
        <f>IF(A177&amp;""="","",SUMIFS('الدفعات'!$C$6:$C$2005,'الدفعات'!$B$6:$B$2005,A177&amp;""))</f>
        <v/>
      </c>
      <c r="O177" s="21">
        <f>IF(M177="","",ROUND(M177-N177,2))</f>
        <v/>
      </c>
      <c r="P177" s="21">
        <f>IF(L177="","",ROUND(L177-N177,2))</f>
        <v/>
      </c>
      <c r="Q177" s="6">
        <f>IF(A177&amp;""="","",IF(H177="منسحب","منسحب",IF(L177="","بيانات ناقصة",IF(O177&gt;0,"متأخر",IF(O177&lt;0,"دفع مقدمًا","مسدد حتى اليوم")))))</f>
        <v/>
      </c>
      <c r="R177" s="23">
        <f>IF(A177&amp;""="","",IFERROR(SUMIFS('الدفعات'!$A$6:$A$2005,'الدفعات'!$B$6:$B$2005,A177&amp;"",'الدفعات'!$G$6:$G$2005,1)/COUNTIFS('الدفعات'!$B$6:$B$2005,A177&amp;"",'الدفعات'!$G$6:$G$2005,1),""))</f>
        <v/>
      </c>
      <c r="S177" s="22">
        <f>IF(Q177="متأخر",COUNTIFS($Q$6:$Q$505,"متأخر",$O$6:$O$505,"&gt;"&amp;O177)+COUNTIFS($Q$6:Q177,"متأخر",$O$6:O177,O177),"")</f>
        <v/>
      </c>
    </row>
    <row r="178">
      <c r="A178" s="5" t="n"/>
      <c r="B178" s="5" t="n"/>
      <c r="C178" s="5" t="n"/>
      <c r="D178" s="5" t="n"/>
      <c r="E178" s="20" t="n"/>
      <c r="F178" s="5" t="n"/>
      <c r="G178" s="19" t="n"/>
      <c r="H178" s="5" t="n"/>
      <c r="I178" s="21">
        <f>IF(F178&amp;""="","",IFERROR(INDEX('المراحل'!$B$6:$B$45,MATCH(F178&amp;"",'المراحل'!$A$6:$A$45,0)),""))</f>
        <v/>
      </c>
      <c r="J178" s="22">
        <f>IF(A178&amp;""="","",IF(B178&amp;""="",1,COUNTIFS($B$6:B178,B178&amp;"",$H$6:H178,"&lt;&gt;منسحب")))</f>
        <v/>
      </c>
      <c r="K178" s="21">
        <f>IF(OR(I178="",J178=""),"",IF(H178="منسحب",0,ROUND(I178*IF(J178&lt;=1,0,IF(J178=2,'الإعدادات'!$B$5,'الإعدادات'!$B$6)),2)))</f>
        <v/>
      </c>
      <c r="L178" s="21">
        <f>IF(K178="","",IF(H178="منسحب",0,ROUND(MAX(0,I178-K178-N(G178)),2)))</f>
        <v/>
      </c>
      <c r="M178" s="21">
        <f>IF(L178="","",ROUND(L178*SUMIFS('الإعدادات'!$C$10:$C$17,'الإعدادات'!$B$10:$B$17,"&lt;="&amp;'الإعدادات'!$B$4),2))</f>
        <v/>
      </c>
      <c r="N178" s="21">
        <f>IF(A178&amp;""="","",SUMIFS('الدفعات'!$C$6:$C$2005,'الدفعات'!$B$6:$B$2005,A178&amp;""))</f>
        <v/>
      </c>
      <c r="O178" s="21">
        <f>IF(M178="","",ROUND(M178-N178,2))</f>
        <v/>
      </c>
      <c r="P178" s="21">
        <f>IF(L178="","",ROUND(L178-N178,2))</f>
        <v/>
      </c>
      <c r="Q178" s="6">
        <f>IF(A178&amp;""="","",IF(H178="منسحب","منسحب",IF(L178="","بيانات ناقصة",IF(O178&gt;0,"متأخر",IF(O178&lt;0,"دفع مقدمًا","مسدد حتى اليوم")))))</f>
        <v/>
      </c>
      <c r="R178" s="23">
        <f>IF(A178&amp;""="","",IFERROR(SUMIFS('الدفعات'!$A$6:$A$2005,'الدفعات'!$B$6:$B$2005,A178&amp;"",'الدفعات'!$G$6:$G$2005,1)/COUNTIFS('الدفعات'!$B$6:$B$2005,A178&amp;"",'الدفعات'!$G$6:$G$2005,1),""))</f>
        <v/>
      </c>
      <c r="S178" s="22">
        <f>IF(Q178="متأخر",COUNTIFS($Q$6:$Q$505,"متأخر",$O$6:$O$505,"&gt;"&amp;O178)+COUNTIFS($Q$6:Q178,"متأخر",$O$6:O178,O178),"")</f>
        <v/>
      </c>
    </row>
    <row r="179">
      <c r="A179" s="5" t="n"/>
      <c r="B179" s="5" t="n"/>
      <c r="C179" s="5" t="n"/>
      <c r="D179" s="5" t="n"/>
      <c r="E179" s="20" t="n"/>
      <c r="F179" s="5" t="n"/>
      <c r="G179" s="19" t="n"/>
      <c r="H179" s="5" t="n"/>
      <c r="I179" s="21">
        <f>IF(F179&amp;""="","",IFERROR(INDEX('المراحل'!$B$6:$B$45,MATCH(F179&amp;"",'المراحل'!$A$6:$A$45,0)),""))</f>
        <v/>
      </c>
      <c r="J179" s="22">
        <f>IF(A179&amp;""="","",IF(B179&amp;""="",1,COUNTIFS($B$6:B179,B179&amp;"",$H$6:H179,"&lt;&gt;منسحب")))</f>
        <v/>
      </c>
      <c r="K179" s="21">
        <f>IF(OR(I179="",J179=""),"",IF(H179="منسحب",0,ROUND(I179*IF(J179&lt;=1,0,IF(J179=2,'الإعدادات'!$B$5,'الإعدادات'!$B$6)),2)))</f>
        <v/>
      </c>
      <c r="L179" s="21">
        <f>IF(K179="","",IF(H179="منسحب",0,ROUND(MAX(0,I179-K179-N(G179)),2)))</f>
        <v/>
      </c>
      <c r="M179" s="21">
        <f>IF(L179="","",ROUND(L179*SUMIFS('الإعدادات'!$C$10:$C$17,'الإعدادات'!$B$10:$B$17,"&lt;="&amp;'الإعدادات'!$B$4),2))</f>
        <v/>
      </c>
      <c r="N179" s="21">
        <f>IF(A179&amp;""="","",SUMIFS('الدفعات'!$C$6:$C$2005,'الدفعات'!$B$6:$B$2005,A179&amp;""))</f>
        <v/>
      </c>
      <c r="O179" s="21">
        <f>IF(M179="","",ROUND(M179-N179,2))</f>
        <v/>
      </c>
      <c r="P179" s="21">
        <f>IF(L179="","",ROUND(L179-N179,2))</f>
        <v/>
      </c>
      <c r="Q179" s="6">
        <f>IF(A179&amp;""="","",IF(H179="منسحب","منسحب",IF(L179="","بيانات ناقصة",IF(O179&gt;0,"متأخر",IF(O179&lt;0,"دفع مقدمًا","مسدد حتى اليوم")))))</f>
        <v/>
      </c>
      <c r="R179" s="23">
        <f>IF(A179&amp;""="","",IFERROR(SUMIFS('الدفعات'!$A$6:$A$2005,'الدفعات'!$B$6:$B$2005,A179&amp;"",'الدفعات'!$G$6:$G$2005,1)/COUNTIFS('الدفعات'!$B$6:$B$2005,A179&amp;"",'الدفعات'!$G$6:$G$2005,1),""))</f>
        <v/>
      </c>
      <c r="S179" s="22">
        <f>IF(Q179="متأخر",COUNTIFS($Q$6:$Q$505,"متأخر",$O$6:$O$505,"&gt;"&amp;O179)+COUNTIFS($Q$6:Q179,"متأخر",$O$6:O179,O179),"")</f>
        <v/>
      </c>
    </row>
    <row r="180">
      <c r="A180" s="5" t="n"/>
      <c r="B180" s="5" t="n"/>
      <c r="C180" s="5" t="n"/>
      <c r="D180" s="5" t="n"/>
      <c r="E180" s="20" t="n"/>
      <c r="F180" s="5" t="n"/>
      <c r="G180" s="19" t="n"/>
      <c r="H180" s="5" t="n"/>
      <c r="I180" s="21">
        <f>IF(F180&amp;""="","",IFERROR(INDEX('المراحل'!$B$6:$B$45,MATCH(F180&amp;"",'المراحل'!$A$6:$A$45,0)),""))</f>
        <v/>
      </c>
      <c r="J180" s="22">
        <f>IF(A180&amp;""="","",IF(B180&amp;""="",1,COUNTIFS($B$6:B180,B180&amp;"",$H$6:H180,"&lt;&gt;منسحب")))</f>
        <v/>
      </c>
      <c r="K180" s="21">
        <f>IF(OR(I180="",J180=""),"",IF(H180="منسحب",0,ROUND(I180*IF(J180&lt;=1,0,IF(J180=2,'الإعدادات'!$B$5,'الإعدادات'!$B$6)),2)))</f>
        <v/>
      </c>
      <c r="L180" s="21">
        <f>IF(K180="","",IF(H180="منسحب",0,ROUND(MAX(0,I180-K180-N(G180)),2)))</f>
        <v/>
      </c>
      <c r="M180" s="21">
        <f>IF(L180="","",ROUND(L180*SUMIFS('الإعدادات'!$C$10:$C$17,'الإعدادات'!$B$10:$B$17,"&lt;="&amp;'الإعدادات'!$B$4),2))</f>
        <v/>
      </c>
      <c r="N180" s="21">
        <f>IF(A180&amp;""="","",SUMIFS('الدفعات'!$C$6:$C$2005,'الدفعات'!$B$6:$B$2005,A180&amp;""))</f>
        <v/>
      </c>
      <c r="O180" s="21">
        <f>IF(M180="","",ROUND(M180-N180,2))</f>
        <v/>
      </c>
      <c r="P180" s="21">
        <f>IF(L180="","",ROUND(L180-N180,2))</f>
        <v/>
      </c>
      <c r="Q180" s="6">
        <f>IF(A180&amp;""="","",IF(H180="منسحب","منسحب",IF(L180="","بيانات ناقصة",IF(O180&gt;0,"متأخر",IF(O180&lt;0,"دفع مقدمًا","مسدد حتى اليوم")))))</f>
        <v/>
      </c>
      <c r="R180" s="23">
        <f>IF(A180&amp;""="","",IFERROR(SUMIFS('الدفعات'!$A$6:$A$2005,'الدفعات'!$B$6:$B$2005,A180&amp;"",'الدفعات'!$G$6:$G$2005,1)/COUNTIFS('الدفعات'!$B$6:$B$2005,A180&amp;"",'الدفعات'!$G$6:$G$2005,1),""))</f>
        <v/>
      </c>
      <c r="S180" s="22">
        <f>IF(Q180="متأخر",COUNTIFS($Q$6:$Q$505,"متأخر",$O$6:$O$505,"&gt;"&amp;O180)+COUNTIFS($Q$6:Q180,"متأخر",$O$6:O180,O180),"")</f>
        <v/>
      </c>
    </row>
    <row r="181">
      <c r="A181" s="5" t="n"/>
      <c r="B181" s="5" t="n"/>
      <c r="C181" s="5" t="n"/>
      <c r="D181" s="5" t="n"/>
      <c r="E181" s="20" t="n"/>
      <c r="F181" s="5" t="n"/>
      <c r="G181" s="19" t="n"/>
      <c r="H181" s="5" t="n"/>
      <c r="I181" s="21">
        <f>IF(F181&amp;""="","",IFERROR(INDEX('المراحل'!$B$6:$B$45,MATCH(F181&amp;"",'المراحل'!$A$6:$A$45,0)),""))</f>
        <v/>
      </c>
      <c r="J181" s="22">
        <f>IF(A181&amp;""="","",IF(B181&amp;""="",1,COUNTIFS($B$6:B181,B181&amp;"",$H$6:H181,"&lt;&gt;منسحب")))</f>
        <v/>
      </c>
      <c r="K181" s="21">
        <f>IF(OR(I181="",J181=""),"",IF(H181="منسحب",0,ROUND(I181*IF(J181&lt;=1,0,IF(J181=2,'الإعدادات'!$B$5,'الإعدادات'!$B$6)),2)))</f>
        <v/>
      </c>
      <c r="L181" s="21">
        <f>IF(K181="","",IF(H181="منسحب",0,ROUND(MAX(0,I181-K181-N(G181)),2)))</f>
        <v/>
      </c>
      <c r="M181" s="21">
        <f>IF(L181="","",ROUND(L181*SUMIFS('الإعدادات'!$C$10:$C$17,'الإعدادات'!$B$10:$B$17,"&lt;="&amp;'الإعدادات'!$B$4),2))</f>
        <v/>
      </c>
      <c r="N181" s="21">
        <f>IF(A181&amp;""="","",SUMIFS('الدفعات'!$C$6:$C$2005,'الدفعات'!$B$6:$B$2005,A181&amp;""))</f>
        <v/>
      </c>
      <c r="O181" s="21">
        <f>IF(M181="","",ROUND(M181-N181,2))</f>
        <v/>
      </c>
      <c r="P181" s="21">
        <f>IF(L181="","",ROUND(L181-N181,2))</f>
        <v/>
      </c>
      <c r="Q181" s="6">
        <f>IF(A181&amp;""="","",IF(H181="منسحب","منسحب",IF(L181="","بيانات ناقصة",IF(O181&gt;0,"متأخر",IF(O181&lt;0,"دفع مقدمًا","مسدد حتى اليوم")))))</f>
        <v/>
      </c>
      <c r="R181" s="23">
        <f>IF(A181&amp;""="","",IFERROR(SUMIFS('الدفعات'!$A$6:$A$2005,'الدفعات'!$B$6:$B$2005,A181&amp;"",'الدفعات'!$G$6:$G$2005,1)/COUNTIFS('الدفعات'!$B$6:$B$2005,A181&amp;"",'الدفعات'!$G$6:$G$2005,1),""))</f>
        <v/>
      </c>
      <c r="S181" s="22">
        <f>IF(Q181="متأخر",COUNTIFS($Q$6:$Q$505,"متأخر",$O$6:$O$505,"&gt;"&amp;O181)+COUNTIFS($Q$6:Q181,"متأخر",$O$6:O181,O181),"")</f>
        <v/>
      </c>
    </row>
    <row r="182">
      <c r="A182" s="5" t="n"/>
      <c r="B182" s="5" t="n"/>
      <c r="C182" s="5" t="n"/>
      <c r="D182" s="5" t="n"/>
      <c r="E182" s="20" t="n"/>
      <c r="F182" s="5" t="n"/>
      <c r="G182" s="19" t="n"/>
      <c r="H182" s="5" t="n"/>
      <c r="I182" s="21">
        <f>IF(F182&amp;""="","",IFERROR(INDEX('المراحل'!$B$6:$B$45,MATCH(F182&amp;"",'المراحل'!$A$6:$A$45,0)),""))</f>
        <v/>
      </c>
      <c r="J182" s="22">
        <f>IF(A182&amp;""="","",IF(B182&amp;""="",1,COUNTIFS($B$6:B182,B182&amp;"",$H$6:H182,"&lt;&gt;منسحب")))</f>
        <v/>
      </c>
      <c r="K182" s="21">
        <f>IF(OR(I182="",J182=""),"",IF(H182="منسحب",0,ROUND(I182*IF(J182&lt;=1,0,IF(J182=2,'الإعدادات'!$B$5,'الإعدادات'!$B$6)),2)))</f>
        <v/>
      </c>
      <c r="L182" s="21">
        <f>IF(K182="","",IF(H182="منسحب",0,ROUND(MAX(0,I182-K182-N(G182)),2)))</f>
        <v/>
      </c>
      <c r="M182" s="21">
        <f>IF(L182="","",ROUND(L182*SUMIFS('الإعدادات'!$C$10:$C$17,'الإعدادات'!$B$10:$B$17,"&lt;="&amp;'الإعدادات'!$B$4),2))</f>
        <v/>
      </c>
      <c r="N182" s="21">
        <f>IF(A182&amp;""="","",SUMIFS('الدفعات'!$C$6:$C$2005,'الدفعات'!$B$6:$B$2005,A182&amp;""))</f>
        <v/>
      </c>
      <c r="O182" s="21">
        <f>IF(M182="","",ROUND(M182-N182,2))</f>
        <v/>
      </c>
      <c r="P182" s="21">
        <f>IF(L182="","",ROUND(L182-N182,2))</f>
        <v/>
      </c>
      <c r="Q182" s="6">
        <f>IF(A182&amp;""="","",IF(H182="منسحب","منسحب",IF(L182="","بيانات ناقصة",IF(O182&gt;0,"متأخر",IF(O182&lt;0,"دفع مقدمًا","مسدد حتى اليوم")))))</f>
        <v/>
      </c>
      <c r="R182" s="23">
        <f>IF(A182&amp;""="","",IFERROR(SUMIFS('الدفعات'!$A$6:$A$2005,'الدفعات'!$B$6:$B$2005,A182&amp;"",'الدفعات'!$G$6:$G$2005,1)/COUNTIFS('الدفعات'!$B$6:$B$2005,A182&amp;"",'الدفعات'!$G$6:$G$2005,1),""))</f>
        <v/>
      </c>
      <c r="S182" s="22">
        <f>IF(Q182="متأخر",COUNTIFS($Q$6:$Q$505,"متأخر",$O$6:$O$505,"&gt;"&amp;O182)+COUNTIFS($Q$6:Q182,"متأخر",$O$6:O182,O182),"")</f>
        <v/>
      </c>
    </row>
    <row r="183">
      <c r="A183" s="5" t="n"/>
      <c r="B183" s="5" t="n"/>
      <c r="C183" s="5" t="n"/>
      <c r="D183" s="5" t="n"/>
      <c r="E183" s="20" t="n"/>
      <c r="F183" s="5" t="n"/>
      <c r="G183" s="19" t="n"/>
      <c r="H183" s="5" t="n"/>
      <c r="I183" s="21">
        <f>IF(F183&amp;""="","",IFERROR(INDEX('المراحل'!$B$6:$B$45,MATCH(F183&amp;"",'المراحل'!$A$6:$A$45,0)),""))</f>
        <v/>
      </c>
      <c r="J183" s="22">
        <f>IF(A183&amp;""="","",IF(B183&amp;""="",1,COUNTIFS($B$6:B183,B183&amp;"",$H$6:H183,"&lt;&gt;منسحب")))</f>
        <v/>
      </c>
      <c r="K183" s="21">
        <f>IF(OR(I183="",J183=""),"",IF(H183="منسحب",0,ROUND(I183*IF(J183&lt;=1,0,IF(J183=2,'الإعدادات'!$B$5,'الإعدادات'!$B$6)),2)))</f>
        <v/>
      </c>
      <c r="L183" s="21">
        <f>IF(K183="","",IF(H183="منسحب",0,ROUND(MAX(0,I183-K183-N(G183)),2)))</f>
        <v/>
      </c>
      <c r="M183" s="21">
        <f>IF(L183="","",ROUND(L183*SUMIFS('الإعدادات'!$C$10:$C$17,'الإعدادات'!$B$10:$B$17,"&lt;="&amp;'الإعدادات'!$B$4),2))</f>
        <v/>
      </c>
      <c r="N183" s="21">
        <f>IF(A183&amp;""="","",SUMIFS('الدفعات'!$C$6:$C$2005,'الدفعات'!$B$6:$B$2005,A183&amp;""))</f>
        <v/>
      </c>
      <c r="O183" s="21">
        <f>IF(M183="","",ROUND(M183-N183,2))</f>
        <v/>
      </c>
      <c r="P183" s="21">
        <f>IF(L183="","",ROUND(L183-N183,2))</f>
        <v/>
      </c>
      <c r="Q183" s="6">
        <f>IF(A183&amp;""="","",IF(H183="منسحب","منسحب",IF(L183="","بيانات ناقصة",IF(O183&gt;0,"متأخر",IF(O183&lt;0,"دفع مقدمًا","مسدد حتى اليوم")))))</f>
        <v/>
      </c>
      <c r="R183" s="23">
        <f>IF(A183&amp;""="","",IFERROR(SUMIFS('الدفعات'!$A$6:$A$2005,'الدفعات'!$B$6:$B$2005,A183&amp;"",'الدفعات'!$G$6:$G$2005,1)/COUNTIFS('الدفعات'!$B$6:$B$2005,A183&amp;"",'الدفعات'!$G$6:$G$2005,1),""))</f>
        <v/>
      </c>
      <c r="S183" s="22">
        <f>IF(Q183="متأخر",COUNTIFS($Q$6:$Q$505,"متأخر",$O$6:$O$505,"&gt;"&amp;O183)+COUNTIFS($Q$6:Q183,"متأخر",$O$6:O183,O183),"")</f>
        <v/>
      </c>
    </row>
    <row r="184">
      <c r="A184" s="5" t="n"/>
      <c r="B184" s="5" t="n"/>
      <c r="C184" s="5" t="n"/>
      <c r="D184" s="5" t="n"/>
      <c r="E184" s="20" t="n"/>
      <c r="F184" s="5" t="n"/>
      <c r="G184" s="19" t="n"/>
      <c r="H184" s="5" t="n"/>
      <c r="I184" s="21">
        <f>IF(F184&amp;""="","",IFERROR(INDEX('المراحل'!$B$6:$B$45,MATCH(F184&amp;"",'المراحل'!$A$6:$A$45,0)),""))</f>
        <v/>
      </c>
      <c r="J184" s="22">
        <f>IF(A184&amp;""="","",IF(B184&amp;""="",1,COUNTIFS($B$6:B184,B184&amp;"",$H$6:H184,"&lt;&gt;منسحب")))</f>
        <v/>
      </c>
      <c r="K184" s="21">
        <f>IF(OR(I184="",J184=""),"",IF(H184="منسحب",0,ROUND(I184*IF(J184&lt;=1,0,IF(J184=2,'الإعدادات'!$B$5,'الإعدادات'!$B$6)),2)))</f>
        <v/>
      </c>
      <c r="L184" s="21">
        <f>IF(K184="","",IF(H184="منسحب",0,ROUND(MAX(0,I184-K184-N(G184)),2)))</f>
        <v/>
      </c>
      <c r="M184" s="21">
        <f>IF(L184="","",ROUND(L184*SUMIFS('الإعدادات'!$C$10:$C$17,'الإعدادات'!$B$10:$B$17,"&lt;="&amp;'الإعدادات'!$B$4),2))</f>
        <v/>
      </c>
      <c r="N184" s="21">
        <f>IF(A184&amp;""="","",SUMIFS('الدفعات'!$C$6:$C$2005,'الدفعات'!$B$6:$B$2005,A184&amp;""))</f>
        <v/>
      </c>
      <c r="O184" s="21">
        <f>IF(M184="","",ROUND(M184-N184,2))</f>
        <v/>
      </c>
      <c r="P184" s="21">
        <f>IF(L184="","",ROUND(L184-N184,2))</f>
        <v/>
      </c>
      <c r="Q184" s="6">
        <f>IF(A184&amp;""="","",IF(H184="منسحب","منسحب",IF(L184="","بيانات ناقصة",IF(O184&gt;0,"متأخر",IF(O184&lt;0,"دفع مقدمًا","مسدد حتى اليوم")))))</f>
        <v/>
      </c>
      <c r="R184" s="23">
        <f>IF(A184&amp;""="","",IFERROR(SUMIFS('الدفعات'!$A$6:$A$2005,'الدفعات'!$B$6:$B$2005,A184&amp;"",'الدفعات'!$G$6:$G$2005,1)/COUNTIFS('الدفعات'!$B$6:$B$2005,A184&amp;"",'الدفعات'!$G$6:$G$2005,1),""))</f>
        <v/>
      </c>
      <c r="S184" s="22">
        <f>IF(Q184="متأخر",COUNTIFS($Q$6:$Q$505,"متأخر",$O$6:$O$505,"&gt;"&amp;O184)+COUNTIFS($Q$6:Q184,"متأخر",$O$6:O184,O184),"")</f>
        <v/>
      </c>
    </row>
    <row r="185">
      <c r="A185" s="5" t="n"/>
      <c r="B185" s="5" t="n"/>
      <c r="C185" s="5" t="n"/>
      <c r="D185" s="5" t="n"/>
      <c r="E185" s="20" t="n"/>
      <c r="F185" s="5" t="n"/>
      <c r="G185" s="19" t="n"/>
      <c r="H185" s="5" t="n"/>
      <c r="I185" s="21">
        <f>IF(F185&amp;""="","",IFERROR(INDEX('المراحل'!$B$6:$B$45,MATCH(F185&amp;"",'المراحل'!$A$6:$A$45,0)),""))</f>
        <v/>
      </c>
      <c r="J185" s="22">
        <f>IF(A185&amp;""="","",IF(B185&amp;""="",1,COUNTIFS($B$6:B185,B185&amp;"",$H$6:H185,"&lt;&gt;منسحب")))</f>
        <v/>
      </c>
      <c r="K185" s="21">
        <f>IF(OR(I185="",J185=""),"",IF(H185="منسحب",0,ROUND(I185*IF(J185&lt;=1,0,IF(J185=2,'الإعدادات'!$B$5,'الإعدادات'!$B$6)),2)))</f>
        <v/>
      </c>
      <c r="L185" s="21">
        <f>IF(K185="","",IF(H185="منسحب",0,ROUND(MAX(0,I185-K185-N(G185)),2)))</f>
        <v/>
      </c>
      <c r="M185" s="21">
        <f>IF(L185="","",ROUND(L185*SUMIFS('الإعدادات'!$C$10:$C$17,'الإعدادات'!$B$10:$B$17,"&lt;="&amp;'الإعدادات'!$B$4),2))</f>
        <v/>
      </c>
      <c r="N185" s="21">
        <f>IF(A185&amp;""="","",SUMIFS('الدفعات'!$C$6:$C$2005,'الدفعات'!$B$6:$B$2005,A185&amp;""))</f>
        <v/>
      </c>
      <c r="O185" s="21">
        <f>IF(M185="","",ROUND(M185-N185,2))</f>
        <v/>
      </c>
      <c r="P185" s="21">
        <f>IF(L185="","",ROUND(L185-N185,2))</f>
        <v/>
      </c>
      <c r="Q185" s="6">
        <f>IF(A185&amp;""="","",IF(H185="منسحب","منسحب",IF(L185="","بيانات ناقصة",IF(O185&gt;0,"متأخر",IF(O185&lt;0,"دفع مقدمًا","مسدد حتى اليوم")))))</f>
        <v/>
      </c>
      <c r="R185" s="23">
        <f>IF(A185&amp;""="","",IFERROR(SUMIFS('الدفعات'!$A$6:$A$2005,'الدفعات'!$B$6:$B$2005,A185&amp;"",'الدفعات'!$G$6:$G$2005,1)/COUNTIFS('الدفعات'!$B$6:$B$2005,A185&amp;"",'الدفعات'!$G$6:$G$2005,1),""))</f>
        <v/>
      </c>
      <c r="S185" s="22">
        <f>IF(Q185="متأخر",COUNTIFS($Q$6:$Q$505,"متأخر",$O$6:$O$505,"&gt;"&amp;O185)+COUNTIFS($Q$6:Q185,"متأخر",$O$6:O185,O185),"")</f>
        <v/>
      </c>
    </row>
    <row r="186">
      <c r="A186" s="5" t="n"/>
      <c r="B186" s="5" t="n"/>
      <c r="C186" s="5" t="n"/>
      <c r="D186" s="5" t="n"/>
      <c r="E186" s="20" t="n"/>
      <c r="F186" s="5" t="n"/>
      <c r="G186" s="19" t="n"/>
      <c r="H186" s="5" t="n"/>
      <c r="I186" s="21">
        <f>IF(F186&amp;""="","",IFERROR(INDEX('المراحل'!$B$6:$B$45,MATCH(F186&amp;"",'المراحل'!$A$6:$A$45,0)),""))</f>
        <v/>
      </c>
      <c r="J186" s="22">
        <f>IF(A186&amp;""="","",IF(B186&amp;""="",1,COUNTIFS($B$6:B186,B186&amp;"",$H$6:H186,"&lt;&gt;منسحب")))</f>
        <v/>
      </c>
      <c r="K186" s="21">
        <f>IF(OR(I186="",J186=""),"",IF(H186="منسحب",0,ROUND(I186*IF(J186&lt;=1,0,IF(J186=2,'الإعدادات'!$B$5,'الإعدادات'!$B$6)),2)))</f>
        <v/>
      </c>
      <c r="L186" s="21">
        <f>IF(K186="","",IF(H186="منسحب",0,ROUND(MAX(0,I186-K186-N(G186)),2)))</f>
        <v/>
      </c>
      <c r="M186" s="21">
        <f>IF(L186="","",ROUND(L186*SUMIFS('الإعدادات'!$C$10:$C$17,'الإعدادات'!$B$10:$B$17,"&lt;="&amp;'الإعدادات'!$B$4),2))</f>
        <v/>
      </c>
      <c r="N186" s="21">
        <f>IF(A186&amp;""="","",SUMIFS('الدفعات'!$C$6:$C$2005,'الدفعات'!$B$6:$B$2005,A186&amp;""))</f>
        <v/>
      </c>
      <c r="O186" s="21">
        <f>IF(M186="","",ROUND(M186-N186,2))</f>
        <v/>
      </c>
      <c r="P186" s="21">
        <f>IF(L186="","",ROUND(L186-N186,2))</f>
        <v/>
      </c>
      <c r="Q186" s="6">
        <f>IF(A186&amp;""="","",IF(H186="منسحب","منسحب",IF(L186="","بيانات ناقصة",IF(O186&gt;0,"متأخر",IF(O186&lt;0,"دفع مقدمًا","مسدد حتى اليوم")))))</f>
        <v/>
      </c>
      <c r="R186" s="23">
        <f>IF(A186&amp;""="","",IFERROR(SUMIFS('الدفعات'!$A$6:$A$2005,'الدفعات'!$B$6:$B$2005,A186&amp;"",'الدفعات'!$G$6:$G$2005,1)/COUNTIFS('الدفعات'!$B$6:$B$2005,A186&amp;"",'الدفعات'!$G$6:$G$2005,1),""))</f>
        <v/>
      </c>
      <c r="S186" s="22">
        <f>IF(Q186="متأخر",COUNTIFS($Q$6:$Q$505,"متأخر",$O$6:$O$505,"&gt;"&amp;O186)+COUNTIFS($Q$6:Q186,"متأخر",$O$6:O186,O186),"")</f>
        <v/>
      </c>
    </row>
    <row r="187">
      <c r="A187" s="5" t="n"/>
      <c r="B187" s="5" t="n"/>
      <c r="C187" s="5" t="n"/>
      <c r="D187" s="5" t="n"/>
      <c r="E187" s="20" t="n"/>
      <c r="F187" s="5" t="n"/>
      <c r="G187" s="19" t="n"/>
      <c r="H187" s="5" t="n"/>
      <c r="I187" s="21">
        <f>IF(F187&amp;""="","",IFERROR(INDEX('المراحل'!$B$6:$B$45,MATCH(F187&amp;"",'المراحل'!$A$6:$A$45,0)),""))</f>
        <v/>
      </c>
      <c r="J187" s="22">
        <f>IF(A187&amp;""="","",IF(B187&amp;""="",1,COUNTIFS($B$6:B187,B187&amp;"",$H$6:H187,"&lt;&gt;منسحب")))</f>
        <v/>
      </c>
      <c r="K187" s="21">
        <f>IF(OR(I187="",J187=""),"",IF(H187="منسحب",0,ROUND(I187*IF(J187&lt;=1,0,IF(J187=2,'الإعدادات'!$B$5,'الإعدادات'!$B$6)),2)))</f>
        <v/>
      </c>
      <c r="L187" s="21">
        <f>IF(K187="","",IF(H187="منسحب",0,ROUND(MAX(0,I187-K187-N(G187)),2)))</f>
        <v/>
      </c>
      <c r="M187" s="21">
        <f>IF(L187="","",ROUND(L187*SUMIFS('الإعدادات'!$C$10:$C$17,'الإعدادات'!$B$10:$B$17,"&lt;="&amp;'الإعدادات'!$B$4),2))</f>
        <v/>
      </c>
      <c r="N187" s="21">
        <f>IF(A187&amp;""="","",SUMIFS('الدفعات'!$C$6:$C$2005,'الدفعات'!$B$6:$B$2005,A187&amp;""))</f>
        <v/>
      </c>
      <c r="O187" s="21">
        <f>IF(M187="","",ROUND(M187-N187,2))</f>
        <v/>
      </c>
      <c r="P187" s="21">
        <f>IF(L187="","",ROUND(L187-N187,2))</f>
        <v/>
      </c>
      <c r="Q187" s="6">
        <f>IF(A187&amp;""="","",IF(H187="منسحب","منسحب",IF(L187="","بيانات ناقصة",IF(O187&gt;0,"متأخر",IF(O187&lt;0,"دفع مقدمًا","مسدد حتى اليوم")))))</f>
        <v/>
      </c>
      <c r="R187" s="23">
        <f>IF(A187&amp;""="","",IFERROR(SUMIFS('الدفعات'!$A$6:$A$2005,'الدفعات'!$B$6:$B$2005,A187&amp;"",'الدفعات'!$G$6:$G$2005,1)/COUNTIFS('الدفعات'!$B$6:$B$2005,A187&amp;"",'الدفعات'!$G$6:$G$2005,1),""))</f>
        <v/>
      </c>
      <c r="S187" s="22">
        <f>IF(Q187="متأخر",COUNTIFS($Q$6:$Q$505,"متأخر",$O$6:$O$505,"&gt;"&amp;O187)+COUNTIFS($Q$6:Q187,"متأخر",$O$6:O187,O187),"")</f>
        <v/>
      </c>
    </row>
    <row r="188">
      <c r="A188" s="5" t="n"/>
      <c r="B188" s="5" t="n"/>
      <c r="C188" s="5" t="n"/>
      <c r="D188" s="5" t="n"/>
      <c r="E188" s="20" t="n"/>
      <c r="F188" s="5" t="n"/>
      <c r="G188" s="19" t="n"/>
      <c r="H188" s="5" t="n"/>
      <c r="I188" s="21">
        <f>IF(F188&amp;""="","",IFERROR(INDEX('المراحل'!$B$6:$B$45,MATCH(F188&amp;"",'المراحل'!$A$6:$A$45,0)),""))</f>
        <v/>
      </c>
      <c r="J188" s="22">
        <f>IF(A188&amp;""="","",IF(B188&amp;""="",1,COUNTIFS($B$6:B188,B188&amp;"",$H$6:H188,"&lt;&gt;منسحب")))</f>
        <v/>
      </c>
      <c r="K188" s="21">
        <f>IF(OR(I188="",J188=""),"",IF(H188="منسحب",0,ROUND(I188*IF(J188&lt;=1,0,IF(J188=2,'الإعدادات'!$B$5,'الإعدادات'!$B$6)),2)))</f>
        <v/>
      </c>
      <c r="L188" s="21">
        <f>IF(K188="","",IF(H188="منسحب",0,ROUND(MAX(0,I188-K188-N(G188)),2)))</f>
        <v/>
      </c>
      <c r="M188" s="21">
        <f>IF(L188="","",ROUND(L188*SUMIFS('الإعدادات'!$C$10:$C$17,'الإعدادات'!$B$10:$B$17,"&lt;="&amp;'الإعدادات'!$B$4),2))</f>
        <v/>
      </c>
      <c r="N188" s="21">
        <f>IF(A188&amp;""="","",SUMIFS('الدفعات'!$C$6:$C$2005,'الدفعات'!$B$6:$B$2005,A188&amp;""))</f>
        <v/>
      </c>
      <c r="O188" s="21">
        <f>IF(M188="","",ROUND(M188-N188,2))</f>
        <v/>
      </c>
      <c r="P188" s="21">
        <f>IF(L188="","",ROUND(L188-N188,2))</f>
        <v/>
      </c>
      <c r="Q188" s="6">
        <f>IF(A188&amp;""="","",IF(H188="منسحب","منسحب",IF(L188="","بيانات ناقصة",IF(O188&gt;0,"متأخر",IF(O188&lt;0,"دفع مقدمًا","مسدد حتى اليوم")))))</f>
        <v/>
      </c>
      <c r="R188" s="23">
        <f>IF(A188&amp;""="","",IFERROR(SUMIFS('الدفعات'!$A$6:$A$2005,'الدفعات'!$B$6:$B$2005,A188&amp;"",'الدفعات'!$G$6:$G$2005,1)/COUNTIFS('الدفعات'!$B$6:$B$2005,A188&amp;"",'الدفعات'!$G$6:$G$2005,1),""))</f>
        <v/>
      </c>
      <c r="S188" s="22">
        <f>IF(Q188="متأخر",COUNTIFS($Q$6:$Q$505,"متأخر",$O$6:$O$505,"&gt;"&amp;O188)+COUNTIFS($Q$6:Q188,"متأخر",$O$6:O188,O188),"")</f>
        <v/>
      </c>
    </row>
    <row r="189">
      <c r="A189" s="5" t="n"/>
      <c r="B189" s="5" t="n"/>
      <c r="C189" s="5" t="n"/>
      <c r="D189" s="5" t="n"/>
      <c r="E189" s="20" t="n"/>
      <c r="F189" s="5" t="n"/>
      <c r="G189" s="19" t="n"/>
      <c r="H189" s="5" t="n"/>
      <c r="I189" s="21">
        <f>IF(F189&amp;""="","",IFERROR(INDEX('المراحل'!$B$6:$B$45,MATCH(F189&amp;"",'المراحل'!$A$6:$A$45,0)),""))</f>
        <v/>
      </c>
      <c r="J189" s="22">
        <f>IF(A189&amp;""="","",IF(B189&amp;""="",1,COUNTIFS($B$6:B189,B189&amp;"",$H$6:H189,"&lt;&gt;منسحب")))</f>
        <v/>
      </c>
      <c r="K189" s="21">
        <f>IF(OR(I189="",J189=""),"",IF(H189="منسحب",0,ROUND(I189*IF(J189&lt;=1,0,IF(J189=2,'الإعدادات'!$B$5,'الإعدادات'!$B$6)),2)))</f>
        <v/>
      </c>
      <c r="L189" s="21">
        <f>IF(K189="","",IF(H189="منسحب",0,ROUND(MAX(0,I189-K189-N(G189)),2)))</f>
        <v/>
      </c>
      <c r="M189" s="21">
        <f>IF(L189="","",ROUND(L189*SUMIFS('الإعدادات'!$C$10:$C$17,'الإعدادات'!$B$10:$B$17,"&lt;="&amp;'الإعدادات'!$B$4),2))</f>
        <v/>
      </c>
      <c r="N189" s="21">
        <f>IF(A189&amp;""="","",SUMIFS('الدفعات'!$C$6:$C$2005,'الدفعات'!$B$6:$B$2005,A189&amp;""))</f>
        <v/>
      </c>
      <c r="O189" s="21">
        <f>IF(M189="","",ROUND(M189-N189,2))</f>
        <v/>
      </c>
      <c r="P189" s="21">
        <f>IF(L189="","",ROUND(L189-N189,2))</f>
        <v/>
      </c>
      <c r="Q189" s="6">
        <f>IF(A189&amp;""="","",IF(H189="منسحب","منسحب",IF(L189="","بيانات ناقصة",IF(O189&gt;0,"متأخر",IF(O189&lt;0,"دفع مقدمًا","مسدد حتى اليوم")))))</f>
        <v/>
      </c>
      <c r="R189" s="23">
        <f>IF(A189&amp;""="","",IFERROR(SUMIFS('الدفعات'!$A$6:$A$2005,'الدفعات'!$B$6:$B$2005,A189&amp;"",'الدفعات'!$G$6:$G$2005,1)/COUNTIFS('الدفعات'!$B$6:$B$2005,A189&amp;"",'الدفعات'!$G$6:$G$2005,1),""))</f>
        <v/>
      </c>
      <c r="S189" s="22">
        <f>IF(Q189="متأخر",COUNTIFS($Q$6:$Q$505,"متأخر",$O$6:$O$505,"&gt;"&amp;O189)+COUNTIFS($Q$6:Q189,"متأخر",$O$6:O189,O189),"")</f>
        <v/>
      </c>
    </row>
    <row r="190">
      <c r="A190" s="5" t="n"/>
      <c r="B190" s="5" t="n"/>
      <c r="C190" s="5" t="n"/>
      <c r="D190" s="5" t="n"/>
      <c r="E190" s="20" t="n"/>
      <c r="F190" s="5" t="n"/>
      <c r="G190" s="19" t="n"/>
      <c r="H190" s="5" t="n"/>
      <c r="I190" s="21">
        <f>IF(F190&amp;""="","",IFERROR(INDEX('المراحل'!$B$6:$B$45,MATCH(F190&amp;"",'المراحل'!$A$6:$A$45,0)),""))</f>
        <v/>
      </c>
      <c r="J190" s="22">
        <f>IF(A190&amp;""="","",IF(B190&amp;""="",1,COUNTIFS($B$6:B190,B190&amp;"",$H$6:H190,"&lt;&gt;منسحب")))</f>
        <v/>
      </c>
      <c r="K190" s="21">
        <f>IF(OR(I190="",J190=""),"",IF(H190="منسحب",0,ROUND(I190*IF(J190&lt;=1,0,IF(J190=2,'الإعدادات'!$B$5,'الإعدادات'!$B$6)),2)))</f>
        <v/>
      </c>
      <c r="L190" s="21">
        <f>IF(K190="","",IF(H190="منسحب",0,ROUND(MAX(0,I190-K190-N(G190)),2)))</f>
        <v/>
      </c>
      <c r="M190" s="21">
        <f>IF(L190="","",ROUND(L190*SUMIFS('الإعدادات'!$C$10:$C$17,'الإعدادات'!$B$10:$B$17,"&lt;="&amp;'الإعدادات'!$B$4),2))</f>
        <v/>
      </c>
      <c r="N190" s="21">
        <f>IF(A190&amp;""="","",SUMIFS('الدفعات'!$C$6:$C$2005,'الدفعات'!$B$6:$B$2005,A190&amp;""))</f>
        <v/>
      </c>
      <c r="O190" s="21">
        <f>IF(M190="","",ROUND(M190-N190,2))</f>
        <v/>
      </c>
      <c r="P190" s="21">
        <f>IF(L190="","",ROUND(L190-N190,2))</f>
        <v/>
      </c>
      <c r="Q190" s="6">
        <f>IF(A190&amp;""="","",IF(H190="منسحب","منسحب",IF(L190="","بيانات ناقصة",IF(O190&gt;0,"متأخر",IF(O190&lt;0,"دفع مقدمًا","مسدد حتى اليوم")))))</f>
        <v/>
      </c>
      <c r="R190" s="23">
        <f>IF(A190&amp;""="","",IFERROR(SUMIFS('الدفعات'!$A$6:$A$2005,'الدفعات'!$B$6:$B$2005,A190&amp;"",'الدفعات'!$G$6:$G$2005,1)/COUNTIFS('الدفعات'!$B$6:$B$2005,A190&amp;"",'الدفعات'!$G$6:$G$2005,1),""))</f>
        <v/>
      </c>
      <c r="S190" s="22">
        <f>IF(Q190="متأخر",COUNTIFS($Q$6:$Q$505,"متأخر",$O$6:$O$505,"&gt;"&amp;O190)+COUNTIFS($Q$6:Q190,"متأخر",$O$6:O190,O190),"")</f>
        <v/>
      </c>
    </row>
    <row r="191">
      <c r="A191" s="5" t="n"/>
      <c r="B191" s="5" t="n"/>
      <c r="C191" s="5" t="n"/>
      <c r="D191" s="5" t="n"/>
      <c r="E191" s="20" t="n"/>
      <c r="F191" s="5" t="n"/>
      <c r="G191" s="19" t="n"/>
      <c r="H191" s="5" t="n"/>
      <c r="I191" s="21">
        <f>IF(F191&amp;""="","",IFERROR(INDEX('المراحل'!$B$6:$B$45,MATCH(F191&amp;"",'المراحل'!$A$6:$A$45,0)),""))</f>
        <v/>
      </c>
      <c r="J191" s="22">
        <f>IF(A191&amp;""="","",IF(B191&amp;""="",1,COUNTIFS($B$6:B191,B191&amp;"",$H$6:H191,"&lt;&gt;منسحب")))</f>
        <v/>
      </c>
      <c r="K191" s="21">
        <f>IF(OR(I191="",J191=""),"",IF(H191="منسحب",0,ROUND(I191*IF(J191&lt;=1,0,IF(J191=2,'الإعدادات'!$B$5,'الإعدادات'!$B$6)),2)))</f>
        <v/>
      </c>
      <c r="L191" s="21">
        <f>IF(K191="","",IF(H191="منسحب",0,ROUND(MAX(0,I191-K191-N(G191)),2)))</f>
        <v/>
      </c>
      <c r="M191" s="21">
        <f>IF(L191="","",ROUND(L191*SUMIFS('الإعدادات'!$C$10:$C$17,'الإعدادات'!$B$10:$B$17,"&lt;="&amp;'الإعدادات'!$B$4),2))</f>
        <v/>
      </c>
      <c r="N191" s="21">
        <f>IF(A191&amp;""="","",SUMIFS('الدفعات'!$C$6:$C$2005,'الدفعات'!$B$6:$B$2005,A191&amp;""))</f>
        <v/>
      </c>
      <c r="O191" s="21">
        <f>IF(M191="","",ROUND(M191-N191,2))</f>
        <v/>
      </c>
      <c r="P191" s="21">
        <f>IF(L191="","",ROUND(L191-N191,2))</f>
        <v/>
      </c>
      <c r="Q191" s="6">
        <f>IF(A191&amp;""="","",IF(H191="منسحب","منسحب",IF(L191="","بيانات ناقصة",IF(O191&gt;0,"متأخر",IF(O191&lt;0,"دفع مقدمًا","مسدد حتى اليوم")))))</f>
        <v/>
      </c>
      <c r="R191" s="23">
        <f>IF(A191&amp;""="","",IFERROR(SUMIFS('الدفعات'!$A$6:$A$2005,'الدفعات'!$B$6:$B$2005,A191&amp;"",'الدفعات'!$G$6:$G$2005,1)/COUNTIFS('الدفعات'!$B$6:$B$2005,A191&amp;"",'الدفعات'!$G$6:$G$2005,1),""))</f>
        <v/>
      </c>
      <c r="S191" s="22">
        <f>IF(Q191="متأخر",COUNTIFS($Q$6:$Q$505,"متأخر",$O$6:$O$505,"&gt;"&amp;O191)+COUNTIFS($Q$6:Q191,"متأخر",$O$6:O191,O191),"")</f>
        <v/>
      </c>
    </row>
    <row r="192">
      <c r="A192" s="5" t="n"/>
      <c r="B192" s="5" t="n"/>
      <c r="C192" s="5" t="n"/>
      <c r="D192" s="5" t="n"/>
      <c r="E192" s="20" t="n"/>
      <c r="F192" s="5" t="n"/>
      <c r="G192" s="19" t="n"/>
      <c r="H192" s="5" t="n"/>
      <c r="I192" s="21">
        <f>IF(F192&amp;""="","",IFERROR(INDEX('المراحل'!$B$6:$B$45,MATCH(F192&amp;"",'المراحل'!$A$6:$A$45,0)),""))</f>
        <v/>
      </c>
      <c r="J192" s="22">
        <f>IF(A192&amp;""="","",IF(B192&amp;""="",1,COUNTIFS($B$6:B192,B192&amp;"",$H$6:H192,"&lt;&gt;منسحب")))</f>
        <v/>
      </c>
      <c r="K192" s="21">
        <f>IF(OR(I192="",J192=""),"",IF(H192="منسحب",0,ROUND(I192*IF(J192&lt;=1,0,IF(J192=2,'الإعدادات'!$B$5,'الإعدادات'!$B$6)),2)))</f>
        <v/>
      </c>
      <c r="L192" s="21">
        <f>IF(K192="","",IF(H192="منسحب",0,ROUND(MAX(0,I192-K192-N(G192)),2)))</f>
        <v/>
      </c>
      <c r="M192" s="21">
        <f>IF(L192="","",ROUND(L192*SUMIFS('الإعدادات'!$C$10:$C$17,'الإعدادات'!$B$10:$B$17,"&lt;="&amp;'الإعدادات'!$B$4),2))</f>
        <v/>
      </c>
      <c r="N192" s="21">
        <f>IF(A192&amp;""="","",SUMIFS('الدفعات'!$C$6:$C$2005,'الدفعات'!$B$6:$B$2005,A192&amp;""))</f>
        <v/>
      </c>
      <c r="O192" s="21">
        <f>IF(M192="","",ROUND(M192-N192,2))</f>
        <v/>
      </c>
      <c r="P192" s="21">
        <f>IF(L192="","",ROUND(L192-N192,2))</f>
        <v/>
      </c>
      <c r="Q192" s="6">
        <f>IF(A192&amp;""="","",IF(H192="منسحب","منسحب",IF(L192="","بيانات ناقصة",IF(O192&gt;0,"متأخر",IF(O192&lt;0,"دفع مقدمًا","مسدد حتى اليوم")))))</f>
        <v/>
      </c>
      <c r="R192" s="23">
        <f>IF(A192&amp;""="","",IFERROR(SUMIFS('الدفعات'!$A$6:$A$2005,'الدفعات'!$B$6:$B$2005,A192&amp;"",'الدفعات'!$G$6:$G$2005,1)/COUNTIFS('الدفعات'!$B$6:$B$2005,A192&amp;"",'الدفعات'!$G$6:$G$2005,1),""))</f>
        <v/>
      </c>
      <c r="S192" s="22">
        <f>IF(Q192="متأخر",COUNTIFS($Q$6:$Q$505,"متأخر",$O$6:$O$505,"&gt;"&amp;O192)+COUNTIFS($Q$6:Q192,"متأخر",$O$6:O192,O192),"")</f>
        <v/>
      </c>
    </row>
    <row r="193">
      <c r="A193" s="5" t="n"/>
      <c r="B193" s="5" t="n"/>
      <c r="C193" s="5" t="n"/>
      <c r="D193" s="5" t="n"/>
      <c r="E193" s="20" t="n"/>
      <c r="F193" s="5" t="n"/>
      <c r="G193" s="19" t="n"/>
      <c r="H193" s="5" t="n"/>
      <c r="I193" s="21">
        <f>IF(F193&amp;""="","",IFERROR(INDEX('المراحل'!$B$6:$B$45,MATCH(F193&amp;"",'المراحل'!$A$6:$A$45,0)),""))</f>
        <v/>
      </c>
      <c r="J193" s="22">
        <f>IF(A193&amp;""="","",IF(B193&amp;""="",1,COUNTIFS($B$6:B193,B193&amp;"",$H$6:H193,"&lt;&gt;منسحب")))</f>
        <v/>
      </c>
      <c r="K193" s="21">
        <f>IF(OR(I193="",J193=""),"",IF(H193="منسحب",0,ROUND(I193*IF(J193&lt;=1,0,IF(J193=2,'الإعدادات'!$B$5,'الإعدادات'!$B$6)),2)))</f>
        <v/>
      </c>
      <c r="L193" s="21">
        <f>IF(K193="","",IF(H193="منسحب",0,ROUND(MAX(0,I193-K193-N(G193)),2)))</f>
        <v/>
      </c>
      <c r="M193" s="21">
        <f>IF(L193="","",ROUND(L193*SUMIFS('الإعدادات'!$C$10:$C$17,'الإعدادات'!$B$10:$B$17,"&lt;="&amp;'الإعدادات'!$B$4),2))</f>
        <v/>
      </c>
      <c r="N193" s="21">
        <f>IF(A193&amp;""="","",SUMIFS('الدفعات'!$C$6:$C$2005,'الدفعات'!$B$6:$B$2005,A193&amp;""))</f>
        <v/>
      </c>
      <c r="O193" s="21">
        <f>IF(M193="","",ROUND(M193-N193,2))</f>
        <v/>
      </c>
      <c r="P193" s="21">
        <f>IF(L193="","",ROUND(L193-N193,2))</f>
        <v/>
      </c>
      <c r="Q193" s="6">
        <f>IF(A193&amp;""="","",IF(H193="منسحب","منسحب",IF(L193="","بيانات ناقصة",IF(O193&gt;0,"متأخر",IF(O193&lt;0,"دفع مقدمًا","مسدد حتى اليوم")))))</f>
        <v/>
      </c>
      <c r="R193" s="23">
        <f>IF(A193&amp;""="","",IFERROR(SUMIFS('الدفعات'!$A$6:$A$2005,'الدفعات'!$B$6:$B$2005,A193&amp;"",'الدفعات'!$G$6:$G$2005,1)/COUNTIFS('الدفعات'!$B$6:$B$2005,A193&amp;"",'الدفعات'!$G$6:$G$2005,1),""))</f>
        <v/>
      </c>
      <c r="S193" s="22">
        <f>IF(Q193="متأخر",COUNTIFS($Q$6:$Q$505,"متأخر",$O$6:$O$505,"&gt;"&amp;O193)+COUNTIFS($Q$6:Q193,"متأخر",$O$6:O193,O193),"")</f>
        <v/>
      </c>
    </row>
    <row r="194">
      <c r="A194" s="5" t="n"/>
      <c r="B194" s="5" t="n"/>
      <c r="C194" s="5" t="n"/>
      <c r="D194" s="5" t="n"/>
      <c r="E194" s="20" t="n"/>
      <c r="F194" s="5" t="n"/>
      <c r="G194" s="19" t="n"/>
      <c r="H194" s="5" t="n"/>
      <c r="I194" s="21">
        <f>IF(F194&amp;""="","",IFERROR(INDEX('المراحل'!$B$6:$B$45,MATCH(F194&amp;"",'المراحل'!$A$6:$A$45,0)),""))</f>
        <v/>
      </c>
      <c r="J194" s="22">
        <f>IF(A194&amp;""="","",IF(B194&amp;""="",1,COUNTIFS($B$6:B194,B194&amp;"",$H$6:H194,"&lt;&gt;منسحب")))</f>
        <v/>
      </c>
      <c r="K194" s="21">
        <f>IF(OR(I194="",J194=""),"",IF(H194="منسحب",0,ROUND(I194*IF(J194&lt;=1,0,IF(J194=2,'الإعدادات'!$B$5,'الإعدادات'!$B$6)),2)))</f>
        <v/>
      </c>
      <c r="L194" s="21">
        <f>IF(K194="","",IF(H194="منسحب",0,ROUND(MAX(0,I194-K194-N(G194)),2)))</f>
        <v/>
      </c>
      <c r="M194" s="21">
        <f>IF(L194="","",ROUND(L194*SUMIFS('الإعدادات'!$C$10:$C$17,'الإعدادات'!$B$10:$B$17,"&lt;="&amp;'الإعدادات'!$B$4),2))</f>
        <v/>
      </c>
      <c r="N194" s="21">
        <f>IF(A194&amp;""="","",SUMIFS('الدفعات'!$C$6:$C$2005,'الدفعات'!$B$6:$B$2005,A194&amp;""))</f>
        <v/>
      </c>
      <c r="O194" s="21">
        <f>IF(M194="","",ROUND(M194-N194,2))</f>
        <v/>
      </c>
      <c r="P194" s="21">
        <f>IF(L194="","",ROUND(L194-N194,2))</f>
        <v/>
      </c>
      <c r="Q194" s="6">
        <f>IF(A194&amp;""="","",IF(H194="منسحب","منسحب",IF(L194="","بيانات ناقصة",IF(O194&gt;0,"متأخر",IF(O194&lt;0,"دفع مقدمًا","مسدد حتى اليوم")))))</f>
        <v/>
      </c>
      <c r="R194" s="23">
        <f>IF(A194&amp;""="","",IFERROR(SUMIFS('الدفعات'!$A$6:$A$2005,'الدفعات'!$B$6:$B$2005,A194&amp;"",'الدفعات'!$G$6:$G$2005,1)/COUNTIFS('الدفعات'!$B$6:$B$2005,A194&amp;"",'الدفعات'!$G$6:$G$2005,1),""))</f>
        <v/>
      </c>
      <c r="S194" s="22">
        <f>IF(Q194="متأخر",COUNTIFS($Q$6:$Q$505,"متأخر",$O$6:$O$505,"&gt;"&amp;O194)+COUNTIFS($Q$6:Q194,"متأخر",$O$6:O194,O194),"")</f>
        <v/>
      </c>
    </row>
    <row r="195">
      <c r="A195" s="5" t="n"/>
      <c r="B195" s="5" t="n"/>
      <c r="C195" s="5" t="n"/>
      <c r="D195" s="5" t="n"/>
      <c r="E195" s="20" t="n"/>
      <c r="F195" s="5" t="n"/>
      <c r="G195" s="19" t="n"/>
      <c r="H195" s="5" t="n"/>
      <c r="I195" s="21">
        <f>IF(F195&amp;""="","",IFERROR(INDEX('المراحل'!$B$6:$B$45,MATCH(F195&amp;"",'المراحل'!$A$6:$A$45,0)),""))</f>
        <v/>
      </c>
      <c r="J195" s="22">
        <f>IF(A195&amp;""="","",IF(B195&amp;""="",1,COUNTIFS($B$6:B195,B195&amp;"",$H$6:H195,"&lt;&gt;منسحب")))</f>
        <v/>
      </c>
      <c r="K195" s="21">
        <f>IF(OR(I195="",J195=""),"",IF(H195="منسحب",0,ROUND(I195*IF(J195&lt;=1,0,IF(J195=2,'الإعدادات'!$B$5,'الإعدادات'!$B$6)),2)))</f>
        <v/>
      </c>
      <c r="L195" s="21">
        <f>IF(K195="","",IF(H195="منسحب",0,ROUND(MAX(0,I195-K195-N(G195)),2)))</f>
        <v/>
      </c>
      <c r="M195" s="21">
        <f>IF(L195="","",ROUND(L195*SUMIFS('الإعدادات'!$C$10:$C$17,'الإعدادات'!$B$10:$B$17,"&lt;="&amp;'الإعدادات'!$B$4),2))</f>
        <v/>
      </c>
      <c r="N195" s="21">
        <f>IF(A195&amp;""="","",SUMIFS('الدفعات'!$C$6:$C$2005,'الدفعات'!$B$6:$B$2005,A195&amp;""))</f>
        <v/>
      </c>
      <c r="O195" s="21">
        <f>IF(M195="","",ROUND(M195-N195,2))</f>
        <v/>
      </c>
      <c r="P195" s="21">
        <f>IF(L195="","",ROUND(L195-N195,2))</f>
        <v/>
      </c>
      <c r="Q195" s="6">
        <f>IF(A195&amp;""="","",IF(H195="منسحب","منسحب",IF(L195="","بيانات ناقصة",IF(O195&gt;0,"متأخر",IF(O195&lt;0,"دفع مقدمًا","مسدد حتى اليوم")))))</f>
        <v/>
      </c>
      <c r="R195" s="23">
        <f>IF(A195&amp;""="","",IFERROR(SUMIFS('الدفعات'!$A$6:$A$2005,'الدفعات'!$B$6:$B$2005,A195&amp;"",'الدفعات'!$G$6:$G$2005,1)/COUNTIFS('الدفعات'!$B$6:$B$2005,A195&amp;"",'الدفعات'!$G$6:$G$2005,1),""))</f>
        <v/>
      </c>
      <c r="S195" s="22">
        <f>IF(Q195="متأخر",COUNTIFS($Q$6:$Q$505,"متأخر",$O$6:$O$505,"&gt;"&amp;O195)+COUNTIFS($Q$6:Q195,"متأخر",$O$6:O195,O195),"")</f>
        <v/>
      </c>
    </row>
    <row r="196">
      <c r="A196" s="5" t="n"/>
      <c r="B196" s="5" t="n"/>
      <c r="C196" s="5" t="n"/>
      <c r="D196" s="5" t="n"/>
      <c r="E196" s="20" t="n"/>
      <c r="F196" s="5" t="n"/>
      <c r="G196" s="19" t="n"/>
      <c r="H196" s="5" t="n"/>
      <c r="I196" s="21">
        <f>IF(F196&amp;""="","",IFERROR(INDEX('المراحل'!$B$6:$B$45,MATCH(F196&amp;"",'المراحل'!$A$6:$A$45,0)),""))</f>
        <v/>
      </c>
      <c r="J196" s="22">
        <f>IF(A196&amp;""="","",IF(B196&amp;""="",1,COUNTIFS($B$6:B196,B196&amp;"",$H$6:H196,"&lt;&gt;منسحب")))</f>
        <v/>
      </c>
      <c r="K196" s="21">
        <f>IF(OR(I196="",J196=""),"",IF(H196="منسحب",0,ROUND(I196*IF(J196&lt;=1,0,IF(J196=2,'الإعدادات'!$B$5,'الإعدادات'!$B$6)),2)))</f>
        <v/>
      </c>
      <c r="L196" s="21">
        <f>IF(K196="","",IF(H196="منسحب",0,ROUND(MAX(0,I196-K196-N(G196)),2)))</f>
        <v/>
      </c>
      <c r="M196" s="21">
        <f>IF(L196="","",ROUND(L196*SUMIFS('الإعدادات'!$C$10:$C$17,'الإعدادات'!$B$10:$B$17,"&lt;="&amp;'الإعدادات'!$B$4),2))</f>
        <v/>
      </c>
      <c r="N196" s="21">
        <f>IF(A196&amp;""="","",SUMIFS('الدفعات'!$C$6:$C$2005,'الدفعات'!$B$6:$B$2005,A196&amp;""))</f>
        <v/>
      </c>
      <c r="O196" s="21">
        <f>IF(M196="","",ROUND(M196-N196,2))</f>
        <v/>
      </c>
      <c r="P196" s="21">
        <f>IF(L196="","",ROUND(L196-N196,2))</f>
        <v/>
      </c>
      <c r="Q196" s="6">
        <f>IF(A196&amp;""="","",IF(H196="منسحب","منسحب",IF(L196="","بيانات ناقصة",IF(O196&gt;0,"متأخر",IF(O196&lt;0,"دفع مقدمًا","مسدد حتى اليوم")))))</f>
        <v/>
      </c>
      <c r="R196" s="23">
        <f>IF(A196&amp;""="","",IFERROR(SUMIFS('الدفعات'!$A$6:$A$2005,'الدفعات'!$B$6:$B$2005,A196&amp;"",'الدفعات'!$G$6:$G$2005,1)/COUNTIFS('الدفعات'!$B$6:$B$2005,A196&amp;"",'الدفعات'!$G$6:$G$2005,1),""))</f>
        <v/>
      </c>
      <c r="S196" s="22">
        <f>IF(Q196="متأخر",COUNTIFS($Q$6:$Q$505,"متأخر",$O$6:$O$505,"&gt;"&amp;O196)+COUNTIFS($Q$6:Q196,"متأخر",$O$6:O196,O196),"")</f>
        <v/>
      </c>
    </row>
    <row r="197">
      <c r="A197" s="5" t="n"/>
      <c r="B197" s="5" t="n"/>
      <c r="C197" s="5" t="n"/>
      <c r="D197" s="5" t="n"/>
      <c r="E197" s="20" t="n"/>
      <c r="F197" s="5" t="n"/>
      <c r="G197" s="19" t="n"/>
      <c r="H197" s="5" t="n"/>
      <c r="I197" s="21">
        <f>IF(F197&amp;""="","",IFERROR(INDEX('المراحل'!$B$6:$B$45,MATCH(F197&amp;"",'المراحل'!$A$6:$A$45,0)),""))</f>
        <v/>
      </c>
      <c r="J197" s="22">
        <f>IF(A197&amp;""="","",IF(B197&amp;""="",1,COUNTIFS($B$6:B197,B197&amp;"",$H$6:H197,"&lt;&gt;منسحب")))</f>
        <v/>
      </c>
      <c r="K197" s="21">
        <f>IF(OR(I197="",J197=""),"",IF(H197="منسحب",0,ROUND(I197*IF(J197&lt;=1,0,IF(J197=2,'الإعدادات'!$B$5,'الإعدادات'!$B$6)),2)))</f>
        <v/>
      </c>
      <c r="L197" s="21">
        <f>IF(K197="","",IF(H197="منسحب",0,ROUND(MAX(0,I197-K197-N(G197)),2)))</f>
        <v/>
      </c>
      <c r="M197" s="21">
        <f>IF(L197="","",ROUND(L197*SUMIFS('الإعدادات'!$C$10:$C$17,'الإعدادات'!$B$10:$B$17,"&lt;="&amp;'الإعدادات'!$B$4),2))</f>
        <v/>
      </c>
      <c r="N197" s="21">
        <f>IF(A197&amp;""="","",SUMIFS('الدفعات'!$C$6:$C$2005,'الدفعات'!$B$6:$B$2005,A197&amp;""))</f>
        <v/>
      </c>
      <c r="O197" s="21">
        <f>IF(M197="","",ROUND(M197-N197,2))</f>
        <v/>
      </c>
      <c r="P197" s="21">
        <f>IF(L197="","",ROUND(L197-N197,2))</f>
        <v/>
      </c>
      <c r="Q197" s="6">
        <f>IF(A197&amp;""="","",IF(H197="منسحب","منسحب",IF(L197="","بيانات ناقصة",IF(O197&gt;0,"متأخر",IF(O197&lt;0,"دفع مقدمًا","مسدد حتى اليوم")))))</f>
        <v/>
      </c>
      <c r="R197" s="23">
        <f>IF(A197&amp;""="","",IFERROR(SUMIFS('الدفعات'!$A$6:$A$2005,'الدفعات'!$B$6:$B$2005,A197&amp;"",'الدفعات'!$G$6:$G$2005,1)/COUNTIFS('الدفعات'!$B$6:$B$2005,A197&amp;"",'الدفعات'!$G$6:$G$2005,1),""))</f>
        <v/>
      </c>
      <c r="S197" s="22">
        <f>IF(Q197="متأخر",COUNTIFS($Q$6:$Q$505,"متأخر",$O$6:$O$505,"&gt;"&amp;O197)+COUNTIFS($Q$6:Q197,"متأخر",$O$6:O197,O197),"")</f>
        <v/>
      </c>
    </row>
    <row r="198">
      <c r="A198" s="5" t="n"/>
      <c r="B198" s="5" t="n"/>
      <c r="C198" s="5" t="n"/>
      <c r="D198" s="5" t="n"/>
      <c r="E198" s="20" t="n"/>
      <c r="F198" s="5" t="n"/>
      <c r="G198" s="19" t="n"/>
      <c r="H198" s="5" t="n"/>
      <c r="I198" s="21">
        <f>IF(F198&amp;""="","",IFERROR(INDEX('المراحل'!$B$6:$B$45,MATCH(F198&amp;"",'المراحل'!$A$6:$A$45,0)),""))</f>
        <v/>
      </c>
      <c r="J198" s="22">
        <f>IF(A198&amp;""="","",IF(B198&amp;""="",1,COUNTIFS($B$6:B198,B198&amp;"",$H$6:H198,"&lt;&gt;منسحب")))</f>
        <v/>
      </c>
      <c r="K198" s="21">
        <f>IF(OR(I198="",J198=""),"",IF(H198="منسحب",0,ROUND(I198*IF(J198&lt;=1,0,IF(J198=2,'الإعدادات'!$B$5,'الإعدادات'!$B$6)),2)))</f>
        <v/>
      </c>
      <c r="L198" s="21">
        <f>IF(K198="","",IF(H198="منسحب",0,ROUND(MAX(0,I198-K198-N(G198)),2)))</f>
        <v/>
      </c>
      <c r="M198" s="21">
        <f>IF(L198="","",ROUND(L198*SUMIFS('الإعدادات'!$C$10:$C$17,'الإعدادات'!$B$10:$B$17,"&lt;="&amp;'الإعدادات'!$B$4),2))</f>
        <v/>
      </c>
      <c r="N198" s="21">
        <f>IF(A198&amp;""="","",SUMIFS('الدفعات'!$C$6:$C$2005,'الدفعات'!$B$6:$B$2005,A198&amp;""))</f>
        <v/>
      </c>
      <c r="O198" s="21">
        <f>IF(M198="","",ROUND(M198-N198,2))</f>
        <v/>
      </c>
      <c r="P198" s="21">
        <f>IF(L198="","",ROUND(L198-N198,2))</f>
        <v/>
      </c>
      <c r="Q198" s="6">
        <f>IF(A198&amp;""="","",IF(H198="منسحب","منسحب",IF(L198="","بيانات ناقصة",IF(O198&gt;0,"متأخر",IF(O198&lt;0,"دفع مقدمًا","مسدد حتى اليوم")))))</f>
        <v/>
      </c>
      <c r="R198" s="23">
        <f>IF(A198&amp;""="","",IFERROR(SUMIFS('الدفعات'!$A$6:$A$2005,'الدفعات'!$B$6:$B$2005,A198&amp;"",'الدفعات'!$G$6:$G$2005,1)/COUNTIFS('الدفعات'!$B$6:$B$2005,A198&amp;"",'الدفعات'!$G$6:$G$2005,1),""))</f>
        <v/>
      </c>
      <c r="S198" s="22">
        <f>IF(Q198="متأخر",COUNTIFS($Q$6:$Q$505,"متأخر",$O$6:$O$505,"&gt;"&amp;O198)+COUNTIFS($Q$6:Q198,"متأخر",$O$6:O198,O198),"")</f>
        <v/>
      </c>
    </row>
    <row r="199">
      <c r="A199" s="5" t="n"/>
      <c r="B199" s="5" t="n"/>
      <c r="C199" s="5" t="n"/>
      <c r="D199" s="5" t="n"/>
      <c r="E199" s="20" t="n"/>
      <c r="F199" s="5" t="n"/>
      <c r="G199" s="19" t="n"/>
      <c r="H199" s="5" t="n"/>
      <c r="I199" s="21">
        <f>IF(F199&amp;""="","",IFERROR(INDEX('المراحل'!$B$6:$B$45,MATCH(F199&amp;"",'المراحل'!$A$6:$A$45,0)),""))</f>
        <v/>
      </c>
      <c r="J199" s="22">
        <f>IF(A199&amp;""="","",IF(B199&amp;""="",1,COUNTIFS($B$6:B199,B199&amp;"",$H$6:H199,"&lt;&gt;منسحب")))</f>
        <v/>
      </c>
      <c r="K199" s="21">
        <f>IF(OR(I199="",J199=""),"",IF(H199="منسحب",0,ROUND(I199*IF(J199&lt;=1,0,IF(J199=2,'الإعدادات'!$B$5,'الإعدادات'!$B$6)),2)))</f>
        <v/>
      </c>
      <c r="L199" s="21">
        <f>IF(K199="","",IF(H199="منسحب",0,ROUND(MAX(0,I199-K199-N(G199)),2)))</f>
        <v/>
      </c>
      <c r="M199" s="21">
        <f>IF(L199="","",ROUND(L199*SUMIFS('الإعدادات'!$C$10:$C$17,'الإعدادات'!$B$10:$B$17,"&lt;="&amp;'الإعدادات'!$B$4),2))</f>
        <v/>
      </c>
      <c r="N199" s="21">
        <f>IF(A199&amp;""="","",SUMIFS('الدفعات'!$C$6:$C$2005,'الدفعات'!$B$6:$B$2005,A199&amp;""))</f>
        <v/>
      </c>
      <c r="O199" s="21">
        <f>IF(M199="","",ROUND(M199-N199,2))</f>
        <v/>
      </c>
      <c r="P199" s="21">
        <f>IF(L199="","",ROUND(L199-N199,2))</f>
        <v/>
      </c>
      <c r="Q199" s="6">
        <f>IF(A199&amp;""="","",IF(H199="منسحب","منسحب",IF(L199="","بيانات ناقصة",IF(O199&gt;0,"متأخر",IF(O199&lt;0,"دفع مقدمًا","مسدد حتى اليوم")))))</f>
        <v/>
      </c>
      <c r="R199" s="23">
        <f>IF(A199&amp;""="","",IFERROR(SUMIFS('الدفعات'!$A$6:$A$2005,'الدفعات'!$B$6:$B$2005,A199&amp;"",'الدفعات'!$G$6:$G$2005,1)/COUNTIFS('الدفعات'!$B$6:$B$2005,A199&amp;"",'الدفعات'!$G$6:$G$2005,1),""))</f>
        <v/>
      </c>
      <c r="S199" s="22">
        <f>IF(Q199="متأخر",COUNTIFS($Q$6:$Q$505,"متأخر",$O$6:$O$505,"&gt;"&amp;O199)+COUNTIFS($Q$6:Q199,"متأخر",$O$6:O199,O199),"")</f>
        <v/>
      </c>
    </row>
    <row r="200">
      <c r="A200" s="5" t="n"/>
      <c r="B200" s="5" t="n"/>
      <c r="C200" s="5" t="n"/>
      <c r="D200" s="5" t="n"/>
      <c r="E200" s="20" t="n"/>
      <c r="F200" s="5" t="n"/>
      <c r="G200" s="19" t="n"/>
      <c r="H200" s="5" t="n"/>
      <c r="I200" s="21">
        <f>IF(F200&amp;""="","",IFERROR(INDEX('المراحل'!$B$6:$B$45,MATCH(F200&amp;"",'المراحل'!$A$6:$A$45,0)),""))</f>
        <v/>
      </c>
      <c r="J200" s="22">
        <f>IF(A200&amp;""="","",IF(B200&amp;""="",1,COUNTIFS($B$6:B200,B200&amp;"",$H$6:H200,"&lt;&gt;منسحب")))</f>
        <v/>
      </c>
      <c r="K200" s="21">
        <f>IF(OR(I200="",J200=""),"",IF(H200="منسحب",0,ROUND(I200*IF(J200&lt;=1,0,IF(J200=2,'الإعدادات'!$B$5,'الإعدادات'!$B$6)),2)))</f>
        <v/>
      </c>
      <c r="L200" s="21">
        <f>IF(K200="","",IF(H200="منسحب",0,ROUND(MAX(0,I200-K200-N(G200)),2)))</f>
        <v/>
      </c>
      <c r="M200" s="21">
        <f>IF(L200="","",ROUND(L200*SUMIFS('الإعدادات'!$C$10:$C$17,'الإعدادات'!$B$10:$B$17,"&lt;="&amp;'الإعدادات'!$B$4),2))</f>
        <v/>
      </c>
      <c r="N200" s="21">
        <f>IF(A200&amp;""="","",SUMIFS('الدفعات'!$C$6:$C$2005,'الدفعات'!$B$6:$B$2005,A200&amp;""))</f>
        <v/>
      </c>
      <c r="O200" s="21">
        <f>IF(M200="","",ROUND(M200-N200,2))</f>
        <v/>
      </c>
      <c r="P200" s="21">
        <f>IF(L200="","",ROUND(L200-N200,2))</f>
        <v/>
      </c>
      <c r="Q200" s="6">
        <f>IF(A200&amp;""="","",IF(H200="منسحب","منسحب",IF(L200="","بيانات ناقصة",IF(O200&gt;0,"متأخر",IF(O200&lt;0,"دفع مقدمًا","مسدد حتى اليوم")))))</f>
        <v/>
      </c>
      <c r="R200" s="23">
        <f>IF(A200&amp;""="","",IFERROR(SUMIFS('الدفعات'!$A$6:$A$2005,'الدفعات'!$B$6:$B$2005,A200&amp;"",'الدفعات'!$G$6:$G$2005,1)/COUNTIFS('الدفعات'!$B$6:$B$2005,A200&amp;"",'الدفعات'!$G$6:$G$2005,1),""))</f>
        <v/>
      </c>
      <c r="S200" s="22">
        <f>IF(Q200="متأخر",COUNTIFS($Q$6:$Q$505,"متأخر",$O$6:$O$505,"&gt;"&amp;O200)+COUNTIFS($Q$6:Q200,"متأخر",$O$6:O200,O200),"")</f>
        <v/>
      </c>
    </row>
    <row r="201">
      <c r="A201" s="5" t="n"/>
      <c r="B201" s="5" t="n"/>
      <c r="C201" s="5" t="n"/>
      <c r="D201" s="5" t="n"/>
      <c r="E201" s="20" t="n"/>
      <c r="F201" s="5" t="n"/>
      <c r="G201" s="19" t="n"/>
      <c r="H201" s="5" t="n"/>
      <c r="I201" s="21">
        <f>IF(F201&amp;""="","",IFERROR(INDEX('المراحل'!$B$6:$B$45,MATCH(F201&amp;"",'المراحل'!$A$6:$A$45,0)),""))</f>
        <v/>
      </c>
      <c r="J201" s="22">
        <f>IF(A201&amp;""="","",IF(B201&amp;""="",1,COUNTIFS($B$6:B201,B201&amp;"",$H$6:H201,"&lt;&gt;منسحب")))</f>
        <v/>
      </c>
      <c r="K201" s="21">
        <f>IF(OR(I201="",J201=""),"",IF(H201="منسحب",0,ROUND(I201*IF(J201&lt;=1,0,IF(J201=2,'الإعدادات'!$B$5,'الإعدادات'!$B$6)),2)))</f>
        <v/>
      </c>
      <c r="L201" s="21">
        <f>IF(K201="","",IF(H201="منسحب",0,ROUND(MAX(0,I201-K201-N(G201)),2)))</f>
        <v/>
      </c>
      <c r="M201" s="21">
        <f>IF(L201="","",ROUND(L201*SUMIFS('الإعدادات'!$C$10:$C$17,'الإعدادات'!$B$10:$B$17,"&lt;="&amp;'الإعدادات'!$B$4),2))</f>
        <v/>
      </c>
      <c r="N201" s="21">
        <f>IF(A201&amp;""="","",SUMIFS('الدفعات'!$C$6:$C$2005,'الدفعات'!$B$6:$B$2005,A201&amp;""))</f>
        <v/>
      </c>
      <c r="O201" s="21">
        <f>IF(M201="","",ROUND(M201-N201,2))</f>
        <v/>
      </c>
      <c r="P201" s="21">
        <f>IF(L201="","",ROUND(L201-N201,2))</f>
        <v/>
      </c>
      <c r="Q201" s="6">
        <f>IF(A201&amp;""="","",IF(H201="منسحب","منسحب",IF(L201="","بيانات ناقصة",IF(O201&gt;0,"متأخر",IF(O201&lt;0,"دفع مقدمًا","مسدد حتى اليوم")))))</f>
        <v/>
      </c>
      <c r="R201" s="23">
        <f>IF(A201&amp;""="","",IFERROR(SUMIFS('الدفعات'!$A$6:$A$2005,'الدفعات'!$B$6:$B$2005,A201&amp;"",'الدفعات'!$G$6:$G$2005,1)/COUNTIFS('الدفعات'!$B$6:$B$2005,A201&amp;"",'الدفعات'!$G$6:$G$2005,1),""))</f>
        <v/>
      </c>
      <c r="S201" s="22">
        <f>IF(Q201="متأخر",COUNTIFS($Q$6:$Q$505,"متأخر",$O$6:$O$505,"&gt;"&amp;O201)+COUNTIFS($Q$6:Q201,"متأخر",$O$6:O201,O201),"")</f>
        <v/>
      </c>
    </row>
    <row r="202">
      <c r="A202" s="5" t="n"/>
      <c r="B202" s="5" t="n"/>
      <c r="C202" s="5" t="n"/>
      <c r="D202" s="5" t="n"/>
      <c r="E202" s="20" t="n"/>
      <c r="F202" s="5" t="n"/>
      <c r="G202" s="19" t="n"/>
      <c r="H202" s="5" t="n"/>
      <c r="I202" s="21">
        <f>IF(F202&amp;""="","",IFERROR(INDEX('المراحل'!$B$6:$B$45,MATCH(F202&amp;"",'المراحل'!$A$6:$A$45,0)),""))</f>
        <v/>
      </c>
      <c r="J202" s="22">
        <f>IF(A202&amp;""="","",IF(B202&amp;""="",1,COUNTIFS($B$6:B202,B202&amp;"",$H$6:H202,"&lt;&gt;منسحب")))</f>
        <v/>
      </c>
      <c r="K202" s="21">
        <f>IF(OR(I202="",J202=""),"",IF(H202="منسحب",0,ROUND(I202*IF(J202&lt;=1,0,IF(J202=2,'الإعدادات'!$B$5,'الإعدادات'!$B$6)),2)))</f>
        <v/>
      </c>
      <c r="L202" s="21">
        <f>IF(K202="","",IF(H202="منسحب",0,ROUND(MAX(0,I202-K202-N(G202)),2)))</f>
        <v/>
      </c>
      <c r="M202" s="21">
        <f>IF(L202="","",ROUND(L202*SUMIFS('الإعدادات'!$C$10:$C$17,'الإعدادات'!$B$10:$B$17,"&lt;="&amp;'الإعدادات'!$B$4),2))</f>
        <v/>
      </c>
      <c r="N202" s="21">
        <f>IF(A202&amp;""="","",SUMIFS('الدفعات'!$C$6:$C$2005,'الدفعات'!$B$6:$B$2005,A202&amp;""))</f>
        <v/>
      </c>
      <c r="O202" s="21">
        <f>IF(M202="","",ROUND(M202-N202,2))</f>
        <v/>
      </c>
      <c r="P202" s="21">
        <f>IF(L202="","",ROUND(L202-N202,2))</f>
        <v/>
      </c>
      <c r="Q202" s="6">
        <f>IF(A202&amp;""="","",IF(H202="منسحب","منسحب",IF(L202="","بيانات ناقصة",IF(O202&gt;0,"متأخر",IF(O202&lt;0,"دفع مقدمًا","مسدد حتى اليوم")))))</f>
        <v/>
      </c>
      <c r="R202" s="23">
        <f>IF(A202&amp;""="","",IFERROR(SUMIFS('الدفعات'!$A$6:$A$2005,'الدفعات'!$B$6:$B$2005,A202&amp;"",'الدفعات'!$G$6:$G$2005,1)/COUNTIFS('الدفعات'!$B$6:$B$2005,A202&amp;"",'الدفعات'!$G$6:$G$2005,1),""))</f>
        <v/>
      </c>
      <c r="S202" s="22">
        <f>IF(Q202="متأخر",COUNTIFS($Q$6:$Q$505,"متأخر",$O$6:$O$505,"&gt;"&amp;O202)+COUNTIFS($Q$6:Q202,"متأخر",$O$6:O202,O202),"")</f>
        <v/>
      </c>
    </row>
    <row r="203">
      <c r="A203" s="5" t="n"/>
      <c r="B203" s="5" t="n"/>
      <c r="C203" s="5" t="n"/>
      <c r="D203" s="5" t="n"/>
      <c r="E203" s="20" t="n"/>
      <c r="F203" s="5" t="n"/>
      <c r="G203" s="19" t="n"/>
      <c r="H203" s="5" t="n"/>
      <c r="I203" s="21">
        <f>IF(F203&amp;""="","",IFERROR(INDEX('المراحل'!$B$6:$B$45,MATCH(F203&amp;"",'المراحل'!$A$6:$A$45,0)),""))</f>
        <v/>
      </c>
      <c r="J203" s="22">
        <f>IF(A203&amp;""="","",IF(B203&amp;""="",1,COUNTIFS($B$6:B203,B203&amp;"",$H$6:H203,"&lt;&gt;منسحب")))</f>
        <v/>
      </c>
      <c r="K203" s="21">
        <f>IF(OR(I203="",J203=""),"",IF(H203="منسحب",0,ROUND(I203*IF(J203&lt;=1,0,IF(J203=2,'الإعدادات'!$B$5,'الإعدادات'!$B$6)),2)))</f>
        <v/>
      </c>
      <c r="L203" s="21">
        <f>IF(K203="","",IF(H203="منسحب",0,ROUND(MAX(0,I203-K203-N(G203)),2)))</f>
        <v/>
      </c>
      <c r="M203" s="21">
        <f>IF(L203="","",ROUND(L203*SUMIFS('الإعدادات'!$C$10:$C$17,'الإعدادات'!$B$10:$B$17,"&lt;="&amp;'الإعدادات'!$B$4),2))</f>
        <v/>
      </c>
      <c r="N203" s="21">
        <f>IF(A203&amp;""="","",SUMIFS('الدفعات'!$C$6:$C$2005,'الدفعات'!$B$6:$B$2005,A203&amp;""))</f>
        <v/>
      </c>
      <c r="O203" s="21">
        <f>IF(M203="","",ROUND(M203-N203,2))</f>
        <v/>
      </c>
      <c r="P203" s="21">
        <f>IF(L203="","",ROUND(L203-N203,2))</f>
        <v/>
      </c>
      <c r="Q203" s="6">
        <f>IF(A203&amp;""="","",IF(H203="منسحب","منسحب",IF(L203="","بيانات ناقصة",IF(O203&gt;0,"متأخر",IF(O203&lt;0,"دفع مقدمًا","مسدد حتى اليوم")))))</f>
        <v/>
      </c>
      <c r="R203" s="23">
        <f>IF(A203&amp;""="","",IFERROR(SUMIFS('الدفعات'!$A$6:$A$2005,'الدفعات'!$B$6:$B$2005,A203&amp;"",'الدفعات'!$G$6:$G$2005,1)/COUNTIFS('الدفعات'!$B$6:$B$2005,A203&amp;"",'الدفعات'!$G$6:$G$2005,1),""))</f>
        <v/>
      </c>
      <c r="S203" s="22">
        <f>IF(Q203="متأخر",COUNTIFS($Q$6:$Q$505,"متأخر",$O$6:$O$505,"&gt;"&amp;O203)+COUNTIFS($Q$6:Q203,"متأخر",$O$6:O203,O203),"")</f>
        <v/>
      </c>
    </row>
    <row r="204">
      <c r="A204" s="5" t="n"/>
      <c r="B204" s="5" t="n"/>
      <c r="C204" s="5" t="n"/>
      <c r="D204" s="5" t="n"/>
      <c r="E204" s="20" t="n"/>
      <c r="F204" s="5" t="n"/>
      <c r="G204" s="19" t="n"/>
      <c r="H204" s="5" t="n"/>
      <c r="I204" s="21">
        <f>IF(F204&amp;""="","",IFERROR(INDEX('المراحل'!$B$6:$B$45,MATCH(F204&amp;"",'المراحل'!$A$6:$A$45,0)),""))</f>
        <v/>
      </c>
      <c r="J204" s="22">
        <f>IF(A204&amp;""="","",IF(B204&amp;""="",1,COUNTIFS($B$6:B204,B204&amp;"",$H$6:H204,"&lt;&gt;منسحب")))</f>
        <v/>
      </c>
      <c r="K204" s="21">
        <f>IF(OR(I204="",J204=""),"",IF(H204="منسحب",0,ROUND(I204*IF(J204&lt;=1,0,IF(J204=2,'الإعدادات'!$B$5,'الإعدادات'!$B$6)),2)))</f>
        <v/>
      </c>
      <c r="L204" s="21">
        <f>IF(K204="","",IF(H204="منسحب",0,ROUND(MAX(0,I204-K204-N(G204)),2)))</f>
        <v/>
      </c>
      <c r="M204" s="21">
        <f>IF(L204="","",ROUND(L204*SUMIFS('الإعدادات'!$C$10:$C$17,'الإعدادات'!$B$10:$B$17,"&lt;="&amp;'الإعدادات'!$B$4),2))</f>
        <v/>
      </c>
      <c r="N204" s="21">
        <f>IF(A204&amp;""="","",SUMIFS('الدفعات'!$C$6:$C$2005,'الدفعات'!$B$6:$B$2005,A204&amp;""))</f>
        <v/>
      </c>
      <c r="O204" s="21">
        <f>IF(M204="","",ROUND(M204-N204,2))</f>
        <v/>
      </c>
      <c r="P204" s="21">
        <f>IF(L204="","",ROUND(L204-N204,2))</f>
        <v/>
      </c>
      <c r="Q204" s="6">
        <f>IF(A204&amp;""="","",IF(H204="منسحب","منسحب",IF(L204="","بيانات ناقصة",IF(O204&gt;0,"متأخر",IF(O204&lt;0,"دفع مقدمًا","مسدد حتى اليوم")))))</f>
        <v/>
      </c>
      <c r="R204" s="23">
        <f>IF(A204&amp;""="","",IFERROR(SUMIFS('الدفعات'!$A$6:$A$2005,'الدفعات'!$B$6:$B$2005,A204&amp;"",'الدفعات'!$G$6:$G$2005,1)/COUNTIFS('الدفعات'!$B$6:$B$2005,A204&amp;"",'الدفعات'!$G$6:$G$2005,1),""))</f>
        <v/>
      </c>
      <c r="S204" s="22">
        <f>IF(Q204="متأخر",COUNTIFS($Q$6:$Q$505,"متأخر",$O$6:$O$505,"&gt;"&amp;O204)+COUNTIFS($Q$6:Q204,"متأخر",$O$6:O204,O204),"")</f>
        <v/>
      </c>
    </row>
    <row r="205">
      <c r="A205" s="5" t="n"/>
      <c r="B205" s="5" t="n"/>
      <c r="C205" s="5" t="n"/>
      <c r="D205" s="5" t="n"/>
      <c r="E205" s="20" t="n"/>
      <c r="F205" s="5" t="n"/>
      <c r="G205" s="19" t="n"/>
      <c r="H205" s="5" t="n"/>
      <c r="I205" s="21">
        <f>IF(F205&amp;""="","",IFERROR(INDEX('المراحل'!$B$6:$B$45,MATCH(F205&amp;"",'المراحل'!$A$6:$A$45,0)),""))</f>
        <v/>
      </c>
      <c r="J205" s="22">
        <f>IF(A205&amp;""="","",IF(B205&amp;""="",1,COUNTIFS($B$6:B205,B205&amp;"",$H$6:H205,"&lt;&gt;منسحب")))</f>
        <v/>
      </c>
      <c r="K205" s="21">
        <f>IF(OR(I205="",J205=""),"",IF(H205="منسحب",0,ROUND(I205*IF(J205&lt;=1,0,IF(J205=2,'الإعدادات'!$B$5,'الإعدادات'!$B$6)),2)))</f>
        <v/>
      </c>
      <c r="L205" s="21">
        <f>IF(K205="","",IF(H205="منسحب",0,ROUND(MAX(0,I205-K205-N(G205)),2)))</f>
        <v/>
      </c>
      <c r="M205" s="21">
        <f>IF(L205="","",ROUND(L205*SUMIFS('الإعدادات'!$C$10:$C$17,'الإعدادات'!$B$10:$B$17,"&lt;="&amp;'الإعدادات'!$B$4),2))</f>
        <v/>
      </c>
      <c r="N205" s="21">
        <f>IF(A205&amp;""="","",SUMIFS('الدفعات'!$C$6:$C$2005,'الدفعات'!$B$6:$B$2005,A205&amp;""))</f>
        <v/>
      </c>
      <c r="O205" s="21">
        <f>IF(M205="","",ROUND(M205-N205,2))</f>
        <v/>
      </c>
      <c r="P205" s="21">
        <f>IF(L205="","",ROUND(L205-N205,2))</f>
        <v/>
      </c>
      <c r="Q205" s="6">
        <f>IF(A205&amp;""="","",IF(H205="منسحب","منسحب",IF(L205="","بيانات ناقصة",IF(O205&gt;0,"متأخر",IF(O205&lt;0,"دفع مقدمًا","مسدد حتى اليوم")))))</f>
        <v/>
      </c>
      <c r="R205" s="23">
        <f>IF(A205&amp;""="","",IFERROR(SUMIFS('الدفعات'!$A$6:$A$2005,'الدفعات'!$B$6:$B$2005,A205&amp;"",'الدفعات'!$G$6:$G$2005,1)/COUNTIFS('الدفعات'!$B$6:$B$2005,A205&amp;"",'الدفعات'!$G$6:$G$2005,1),""))</f>
        <v/>
      </c>
      <c r="S205" s="22">
        <f>IF(Q205="متأخر",COUNTIFS($Q$6:$Q$505,"متأخر",$O$6:$O$505,"&gt;"&amp;O205)+COUNTIFS($Q$6:Q205,"متأخر",$O$6:O205,O205),"")</f>
        <v/>
      </c>
    </row>
    <row r="206">
      <c r="A206" s="5" t="n"/>
      <c r="B206" s="5" t="n"/>
      <c r="C206" s="5" t="n"/>
      <c r="D206" s="5" t="n"/>
      <c r="E206" s="20" t="n"/>
      <c r="F206" s="5" t="n"/>
      <c r="G206" s="19" t="n"/>
      <c r="H206" s="5" t="n"/>
      <c r="I206" s="21">
        <f>IF(F206&amp;""="","",IFERROR(INDEX('المراحل'!$B$6:$B$45,MATCH(F206&amp;"",'المراحل'!$A$6:$A$45,0)),""))</f>
        <v/>
      </c>
      <c r="J206" s="22">
        <f>IF(A206&amp;""="","",IF(B206&amp;""="",1,COUNTIFS($B$6:B206,B206&amp;"",$H$6:H206,"&lt;&gt;منسحب")))</f>
        <v/>
      </c>
      <c r="K206" s="21">
        <f>IF(OR(I206="",J206=""),"",IF(H206="منسحب",0,ROUND(I206*IF(J206&lt;=1,0,IF(J206=2,'الإعدادات'!$B$5,'الإعدادات'!$B$6)),2)))</f>
        <v/>
      </c>
      <c r="L206" s="21">
        <f>IF(K206="","",IF(H206="منسحب",0,ROUND(MAX(0,I206-K206-N(G206)),2)))</f>
        <v/>
      </c>
      <c r="M206" s="21">
        <f>IF(L206="","",ROUND(L206*SUMIFS('الإعدادات'!$C$10:$C$17,'الإعدادات'!$B$10:$B$17,"&lt;="&amp;'الإعدادات'!$B$4),2))</f>
        <v/>
      </c>
      <c r="N206" s="21">
        <f>IF(A206&amp;""="","",SUMIFS('الدفعات'!$C$6:$C$2005,'الدفعات'!$B$6:$B$2005,A206&amp;""))</f>
        <v/>
      </c>
      <c r="O206" s="21">
        <f>IF(M206="","",ROUND(M206-N206,2))</f>
        <v/>
      </c>
      <c r="P206" s="21">
        <f>IF(L206="","",ROUND(L206-N206,2))</f>
        <v/>
      </c>
      <c r="Q206" s="6">
        <f>IF(A206&amp;""="","",IF(H206="منسحب","منسحب",IF(L206="","بيانات ناقصة",IF(O206&gt;0,"متأخر",IF(O206&lt;0,"دفع مقدمًا","مسدد حتى اليوم")))))</f>
        <v/>
      </c>
      <c r="R206" s="23">
        <f>IF(A206&amp;""="","",IFERROR(SUMIFS('الدفعات'!$A$6:$A$2005,'الدفعات'!$B$6:$B$2005,A206&amp;"",'الدفعات'!$G$6:$G$2005,1)/COUNTIFS('الدفعات'!$B$6:$B$2005,A206&amp;"",'الدفعات'!$G$6:$G$2005,1),""))</f>
        <v/>
      </c>
      <c r="S206" s="22">
        <f>IF(Q206="متأخر",COUNTIFS($Q$6:$Q$505,"متأخر",$O$6:$O$505,"&gt;"&amp;O206)+COUNTIFS($Q$6:Q206,"متأخر",$O$6:O206,O206),"")</f>
        <v/>
      </c>
    </row>
    <row r="207">
      <c r="A207" s="5" t="n"/>
      <c r="B207" s="5" t="n"/>
      <c r="C207" s="5" t="n"/>
      <c r="D207" s="5" t="n"/>
      <c r="E207" s="20" t="n"/>
      <c r="F207" s="5" t="n"/>
      <c r="G207" s="19" t="n"/>
      <c r="H207" s="5" t="n"/>
      <c r="I207" s="21">
        <f>IF(F207&amp;""="","",IFERROR(INDEX('المراحل'!$B$6:$B$45,MATCH(F207&amp;"",'المراحل'!$A$6:$A$45,0)),""))</f>
        <v/>
      </c>
      <c r="J207" s="22">
        <f>IF(A207&amp;""="","",IF(B207&amp;""="",1,COUNTIFS($B$6:B207,B207&amp;"",$H$6:H207,"&lt;&gt;منسحب")))</f>
        <v/>
      </c>
      <c r="K207" s="21">
        <f>IF(OR(I207="",J207=""),"",IF(H207="منسحب",0,ROUND(I207*IF(J207&lt;=1,0,IF(J207=2,'الإعدادات'!$B$5,'الإعدادات'!$B$6)),2)))</f>
        <v/>
      </c>
      <c r="L207" s="21">
        <f>IF(K207="","",IF(H207="منسحب",0,ROUND(MAX(0,I207-K207-N(G207)),2)))</f>
        <v/>
      </c>
      <c r="M207" s="21">
        <f>IF(L207="","",ROUND(L207*SUMIFS('الإعدادات'!$C$10:$C$17,'الإعدادات'!$B$10:$B$17,"&lt;="&amp;'الإعدادات'!$B$4),2))</f>
        <v/>
      </c>
      <c r="N207" s="21">
        <f>IF(A207&amp;""="","",SUMIFS('الدفعات'!$C$6:$C$2005,'الدفعات'!$B$6:$B$2005,A207&amp;""))</f>
        <v/>
      </c>
      <c r="O207" s="21">
        <f>IF(M207="","",ROUND(M207-N207,2))</f>
        <v/>
      </c>
      <c r="P207" s="21">
        <f>IF(L207="","",ROUND(L207-N207,2))</f>
        <v/>
      </c>
      <c r="Q207" s="6">
        <f>IF(A207&amp;""="","",IF(H207="منسحب","منسحب",IF(L207="","بيانات ناقصة",IF(O207&gt;0,"متأخر",IF(O207&lt;0,"دفع مقدمًا","مسدد حتى اليوم")))))</f>
        <v/>
      </c>
      <c r="R207" s="23">
        <f>IF(A207&amp;""="","",IFERROR(SUMIFS('الدفعات'!$A$6:$A$2005,'الدفعات'!$B$6:$B$2005,A207&amp;"",'الدفعات'!$G$6:$G$2005,1)/COUNTIFS('الدفعات'!$B$6:$B$2005,A207&amp;"",'الدفعات'!$G$6:$G$2005,1),""))</f>
        <v/>
      </c>
      <c r="S207" s="22">
        <f>IF(Q207="متأخر",COUNTIFS($Q$6:$Q$505,"متأخر",$O$6:$O$505,"&gt;"&amp;O207)+COUNTIFS($Q$6:Q207,"متأخر",$O$6:O207,O207),"")</f>
        <v/>
      </c>
    </row>
    <row r="208">
      <c r="A208" s="5" t="n"/>
      <c r="B208" s="5" t="n"/>
      <c r="C208" s="5" t="n"/>
      <c r="D208" s="5" t="n"/>
      <c r="E208" s="20" t="n"/>
      <c r="F208" s="5" t="n"/>
      <c r="G208" s="19" t="n"/>
      <c r="H208" s="5" t="n"/>
      <c r="I208" s="21">
        <f>IF(F208&amp;""="","",IFERROR(INDEX('المراحل'!$B$6:$B$45,MATCH(F208&amp;"",'المراحل'!$A$6:$A$45,0)),""))</f>
        <v/>
      </c>
      <c r="J208" s="22">
        <f>IF(A208&amp;""="","",IF(B208&amp;""="",1,COUNTIFS($B$6:B208,B208&amp;"",$H$6:H208,"&lt;&gt;منسحب")))</f>
        <v/>
      </c>
      <c r="K208" s="21">
        <f>IF(OR(I208="",J208=""),"",IF(H208="منسحب",0,ROUND(I208*IF(J208&lt;=1,0,IF(J208=2,'الإعدادات'!$B$5,'الإعدادات'!$B$6)),2)))</f>
        <v/>
      </c>
      <c r="L208" s="21">
        <f>IF(K208="","",IF(H208="منسحب",0,ROUND(MAX(0,I208-K208-N(G208)),2)))</f>
        <v/>
      </c>
      <c r="M208" s="21">
        <f>IF(L208="","",ROUND(L208*SUMIFS('الإعدادات'!$C$10:$C$17,'الإعدادات'!$B$10:$B$17,"&lt;="&amp;'الإعدادات'!$B$4),2))</f>
        <v/>
      </c>
      <c r="N208" s="21">
        <f>IF(A208&amp;""="","",SUMIFS('الدفعات'!$C$6:$C$2005,'الدفعات'!$B$6:$B$2005,A208&amp;""))</f>
        <v/>
      </c>
      <c r="O208" s="21">
        <f>IF(M208="","",ROUND(M208-N208,2))</f>
        <v/>
      </c>
      <c r="P208" s="21">
        <f>IF(L208="","",ROUND(L208-N208,2))</f>
        <v/>
      </c>
      <c r="Q208" s="6">
        <f>IF(A208&amp;""="","",IF(H208="منسحب","منسحب",IF(L208="","بيانات ناقصة",IF(O208&gt;0,"متأخر",IF(O208&lt;0,"دفع مقدمًا","مسدد حتى اليوم")))))</f>
        <v/>
      </c>
      <c r="R208" s="23">
        <f>IF(A208&amp;""="","",IFERROR(SUMIFS('الدفعات'!$A$6:$A$2005,'الدفعات'!$B$6:$B$2005,A208&amp;"",'الدفعات'!$G$6:$G$2005,1)/COUNTIFS('الدفعات'!$B$6:$B$2005,A208&amp;"",'الدفعات'!$G$6:$G$2005,1),""))</f>
        <v/>
      </c>
      <c r="S208" s="22">
        <f>IF(Q208="متأخر",COUNTIFS($Q$6:$Q$505,"متأخر",$O$6:$O$505,"&gt;"&amp;O208)+COUNTIFS($Q$6:Q208,"متأخر",$O$6:O208,O208),"")</f>
        <v/>
      </c>
    </row>
    <row r="209">
      <c r="A209" s="5" t="n"/>
      <c r="B209" s="5" t="n"/>
      <c r="C209" s="5" t="n"/>
      <c r="D209" s="5" t="n"/>
      <c r="E209" s="20" t="n"/>
      <c r="F209" s="5" t="n"/>
      <c r="G209" s="19" t="n"/>
      <c r="H209" s="5" t="n"/>
      <c r="I209" s="21">
        <f>IF(F209&amp;""="","",IFERROR(INDEX('المراحل'!$B$6:$B$45,MATCH(F209&amp;"",'المراحل'!$A$6:$A$45,0)),""))</f>
        <v/>
      </c>
      <c r="J209" s="22">
        <f>IF(A209&amp;""="","",IF(B209&amp;""="",1,COUNTIFS($B$6:B209,B209&amp;"",$H$6:H209,"&lt;&gt;منسحب")))</f>
        <v/>
      </c>
      <c r="K209" s="21">
        <f>IF(OR(I209="",J209=""),"",IF(H209="منسحب",0,ROUND(I209*IF(J209&lt;=1,0,IF(J209=2,'الإعدادات'!$B$5,'الإعدادات'!$B$6)),2)))</f>
        <v/>
      </c>
      <c r="L209" s="21">
        <f>IF(K209="","",IF(H209="منسحب",0,ROUND(MAX(0,I209-K209-N(G209)),2)))</f>
        <v/>
      </c>
      <c r="M209" s="21">
        <f>IF(L209="","",ROUND(L209*SUMIFS('الإعدادات'!$C$10:$C$17,'الإعدادات'!$B$10:$B$17,"&lt;="&amp;'الإعدادات'!$B$4),2))</f>
        <v/>
      </c>
      <c r="N209" s="21">
        <f>IF(A209&amp;""="","",SUMIFS('الدفعات'!$C$6:$C$2005,'الدفعات'!$B$6:$B$2005,A209&amp;""))</f>
        <v/>
      </c>
      <c r="O209" s="21">
        <f>IF(M209="","",ROUND(M209-N209,2))</f>
        <v/>
      </c>
      <c r="P209" s="21">
        <f>IF(L209="","",ROUND(L209-N209,2))</f>
        <v/>
      </c>
      <c r="Q209" s="6">
        <f>IF(A209&amp;""="","",IF(H209="منسحب","منسحب",IF(L209="","بيانات ناقصة",IF(O209&gt;0,"متأخر",IF(O209&lt;0,"دفع مقدمًا","مسدد حتى اليوم")))))</f>
        <v/>
      </c>
      <c r="R209" s="23">
        <f>IF(A209&amp;""="","",IFERROR(SUMIFS('الدفعات'!$A$6:$A$2005,'الدفعات'!$B$6:$B$2005,A209&amp;"",'الدفعات'!$G$6:$G$2005,1)/COUNTIFS('الدفعات'!$B$6:$B$2005,A209&amp;"",'الدفعات'!$G$6:$G$2005,1),""))</f>
        <v/>
      </c>
      <c r="S209" s="22">
        <f>IF(Q209="متأخر",COUNTIFS($Q$6:$Q$505,"متأخر",$O$6:$O$505,"&gt;"&amp;O209)+COUNTIFS($Q$6:Q209,"متأخر",$O$6:O209,O209),"")</f>
        <v/>
      </c>
    </row>
    <row r="210">
      <c r="A210" s="5" t="n"/>
      <c r="B210" s="5" t="n"/>
      <c r="C210" s="5" t="n"/>
      <c r="D210" s="5" t="n"/>
      <c r="E210" s="20" t="n"/>
      <c r="F210" s="5" t="n"/>
      <c r="G210" s="19" t="n"/>
      <c r="H210" s="5" t="n"/>
      <c r="I210" s="21">
        <f>IF(F210&amp;""="","",IFERROR(INDEX('المراحل'!$B$6:$B$45,MATCH(F210&amp;"",'المراحل'!$A$6:$A$45,0)),""))</f>
        <v/>
      </c>
      <c r="J210" s="22">
        <f>IF(A210&amp;""="","",IF(B210&amp;""="",1,COUNTIFS($B$6:B210,B210&amp;"",$H$6:H210,"&lt;&gt;منسحب")))</f>
        <v/>
      </c>
      <c r="K210" s="21">
        <f>IF(OR(I210="",J210=""),"",IF(H210="منسحب",0,ROUND(I210*IF(J210&lt;=1,0,IF(J210=2,'الإعدادات'!$B$5,'الإعدادات'!$B$6)),2)))</f>
        <v/>
      </c>
      <c r="L210" s="21">
        <f>IF(K210="","",IF(H210="منسحب",0,ROUND(MAX(0,I210-K210-N(G210)),2)))</f>
        <v/>
      </c>
      <c r="M210" s="21">
        <f>IF(L210="","",ROUND(L210*SUMIFS('الإعدادات'!$C$10:$C$17,'الإعدادات'!$B$10:$B$17,"&lt;="&amp;'الإعدادات'!$B$4),2))</f>
        <v/>
      </c>
      <c r="N210" s="21">
        <f>IF(A210&amp;""="","",SUMIFS('الدفعات'!$C$6:$C$2005,'الدفعات'!$B$6:$B$2005,A210&amp;""))</f>
        <v/>
      </c>
      <c r="O210" s="21">
        <f>IF(M210="","",ROUND(M210-N210,2))</f>
        <v/>
      </c>
      <c r="P210" s="21">
        <f>IF(L210="","",ROUND(L210-N210,2))</f>
        <v/>
      </c>
      <c r="Q210" s="6">
        <f>IF(A210&amp;""="","",IF(H210="منسحب","منسحب",IF(L210="","بيانات ناقصة",IF(O210&gt;0,"متأخر",IF(O210&lt;0,"دفع مقدمًا","مسدد حتى اليوم")))))</f>
        <v/>
      </c>
      <c r="R210" s="23">
        <f>IF(A210&amp;""="","",IFERROR(SUMIFS('الدفعات'!$A$6:$A$2005,'الدفعات'!$B$6:$B$2005,A210&amp;"",'الدفعات'!$G$6:$G$2005,1)/COUNTIFS('الدفعات'!$B$6:$B$2005,A210&amp;"",'الدفعات'!$G$6:$G$2005,1),""))</f>
        <v/>
      </c>
      <c r="S210" s="22">
        <f>IF(Q210="متأخر",COUNTIFS($Q$6:$Q$505,"متأخر",$O$6:$O$505,"&gt;"&amp;O210)+COUNTIFS($Q$6:Q210,"متأخر",$O$6:O210,O210),"")</f>
        <v/>
      </c>
    </row>
    <row r="211">
      <c r="A211" s="5" t="n"/>
      <c r="B211" s="5" t="n"/>
      <c r="C211" s="5" t="n"/>
      <c r="D211" s="5" t="n"/>
      <c r="E211" s="20" t="n"/>
      <c r="F211" s="5" t="n"/>
      <c r="G211" s="19" t="n"/>
      <c r="H211" s="5" t="n"/>
      <c r="I211" s="21">
        <f>IF(F211&amp;""="","",IFERROR(INDEX('المراحل'!$B$6:$B$45,MATCH(F211&amp;"",'المراحل'!$A$6:$A$45,0)),""))</f>
        <v/>
      </c>
      <c r="J211" s="22">
        <f>IF(A211&amp;""="","",IF(B211&amp;""="",1,COUNTIFS($B$6:B211,B211&amp;"",$H$6:H211,"&lt;&gt;منسحب")))</f>
        <v/>
      </c>
      <c r="K211" s="21">
        <f>IF(OR(I211="",J211=""),"",IF(H211="منسحب",0,ROUND(I211*IF(J211&lt;=1,0,IF(J211=2,'الإعدادات'!$B$5,'الإعدادات'!$B$6)),2)))</f>
        <v/>
      </c>
      <c r="L211" s="21">
        <f>IF(K211="","",IF(H211="منسحب",0,ROUND(MAX(0,I211-K211-N(G211)),2)))</f>
        <v/>
      </c>
      <c r="M211" s="21">
        <f>IF(L211="","",ROUND(L211*SUMIFS('الإعدادات'!$C$10:$C$17,'الإعدادات'!$B$10:$B$17,"&lt;="&amp;'الإعدادات'!$B$4),2))</f>
        <v/>
      </c>
      <c r="N211" s="21">
        <f>IF(A211&amp;""="","",SUMIFS('الدفعات'!$C$6:$C$2005,'الدفعات'!$B$6:$B$2005,A211&amp;""))</f>
        <v/>
      </c>
      <c r="O211" s="21">
        <f>IF(M211="","",ROUND(M211-N211,2))</f>
        <v/>
      </c>
      <c r="P211" s="21">
        <f>IF(L211="","",ROUND(L211-N211,2))</f>
        <v/>
      </c>
      <c r="Q211" s="6">
        <f>IF(A211&amp;""="","",IF(H211="منسحب","منسحب",IF(L211="","بيانات ناقصة",IF(O211&gt;0,"متأخر",IF(O211&lt;0,"دفع مقدمًا","مسدد حتى اليوم")))))</f>
        <v/>
      </c>
      <c r="R211" s="23">
        <f>IF(A211&amp;""="","",IFERROR(SUMIFS('الدفعات'!$A$6:$A$2005,'الدفعات'!$B$6:$B$2005,A211&amp;"",'الدفعات'!$G$6:$G$2005,1)/COUNTIFS('الدفعات'!$B$6:$B$2005,A211&amp;"",'الدفعات'!$G$6:$G$2005,1),""))</f>
        <v/>
      </c>
      <c r="S211" s="22">
        <f>IF(Q211="متأخر",COUNTIFS($Q$6:$Q$505,"متأخر",$O$6:$O$505,"&gt;"&amp;O211)+COUNTIFS($Q$6:Q211,"متأخر",$O$6:O211,O211),"")</f>
        <v/>
      </c>
    </row>
    <row r="212">
      <c r="A212" s="5" t="n"/>
      <c r="B212" s="5" t="n"/>
      <c r="C212" s="5" t="n"/>
      <c r="D212" s="5" t="n"/>
      <c r="E212" s="20" t="n"/>
      <c r="F212" s="5" t="n"/>
      <c r="G212" s="19" t="n"/>
      <c r="H212" s="5" t="n"/>
      <c r="I212" s="21">
        <f>IF(F212&amp;""="","",IFERROR(INDEX('المراحل'!$B$6:$B$45,MATCH(F212&amp;"",'المراحل'!$A$6:$A$45,0)),""))</f>
        <v/>
      </c>
      <c r="J212" s="22">
        <f>IF(A212&amp;""="","",IF(B212&amp;""="",1,COUNTIFS($B$6:B212,B212&amp;"",$H$6:H212,"&lt;&gt;منسحب")))</f>
        <v/>
      </c>
      <c r="K212" s="21">
        <f>IF(OR(I212="",J212=""),"",IF(H212="منسحب",0,ROUND(I212*IF(J212&lt;=1,0,IF(J212=2,'الإعدادات'!$B$5,'الإعدادات'!$B$6)),2)))</f>
        <v/>
      </c>
      <c r="L212" s="21">
        <f>IF(K212="","",IF(H212="منسحب",0,ROUND(MAX(0,I212-K212-N(G212)),2)))</f>
        <v/>
      </c>
      <c r="M212" s="21">
        <f>IF(L212="","",ROUND(L212*SUMIFS('الإعدادات'!$C$10:$C$17,'الإعدادات'!$B$10:$B$17,"&lt;="&amp;'الإعدادات'!$B$4),2))</f>
        <v/>
      </c>
      <c r="N212" s="21">
        <f>IF(A212&amp;""="","",SUMIFS('الدفعات'!$C$6:$C$2005,'الدفعات'!$B$6:$B$2005,A212&amp;""))</f>
        <v/>
      </c>
      <c r="O212" s="21">
        <f>IF(M212="","",ROUND(M212-N212,2))</f>
        <v/>
      </c>
      <c r="P212" s="21">
        <f>IF(L212="","",ROUND(L212-N212,2))</f>
        <v/>
      </c>
      <c r="Q212" s="6">
        <f>IF(A212&amp;""="","",IF(H212="منسحب","منسحب",IF(L212="","بيانات ناقصة",IF(O212&gt;0,"متأخر",IF(O212&lt;0,"دفع مقدمًا","مسدد حتى اليوم")))))</f>
        <v/>
      </c>
      <c r="R212" s="23">
        <f>IF(A212&amp;""="","",IFERROR(SUMIFS('الدفعات'!$A$6:$A$2005,'الدفعات'!$B$6:$B$2005,A212&amp;"",'الدفعات'!$G$6:$G$2005,1)/COUNTIFS('الدفعات'!$B$6:$B$2005,A212&amp;"",'الدفعات'!$G$6:$G$2005,1),""))</f>
        <v/>
      </c>
      <c r="S212" s="22">
        <f>IF(Q212="متأخر",COUNTIFS($Q$6:$Q$505,"متأخر",$O$6:$O$505,"&gt;"&amp;O212)+COUNTIFS($Q$6:Q212,"متأخر",$O$6:O212,O212),"")</f>
        <v/>
      </c>
    </row>
    <row r="213">
      <c r="A213" s="5" t="n"/>
      <c r="B213" s="5" t="n"/>
      <c r="C213" s="5" t="n"/>
      <c r="D213" s="5" t="n"/>
      <c r="E213" s="20" t="n"/>
      <c r="F213" s="5" t="n"/>
      <c r="G213" s="19" t="n"/>
      <c r="H213" s="5" t="n"/>
      <c r="I213" s="21">
        <f>IF(F213&amp;""="","",IFERROR(INDEX('المراحل'!$B$6:$B$45,MATCH(F213&amp;"",'المراحل'!$A$6:$A$45,0)),""))</f>
        <v/>
      </c>
      <c r="J213" s="22">
        <f>IF(A213&amp;""="","",IF(B213&amp;""="",1,COUNTIFS($B$6:B213,B213&amp;"",$H$6:H213,"&lt;&gt;منسحب")))</f>
        <v/>
      </c>
      <c r="K213" s="21">
        <f>IF(OR(I213="",J213=""),"",IF(H213="منسحب",0,ROUND(I213*IF(J213&lt;=1,0,IF(J213=2,'الإعدادات'!$B$5,'الإعدادات'!$B$6)),2)))</f>
        <v/>
      </c>
      <c r="L213" s="21">
        <f>IF(K213="","",IF(H213="منسحب",0,ROUND(MAX(0,I213-K213-N(G213)),2)))</f>
        <v/>
      </c>
      <c r="M213" s="21">
        <f>IF(L213="","",ROUND(L213*SUMIFS('الإعدادات'!$C$10:$C$17,'الإعدادات'!$B$10:$B$17,"&lt;="&amp;'الإعدادات'!$B$4),2))</f>
        <v/>
      </c>
      <c r="N213" s="21">
        <f>IF(A213&amp;""="","",SUMIFS('الدفعات'!$C$6:$C$2005,'الدفعات'!$B$6:$B$2005,A213&amp;""))</f>
        <v/>
      </c>
      <c r="O213" s="21">
        <f>IF(M213="","",ROUND(M213-N213,2))</f>
        <v/>
      </c>
      <c r="P213" s="21">
        <f>IF(L213="","",ROUND(L213-N213,2))</f>
        <v/>
      </c>
      <c r="Q213" s="6">
        <f>IF(A213&amp;""="","",IF(H213="منسحب","منسحب",IF(L213="","بيانات ناقصة",IF(O213&gt;0,"متأخر",IF(O213&lt;0,"دفع مقدمًا","مسدد حتى اليوم")))))</f>
        <v/>
      </c>
      <c r="R213" s="23">
        <f>IF(A213&amp;""="","",IFERROR(SUMIFS('الدفعات'!$A$6:$A$2005,'الدفعات'!$B$6:$B$2005,A213&amp;"",'الدفعات'!$G$6:$G$2005,1)/COUNTIFS('الدفعات'!$B$6:$B$2005,A213&amp;"",'الدفعات'!$G$6:$G$2005,1),""))</f>
        <v/>
      </c>
      <c r="S213" s="22">
        <f>IF(Q213="متأخر",COUNTIFS($Q$6:$Q$505,"متأخر",$O$6:$O$505,"&gt;"&amp;O213)+COUNTIFS($Q$6:Q213,"متأخر",$O$6:O213,O213),"")</f>
        <v/>
      </c>
    </row>
    <row r="214">
      <c r="A214" s="5" t="n"/>
      <c r="B214" s="5" t="n"/>
      <c r="C214" s="5" t="n"/>
      <c r="D214" s="5" t="n"/>
      <c r="E214" s="20" t="n"/>
      <c r="F214" s="5" t="n"/>
      <c r="G214" s="19" t="n"/>
      <c r="H214" s="5" t="n"/>
      <c r="I214" s="21">
        <f>IF(F214&amp;""="","",IFERROR(INDEX('المراحل'!$B$6:$B$45,MATCH(F214&amp;"",'المراحل'!$A$6:$A$45,0)),""))</f>
        <v/>
      </c>
      <c r="J214" s="22">
        <f>IF(A214&amp;""="","",IF(B214&amp;""="",1,COUNTIFS($B$6:B214,B214&amp;"",$H$6:H214,"&lt;&gt;منسحب")))</f>
        <v/>
      </c>
      <c r="K214" s="21">
        <f>IF(OR(I214="",J214=""),"",IF(H214="منسحب",0,ROUND(I214*IF(J214&lt;=1,0,IF(J214=2,'الإعدادات'!$B$5,'الإعدادات'!$B$6)),2)))</f>
        <v/>
      </c>
      <c r="L214" s="21">
        <f>IF(K214="","",IF(H214="منسحب",0,ROUND(MAX(0,I214-K214-N(G214)),2)))</f>
        <v/>
      </c>
      <c r="M214" s="21">
        <f>IF(L214="","",ROUND(L214*SUMIFS('الإعدادات'!$C$10:$C$17,'الإعدادات'!$B$10:$B$17,"&lt;="&amp;'الإعدادات'!$B$4),2))</f>
        <v/>
      </c>
      <c r="N214" s="21">
        <f>IF(A214&amp;""="","",SUMIFS('الدفعات'!$C$6:$C$2005,'الدفعات'!$B$6:$B$2005,A214&amp;""))</f>
        <v/>
      </c>
      <c r="O214" s="21">
        <f>IF(M214="","",ROUND(M214-N214,2))</f>
        <v/>
      </c>
      <c r="P214" s="21">
        <f>IF(L214="","",ROUND(L214-N214,2))</f>
        <v/>
      </c>
      <c r="Q214" s="6">
        <f>IF(A214&amp;""="","",IF(H214="منسحب","منسحب",IF(L214="","بيانات ناقصة",IF(O214&gt;0,"متأخر",IF(O214&lt;0,"دفع مقدمًا","مسدد حتى اليوم")))))</f>
        <v/>
      </c>
      <c r="R214" s="23">
        <f>IF(A214&amp;""="","",IFERROR(SUMIFS('الدفعات'!$A$6:$A$2005,'الدفعات'!$B$6:$B$2005,A214&amp;"",'الدفعات'!$G$6:$G$2005,1)/COUNTIFS('الدفعات'!$B$6:$B$2005,A214&amp;"",'الدفعات'!$G$6:$G$2005,1),""))</f>
        <v/>
      </c>
      <c r="S214" s="22">
        <f>IF(Q214="متأخر",COUNTIFS($Q$6:$Q$505,"متأخر",$O$6:$O$505,"&gt;"&amp;O214)+COUNTIFS($Q$6:Q214,"متأخر",$O$6:O214,O214),"")</f>
        <v/>
      </c>
    </row>
    <row r="215">
      <c r="A215" s="5" t="n"/>
      <c r="B215" s="5" t="n"/>
      <c r="C215" s="5" t="n"/>
      <c r="D215" s="5" t="n"/>
      <c r="E215" s="20" t="n"/>
      <c r="F215" s="5" t="n"/>
      <c r="G215" s="19" t="n"/>
      <c r="H215" s="5" t="n"/>
      <c r="I215" s="21">
        <f>IF(F215&amp;""="","",IFERROR(INDEX('المراحل'!$B$6:$B$45,MATCH(F215&amp;"",'المراحل'!$A$6:$A$45,0)),""))</f>
        <v/>
      </c>
      <c r="J215" s="22">
        <f>IF(A215&amp;""="","",IF(B215&amp;""="",1,COUNTIFS($B$6:B215,B215&amp;"",$H$6:H215,"&lt;&gt;منسحب")))</f>
        <v/>
      </c>
      <c r="K215" s="21">
        <f>IF(OR(I215="",J215=""),"",IF(H215="منسحب",0,ROUND(I215*IF(J215&lt;=1,0,IF(J215=2,'الإعدادات'!$B$5,'الإعدادات'!$B$6)),2)))</f>
        <v/>
      </c>
      <c r="L215" s="21">
        <f>IF(K215="","",IF(H215="منسحب",0,ROUND(MAX(0,I215-K215-N(G215)),2)))</f>
        <v/>
      </c>
      <c r="M215" s="21">
        <f>IF(L215="","",ROUND(L215*SUMIFS('الإعدادات'!$C$10:$C$17,'الإعدادات'!$B$10:$B$17,"&lt;="&amp;'الإعدادات'!$B$4),2))</f>
        <v/>
      </c>
      <c r="N215" s="21">
        <f>IF(A215&amp;""="","",SUMIFS('الدفعات'!$C$6:$C$2005,'الدفعات'!$B$6:$B$2005,A215&amp;""))</f>
        <v/>
      </c>
      <c r="O215" s="21">
        <f>IF(M215="","",ROUND(M215-N215,2))</f>
        <v/>
      </c>
      <c r="P215" s="21">
        <f>IF(L215="","",ROUND(L215-N215,2))</f>
        <v/>
      </c>
      <c r="Q215" s="6">
        <f>IF(A215&amp;""="","",IF(H215="منسحب","منسحب",IF(L215="","بيانات ناقصة",IF(O215&gt;0,"متأخر",IF(O215&lt;0,"دفع مقدمًا","مسدد حتى اليوم")))))</f>
        <v/>
      </c>
      <c r="R215" s="23">
        <f>IF(A215&amp;""="","",IFERROR(SUMIFS('الدفعات'!$A$6:$A$2005,'الدفعات'!$B$6:$B$2005,A215&amp;"",'الدفعات'!$G$6:$G$2005,1)/COUNTIFS('الدفعات'!$B$6:$B$2005,A215&amp;"",'الدفعات'!$G$6:$G$2005,1),""))</f>
        <v/>
      </c>
      <c r="S215" s="22">
        <f>IF(Q215="متأخر",COUNTIFS($Q$6:$Q$505,"متأخر",$O$6:$O$505,"&gt;"&amp;O215)+COUNTIFS($Q$6:Q215,"متأخر",$O$6:O215,O215),"")</f>
        <v/>
      </c>
    </row>
    <row r="216">
      <c r="A216" s="5" t="n"/>
      <c r="B216" s="5" t="n"/>
      <c r="C216" s="5" t="n"/>
      <c r="D216" s="5" t="n"/>
      <c r="E216" s="20" t="n"/>
      <c r="F216" s="5" t="n"/>
      <c r="G216" s="19" t="n"/>
      <c r="H216" s="5" t="n"/>
      <c r="I216" s="21">
        <f>IF(F216&amp;""="","",IFERROR(INDEX('المراحل'!$B$6:$B$45,MATCH(F216&amp;"",'المراحل'!$A$6:$A$45,0)),""))</f>
        <v/>
      </c>
      <c r="J216" s="22">
        <f>IF(A216&amp;""="","",IF(B216&amp;""="",1,COUNTIFS($B$6:B216,B216&amp;"",$H$6:H216,"&lt;&gt;منسحب")))</f>
        <v/>
      </c>
      <c r="K216" s="21">
        <f>IF(OR(I216="",J216=""),"",IF(H216="منسحب",0,ROUND(I216*IF(J216&lt;=1,0,IF(J216=2,'الإعدادات'!$B$5,'الإعدادات'!$B$6)),2)))</f>
        <v/>
      </c>
      <c r="L216" s="21">
        <f>IF(K216="","",IF(H216="منسحب",0,ROUND(MAX(0,I216-K216-N(G216)),2)))</f>
        <v/>
      </c>
      <c r="M216" s="21">
        <f>IF(L216="","",ROUND(L216*SUMIFS('الإعدادات'!$C$10:$C$17,'الإعدادات'!$B$10:$B$17,"&lt;="&amp;'الإعدادات'!$B$4),2))</f>
        <v/>
      </c>
      <c r="N216" s="21">
        <f>IF(A216&amp;""="","",SUMIFS('الدفعات'!$C$6:$C$2005,'الدفعات'!$B$6:$B$2005,A216&amp;""))</f>
        <v/>
      </c>
      <c r="O216" s="21">
        <f>IF(M216="","",ROUND(M216-N216,2))</f>
        <v/>
      </c>
      <c r="P216" s="21">
        <f>IF(L216="","",ROUND(L216-N216,2))</f>
        <v/>
      </c>
      <c r="Q216" s="6">
        <f>IF(A216&amp;""="","",IF(H216="منسحب","منسحب",IF(L216="","بيانات ناقصة",IF(O216&gt;0,"متأخر",IF(O216&lt;0,"دفع مقدمًا","مسدد حتى اليوم")))))</f>
        <v/>
      </c>
      <c r="R216" s="23">
        <f>IF(A216&amp;""="","",IFERROR(SUMIFS('الدفعات'!$A$6:$A$2005,'الدفعات'!$B$6:$B$2005,A216&amp;"",'الدفعات'!$G$6:$G$2005,1)/COUNTIFS('الدفعات'!$B$6:$B$2005,A216&amp;"",'الدفعات'!$G$6:$G$2005,1),""))</f>
        <v/>
      </c>
      <c r="S216" s="22">
        <f>IF(Q216="متأخر",COUNTIFS($Q$6:$Q$505,"متأخر",$O$6:$O$505,"&gt;"&amp;O216)+COUNTIFS($Q$6:Q216,"متأخر",$O$6:O216,O216),"")</f>
        <v/>
      </c>
    </row>
    <row r="217">
      <c r="A217" s="5" t="n"/>
      <c r="B217" s="5" t="n"/>
      <c r="C217" s="5" t="n"/>
      <c r="D217" s="5" t="n"/>
      <c r="E217" s="20" t="n"/>
      <c r="F217" s="5" t="n"/>
      <c r="G217" s="19" t="n"/>
      <c r="H217" s="5" t="n"/>
      <c r="I217" s="21">
        <f>IF(F217&amp;""="","",IFERROR(INDEX('المراحل'!$B$6:$B$45,MATCH(F217&amp;"",'المراحل'!$A$6:$A$45,0)),""))</f>
        <v/>
      </c>
      <c r="J217" s="22">
        <f>IF(A217&amp;""="","",IF(B217&amp;""="",1,COUNTIFS($B$6:B217,B217&amp;"",$H$6:H217,"&lt;&gt;منسحب")))</f>
        <v/>
      </c>
      <c r="K217" s="21">
        <f>IF(OR(I217="",J217=""),"",IF(H217="منسحب",0,ROUND(I217*IF(J217&lt;=1,0,IF(J217=2,'الإعدادات'!$B$5,'الإعدادات'!$B$6)),2)))</f>
        <v/>
      </c>
      <c r="L217" s="21">
        <f>IF(K217="","",IF(H217="منسحب",0,ROUND(MAX(0,I217-K217-N(G217)),2)))</f>
        <v/>
      </c>
      <c r="M217" s="21">
        <f>IF(L217="","",ROUND(L217*SUMIFS('الإعدادات'!$C$10:$C$17,'الإعدادات'!$B$10:$B$17,"&lt;="&amp;'الإعدادات'!$B$4),2))</f>
        <v/>
      </c>
      <c r="N217" s="21">
        <f>IF(A217&amp;""="","",SUMIFS('الدفعات'!$C$6:$C$2005,'الدفعات'!$B$6:$B$2005,A217&amp;""))</f>
        <v/>
      </c>
      <c r="O217" s="21">
        <f>IF(M217="","",ROUND(M217-N217,2))</f>
        <v/>
      </c>
      <c r="P217" s="21">
        <f>IF(L217="","",ROUND(L217-N217,2))</f>
        <v/>
      </c>
      <c r="Q217" s="6">
        <f>IF(A217&amp;""="","",IF(H217="منسحب","منسحب",IF(L217="","بيانات ناقصة",IF(O217&gt;0,"متأخر",IF(O217&lt;0,"دفع مقدمًا","مسدد حتى اليوم")))))</f>
        <v/>
      </c>
      <c r="R217" s="23">
        <f>IF(A217&amp;""="","",IFERROR(SUMIFS('الدفعات'!$A$6:$A$2005,'الدفعات'!$B$6:$B$2005,A217&amp;"",'الدفعات'!$G$6:$G$2005,1)/COUNTIFS('الدفعات'!$B$6:$B$2005,A217&amp;"",'الدفعات'!$G$6:$G$2005,1),""))</f>
        <v/>
      </c>
      <c r="S217" s="22">
        <f>IF(Q217="متأخر",COUNTIFS($Q$6:$Q$505,"متأخر",$O$6:$O$505,"&gt;"&amp;O217)+COUNTIFS($Q$6:Q217,"متأخر",$O$6:O217,O217),"")</f>
        <v/>
      </c>
    </row>
    <row r="218">
      <c r="A218" s="5" t="n"/>
      <c r="B218" s="5" t="n"/>
      <c r="C218" s="5" t="n"/>
      <c r="D218" s="5" t="n"/>
      <c r="E218" s="20" t="n"/>
      <c r="F218" s="5" t="n"/>
      <c r="G218" s="19" t="n"/>
      <c r="H218" s="5" t="n"/>
      <c r="I218" s="21">
        <f>IF(F218&amp;""="","",IFERROR(INDEX('المراحل'!$B$6:$B$45,MATCH(F218&amp;"",'المراحل'!$A$6:$A$45,0)),""))</f>
        <v/>
      </c>
      <c r="J218" s="22">
        <f>IF(A218&amp;""="","",IF(B218&amp;""="",1,COUNTIFS($B$6:B218,B218&amp;"",$H$6:H218,"&lt;&gt;منسحب")))</f>
        <v/>
      </c>
      <c r="K218" s="21">
        <f>IF(OR(I218="",J218=""),"",IF(H218="منسحب",0,ROUND(I218*IF(J218&lt;=1,0,IF(J218=2,'الإعدادات'!$B$5,'الإعدادات'!$B$6)),2)))</f>
        <v/>
      </c>
      <c r="L218" s="21">
        <f>IF(K218="","",IF(H218="منسحب",0,ROUND(MAX(0,I218-K218-N(G218)),2)))</f>
        <v/>
      </c>
      <c r="M218" s="21">
        <f>IF(L218="","",ROUND(L218*SUMIFS('الإعدادات'!$C$10:$C$17,'الإعدادات'!$B$10:$B$17,"&lt;="&amp;'الإعدادات'!$B$4),2))</f>
        <v/>
      </c>
      <c r="N218" s="21">
        <f>IF(A218&amp;""="","",SUMIFS('الدفعات'!$C$6:$C$2005,'الدفعات'!$B$6:$B$2005,A218&amp;""))</f>
        <v/>
      </c>
      <c r="O218" s="21">
        <f>IF(M218="","",ROUND(M218-N218,2))</f>
        <v/>
      </c>
      <c r="P218" s="21">
        <f>IF(L218="","",ROUND(L218-N218,2))</f>
        <v/>
      </c>
      <c r="Q218" s="6">
        <f>IF(A218&amp;""="","",IF(H218="منسحب","منسحب",IF(L218="","بيانات ناقصة",IF(O218&gt;0,"متأخر",IF(O218&lt;0,"دفع مقدمًا","مسدد حتى اليوم")))))</f>
        <v/>
      </c>
      <c r="R218" s="23">
        <f>IF(A218&amp;""="","",IFERROR(SUMIFS('الدفعات'!$A$6:$A$2005,'الدفعات'!$B$6:$B$2005,A218&amp;"",'الدفعات'!$G$6:$G$2005,1)/COUNTIFS('الدفعات'!$B$6:$B$2005,A218&amp;"",'الدفعات'!$G$6:$G$2005,1),""))</f>
        <v/>
      </c>
      <c r="S218" s="22">
        <f>IF(Q218="متأخر",COUNTIFS($Q$6:$Q$505,"متأخر",$O$6:$O$505,"&gt;"&amp;O218)+COUNTIFS($Q$6:Q218,"متأخر",$O$6:O218,O218),"")</f>
        <v/>
      </c>
    </row>
    <row r="219">
      <c r="A219" s="5" t="n"/>
      <c r="B219" s="5" t="n"/>
      <c r="C219" s="5" t="n"/>
      <c r="D219" s="5" t="n"/>
      <c r="E219" s="20" t="n"/>
      <c r="F219" s="5" t="n"/>
      <c r="G219" s="19" t="n"/>
      <c r="H219" s="5" t="n"/>
      <c r="I219" s="21">
        <f>IF(F219&amp;""="","",IFERROR(INDEX('المراحل'!$B$6:$B$45,MATCH(F219&amp;"",'المراحل'!$A$6:$A$45,0)),""))</f>
        <v/>
      </c>
      <c r="J219" s="22">
        <f>IF(A219&amp;""="","",IF(B219&amp;""="",1,COUNTIFS($B$6:B219,B219&amp;"",$H$6:H219,"&lt;&gt;منسحب")))</f>
        <v/>
      </c>
      <c r="K219" s="21">
        <f>IF(OR(I219="",J219=""),"",IF(H219="منسحب",0,ROUND(I219*IF(J219&lt;=1,0,IF(J219=2,'الإعدادات'!$B$5,'الإعدادات'!$B$6)),2)))</f>
        <v/>
      </c>
      <c r="L219" s="21">
        <f>IF(K219="","",IF(H219="منسحب",0,ROUND(MAX(0,I219-K219-N(G219)),2)))</f>
        <v/>
      </c>
      <c r="M219" s="21">
        <f>IF(L219="","",ROUND(L219*SUMIFS('الإعدادات'!$C$10:$C$17,'الإعدادات'!$B$10:$B$17,"&lt;="&amp;'الإعدادات'!$B$4),2))</f>
        <v/>
      </c>
      <c r="N219" s="21">
        <f>IF(A219&amp;""="","",SUMIFS('الدفعات'!$C$6:$C$2005,'الدفعات'!$B$6:$B$2005,A219&amp;""))</f>
        <v/>
      </c>
      <c r="O219" s="21">
        <f>IF(M219="","",ROUND(M219-N219,2))</f>
        <v/>
      </c>
      <c r="P219" s="21">
        <f>IF(L219="","",ROUND(L219-N219,2))</f>
        <v/>
      </c>
      <c r="Q219" s="6">
        <f>IF(A219&amp;""="","",IF(H219="منسحب","منسحب",IF(L219="","بيانات ناقصة",IF(O219&gt;0,"متأخر",IF(O219&lt;0,"دفع مقدمًا","مسدد حتى اليوم")))))</f>
        <v/>
      </c>
      <c r="R219" s="23">
        <f>IF(A219&amp;""="","",IFERROR(SUMIFS('الدفعات'!$A$6:$A$2005,'الدفعات'!$B$6:$B$2005,A219&amp;"",'الدفعات'!$G$6:$G$2005,1)/COUNTIFS('الدفعات'!$B$6:$B$2005,A219&amp;"",'الدفعات'!$G$6:$G$2005,1),""))</f>
        <v/>
      </c>
      <c r="S219" s="22">
        <f>IF(Q219="متأخر",COUNTIFS($Q$6:$Q$505,"متأخر",$O$6:$O$505,"&gt;"&amp;O219)+COUNTIFS($Q$6:Q219,"متأخر",$O$6:O219,O219),"")</f>
        <v/>
      </c>
    </row>
    <row r="220">
      <c r="A220" s="5" t="n"/>
      <c r="B220" s="5" t="n"/>
      <c r="C220" s="5" t="n"/>
      <c r="D220" s="5" t="n"/>
      <c r="E220" s="20" t="n"/>
      <c r="F220" s="5" t="n"/>
      <c r="G220" s="19" t="n"/>
      <c r="H220" s="5" t="n"/>
      <c r="I220" s="21">
        <f>IF(F220&amp;""="","",IFERROR(INDEX('المراحل'!$B$6:$B$45,MATCH(F220&amp;"",'المراحل'!$A$6:$A$45,0)),""))</f>
        <v/>
      </c>
      <c r="J220" s="22">
        <f>IF(A220&amp;""="","",IF(B220&amp;""="",1,COUNTIFS($B$6:B220,B220&amp;"",$H$6:H220,"&lt;&gt;منسحب")))</f>
        <v/>
      </c>
      <c r="K220" s="21">
        <f>IF(OR(I220="",J220=""),"",IF(H220="منسحب",0,ROUND(I220*IF(J220&lt;=1,0,IF(J220=2,'الإعدادات'!$B$5,'الإعدادات'!$B$6)),2)))</f>
        <v/>
      </c>
      <c r="L220" s="21">
        <f>IF(K220="","",IF(H220="منسحب",0,ROUND(MAX(0,I220-K220-N(G220)),2)))</f>
        <v/>
      </c>
      <c r="M220" s="21">
        <f>IF(L220="","",ROUND(L220*SUMIFS('الإعدادات'!$C$10:$C$17,'الإعدادات'!$B$10:$B$17,"&lt;="&amp;'الإعدادات'!$B$4),2))</f>
        <v/>
      </c>
      <c r="N220" s="21">
        <f>IF(A220&amp;""="","",SUMIFS('الدفعات'!$C$6:$C$2005,'الدفعات'!$B$6:$B$2005,A220&amp;""))</f>
        <v/>
      </c>
      <c r="O220" s="21">
        <f>IF(M220="","",ROUND(M220-N220,2))</f>
        <v/>
      </c>
      <c r="P220" s="21">
        <f>IF(L220="","",ROUND(L220-N220,2))</f>
        <v/>
      </c>
      <c r="Q220" s="6">
        <f>IF(A220&amp;""="","",IF(H220="منسحب","منسحب",IF(L220="","بيانات ناقصة",IF(O220&gt;0,"متأخر",IF(O220&lt;0,"دفع مقدمًا","مسدد حتى اليوم")))))</f>
        <v/>
      </c>
      <c r="R220" s="23">
        <f>IF(A220&amp;""="","",IFERROR(SUMIFS('الدفعات'!$A$6:$A$2005,'الدفعات'!$B$6:$B$2005,A220&amp;"",'الدفعات'!$G$6:$G$2005,1)/COUNTIFS('الدفعات'!$B$6:$B$2005,A220&amp;"",'الدفعات'!$G$6:$G$2005,1),""))</f>
        <v/>
      </c>
      <c r="S220" s="22">
        <f>IF(Q220="متأخر",COUNTIFS($Q$6:$Q$505,"متأخر",$O$6:$O$505,"&gt;"&amp;O220)+COUNTIFS($Q$6:Q220,"متأخر",$O$6:O220,O220),"")</f>
        <v/>
      </c>
    </row>
    <row r="221">
      <c r="A221" s="5" t="n"/>
      <c r="B221" s="5" t="n"/>
      <c r="C221" s="5" t="n"/>
      <c r="D221" s="5" t="n"/>
      <c r="E221" s="20" t="n"/>
      <c r="F221" s="5" t="n"/>
      <c r="G221" s="19" t="n"/>
      <c r="H221" s="5" t="n"/>
      <c r="I221" s="21">
        <f>IF(F221&amp;""="","",IFERROR(INDEX('المراحل'!$B$6:$B$45,MATCH(F221&amp;"",'المراحل'!$A$6:$A$45,0)),""))</f>
        <v/>
      </c>
      <c r="J221" s="22">
        <f>IF(A221&amp;""="","",IF(B221&amp;""="",1,COUNTIFS($B$6:B221,B221&amp;"",$H$6:H221,"&lt;&gt;منسحب")))</f>
        <v/>
      </c>
      <c r="K221" s="21">
        <f>IF(OR(I221="",J221=""),"",IF(H221="منسحب",0,ROUND(I221*IF(J221&lt;=1,0,IF(J221=2,'الإعدادات'!$B$5,'الإعدادات'!$B$6)),2)))</f>
        <v/>
      </c>
      <c r="L221" s="21">
        <f>IF(K221="","",IF(H221="منسحب",0,ROUND(MAX(0,I221-K221-N(G221)),2)))</f>
        <v/>
      </c>
      <c r="M221" s="21">
        <f>IF(L221="","",ROUND(L221*SUMIFS('الإعدادات'!$C$10:$C$17,'الإعدادات'!$B$10:$B$17,"&lt;="&amp;'الإعدادات'!$B$4),2))</f>
        <v/>
      </c>
      <c r="N221" s="21">
        <f>IF(A221&amp;""="","",SUMIFS('الدفعات'!$C$6:$C$2005,'الدفعات'!$B$6:$B$2005,A221&amp;""))</f>
        <v/>
      </c>
      <c r="O221" s="21">
        <f>IF(M221="","",ROUND(M221-N221,2))</f>
        <v/>
      </c>
      <c r="P221" s="21">
        <f>IF(L221="","",ROUND(L221-N221,2))</f>
        <v/>
      </c>
      <c r="Q221" s="6">
        <f>IF(A221&amp;""="","",IF(H221="منسحب","منسحب",IF(L221="","بيانات ناقصة",IF(O221&gt;0,"متأخر",IF(O221&lt;0,"دفع مقدمًا","مسدد حتى اليوم")))))</f>
        <v/>
      </c>
      <c r="R221" s="23">
        <f>IF(A221&amp;""="","",IFERROR(SUMIFS('الدفعات'!$A$6:$A$2005,'الدفعات'!$B$6:$B$2005,A221&amp;"",'الدفعات'!$G$6:$G$2005,1)/COUNTIFS('الدفعات'!$B$6:$B$2005,A221&amp;"",'الدفعات'!$G$6:$G$2005,1),""))</f>
        <v/>
      </c>
      <c r="S221" s="22">
        <f>IF(Q221="متأخر",COUNTIFS($Q$6:$Q$505,"متأخر",$O$6:$O$505,"&gt;"&amp;O221)+COUNTIFS($Q$6:Q221,"متأخر",$O$6:O221,O221),"")</f>
        <v/>
      </c>
    </row>
    <row r="222">
      <c r="A222" s="5" t="n"/>
      <c r="B222" s="5" t="n"/>
      <c r="C222" s="5" t="n"/>
      <c r="D222" s="5" t="n"/>
      <c r="E222" s="20" t="n"/>
      <c r="F222" s="5" t="n"/>
      <c r="G222" s="19" t="n"/>
      <c r="H222" s="5" t="n"/>
      <c r="I222" s="21">
        <f>IF(F222&amp;""="","",IFERROR(INDEX('المراحل'!$B$6:$B$45,MATCH(F222&amp;"",'المراحل'!$A$6:$A$45,0)),""))</f>
        <v/>
      </c>
      <c r="J222" s="22">
        <f>IF(A222&amp;""="","",IF(B222&amp;""="",1,COUNTIFS($B$6:B222,B222&amp;"",$H$6:H222,"&lt;&gt;منسحب")))</f>
        <v/>
      </c>
      <c r="K222" s="21">
        <f>IF(OR(I222="",J222=""),"",IF(H222="منسحب",0,ROUND(I222*IF(J222&lt;=1,0,IF(J222=2,'الإعدادات'!$B$5,'الإعدادات'!$B$6)),2)))</f>
        <v/>
      </c>
      <c r="L222" s="21">
        <f>IF(K222="","",IF(H222="منسحب",0,ROUND(MAX(0,I222-K222-N(G222)),2)))</f>
        <v/>
      </c>
      <c r="M222" s="21">
        <f>IF(L222="","",ROUND(L222*SUMIFS('الإعدادات'!$C$10:$C$17,'الإعدادات'!$B$10:$B$17,"&lt;="&amp;'الإعدادات'!$B$4),2))</f>
        <v/>
      </c>
      <c r="N222" s="21">
        <f>IF(A222&amp;""="","",SUMIFS('الدفعات'!$C$6:$C$2005,'الدفعات'!$B$6:$B$2005,A222&amp;""))</f>
        <v/>
      </c>
      <c r="O222" s="21">
        <f>IF(M222="","",ROUND(M222-N222,2))</f>
        <v/>
      </c>
      <c r="P222" s="21">
        <f>IF(L222="","",ROUND(L222-N222,2))</f>
        <v/>
      </c>
      <c r="Q222" s="6">
        <f>IF(A222&amp;""="","",IF(H222="منسحب","منسحب",IF(L222="","بيانات ناقصة",IF(O222&gt;0,"متأخر",IF(O222&lt;0,"دفع مقدمًا","مسدد حتى اليوم")))))</f>
        <v/>
      </c>
      <c r="R222" s="23">
        <f>IF(A222&amp;""="","",IFERROR(SUMIFS('الدفعات'!$A$6:$A$2005,'الدفعات'!$B$6:$B$2005,A222&amp;"",'الدفعات'!$G$6:$G$2005,1)/COUNTIFS('الدفعات'!$B$6:$B$2005,A222&amp;"",'الدفعات'!$G$6:$G$2005,1),""))</f>
        <v/>
      </c>
      <c r="S222" s="22">
        <f>IF(Q222="متأخر",COUNTIFS($Q$6:$Q$505,"متأخر",$O$6:$O$505,"&gt;"&amp;O222)+COUNTIFS($Q$6:Q222,"متأخر",$O$6:O222,O222),"")</f>
        <v/>
      </c>
    </row>
    <row r="223">
      <c r="A223" s="5" t="n"/>
      <c r="B223" s="5" t="n"/>
      <c r="C223" s="5" t="n"/>
      <c r="D223" s="5" t="n"/>
      <c r="E223" s="20" t="n"/>
      <c r="F223" s="5" t="n"/>
      <c r="G223" s="19" t="n"/>
      <c r="H223" s="5" t="n"/>
      <c r="I223" s="21">
        <f>IF(F223&amp;""="","",IFERROR(INDEX('المراحل'!$B$6:$B$45,MATCH(F223&amp;"",'المراحل'!$A$6:$A$45,0)),""))</f>
        <v/>
      </c>
      <c r="J223" s="22">
        <f>IF(A223&amp;""="","",IF(B223&amp;""="",1,COUNTIFS($B$6:B223,B223&amp;"",$H$6:H223,"&lt;&gt;منسحب")))</f>
        <v/>
      </c>
      <c r="K223" s="21">
        <f>IF(OR(I223="",J223=""),"",IF(H223="منسحب",0,ROUND(I223*IF(J223&lt;=1,0,IF(J223=2,'الإعدادات'!$B$5,'الإعدادات'!$B$6)),2)))</f>
        <v/>
      </c>
      <c r="L223" s="21">
        <f>IF(K223="","",IF(H223="منسحب",0,ROUND(MAX(0,I223-K223-N(G223)),2)))</f>
        <v/>
      </c>
      <c r="M223" s="21">
        <f>IF(L223="","",ROUND(L223*SUMIFS('الإعدادات'!$C$10:$C$17,'الإعدادات'!$B$10:$B$17,"&lt;="&amp;'الإعدادات'!$B$4),2))</f>
        <v/>
      </c>
      <c r="N223" s="21">
        <f>IF(A223&amp;""="","",SUMIFS('الدفعات'!$C$6:$C$2005,'الدفعات'!$B$6:$B$2005,A223&amp;""))</f>
        <v/>
      </c>
      <c r="O223" s="21">
        <f>IF(M223="","",ROUND(M223-N223,2))</f>
        <v/>
      </c>
      <c r="P223" s="21">
        <f>IF(L223="","",ROUND(L223-N223,2))</f>
        <v/>
      </c>
      <c r="Q223" s="6">
        <f>IF(A223&amp;""="","",IF(H223="منسحب","منسحب",IF(L223="","بيانات ناقصة",IF(O223&gt;0,"متأخر",IF(O223&lt;0,"دفع مقدمًا","مسدد حتى اليوم")))))</f>
        <v/>
      </c>
      <c r="R223" s="23">
        <f>IF(A223&amp;""="","",IFERROR(SUMIFS('الدفعات'!$A$6:$A$2005,'الدفعات'!$B$6:$B$2005,A223&amp;"",'الدفعات'!$G$6:$G$2005,1)/COUNTIFS('الدفعات'!$B$6:$B$2005,A223&amp;"",'الدفعات'!$G$6:$G$2005,1),""))</f>
        <v/>
      </c>
      <c r="S223" s="22">
        <f>IF(Q223="متأخر",COUNTIFS($Q$6:$Q$505,"متأخر",$O$6:$O$505,"&gt;"&amp;O223)+COUNTIFS($Q$6:Q223,"متأخر",$O$6:O223,O223),"")</f>
        <v/>
      </c>
    </row>
    <row r="224">
      <c r="A224" s="5" t="n"/>
      <c r="B224" s="5" t="n"/>
      <c r="C224" s="5" t="n"/>
      <c r="D224" s="5" t="n"/>
      <c r="E224" s="20" t="n"/>
      <c r="F224" s="5" t="n"/>
      <c r="G224" s="19" t="n"/>
      <c r="H224" s="5" t="n"/>
      <c r="I224" s="21">
        <f>IF(F224&amp;""="","",IFERROR(INDEX('المراحل'!$B$6:$B$45,MATCH(F224&amp;"",'المراحل'!$A$6:$A$45,0)),""))</f>
        <v/>
      </c>
      <c r="J224" s="22">
        <f>IF(A224&amp;""="","",IF(B224&amp;""="",1,COUNTIFS($B$6:B224,B224&amp;"",$H$6:H224,"&lt;&gt;منسحب")))</f>
        <v/>
      </c>
      <c r="K224" s="21">
        <f>IF(OR(I224="",J224=""),"",IF(H224="منسحب",0,ROUND(I224*IF(J224&lt;=1,0,IF(J224=2,'الإعدادات'!$B$5,'الإعدادات'!$B$6)),2)))</f>
        <v/>
      </c>
      <c r="L224" s="21">
        <f>IF(K224="","",IF(H224="منسحب",0,ROUND(MAX(0,I224-K224-N(G224)),2)))</f>
        <v/>
      </c>
      <c r="M224" s="21">
        <f>IF(L224="","",ROUND(L224*SUMIFS('الإعدادات'!$C$10:$C$17,'الإعدادات'!$B$10:$B$17,"&lt;="&amp;'الإعدادات'!$B$4),2))</f>
        <v/>
      </c>
      <c r="N224" s="21">
        <f>IF(A224&amp;""="","",SUMIFS('الدفعات'!$C$6:$C$2005,'الدفعات'!$B$6:$B$2005,A224&amp;""))</f>
        <v/>
      </c>
      <c r="O224" s="21">
        <f>IF(M224="","",ROUND(M224-N224,2))</f>
        <v/>
      </c>
      <c r="P224" s="21">
        <f>IF(L224="","",ROUND(L224-N224,2))</f>
        <v/>
      </c>
      <c r="Q224" s="6">
        <f>IF(A224&amp;""="","",IF(H224="منسحب","منسحب",IF(L224="","بيانات ناقصة",IF(O224&gt;0,"متأخر",IF(O224&lt;0,"دفع مقدمًا","مسدد حتى اليوم")))))</f>
        <v/>
      </c>
      <c r="R224" s="23">
        <f>IF(A224&amp;""="","",IFERROR(SUMIFS('الدفعات'!$A$6:$A$2005,'الدفعات'!$B$6:$B$2005,A224&amp;"",'الدفعات'!$G$6:$G$2005,1)/COUNTIFS('الدفعات'!$B$6:$B$2005,A224&amp;"",'الدفعات'!$G$6:$G$2005,1),""))</f>
        <v/>
      </c>
      <c r="S224" s="22">
        <f>IF(Q224="متأخر",COUNTIFS($Q$6:$Q$505,"متأخر",$O$6:$O$505,"&gt;"&amp;O224)+COUNTIFS($Q$6:Q224,"متأخر",$O$6:O224,O224),"")</f>
        <v/>
      </c>
    </row>
    <row r="225">
      <c r="A225" s="5" t="n"/>
      <c r="B225" s="5" t="n"/>
      <c r="C225" s="5" t="n"/>
      <c r="D225" s="5" t="n"/>
      <c r="E225" s="20" t="n"/>
      <c r="F225" s="5" t="n"/>
      <c r="G225" s="19" t="n"/>
      <c r="H225" s="5" t="n"/>
      <c r="I225" s="21">
        <f>IF(F225&amp;""="","",IFERROR(INDEX('المراحل'!$B$6:$B$45,MATCH(F225&amp;"",'المراحل'!$A$6:$A$45,0)),""))</f>
        <v/>
      </c>
      <c r="J225" s="22">
        <f>IF(A225&amp;""="","",IF(B225&amp;""="",1,COUNTIFS($B$6:B225,B225&amp;"",$H$6:H225,"&lt;&gt;منسحب")))</f>
        <v/>
      </c>
      <c r="K225" s="21">
        <f>IF(OR(I225="",J225=""),"",IF(H225="منسحب",0,ROUND(I225*IF(J225&lt;=1,0,IF(J225=2,'الإعدادات'!$B$5,'الإعدادات'!$B$6)),2)))</f>
        <v/>
      </c>
      <c r="L225" s="21">
        <f>IF(K225="","",IF(H225="منسحب",0,ROUND(MAX(0,I225-K225-N(G225)),2)))</f>
        <v/>
      </c>
      <c r="M225" s="21">
        <f>IF(L225="","",ROUND(L225*SUMIFS('الإعدادات'!$C$10:$C$17,'الإعدادات'!$B$10:$B$17,"&lt;="&amp;'الإعدادات'!$B$4),2))</f>
        <v/>
      </c>
      <c r="N225" s="21">
        <f>IF(A225&amp;""="","",SUMIFS('الدفعات'!$C$6:$C$2005,'الدفعات'!$B$6:$B$2005,A225&amp;""))</f>
        <v/>
      </c>
      <c r="O225" s="21">
        <f>IF(M225="","",ROUND(M225-N225,2))</f>
        <v/>
      </c>
      <c r="P225" s="21">
        <f>IF(L225="","",ROUND(L225-N225,2))</f>
        <v/>
      </c>
      <c r="Q225" s="6">
        <f>IF(A225&amp;""="","",IF(H225="منسحب","منسحب",IF(L225="","بيانات ناقصة",IF(O225&gt;0,"متأخر",IF(O225&lt;0,"دفع مقدمًا","مسدد حتى اليوم")))))</f>
        <v/>
      </c>
      <c r="R225" s="23">
        <f>IF(A225&amp;""="","",IFERROR(SUMIFS('الدفعات'!$A$6:$A$2005,'الدفعات'!$B$6:$B$2005,A225&amp;"",'الدفعات'!$G$6:$G$2005,1)/COUNTIFS('الدفعات'!$B$6:$B$2005,A225&amp;"",'الدفعات'!$G$6:$G$2005,1),""))</f>
        <v/>
      </c>
      <c r="S225" s="22">
        <f>IF(Q225="متأخر",COUNTIFS($Q$6:$Q$505,"متأخر",$O$6:$O$505,"&gt;"&amp;O225)+COUNTIFS($Q$6:Q225,"متأخر",$O$6:O225,O225),"")</f>
        <v/>
      </c>
    </row>
    <row r="226">
      <c r="A226" s="5" t="n"/>
      <c r="B226" s="5" t="n"/>
      <c r="C226" s="5" t="n"/>
      <c r="D226" s="5" t="n"/>
      <c r="E226" s="20" t="n"/>
      <c r="F226" s="5" t="n"/>
      <c r="G226" s="19" t="n"/>
      <c r="H226" s="5" t="n"/>
      <c r="I226" s="21">
        <f>IF(F226&amp;""="","",IFERROR(INDEX('المراحل'!$B$6:$B$45,MATCH(F226&amp;"",'المراحل'!$A$6:$A$45,0)),""))</f>
        <v/>
      </c>
      <c r="J226" s="22">
        <f>IF(A226&amp;""="","",IF(B226&amp;""="",1,COUNTIFS($B$6:B226,B226&amp;"",$H$6:H226,"&lt;&gt;منسحب")))</f>
        <v/>
      </c>
      <c r="K226" s="21">
        <f>IF(OR(I226="",J226=""),"",IF(H226="منسحب",0,ROUND(I226*IF(J226&lt;=1,0,IF(J226=2,'الإعدادات'!$B$5,'الإعدادات'!$B$6)),2)))</f>
        <v/>
      </c>
      <c r="L226" s="21">
        <f>IF(K226="","",IF(H226="منسحب",0,ROUND(MAX(0,I226-K226-N(G226)),2)))</f>
        <v/>
      </c>
      <c r="M226" s="21">
        <f>IF(L226="","",ROUND(L226*SUMIFS('الإعدادات'!$C$10:$C$17,'الإعدادات'!$B$10:$B$17,"&lt;="&amp;'الإعدادات'!$B$4),2))</f>
        <v/>
      </c>
      <c r="N226" s="21">
        <f>IF(A226&amp;""="","",SUMIFS('الدفعات'!$C$6:$C$2005,'الدفعات'!$B$6:$B$2005,A226&amp;""))</f>
        <v/>
      </c>
      <c r="O226" s="21">
        <f>IF(M226="","",ROUND(M226-N226,2))</f>
        <v/>
      </c>
      <c r="P226" s="21">
        <f>IF(L226="","",ROUND(L226-N226,2))</f>
        <v/>
      </c>
      <c r="Q226" s="6">
        <f>IF(A226&amp;""="","",IF(H226="منسحب","منسحب",IF(L226="","بيانات ناقصة",IF(O226&gt;0,"متأخر",IF(O226&lt;0,"دفع مقدمًا","مسدد حتى اليوم")))))</f>
        <v/>
      </c>
      <c r="R226" s="23">
        <f>IF(A226&amp;""="","",IFERROR(SUMIFS('الدفعات'!$A$6:$A$2005,'الدفعات'!$B$6:$B$2005,A226&amp;"",'الدفعات'!$G$6:$G$2005,1)/COUNTIFS('الدفعات'!$B$6:$B$2005,A226&amp;"",'الدفعات'!$G$6:$G$2005,1),""))</f>
        <v/>
      </c>
      <c r="S226" s="22">
        <f>IF(Q226="متأخر",COUNTIFS($Q$6:$Q$505,"متأخر",$O$6:$O$505,"&gt;"&amp;O226)+COUNTIFS($Q$6:Q226,"متأخر",$O$6:O226,O226),"")</f>
        <v/>
      </c>
    </row>
    <row r="227">
      <c r="A227" s="5" t="n"/>
      <c r="B227" s="5" t="n"/>
      <c r="C227" s="5" t="n"/>
      <c r="D227" s="5" t="n"/>
      <c r="E227" s="20" t="n"/>
      <c r="F227" s="5" t="n"/>
      <c r="G227" s="19" t="n"/>
      <c r="H227" s="5" t="n"/>
      <c r="I227" s="21">
        <f>IF(F227&amp;""="","",IFERROR(INDEX('المراحل'!$B$6:$B$45,MATCH(F227&amp;"",'المراحل'!$A$6:$A$45,0)),""))</f>
        <v/>
      </c>
      <c r="J227" s="22">
        <f>IF(A227&amp;""="","",IF(B227&amp;""="",1,COUNTIFS($B$6:B227,B227&amp;"",$H$6:H227,"&lt;&gt;منسحب")))</f>
        <v/>
      </c>
      <c r="K227" s="21">
        <f>IF(OR(I227="",J227=""),"",IF(H227="منسحب",0,ROUND(I227*IF(J227&lt;=1,0,IF(J227=2,'الإعدادات'!$B$5,'الإعدادات'!$B$6)),2)))</f>
        <v/>
      </c>
      <c r="L227" s="21">
        <f>IF(K227="","",IF(H227="منسحب",0,ROUND(MAX(0,I227-K227-N(G227)),2)))</f>
        <v/>
      </c>
      <c r="M227" s="21">
        <f>IF(L227="","",ROUND(L227*SUMIFS('الإعدادات'!$C$10:$C$17,'الإعدادات'!$B$10:$B$17,"&lt;="&amp;'الإعدادات'!$B$4),2))</f>
        <v/>
      </c>
      <c r="N227" s="21">
        <f>IF(A227&amp;""="","",SUMIFS('الدفعات'!$C$6:$C$2005,'الدفعات'!$B$6:$B$2005,A227&amp;""))</f>
        <v/>
      </c>
      <c r="O227" s="21">
        <f>IF(M227="","",ROUND(M227-N227,2))</f>
        <v/>
      </c>
      <c r="P227" s="21">
        <f>IF(L227="","",ROUND(L227-N227,2))</f>
        <v/>
      </c>
      <c r="Q227" s="6">
        <f>IF(A227&amp;""="","",IF(H227="منسحب","منسحب",IF(L227="","بيانات ناقصة",IF(O227&gt;0,"متأخر",IF(O227&lt;0,"دفع مقدمًا","مسدد حتى اليوم")))))</f>
        <v/>
      </c>
      <c r="R227" s="23">
        <f>IF(A227&amp;""="","",IFERROR(SUMIFS('الدفعات'!$A$6:$A$2005,'الدفعات'!$B$6:$B$2005,A227&amp;"",'الدفعات'!$G$6:$G$2005,1)/COUNTIFS('الدفعات'!$B$6:$B$2005,A227&amp;"",'الدفعات'!$G$6:$G$2005,1),""))</f>
        <v/>
      </c>
      <c r="S227" s="22">
        <f>IF(Q227="متأخر",COUNTIFS($Q$6:$Q$505,"متأخر",$O$6:$O$505,"&gt;"&amp;O227)+COUNTIFS($Q$6:Q227,"متأخر",$O$6:O227,O227),"")</f>
        <v/>
      </c>
    </row>
    <row r="228">
      <c r="A228" s="5" t="n"/>
      <c r="B228" s="5" t="n"/>
      <c r="C228" s="5" t="n"/>
      <c r="D228" s="5" t="n"/>
      <c r="E228" s="20" t="n"/>
      <c r="F228" s="5" t="n"/>
      <c r="G228" s="19" t="n"/>
      <c r="H228" s="5" t="n"/>
      <c r="I228" s="21">
        <f>IF(F228&amp;""="","",IFERROR(INDEX('المراحل'!$B$6:$B$45,MATCH(F228&amp;"",'المراحل'!$A$6:$A$45,0)),""))</f>
        <v/>
      </c>
      <c r="J228" s="22">
        <f>IF(A228&amp;""="","",IF(B228&amp;""="",1,COUNTIFS($B$6:B228,B228&amp;"",$H$6:H228,"&lt;&gt;منسحب")))</f>
        <v/>
      </c>
      <c r="K228" s="21">
        <f>IF(OR(I228="",J228=""),"",IF(H228="منسحب",0,ROUND(I228*IF(J228&lt;=1,0,IF(J228=2,'الإعدادات'!$B$5,'الإعدادات'!$B$6)),2)))</f>
        <v/>
      </c>
      <c r="L228" s="21">
        <f>IF(K228="","",IF(H228="منسحب",0,ROUND(MAX(0,I228-K228-N(G228)),2)))</f>
        <v/>
      </c>
      <c r="M228" s="21">
        <f>IF(L228="","",ROUND(L228*SUMIFS('الإعدادات'!$C$10:$C$17,'الإعدادات'!$B$10:$B$17,"&lt;="&amp;'الإعدادات'!$B$4),2))</f>
        <v/>
      </c>
      <c r="N228" s="21">
        <f>IF(A228&amp;""="","",SUMIFS('الدفعات'!$C$6:$C$2005,'الدفعات'!$B$6:$B$2005,A228&amp;""))</f>
        <v/>
      </c>
      <c r="O228" s="21">
        <f>IF(M228="","",ROUND(M228-N228,2))</f>
        <v/>
      </c>
      <c r="P228" s="21">
        <f>IF(L228="","",ROUND(L228-N228,2))</f>
        <v/>
      </c>
      <c r="Q228" s="6">
        <f>IF(A228&amp;""="","",IF(H228="منسحب","منسحب",IF(L228="","بيانات ناقصة",IF(O228&gt;0,"متأخر",IF(O228&lt;0,"دفع مقدمًا","مسدد حتى اليوم")))))</f>
        <v/>
      </c>
      <c r="R228" s="23">
        <f>IF(A228&amp;""="","",IFERROR(SUMIFS('الدفعات'!$A$6:$A$2005,'الدفعات'!$B$6:$B$2005,A228&amp;"",'الدفعات'!$G$6:$G$2005,1)/COUNTIFS('الدفعات'!$B$6:$B$2005,A228&amp;"",'الدفعات'!$G$6:$G$2005,1),""))</f>
        <v/>
      </c>
      <c r="S228" s="22">
        <f>IF(Q228="متأخر",COUNTIFS($Q$6:$Q$505,"متأخر",$O$6:$O$505,"&gt;"&amp;O228)+COUNTIFS($Q$6:Q228,"متأخر",$O$6:O228,O228),"")</f>
        <v/>
      </c>
    </row>
    <row r="229">
      <c r="A229" s="5" t="n"/>
      <c r="B229" s="5" t="n"/>
      <c r="C229" s="5" t="n"/>
      <c r="D229" s="5" t="n"/>
      <c r="E229" s="20" t="n"/>
      <c r="F229" s="5" t="n"/>
      <c r="G229" s="19" t="n"/>
      <c r="H229" s="5" t="n"/>
      <c r="I229" s="21">
        <f>IF(F229&amp;""="","",IFERROR(INDEX('المراحل'!$B$6:$B$45,MATCH(F229&amp;"",'المراحل'!$A$6:$A$45,0)),""))</f>
        <v/>
      </c>
      <c r="J229" s="22">
        <f>IF(A229&amp;""="","",IF(B229&amp;""="",1,COUNTIFS($B$6:B229,B229&amp;"",$H$6:H229,"&lt;&gt;منسحب")))</f>
        <v/>
      </c>
      <c r="K229" s="21">
        <f>IF(OR(I229="",J229=""),"",IF(H229="منسحب",0,ROUND(I229*IF(J229&lt;=1,0,IF(J229=2,'الإعدادات'!$B$5,'الإعدادات'!$B$6)),2)))</f>
        <v/>
      </c>
      <c r="L229" s="21">
        <f>IF(K229="","",IF(H229="منسحب",0,ROUND(MAX(0,I229-K229-N(G229)),2)))</f>
        <v/>
      </c>
      <c r="M229" s="21">
        <f>IF(L229="","",ROUND(L229*SUMIFS('الإعدادات'!$C$10:$C$17,'الإعدادات'!$B$10:$B$17,"&lt;="&amp;'الإعدادات'!$B$4),2))</f>
        <v/>
      </c>
      <c r="N229" s="21">
        <f>IF(A229&amp;""="","",SUMIFS('الدفعات'!$C$6:$C$2005,'الدفعات'!$B$6:$B$2005,A229&amp;""))</f>
        <v/>
      </c>
      <c r="O229" s="21">
        <f>IF(M229="","",ROUND(M229-N229,2))</f>
        <v/>
      </c>
      <c r="P229" s="21">
        <f>IF(L229="","",ROUND(L229-N229,2))</f>
        <v/>
      </c>
      <c r="Q229" s="6">
        <f>IF(A229&amp;""="","",IF(H229="منسحب","منسحب",IF(L229="","بيانات ناقصة",IF(O229&gt;0,"متأخر",IF(O229&lt;0,"دفع مقدمًا","مسدد حتى اليوم")))))</f>
        <v/>
      </c>
      <c r="R229" s="23">
        <f>IF(A229&amp;""="","",IFERROR(SUMIFS('الدفعات'!$A$6:$A$2005,'الدفعات'!$B$6:$B$2005,A229&amp;"",'الدفعات'!$G$6:$G$2005,1)/COUNTIFS('الدفعات'!$B$6:$B$2005,A229&amp;"",'الدفعات'!$G$6:$G$2005,1),""))</f>
        <v/>
      </c>
      <c r="S229" s="22">
        <f>IF(Q229="متأخر",COUNTIFS($Q$6:$Q$505,"متأخر",$O$6:$O$505,"&gt;"&amp;O229)+COUNTIFS($Q$6:Q229,"متأخر",$O$6:O229,O229),"")</f>
        <v/>
      </c>
    </row>
    <row r="230">
      <c r="A230" s="5" t="n"/>
      <c r="B230" s="5" t="n"/>
      <c r="C230" s="5" t="n"/>
      <c r="D230" s="5" t="n"/>
      <c r="E230" s="20" t="n"/>
      <c r="F230" s="5" t="n"/>
      <c r="G230" s="19" t="n"/>
      <c r="H230" s="5" t="n"/>
      <c r="I230" s="21">
        <f>IF(F230&amp;""="","",IFERROR(INDEX('المراحل'!$B$6:$B$45,MATCH(F230&amp;"",'المراحل'!$A$6:$A$45,0)),""))</f>
        <v/>
      </c>
      <c r="J230" s="22">
        <f>IF(A230&amp;""="","",IF(B230&amp;""="",1,COUNTIFS($B$6:B230,B230&amp;"",$H$6:H230,"&lt;&gt;منسحب")))</f>
        <v/>
      </c>
      <c r="K230" s="21">
        <f>IF(OR(I230="",J230=""),"",IF(H230="منسحب",0,ROUND(I230*IF(J230&lt;=1,0,IF(J230=2,'الإعدادات'!$B$5,'الإعدادات'!$B$6)),2)))</f>
        <v/>
      </c>
      <c r="L230" s="21">
        <f>IF(K230="","",IF(H230="منسحب",0,ROUND(MAX(0,I230-K230-N(G230)),2)))</f>
        <v/>
      </c>
      <c r="M230" s="21">
        <f>IF(L230="","",ROUND(L230*SUMIFS('الإعدادات'!$C$10:$C$17,'الإعدادات'!$B$10:$B$17,"&lt;="&amp;'الإعدادات'!$B$4),2))</f>
        <v/>
      </c>
      <c r="N230" s="21">
        <f>IF(A230&amp;""="","",SUMIFS('الدفعات'!$C$6:$C$2005,'الدفعات'!$B$6:$B$2005,A230&amp;""))</f>
        <v/>
      </c>
      <c r="O230" s="21">
        <f>IF(M230="","",ROUND(M230-N230,2))</f>
        <v/>
      </c>
      <c r="P230" s="21">
        <f>IF(L230="","",ROUND(L230-N230,2))</f>
        <v/>
      </c>
      <c r="Q230" s="6">
        <f>IF(A230&amp;""="","",IF(H230="منسحب","منسحب",IF(L230="","بيانات ناقصة",IF(O230&gt;0,"متأخر",IF(O230&lt;0,"دفع مقدمًا","مسدد حتى اليوم")))))</f>
        <v/>
      </c>
      <c r="R230" s="23">
        <f>IF(A230&amp;""="","",IFERROR(SUMIFS('الدفعات'!$A$6:$A$2005,'الدفعات'!$B$6:$B$2005,A230&amp;"",'الدفعات'!$G$6:$G$2005,1)/COUNTIFS('الدفعات'!$B$6:$B$2005,A230&amp;"",'الدفعات'!$G$6:$G$2005,1),""))</f>
        <v/>
      </c>
      <c r="S230" s="22">
        <f>IF(Q230="متأخر",COUNTIFS($Q$6:$Q$505,"متأخر",$O$6:$O$505,"&gt;"&amp;O230)+COUNTIFS($Q$6:Q230,"متأخر",$O$6:O230,O230),"")</f>
        <v/>
      </c>
    </row>
    <row r="231">
      <c r="A231" s="5" t="n"/>
      <c r="B231" s="5" t="n"/>
      <c r="C231" s="5" t="n"/>
      <c r="D231" s="5" t="n"/>
      <c r="E231" s="20" t="n"/>
      <c r="F231" s="5" t="n"/>
      <c r="G231" s="19" t="n"/>
      <c r="H231" s="5" t="n"/>
      <c r="I231" s="21">
        <f>IF(F231&amp;""="","",IFERROR(INDEX('المراحل'!$B$6:$B$45,MATCH(F231&amp;"",'المراحل'!$A$6:$A$45,0)),""))</f>
        <v/>
      </c>
      <c r="J231" s="22">
        <f>IF(A231&amp;""="","",IF(B231&amp;""="",1,COUNTIFS($B$6:B231,B231&amp;"",$H$6:H231,"&lt;&gt;منسحب")))</f>
        <v/>
      </c>
      <c r="K231" s="21">
        <f>IF(OR(I231="",J231=""),"",IF(H231="منسحب",0,ROUND(I231*IF(J231&lt;=1,0,IF(J231=2,'الإعدادات'!$B$5,'الإعدادات'!$B$6)),2)))</f>
        <v/>
      </c>
      <c r="L231" s="21">
        <f>IF(K231="","",IF(H231="منسحب",0,ROUND(MAX(0,I231-K231-N(G231)),2)))</f>
        <v/>
      </c>
      <c r="M231" s="21">
        <f>IF(L231="","",ROUND(L231*SUMIFS('الإعدادات'!$C$10:$C$17,'الإعدادات'!$B$10:$B$17,"&lt;="&amp;'الإعدادات'!$B$4),2))</f>
        <v/>
      </c>
      <c r="N231" s="21">
        <f>IF(A231&amp;""="","",SUMIFS('الدفعات'!$C$6:$C$2005,'الدفعات'!$B$6:$B$2005,A231&amp;""))</f>
        <v/>
      </c>
      <c r="O231" s="21">
        <f>IF(M231="","",ROUND(M231-N231,2))</f>
        <v/>
      </c>
      <c r="P231" s="21">
        <f>IF(L231="","",ROUND(L231-N231,2))</f>
        <v/>
      </c>
      <c r="Q231" s="6">
        <f>IF(A231&amp;""="","",IF(H231="منسحب","منسحب",IF(L231="","بيانات ناقصة",IF(O231&gt;0,"متأخر",IF(O231&lt;0,"دفع مقدمًا","مسدد حتى اليوم")))))</f>
        <v/>
      </c>
      <c r="R231" s="23">
        <f>IF(A231&amp;""="","",IFERROR(SUMIFS('الدفعات'!$A$6:$A$2005,'الدفعات'!$B$6:$B$2005,A231&amp;"",'الدفعات'!$G$6:$G$2005,1)/COUNTIFS('الدفعات'!$B$6:$B$2005,A231&amp;"",'الدفعات'!$G$6:$G$2005,1),""))</f>
        <v/>
      </c>
      <c r="S231" s="22">
        <f>IF(Q231="متأخر",COUNTIFS($Q$6:$Q$505,"متأخر",$O$6:$O$505,"&gt;"&amp;O231)+COUNTIFS($Q$6:Q231,"متأخر",$O$6:O231,O231),"")</f>
        <v/>
      </c>
    </row>
    <row r="232">
      <c r="A232" s="5" t="n"/>
      <c r="B232" s="5" t="n"/>
      <c r="C232" s="5" t="n"/>
      <c r="D232" s="5" t="n"/>
      <c r="E232" s="20" t="n"/>
      <c r="F232" s="5" t="n"/>
      <c r="G232" s="19" t="n"/>
      <c r="H232" s="5" t="n"/>
      <c r="I232" s="21">
        <f>IF(F232&amp;""="","",IFERROR(INDEX('المراحل'!$B$6:$B$45,MATCH(F232&amp;"",'المراحل'!$A$6:$A$45,0)),""))</f>
        <v/>
      </c>
      <c r="J232" s="22">
        <f>IF(A232&amp;""="","",IF(B232&amp;""="",1,COUNTIFS($B$6:B232,B232&amp;"",$H$6:H232,"&lt;&gt;منسحب")))</f>
        <v/>
      </c>
      <c r="K232" s="21">
        <f>IF(OR(I232="",J232=""),"",IF(H232="منسحب",0,ROUND(I232*IF(J232&lt;=1,0,IF(J232=2,'الإعدادات'!$B$5,'الإعدادات'!$B$6)),2)))</f>
        <v/>
      </c>
      <c r="L232" s="21">
        <f>IF(K232="","",IF(H232="منسحب",0,ROUND(MAX(0,I232-K232-N(G232)),2)))</f>
        <v/>
      </c>
      <c r="M232" s="21">
        <f>IF(L232="","",ROUND(L232*SUMIFS('الإعدادات'!$C$10:$C$17,'الإعدادات'!$B$10:$B$17,"&lt;="&amp;'الإعدادات'!$B$4),2))</f>
        <v/>
      </c>
      <c r="N232" s="21">
        <f>IF(A232&amp;""="","",SUMIFS('الدفعات'!$C$6:$C$2005,'الدفعات'!$B$6:$B$2005,A232&amp;""))</f>
        <v/>
      </c>
      <c r="O232" s="21">
        <f>IF(M232="","",ROUND(M232-N232,2))</f>
        <v/>
      </c>
      <c r="P232" s="21">
        <f>IF(L232="","",ROUND(L232-N232,2))</f>
        <v/>
      </c>
      <c r="Q232" s="6">
        <f>IF(A232&amp;""="","",IF(H232="منسحب","منسحب",IF(L232="","بيانات ناقصة",IF(O232&gt;0,"متأخر",IF(O232&lt;0,"دفع مقدمًا","مسدد حتى اليوم")))))</f>
        <v/>
      </c>
      <c r="R232" s="23">
        <f>IF(A232&amp;""="","",IFERROR(SUMIFS('الدفعات'!$A$6:$A$2005,'الدفعات'!$B$6:$B$2005,A232&amp;"",'الدفعات'!$G$6:$G$2005,1)/COUNTIFS('الدفعات'!$B$6:$B$2005,A232&amp;"",'الدفعات'!$G$6:$G$2005,1),""))</f>
        <v/>
      </c>
      <c r="S232" s="22">
        <f>IF(Q232="متأخر",COUNTIFS($Q$6:$Q$505,"متأخر",$O$6:$O$505,"&gt;"&amp;O232)+COUNTIFS($Q$6:Q232,"متأخر",$O$6:O232,O232),"")</f>
        <v/>
      </c>
    </row>
    <row r="233">
      <c r="A233" s="5" t="n"/>
      <c r="B233" s="5" t="n"/>
      <c r="C233" s="5" t="n"/>
      <c r="D233" s="5" t="n"/>
      <c r="E233" s="20" t="n"/>
      <c r="F233" s="5" t="n"/>
      <c r="G233" s="19" t="n"/>
      <c r="H233" s="5" t="n"/>
      <c r="I233" s="21">
        <f>IF(F233&amp;""="","",IFERROR(INDEX('المراحل'!$B$6:$B$45,MATCH(F233&amp;"",'المراحل'!$A$6:$A$45,0)),""))</f>
        <v/>
      </c>
      <c r="J233" s="22">
        <f>IF(A233&amp;""="","",IF(B233&amp;""="",1,COUNTIFS($B$6:B233,B233&amp;"",$H$6:H233,"&lt;&gt;منسحب")))</f>
        <v/>
      </c>
      <c r="K233" s="21">
        <f>IF(OR(I233="",J233=""),"",IF(H233="منسحب",0,ROUND(I233*IF(J233&lt;=1,0,IF(J233=2,'الإعدادات'!$B$5,'الإعدادات'!$B$6)),2)))</f>
        <v/>
      </c>
      <c r="L233" s="21">
        <f>IF(K233="","",IF(H233="منسحب",0,ROUND(MAX(0,I233-K233-N(G233)),2)))</f>
        <v/>
      </c>
      <c r="M233" s="21">
        <f>IF(L233="","",ROUND(L233*SUMIFS('الإعدادات'!$C$10:$C$17,'الإعدادات'!$B$10:$B$17,"&lt;="&amp;'الإعدادات'!$B$4),2))</f>
        <v/>
      </c>
      <c r="N233" s="21">
        <f>IF(A233&amp;""="","",SUMIFS('الدفعات'!$C$6:$C$2005,'الدفعات'!$B$6:$B$2005,A233&amp;""))</f>
        <v/>
      </c>
      <c r="O233" s="21">
        <f>IF(M233="","",ROUND(M233-N233,2))</f>
        <v/>
      </c>
      <c r="P233" s="21">
        <f>IF(L233="","",ROUND(L233-N233,2))</f>
        <v/>
      </c>
      <c r="Q233" s="6">
        <f>IF(A233&amp;""="","",IF(H233="منسحب","منسحب",IF(L233="","بيانات ناقصة",IF(O233&gt;0,"متأخر",IF(O233&lt;0,"دفع مقدمًا","مسدد حتى اليوم")))))</f>
        <v/>
      </c>
      <c r="R233" s="23">
        <f>IF(A233&amp;""="","",IFERROR(SUMIFS('الدفعات'!$A$6:$A$2005,'الدفعات'!$B$6:$B$2005,A233&amp;"",'الدفعات'!$G$6:$G$2005,1)/COUNTIFS('الدفعات'!$B$6:$B$2005,A233&amp;"",'الدفعات'!$G$6:$G$2005,1),""))</f>
        <v/>
      </c>
      <c r="S233" s="22">
        <f>IF(Q233="متأخر",COUNTIFS($Q$6:$Q$505,"متأخر",$O$6:$O$505,"&gt;"&amp;O233)+COUNTIFS($Q$6:Q233,"متأخر",$O$6:O233,O233),"")</f>
        <v/>
      </c>
    </row>
    <row r="234">
      <c r="A234" s="5" t="n"/>
      <c r="B234" s="5" t="n"/>
      <c r="C234" s="5" t="n"/>
      <c r="D234" s="5" t="n"/>
      <c r="E234" s="20" t="n"/>
      <c r="F234" s="5" t="n"/>
      <c r="G234" s="19" t="n"/>
      <c r="H234" s="5" t="n"/>
      <c r="I234" s="21">
        <f>IF(F234&amp;""="","",IFERROR(INDEX('المراحل'!$B$6:$B$45,MATCH(F234&amp;"",'المراحل'!$A$6:$A$45,0)),""))</f>
        <v/>
      </c>
      <c r="J234" s="22">
        <f>IF(A234&amp;""="","",IF(B234&amp;""="",1,COUNTIFS($B$6:B234,B234&amp;"",$H$6:H234,"&lt;&gt;منسحب")))</f>
        <v/>
      </c>
      <c r="K234" s="21">
        <f>IF(OR(I234="",J234=""),"",IF(H234="منسحب",0,ROUND(I234*IF(J234&lt;=1,0,IF(J234=2,'الإعدادات'!$B$5,'الإعدادات'!$B$6)),2)))</f>
        <v/>
      </c>
      <c r="L234" s="21">
        <f>IF(K234="","",IF(H234="منسحب",0,ROUND(MAX(0,I234-K234-N(G234)),2)))</f>
        <v/>
      </c>
      <c r="M234" s="21">
        <f>IF(L234="","",ROUND(L234*SUMIFS('الإعدادات'!$C$10:$C$17,'الإعدادات'!$B$10:$B$17,"&lt;="&amp;'الإعدادات'!$B$4),2))</f>
        <v/>
      </c>
      <c r="N234" s="21">
        <f>IF(A234&amp;""="","",SUMIFS('الدفعات'!$C$6:$C$2005,'الدفعات'!$B$6:$B$2005,A234&amp;""))</f>
        <v/>
      </c>
      <c r="O234" s="21">
        <f>IF(M234="","",ROUND(M234-N234,2))</f>
        <v/>
      </c>
      <c r="P234" s="21">
        <f>IF(L234="","",ROUND(L234-N234,2))</f>
        <v/>
      </c>
      <c r="Q234" s="6">
        <f>IF(A234&amp;""="","",IF(H234="منسحب","منسحب",IF(L234="","بيانات ناقصة",IF(O234&gt;0,"متأخر",IF(O234&lt;0,"دفع مقدمًا","مسدد حتى اليوم")))))</f>
        <v/>
      </c>
      <c r="R234" s="23">
        <f>IF(A234&amp;""="","",IFERROR(SUMIFS('الدفعات'!$A$6:$A$2005,'الدفعات'!$B$6:$B$2005,A234&amp;"",'الدفعات'!$G$6:$G$2005,1)/COUNTIFS('الدفعات'!$B$6:$B$2005,A234&amp;"",'الدفعات'!$G$6:$G$2005,1),""))</f>
        <v/>
      </c>
      <c r="S234" s="22">
        <f>IF(Q234="متأخر",COUNTIFS($Q$6:$Q$505,"متأخر",$O$6:$O$505,"&gt;"&amp;O234)+COUNTIFS($Q$6:Q234,"متأخر",$O$6:O234,O234),"")</f>
        <v/>
      </c>
    </row>
    <row r="235">
      <c r="A235" s="5" t="n"/>
      <c r="B235" s="5" t="n"/>
      <c r="C235" s="5" t="n"/>
      <c r="D235" s="5" t="n"/>
      <c r="E235" s="20" t="n"/>
      <c r="F235" s="5" t="n"/>
      <c r="G235" s="19" t="n"/>
      <c r="H235" s="5" t="n"/>
      <c r="I235" s="21">
        <f>IF(F235&amp;""="","",IFERROR(INDEX('المراحل'!$B$6:$B$45,MATCH(F235&amp;"",'المراحل'!$A$6:$A$45,0)),""))</f>
        <v/>
      </c>
      <c r="J235" s="22">
        <f>IF(A235&amp;""="","",IF(B235&amp;""="",1,COUNTIFS($B$6:B235,B235&amp;"",$H$6:H235,"&lt;&gt;منسحب")))</f>
        <v/>
      </c>
      <c r="K235" s="21">
        <f>IF(OR(I235="",J235=""),"",IF(H235="منسحب",0,ROUND(I235*IF(J235&lt;=1,0,IF(J235=2,'الإعدادات'!$B$5,'الإعدادات'!$B$6)),2)))</f>
        <v/>
      </c>
      <c r="L235" s="21">
        <f>IF(K235="","",IF(H235="منسحب",0,ROUND(MAX(0,I235-K235-N(G235)),2)))</f>
        <v/>
      </c>
      <c r="M235" s="21">
        <f>IF(L235="","",ROUND(L235*SUMIFS('الإعدادات'!$C$10:$C$17,'الإعدادات'!$B$10:$B$17,"&lt;="&amp;'الإعدادات'!$B$4),2))</f>
        <v/>
      </c>
      <c r="N235" s="21">
        <f>IF(A235&amp;""="","",SUMIFS('الدفعات'!$C$6:$C$2005,'الدفعات'!$B$6:$B$2005,A235&amp;""))</f>
        <v/>
      </c>
      <c r="O235" s="21">
        <f>IF(M235="","",ROUND(M235-N235,2))</f>
        <v/>
      </c>
      <c r="P235" s="21">
        <f>IF(L235="","",ROUND(L235-N235,2))</f>
        <v/>
      </c>
      <c r="Q235" s="6">
        <f>IF(A235&amp;""="","",IF(H235="منسحب","منسحب",IF(L235="","بيانات ناقصة",IF(O235&gt;0,"متأخر",IF(O235&lt;0,"دفع مقدمًا","مسدد حتى اليوم")))))</f>
        <v/>
      </c>
      <c r="R235" s="23">
        <f>IF(A235&amp;""="","",IFERROR(SUMIFS('الدفعات'!$A$6:$A$2005,'الدفعات'!$B$6:$B$2005,A235&amp;"",'الدفعات'!$G$6:$G$2005,1)/COUNTIFS('الدفعات'!$B$6:$B$2005,A235&amp;"",'الدفعات'!$G$6:$G$2005,1),""))</f>
        <v/>
      </c>
      <c r="S235" s="22">
        <f>IF(Q235="متأخر",COUNTIFS($Q$6:$Q$505,"متأخر",$O$6:$O$505,"&gt;"&amp;O235)+COUNTIFS($Q$6:Q235,"متأخر",$O$6:O235,O235),"")</f>
        <v/>
      </c>
    </row>
    <row r="236">
      <c r="A236" s="5" t="n"/>
      <c r="B236" s="5" t="n"/>
      <c r="C236" s="5" t="n"/>
      <c r="D236" s="5" t="n"/>
      <c r="E236" s="20" t="n"/>
      <c r="F236" s="5" t="n"/>
      <c r="G236" s="19" t="n"/>
      <c r="H236" s="5" t="n"/>
      <c r="I236" s="21">
        <f>IF(F236&amp;""="","",IFERROR(INDEX('المراحل'!$B$6:$B$45,MATCH(F236&amp;"",'المراحل'!$A$6:$A$45,0)),""))</f>
        <v/>
      </c>
      <c r="J236" s="22">
        <f>IF(A236&amp;""="","",IF(B236&amp;""="",1,COUNTIFS($B$6:B236,B236&amp;"",$H$6:H236,"&lt;&gt;منسحب")))</f>
        <v/>
      </c>
      <c r="K236" s="21">
        <f>IF(OR(I236="",J236=""),"",IF(H236="منسحب",0,ROUND(I236*IF(J236&lt;=1,0,IF(J236=2,'الإعدادات'!$B$5,'الإعدادات'!$B$6)),2)))</f>
        <v/>
      </c>
      <c r="L236" s="21">
        <f>IF(K236="","",IF(H236="منسحب",0,ROUND(MAX(0,I236-K236-N(G236)),2)))</f>
        <v/>
      </c>
      <c r="M236" s="21">
        <f>IF(L236="","",ROUND(L236*SUMIFS('الإعدادات'!$C$10:$C$17,'الإعدادات'!$B$10:$B$17,"&lt;="&amp;'الإعدادات'!$B$4),2))</f>
        <v/>
      </c>
      <c r="N236" s="21">
        <f>IF(A236&amp;""="","",SUMIFS('الدفعات'!$C$6:$C$2005,'الدفعات'!$B$6:$B$2005,A236&amp;""))</f>
        <v/>
      </c>
      <c r="O236" s="21">
        <f>IF(M236="","",ROUND(M236-N236,2))</f>
        <v/>
      </c>
      <c r="P236" s="21">
        <f>IF(L236="","",ROUND(L236-N236,2))</f>
        <v/>
      </c>
      <c r="Q236" s="6">
        <f>IF(A236&amp;""="","",IF(H236="منسحب","منسحب",IF(L236="","بيانات ناقصة",IF(O236&gt;0,"متأخر",IF(O236&lt;0,"دفع مقدمًا","مسدد حتى اليوم")))))</f>
        <v/>
      </c>
      <c r="R236" s="23">
        <f>IF(A236&amp;""="","",IFERROR(SUMIFS('الدفعات'!$A$6:$A$2005,'الدفعات'!$B$6:$B$2005,A236&amp;"",'الدفعات'!$G$6:$G$2005,1)/COUNTIFS('الدفعات'!$B$6:$B$2005,A236&amp;"",'الدفعات'!$G$6:$G$2005,1),""))</f>
        <v/>
      </c>
      <c r="S236" s="22">
        <f>IF(Q236="متأخر",COUNTIFS($Q$6:$Q$505,"متأخر",$O$6:$O$505,"&gt;"&amp;O236)+COUNTIFS($Q$6:Q236,"متأخر",$O$6:O236,O236),"")</f>
        <v/>
      </c>
    </row>
    <row r="237">
      <c r="A237" s="5" t="n"/>
      <c r="B237" s="5" t="n"/>
      <c r="C237" s="5" t="n"/>
      <c r="D237" s="5" t="n"/>
      <c r="E237" s="20" t="n"/>
      <c r="F237" s="5" t="n"/>
      <c r="G237" s="19" t="n"/>
      <c r="H237" s="5" t="n"/>
      <c r="I237" s="21">
        <f>IF(F237&amp;""="","",IFERROR(INDEX('المراحل'!$B$6:$B$45,MATCH(F237&amp;"",'المراحل'!$A$6:$A$45,0)),""))</f>
        <v/>
      </c>
      <c r="J237" s="22">
        <f>IF(A237&amp;""="","",IF(B237&amp;""="",1,COUNTIFS($B$6:B237,B237&amp;"",$H$6:H237,"&lt;&gt;منسحب")))</f>
        <v/>
      </c>
      <c r="K237" s="21">
        <f>IF(OR(I237="",J237=""),"",IF(H237="منسحب",0,ROUND(I237*IF(J237&lt;=1,0,IF(J237=2,'الإعدادات'!$B$5,'الإعدادات'!$B$6)),2)))</f>
        <v/>
      </c>
      <c r="L237" s="21">
        <f>IF(K237="","",IF(H237="منسحب",0,ROUND(MAX(0,I237-K237-N(G237)),2)))</f>
        <v/>
      </c>
      <c r="M237" s="21">
        <f>IF(L237="","",ROUND(L237*SUMIFS('الإعدادات'!$C$10:$C$17,'الإعدادات'!$B$10:$B$17,"&lt;="&amp;'الإعدادات'!$B$4),2))</f>
        <v/>
      </c>
      <c r="N237" s="21">
        <f>IF(A237&amp;""="","",SUMIFS('الدفعات'!$C$6:$C$2005,'الدفعات'!$B$6:$B$2005,A237&amp;""))</f>
        <v/>
      </c>
      <c r="O237" s="21">
        <f>IF(M237="","",ROUND(M237-N237,2))</f>
        <v/>
      </c>
      <c r="P237" s="21">
        <f>IF(L237="","",ROUND(L237-N237,2))</f>
        <v/>
      </c>
      <c r="Q237" s="6">
        <f>IF(A237&amp;""="","",IF(H237="منسحب","منسحب",IF(L237="","بيانات ناقصة",IF(O237&gt;0,"متأخر",IF(O237&lt;0,"دفع مقدمًا","مسدد حتى اليوم")))))</f>
        <v/>
      </c>
      <c r="R237" s="23">
        <f>IF(A237&amp;""="","",IFERROR(SUMIFS('الدفعات'!$A$6:$A$2005,'الدفعات'!$B$6:$B$2005,A237&amp;"",'الدفعات'!$G$6:$G$2005,1)/COUNTIFS('الدفعات'!$B$6:$B$2005,A237&amp;"",'الدفعات'!$G$6:$G$2005,1),""))</f>
        <v/>
      </c>
      <c r="S237" s="22">
        <f>IF(Q237="متأخر",COUNTIFS($Q$6:$Q$505,"متأخر",$O$6:$O$505,"&gt;"&amp;O237)+COUNTIFS($Q$6:Q237,"متأخر",$O$6:O237,O237),"")</f>
        <v/>
      </c>
    </row>
    <row r="238">
      <c r="A238" s="5" t="n"/>
      <c r="B238" s="5" t="n"/>
      <c r="C238" s="5" t="n"/>
      <c r="D238" s="5" t="n"/>
      <c r="E238" s="20" t="n"/>
      <c r="F238" s="5" t="n"/>
      <c r="G238" s="19" t="n"/>
      <c r="H238" s="5" t="n"/>
      <c r="I238" s="21">
        <f>IF(F238&amp;""="","",IFERROR(INDEX('المراحل'!$B$6:$B$45,MATCH(F238&amp;"",'المراحل'!$A$6:$A$45,0)),""))</f>
        <v/>
      </c>
      <c r="J238" s="22">
        <f>IF(A238&amp;""="","",IF(B238&amp;""="",1,COUNTIFS($B$6:B238,B238&amp;"",$H$6:H238,"&lt;&gt;منسحب")))</f>
        <v/>
      </c>
      <c r="K238" s="21">
        <f>IF(OR(I238="",J238=""),"",IF(H238="منسحب",0,ROUND(I238*IF(J238&lt;=1,0,IF(J238=2,'الإعدادات'!$B$5,'الإعدادات'!$B$6)),2)))</f>
        <v/>
      </c>
      <c r="L238" s="21">
        <f>IF(K238="","",IF(H238="منسحب",0,ROUND(MAX(0,I238-K238-N(G238)),2)))</f>
        <v/>
      </c>
      <c r="M238" s="21">
        <f>IF(L238="","",ROUND(L238*SUMIFS('الإعدادات'!$C$10:$C$17,'الإعدادات'!$B$10:$B$17,"&lt;="&amp;'الإعدادات'!$B$4),2))</f>
        <v/>
      </c>
      <c r="N238" s="21">
        <f>IF(A238&amp;""="","",SUMIFS('الدفعات'!$C$6:$C$2005,'الدفعات'!$B$6:$B$2005,A238&amp;""))</f>
        <v/>
      </c>
      <c r="O238" s="21">
        <f>IF(M238="","",ROUND(M238-N238,2))</f>
        <v/>
      </c>
      <c r="P238" s="21">
        <f>IF(L238="","",ROUND(L238-N238,2))</f>
        <v/>
      </c>
      <c r="Q238" s="6">
        <f>IF(A238&amp;""="","",IF(H238="منسحب","منسحب",IF(L238="","بيانات ناقصة",IF(O238&gt;0,"متأخر",IF(O238&lt;0,"دفع مقدمًا","مسدد حتى اليوم")))))</f>
        <v/>
      </c>
      <c r="R238" s="23">
        <f>IF(A238&amp;""="","",IFERROR(SUMIFS('الدفعات'!$A$6:$A$2005,'الدفعات'!$B$6:$B$2005,A238&amp;"",'الدفعات'!$G$6:$G$2005,1)/COUNTIFS('الدفعات'!$B$6:$B$2005,A238&amp;"",'الدفعات'!$G$6:$G$2005,1),""))</f>
        <v/>
      </c>
      <c r="S238" s="22">
        <f>IF(Q238="متأخر",COUNTIFS($Q$6:$Q$505,"متأخر",$O$6:$O$505,"&gt;"&amp;O238)+COUNTIFS($Q$6:Q238,"متأخر",$O$6:O238,O238),"")</f>
        <v/>
      </c>
    </row>
    <row r="239">
      <c r="A239" s="5" t="n"/>
      <c r="B239" s="5" t="n"/>
      <c r="C239" s="5" t="n"/>
      <c r="D239" s="5" t="n"/>
      <c r="E239" s="20" t="n"/>
      <c r="F239" s="5" t="n"/>
      <c r="G239" s="19" t="n"/>
      <c r="H239" s="5" t="n"/>
      <c r="I239" s="21">
        <f>IF(F239&amp;""="","",IFERROR(INDEX('المراحل'!$B$6:$B$45,MATCH(F239&amp;"",'المراحل'!$A$6:$A$45,0)),""))</f>
        <v/>
      </c>
      <c r="J239" s="22">
        <f>IF(A239&amp;""="","",IF(B239&amp;""="",1,COUNTIFS($B$6:B239,B239&amp;"",$H$6:H239,"&lt;&gt;منسحب")))</f>
        <v/>
      </c>
      <c r="K239" s="21">
        <f>IF(OR(I239="",J239=""),"",IF(H239="منسحب",0,ROUND(I239*IF(J239&lt;=1,0,IF(J239=2,'الإعدادات'!$B$5,'الإعدادات'!$B$6)),2)))</f>
        <v/>
      </c>
      <c r="L239" s="21">
        <f>IF(K239="","",IF(H239="منسحب",0,ROUND(MAX(0,I239-K239-N(G239)),2)))</f>
        <v/>
      </c>
      <c r="M239" s="21">
        <f>IF(L239="","",ROUND(L239*SUMIFS('الإعدادات'!$C$10:$C$17,'الإعدادات'!$B$10:$B$17,"&lt;="&amp;'الإعدادات'!$B$4),2))</f>
        <v/>
      </c>
      <c r="N239" s="21">
        <f>IF(A239&amp;""="","",SUMIFS('الدفعات'!$C$6:$C$2005,'الدفعات'!$B$6:$B$2005,A239&amp;""))</f>
        <v/>
      </c>
      <c r="O239" s="21">
        <f>IF(M239="","",ROUND(M239-N239,2))</f>
        <v/>
      </c>
      <c r="P239" s="21">
        <f>IF(L239="","",ROUND(L239-N239,2))</f>
        <v/>
      </c>
      <c r="Q239" s="6">
        <f>IF(A239&amp;""="","",IF(H239="منسحب","منسحب",IF(L239="","بيانات ناقصة",IF(O239&gt;0,"متأخر",IF(O239&lt;0,"دفع مقدمًا","مسدد حتى اليوم")))))</f>
        <v/>
      </c>
      <c r="R239" s="23">
        <f>IF(A239&amp;""="","",IFERROR(SUMIFS('الدفعات'!$A$6:$A$2005,'الدفعات'!$B$6:$B$2005,A239&amp;"",'الدفعات'!$G$6:$G$2005,1)/COUNTIFS('الدفعات'!$B$6:$B$2005,A239&amp;"",'الدفعات'!$G$6:$G$2005,1),""))</f>
        <v/>
      </c>
      <c r="S239" s="22">
        <f>IF(Q239="متأخر",COUNTIFS($Q$6:$Q$505,"متأخر",$O$6:$O$505,"&gt;"&amp;O239)+COUNTIFS($Q$6:Q239,"متأخر",$O$6:O239,O239),"")</f>
        <v/>
      </c>
    </row>
    <row r="240">
      <c r="A240" s="5" t="n"/>
      <c r="B240" s="5" t="n"/>
      <c r="C240" s="5" t="n"/>
      <c r="D240" s="5" t="n"/>
      <c r="E240" s="20" t="n"/>
      <c r="F240" s="5" t="n"/>
      <c r="G240" s="19" t="n"/>
      <c r="H240" s="5" t="n"/>
      <c r="I240" s="21">
        <f>IF(F240&amp;""="","",IFERROR(INDEX('المراحل'!$B$6:$B$45,MATCH(F240&amp;"",'المراحل'!$A$6:$A$45,0)),""))</f>
        <v/>
      </c>
      <c r="J240" s="22">
        <f>IF(A240&amp;""="","",IF(B240&amp;""="",1,COUNTIFS($B$6:B240,B240&amp;"",$H$6:H240,"&lt;&gt;منسحب")))</f>
        <v/>
      </c>
      <c r="K240" s="21">
        <f>IF(OR(I240="",J240=""),"",IF(H240="منسحب",0,ROUND(I240*IF(J240&lt;=1,0,IF(J240=2,'الإعدادات'!$B$5,'الإعدادات'!$B$6)),2)))</f>
        <v/>
      </c>
      <c r="L240" s="21">
        <f>IF(K240="","",IF(H240="منسحب",0,ROUND(MAX(0,I240-K240-N(G240)),2)))</f>
        <v/>
      </c>
      <c r="M240" s="21">
        <f>IF(L240="","",ROUND(L240*SUMIFS('الإعدادات'!$C$10:$C$17,'الإعدادات'!$B$10:$B$17,"&lt;="&amp;'الإعدادات'!$B$4),2))</f>
        <v/>
      </c>
      <c r="N240" s="21">
        <f>IF(A240&amp;""="","",SUMIFS('الدفعات'!$C$6:$C$2005,'الدفعات'!$B$6:$B$2005,A240&amp;""))</f>
        <v/>
      </c>
      <c r="O240" s="21">
        <f>IF(M240="","",ROUND(M240-N240,2))</f>
        <v/>
      </c>
      <c r="P240" s="21">
        <f>IF(L240="","",ROUND(L240-N240,2))</f>
        <v/>
      </c>
      <c r="Q240" s="6">
        <f>IF(A240&amp;""="","",IF(H240="منسحب","منسحب",IF(L240="","بيانات ناقصة",IF(O240&gt;0,"متأخر",IF(O240&lt;0,"دفع مقدمًا","مسدد حتى اليوم")))))</f>
        <v/>
      </c>
      <c r="R240" s="23">
        <f>IF(A240&amp;""="","",IFERROR(SUMIFS('الدفعات'!$A$6:$A$2005,'الدفعات'!$B$6:$B$2005,A240&amp;"",'الدفعات'!$G$6:$G$2005,1)/COUNTIFS('الدفعات'!$B$6:$B$2005,A240&amp;"",'الدفعات'!$G$6:$G$2005,1),""))</f>
        <v/>
      </c>
      <c r="S240" s="22">
        <f>IF(Q240="متأخر",COUNTIFS($Q$6:$Q$505,"متأخر",$O$6:$O$505,"&gt;"&amp;O240)+COUNTIFS($Q$6:Q240,"متأخر",$O$6:O240,O240),"")</f>
        <v/>
      </c>
    </row>
    <row r="241">
      <c r="A241" s="5" t="n"/>
      <c r="B241" s="5" t="n"/>
      <c r="C241" s="5" t="n"/>
      <c r="D241" s="5" t="n"/>
      <c r="E241" s="20" t="n"/>
      <c r="F241" s="5" t="n"/>
      <c r="G241" s="19" t="n"/>
      <c r="H241" s="5" t="n"/>
      <c r="I241" s="21">
        <f>IF(F241&amp;""="","",IFERROR(INDEX('المراحل'!$B$6:$B$45,MATCH(F241&amp;"",'المراحل'!$A$6:$A$45,0)),""))</f>
        <v/>
      </c>
      <c r="J241" s="22">
        <f>IF(A241&amp;""="","",IF(B241&amp;""="",1,COUNTIFS($B$6:B241,B241&amp;"",$H$6:H241,"&lt;&gt;منسحب")))</f>
        <v/>
      </c>
      <c r="K241" s="21">
        <f>IF(OR(I241="",J241=""),"",IF(H241="منسحب",0,ROUND(I241*IF(J241&lt;=1,0,IF(J241=2,'الإعدادات'!$B$5,'الإعدادات'!$B$6)),2)))</f>
        <v/>
      </c>
      <c r="L241" s="21">
        <f>IF(K241="","",IF(H241="منسحب",0,ROUND(MAX(0,I241-K241-N(G241)),2)))</f>
        <v/>
      </c>
      <c r="M241" s="21">
        <f>IF(L241="","",ROUND(L241*SUMIFS('الإعدادات'!$C$10:$C$17,'الإعدادات'!$B$10:$B$17,"&lt;="&amp;'الإعدادات'!$B$4),2))</f>
        <v/>
      </c>
      <c r="N241" s="21">
        <f>IF(A241&amp;""="","",SUMIFS('الدفعات'!$C$6:$C$2005,'الدفعات'!$B$6:$B$2005,A241&amp;""))</f>
        <v/>
      </c>
      <c r="O241" s="21">
        <f>IF(M241="","",ROUND(M241-N241,2))</f>
        <v/>
      </c>
      <c r="P241" s="21">
        <f>IF(L241="","",ROUND(L241-N241,2))</f>
        <v/>
      </c>
      <c r="Q241" s="6">
        <f>IF(A241&amp;""="","",IF(H241="منسحب","منسحب",IF(L241="","بيانات ناقصة",IF(O241&gt;0,"متأخر",IF(O241&lt;0,"دفع مقدمًا","مسدد حتى اليوم")))))</f>
        <v/>
      </c>
      <c r="R241" s="23">
        <f>IF(A241&amp;""="","",IFERROR(SUMIFS('الدفعات'!$A$6:$A$2005,'الدفعات'!$B$6:$B$2005,A241&amp;"",'الدفعات'!$G$6:$G$2005,1)/COUNTIFS('الدفعات'!$B$6:$B$2005,A241&amp;"",'الدفعات'!$G$6:$G$2005,1),""))</f>
        <v/>
      </c>
      <c r="S241" s="22">
        <f>IF(Q241="متأخر",COUNTIFS($Q$6:$Q$505,"متأخر",$O$6:$O$505,"&gt;"&amp;O241)+COUNTIFS($Q$6:Q241,"متأخر",$O$6:O241,O241),"")</f>
        <v/>
      </c>
    </row>
    <row r="242">
      <c r="A242" s="5" t="n"/>
      <c r="B242" s="5" t="n"/>
      <c r="C242" s="5" t="n"/>
      <c r="D242" s="5" t="n"/>
      <c r="E242" s="20" t="n"/>
      <c r="F242" s="5" t="n"/>
      <c r="G242" s="19" t="n"/>
      <c r="H242" s="5" t="n"/>
      <c r="I242" s="21">
        <f>IF(F242&amp;""="","",IFERROR(INDEX('المراحل'!$B$6:$B$45,MATCH(F242&amp;"",'المراحل'!$A$6:$A$45,0)),""))</f>
        <v/>
      </c>
      <c r="J242" s="22">
        <f>IF(A242&amp;""="","",IF(B242&amp;""="",1,COUNTIFS($B$6:B242,B242&amp;"",$H$6:H242,"&lt;&gt;منسحب")))</f>
        <v/>
      </c>
      <c r="K242" s="21">
        <f>IF(OR(I242="",J242=""),"",IF(H242="منسحب",0,ROUND(I242*IF(J242&lt;=1,0,IF(J242=2,'الإعدادات'!$B$5,'الإعدادات'!$B$6)),2)))</f>
        <v/>
      </c>
      <c r="L242" s="21">
        <f>IF(K242="","",IF(H242="منسحب",0,ROUND(MAX(0,I242-K242-N(G242)),2)))</f>
        <v/>
      </c>
      <c r="M242" s="21">
        <f>IF(L242="","",ROUND(L242*SUMIFS('الإعدادات'!$C$10:$C$17,'الإعدادات'!$B$10:$B$17,"&lt;="&amp;'الإعدادات'!$B$4),2))</f>
        <v/>
      </c>
      <c r="N242" s="21">
        <f>IF(A242&amp;""="","",SUMIFS('الدفعات'!$C$6:$C$2005,'الدفعات'!$B$6:$B$2005,A242&amp;""))</f>
        <v/>
      </c>
      <c r="O242" s="21">
        <f>IF(M242="","",ROUND(M242-N242,2))</f>
        <v/>
      </c>
      <c r="P242" s="21">
        <f>IF(L242="","",ROUND(L242-N242,2))</f>
        <v/>
      </c>
      <c r="Q242" s="6">
        <f>IF(A242&amp;""="","",IF(H242="منسحب","منسحب",IF(L242="","بيانات ناقصة",IF(O242&gt;0,"متأخر",IF(O242&lt;0,"دفع مقدمًا","مسدد حتى اليوم")))))</f>
        <v/>
      </c>
      <c r="R242" s="23">
        <f>IF(A242&amp;""="","",IFERROR(SUMIFS('الدفعات'!$A$6:$A$2005,'الدفعات'!$B$6:$B$2005,A242&amp;"",'الدفعات'!$G$6:$G$2005,1)/COUNTIFS('الدفعات'!$B$6:$B$2005,A242&amp;"",'الدفعات'!$G$6:$G$2005,1),""))</f>
        <v/>
      </c>
      <c r="S242" s="22">
        <f>IF(Q242="متأخر",COUNTIFS($Q$6:$Q$505,"متأخر",$O$6:$O$505,"&gt;"&amp;O242)+COUNTIFS($Q$6:Q242,"متأخر",$O$6:O242,O242),"")</f>
        <v/>
      </c>
    </row>
    <row r="243">
      <c r="A243" s="5" t="n"/>
      <c r="B243" s="5" t="n"/>
      <c r="C243" s="5" t="n"/>
      <c r="D243" s="5" t="n"/>
      <c r="E243" s="20" t="n"/>
      <c r="F243" s="5" t="n"/>
      <c r="G243" s="19" t="n"/>
      <c r="H243" s="5" t="n"/>
      <c r="I243" s="21">
        <f>IF(F243&amp;""="","",IFERROR(INDEX('المراحل'!$B$6:$B$45,MATCH(F243&amp;"",'المراحل'!$A$6:$A$45,0)),""))</f>
        <v/>
      </c>
      <c r="J243" s="22">
        <f>IF(A243&amp;""="","",IF(B243&amp;""="",1,COUNTIFS($B$6:B243,B243&amp;"",$H$6:H243,"&lt;&gt;منسحب")))</f>
        <v/>
      </c>
      <c r="K243" s="21">
        <f>IF(OR(I243="",J243=""),"",IF(H243="منسحب",0,ROUND(I243*IF(J243&lt;=1,0,IF(J243=2,'الإعدادات'!$B$5,'الإعدادات'!$B$6)),2)))</f>
        <v/>
      </c>
      <c r="L243" s="21">
        <f>IF(K243="","",IF(H243="منسحب",0,ROUND(MAX(0,I243-K243-N(G243)),2)))</f>
        <v/>
      </c>
      <c r="M243" s="21">
        <f>IF(L243="","",ROUND(L243*SUMIFS('الإعدادات'!$C$10:$C$17,'الإعدادات'!$B$10:$B$17,"&lt;="&amp;'الإعدادات'!$B$4),2))</f>
        <v/>
      </c>
      <c r="N243" s="21">
        <f>IF(A243&amp;""="","",SUMIFS('الدفعات'!$C$6:$C$2005,'الدفعات'!$B$6:$B$2005,A243&amp;""))</f>
        <v/>
      </c>
      <c r="O243" s="21">
        <f>IF(M243="","",ROUND(M243-N243,2))</f>
        <v/>
      </c>
      <c r="P243" s="21">
        <f>IF(L243="","",ROUND(L243-N243,2))</f>
        <v/>
      </c>
      <c r="Q243" s="6">
        <f>IF(A243&amp;""="","",IF(H243="منسحب","منسحب",IF(L243="","بيانات ناقصة",IF(O243&gt;0,"متأخر",IF(O243&lt;0,"دفع مقدمًا","مسدد حتى اليوم")))))</f>
        <v/>
      </c>
      <c r="R243" s="23">
        <f>IF(A243&amp;""="","",IFERROR(SUMIFS('الدفعات'!$A$6:$A$2005,'الدفعات'!$B$6:$B$2005,A243&amp;"",'الدفعات'!$G$6:$G$2005,1)/COUNTIFS('الدفعات'!$B$6:$B$2005,A243&amp;"",'الدفعات'!$G$6:$G$2005,1),""))</f>
        <v/>
      </c>
      <c r="S243" s="22">
        <f>IF(Q243="متأخر",COUNTIFS($Q$6:$Q$505,"متأخر",$O$6:$O$505,"&gt;"&amp;O243)+COUNTIFS($Q$6:Q243,"متأخر",$O$6:O243,O243),"")</f>
        <v/>
      </c>
    </row>
    <row r="244">
      <c r="A244" s="5" t="n"/>
      <c r="B244" s="5" t="n"/>
      <c r="C244" s="5" t="n"/>
      <c r="D244" s="5" t="n"/>
      <c r="E244" s="20" t="n"/>
      <c r="F244" s="5" t="n"/>
      <c r="G244" s="19" t="n"/>
      <c r="H244" s="5" t="n"/>
      <c r="I244" s="21">
        <f>IF(F244&amp;""="","",IFERROR(INDEX('المراحل'!$B$6:$B$45,MATCH(F244&amp;"",'المراحل'!$A$6:$A$45,0)),""))</f>
        <v/>
      </c>
      <c r="J244" s="22">
        <f>IF(A244&amp;""="","",IF(B244&amp;""="",1,COUNTIFS($B$6:B244,B244&amp;"",$H$6:H244,"&lt;&gt;منسحب")))</f>
        <v/>
      </c>
      <c r="K244" s="21">
        <f>IF(OR(I244="",J244=""),"",IF(H244="منسحب",0,ROUND(I244*IF(J244&lt;=1,0,IF(J244=2,'الإعدادات'!$B$5,'الإعدادات'!$B$6)),2)))</f>
        <v/>
      </c>
      <c r="L244" s="21">
        <f>IF(K244="","",IF(H244="منسحب",0,ROUND(MAX(0,I244-K244-N(G244)),2)))</f>
        <v/>
      </c>
      <c r="M244" s="21">
        <f>IF(L244="","",ROUND(L244*SUMIFS('الإعدادات'!$C$10:$C$17,'الإعدادات'!$B$10:$B$17,"&lt;="&amp;'الإعدادات'!$B$4),2))</f>
        <v/>
      </c>
      <c r="N244" s="21">
        <f>IF(A244&amp;""="","",SUMIFS('الدفعات'!$C$6:$C$2005,'الدفعات'!$B$6:$B$2005,A244&amp;""))</f>
        <v/>
      </c>
      <c r="O244" s="21">
        <f>IF(M244="","",ROUND(M244-N244,2))</f>
        <v/>
      </c>
      <c r="P244" s="21">
        <f>IF(L244="","",ROUND(L244-N244,2))</f>
        <v/>
      </c>
      <c r="Q244" s="6">
        <f>IF(A244&amp;""="","",IF(H244="منسحب","منسحب",IF(L244="","بيانات ناقصة",IF(O244&gt;0,"متأخر",IF(O244&lt;0,"دفع مقدمًا","مسدد حتى اليوم")))))</f>
        <v/>
      </c>
      <c r="R244" s="23">
        <f>IF(A244&amp;""="","",IFERROR(SUMIFS('الدفعات'!$A$6:$A$2005,'الدفعات'!$B$6:$B$2005,A244&amp;"",'الدفعات'!$G$6:$G$2005,1)/COUNTIFS('الدفعات'!$B$6:$B$2005,A244&amp;"",'الدفعات'!$G$6:$G$2005,1),""))</f>
        <v/>
      </c>
      <c r="S244" s="22">
        <f>IF(Q244="متأخر",COUNTIFS($Q$6:$Q$505,"متأخر",$O$6:$O$505,"&gt;"&amp;O244)+COUNTIFS($Q$6:Q244,"متأخر",$O$6:O244,O244),"")</f>
        <v/>
      </c>
    </row>
    <row r="245">
      <c r="A245" s="5" t="n"/>
      <c r="B245" s="5" t="n"/>
      <c r="C245" s="5" t="n"/>
      <c r="D245" s="5" t="n"/>
      <c r="E245" s="20" t="n"/>
      <c r="F245" s="5" t="n"/>
      <c r="G245" s="19" t="n"/>
      <c r="H245" s="5" t="n"/>
      <c r="I245" s="21">
        <f>IF(F245&amp;""="","",IFERROR(INDEX('المراحل'!$B$6:$B$45,MATCH(F245&amp;"",'المراحل'!$A$6:$A$45,0)),""))</f>
        <v/>
      </c>
      <c r="J245" s="22">
        <f>IF(A245&amp;""="","",IF(B245&amp;""="",1,COUNTIFS($B$6:B245,B245&amp;"",$H$6:H245,"&lt;&gt;منسحب")))</f>
        <v/>
      </c>
      <c r="K245" s="21">
        <f>IF(OR(I245="",J245=""),"",IF(H245="منسحب",0,ROUND(I245*IF(J245&lt;=1,0,IF(J245=2,'الإعدادات'!$B$5,'الإعدادات'!$B$6)),2)))</f>
        <v/>
      </c>
      <c r="L245" s="21">
        <f>IF(K245="","",IF(H245="منسحب",0,ROUND(MAX(0,I245-K245-N(G245)),2)))</f>
        <v/>
      </c>
      <c r="M245" s="21">
        <f>IF(L245="","",ROUND(L245*SUMIFS('الإعدادات'!$C$10:$C$17,'الإعدادات'!$B$10:$B$17,"&lt;="&amp;'الإعدادات'!$B$4),2))</f>
        <v/>
      </c>
      <c r="N245" s="21">
        <f>IF(A245&amp;""="","",SUMIFS('الدفعات'!$C$6:$C$2005,'الدفعات'!$B$6:$B$2005,A245&amp;""))</f>
        <v/>
      </c>
      <c r="O245" s="21">
        <f>IF(M245="","",ROUND(M245-N245,2))</f>
        <v/>
      </c>
      <c r="P245" s="21">
        <f>IF(L245="","",ROUND(L245-N245,2))</f>
        <v/>
      </c>
      <c r="Q245" s="6">
        <f>IF(A245&amp;""="","",IF(H245="منسحب","منسحب",IF(L245="","بيانات ناقصة",IF(O245&gt;0,"متأخر",IF(O245&lt;0,"دفع مقدمًا","مسدد حتى اليوم")))))</f>
        <v/>
      </c>
      <c r="R245" s="23">
        <f>IF(A245&amp;""="","",IFERROR(SUMIFS('الدفعات'!$A$6:$A$2005,'الدفعات'!$B$6:$B$2005,A245&amp;"",'الدفعات'!$G$6:$G$2005,1)/COUNTIFS('الدفعات'!$B$6:$B$2005,A245&amp;"",'الدفعات'!$G$6:$G$2005,1),""))</f>
        <v/>
      </c>
      <c r="S245" s="22">
        <f>IF(Q245="متأخر",COUNTIFS($Q$6:$Q$505,"متأخر",$O$6:$O$505,"&gt;"&amp;O245)+COUNTIFS($Q$6:Q245,"متأخر",$O$6:O245,O245),"")</f>
        <v/>
      </c>
    </row>
    <row r="246">
      <c r="A246" s="5" t="n"/>
      <c r="B246" s="5" t="n"/>
      <c r="C246" s="5" t="n"/>
      <c r="D246" s="5" t="n"/>
      <c r="E246" s="20" t="n"/>
      <c r="F246" s="5" t="n"/>
      <c r="G246" s="19" t="n"/>
      <c r="H246" s="5" t="n"/>
      <c r="I246" s="21">
        <f>IF(F246&amp;""="","",IFERROR(INDEX('المراحل'!$B$6:$B$45,MATCH(F246&amp;"",'المراحل'!$A$6:$A$45,0)),""))</f>
        <v/>
      </c>
      <c r="J246" s="22">
        <f>IF(A246&amp;""="","",IF(B246&amp;""="",1,COUNTIFS($B$6:B246,B246&amp;"",$H$6:H246,"&lt;&gt;منسحب")))</f>
        <v/>
      </c>
      <c r="K246" s="21">
        <f>IF(OR(I246="",J246=""),"",IF(H246="منسحب",0,ROUND(I246*IF(J246&lt;=1,0,IF(J246=2,'الإعدادات'!$B$5,'الإعدادات'!$B$6)),2)))</f>
        <v/>
      </c>
      <c r="L246" s="21">
        <f>IF(K246="","",IF(H246="منسحب",0,ROUND(MAX(0,I246-K246-N(G246)),2)))</f>
        <v/>
      </c>
      <c r="M246" s="21">
        <f>IF(L246="","",ROUND(L246*SUMIFS('الإعدادات'!$C$10:$C$17,'الإعدادات'!$B$10:$B$17,"&lt;="&amp;'الإعدادات'!$B$4),2))</f>
        <v/>
      </c>
      <c r="N246" s="21">
        <f>IF(A246&amp;""="","",SUMIFS('الدفعات'!$C$6:$C$2005,'الدفعات'!$B$6:$B$2005,A246&amp;""))</f>
        <v/>
      </c>
      <c r="O246" s="21">
        <f>IF(M246="","",ROUND(M246-N246,2))</f>
        <v/>
      </c>
      <c r="P246" s="21">
        <f>IF(L246="","",ROUND(L246-N246,2))</f>
        <v/>
      </c>
      <c r="Q246" s="6">
        <f>IF(A246&amp;""="","",IF(H246="منسحب","منسحب",IF(L246="","بيانات ناقصة",IF(O246&gt;0,"متأخر",IF(O246&lt;0,"دفع مقدمًا","مسدد حتى اليوم")))))</f>
        <v/>
      </c>
      <c r="R246" s="23">
        <f>IF(A246&amp;""="","",IFERROR(SUMIFS('الدفعات'!$A$6:$A$2005,'الدفعات'!$B$6:$B$2005,A246&amp;"",'الدفعات'!$G$6:$G$2005,1)/COUNTIFS('الدفعات'!$B$6:$B$2005,A246&amp;"",'الدفعات'!$G$6:$G$2005,1),""))</f>
        <v/>
      </c>
      <c r="S246" s="22">
        <f>IF(Q246="متأخر",COUNTIFS($Q$6:$Q$505,"متأخر",$O$6:$O$505,"&gt;"&amp;O246)+COUNTIFS($Q$6:Q246,"متأخر",$O$6:O246,O246),"")</f>
        <v/>
      </c>
    </row>
    <row r="247">
      <c r="A247" s="5" t="n"/>
      <c r="B247" s="5" t="n"/>
      <c r="C247" s="5" t="n"/>
      <c r="D247" s="5" t="n"/>
      <c r="E247" s="20" t="n"/>
      <c r="F247" s="5" t="n"/>
      <c r="G247" s="19" t="n"/>
      <c r="H247" s="5" t="n"/>
      <c r="I247" s="21">
        <f>IF(F247&amp;""="","",IFERROR(INDEX('المراحل'!$B$6:$B$45,MATCH(F247&amp;"",'المراحل'!$A$6:$A$45,0)),""))</f>
        <v/>
      </c>
      <c r="J247" s="22">
        <f>IF(A247&amp;""="","",IF(B247&amp;""="",1,COUNTIFS($B$6:B247,B247&amp;"",$H$6:H247,"&lt;&gt;منسحب")))</f>
        <v/>
      </c>
      <c r="K247" s="21">
        <f>IF(OR(I247="",J247=""),"",IF(H247="منسحب",0,ROUND(I247*IF(J247&lt;=1,0,IF(J247=2,'الإعدادات'!$B$5,'الإعدادات'!$B$6)),2)))</f>
        <v/>
      </c>
      <c r="L247" s="21">
        <f>IF(K247="","",IF(H247="منسحب",0,ROUND(MAX(0,I247-K247-N(G247)),2)))</f>
        <v/>
      </c>
      <c r="M247" s="21">
        <f>IF(L247="","",ROUND(L247*SUMIFS('الإعدادات'!$C$10:$C$17,'الإعدادات'!$B$10:$B$17,"&lt;="&amp;'الإعدادات'!$B$4),2))</f>
        <v/>
      </c>
      <c r="N247" s="21">
        <f>IF(A247&amp;""="","",SUMIFS('الدفعات'!$C$6:$C$2005,'الدفعات'!$B$6:$B$2005,A247&amp;""))</f>
        <v/>
      </c>
      <c r="O247" s="21">
        <f>IF(M247="","",ROUND(M247-N247,2))</f>
        <v/>
      </c>
      <c r="P247" s="21">
        <f>IF(L247="","",ROUND(L247-N247,2))</f>
        <v/>
      </c>
      <c r="Q247" s="6">
        <f>IF(A247&amp;""="","",IF(H247="منسحب","منسحب",IF(L247="","بيانات ناقصة",IF(O247&gt;0,"متأخر",IF(O247&lt;0,"دفع مقدمًا","مسدد حتى اليوم")))))</f>
        <v/>
      </c>
      <c r="R247" s="23">
        <f>IF(A247&amp;""="","",IFERROR(SUMIFS('الدفعات'!$A$6:$A$2005,'الدفعات'!$B$6:$B$2005,A247&amp;"",'الدفعات'!$G$6:$G$2005,1)/COUNTIFS('الدفعات'!$B$6:$B$2005,A247&amp;"",'الدفعات'!$G$6:$G$2005,1),""))</f>
        <v/>
      </c>
      <c r="S247" s="22">
        <f>IF(Q247="متأخر",COUNTIFS($Q$6:$Q$505,"متأخر",$O$6:$O$505,"&gt;"&amp;O247)+COUNTIFS($Q$6:Q247,"متأخر",$O$6:O247,O247),"")</f>
        <v/>
      </c>
    </row>
    <row r="248">
      <c r="A248" s="5" t="n"/>
      <c r="B248" s="5" t="n"/>
      <c r="C248" s="5" t="n"/>
      <c r="D248" s="5" t="n"/>
      <c r="E248" s="20" t="n"/>
      <c r="F248" s="5" t="n"/>
      <c r="G248" s="19" t="n"/>
      <c r="H248" s="5" t="n"/>
      <c r="I248" s="21">
        <f>IF(F248&amp;""="","",IFERROR(INDEX('المراحل'!$B$6:$B$45,MATCH(F248&amp;"",'المراحل'!$A$6:$A$45,0)),""))</f>
        <v/>
      </c>
      <c r="J248" s="22">
        <f>IF(A248&amp;""="","",IF(B248&amp;""="",1,COUNTIFS($B$6:B248,B248&amp;"",$H$6:H248,"&lt;&gt;منسحب")))</f>
        <v/>
      </c>
      <c r="K248" s="21">
        <f>IF(OR(I248="",J248=""),"",IF(H248="منسحب",0,ROUND(I248*IF(J248&lt;=1,0,IF(J248=2,'الإعدادات'!$B$5,'الإعدادات'!$B$6)),2)))</f>
        <v/>
      </c>
      <c r="L248" s="21">
        <f>IF(K248="","",IF(H248="منسحب",0,ROUND(MAX(0,I248-K248-N(G248)),2)))</f>
        <v/>
      </c>
      <c r="M248" s="21">
        <f>IF(L248="","",ROUND(L248*SUMIFS('الإعدادات'!$C$10:$C$17,'الإعدادات'!$B$10:$B$17,"&lt;="&amp;'الإعدادات'!$B$4),2))</f>
        <v/>
      </c>
      <c r="N248" s="21">
        <f>IF(A248&amp;""="","",SUMIFS('الدفعات'!$C$6:$C$2005,'الدفعات'!$B$6:$B$2005,A248&amp;""))</f>
        <v/>
      </c>
      <c r="O248" s="21">
        <f>IF(M248="","",ROUND(M248-N248,2))</f>
        <v/>
      </c>
      <c r="P248" s="21">
        <f>IF(L248="","",ROUND(L248-N248,2))</f>
        <v/>
      </c>
      <c r="Q248" s="6">
        <f>IF(A248&amp;""="","",IF(H248="منسحب","منسحب",IF(L248="","بيانات ناقصة",IF(O248&gt;0,"متأخر",IF(O248&lt;0,"دفع مقدمًا","مسدد حتى اليوم")))))</f>
        <v/>
      </c>
      <c r="R248" s="23">
        <f>IF(A248&amp;""="","",IFERROR(SUMIFS('الدفعات'!$A$6:$A$2005,'الدفعات'!$B$6:$B$2005,A248&amp;"",'الدفعات'!$G$6:$G$2005,1)/COUNTIFS('الدفعات'!$B$6:$B$2005,A248&amp;"",'الدفعات'!$G$6:$G$2005,1),""))</f>
        <v/>
      </c>
      <c r="S248" s="22">
        <f>IF(Q248="متأخر",COUNTIFS($Q$6:$Q$505,"متأخر",$O$6:$O$505,"&gt;"&amp;O248)+COUNTIFS($Q$6:Q248,"متأخر",$O$6:O248,O248),"")</f>
        <v/>
      </c>
    </row>
    <row r="249">
      <c r="A249" s="5" t="n"/>
      <c r="B249" s="5" t="n"/>
      <c r="C249" s="5" t="n"/>
      <c r="D249" s="5" t="n"/>
      <c r="E249" s="20" t="n"/>
      <c r="F249" s="5" t="n"/>
      <c r="G249" s="19" t="n"/>
      <c r="H249" s="5" t="n"/>
      <c r="I249" s="21">
        <f>IF(F249&amp;""="","",IFERROR(INDEX('المراحل'!$B$6:$B$45,MATCH(F249&amp;"",'المراحل'!$A$6:$A$45,0)),""))</f>
        <v/>
      </c>
      <c r="J249" s="22">
        <f>IF(A249&amp;""="","",IF(B249&amp;""="",1,COUNTIFS($B$6:B249,B249&amp;"",$H$6:H249,"&lt;&gt;منسحب")))</f>
        <v/>
      </c>
      <c r="K249" s="21">
        <f>IF(OR(I249="",J249=""),"",IF(H249="منسحب",0,ROUND(I249*IF(J249&lt;=1,0,IF(J249=2,'الإعدادات'!$B$5,'الإعدادات'!$B$6)),2)))</f>
        <v/>
      </c>
      <c r="L249" s="21">
        <f>IF(K249="","",IF(H249="منسحب",0,ROUND(MAX(0,I249-K249-N(G249)),2)))</f>
        <v/>
      </c>
      <c r="M249" s="21">
        <f>IF(L249="","",ROUND(L249*SUMIFS('الإعدادات'!$C$10:$C$17,'الإعدادات'!$B$10:$B$17,"&lt;="&amp;'الإعدادات'!$B$4),2))</f>
        <v/>
      </c>
      <c r="N249" s="21">
        <f>IF(A249&amp;""="","",SUMIFS('الدفعات'!$C$6:$C$2005,'الدفعات'!$B$6:$B$2005,A249&amp;""))</f>
        <v/>
      </c>
      <c r="O249" s="21">
        <f>IF(M249="","",ROUND(M249-N249,2))</f>
        <v/>
      </c>
      <c r="P249" s="21">
        <f>IF(L249="","",ROUND(L249-N249,2))</f>
        <v/>
      </c>
      <c r="Q249" s="6">
        <f>IF(A249&amp;""="","",IF(H249="منسحب","منسحب",IF(L249="","بيانات ناقصة",IF(O249&gt;0,"متأخر",IF(O249&lt;0,"دفع مقدمًا","مسدد حتى اليوم")))))</f>
        <v/>
      </c>
      <c r="R249" s="23">
        <f>IF(A249&amp;""="","",IFERROR(SUMIFS('الدفعات'!$A$6:$A$2005,'الدفعات'!$B$6:$B$2005,A249&amp;"",'الدفعات'!$G$6:$G$2005,1)/COUNTIFS('الدفعات'!$B$6:$B$2005,A249&amp;"",'الدفعات'!$G$6:$G$2005,1),""))</f>
        <v/>
      </c>
      <c r="S249" s="22">
        <f>IF(Q249="متأخر",COUNTIFS($Q$6:$Q$505,"متأخر",$O$6:$O$505,"&gt;"&amp;O249)+COUNTIFS($Q$6:Q249,"متأخر",$O$6:O249,O249),"")</f>
        <v/>
      </c>
    </row>
    <row r="250">
      <c r="A250" s="5" t="n"/>
      <c r="B250" s="5" t="n"/>
      <c r="C250" s="5" t="n"/>
      <c r="D250" s="5" t="n"/>
      <c r="E250" s="20" t="n"/>
      <c r="F250" s="5" t="n"/>
      <c r="G250" s="19" t="n"/>
      <c r="H250" s="5" t="n"/>
      <c r="I250" s="21">
        <f>IF(F250&amp;""="","",IFERROR(INDEX('المراحل'!$B$6:$B$45,MATCH(F250&amp;"",'المراحل'!$A$6:$A$45,0)),""))</f>
        <v/>
      </c>
      <c r="J250" s="22">
        <f>IF(A250&amp;""="","",IF(B250&amp;""="",1,COUNTIFS($B$6:B250,B250&amp;"",$H$6:H250,"&lt;&gt;منسحب")))</f>
        <v/>
      </c>
      <c r="K250" s="21">
        <f>IF(OR(I250="",J250=""),"",IF(H250="منسحب",0,ROUND(I250*IF(J250&lt;=1,0,IF(J250=2,'الإعدادات'!$B$5,'الإعدادات'!$B$6)),2)))</f>
        <v/>
      </c>
      <c r="L250" s="21">
        <f>IF(K250="","",IF(H250="منسحب",0,ROUND(MAX(0,I250-K250-N(G250)),2)))</f>
        <v/>
      </c>
      <c r="M250" s="21">
        <f>IF(L250="","",ROUND(L250*SUMIFS('الإعدادات'!$C$10:$C$17,'الإعدادات'!$B$10:$B$17,"&lt;="&amp;'الإعدادات'!$B$4),2))</f>
        <v/>
      </c>
      <c r="N250" s="21">
        <f>IF(A250&amp;""="","",SUMIFS('الدفعات'!$C$6:$C$2005,'الدفعات'!$B$6:$B$2005,A250&amp;""))</f>
        <v/>
      </c>
      <c r="O250" s="21">
        <f>IF(M250="","",ROUND(M250-N250,2))</f>
        <v/>
      </c>
      <c r="P250" s="21">
        <f>IF(L250="","",ROUND(L250-N250,2))</f>
        <v/>
      </c>
      <c r="Q250" s="6">
        <f>IF(A250&amp;""="","",IF(H250="منسحب","منسحب",IF(L250="","بيانات ناقصة",IF(O250&gt;0,"متأخر",IF(O250&lt;0,"دفع مقدمًا","مسدد حتى اليوم")))))</f>
        <v/>
      </c>
      <c r="R250" s="23">
        <f>IF(A250&amp;""="","",IFERROR(SUMIFS('الدفعات'!$A$6:$A$2005,'الدفعات'!$B$6:$B$2005,A250&amp;"",'الدفعات'!$G$6:$G$2005,1)/COUNTIFS('الدفعات'!$B$6:$B$2005,A250&amp;"",'الدفعات'!$G$6:$G$2005,1),""))</f>
        <v/>
      </c>
      <c r="S250" s="22">
        <f>IF(Q250="متأخر",COUNTIFS($Q$6:$Q$505,"متأخر",$O$6:$O$505,"&gt;"&amp;O250)+COUNTIFS($Q$6:Q250,"متأخر",$O$6:O250,O250),"")</f>
        <v/>
      </c>
    </row>
    <row r="251">
      <c r="A251" s="5" t="n"/>
      <c r="B251" s="5" t="n"/>
      <c r="C251" s="5" t="n"/>
      <c r="D251" s="5" t="n"/>
      <c r="E251" s="20" t="n"/>
      <c r="F251" s="5" t="n"/>
      <c r="G251" s="19" t="n"/>
      <c r="H251" s="5" t="n"/>
      <c r="I251" s="21">
        <f>IF(F251&amp;""="","",IFERROR(INDEX('المراحل'!$B$6:$B$45,MATCH(F251&amp;"",'المراحل'!$A$6:$A$45,0)),""))</f>
        <v/>
      </c>
      <c r="J251" s="22">
        <f>IF(A251&amp;""="","",IF(B251&amp;""="",1,COUNTIFS($B$6:B251,B251&amp;"",$H$6:H251,"&lt;&gt;منسحب")))</f>
        <v/>
      </c>
      <c r="K251" s="21">
        <f>IF(OR(I251="",J251=""),"",IF(H251="منسحب",0,ROUND(I251*IF(J251&lt;=1,0,IF(J251=2,'الإعدادات'!$B$5,'الإعدادات'!$B$6)),2)))</f>
        <v/>
      </c>
      <c r="L251" s="21">
        <f>IF(K251="","",IF(H251="منسحب",0,ROUND(MAX(0,I251-K251-N(G251)),2)))</f>
        <v/>
      </c>
      <c r="M251" s="21">
        <f>IF(L251="","",ROUND(L251*SUMIFS('الإعدادات'!$C$10:$C$17,'الإعدادات'!$B$10:$B$17,"&lt;="&amp;'الإعدادات'!$B$4),2))</f>
        <v/>
      </c>
      <c r="N251" s="21">
        <f>IF(A251&amp;""="","",SUMIFS('الدفعات'!$C$6:$C$2005,'الدفعات'!$B$6:$B$2005,A251&amp;""))</f>
        <v/>
      </c>
      <c r="O251" s="21">
        <f>IF(M251="","",ROUND(M251-N251,2))</f>
        <v/>
      </c>
      <c r="P251" s="21">
        <f>IF(L251="","",ROUND(L251-N251,2))</f>
        <v/>
      </c>
      <c r="Q251" s="6">
        <f>IF(A251&amp;""="","",IF(H251="منسحب","منسحب",IF(L251="","بيانات ناقصة",IF(O251&gt;0,"متأخر",IF(O251&lt;0,"دفع مقدمًا","مسدد حتى اليوم")))))</f>
        <v/>
      </c>
      <c r="R251" s="23">
        <f>IF(A251&amp;""="","",IFERROR(SUMIFS('الدفعات'!$A$6:$A$2005,'الدفعات'!$B$6:$B$2005,A251&amp;"",'الدفعات'!$G$6:$G$2005,1)/COUNTIFS('الدفعات'!$B$6:$B$2005,A251&amp;"",'الدفعات'!$G$6:$G$2005,1),""))</f>
        <v/>
      </c>
      <c r="S251" s="22">
        <f>IF(Q251="متأخر",COUNTIFS($Q$6:$Q$505,"متأخر",$O$6:$O$505,"&gt;"&amp;O251)+COUNTIFS($Q$6:Q251,"متأخر",$O$6:O251,O251),"")</f>
        <v/>
      </c>
    </row>
    <row r="252">
      <c r="A252" s="5" t="n"/>
      <c r="B252" s="5" t="n"/>
      <c r="C252" s="5" t="n"/>
      <c r="D252" s="5" t="n"/>
      <c r="E252" s="20" t="n"/>
      <c r="F252" s="5" t="n"/>
      <c r="G252" s="19" t="n"/>
      <c r="H252" s="5" t="n"/>
      <c r="I252" s="21">
        <f>IF(F252&amp;""="","",IFERROR(INDEX('المراحل'!$B$6:$B$45,MATCH(F252&amp;"",'المراحل'!$A$6:$A$45,0)),""))</f>
        <v/>
      </c>
      <c r="J252" s="22">
        <f>IF(A252&amp;""="","",IF(B252&amp;""="",1,COUNTIFS($B$6:B252,B252&amp;"",$H$6:H252,"&lt;&gt;منسحب")))</f>
        <v/>
      </c>
      <c r="K252" s="21">
        <f>IF(OR(I252="",J252=""),"",IF(H252="منسحب",0,ROUND(I252*IF(J252&lt;=1,0,IF(J252=2,'الإعدادات'!$B$5,'الإعدادات'!$B$6)),2)))</f>
        <v/>
      </c>
      <c r="L252" s="21">
        <f>IF(K252="","",IF(H252="منسحب",0,ROUND(MAX(0,I252-K252-N(G252)),2)))</f>
        <v/>
      </c>
      <c r="M252" s="21">
        <f>IF(L252="","",ROUND(L252*SUMIFS('الإعدادات'!$C$10:$C$17,'الإعدادات'!$B$10:$B$17,"&lt;="&amp;'الإعدادات'!$B$4),2))</f>
        <v/>
      </c>
      <c r="N252" s="21">
        <f>IF(A252&amp;""="","",SUMIFS('الدفعات'!$C$6:$C$2005,'الدفعات'!$B$6:$B$2005,A252&amp;""))</f>
        <v/>
      </c>
      <c r="O252" s="21">
        <f>IF(M252="","",ROUND(M252-N252,2))</f>
        <v/>
      </c>
      <c r="P252" s="21">
        <f>IF(L252="","",ROUND(L252-N252,2))</f>
        <v/>
      </c>
      <c r="Q252" s="6">
        <f>IF(A252&amp;""="","",IF(H252="منسحب","منسحب",IF(L252="","بيانات ناقصة",IF(O252&gt;0,"متأخر",IF(O252&lt;0,"دفع مقدمًا","مسدد حتى اليوم")))))</f>
        <v/>
      </c>
      <c r="R252" s="23">
        <f>IF(A252&amp;""="","",IFERROR(SUMIFS('الدفعات'!$A$6:$A$2005,'الدفعات'!$B$6:$B$2005,A252&amp;"",'الدفعات'!$G$6:$G$2005,1)/COUNTIFS('الدفعات'!$B$6:$B$2005,A252&amp;"",'الدفعات'!$G$6:$G$2005,1),""))</f>
        <v/>
      </c>
      <c r="S252" s="22">
        <f>IF(Q252="متأخر",COUNTIFS($Q$6:$Q$505,"متأخر",$O$6:$O$505,"&gt;"&amp;O252)+COUNTIFS($Q$6:Q252,"متأخر",$O$6:O252,O252),"")</f>
        <v/>
      </c>
    </row>
    <row r="253">
      <c r="A253" s="5" t="n"/>
      <c r="B253" s="5" t="n"/>
      <c r="C253" s="5" t="n"/>
      <c r="D253" s="5" t="n"/>
      <c r="E253" s="20" t="n"/>
      <c r="F253" s="5" t="n"/>
      <c r="G253" s="19" t="n"/>
      <c r="H253" s="5" t="n"/>
      <c r="I253" s="21">
        <f>IF(F253&amp;""="","",IFERROR(INDEX('المراحل'!$B$6:$B$45,MATCH(F253&amp;"",'المراحل'!$A$6:$A$45,0)),""))</f>
        <v/>
      </c>
      <c r="J253" s="22">
        <f>IF(A253&amp;""="","",IF(B253&amp;""="",1,COUNTIFS($B$6:B253,B253&amp;"",$H$6:H253,"&lt;&gt;منسحب")))</f>
        <v/>
      </c>
      <c r="K253" s="21">
        <f>IF(OR(I253="",J253=""),"",IF(H253="منسحب",0,ROUND(I253*IF(J253&lt;=1,0,IF(J253=2,'الإعدادات'!$B$5,'الإعدادات'!$B$6)),2)))</f>
        <v/>
      </c>
      <c r="L253" s="21">
        <f>IF(K253="","",IF(H253="منسحب",0,ROUND(MAX(0,I253-K253-N(G253)),2)))</f>
        <v/>
      </c>
      <c r="M253" s="21">
        <f>IF(L253="","",ROUND(L253*SUMIFS('الإعدادات'!$C$10:$C$17,'الإعدادات'!$B$10:$B$17,"&lt;="&amp;'الإعدادات'!$B$4),2))</f>
        <v/>
      </c>
      <c r="N253" s="21">
        <f>IF(A253&amp;""="","",SUMIFS('الدفعات'!$C$6:$C$2005,'الدفعات'!$B$6:$B$2005,A253&amp;""))</f>
        <v/>
      </c>
      <c r="O253" s="21">
        <f>IF(M253="","",ROUND(M253-N253,2))</f>
        <v/>
      </c>
      <c r="P253" s="21">
        <f>IF(L253="","",ROUND(L253-N253,2))</f>
        <v/>
      </c>
      <c r="Q253" s="6">
        <f>IF(A253&amp;""="","",IF(H253="منسحب","منسحب",IF(L253="","بيانات ناقصة",IF(O253&gt;0,"متأخر",IF(O253&lt;0,"دفع مقدمًا","مسدد حتى اليوم")))))</f>
        <v/>
      </c>
      <c r="R253" s="23">
        <f>IF(A253&amp;""="","",IFERROR(SUMIFS('الدفعات'!$A$6:$A$2005,'الدفعات'!$B$6:$B$2005,A253&amp;"",'الدفعات'!$G$6:$G$2005,1)/COUNTIFS('الدفعات'!$B$6:$B$2005,A253&amp;"",'الدفعات'!$G$6:$G$2005,1),""))</f>
        <v/>
      </c>
      <c r="S253" s="22">
        <f>IF(Q253="متأخر",COUNTIFS($Q$6:$Q$505,"متأخر",$O$6:$O$505,"&gt;"&amp;O253)+COUNTIFS($Q$6:Q253,"متأخر",$O$6:O253,O253),"")</f>
        <v/>
      </c>
    </row>
    <row r="254">
      <c r="A254" s="5" t="n"/>
      <c r="B254" s="5" t="n"/>
      <c r="C254" s="5" t="n"/>
      <c r="D254" s="5" t="n"/>
      <c r="E254" s="20" t="n"/>
      <c r="F254" s="5" t="n"/>
      <c r="G254" s="19" t="n"/>
      <c r="H254" s="5" t="n"/>
      <c r="I254" s="21">
        <f>IF(F254&amp;""="","",IFERROR(INDEX('المراحل'!$B$6:$B$45,MATCH(F254&amp;"",'المراحل'!$A$6:$A$45,0)),""))</f>
        <v/>
      </c>
      <c r="J254" s="22">
        <f>IF(A254&amp;""="","",IF(B254&amp;""="",1,COUNTIFS($B$6:B254,B254&amp;"",$H$6:H254,"&lt;&gt;منسحب")))</f>
        <v/>
      </c>
      <c r="K254" s="21">
        <f>IF(OR(I254="",J254=""),"",IF(H254="منسحب",0,ROUND(I254*IF(J254&lt;=1,0,IF(J254=2,'الإعدادات'!$B$5,'الإعدادات'!$B$6)),2)))</f>
        <v/>
      </c>
      <c r="L254" s="21">
        <f>IF(K254="","",IF(H254="منسحب",0,ROUND(MAX(0,I254-K254-N(G254)),2)))</f>
        <v/>
      </c>
      <c r="M254" s="21">
        <f>IF(L254="","",ROUND(L254*SUMIFS('الإعدادات'!$C$10:$C$17,'الإعدادات'!$B$10:$B$17,"&lt;="&amp;'الإعدادات'!$B$4),2))</f>
        <v/>
      </c>
      <c r="N254" s="21">
        <f>IF(A254&amp;""="","",SUMIFS('الدفعات'!$C$6:$C$2005,'الدفعات'!$B$6:$B$2005,A254&amp;""))</f>
        <v/>
      </c>
      <c r="O254" s="21">
        <f>IF(M254="","",ROUND(M254-N254,2))</f>
        <v/>
      </c>
      <c r="P254" s="21">
        <f>IF(L254="","",ROUND(L254-N254,2))</f>
        <v/>
      </c>
      <c r="Q254" s="6">
        <f>IF(A254&amp;""="","",IF(H254="منسحب","منسحب",IF(L254="","بيانات ناقصة",IF(O254&gt;0,"متأخر",IF(O254&lt;0,"دفع مقدمًا","مسدد حتى اليوم")))))</f>
        <v/>
      </c>
      <c r="R254" s="23">
        <f>IF(A254&amp;""="","",IFERROR(SUMIFS('الدفعات'!$A$6:$A$2005,'الدفعات'!$B$6:$B$2005,A254&amp;"",'الدفعات'!$G$6:$G$2005,1)/COUNTIFS('الدفعات'!$B$6:$B$2005,A254&amp;"",'الدفعات'!$G$6:$G$2005,1),""))</f>
        <v/>
      </c>
      <c r="S254" s="22">
        <f>IF(Q254="متأخر",COUNTIFS($Q$6:$Q$505,"متأخر",$O$6:$O$505,"&gt;"&amp;O254)+COUNTIFS($Q$6:Q254,"متأخر",$O$6:O254,O254),"")</f>
        <v/>
      </c>
    </row>
    <row r="255">
      <c r="A255" s="5" t="n"/>
      <c r="B255" s="5" t="n"/>
      <c r="C255" s="5" t="n"/>
      <c r="D255" s="5" t="n"/>
      <c r="E255" s="20" t="n"/>
      <c r="F255" s="5" t="n"/>
      <c r="G255" s="19" t="n"/>
      <c r="H255" s="5" t="n"/>
      <c r="I255" s="21">
        <f>IF(F255&amp;""="","",IFERROR(INDEX('المراحل'!$B$6:$B$45,MATCH(F255&amp;"",'المراحل'!$A$6:$A$45,0)),""))</f>
        <v/>
      </c>
      <c r="J255" s="22">
        <f>IF(A255&amp;""="","",IF(B255&amp;""="",1,COUNTIFS($B$6:B255,B255&amp;"",$H$6:H255,"&lt;&gt;منسحب")))</f>
        <v/>
      </c>
      <c r="K255" s="21">
        <f>IF(OR(I255="",J255=""),"",IF(H255="منسحب",0,ROUND(I255*IF(J255&lt;=1,0,IF(J255=2,'الإعدادات'!$B$5,'الإعدادات'!$B$6)),2)))</f>
        <v/>
      </c>
      <c r="L255" s="21">
        <f>IF(K255="","",IF(H255="منسحب",0,ROUND(MAX(0,I255-K255-N(G255)),2)))</f>
        <v/>
      </c>
      <c r="M255" s="21">
        <f>IF(L255="","",ROUND(L255*SUMIFS('الإعدادات'!$C$10:$C$17,'الإعدادات'!$B$10:$B$17,"&lt;="&amp;'الإعدادات'!$B$4),2))</f>
        <v/>
      </c>
      <c r="N255" s="21">
        <f>IF(A255&amp;""="","",SUMIFS('الدفعات'!$C$6:$C$2005,'الدفعات'!$B$6:$B$2005,A255&amp;""))</f>
        <v/>
      </c>
      <c r="O255" s="21">
        <f>IF(M255="","",ROUND(M255-N255,2))</f>
        <v/>
      </c>
      <c r="P255" s="21">
        <f>IF(L255="","",ROUND(L255-N255,2))</f>
        <v/>
      </c>
      <c r="Q255" s="6">
        <f>IF(A255&amp;""="","",IF(H255="منسحب","منسحب",IF(L255="","بيانات ناقصة",IF(O255&gt;0,"متأخر",IF(O255&lt;0,"دفع مقدمًا","مسدد حتى اليوم")))))</f>
        <v/>
      </c>
      <c r="R255" s="23">
        <f>IF(A255&amp;""="","",IFERROR(SUMIFS('الدفعات'!$A$6:$A$2005,'الدفعات'!$B$6:$B$2005,A255&amp;"",'الدفعات'!$G$6:$G$2005,1)/COUNTIFS('الدفعات'!$B$6:$B$2005,A255&amp;"",'الدفعات'!$G$6:$G$2005,1),""))</f>
        <v/>
      </c>
      <c r="S255" s="22">
        <f>IF(Q255="متأخر",COUNTIFS($Q$6:$Q$505,"متأخر",$O$6:$O$505,"&gt;"&amp;O255)+COUNTIFS($Q$6:Q255,"متأخر",$O$6:O255,O255),"")</f>
        <v/>
      </c>
    </row>
    <row r="256">
      <c r="A256" s="5" t="n"/>
      <c r="B256" s="5" t="n"/>
      <c r="C256" s="5" t="n"/>
      <c r="D256" s="5" t="n"/>
      <c r="E256" s="20" t="n"/>
      <c r="F256" s="5" t="n"/>
      <c r="G256" s="19" t="n"/>
      <c r="H256" s="5" t="n"/>
      <c r="I256" s="21">
        <f>IF(F256&amp;""="","",IFERROR(INDEX('المراحل'!$B$6:$B$45,MATCH(F256&amp;"",'المراحل'!$A$6:$A$45,0)),""))</f>
        <v/>
      </c>
      <c r="J256" s="22">
        <f>IF(A256&amp;""="","",IF(B256&amp;""="",1,COUNTIFS($B$6:B256,B256&amp;"",$H$6:H256,"&lt;&gt;منسحب")))</f>
        <v/>
      </c>
      <c r="K256" s="21">
        <f>IF(OR(I256="",J256=""),"",IF(H256="منسحب",0,ROUND(I256*IF(J256&lt;=1,0,IF(J256=2,'الإعدادات'!$B$5,'الإعدادات'!$B$6)),2)))</f>
        <v/>
      </c>
      <c r="L256" s="21">
        <f>IF(K256="","",IF(H256="منسحب",0,ROUND(MAX(0,I256-K256-N(G256)),2)))</f>
        <v/>
      </c>
      <c r="M256" s="21">
        <f>IF(L256="","",ROUND(L256*SUMIFS('الإعدادات'!$C$10:$C$17,'الإعدادات'!$B$10:$B$17,"&lt;="&amp;'الإعدادات'!$B$4),2))</f>
        <v/>
      </c>
      <c r="N256" s="21">
        <f>IF(A256&amp;""="","",SUMIFS('الدفعات'!$C$6:$C$2005,'الدفعات'!$B$6:$B$2005,A256&amp;""))</f>
        <v/>
      </c>
      <c r="O256" s="21">
        <f>IF(M256="","",ROUND(M256-N256,2))</f>
        <v/>
      </c>
      <c r="P256" s="21">
        <f>IF(L256="","",ROUND(L256-N256,2))</f>
        <v/>
      </c>
      <c r="Q256" s="6">
        <f>IF(A256&amp;""="","",IF(H256="منسحب","منسحب",IF(L256="","بيانات ناقصة",IF(O256&gt;0,"متأخر",IF(O256&lt;0,"دفع مقدمًا","مسدد حتى اليوم")))))</f>
        <v/>
      </c>
      <c r="R256" s="23">
        <f>IF(A256&amp;""="","",IFERROR(SUMIFS('الدفعات'!$A$6:$A$2005,'الدفعات'!$B$6:$B$2005,A256&amp;"",'الدفعات'!$G$6:$G$2005,1)/COUNTIFS('الدفعات'!$B$6:$B$2005,A256&amp;"",'الدفعات'!$G$6:$G$2005,1),""))</f>
        <v/>
      </c>
      <c r="S256" s="22">
        <f>IF(Q256="متأخر",COUNTIFS($Q$6:$Q$505,"متأخر",$O$6:$O$505,"&gt;"&amp;O256)+COUNTIFS($Q$6:Q256,"متأخر",$O$6:O256,O256),"")</f>
        <v/>
      </c>
    </row>
    <row r="257">
      <c r="A257" s="5" t="n"/>
      <c r="B257" s="5" t="n"/>
      <c r="C257" s="5" t="n"/>
      <c r="D257" s="5" t="n"/>
      <c r="E257" s="20" t="n"/>
      <c r="F257" s="5" t="n"/>
      <c r="G257" s="19" t="n"/>
      <c r="H257" s="5" t="n"/>
      <c r="I257" s="21">
        <f>IF(F257&amp;""="","",IFERROR(INDEX('المراحل'!$B$6:$B$45,MATCH(F257&amp;"",'المراحل'!$A$6:$A$45,0)),""))</f>
        <v/>
      </c>
      <c r="J257" s="22">
        <f>IF(A257&amp;""="","",IF(B257&amp;""="",1,COUNTIFS($B$6:B257,B257&amp;"",$H$6:H257,"&lt;&gt;منسحب")))</f>
        <v/>
      </c>
      <c r="K257" s="21">
        <f>IF(OR(I257="",J257=""),"",IF(H257="منسحب",0,ROUND(I257*IF(J257&lt;=1,0,IF(J257=2,'الإعدادات'!$B$5,'الإعدادات'!$B$6)),2)))</f>
        <v/>
      </c>
      <c r="L257" s="21">
        <f>IF(K257="","",IF(H257="منسحب",0,ROUND(MAX(0,I257-K257-N(G257)),2)))</f>
        <v/>
      </c>
      <c r="M257" s="21">
        <f>IF(L257="","",ROUND(L257*SUMIFS('الإعدادات'!$C$10:$C$17,'الإعدادات'!$B$10:$B$17,"&lt;="&amp;'الإعدادات'!$B$4),2))</f>
        <v/>
      </c>
      <c r="N257" s="21">
        <f>IF(A257&amp;""="","",SUMIFS('الدفعات'!$C$6:$C$2005,'الدفعات'!$B$6:$B$2005,A257&amp;""))</f>
        <v/>
      </c>
      <c r="O257" s="21">
        <f>IF(M257="","",ROUND(M257-N257,2))</f>
        <v/>
      </c>
      <c r="P257" s="21">
        <f>IF(L257="","",ROUND(L257-N257,2))</f>
        <v/>
      </c>
      <c r="Q257" s="6">
        <f>IF(A257&amp;""="","",IF(H257="منسحب","منسحب",IF(L257="","بيانات ناقصة",IF(O257&gt;0,"متأخر",IF(O257&lt;0,"دفع مقدمًا","مسدد حتى اليوم")))))</f>
        <v/>
      </c>
      <c r="R257" s="23">
        <f>IF(A257&amp;""="","",IFERROR(SUMIFS('الدفعات'!$A$6:$A$2005,'الدفعات'!$B$6:$B$2005,A257&amp;"",'الدفعات'!$G$6:$G$2005,1)/COUNTIFS('الدفعات'!$B$6:$B$2005,A257&amp;"",'الدفعات'!$G$6:$G$2005,1),""))</f>
        <v/>
      </c>
      <c r="S257" s="22">
        <f>IF(Q257="متأخر",COUNTIFS($Q$6:$Q$505,"متأخر",$O$6:$O$505,"&gt;"&amp;O257)+COUNTIFS($Q$6:Q257,"متأخر",$O$6:O257,O257),"")</f>
        <v/>
      </c>
    </row>
    <row r="258">
      <c r="A258" s="5" t="n"/>
      <c r="B258" s="5" t="n"/>
      <c r="C258" s="5" t="n"/>
      <c r="D258" s="5" t="n"/>
      <c r="E258" s="20" t="n"/>
      <c r="F258" s="5" t="n"/>
      <c r="G258" s="19" t="n"/>
      <c r="H258" s="5" t="n"/>
      <c r="I258" s="21">
        <f>IF(F258&amp;""="","",IFERROR(INDEX('المراحل'!$B$6:$B$45,MATCH(F258&amp;"",'المراحل'!$A$6:$A$45,0)),""))</f>
        <v/>
      </c>
      <c r="J258" s="22">
        <f>IF(A258&amp;""="","",IF(B258&amp;""="",1,COUNTIFS($B$6:B258,B258&amp;"",$H$6:H258,"&lt;&gt;منسحب")))</f>
        <v/>
      </c>
      <c r="K258" s="21">
        <f>IF(OR(I258="",J258=""),"",IF(H258="منسحب",0,ROUND(I258*IF(J258&lt;=1,0,IF(J258=2,'الإعدادات'!$B$5,'الإعدادات'!$B$6)),2)))</f>
        <v/>
      </c>
      <c r="L258" s="21">
        <f>IF(K258="","",IF(H258="منسحب",0,ROUND(MAX(0,I258-K258-N(G258)),2)))</f>
        <v/>
      </c>
      <c r="M258" s="21">
        <f>IF(L258="","",ROUND(L258*SUMIFS('الإعدادات'!$C$10:$C$17,'الإعدادات'!$B$10:$B$17,"&lt;="&amp;'الإعدادات'!$B$4),2))</f>
        <v/>
      </c>
      <c r="N258" s="21">
        <f>IF(A258&amp;""="","",SUMIFS('الدفعات'!$C$6:$C$2005,'الدفعات'!$B$6:$B$2005,A258&amp;""))</f>
        <v/>
      </c>
      <c r="O258" s="21">
        <f>IF(M258="","",ROUND(M258-N258,2))</f>
        <v/>
      </c>
      <c r="P258" s="21">
        <f>IF(L258="","",ROUND(L258-N258,2))</f>
        <v/>
      </c>
      <c r="Q258" s="6">
        <f>IF(A258&amp;""="","",IF(H258="منسحب","منسحب",IF(L258="","بيانات ناقصة",IF(O258&gt;0,"متأخر",IF(O258&lt;0,"دفع مقدمًا","مسدد حتى اليوم")))))</f>
        <v/>
      </c>
      <c r="R258" s="23">
        <f>IF(A258&amp;""="","",IFERROR(SUMIFS('الدفعات'!$A$6:$A$2005,'الدفعات'!$B$6:$B$2005,A258&amp;"",'الدفعات'!$G$6:$G$2005,1)/COUNTIFS('الدفعات'!$B$6:$B$2005,A258&amp;"",'الدفعات'!$G$6:$G$2005,1),""))</f>
        <v/>
      </c>
      <c r="S258" s="22">
        <f>IF(Q258="متأخر",COUNTIFS($Q$6:$Q$505,"متأخر",$O$6:$O$505,"&gt;"&amp;O258)+COUNTIFS($Q$6:Q258,"متأخر",$O$6:O258,O258),"")</f>
        <v/>
      </c>
    </row>
    <row r="259">
      <c r="A259" s="5" t="n"/>
      <c r="B259" s="5" t="n"/>
      <c r="C259" s="5" t="n"/>
      <c r="D259" s="5" t="n"/>
      <c r="E259" s="20" t="n"/>
      <c r="F259" s="5" t="n"/>
      <c r="G259" s="19" t="n"/>
      <c r="H259" s="5" t="n"/>
      <c r="I259" s="21">
        <f>IF(F259&amp;""="","",IFERROR(INDEX('المراحل'!$B$6:$B$45,MATCH(F259&amp;"",'المراحل'!$A$6:$A$45,0)),""))</f>
        <v/>
      </c>
      <c r="J259" s="22">
        <f>IF(A259&amp;""="","",IF(B259&amp;""="",1,COUNTIFS($B$6:B259,B259&amp;"",$H$6:H259,"&lt;&gt;منسحب")))</f>
        <v/>
      </c>
      <c r="K259" s="21">
        <f>IF(OR(I259="",J259=""),"",IF(H259="منسحب",0,ROUND(I259*IF(J259&lt;=1,0,IF(J259=2,'الإعدادات'!$B$5,'الإعدادات'!$B$6)),2)))</f>
        <v/>
      </c>
      <c r="L259" s="21">
        <f>IF(K259="","",IF(H259="منسحب",0,ROUND(MAX(0,I259-K259-N(G259)),2)))</f>
        <v/>
      </c>
      <c r="M259" s="21">
        <f>IF(L259="","",ROUND(L259*SUMIFS('الإعدادات'!$C$10:$C$17,'الإعدادات'!$B$10:$B$17,"&lt;="&amp;'الإعدادات'!$B$4),2))</f>
        <v/>
      </c>
      <c r="N259" s="21">
        <f>IF(A259&amp;""="","",SUMIFS('الدفعات'!$C$6:$C$2005,'الدفعات'!$B$6:$B$2005,A259&amp;""))</f>
        <v/>
      </c>
      <c r="O259" s="21">
        <f>IF(M259="","",ROUND(M259-N259,2))</f>
        <v/>
      </c>
      <c r="P259" s="21">
        <f>IF(L259="","",ROUND(L259-N259,2))</f>
        <v/>
      </c>
      <c r="Q259" s="6">
        <f>IF(A259&amp;""="","",IF(H259="منسحب","منسحب",IF(L259="","بيانات ناقصة",IF(O259&gt;0,"متأخر",IF(O259&lt;0,"دفع مقدمًا","مسدد حتى اليوم")))))</f>
        <v/>
      </c>
      <c r="R259" s="23">
        <f>IF(A259&amp;""="","",IFERROR(SUMIFS('الدفعات'!$A$6:$A$2005,'الدفعات'!$B$6:$B$2005,A259&amp;"",'الدفعات'!$G$6:$G$2005,1)/COUNTIFS('الدفعات'!$B$6:$B$2005,A259&amp;"",'الدفعات'!$G$6:$G$2005,1),""))</f>
        <v/>
      </c>
      <c r="S259" s="22">
        <f>IF(Q259="متأخر",COUNTIFS($Q$6:$Q$505,"متأخر",$O$6:$O$505,"&gt;"&amp;O259)+COUNTIFS($Q$6:Q259,"متأخر",$O$6:O259,O259),"")</f>
        <v/>
      </c>
    </row>
    <row r="260">
      <c r="A260" s="5" t="n"/>
      <c r="B260" s="5" t="n"/>
      <c r="C260" s="5" t="n"/>
      <c r="D260" s="5" t="n"/>
      <c r="E260" s="20" t="n"/>
      <c r="F260" s="5" t="n"/>
      <c r="G260" s="19" t="n"/>
      <c r="H260" s="5" t="n"/>
      <c r="I260" s="21">
        <f>IF(F260&amp;""="","",IFERROR(INDEX('المراحل'!$B$6:$B$45,MATCH(F260&amp;"",'المراحل'!$A$6:$A$45,0)),""))</f>
        <v/>
      </c>
      <c r="J260" s="22">
        <f>IF(A260&amp;""="","",IF(B260&amp;""="",1,COUNTIFS($B$6:B260,B260&amp;"",$H$6:H260,"&lt;&gt;منسحب")))</f>
        <v/>
      </c>
      <c r="K260" s="21">
        <f>IF(OR(I260="",J260=""),"",IF(H260="منسحب",0,ROUND(I260*IF(J260&lt;=1,0,IF(J260=2,'الإعدادات'!$B$5,'الإعدادات'!$B$6)),2)))</f>
        <v/>
      </c>
      <c r="L260" s="21">
        <f>IF(K260="","",IF(H260="منسحب",0,ROUND(MAX(0,I260-K260-N(G260)),2)))</f>
        <v/>
      </c>
      <c r="M260" s="21">
        <f>IF(L260="","",ROUND(L260*SUMIFS('الإعدادات'!$C$10:$C$17,'الإعدادات'!$B$10:$B$17,"&lt;="&amp;'الإعدادات'!$B$4),2))</f>
        <v/>
      </c>
      <c r="N260" s="21">
        <f>IF(A260&amp;""="","",SUMIFS('الدفعات'!$C$6:$C$2005,'الدفعات'!$B$6:$B$2005,A260&amp;""))</f>
        <v/>
      </c>
      <c r="O260" s="21">
        <f>IF(M260="","",ROUND(M260-N260,2))</f>
        <v/>
      </c>
      <c r="P260" s="21">
        <f>IF(L260="","",ROUND(L260-N260,2))</f>
        <v/>
      </c>
      <c r="Q260" s="6">
        <f>IF(A260&amp;""="","",IF(H260="منسحب","منسحب",IF(L260="","بيانات ناقصة",IF(O260&gt;0,"متأخر",IF(O260&lt;0,"دفع مقدمًا","مسدد حتى اليوم")))))</f>
        <v/>
      </c>
      <c r="R260" s="23">
        <f>IF(A260&amp;""="","",IFERROR(SUMIFS('الدفعات'!$A$6:$A$2005,'الدفعات'!$B$6:$B$2005,A260&amp;"",'الدفعات'!$G$6:$G$2005,1)/COUNTIFS('الدفعات'!$B$6:$B$2005,A260&amp;"",'الدفعات'!$G$6:$G$2005,1),""))</f>
        <v/>
      </c>
      <c r="S260" s="22">
        <f>IF(Q260="متأخر",COUNTIFS($Q$6:$Q$505,"متأخر",$O$6:$O$505,"&gt;"&amp;O260)+COUNTIFS($Q$6:Q260,"متأخر",$O$6:O260,O260),"")</f>
        <v/>
      </c>
    </row>
    <row r="261">
      <c r="A261" s="5" t="n"/>
      <c r="B261" s="5" t="n"/>
      <c r="C261" s="5" t="n"/>
      <c r="D261" s="5" t="n"/>
      <c r="E261" s="20" t="n"/>
      <c r="F261" s="5" t="n"/>
      <c r="G261" s="19" t="n"/>
      <c r="H261" s="5" t="n"/>
      <c r="I261" s="21">
        <f>IF(F261&amp;""="","",IFERROR(INDEX('المراحل'!$B$6:$B$45,MATCH(F261&amp;"",'المراحل'!$A$6:$A$45,0)),""))</f>
        <v/>
      </c>
      <c r="J261" s="22">
        <f>IF(A261&amp;""="","",IF(B261&amp;""="",1,COUNTIFS($B$6:B261,B261&amp;"",$H$6:H261,"&lt;&gt;منسحب")))</f>
        <v/>
      </c>
      <c r="K261" s="21">
        <f>IF(OR(I261="",J261=""),"",IF(H261="منسحب",0,ROUND(I261*IF(J261&lt;=1,0,IF(J261=2,'الإعدادات'!$B$5,'الإعدادات'!$B$6)),2)))</f>
        <v/>
      </c>
      <c r="L261" s="21">
        <f>IF(K261="","",IF(H261="منسحب",0,ROUND(MAX(0,I261-K261-N(G261)),2)))</f>
        <v/>
      </c>
      <c r="M261" s="21">
        <f>IF(L261="","",ROUND(L261*SUMIFS('الإعدادات'!$C$10:$C$17,'الإعدادات'!$B$10:$B$17,"&lt;="&amp;'الإعدادات'!$B$4),2))</f>
        <v/>
      </c>
      <c r="N261" s="21">
        <f>IF(A261&amp;""="","",SUMIFS('الدفعات'!$C$6:$C$2005,'الدفعات'!$B$6:$B$2005,A261&amp;""))</f>
        <v/>
      </c>
      <c r="O261" s="21">
        <f>IF(M261="","",ROUND(M261-N261,2))</f>
        <v/>
      </c>
      <c r="P261" s="21">
        <f>IF(L261="","",ROUND(L261-N261,2))</f>
        <v/>
      </c>
      <c r="Q261" s="6">
        <f>IF(A261&amp;""="","",IF(H261="منسحب","منسحب",IF(L261="","بيانات ناقصة",IF(O261&gt;0,"متأخر",IF(O261&lt;0,"دفع مقدمًا","مسدد حتى اليوم")))))</f>
        <v/>
      </c>
      <c r="R261" s="23">
        <f>IF(A261&amp;""="","",IFERROR(SUMIFS('الدفعات'!$A$6:$A$2005,'الدفعات'!$B$6:$B$2005,A261&amp;"",'الدفعات'!$G$6:$G$2005,1)/COUNTIFS('الدفعات'!$B$6:$B$2005,A261&amp;"",'الدفعات'!$G$6:$G$2005,1),""))</f>
        <v/>
      </c>
      <c r="S261" s="22">
        <f>IF(Q261="متأخر",COUNTIFS($Q$6:$Q$505,"متأخر",$O$6:$O$505,"&gt;"&amp;O261)+COUNTIFS($Q$6:Q261,"متأخر",$O$6:O261,O261),"")</f>
        <v/>
      </c>
    </row>
    <row r="262">
      <c r="A262" s="5" t="n"/>
      <c r="B262" s="5" t="n"/>
      <c r="C262" s="5" t="n"/>
      <c r="D262" s="5" t="n"/>
      <c r="E262" s="20" t="n"/>
      <c r="F262" s="5" t="n"/>
      <c r="G262" s="19" t="n"/>
      <c r="H262" s="5" t="n"/>
      <c r="I262" s="21">
        <f>IF(F262&amp;""="","",IFERROR(INDEX('المراحل'!$B$6:$B$45,MATCH(F262&amp;"",'المراحل'!$A$6:$A$45,0)),""))</f>
        <v/>
      </c>
      <c r="J262" s="22">
        <f>IF(A262&amp;""="","",IF(B262&amp;""="",1,COUNTIFS($B$6:B262,B262&amp;"",$H$6:H262,"&lt;&gt;منسحب")))</f>
        <v/>
      </c>
      <c r="K262" s="21">
        <f>IF(OR(I262="",J262=""),"",IF(H262="منسحب",0,ROUND(I262*IF(J262&lt;=1,0,IF(J262=2,'الإعدادات'!$B$5,'الإعدادات'!$B$6)),2)))</f>
        <v/>
      </c>
      <c r="L262" s="21">
        <f>IF(K262="","",IF(H262="منسحب",0,ROUND(MAX(0,I262-K262-N(G262)),2)))</f>
        <v/>
      </c>
      <c r="M262" s="21">
        <f>IF(L262="","",ROUND(L262*SUMIFS('الإعدادات'!$C$10:$C$17,'الإعدادات'!$B$10:$B$17,"&lt;="&amp;'الإعدادات'!$B$4),2))</f>
        <v/>
      </c>
      <c r="N262" s="21">
        <f>IF(A262&amp;""="","",SUMIFS('الدفعات'!$C$6:$C$2005,'الدفعات'!$B$6:$B$2005,A262&amp;""))</f>
        <v/>
      </c>
      <c r="O262" s="21">
        <f>IF(M262="","",ROUND(M262-N262,2))</f>
        <v/>
      </c>
      <c r="P262" s="21">
        <f>IF(L262="","",ROUND(L262-N262,2))</f>
        <v/>
      </c>
      <c r="Q262" s="6">
        <f>IF(A262&amp;""="","",IF(H262="منسحب","منسحب",IF(L262="","بيانات ناقصة",IF(O262&gt;0,"متأخر",IF(O262&lt;0,"دفع مقدمًا","مسدد حتى اليوم")))))</f>
        <v/>
      </c>
      <c r="R262" s="23">
        <f>IF(A262&amp;""="","",IFERROR(SUMIFS('الدفعات'!$A$6:$A$2005,'الدفعات'!$B$6:$B$2005,A262&amp;"",'الدفعات'!$G$6:$G$2005,1)/COUNTIFS('الدفعات'!$B$6:$B$2005,A262&amp;"",'الدفعات'!$G$6:$G$2005,1),""))</f>
        <v/>
      </c>
      <c r="S262" s="22">
        <f>IF(Q262="متأخر",COUNTIFS($Q$6:$Q$505,"متأخر",$O$6:$O$505,"&gt;"&amp;O262)+COUNTIFS($Q$6:Q262,"متأخر",$O$6:O262,O262),"")</f>
        <v/>
      </c>
    </row>
    <row r="263">
      <c r="A263" s="5" t="n"/>
      <c r="B263" s="5" t="n"/>
      <c r="C263" s="5" t="n"/>
      <c r="D263" s="5" t="n"/>
      <c r="E263" s="20" t="n"/>
      <c r="F263" s="5" t="n"/>
      <c r="G263" s="19" t="n"/>
      <c r="H263" s="5" t="n"/>
      <c r="I263" s="21">
        <f>IF(F263&amp;""="","",IFERROR(INDEX('المراحل'!$B$6:$B$45,MATCH(F263&amp;"",'المراحل'!$A$6:$A$45,0)),""))</f>
        <v/>
      </c>
      <c r="J263" s="22">
        <f>IF(A263&amp;""="","",IF(B263&amp;""="",1,COUNTIFS($B$6:B263,B263&amp;"",$H$6:H263,"&lt;&gt;منسحب")))</f>
        <v/>
      </c>
      <c r="K263" s="21">
        <f>IF(OR(I263="",J263=""),"",IF(H263="منسحب",0,ROUND(I263*IF(J263&lt;=1,0,IF(J263=2,'الإعدادات'!$B$5,'الإعدادات'!$B$6)),2)))</f>
        <v/>
      </c>
      <c r="L263" s="21">
        <f>IF(K263="","",IF(H263="منسحب",0,ROUND(MAX(0,I263-K263-N(G263)),2)))</f>
        <v/>
      </c>
      <c r="M263" s="21">
        <f>IF(L263="","",ROUND(L263*SUMIFS('الإعدادات'!$C$10:$C$17,'الإعدادات'!$B$10:$B$17,"&lt;="&amp;'الإعدادات'!$B$4),2))</f>
        <v/>
      </c>
      <c r="N263" s="21">
        <f>IF(A263&amp;""="","",SUMIFS('الدفعات'!$C$6:$C$2005,'الدفعات'!$B$6:$B$2005,A263&amp;""))</f>
        <v/>
      </c>
      <c r="O263" s="21">
        <f>IF(M263="","",ROUND(M263-N263,2))</f>
        <v/>
      </c>
      <c r="P263" s="21">
        <f>IF(L263="","",ROUND(L263-N263,2))</f>
        <v/>
      </c>
      <c r="Q263" s="6">
        <f>IF(A263&amp;""="","",IF(H263="منسحب","منسحب",IF(L263="","بيانات ناقصة",IF(O263&gt;0,"متأخر",IF(O263&lt;0,"دفع مقدمًا","مسدد حتى اليوم")))))</f>
        <v/>
      </c>
      <c r="R263" s="23">
        <f>IF(A263&amp;""="","",IFERROR(SUMIFS('الدفعات'!$A$6:$A$2005,'الدفعات'!$B$6:$B$2005,A263&amp;"",'الدفعات'!$G$6:$G$2005,1)/COUNTIFS('الدفعات'!$B$6:$B$2005,A263&amp;"",'الدفعات'!$G$6:$G$2005,1),""))</f>
        <v/>
      </c>
      <c r="S263" s="22">
        <f>IF(Q263="متأخر",COUNTIFS($Q$6:$Q$505,"متأخر",$O$6:$O$505,"&gt;"&amp;O263)+COUNTIFS($Q$6:Q263,"متأخر",$O$6:O263,O263),"")</f>
        <v/>
      </c>
    </row>
    <row r="264">
      <c r="A264" s="5" t="n"/>
      <c r="B264" s="5" t="n"/>
      <c r="C264" s="5" t="n"/>
      <c r="D264" s="5" t="n"/>
      <c r="E264" s="20" t="n"/>
      <c r="F264" s="5" t="n"/>
      <c r="G264" s="19" t="n"/>
      <c r="H264" s="5" t="n"/>
      <c r="I264" s="21">
        <f>IF(F264&amp;""="","",IFERROR(INDEX('المراحل'!$B$6:$B$45,MATCH(F264&amp;"",'المراحل'!$A$6:$A$45,0)),""))</f>
        <v/>
      </c>
      <c r="J264" s="22">
        <f>IF(A264&amp;""="","",IF(B264&amp;""="",1,COUNTIFS($B$6:B264,B264&amp;"",$H$6:H264,"&lt;&gt;منسحب")))</f>
        <v/>
      </c>
      <c r="K264" s="21">
        <f>IF(OR(I264="",J264=""),"",IF(H264="منسحب",0,ROUND(I264*IF(J264&lt;=1,0,IF(J264=2,'الإعدادات'!$B$5,'الإعدادات'!$B$6)),2)))</f>
        <v/>
      </c>
      <c r="L264" s="21">
        <f>IF(K264="","",IF(H264="منسحب",0,ROUND(MAX(0,I264-K264-N(G264)),2)))</f>
        <v/>
      </c>
      <c r="M264" s="21">
        <f>IF(L264="","",ROUND(L264*SUMIFS('الإعدادات'!$C$10:$C$17,'الإعدادات'!$B$10:$B$17,"&lt;="&amp;'الإعدادات'!$B$4),2))</f>
        <v/>
      </c>
      <c r="N264" s="21">
        <f>IF(A264&amp;""="","",SUMIFS('الدفعات'!$C$6:$C$2005,'الدفعات'!$B$6:$B$2005,A264&amp;""))</f>
        <v/>
      </c>
      <c r="O264" s="21">
        <f>IF(M264="","",ROUND(M264-N264,2))</f>
        <v/>
      </c>
      <c r="P264" s="21">
        <f>IF(L264="","",ROUND(L264-N264,2))</f>
        <v/>
      </c>
      <c r="Q264" s="6">
        <f>IF(A264&amp;""="","",IF(H264="منسحب","منسحب",IF(L264="","بيانات ناقصة",IF(O264&gt;0,"متأخر",IF(O264&lt;0,"دفع مقدمًا","مسدد حتى اليوم")))))</f>
        <v/>
      </c>
      <c r="R264" s="23">
        <f>IF(A264&amp;""="","",IFERROR(SUMIFS('الدفعات'!$A$6:$A$2005,'الدفعات'!$B$6:$B$2005,A264&amp;"",'الدفعات'!$G$6:$G$2005,1)/COUNTIFS('الدفعات'!$B$6:$B$2005,A264&amp;"",'الدفعات'!$G$6:$G$2005,1),""))</f>
        <v/>
      </c>
      <c r="S264" s="22">
        <f>IF(Q264="متأخر",COUNTIFS($Q$6:$Q$505,"متأخر",$O$6:$O$505,"&gt;"&amp;O264)+COUNTIFS($Q$6:Q264,"متأخر",$O$6:O264,O264),"")</f>
        <v/>
      </c>
    </row>
    <row r="265">
      <c r="A265" s="5" t="n"/>
      <c r="B265" s="5" t="n"/>
      <c r="C265" s="5" t="n"/>
      <c r="D265" s="5" t="n"/>
      <c r="E265" s="20" t="n"/>
      <c r="F265" s="5" t="n"/>
      <c r="G265" s="19" t="n"/>
      <c r="H265" s="5" t="n"/>
      <c r="I265" s="21">
        <f>IF(F265&amp;""="","",IFERROR(INDEX('المراحل'!$B$6:$B$45,MATCH(F265&amp;"",'المراحل'!$A$6:$A$45,0)),""))</f>
        <v/>
      </c>
      <c r="J265" s="22">
        <f>IF(A265&amp;""="","",IF(B265&amp;""="",1,COUNTIFS($B$6:B265,B265&amp;"",$H$6:H265,"&lt;&gt;منسحب")))</f>
        <v/>
      </c>
      <c r="K265" s="21">
        <f>IF(OR(I265="",J265=""),"",IF(H265="منسحب",0,ROUND(I265*IF(J265&lt;=1,0,IF(J265=2,'الإعدادات'!$B$5,'الإعدادات'!$B$6)),2)))</f>
        <v/>
      </c>
      <c r="L265" s="21">
        <f>IF(K265="","",IF(H265="منسحب",0,ROUND(MAX(0,I265-K265-N(G265)),2)))</f>
        <v/>
      </c>
      <c r="M265" s="21">
        <f>IF(L265="","",ROUND(L265*SUMIFS('الإعدادات'!$C$10:$C$17,'الإعدادات'!$B$10:$B$17,"&lt;="&amp;'الإعدادات'!$B$4),2))</f>
        <v/>
      </c>
      <c r="N265" s="21">
        <f>IF(A265&amp;""="","",SUMIFS('الدفعات'!$C$6:$C$2005,'الدفعات'!$B$6:$B$2005,A265&amp;""))</f>
        <v/>
      </c>
      <c r="O265" s="21">
        <f>IF(M265="","",ROUND(M265-N265,2))</f>
        <v/>
      </c>
      <c r="P265" s="21">
        <f>IF(L265="","",ROUND(L265-N265,2))</f>
        <v/>
      </c>
      <c r="Q265" s="6">
        <f>IF(A265&amp;""="","",IF(H265="منسحب","منسحب",IF(L265="","بيانات ناقصة",IF(O265&gt;0,"متأخر",IF(O265&lt;0,"دفع مقدمًا","مسدد حتى اليوم")))))</f>
        <v/>
      </c>
      <c r="R265" s="23">
        <f>IF(A265&amp;""="","",IFERROR(SUMIFS('الدفعات'!$A$6:$A$2005,'الدفعات'!$B$6:$B$2005,A265&amp;"",'الدفعات'!$G$6:$G$2005,1)/COUNTIFS('الدفعات'!$B$6:$B$2005,A265&amp;"",'الدفعات'!$G$6:$G$2005,1),""))</f>
        <v/>
      </c>
      <c r="S265" s="22">
        <f>IF(Q265="متأخر",COUNTIFS($Q$6:$Q$505,"متأخر",$O$6:$O$505,"&gt;"&amp;O265)+COUNTIFS($Q$6:Q265,"متأخر",$O$6:O265,O265),"")</f>
        <v/>
      </c>
    </row>
    <row r="266">
      <c r="A266" s="5" t="n"/>
      <c r="B266" s="5" t="n"/>
      <c r="C266" s="5" t="n"/>
      <c r="D266" s="5" t="n"/>
      <c r="E266" s="20" t="n"/>
      <c r="F266" s="5" t="n"/>
      <c r="G266" s="19" t="n"/>
      <c r="H266" s="5" t="n"/>
      <c r="I266" s="21">
        <f>IF(F266&amp;""="","",IFERROR(INDEX('المراحل'!$B$6:$B$45,MATCH(F266&amp;"",'المراحل'!$A$6:$A$45,0)),""))</f>
        <v/>
      </c>
      <c r="J266" s="22">
        <f>IF(A266&amp;""="","",IF(B266&amp;""="",1,COUNTIFS($B$6:B266,B266&amp;"",$H$6:H266,"&lt;&gt;منسحب")))</f>
        <v/>
      </c>
      <c r="K266" s="21">
        <f>IF(OR(I266="",J266=""),"",IF(H266="منسحب",0,ROUND(I266*IF(J266&lt;=1,0,IF(J266=2,'الإعدادات'!$B$5,'الإعدادات'!$B$6)),2)))</f>
        <v/>
      </c>
      <c r="L266" s="21">
        <f>IF(K266="","",IF(H266="منسحب",0,ROUND(MAX(0,I266-K266-N(G266)),2)))</f>
        <v/>
      </c>
      <c r="M266" s="21">
        <f>IF(L266="","",ROUND(L266*SUMIFS('الإعدادات'!$C$10:$C$17,'الإعدادات'!$B$10:$B$17,"&lt;="&amp;'الإعدادات'!$B$4),2))</f>
        <v/>
      </c>
      <c r="N266" s="21">
        <f>IF(A266&amp;""="","",SUMIFS('الدفعات'!$C$6:$C$2005,'الدفعات'!$B$6:$B$2005,A266&amp;""))</f>
        <v/>
      </c>
      <c r="O266" s="21">
        <f>IF(M266="","",ROUND(M266-N266,2))</f>
        <v/>
      </c>
      <c r="P266" s="21">
        <f>IF(L266="","",ROUND(L266-N266,2))</f>
        <v/>
      </c>
      <c r="Q266" s="6">
        <f>IF(A266&amp;""="","",IF(H266="منسحب","منسحب",IF(L266="","بيانات ناقصة",IF(O266&gt;0,"متأخر",IF(O266&lt;0,"دفع مقدمًا","مسدد حتى اليوم")))))</f>
        <v/>
      </c>
      <c r="R266" s="23">
        <f>IF(A266&amp;""="","",IFERROR(SUMIFS('الدفعات'!$A$6:$A$2005,'الدفعات'!$B$6:$B$2005,A266&amp;"",'الدفعات'!$G$6:$G$2005,1)/COUNTIFS('الدفعات'!$B$6:$B$2005,A266&amp;"",'الدفعات'!$G$6:$G$2005,1),""))</f>
        <v/>
      </c>
      <c r="S266" s="22">
        <f>IF(Q266="متأخر",COUNTIFS($Q$6:$Q$505,"متأخر",$O$6:$O$505,"&gt;"&amp;O266)+COUNTIFS($Q$6:Q266,"متأخر",$O$6:O266,O266),"")</f>
        <v/>
      </c>
    </row>
    <row r="267">
      <c r="A267" s="5" t="n"/>
      <c r="B267" s="5" t="n"/>
      <c r="C267" s="5" t="n"/>
      <c r="D267" s="5" t="n"/>
      <c r="E267" s="20" t="n"/>
      <c r="F267" s="5" t="n"/>
      <c r="G267" s="19" t="n"/>
      <c r="H267" s="5" t="n"/>
      <c r="I267" s="21">
        <f>IF(F267&amp;""="","",IFERROR(INDEX('المراحل'!$B$6:$B$45,MATCH(F267&amp;"",'المراحل'!$A$6:$A$45,0)),""))</f>
        <v/>
      </c>
      <c r="J267" s="22">
        <f>IF(A267&amp;""="","",IF(B267&amp;""="",1,COUNTIFS($B$6:B267,B267&amp;"",$H$6:H267,"&lt;&gt;منسحب")))</f>
        <v/>
      </c>
      <c r="K267" s="21">
        <f>IF(OR(I267="",J267=""),"",IF(H267="منسحب",0,ROUND(I267*IF(J267&lt;=1,0,IF(J267=2,'الإعدادات'!$B$5,'الإعدادات'!$B$6)),2)))</f>
        <v/>
      </c>
      <c r="L267" s="21">
        <f>IF(K267="","",IF(H267="منسحب",0,ROUND(MAX(0,I267-K267-N(G267)),2)))</f>
        <v/>
      </c>
      <c r="M267" s="21">
        <f>IF(L267="","",ROUND(L267*SUMIFS('الإعدادات'!$C$10:$C$17,'الإعدادات'!$B$10:$B$17,"&lt;="&amp;'الإعدادات'!$B$4),2))</f>
        <v/>
      </c>
      <c r="N267" s="21">
        <f>IF(A267&amp;""="","",SUMIFS('الدفعات'!$C$6:$C$2005,'الدفعات'!$B$6:$B$2005,A267&amp;""))</f>
        <v/>
      </c>
      <c r="O267" s="21">
        <f>IF(M267="","",ROUND(M267-N267,2))</f>
        <v/>
      </c>
      <c r="P267" s="21">
        <f>IF(L267="","",ROUND(L267-N267,2))</f>
        <v/>
      </c>
      <c r="Q267" s="6">
        <f>IF(A267&amp;""="","",IF(H267="منسحب","منسحب",IF(L267="","بيانات ناقصة",IF(O267&gt;0,"متأخر",IF(O267&lt;0,"دفع مقدمًا","مسدد حتى اليوم")))))</f>
        <v/>
      </c>
      <c r="R267" s="23">
        <f>IF(A267&amp;""="","",IFERROR(SUMIFS('الدفعات'!$A$6:$A$2005,'الدفعات'!$B$6:$B$2005,A267&amp;"",'الدفعات'!$G$6:$G$2005,1)/COUNTIFS('الدفعات'!$B$6:$B$2005,A267&amp;"",'الدفعات'!$G$6:$G$2005,1),""))</f>
        <v/>
      </c>
      <c r="S267" s="22">
        <f>IF(Q267="متأخر",COUNTIFS($Q$6:$Q$505,"متأخر",$O$6:$O$505,"&gt;"&amp;O267)+COUNTIFS($Q$6:Q267,"متأخر",$O$6:O267,O267),"")</f>
        <v/>
      </c>
    </row>
    <row r="268">
      <c r="A268" s="5" t="n"/>
      <c r="B268" s="5" t="n"/>
      <c r="C268" s="5" t="n"/>
      <c r="D268" s="5" t="n"/>
      <c r="E268" s="20" t="n"/>
      <c r="F268" s="5" t="n"/>
      <c r="G268" s="19" t="n"/>
      <c r="H268" s="5" t="n"/>
      <c r="I268" s="21">
        <f>IF(F268&amp;""="","",IFERROR(INDEX('المراحل'!$B$6:$B$45,MATCH(F268&amp;"",'المراحل'!$A$6:$A$45,0)),""))</f>
        <v/>
      </c>
      <c r="J268" s="22">
        <f>IF(A268&amp;""="","",IF(B268&amp;""="",1,COUNTIFS($B$6:B268,B268&amp;"",$H$6:H268,"&lt;&gt;منسحب")))</f>
        <v/>
      </c>
      <c r="K268" s="21">
        <f>IF(OR(I268="",J268=""),"",IF(H268="منسحب",0,ROUND(I268*IF(J268&lt;=1,0,IF(J268=2,'الإعدادات'!$B$5,'الإعدادات'!$B$6)),2)))</f>
        <v/>
      </c>
      <c r="L268" s="21">
        <f>IF(K268="","",IF(H268="منسحب",0,ROUND(MAX(0,I268-K268-N(G268)),2)))</f>
        <v/>
      </c>
      <c r="M268" s="21">
        <f>IF(L268="","",ROUND(L268*SUMIFS('الإعدادات'!$C$10:$C$17,'الإعدادات'!$B$10:$B$17,"&lt;="&amp;'الإعدادات'!$B$4),2))</f>
        <v/>
      </c>
      <c r="N268" s="21">
        <f>IF(A268&amp;""="","",SUMIFS('الدفعات'!$C$6:$C$2005,'الدفعات'!$B$6:$B$2005,A268&amp;""))</f>
        <v/>
      </c>
      <c r="O268" s="21">
        <f>IF(M268="","",ROUND(M268-N268,2))</f>
        <v/>
      </c>
      <c r="P268" s="21">
        <f>IF(L268="","",ROUND(L268-N268,2))</f>
        <v/>
      </c>
      <c r="Q268" s="6">
        <f>IF(A268&amp;""="","",IF(H268="منسحب","منسحب",IF(L268="","بيانات ناقصة",IF(O268&gt;0,"متأخر",IF(O268&lt;0,"دفع مقدمًا","مسدد حتى اليوم")))))</f>
        <v/>
      </c>
      <c r="R268" s="23">
        <f>IF(A268&amp;""="","",IFERROR(SUMIFS('الدفعات'!$A$6:$A$2005,'الدفعات'!$B$6:$B$2005,A268&amp;"",'الدفعات'!$G$6:$G$2005,1)/COUNTIFS('الدفعات'!$B$6:$B$2005,A268&amp;"",'الدفعات'!$G$6:$G$2005,1),""))</f>
        <v/>
      </c>
      <c r="S268" s="22">
        <f>IF(Q268="متأخر",COUNTIFS($Q$6:$Q$505,"متأخر",$O$6:$O$505,"&gt;"&amp;O268)+COUNTIFS($Q$6:Q268,"متأخر",$O$6:O268,O268),"")</f>
        <v/>
      </c>
    </row>
    <row r="269">
      <c r="A269" s="5" t="n"/>
      <c r="B269" s="5" t="n"/>
      <c r="C269" s="5" t="n"/>
      <c r="D269" s="5" t="n"/>
      <c r="E269" s="20" t="n"/>
      <c r="F269" s="5" t="n"/>
      <c r="G269" s="19" t="n"/>
      <c r="H269" s="5" t="n"/>
      <c r="I269" s="21">
        <f>IF(F269&amp;""="","",IFERROR(INDEX('المراحل'!$B$6:$B$45,MATCH(F269&amp;"",'المراحل'!$A$6:$A$45,0)),""))</f>
        <v/>
      </c>
      <c r="J269" s="22">
        <f>IF(A269&amp;""="","",IF(B269&amp;""="",1,COUNTIFS($B$6:B269,B269&amp;"",$H$6:H269,"&lt;&gt;منسحب")))</f>
        <v/>
      </c>
      <c r="K269" s="21">
        <f>IF(OR(I269="",J269=""),"",IF(H269="منسحب",0,ROUND(I269*IF(J269&lt;=1,0,IF(J269=2,'الإعدادات'!$B$5,'الإعدادات'!$B$6)),2)))</f>
        <v/>
      </c>
      <c r="L269" s="21">
        <f>IF(K269="","",IF(H269="منسحب",0,ROUND(MAX(0,I269-K269-N(G269)),2)))</f>
        <v/>
      </c>
      <c r="M269" s="21">
        <f>IF(L269="","",ROUND(L269*SUMIFS('الإعدادات'!$C$10:$C$17,'الإعدادات'!$B$10:$B$17,"&lt;="&amp;'الإعدادات'!$B$4),2))</f>
        <v/>
      </c>
      <c r="N269" s="21">
        <f>IF(A269&amp;""="","",SUMIFS('الدفعات'!$C$6:$C$2005,'الدفعات'!$B$6:$B$2005,A269&amp;""))</f>
        <v/>
      </c>
      <c r="O269" s="21">
        <f>IF(M269="","",ROUND(M269-N269,2))</f>
        <v/>
      </c>
      <c r="P269" s="21">
        <f>IF(L269="","",ROUND(L269-N269,2))</f>
        <v/>
      </c>
      <c r="Q269" s="6">
        <f>IF(A269&amp;""="","",IF(H269="منسحب","منسحب",IF(L269="","بيانات ناقصة",IF(O269&gt;0,"متأخر",IF(O269&lt;0,"دفع مقدمًا","مسدد حتى اليوم")))))</f>
        <v/>
      </c>
      <c r="R269" s="23">
        <f>IF(A269&amp;""="","",IFERROR(SUMIFS('الدفعات'!$A$6:$A$2005,'الدفعات'!$B$6:$B$2005,A269&amp;"",'الدفعات'!$G$6:$G$2005,1)/COUNTIFS('الدفعات'!$B$6:$B$2005,A269&amp;"",'الدفعات'!$G$6:$G$2005,1),""))</f>
        <v/>
      </c>
      <c r="S269" s="22">
        <f>IF(Q269="متأخر",COUNTIFS($Q$6:$Q$505,"متأخر",$O$6:$O$505,"&gt;"&amp;O269)+COUNTIFS($Q$6:Q269,"متأخر",$O$6:O269,O269),"")</f>
        <v/>
      </c>
    </row>
    <row r="270">
      <c r="A270" s="5" t="n"/>
      <c r="B270" s="5" t="n"/>
      <c r="C270" s="5" t="n"/>
      <c r="D270" s="5" t="n"/>
      <c r="E270" s="20" t="n"/>
      <c r="F270" s="5" t="n"/>
      <c r="G270" s="19" t="n"/>
      <c r="H270" s="5" t="n"/>
      <c r="I270" s="21">
        <f>IF(F270&amp;""="","",IFERROR(INDEX('المراحل'!$B$6:$B$45,MATCH(F270&amp;"",'المراحل'!$A$6:$A$45,0)),""))</f>
        <v/>
      </c>
      <c r="J270" s="22">
        <f>IF(A270&amp;""="","",IF(B270&amp;""="",1,COUNTIFS($B$6:B270,B270&amp;"",$H$6:H270,"&lt;&gt;منسحب")))</f>
        <v/>
      </c>
      <c r="K270" s="21">
        <f>IF(OR(I270="",J270=""),"",IF(H270="منسحب",0,ROUND(I270*IF(J270&lt;=1,0,IF(J270=2,'الإعدادات'!$B$5,'الإعدادات'!$B$6)),2)))</f>
        <v/>
      </c>
      <c r="L270" s="21">
        <f>IF(K270="","",IF(H270="منسحب",0,ROUND(MAX(0,I270-K270-N(G270)),2)))</f>
        <v/>
      </c>
      <c r="M270" s="21">
        <f>IF(L270="","",ROUND(L270*SUMIFS('الإعدادات'!$C$10:$C$17,'الإعدادات'!$B$10:$B$17,"&lt;="&amp;'الإعدادات'!$B$4),2))</f>
        <v/>
      </c>
      <c r="N270" s="21">
        <f>IF(A270&amp;""="","",SUMIFS('الدفعات'!$C$6:$C$2005,'الدفعات'!$B$6:$B$2005,A270&amp;""))</f>
        <v/>
      </c>
      <c r="O270" s="21">
        <f>IF(M270="","",ROUND(M270-N270,2))</f>
        <v/>
      </c>
      <c r="P270" s="21">
        <f>IF(L270="","",ROUND(L270-N270,2))</f>
        <v/>
      </c>
      <c r="Q270" s="6">
        <f>IF(A270&amp;""="","",IF(H270="منسحب","منسحب",IF(L270="","بيانات ناقصة",IF(O270&gt;0,"متأخر",IF(O270&lt;0,"دفع مقدمًا","مسدد حتى اليوم")))))</f>
        <v/>
      </c>
      <c r="R270" s="23">
        <f>IF(A270&amp;""="","",IFERROR(SUMIFS('الدفعات'!$A$6:$A$2005,'الدفعات'!$B$6:$B$2005,A270&amp;"",'الدفعات'!$G$6:$G$2005,1)/COUNTIFS('الدفعات'!$B$6:$B$2005,A270&amp;"",'الدفعات'!$G$6:$G$2005,1),""))</f>
        <v/>
      </c>
      <c r="S270" s="22">
        <f>IF(Q270="متأخر",COUNTIFS($Q$6:$Q$505,"متأخر",$O$6:$O$505,"&gt;"&amp;O270)+COUNTIFS($Q$6:Q270,"متأخر",$O$6:O270,O270),"")</f>
        <v/>
      </c>
    </row>
    <row r="271">
      <c r="A271" s="5" t="n"/>
      <c r="B271" s="5" t="n"/>
      <c r="C271" s="5" t="n"/>
      <c r="D271" s="5" t="n"/>
      <c r="E271" s="20" t="n"/>
      <c r="F271" s="5" t="n"/>
      <c r="G271" s="19" t="n"/>
      <c r="H271" s="5" t="n"/>
      <c r="I271" s="21">
        <f>IF(F271&amp;""="","",IFERROR(INDEX('المراحل'!$B$6:$B$45,MATCH(F271&amp;"",'المراحل'!$A$6:$A$45,0)),""))</f>
        <v/>
      </c>
      <c r="J271" s="22">
        <f>IF(A271&amp;""="","",IF(B271&amp;""="",1,COUNTIFS($B$6:B271,B271&amp;"",$H$6:H271,"&lt;&gt;منسحب")))</f>
        <v/>
      </c>
      <c r="K271" s="21">
        <f>IF(OR(I271="",J271=""),"",IF(H271="منسحب",0,ROUND(I271*IF(J271&lt;=1,0,IF(J271=2,'الإعدادات'!$B$5,'الإعدادات'!$B$6)),2)))</f>
        <v/>
      </c>
      <c r="L271" s="21">
        <f>IF(K271="","",IF(H271="منسحب",0,ROUND(MAX(0,I271-K271-N(G271)),2)))</f>
        <v/>
      </c>
      <c r="M271" s="21">
        <f>IF(L271="","",ROUND(L271*SUMIFS('الإعدادات'!$C$10:$C$17,'الإعدادات'!$B$10:$B$17,"&lt;="&amp;'الإعدادات'!$B$4),2))</f>
        <v/>
      </c>
      <c r="N271" s="21">
        <f>IF(A271&amp;""="","",SUMIFS('الدفعات'!$C$6:$C$2005,'الدفعات'!$B$6:$B$2005,A271&amp;""))</f>
        <v/>
      </c>
      <c r="O271" s="21">
        <f>IF(M271="","",ROUND(M271-N271,2))</f>
        <v/>
      </c>
      <c r="P271" s="21">
        <f>IF(L271="","",ROUND(L271-N271,2))</f>
        <v/>
      </c>
      <c r="Q271" s="6">
        <f>IF(A271&amp;""="","",IF(H271="منسحب","منسحب",IF(L271="","بيانات ناقصة",IF(O271&gt;0,"متأخر",IF(O271&lt;0,"دفع مقدمًا","مسدد حتى اليوم")))))</f>
        <v/>
      </c>
      <c r="R271" s="23">
        <f>IF(A271&amp;""="","",IFERROR(SUMIFS('الدفعات'!$A$6:$A$2005,'الدفعات'!$B$6:$B$2005,A271&amp;"",'الدفعات'!$G$6:$G$2005,1)/COUNTIFS('الدفعات'!$B$6:$B$2005,A271&amp;"",'الدفعات'!$G$6:$G$2005,1),""))</f>
        <v/>
      </c>
      <c r="S271" s="22">
        <f>IF(Q271="متأخر",COUNTIFS($Q$6:$Q$505,"متأخر",$O$6:$O$505,"&gt;"&amp;O271)+COUNTIFS($Q$6:Q271,"متأخر",$O$6:O271,O271),"")</f>
        <v/>
      </c>
    </row>
    <row r="272">
      <c r="A272" s="5" t="n"/>
      <c r="B272" s="5" t="n"/>
      <c r="C272" s="5" t="n"/>
      <c r="D272" s="5" t="n"/>
      <c r="E272" s="20" t="n"/>
      <c r="F272" s="5" t="n"/>
      <c r="G272" s="19" t="n"/>
      <c r="H272" s="5" t="n"/>
      <c r="I272" s="21">
        <f>IF(F272&amp;""="","",IFERROR(INDEX('المراحل'!$B$6:$B$45,MATCH(F272&amp;"",'المراحل'!$A$6:$A$45,0)),""))</f>
        <v/>
      </c>
      <c r="J272" s="22">
        <f>IF(A272&amp;""="","",IF(B272&amp;""="",1,COUNTIFS($B$6:B272,B272&amp;"",$H$6:H272,"&lt;&gt;منسحب")))</f>
        <v/>
      </c>
      <c r="K272" s="21">
        <f>IF(OR(I272="",J272=""),"",IF(H272="منسحب",0,ROUND(I272*IF(J272&lt;=1,0,IF(J272=2,'الإعدادات'!$B$5,'الإعدادات'!$B$6)),2)))</f>
        <v/>
      </c>
      <c r="L272" s="21">
        <f>IF(K272="","",IF(H272="منسحب",0,ROUND(MAX(0,I272-K272-N(G272)),2)))</f>
        <v/>
      </c>
      <c r="M272" s="21">
        <f>IF(L272="","",ROUND(L272*SUMIFS('الإعدادات'!$C$10:$C$17,'الإعدادات'!$B$10:$B$17,"&lt;="&amp;'الإعدادات'!$B$4),2))</f>
        <v/>
      </c>
      <c r="N272" s="21">
        <f>IF(A272&amp;""="","",SUMIFS('الدفعات'!$C$6:$C$2005,'الدفعات'!$B$6:$B$2005,A272&amp;""))</f>
        <v/>
      </c>
      <c r="O272" s="21">
        <f>IF(M272="","",ROUND(M272-N272,2))</f>
        <v/>
      </c>
      <c r="P272" s="21">
        <f>IF(L272="","",ROUND(L272-N272,2))</f>
        <v/>
      </c>
      <c r="Q272" s="6">
        <f>IF(A272&amp;""="","",IF(H272="منسحب","منسحب",IF(L272="","بيانات ناقصة",IF(O272&gt;0,"متأخر",IF(O272&lt;0,"دفع مقدمًا","مسدد حتى اليوم")))))</f>
        <v/>
      </c>
      <c r="R272" s="23">
        <f>IF(A272&amp;""="","",IFERROR(SUMIFS('الدفعات'!$A$6:$A$2005,'الدفعات'!$B$6:$B$2005,A272&amp;"",'الدفعات'!$G$6:$G$2005,1)/COUNTIFS('الدفعات'!$B$6:$B$2005,A272&amp;"",'الدفعات'!$G$6:$G$2005,1),""))</f>
        <v/>
      </c>
      <c r="S272" s="22">
        <f>IF(Q272="متأخر",COUNTIFS($Q$6:$Q$505,"متأخر",$O$6:$O$505,"&gt;"&amp;O272)+COUNTIFS($Q$6:Q272,"متأخر",$O$6:O272,O272),"")</f>
        <v/>
      </c>
    </row>
    <row r="273">
      <c r="A273" s="5" t="n"/>
      <c r="B273" s="5" t="n"/>
      <c r="C273" s="5" t="n"/>
      <c r="D273" s="5" t="n"/>
      <c r="E273" s="20" t="n"/>
      <c r="F273" s="5" t="n"/>
      <c r="G273" s="19" t="n"/>
      <c r="H273" s="5" t="n"/>
      <c r="I273" s="21">
        <f>IF(F273&amp;""="","",IFERROR(INDEX('المراحل'!$B$6:$B$45,MATCH(F273&amp;"",'المراحل'!$A$6:$A$45,0)),""))</f>
        <v/>
      </c>
      <c r="J273" s="22">
        <f>IF(A273&amp;""="","",IF(B273&amp;""="",1,COUNTIFS($B$6:B273,B273&amp;"",$H$6:H273,"&lt;&gt;منسحب")))</f>
        <v/>
      </c>
      <c r="K273" s="21">
        <f>IF(OR(I273="",J273=""),"",IF(H273="منسحب",0,ROUND(I273*IF(J273&lt;=1,0,IF(J273=2,'الإعدادات'!$B$5,'الإعدادات'!$B$6)),2)))</f>
        <v/>
      </c>
      <c r="L273" s="21">
        <f>IF(K273="","",IF(H273="منسحب",0,ROUND(MAX(0,I273-K273-N(G273)),2)))</f>
        <v/>
      </c>
      <c r="M273" s="21">
        <f>IF(L273="","",ROUND(L273*SUMIFS('الإعدادات'!$C$10:$C$17,'الإعدادات'!$B$10:$B$17,"&lt;="&amp;'الإعدادات'!$B$4),2))</f>
        <v/>
      </c>
      <c r="N273" s="21">
        <f>IF(A273&amp;""="","",SUMIFS('الدفعات'!$C$6:$C$2005,'الدفعات'!$B$6:$B$2005,A273&amp;""))</f>
        <v/>
      </c>
      <c r="O273" s="21">
        <f>IF(M273="","",ROUND(M273-N273,2))</f>
        <v/>
      </c>
      <c r="P273" s="21">
        <f>IF(L273="","",ROUND(L273-N273,2))</f>
        <v/>
      </c>
      <c r="Q273" s="6">
        <f>IF(A273&amp;""="","",IF(H273="منسحب","منسحب",IF(L273="","بيانات ناقصة",IF(O273&gt;0,"متأخر",IF(O273&lt;0,"دفع مقدمًا","مسدد حتى اليوم")))))</f>
        <v/>
      </c>
      <c r="R273" s="23">
        <f>IF(A273&amp;""="","",IFERROR(SUMIFS('الدفعات'!$A$6:$A$2005,'الدفعات'!$B$6:$B$2005,A273&amp;"",'الدفعات'!$G$6:$G$2005,1)/COUNTIFS('الدفعات'!$B$6:$B$2005,A273&amp;"",'الدفعات'!$G$6:$G$2005,1),""))</f>
        <v/>
      </c>
      <c r="S273" s="22">
        <f>IF(Q273="متأخر",COUNTIFS($Q$6:$Q$505,"متأخر",$O$6:$O$505,"&gt;"&amp;O273)+COUNTIFS($Q$6:Q273,"متأخر",$O$6:O273,O273),"")</f>
        <v/>
      </c>
    </row>
    <row r="274">
      <c r="A274" s="5" t="n"/>
      <c r="B274" s="5" t="n"/>
      <c r="C274" s="5" t="n"/>
      <c r="D274" s="5" t="n"/>
      <c r="E274" s="20" t="n"/>
      <c r="F274" s="5" t="n"/>
      <c r="G274" s="19" t="n"/>
      <c r="H274" s="5" t="n"/>
      <c r="I274" s="21">
        <f>IF(F274&amp;""="","",IFERROR(INDEX('المراحل'!$B$6:$B$45,MATCH(F274&amp;"",'المراحل'!$A$6:$A$45,0)),""))</f>
        <v/>
      </c>
      <c r="J274" s="22">
        <f>IF(A274&amp;""="","",IF(B274&amp;""="",1,COUNTIFS($B$6:B274,B274&amp;"",$H$6:H274,"&lt;&gt;منسحب")))</f>
        <v/>
      </c>
      <c r="K274" s="21">
        <f>IF(OR(I274="",J274=""),"",IF(H274="منسحب",0,ROUND(I274*IF(J274&lt;=1,0,IF(J274=2,'الإعدادات'!$B$5,'الإعدادات'!$B$6)),2)))</f>
        <v/>
      </c>
      <c r="L274" s="21">
        <f>IF(K274="","",IF(H274="منسحب",0,ROUND(MAX(0,I274-K274-N(G274)),2)))</f>
        <v/>
      </c>
      <c r="M274" s="21">
        <f>IF(L274="","",ROUND(L274*SUMIFS('الإعدادات'!$C$10:$C$17,'الإعدادات'!$B$10:$B$17,"&lt;="&amp;'الإعدادات'!$B$4),2))</f>
        <v/>
      </c>
      <c r="N274" s="21">
        <f>IF(A274&amp;""="","",SUMIFS('الدفعات'!$C$6:$C$2005,'الدفعات'!$B$6:$B$2005,A274&amp;""))</f>
        <v/>
      </c>
      <c r="O274" s="21">
        <f>IF(M274="","",ROUND(M274-N274,2))</f>
        <v/>
      </c>
      <c r="P274" s="21">
        <f>IF(L274="","",ROUND(L274-N274,2))</f>
        <v/>
      </c>
      <c r="Q274" s="6">
        <f>IF(A274&amp;""="","",IF(H274="منسحب","منسحب",IF(L274="","بيانات ناقصة",IF(O274&gt;0,"متأخر",IF(O274&lt;0,"دفع مقدمًا","مسدد حتى اليوم")))))</f>
        <v/>
      </c>
      <c r="R274" s="23">
        <f>IF(A274&amp;""="","",IFERROR(SUMIFS('الدفعات'!$A$6:$A$2005,'الدفعات'!$B$6:$B$2005,A274&amp;"",'الدفعات'!$G$6:$G$2005,1)/COUNTIFS('الدفعات'!$B$6:$B$2005,A274&amp;"",'الدفعات'!$G$6:$G$2005,1),""))</f>
        <v/>
      </c>
      <c r="S274" s="22">
        <f>IF(Q274="متأخر",COUNTIFS($Q$6:$Q$505,"متأخر",$O$6:$O$505,"&gt;"&amp;O274)+COUNTIFS($Q$6:Q274,"متأخر",$O$6:O274,O274),"")</f>
        <v/>
      </c>
    </row>
    <row r="275">
      <c r="A275" s="5" t="n"/>
      <c r="B275" s="5" t="n"/>
      <c r="C275" s="5" t="n"/>
      <c r="D275" s="5" t="n"/>
      <c r="E275" s="20" t="n"/>
      <c r="F275" s="5" t="n"/>
      <c r="G275" s="19" t="n"/>
      <c r="H275" s="5" t="n"/>
      <c r="I275" s="21">
        <f>IF(F275&amp;""="","",IFERROR(INDEX('المراحل'!$B$6:$B$45,MATCH(F275&amp;"",'المراحل'!$A$6:$A$45,0)),""))</f>
        <v/>
      </c>
      <c r="J275" s="22">
        <f>IF(A275&amp;""="","",IF(B275&amp;""="",1,COUNTIFS($B$6:B275,B275&amp;"",$H$6:H275,"&lt;&gt;منسحب")))</f>
        <v/>
      </c>
      <c r="K275" s="21">
        <f>IF(OR(I275="",J275=""),"",IF(H275="منسحب",0,ROUND(I275*IF(J275&lt;=1,0,IF(J275=2,'الإعدادات'!$B$5,'الإعدادات'!$B$6)),2)))</f>
        <v/>
      </c>
      <c r="L275" s="21">
        <f>IF(K275="","",IF(H275="منسحب",0,ROUND(MAX(0,I275-K275-N(G275)),2)))</f>
        <v/>
      </c>
      <c r="M275" s="21">
        <f>IF(L275="","",ROUND(L275*SUMIFS('الإعدادات'!$C$10:$C$17,'الإعدادات'!$B$10:$B$17,"&lt;="&amp;'الإعدادات'!$B$4),2))</f>
        <v/>
      </c>
      <c r="N275" s="21">
        <f>IF(A275&amp;""="","",SUMIFS('الدفعات'!$C$6:$C$2005,'الدفعات'!$B$6:$B$2005,A275&amp;""))</f>
        <v/>
      </c>
      <c r="O275" s="21">
        <f>IF(M275="","",ROUND(M275-N275,2))</f>
        <v/>
      </c>
      <c r="P275" s="21">
        <f>IF(L275="","",ROUND(L275-N275,2))</f>
        <v/>
      </c>
      <c r="Q275" s="6">
        <f>IF(A275&amp;""="","",IF(H275="منسحب","منسحب",IF(L275="","بيانات ناقصة",IF(O275&gt;0,"متأخر",IF(O275&lt;0,"دفع مقدمًا","مسدد حتى اليوم")))))</f>
        <v/>
      </c>
      <c r="R275" s="23">
        <f>IF(A275&amp;""="","",IFERROR(SUMIFS('الدفعات'!$A$6:$A$2005,'الدفعات'!$B$6:$B$2005,A275&amp;"",'الدفعات'!$G$6:$G$2005,1)/COUNTIFS('الدفعات'!$B$6:$B$2005,A275&amp;"",'الدفعات'!$G$6:$G$2005,1),""))</f>
        <v/>
      </c>
      <c r="S275" s="22">
        <f>IF(Q275="متأخر",COUNTIFS($Q$6:$Q$505,"متأخر",$O$6:$O$505,"&gt;"&amp;O275)+COUNTIFS($Q$6:Q275,"متأخر",$O$6:O275,O275),"")</f>
        <v/>
      </c>
    </row>
    <row r="276">
      <c r="A276" s="5" t="n"/>
      <c r="B276" s="5" t="n"/>
      <c r="C276" s="5" t="n"/>
      <c r="D276" s="5" t="n"/>
      <c r="E276" s="20" t="n"/>
      <c r="F276" s="5" t="n"/>
      <c r="G276" s="19" t="n"/>
      <c r="H276" s="5" t="n"/>
      <c r="I276" s="21">
        <f>IF(F276&amp;""="","",IFERROR(INDEX('المراحل'!$B$6:$B$45,MATCH(F276&amp;"",'المراحل'!$A$6:$A$45,0)),""))</f>
        <v/>
      </c>
      <c r="J276" s="22">
        <f>IF(A276&amp;""="","",IF(B276&amp;""="",1,COUNTIFS($B$6:B276,B276&amp;"",$H$6:H276,"&lt;&gt;منسحب")))</f>
        <v/>
      </c>
      <c r="K276" s="21">
        <f>IF(OR(I276="",J276=""),"",IF(H276="منسحب",0,ROUND(I276*IF(J276&lt;=1,0,IF(J276=2,'الإعدادات'!$B$5,'الإعدادات'!$B$6)),2)))</f>
        <v/>
      </c>
      <c r="L276" s="21">
        <f>IF(K276="","",IF(H276="منسحب",0,ROUND(MAX(0,I276-K276-N(G276)),2)))</f>
        <v/>
      </c>
      <c r="M276" s="21">
        <f>IF(L276="","",ROUND(L276*SUMIFS('الإعدادات'!$C$10:$C$17,'الإعدادات'!$B$10:$B$17,"&lt;="&amp;'الإعدادات'!$B$4),2))</f>
        <v/>
      </c>
      <c r="N276" s="21">
        <f>IF(A276&amp;""="","",SUMIFS('الدفعات'!$C$6:$C$2005,'الدفعات'!$B$6:$B$2005,A276&amp;""))</f>
        <v/>
      </c>
      <c r="O276" s="21">
        <f>IF(M276="","",ROUND(M276-N276,2))</f>
        <v/>
      </c>
      <c r="P276" s="21">
        <f>IF(L276="","",ROUND(L276-N276,2))</f>
        <v/>
      </c>
      <c r="Q276" s="6">
        <f>IF(A276&amp;""="","",IF(H276="منسحب","منسحب",IF(L276="","بيانات ناقصة",IF(O276&gt;0,"متأخر",IF(O276&lt;0,"دفع مقدمًا","مسدد حتى اليوم")))))</f>
        <v/>
      </c>
      <c r="R276" s="23">
        <f>IF(A276&amp;""="","",IFERROR(SUMIFS('الدفعات'!$A$6:$A$2005,'الدفعات'!$B$6:$B$2005,A276&amp;"",'الدفعات'!$G$6:$G$2005,1)/COUNTIFS('الدفعات'!$B$6:$B$2005,A276&amp;"",'الدفعات'!$G$6:$G$2005,1),""))</f>
        <v/>
      </c>
      <c r="S276" s="22">
        <f>IF(Q276="متأخر",COUNTIFS($Q$6:$Q$505,"متأخر",$O$6:$O$505,"&gt;"&amp;O276)+COUNTIFS($Q$6:Q276,"متأخر",$O$6:O276,O276),"")</f>
        <v/>
      </c>
    </row>
    <row r="277">
      <c r="A277" s="5" t="n"/>
      <c r="B277" s="5" t="n"/>
      <c r="C277" s="5" t="n"/>
      <c r="D277" s="5" t="n"/>
      <c r="E277" s="20" t="n"/>
      <c r="F277" s="5" t="n"/>
      <c r="G277" s="19" t="n"/>
      <c r="H277" s="5" t="n"/>
      <c r="I277" s="21">
        <f>IF(F277&amp;""="","",IFERROR(INDEX('المراحل'!$B$6:$B$45,MATCH(F277&amp;"",'المراحل'!$A$6:$A$45,0)),""))</f>
        <v/>
      </c>
      <c r="J277" s="22">
        <f>IF(A277&amp;""="","",IF(B277&amp;""="",1,COUNTIFS($B$6:B277,B277&amp;"",$H$6:H277,"&lt;&gt;منسحب")))</f>
        <v/>
      </c>
      <c r="K277" s="21">
        <f>IF(OR(I277="",J277=""),"",IF(H277="منسحب",0,ROUND(I277*IF(J277&lt;=1,0,IF(J277=2,'الإعدادات'!$B$5,'الإعدادات'!$B$6)),2)))</f>
        <v/>
      </c>
      <c r="L277" s="21">
        <f>IF(K277="","",IF(H277="منسحب",0,ROUND(MAX(0,I277-K277-N(G277)),2)))</f>
        <v/>
      </c>
      <c r="M277" s="21">
        <f>IF(L277="","",ROUND(L277*SUMIFS('الإعدادات'!$C$10:$C$17,'الإعدادات'!$B$10:$B$17,"&lt;="&amp;'الإعدادات'!$B$4),2))</f>
        <v/>
      </c>
      <c r="N277" s="21">
        <f>IF(A277&amp;""="","",SUMIFS('الدفعات'!$C$6:$C$2005,'الدفعات'!$B$6:$B$2005,A277&amp;""))</f>
        <v/>
      </c>
      <c r="O277" s="21">
        <f>IF(M277="","",ROUND(M277-N277,2))</f>
        <v/>
      </c>
      <c r="P277" s="21">
        <f>IF(L277="","",ROUND(L277-N277,2))</f>
        <v/>
      </c>
      <c r="Q277" s="6">
        <f>IF(A277&amp;""="","",IF(H277="منسحب","منسحب",IF(L277="","بيانات ناقصة",IF(O277&gt;0,"متأخر",IF(O277&lt;0,"دفع مقدمًا","مسدد حتى اليوم")))))</f>
        <v/>
      </c>
      <c r="R277" s="23">
        <f>IF(A277&amp;""="","",IFERROR(SUMIFS('الدفعات'!$A$6:$A$2005,'الدفعات'!$B$6:$B$2005,A277&amp;"",'الدفعات'!$G$6:$G$2005,1)/COUNTIFS('الدفعات'!$B$6:$B$2005,A277&amp;"",'الدفعات'!$G$6:$G$2005,1),""))</f>
        <v/>
      </c>
      <c r="S277" s="22">
        <f>IF(Q277="متأخر",COUNTIFS($Q$6:$Q$505,"متأخر",$O$6:$O$505,"&gt;"&amp;O277)+COUNTIFS($Q$6:Q277,"متأخر",$O$6:O277,O277),"")</f>
        <v/>
      </c>
    </row>
    <row r="278">
      <c r="A278" s="5" t="n"/>
      <c r="B278" s="5" t="n"/>
      <c r="C278" s="5" t="n"/>
      <c r="D278" s="5" t="n"/>
      <c r="E278" s="20" t="n"/>
      <c r="F278" s="5" t="n"/>
      <c r="G278" s="19" t="n"/>
      <c r="H278" s="5" t="n"/>
      <c r="I278" s="21">
        <f>IF(F278&amp;""="","",IFERROR(INDEX('المراحل'!$B$6:$B$45,MATCH(F278&amp;"",'المراحل'!$A$6:$A$45,0)),""))</f>
        <v/>
      </c>
      <c r="J278" s="22">
        <f>IF(A278&amp;""="","",IF(B278&amp;""="",1,COUNTIFS($B$6:B278,B278&amp;"",$H$6:H278,"&lt;&gt;منسحب")))</f>
        <v/>
      </c>
      <c r="K278" s="21">
        <f>IF(OR(I278="",J278=""),"",IF(H278="منسحب",0,ROUND(I278*IF(J278&lt;=1,0,IF(J278=2,'الإعدادات'!$B$5,'الإعدادات'!$B$6)),2)))</f>
        <v/>
      </c>
      <c r="L278" s="21">
        <f>IF(K278="","",IF(H278="منسحب",0,ROUND(MAX(0,I278-K278-N(G278)),2)))</f>
        <v/>
      </c>
      <c r="M278" s="21">
        <f>IF(L278="","",ROUND(L278*SUMIFS('الإعدادات'!$C$10:$C$17,'الإعدادات'!$B$10:$B$17,"&lt;="&amp;'الإعدادات'!$B$4),2))</f>
        <v/>
      </c>
      <c r="N278" s="21">
        <f>IF(A278&amp;""="","",SUMIFS('الدفعات'!$C$6:$C$2005,'الدفعات'!$B$6:$B$2005,A278&amp;""))</f>
        <v/>
      </c>
      <c r="O278" s="21">
        <f>IF(M278="","",ROUND(M278-N278,2))</f>
        <v/>
      </c>
      <c r="P278" s="21">
        <f>IF(L278="","",ROUND(L278-N278,2))</f>
        <v/>
      </c>
      <c r="Q278" s="6">
        <f>IF(A278&amp;""="","",IF(H278="منسحب","منسحب",IF(L278="","بيانات ناقصة",IF(O278&gt;0,"متأخر",IF(O278&lt;0,"دفع مقدمًا","مسدد حتى اليوم")))))</f>
        <v/>
      </c>
      <c r="R278" s="23">
        <f>IF(A278&amp;""="","",IFERROR(SUMIFS('الدفعات'!$A$6:$A$2005,'الدفعات'!$B$6:$B$2005,A278&amp;"",'الدفعات'!$G$6:$G$2005,1)/COUNTIFS('الدفعات'!$B$6:$B$2005,A278&amp;"",'الدفعات'!$G$6:$G$2005,1),""))</f>
        <v/>
      </c>
      <c r="S278" s="22">
        <f>IF(Q278="متأخر",COUNTIFS($Q$6:$Q$505,"متأخر",$O$6:$O$505,"&gt;"&amp;O278)+COUNTIFS($Q$6:Q278,"متأخر",$O$6:O278,O278),"")</f>
        <v/>
      </c>
    </row>
    <row r="279">
      <c r="A279" s="5" t="n"/>
      <c r="B279" s="5" t="n"/>
      <c r="C279" s="5" t="n"/>
      <c r="D279" s="5" t="n"/>
      <c r="E279" s="20" t="n"/>
      <c r="F279" s="5" t="n"/>
      <c r="G279" s="19" t="n"/>
      <c r="H279" s="5" t="n"/>
      <c r="I279" s="21">
        <f>IF(F279&amp;""="","",IFERROR(INDEX('المراحل'!$B$6:$B$45,MATCH(F279&amp;"",'المراحل'!$A$6:$A$45,0)),""))</f>
        <v/>
      </c>
      <c r="J279" s="22">
        <f>IF(A279&amp;""="","",IF(B279&amp;""="",1,COUNTIFS($B$6:B279,B279&amp;"",$H$6:H279,"&lt;&gt;منسحب")))</f>
        <v/>
      </c>
      <c r="K279" s="21">
        <f>IF(OR(I279="",J279=""),"",IF(H279="منسحب",0,ROUND(I279*IF(J279&lt;=1,0,IF(J279=2,'الإعدادات'!$B$5,'الإعدادات'!$B$6)),2)))</f>
        <v/>
      </c>
      <c r="L279" s="21">
        <f>IF(K279="","",IF(H279="منسحب",0,ROUND(MAX(0,I279-K279-N(G279)),2)))</f>
        <v/>
      </c>
      <c r="M279" s="21">
        <f>IF(L279="","",ROUND(L279*SUMIFS('الإعدادات'!$C$10:$C$17,'الإعدادات'!$B$10:$B$17,"&lt;="&amp;'الإعدادات'!$B$4),2))</f>
        <v/>
      </c>
      <c r="N279" s="21">
        <f>IF(A279&amp;""="","",SUMIFS('الدفعات'!$C$6:$C$2005,'الدفعات'!$B$6:$B$2005,A279&amp;""))</f>
        <v/>
      </c>
      <c r="O279" s="21">
        <f>IF(M279="","",ROUND(M279-N279,2))</f>
        <v/>
      </c>
      <c r="P279" s="21">
        <f>IF(L279="","",ROUND(L279-N279,2))</f>
        <v/>
      </c>
      <c r="Q279" s="6">
        <f>IF(A279&amp;""="","",IF(H279="منسحب","منسحب",IF(L279="","بيانات ناقصة",IF(O279&gt;0,"متأخر",IF(O279&lt;0,"دفع مقدمًا","مسدد حتى اليوم")))))</f>
        <v/>
      </c>
      <c r="R279" s="23">
        <f>IF(A279&amp;""="","",IFERROR(SUMIFS('الدفعات'!$A$6:$A$2005,'الدفعات'!$B$6:$B$2005,A279&amp;"",'الدفعات'!$G$6:$G$2005,1)/COUNTIFS('الدفعات'!$B$6:$B$2005,A279&amp;"",'الدفعات'!$G$6:$G$2005,1),""))</f>
        <v/>
      </c>
      <c r="S279" s="22">
        <f>IF(Q279="متأخر",COUNTIFS($Q$6:$Q$505,"متأخر",$O$6:$O$505,"&gt;"&amp;O279)+COUNTIFS($Q$6:Q279,"متأخر",$O$6:O279,O279),"")</f>
        <v/>
      </c>
    </row>
    <row r="280">
      <c r="A280" s="5" t="n"/>
      <c r="B280" s="5" t="n"/>
      <c r="C280" s="5" t="n"/>
      <c r="D280" s="5" t="n"/>
      <c r="E280" s="20" t="n"/>
      <c r="F280" s="5" t="n"/>
      <c r="G280" s="19" t="n"/>
      <c r="H280" s="5" t="n"/>
      <c r="I280" s="21">
        <f>IF(F280&amp;""="","",IFERROR(INDEX('المراحل'!$B$6:$B$45,MATCH(F280&amp;"",'المراحل'!$A$6:$A$45,0)),""))</f>
        <v/>
      </c>
      <c r="J280" s="22">
        <f>IF(A280&amp;""="","",IF(B280&amp;""="",1,COUNTIFS($B$6:B280,B280&amp;"",$H$6:H280,"&lt;&gt;منسحب")))</f>
        <v/>
      </c>
      <c r="K280" s="21">
        <f>IF(OR(I280="",J280=""),"",IF(H280="منسحب",0,ROUND(I280*IF(J280&lt;=1,0,IF(J280=2,'الإعدادات'!$B$5,'الإعدادات'!$B$6)),2)))</f>
        <v/>
      </c>
      <c r="L280" s="21">
        <f>IF(K280="","",IF(H280="منسحب",0,ROUND(MAX(0,I280-K280-N(G280)),2)))</f>
        <v/>
      </c>
      <c r="M280" s="21">
        <f>IF(L280="","",ROUND(L280*SUMIFS('الإعدادات'!$C$10:$C$17,'الإعدادات'!$B$10:$B$17,"&lt;="&amp;'الإعدادات'!$B$4),2))</f>
        <v/>
      </c>
      <c r="N280" s="21">
        <f>IF(A280&amp;""="","",SUMIFS('الدفعات'!$C$6:$C$2005,'الدفعات'!$B$6:$B$2005,A280&amp;""))</f>
        <v/>
      </c>
      <c r="O280" s="21">
        <f>IF(M280="","",ROUND(M280-N280,2))</f>
        <v/>
      </c>
      <c r="P280" s="21">
        <f>IF(L280="","",ROUND(L280-N280,2))</f>
        <v/>
      </c>
      <c r="Q280" s="6">
        <f>IF(A280&amp;""="","",IF(H280="منسحب","منسحب",IF(L280="","بيانات ناقصة",IF(O280&gt;0,"متأخر",IF(O280&lt;0,"دفع مقدمًا","مسدد حتى اليوم")))))</f>
        <v/>
      </c>
      <c r="R280" s="23">
        <f>IF(A280&amp;""="","",IFERROR(SUMIFS('الدفعات'!$A$6:$A$2005,'الدفعات'!$B$6:$B$2005,A280&amp;"",'الدفعات'!$G$6:$G$2005,1)/COUNTIFS('الدفعات'!$B$6:$B$2005,A280&amp;"",'الدفعات'!$G$6:$G$2005,1),""))</f>
        <v/>
      </c>
      <c r="S280" s="22">
        <f>IF(Q280="متأخر",COUNTIFS($Q$6:$Q$505,"متأخر",$O$6:$O$505,"&gt;"&amp;O280)+COUNTIFS($Q$6:Q280,"متأخر",$O$6:O280,O280),"")</f>
        <v/>
      </c>
    </row>
    <row r="281">
      <c r="A281" s="5" t="n"/>
      <c r="B281" s="5" t="n"/>
      <c r="C281" s="5" t="n"/>
      <c r="D281" s="5" t="n"/>
      <c r="E281" s="20" t="n"/>
      <c r="F281" s="5" t="n"/>
      <c r="G281" s="19" t="n"/>
      <c r="H281" s="5" t="n"/>
      <c r="I281" s="21">
        <f>IF(F281&amp;""="","",IFERROR(INDEX('المراحل'!$B$6:$B$45,MATCH(F281&amp;"",'المراحل'!$A$6:$A$45,0)),""))</f>
        <v/>
      </c>
      <c r="J281" s="22">
        <f>IF(A281&amp;""="","",IF(B281&amp;""="",1,COUNTIFS($B$6:B281,B281&amp;"",$H$6:H281,"&lt;&gt;منسحب")))</f>
        <v/>
      </c>
      <c r="K281" s="21">
        <f>IF(OR(I281="",J281=""),"",IF(H281="منسحب",0,ROUND(I281*IF(J281&lt;=1,0,IF(J281=2,'الإعدادات'!$B$5,'الإعدادات'!$B$6)),2)))</f>
        <v/>
      </c>
      <c r="L281" s="21">
        <f>IF(K281="","",IF(H281="منسحب",0,ROUND(MAX(0,I281-K281-N(G281)),2)))</f>
        <v/>
      </c>
      <c r="M281" s="21">
        <f>IF(L281="","",ROUND(L281*SUMIFS('الإعدادات'!$C$10:$C$17,'الإعدادات'!$B$10:$B$17,"&lt;="&amp;'الإعدادات'!$B$4),2))</f>
        <v/>
      </c>
      <c r="N281" s="21">
        <f>IF(A281&amp;""="","",SUMIFS('الدفعات'!$C$6:$C$2005,'الدفعات'!$B$6:$B$2005,A281&amp;""))</f>
        <v/>
      </c>
      <c r="O281" s="21">
        <f>IF(M281="","",ROUND(M281-N281,2))</f>
        <v/>
      </c>
      <c r="P281" s="21">
        <f>IF(L281="","",ROUND(L281-N281,2))</f>
        <v/>
      </c>
      <c r="Q281" s="6">
        <f>IF(A281&amp;""="","",IF(H281="منسحب","منسحب",IF(L281="","بيانات ناقصة",IF(O281&gt;0,"متأخر",IF(O281&lt;0,"دفع مقدمًا","مسدد حتى اليوم")))))</f>
        <v/>
      </c>
      <c r="R281" s="23">
        <f>IF(A281&amp;""="","",IFERROR(SUMIFS('الدفعات'!$A$6:$A$2005,'الدفعات'!$B$6:$B$2005,A281&amp;"",'الدفعات'!$G$6:$G$2005,1)/COUNTIFS('الدفعات'!$B$6:$B$2005,A281&amp;"",'الدفعات'!$G$6:$G$2005,1),""))</f>
        <v/>
      </c>
      <c r="S281" s="22">
        <f>IF(Q281="متأخر",COUNTIFS($Q$6:$Q$505,"متأخر",$O$6:$O$505,"&gt;"&amp;O281)+COUNTIFS($Q$6:Q281,"متأخر",$O$6:O281,O281),"")</f>
        <v/>
      </c>
    </row>
    <row r="282">
      <c r="A282" s="5" t="n"/>
      <c r="B282" s="5" t="n"/>
      <c r="C282" s="5" t="n"/>
      <c r="D282" s="5" t="n"/>
      <c r="E282" s="20" t="n"/>
      <c r="F282" s="5" t="n"/>
      <c r="G282" s="19" t="n"/>
      <c r="H282" s="5" t="n"/>
      <c r="I282" s="21">
        <f>IF(F282&amp;""="","",IFERROR(INDEX('المراحل'!$B$6:$B$45,MATCH(F282&amp;"",'المراحل'!$A$6:$A$45,0)),""))</f>
        <v/>
      </c>
      <c r="J282" s="22">
        <f>IF(A282&amp;""="","",IF(B282&amp;""="",1,COUNTIFS($B$6:B282,B282&amp;"",$H$6:H282,"&lt;&gt;منسحب")))</f>
        <v/>
      </c>
      <c r="K282" s="21">
        <f>IF(OR(I282="",J282=""),"",IF(H282="منسحب",0,ROUND(I282*IF(J282&lt;=1,0,IF(J282=2,'الإعدادات'!$B$5,'الإعدادات'!$B$6)),2)))</f>
        <v/>
      </c>
      <c r="L282" s="21">
        <f>IF(K282="","",IF(H282="منسحب",0,ROUND(MAX(0,I282-K282-N(G282)),2)))</f>
        <v/>
      </c>
      <c r="M282" s="21">
        <f>IF(L282="","",ROUND(L282*SUMIFS('الإعدادات'!$C$10:$C$17,'الإعدادات'!$B$10:$B$17,"&lt;="&amp;'الإعدادات'!$B$4),2))</f>
        <v/>
      </c>
      <c r="N282" s="21">
        <f>IF(A282&amp;""="","",SUMIFS('الدفعات'!$C$6:$C$2005,'الدفعات'!$B$6:$B$2005,A282&amp;""))</f>
        <v/>
      </c>
      <c r="O282" s="21">
        <f>IF(M282="","",ROUND(M282-N282,2))</f>
        <v/>
      </c>
      <c r="P282" s="21">
        <f>IF(L282="","",ROUND(L282-N282,2))</f>
        <v/>
      </c>
      <c r="Q282" s="6">
        <f>IF(A282&amp;""="","",IF(H282="منسحب","منسحب",IF(L282="","بيانات ناقصة",IF(O282&gt;0,"متأخر",IF(O282&lt;0,"دفع مقدمًا","مسدد حتى اليوم")))))</f>
        <v/>
      </c>
      <c r="R282" s="23">
        <f>IF(A282&amp;""="","",IFERROR(SUMIFS('الدفعات'!$A$6:$A$2005,'الدفعات'!$B$6:$B$2005,A282&amp;"",'الدفعات'!$G$6:$G$2005,1)/COUNTIFS('الدفعات'!$B$6:$B$2005,A282&amp;"",'الدفعات'!$G$6:$G$2005,1),""))</f>
        <v/>
      </c>
      <c r="S282" s="22">
        <f>IF(Q282="متأخر",COUNTIFS($Q$6:$Q$505,"متأخر",$O$6:$O$505,"&gt;"&amp;O282)+COUNTIFS($Q$6:Q282,"متأخر",$O$6:O282,O282),"")</f>
        <v/>
      </c>
    </row>
    <row r="283">
      <c r="A283" s="5" t="n"/>
      <c r="B283" s="5" t="n"/>
      <c r="C283" s="5" t="n"/>
      <c r="D283" s="5" t="n"/>
      <c r="E283" s="20" t="n"/>
      <c r="F283" s="5" t="n"/>
      <c r="G283" s="19" t="n"/>
      <c r="H283" s="5" t="n"/>
      <c r="I283" s="21">
        <f>IF(F283&amp;""="","",IFERROR(INDEX('المراحل'!$B$6:$B$45,MATCH(F283&amp;"",'المراحل'!$A$6:$A$45,0)),""))</f>
        <v/>
      </c>
      <c r="J283" s="22">
        <f>IF(A283&amp;""="","",IF(B283&amp;""="",1,COUNTIFS($B$6:B283,B283&amp;"",$H$6:H283,"&lt;&gt;منسحب")))</f>
        <v/>
      </c>
      <c r="K283" s="21">
        <f>IF(OR(I283="",J283=""),"",IF(H283="منسحب",0,ROUND(I283*IF(J283&lt;=1,0,IF(J283=2,'الإعدادات'!$B$5,'الإعدادات'!$B$6)),2)))</f>
        <v/>
      </c>
      <c r="L283" s="21">
        <f>IF(K283="","",IF(H283="منسحب",0,ROUND(MAX(0,I283-K283-N(G283)),2)))</f>
        <v/>
      </c>
      <c r="M283" s="21">
        <f>IF(L283="","",ROUND(L283*SUMIFS('الإعدادات'!$C$10:$C$17,'الإعدادات'!$B$10:$B$17,"&lt;="&amp;'الإعدادات'!$B$4),2))</f>
        <v/>
      </c>
      <c r="N283" s="21">
        <f>IF(A283&amp;""="","",SUMIFS('الدفعات'!$C$6:$C$2005,'الدفعات'!$B$6:$B$2005,A283&amp;""))</f>
        <v/>
      </c>
      <c r="O283" s="21">
        <f>IF(M283="","",ROUND(M283-N283,2))</f>
        <v/>
      </c>
      <c r="P283" s="21">
        <f>IF(L283="","",ROUND(L283-N283,2))</f>
        <v/>
      </c>
      <c r="Q283" s="6">
        <f>IF(A283&amp;""="","",IF(H283="منسحب","منسحب",IF(L283="","بيانات ناقصة",IF(O283&gt;0,"متأخر",IF(O283&lt;0,"دفع مقدمًا","مسدد حتى اليوم")))))</f>
        <v/>
      </c>
      <c r="R283" s="23">
        <f>IF(A283&amp;""="","",IFERROR(SUMIFS('الدفعات'!$A$6:$A$2005,'الدفعات'!$B$6:$B$2005,A283&amp;"",'الدفعات'!$G$6:$G$2005,1)/COUNTIFS('الدفعات'!$B$6:$B$2005,A283&amp;"",'الدفعات'!$G$6:$G$2005,1),""))</f>
        <v/>
      </c>
      <c r="S283" s="22">
        <f>IF(Q283="متأخر",COUNTIFS($Q$6:$Q$505,"متأخر",$O$6:$O$505,"&gt;"&amp;O283)+COUNTIFS($Q$6:Q283,"متأخر",$O$6:O283,O283),"")</f>
        <v/>
      </c>
    </row>
    <row r="284">
      <c r="A284" s="5" t="n"/>
      <c r="B284" s="5" t="n"/>
      <c r="C284" s="5" t="n"/>
      <c r="D284" s="5" t="n"/>
      <c r="E284" s="20" t="n"/>
      <c r="F284" s="5" t="n"/>
      <c r="G284" s="19" t="n"/>
      <c r="H284" s="5" t="n"/>
      <c r="I284" s="21">
        <f>IF(F284&amp;""="","",IFERROR(INDEX('المراحل'!$B$6:$B$45,MATCH(F284&amp;"",'المراحل'!$A$6:$A$45,0)),""))</f>
        <v/>
      </c>
      <c r="J284" s="22">
        <f>IF(A284&amp;""="","",IF(B284&amp;""="",1,COUNTIFS($B$6:B284,B284&amp;"",$H$6:H284,"&lt;&gt;منسحب")))</f>
        <v/>
      </c>
      <c r="K284" s="21">
        <f>IF(OR(I284="",J284=""),"",IF(H284="منسحب",0,ROUND(I284*IF(J284&lt;=1,0,IF(J284=2,'الإعدادات'!$B$5,'الإعدادات'!$B$6)),2)))</f>
        <v/>
      </c>
      <c r="L284" s="21">
        <f>IF(K284="","",IF(H284="منسحب",0,ROUND(MAX(0,I284-K284-N(G284)),2)))</f>
        <v/>
      </c>
      <c r="M284" s="21">
        <f>IF(L284="","",ROUND(L284*SUMIFS('الإعدادات'!$C$10:$C$17,'الإعدادات'!$B$10:$B$17,"&lt;="&amp;'الإعدادات'!$B$4),2))</f>
        <v/>
      </c>
      <c r="N284" s="21">
        <f>IF(A284&amp;""="","",SUMIFS('الدفعات'!$C$6:$C$2005,'الدفعات'!$B$6:$B$2005,A284&amp;""))</f>
        <v/>
      </c>
      <c r="O284" s="21">
        <f>IF(M284="","",ROUND(M284-N284,2))</f>
        <v/>
      </c>
      <c r="P284" s="21">
        <f>IF(L284="","",ROUND(L284-N284,2))</f>
        <v/>
      </c>
      <c r="Q284" s="6">
        <f>IF(A284&amp;""="","",IF(H284="منسحب","منسحب",IF(L284="","بيانات ناقصة",IF(O284&gt;0,"متأخر",IF(O284&lt;0,"دفع مقدمًا","مسدد حتى اليوم")))))</f>
        <v/>
      </c>
      <c r="R284" s="23">
        <f>IF(A284&amp;""="","",IFERROR(SUMIFS('الدفعات'!$A$6:$A$2005,'الدفعات'!$B$6:$B$2005,A284&amp;"",'الدفعات'!$G$6:$G$2005,1)/COUNTIFS('الدفعات'!$B$6:$B$2005,A284&amp;"",'الدفعات'!$G$6:$G$2005,1),""))</f>
        <v/>
      </c>
      <c r="S284" s="22">
        <f>IF(Q284="متأخر",COUNTIFS($Q$6:$Q$505,"متأخر",$O$6:$O$505,"&gt;"&amp;O284)+COUNTIFS($Q$6:Q284,"متأخر",$O$6:O284,O284),"")</f>
        <v/>
      </c>
    </row>
    <row r="285">
      <c r="A285" s="5" t="n"/>
      <c r="B285" s="5" t="n"/>
      <c r="C285" s="5" t="n"/>
      <c r="D285" s="5" t="n"/>
      <c r="E285" s="20" t="n"/>
      <c r="F285" s="5" t="n"/>
      <c r="G285" s="19" t="n"/>
      <c r="H285" s="5" t="n"/>
      <c r="I285" s="21">
        <f>IF(F285&amp;""="","",IFERROR(INDEX('المراحل'!$B$6:$B$45,MATCH(F285&amp;"",'المراحل'!$A$6:$A$45,0)),""))</f>
        <v/>
      </c>
      <c r="J285" s="22">
        <f>IF(A285&amp;""="","",IF(B285&amp;""="",1,COUNTIFS($B$6:B285,B285&amp;"",$H$6:H285,"&lt;&gt;منسحب")))</f>
        <v/>
      </c>
      <c r="K285" s="21">
        <f>IF(OR(I285="",J285=""),"",IF(H285="منسحب",0,ROUND(I285*IF(J285&lt;=1,0,IF(J285=2,'الإعدادات'!$B$5,'الإعدادات'!$B$6)),2)))</f>
        <v/>
      </c>
      <c r="L285" s="21">
        <f>IF(K285="","",IF(H285="منسحب",0,ROUND(MAX(0,I285-K285-N(G285)),2)))</f>
        <v/>
      </c>
      <c r="M285" s="21">
        <f>IF(L285="","",ROUND(L285*SUMIFS('الإعدادات'!$C$10:$C$17,'الإعدادات'!$B$10:$B$17,"&lt;="&amp;'الإعدادات'!$B$4),2))</f>
        <v/>
      </c>
      <c r="N285" s="21">
        <f>IF(A285&amp;""="","",SUMIFS('الدفعات'!$C$6:$C$2005,'الدفعات'!$B$6:$B$2005,A285&amp;""))</f>
        <v/>
      </c>
      <c r="O285" s="21">
        <f>IF(M285="","",ROUND(M285-N285,2))</f>
        <v/>
      </c>
      <c r="P285" s="21">
        <f>IF(L285="","",ROUND(L285-N285,2))</f>
        <v/>
      </c>
      <c r="Q285" s="6">
        <f>IF(A285&amp;""="","",IF(H285="منسحب","منسحب",IF(L285="","بيانات ناقصة",IF(O285&gt;0,"متأخر",IF(O285&lt;0,"دفع مقدمًا","مسدد حتى اليوم")))))</f>
        <v/>
      </c>
      <c r="R285" s="23">
        <f>IF(A285&amp;""="","",IFERROR(SUMIFS('الدفعات'!$A$6:$A$2005,'الدفعات'!$B$6:$B$2005,A285&amp;"",'الدفعات'!$G$6:$G$2005,1)/COUNTIFS('الدفعات'!$B$6:$B$2005,A285&amp;"",'الدفعات'!$G$6:$G$2005,1),""))</f>
        <v/>
      </c>
      <c r="S285" s="22">
        <f>IF(Q285="متأخر",COUNTIFS($Q$6:$Q$505,"متأخر",$O$6:$O$505,"&gt;"&amp;O285)+COUNTIFS($Q$6:Q285,"متأخر",$O$6:O285,O285),"")</f>
        <v/>
      </c>
    </row>
    <row r="286">
      <c r="A286" s="5" t="n"/>
      <c r="B286" s="5" t="n"/>
      <c r="C286" s="5" t="n"/>
      <c r="D286" s="5" t="n"/>
      <c r="E286" s="20" t="n"/>
      <c r="F286" s="5" t="n"/>
      <c r="G286" s="19" t="n"/>
      <c r="H286" s="5" t="n"/>
      <c r="I286" s="21">
        <f>IF(F286&amp;""="","",IFERROR(INDEX('المراحل'!$B$6:$B$45,MATCH(F286&amp;"",'المراحل'!$A$6:$A$45,0)),""))</f>
        <v/>
      </c>
      <c r="J286" s="22">
        <f>IF(A286&amp;""="","",IF(B286&amp;""="",1,COUNTIFS($B$6:B286,B286&amp;"",$H$6:H286,"&lt;&gt;منسحب")))</f>
        <v/>
      </c>
      <c r="K286" s="21">
        <f>IF(OR(I286="",J286=""),"",IF(H286="منسحب",0,ROUND(I286*IF(J286&lt;=1,0,IF(J286=2,'الإعدادات'!$B$5,'الإعدادات'!$B$6)),2)))</f>
        <v/>
      </c>
      <c r="L286" s="21">
        <f>IF(K286="","",IF(H286="منسحب",0,ROUND(MAX(0,I286-K286-N(G286)),2)))</f>
        <v/>
      </c>
      <c r="M286" s="21">
        <f>IF(L286="","",ROUND(L286*SUMIFS('الإعدادات'!$C$10:$C$17,'الإعدادات'!$B$10:$B$17,"&lt;="&amp;'الإعدادات'!$B$4),2))</f>
        <v/>
      </c>
      <c r="N286" s="21">
        <f>IF(A286&amp;""="","",SUMIFS('الدفعات'!$C$6:$C$2005,'الدفعات'!$B$6:$B$2005,A286&amp;""))</f>
        <v/>
      </c>
      <c r="O286" s="21">
        <f>IF(M286="","",ROUND(M286-N286,2))</f>
        <v/>
      </c>
      <c r="P286" s="21">
        <f>IF(L286="","",ROUND(L286-N286,2))</f>
        <v/>
      </c>
      <c r="Q286" s="6">
        <f>IF(A286&amp;""="","",IF(H286="منسحب","منسحب",IF(L286="","بيانات ناقصة",IF(O286&gt;0,"متأخر",IF(O286&lt;0,"دفع مقدمًا","مسدد حتى اليوم")))))</f>
        <v/>
      </c>
      <c r="R286" s="23">
        <f>IF(A286&amp;""="","",IFERROR(SUMIFS('الدفعات'!$A$6:$A$2005,'الدفعات'!$B$6:$B$2005,A286&amp;"",'الدفعات'!$G$6:$G$2005,1)/COUNTIFS('الدفعات'!$B$6:$B$2005,A286&amp;"",'الدفعات'!$G$6:$G$2005,1),""))</f>
        <v/>
      </c>
      <c r="S286" s="22">
        <f>IF(Q286="متأخر",COUNTIFS($Q$6:$Q$505,"متأخر",$O$6:$O$505,"&gt;"&amp;O286)+COUNTIFS($Q$6:Q286,"متأخر",$O$6:O286,O286),"")</f>
        <v/>
      </c>
    </row>
    <row r="287">
      <c r="A287" s="5" t="n"/>
      <c r="B287" s="5" t="n"/>
      <c r="C287" s="5" t="n"/>
      <c r="D287" s="5" t="n"/>
      <c r="E287" s="20" t="n"/>
      <c r="F287" s="5" t="n"/>
      <c r="G287" s="19" t="n"/>
      <c r="H287" s="5" t="n"/>
      <c r="I287" s="21">
        <f>IF(F287&amp;""="","",IFERROR(INDEX('المراحل'!$B$6:$B$45,MATCH(F287&amp;"",'المراحل'!$A$6:$A$45,0)),""))</f>
        <v/>
      </c>
      <c r="J287" s="22">
        <f>IF(A287&amp;""="","",IF(B287&amp;""="",1,COUNTIFS($B$6:B287,B287&amp;"",$H$6:H287,"&lt;&gt;منسحب")))</f>
        <v/>
      </c>
      <c r="K287" s="21">
        <f>IF(OR(I287="",J287=""),"",IF(H287="منسحب",0,ROUND(I287*IF(J287&lt;=1,0,IF(J287=2,'الإعدادات'!$B$5,'الإعدادات'!$B$6)),2)))</f>
        <v/>
      </c>
      <c r="L287" s="21">
        <f>IF(K287="","",IF(H287="منسحب",0,ROUND(MAX(0,I287-K287-N(G287)),2)))</f>
        <v/>
      </c>
      <c r="M287" s="21">
        <f>IF(L287="","",ROUND(L287*SUMIFS('الإعدادات'!$C$10:$C$17,'الإعدادات'!$B$10:$B$17,"&lt;="&amp;'الإعدادات'!$B$4),2))</f>
        <v/>
      </c>
      <c r="N287" s="21">
        <f>IF(A287&amp;""="","",SUMIFS('الدفعات'!$C$6:$C$2005,'الدفعات'!$B$6:$B$2005,A287&amp;""))</f>
        <v/>
      </c>
      <c r="O287" s="21">
        <f>IF(M287="","",ROUND(M287-N287,2))</f>
        <v/>
      </c>
      <c r="P287" s="21">
        <f>IF(L287="","",ROUND(L287-N287,2))</f>
        <v/>
      </c>
      <c r="Q287" s="6">
        <f>IF(A287&amp;""="","",IF(H287="منسحب","منسحب",IF(L287="","بيانات ناقصة",IF(O287&gt;0,"متأخر",IF(O287&lt;0,"دفع مقدمًا","مسدد حتى اليوم")))))</f>
        <v/>
      </c>
      <c r="R287" s="23">
        <f>IF(A287&amp;""="","",IFERROR(SUMIFS('الدفعات'!$A$6:$A$2005,'الدفعات'!$B$6:$B$2005,A287&amp;"",'الدفعات'!$G$6:$G$2005,1)/COUNTIFS('الدفعات'!$B$6:$B$2005,A287&amp;"",'الدفعات'!$G$6:$G$2005,1),""))</f>
        <v/>
      </c>
      <c r="S287" s="22">
        <f>IF(Q287="متأخر",COUNTIFS($Q$6:$Q$505,"متأخر",$O$6:$O$505,"&gt;"&amp;O287)+COUNTIFS($Q$6:Q287,"متأخر",$O$6:O287,O287),"")</f>
        <v/>
      </c>
    </row>
    <row r="288">
      <c r="A288" s="5" t="n"/>
      <c r="B288" s="5" t="n"/>
      <c r="C288" s="5" t="n"/>
      <c r="D288" s="5" t="n"/>
      <c r="E288" s="20" t="n"/>
      <c r="F288" s="5" t="n"/>
      <c r="G288" s="19" t="n"/>
      <c r="H288" s="5" t="n"/>
      <c r="I288" s="21">
        <f>IF(F288&amp;""="","",IFERROR(INDEX('المراحل'!$B$6:$B$45,MATCH(F288&amp;"",'المراحل'!$A$6:$A$45,0)),""))</f>
        <v/>
      </c>
      <c r="J288" s="22">
        <f>IF(A288&amp;""="","",IF(B288&amp;""="",1,COUNTIFS($B$6:B288,B288&amp;"",$H$6:H288,"&lt;&gt;منسحب")))</f>
        <v/>
      </c>
      <c r="K288" s="21">
        <f>IF(OR(I288="",J288=""),"",IF(H288="منسحب",0,ROUND(I288*IF(J288&lt;=1,0,IF(J288=2,'الإعدادات'!$B$5,'الإعدادات'!$B$6)),2)))</f>
        <v/>
      </c>
      <c r="L288" s="21">
        <f>IF(K288="","",IF(H288="منسحب",0,ROUND(MAX(0,I288-K288-N(G288)),2)))</f>
        <v/>
      </c>
      <c r="M288" s="21">
        <f>IF(L288="","",ROUND(L288*SUMIFS('الإعدادات'!$C$10:$C$17,'الإعدادات'!$B$10:$B$17,"&lt;="&amp;'الإعدادات'!$B$4),2))</f>
        <v/>
      </c>
      <c r="N288" s="21">
        <f>IF(A288&amp;""="","",SUMIFS('الدفعات'!$C$6:$C$2005,'الدفعات'!$B$6:$B$2005,A288&amp;""))</f>
        <v/>
      </c>
      <c r="O288" s="21">
        <f>IF(M288="","",ROUND(M288-N288,2))</f>
        <v/>
      </c>
      <c r="P288" s="21">
        <f>IF(L288="","",ROUND(L288-N288,2))</f>
        <v/>
      </c>
      <c r="Q288" s="6">
        <f>IF(A288&amp;""="","",IF(H288="منسحب","منسحب",IF(L288="","بيانات ناقصة",IF(O288&gt;0,"متأخر",IF(O288&lt;0,"دفع مقدمًا","مسدد حتى اليوم")))))</f>
        <v/>
      </c>
      <c r="R288" s="23">
        <f>IF(A288&amp;""="","",IFERROR(SUMIFS('الدفعات'!$A$6:$A$2005,'الدفعات'!$B$6:$B$2005,A288&amp;"",'الدفعات'!$G$6:$G$2005,1)/COUNTIFS('الدفعات'!$B$6:$B$2005,A288&amp;"",'الدفعات'!$G$6:$G$2005,1),""))</f>
        <v/>
      </c>
      <c r="S288" s="22">
        <f>IF(Q288="متأخر",COUNTIFS($Q$6:$Q$505,"متأخر",$O$6:$O$505,"&gt;"&amp;O288)+COUNTIFS($Q$6:Q288,"متأخر",$O$6:O288,O288),"")</f>
        <v/>
      </c>
    </row>
    <row r="289">
      <c r="A289" s="5" t="n"/>
      <c r="B289" s="5" t="n"/>
      <c r="C289" s="5" t="n"/>
      <c r="D289" s="5" t="n"/>
      <c r="E289" s="20" t="n"/>
      <c r="F289" s="5" t="n"/>
      <c r="G289" s="19" t="n"/>
      <c r="H289" s="5" t="n"/>
      <c r="I289" s="21">
        <f>IF(F289&amp;""="","",IFERROR(INDEX('المراحل'!$B$6:$B$45,MATCH(F289&amp;"",'المراحل'!$A$6:$A$45,0)),""))</f>
        <v/>
      </c>
      <c r="J289" s="22">
        <f>IF(A289&amp;""="","",IF(B289&amp;""="",1,COUNTIFS($B$6:B289,B289&amp;"",$H$6:H289,"&lt;&gt;منسحب")))</f>
        <v/>
      </c>
      <c r="K289" s="21">
        <f>IF(OR(I289="",J289=""),"",IF(H289="منسحب",0,ROUND(I289*IF(J289&lt;=1,0,IF(J289=2,'الإعدادات'!$B$5,'الإعدادات'!$B$6)),2)))</f>
        <v/>
      </c>
      <c r="L289" s="21">
        <f>IF(K289="","",IF(H289="منسحب",0,ROUND(MAX(0,I289-K289-N(G289)),2)))</f>
        <v/>
      </c>
      <c r="M289" s="21">
        <f>IF(L289="","",ROUND(L289*SUMIFS('الإعدادات'!$C$10:$C$17,'الإعدادات'!$B$10:$B$17,"&lt;="&amp;'الإعدادات'!$B$4),2))</f>
        <v/>
      </c>
      <c r="N289" s="21">
        <f>IF(A289&amp;""="","",SUMIFS('الدفعات'!$C$6:$C$2005,'الدفعات'!$B$6:$B$2005,A289&amp;""))</f>
        <v/>
      </c>
      <c r="O289" s="21">
        <f>IF(M289="","",ROUND(M289-N289,2))</f>
        <v/>
      </c>
      <c r="P289" s="21">
        <f>IF(L289="","",ROUND(L289-N289,2))</f>
        <v/>
      </c>
      <c r="Q289" s="6">
        <f>IF(A289&amp;""="","",IF(H289="منسحب","منسحب",IF(L289="","بيانات ناقصة",IF(O289&gt;0,"متأخر",IF(O289&lt;0,"دفع مقدمًا","مسدد حتى اليوم")))))</f>
        <v/>
      </c>
      <c r="R289" s="23">
        <f>IF(A289&amp;""="","",IFERROR(SUMIFS('الدفعات'!$A$6:$A$2005,'الدفعات'!$B$6:$B$2005,A289&amp;"",'الدفعات'!$G$6:$G$2005,1)/COUNTIFS('الدفعات'!$B$6:$B$2005,A289&amp;"",'الدفعات'!$G$6:$G$2005,1),""))</f>
        <v/>
      </c>
      <c r="S289" s="22">
        <f>IF(Q289="متأخر",COUNTIFS($Q$6:$Q$505,"متأخر",$O$6:$O$505,"&gt;"&amp;O289)+COUNTIFS($Q$6:Q289,"متأخر",$O$6:O289,O289),"")</f>
        <v/>
      </c>
    </row>
    <row r="290">
      <c r="A290" s="5" t="n"/>
      <c r="B290" s="5" t="n"/>
      <c r="C290" s="5" t="n"/>
      <c r="D290" s="5" t="n"/>
      <c r="E290" s="20" t="n"/>
      <c r="F290" s="5" t="n"/>
      <c r="G290" s="19" t="n"/>
      <c r="H290" s="5" t="n"/>
      <c r="I290" s="21">
        <f>IF(F290&amp;""="","",IFERROR(INDEX('المراحل'!$B$6:$B$45,MATCH(F290&amp;"",'المراحل'!$A$6:$A$45,0)),""))</f>
        <v/>
      </c>
      <c r="J290" s="22">
        <f>IF(A290&amp;""="","",IF(B290&amp;""="",1,COUNTIFS($B$6:B290,B290&amp;"",$H$6:H290,"&lt;&gt;منسحب")))</f>
        <v/>
      </c>
      <c r="K290" s="21">
        <f>IF(OR(I290="",J290=""),"",IF(H290="منسحب",0,ROUND(I290*IF(J290&lt;=1,0,IF(J290=2,'الإعدادات'!$B$5,'الإعدادات'!$B$6)),2)))</f>
        <v/>
      </c>
      <c r="L290" s="21">
        <f>IF(K290="","",IF(H290="منسحب",0,ROUND(MAX(0,I290-K290-N(G290)),2)))</f>
        <v/>
      </c>
      <c r="M290" s="21">
        <f>IF(L290="","",ROUND(L290*SUMIFS('الإعدادات'!$C$10:$C$17,'الإعدادات'!$B$10:$B$17,"&lt;="&amp;'الإعدادات'!$B$4),2))</f>
        <v/>
      </c>
      <c r="N290" s="21">
        <f>IF(A290&amp;""="","",SUMIFS('الدفعات'!$C$6:$C$2005,'الدفعات'!$B$6:$B$2005,A290&amp;""))</f>
        <v/>
      </c>
      <c r="O290" s="21">
        <f>IF(M290="","",ROUND(M290-N290,2))</f>
        <v/>
      </c>
      <c r="P290" s="21">
        <f>IF(L290="","",ROUND(L290-N290,2))</f>
        <v/>
      </c>
      <c r="Q290" s="6">
        <f>IF(A290&amp;""="","",IF(H290="منسحب","منسحب",IF(L290="","بيانات ناقصة",IF(O290&gt;0,"متأخر",IF(O290&lt;0,"دفع مقدمًا","مسدد حتى اليوم")))))</f>
        <v/>
      </c>
      <c r="R290" s="23">
        <f>IF(A290&amp;""="","",IFERROR(SUMIFS('الدفعات'!$A$6:$A$2005,'الدفعات'!$B$6:$B$2005,A290&amp;"",'الدفعات'!$G$6:$G$2005,1)/COUNTIFS('الدفعات'!$B$6:$B$2005,A290&amp;"",'الدفعات'!$G$6:$G$2005,1),""))</f>
        <v/>
      </c>
      <c r="S290" s="22">
        <f>IF(Q290="متأخر",COUNTIFS($Q$6:$Q$505,"متأخر",$O$6:$O$505,"&gt;"&amp;O290)+COUNTIFS($Q$6:Q290,"متأخر",$O$6:O290,O290),"")</f>
        <v/>
      </c>
    </row>
    <row r="291">
      <c r="A291" s="5" t="n"/>
      <c r="B291" s="5" t="n"/>
      <c r="C291" s="5" t="n"/>
      <c r="D291" s="5" t="n"/>
      <c r="E291" s="20" t="n"/>
      <c r="F291" s="5" t="n"/>
      <c r="G291" s="19" t="n"/>
      <c r="H291" s="5" t="n"/>
      <c r="I291" s="21">
        <f>IF(F291&amp;""="","",IFERROR(INDEX('المراحل'!$B$6:$B$45,MATCH(F291&amp;"",'المراحل'!$A$6:$A$45,0)),""))</f>
        <v/>
      </c>
      <c r="J291" s="22">
        <f>IF(A291&amp;""="","",IF(B291&amp;""="",1,COUNTIFS($B$6:B291,B291&amp;"",$H$6:H291,"&lt;&gt;منسحب")))</f>
        <v/>
      </c>
      <c r="K291" s="21">
        <f>IF(OR(I291="",J291=""),"",IF(H291="منسحب",0,ROUND(I291*IF(J291&lt;=1,0,IF(J291=2,'الإعدادات'!$B$5,'الإعدادات'!$B$6)),2)))</f>
        <v/>
      </c>
      <c r="L291" s="21">
        <f>IF(K291="","",IF(H291="منسحب",0,ROUND(MAX(0,I291-K291-N(G291)),2)))</f>
        <v/>
      </c>
      <c r="M291" s="21">
        <f>IF(L291="","",ROUND(L291*SUMIFS('الإعدادات'!$C$10:$C$17,'الإعدادات'!$B$10:$B$17,"&lt;="&amp;'الإعدادات'!$B$4),2))</f>
        <v/>
      </c>
      <c r="N291" s="21">
        <f>IF(A291&amp;""="","",SUMIFS('الدفعات'!$C$6:$C$2005,'الدفعات'!$B$6:$B$2005,A291&amp;""))</f>
        <v/>
      </c>
      <c r="O291" s="21">
        <f>IF(M291="","",ROUND(M291-N291,2))</f>
        <v/>
      </c>
      <c r="P291" s="21">
        <f>IF(L291="","",ROUND(L291-N291,2))</f>
        <v/>
      </c>
      <c r="Q291" s="6">
        <f>IF(A291&amp;""="","",IF(H291="منسحب","منسحب",IF(L291="","بيانات ناقصة",IF(O291&gt;0,"متأخر",IF(O291&lt;0,"دفع مقدمًا","مسدد حتى اليوم")))))</f>
        <v/>
      </c>
      <c r="R291" s="23">
        <f>IF(A291&amp;""="","",IFERROR(SUMIFS('الدفعات'!$A$6:$A$2005,'الدفعات'!$B$6:$B$2005,A291&amp;"",'الدفعات'!$G$6:$G$2005,1)/COUNTIFS('الدفعات'!$B$6:$B$2005,A291&amp;"",'الدفعات'!$G$6:$G$2005,1),""))</f>
        <v/>
      </c>
      <c r="S291" s="22">
        <f>IF(Q291="متأخر",COUNTIFS($Q$6:$Q$505,"متأخر",$O$6:$O$505,"&gt;"&amp;O291)+COUNTIFS($Q$6:Q291,"متأخر",$O$6:O291,O291),"")</f>
        <v/>
      </c>
    </row>
    <row r="292">
      <c r="A292" s="5" t="n"/>
      <c r="B292" s="5" t="n"/>
      <c r="C292" s="5" t="n"/>
      <c r="D292" s="5" t="n"/>
      <c r="E292" s="20" t="n"/>
      <c r="F292" s="5" t="n"/>
      <c r="G292" s="19" t="n"/>
      <c r="H292" s="5" t="n"/>
      <c r="I292" s="21">
        <f>IF(F292&amp;""="","",IFERROR(INDEX('المراحل'!$B$6:$B$45,MATCH(F292&amp;"",'المراحل'!$A$6:$A$45,0)),""))</f>
        <v/>
      </c>
      <c r="J292" s="22">
        <f>IF(A292&amp;""="","",IF(B292&amp;""="",1,COUNTIFS($B$6:B292,B292&amp;"",$H$6:H292,"&lt;&gt;منسحب")))</f>
        <v/>
      </c>
      <c r="K292" s="21">
        <f>IF(OR(I292="",J292=""),"",IF(H292="منسحب",0,ROUND(I292*IF(J292&lt;=1,0,IF(J292=2,'الإعدادات'!$B$5,'الإعدادات'!$B$6)),2)))</f>
        <v/>
      </c>
      <c r="L292" s="21">
        <f>IF(K292="","",IF(H292="منسحب",0,ROUND(MAX(0,I292-K292-N(G292)),2)))</f>
        <v/>
      </c>
      <c r="M292" s="21">
        <f>IF(L292="","",ROUND(L292*SUMIFS('الإعدادات'!$C$10:$C$17,'الإعدادات'!$B$10:$B$17,"&lt;="&amp;'الإعدادات'!$B$4),2))</f>
        <v/>
      </c>
      <c r="N292" s="21">
        <f>IF(A292&amp;""="","",SUMIFS('الدفعات'!$C$6:$C$2005,'الدفعات'!$B$6:$B$2005,A292&amp;""))</f>
        <v/>
      </c>
      <c r="O292" s="21">
        <f>IF(M292="","",ROUND(M292-N292,2))</f>
        <v/>
      </c>
      <c r="P292" s="21">
        <f>IF(L292="","",ROUND(L292-N292,2))</f>
        <v/>
      </c>
      <c r="Q292" s="6">
        <f>IF(A292&amp;""="","",IF(H292="منسحب","منسحب",IF(L292="","بيانات ناقصة",IF(O292&gt;0,"متأخر",IF(O292&lt;0,"دفع مقدمًا","مسدد حتى اليوم")))))</f>
        <v/>
      </c>
      <c r="R292" s="23">
        <f>IF(A292&amp;""="","",IFERROR(SUMIFS('الدفعات'!$A$6:$A$2005,'الدفعات'!$B$6:$B$2005,A292&amp;"",'الدفعات'!$G$6:$G$2005,1)/COUNTIFS('الدفعات'!$B$6:$B$2005,A292&amp;"",'الدفعات'!$G$6:$G$2005,1),""))</f>
        <v/>
      </c>
      <c r="S292" s="22">
        <f>IF(Q292="متأخر",COUNTIFS($Q$6:$Q$505,"متأخر",$O$6:$O$505,"&gt;"&amp;O292)+COUNTIFS($Q$6:Q292,"متأخر",$O$6:O292,O292),"")</f>
        <v/>
      </c>
    </row>
    <row r="293">
      <c r="A293" s="5" t="n"/>
      <c r="B293" s="5" t="n"/>
      <c r="C293" s="5" t="n"/>
      <c r="D293" s="5" t="n"/>
      <c r="E293" s="20" t="n"/>
      <c r="F293" s="5" t="n"/>
      <c r="G293" s="19" t="n"/>
      <c r="H293" s="5" t="n"/>
      <c r="I293" s="21">
        <f>IF(F293&amp;""="","",IFERROR(INDEX('المراحل'!$B$6:$B$45,MATCH(F293&amp;"",'المراحل'!$A$6:$A$45,0)),""))</f>
        <v/>
      </c>
      <c r="J293" s="22">
        <f>IF(A293&amp;""="","",IF(B293&amp;""="",1,COUNTIFS($B$6:B293,B293&amp;"",$H$6:H293,"&lt;&gt;منسحب")))</f>
        <v/>
      </c>
      <c r="K293" s="21">
        <f>IF(OR(I293="",J293=""),"",IF(H293="منسحب",0,ROUND(I293*IF(J293&lt;=1,0,IF(J293=2,'الإعدادات'!$B$5,'الإعدادات'!$B$6)),2)))</f>
        <v/>
      </c>
      <c r="L293" s="21">
        <f>IF(K293="","",IF(H293="منسحب",0,ROUND(MAX(0,I293-K293-N(G293)),2)))</f>
        <v/>
      </c>
      <c r="M293" s="21">
        <f>IF(L293="","",ROUND(L293*SUMIFS('الإعدادات'!$C$10:$C$17,'الإعدادات'!$B$10:$B$17,"&lt;="&amp;'الإعدادات'!$B$4),2))</f>
        <v/>
      </c>
      <c r="N293" s="21">
        <f>IF(A293&amp;""="","",SUMIFS('الدفعات'!$C$6:$C$2005,'الدفعات'!$B$6:$B$2005,A293&amp;""))</f>
        <v/>
      </c>
      <c r="O293" s="21">
        <f>IF(M293="","",ROUND(M293-N293,2))</f>
        <v/>
      </c>
      <c r="P293" s="21">
        <f>IF(L293="","",ROUND(L293-N293,2))</f>
        <v/>
      </c>
      <c r="Q293" s="6">
        <f>IF(A293&amp;""="","",IF(H293="منسحب","منسحب",IF(L293="","بيانات ناقصة",IF(O293&gt;0,"متأخر",IF(O293&lt;0,"دفع مقدمًا","مسدد حتى اليوم")))))</f>
        <v/>
      </c>
      <c r="R293" s="23">
        <f>IF(A293&amp;""="","",IFERROR(SUMIFS('الدفعات'!$A$6:$A$2005,'الدفعات'!$B$6:$B$2005,A293&amp;"",'الدفعات'!$G$6:$G$2005,1)/COUNTIFS('الدفعات'!$B$6:$B$2005,A293&amp;"",'الدفعات'!$G$6:$G$2005,1),""))</f>
        <v/>
      </c>
      <c r="S293" s="22">
        <f>IF(Q293="متأخر",COUNTIFS($Q$6:$Q$505,"متأخر",$O$6:$O$505,"&gt;"&amp;O293)+COUNTIFS($Q$6:Q293,"متأخر",$O$6:O293,O293),"")</f>
        <v/>
      </c>
    </row>
    <row r="294">
      <c r="A294" s="5" t="n"/>
      <c r="B294" s="5" t="n"/>
      <c r="C294" s="5" t="n"/>
      <c r="D294" s="5" t="n"/>
      <c r="E294" s="20" t="n"/>
      <c r="F294" s="5" t="n"/>
      <c r="G294" s="19" t="n"/>
      <c r="H294" s="5" t="n"/>
      <c r="I294" s="21">
        <f>IF(F294&amp;""="","",IFERROR(INDEX('المراحل'!$B$6:$B$45,MATCH(F294&amp;"",'المراحل'!$A$6:$A$45,0)),""))</f>
        <v/>
      </c>
      <c r="J294" s="22">
        <f>IF(A294&amp;""="","",IF(B294&amp;""="",1,COUNTIFS($B$6:B294,B294&amp;"",$H$6:H294,"&lt;&gt;منسحب")))</f>
        <v/>
      </c>
      <c r="K294" s="21">
        <f>IF(OR(I294="",J294=""),"",IF(H294="منسحب",0,ROUND(I294*IF(J294&lt;=1,0,IF(J294=2,'الإعدادات'!$B$5,'الإعدادات'!$B$6)),2)))</f>
        <v/>
      </c>
      <c r="L294" s="21">
        <f>IF(K294="","",IF(H294="منسحب",0,ROUND(MAX(0,I294-K294-N(G294)),2)))</f>
        <v/>
      </c>
      <c r="M294" s="21">
        <f>IF(L294="","",ROUND(L294*SUMIFS('الإعدادات'!$C$10:$C$17,'الإعدادات'!$B$10:$B$17,"&lt;="&amp;'الإعدادات'!$B$4),2))</f>
        <v/>
      </c>
      <c r="N294" s="21">
        <f>IF(A294&amp;""="","",SUMIFS('الدفعات'!$C$6:$C$2005,'الدفعات'!$B$6:$B$2005,A294&amp;""))</f>
        <v/>
      </c>
      <c r="O294" s="21">
        <f>IF(M294="","",ROUND(M294-N294,2))</f>
        <v/>
      </c>
      <c r="P294" s="21">
        <f>IF(L294="","",ROUND(L294-N294,2))</f>
        <v/>
      </c>
      <c r="Q294" s="6">
        <f>IF(A294&amp;""="","",IF(H294="منسحب","منسحب",IF(L294="","بيانات ناقصة",IF(O294&gt;0,"متأخر",IF(O294&lt;0,"دفع مقدمًا","مسدد حتى اليوم")))))</f>
        <v/>
      </c>
      <c r="R294" s="23">
        <f>IF(A294&amp;""="","",IFERROR(SUMIFS('الدفعات'!$A$6:$A$2005,'الدفعات'!$B$6:$B$2005,A294&amp;"",'الدفعات'!$G$6:$G$2005,1)/COUNTIFS('الدفعات'!$B$6:$B$2005,A294&amp;"",'الدفعات'!$G$6:$G$2005,1),""))</f>
        <v/>
      </c>
      <c r="S294" s="22">
        <f>IF(Q294="متأخر",COUNTIFS($Q$6:$Q$505,"متأخر",$O$6:$O$505,"&gt;"&amp;O294)+COUNTIFS($Q$6:Q294,"متأخر",$O$6:O294,O294),"")</f>
        <v/>
      </c>
    </row>
    <row r="295">
      <c r="A295" s="5" t="n"/>
      <c r="B295" s="5" t="n"/>
      <c r="C295" s="5" t="n"/>
      <c r="D295" s="5" t="n"/>
      <c r="E295" s="20" t="n"/>
      <c r="F295" s="5" t="n"/>
      <c r="G295" s="19" t="n"/>
      <c r="H295" s="5" t="n"/>
      <c r="I295" s="21">
        <f>IF(F295&amp;""="","",IFERROR(INDEX('المراحل'!$B$6:$B$45,MATCH(F295&amp;"",'المراحل'!$A$6:$A$45,0)),""))</f>
        <v/>
      </c>
      <c r="J295" s="22">
        <f>IF(A295&amp;""="","",IF(B295&amp;""="",1,COUNTIFS($B$6:B295,B295&amp;"",$H$6:H295,"&lt;&gt;منسحب")))</f>
        <v/>
      </c>
      <c r="K295" s="21">
        <f>IF(OR(I295="",J295=""),"",IF(H295="منسحب",0,ROUND(I295*IF(J295&lt;=1,0,IF(J295=2,'الإعدادات'!$B$5,'الإعدادات'!$B$6)),2)))</f>
        <v/>
      </c>
      <c r="L295" s="21">
        <f>IF(K295="","",IF(H295="منسحب",0,ROUND(MAX(0,I295-K295-N(G295)),2)))</f>
        <v/>
      </c>
      <c r="M295" s="21">
        <f>IF(L295="","",ROUND(L295*SUMIFS('الإعدادات'!$C$10:$C$17,'الإعدادات'!$B$10:$B$17,"&lt;="&amp;'الإعدادات'!$B$4),2))</f>
        <v/>
      </c>
      <c r="N295" s="21">
        <f>IF(A295&amp;""="","",SUMIFS('الدفعات'!$C$6:$C$2005,'الدفعات'!$B$6:$B$2005,A295&amp;""))</f>
        <v/>
      </c>
      <c r="O295" s="21">
        <f>IF(M295="","",ROUND(M295-N295,2))</f>
        <v/>
      </c>
      <c r="P295" s="21">
        <f>IF(L295="","",ROUND(L295-N295,2))</f>
        <v/>
      </c>
      <c r="Q295" s="6">
        <f>IF(A295&amp;""="","",IF(H295="منسحب","منسحب",IF(L295="","بيانات ناقصة",IF(O295&gt;0,"متأخر",IF(O295&lt;0,"دفع مقدمًا","مسدد حتى اليوم")))))</f>
        <v/>
      </c>
      <c r="R295" s="23">
        <f>IF(A295&amp;""="","",IFERROR(SUMIFS('الدفعات'!$A$6:$A$2005,'الدفعات'!$B$6:$B$2005,A295&amp;"",'الدفعات'!$G$6:$G$2005,1)/COUNTIFS('الدفعات'!$B$6:$B$2005,A295&amp;"",'الدفعات'!$G$6:$G$2005,1),""))</f>
        <v/>
      </c>
      <c r="S295" s="22">
        <f>IF(Q295="متأخر",COUNTIFS($Q$6:$Q$505,"متأخر",$O$6:$O$505,"&gt;"&amp;O295)+COUNTIFS($Q$6:Q295,"متأخر",$O$6:O295,O295),"")</f>
        <v/>
      </c>
    </row>
    <row r="296">
      <c r="A296" s="5" t="n"/>
      <c r="B296" s="5" t="n"/>
      <c r="C296" s="5" t="n"/>
      <c r="D296" s="5" t="n"/>
      <c r="E296" s="20" t="n"/>
      <c r="F296" s="5" t="n"/>
      <c r="G296" s="19" t="n"/>
      <c r="H296" s="5" t="n"/>
      <c r="I296" s="21">
        <f>IF(F296&amp;""="","",IFERROR(INDEX('المراحل'!$B$6:$B$45,MATCH(F296&amp;"",'المراحل'!$A$6:$A$45,0)),""))</f>
        <v/>
      </c>
      <c r="J296" s="22">
        <f>IF(A296&amp;""="","",IF(B296&amp;""="",1,COUNTIFS($B$6:B296,B296&amp;"",$H$6:H296,"&lt;&gt;منسحب")))</f>
        <v/>
      </c>
      <c r="K296" s="21">
        <f>IF(OR(I296="",J296=""),"",IF(H296="منسحب",0,ROUND(I296*IF(J296&lt;=1,0,IF(J296=2,'الإعدادات'!$B$5,'الإعدادات'!$B$6)),2)))</f>
        <v/>
      </c>
      <c r="L296" s="21">
        <f>IF(K296="","",IF(H296="منسحب",0,ROUND(MAX(0,I296-K296-N(G296)),2)))</f>
        <v/>
      </c>
      <c r="M296" s="21">
        <f>IF(L296="","",ROUND(L296*SUMIFS('الإعدادات'!$C$10:$C$17,'الإعدادات'!$B$10:$B$17,"&lt;="&amp;'الإعدادات'!$B$4),2))</f>
        <v/>
      </c>
      <c r="N296" s="21">
        <f>IF(A296&amp;""="","",SUMIFS('الدفعات'!$C$6:$C$2005,'الدفعات'!$B$6:$B$2005,A296&amp;""))</f>
        <v/>
      </c>
      <c r="O296" s="21">
        <f>IF(M296="","",ROUND(M296-N296,2))</f>
        <v/>
      </c>
      <c r="P296" s="21">
        <f>IF(L296="","",ROUND(L296-N296,2))</f>
        <v/>
      </c>
      <c r="Q296" s="6">
        <f>IF(A296&amp;""="","",IF(H296="منسحب","منسحب",IF(L296="","بيانات ناقصة",IF(O296&gt;0,"متأخر",IF(O296&lt;0,"دفع مقدمًا","مسدد حتى اليوم")))))</f>
        <v/>
      </c>
      <c r="R296" s="23">
        <f>IF(A296&amp;""="","",IFERROR(SUMIFS('الدفعات'!$A$6:$A$2005,'الدفعات'!$B$6:$B$2005,A296&amp;"",'الدفعات'!$G$6:$G$2005,1)/COUNTIFS('الدفعات'!$B$6:$B$2005,A296&amp;"",'الدفعات'!$G$6:$G$2005,1),""))</f>
        <v/>
      </c>
      <c r="S296" s="22">
        <f>IF(Q296="متأخر",COUNTIFS($Q$6:$Q$505,"متأخر",$O$6:$O$505,"&gt;"&amp;O296)+COUNTIFS($Q$6:Q296,"متأخر",$O$6:O296,O296),"")</f>
        <v/>
      </c>
    </row>
    <row r="297">
      <c r="A297" s="5" t="n"/>
      <c r="B297" s="5" t="n"/>
      <c r="C297" s="5" t="n"/>
      <c r="D297" s="5" t="n"/>
      <c r="E297" s="20" t="n"/>
      <c r="F297" s="5" t="n"/>
      <c r="G297" s="19" t="n"/>
      <c r="H297" s="5" t="n"/>
      <c r="I297" s="21">
        <f>IF(F297&amp;""="","",IFERROR(INDEX('المراحل'!$B$6:$B$45,MATCH(F297&amp;"",'المراحل'!$A$6:$A$45,0)),""))</f>
        <v/>
      </c>
      <c r="J297" s="22">
        <f>IF(A297&amp;""="","",IF(B297&amp;""="",1,COUNTIFS($B$6:B297,B297&amp;"",$H$6:H297,"&lt;&gt;منسحب")))</f>
        <v/>
      </c>
      <c r="K297" s="21">
        <f>IF(OR(I297="",J297=""),"",IF(H297="منسحب",0,ROUND(I297*IF(J297&lt;=1,0,IF(J297=2,'الإعدادات'!$B$5,'الإعدادات'!$B$6)),2)))</f>
        <v/>
      </c>
      <c r="L297" s="21">
        <f>IF(K297="","",IF(H297="منسحب",0,ROUND(MAX(0,I297-K297-N(G297)),2)))</f>
        <v/>
      </c>
      <c r="M297" s="21">
        <f>IF(L297="","",ROUND(L297*SUMIFS('الإعدادات'!$C$10:$C$17,'الإعدادات'!$B$10:$B$17,"&lt;="&amp;'الإعدادات'!$B$4),2))</f>
        <v/>
      </c>
      <c r="N297" s="21">
        <f>IF(A297&amp;""="","",SUMIFS('الدفعات'!$C$6:$C$2005,'الدفعات'!$B$6:$B$2005,A297&amp;""))</f>
        <v/>
      </c>
      <c r="O297" s="21">
        <f>IF(M297="","",ROUND(M297-N297,2))</f>
        <v/>
      </c>
      <c r="P297" s="21">
        <f>IF(L297="","",ROUND(L297-N297,2))</f>
        <v/>
      </c>
      <c r="Q297" s="6">
        <f>IF(A297&amp;""="","",IF(H297="منسحب","منسحب",IF(L297="","بيانات ناقصة",IF(O297&gt;0,"متأخر",IF(O297&lt;0,"دفع مقدمًا","مسدد حتى اليوم")))))</f>
        <v/>
      </c>
      <c r="R297" s="23">
        <f>IF(A297&amp;""="","",IFERROR(SUMIFS('الدفعات'!$A$6:$A$2005,'الدفعات'!$B$6:$B$2005,A297&amp;"",'الدفعات'!$G$6:$G$2005,1)/COUNTIFS('الدفعات'!$B$6:$B$2005,A297&amp;"",'الدفعات'!$G$6:$G$2005,1),""))</f>
        <v/>
      </c>
      <c r="S297" s="22">
        <f>IF(Q297="متأخر",COUNTIFS($Q$6:$Q$505,"متأخر",$O$6:$O$505,"&gt;"&amp;O297)+COUNTIFS($Q$6:Q297,"متأخر",$O$6:O297,O297),"")</f>
        <v/>
      </c>
    </row>
    <row r="298">
      <c r="A298" s="5" t="n"/>
      <c r="B298" s="5" t="n"/>
      <c r="C298" s="5" t="n"/>
      <c r="D298" s="5" t="n"/>
      <c r="E298" s="20" t="n"/>
      <c r="F298" s="5" t="n"/>
      <c r="G298" s="19" t="n"/>
      <c r="H298" s="5" t="n"/>
      <c r="I298" s="21">
        <f>IF(F298&amp;""="","",IFERROR(INDEX('المراحل'!$B$6:$B$45,MATCH(F298&amp;"",'المراحل'!$A$6:$A$45,0)),""))</f>
        <v/>
      </c>
      <c r="J298" s="22">
        <f>IF(A298&amp;""="","",IF(B298&amp;""="",1,COUNTIFS($B$6:B298,B298&amp;"",$H$6:H298,"&lt;&gt;منسحب")))</f>
        <v/>
      </c>
      <c r="K298" s="21">
        <f>IF(OR(I298="",J298=""),"",IF(H298="منسحب",0,ROUND(I298*IF(J298&lt;=1,0,IF(J298=2,'الإعدادات'!$B$5,'الإعدادات'!$B$6)),2)))</f>
        <v/>
      </c>
      <c r="L298" s="21">
        <f>IF(K298="","",IF(H298="منسحب",0,ROUND(MAX(0,I298-K298-N(G298)),2)))</f>
        <v/>
      </c>
      <c r="M298" s="21">
        <f>IF(L298="","",ROUND(L298*SUMIFS('الإعدادات'!$C$10:$C$17,'الإعدادات'!$B$10:$B$17,"&lt;="&amp;'الإعدادات'!$B$4),2))</f>
        <v/>
      </c>
      <c r="N298" s="21">
        <f>IF(A298&amp;""="","",SUMIFS('الدفعات'!$C$6:$C$2005,'الدفعات'!$B$6:$B$2005,A298&amp;""))</f>
        <v/>
      </c>
      <c r="O298" s="21">
        <f>IF(M298="","",ROUND(M298-N298,2))</f>
        <v/>
      </c>
      <c r="P298" s="21">
        <f>IF(L298="","",ROUND(L298-N298,2))</f>
        <v/>
      </c>
      <c r="Q298" s="6">
        <f>IF(A298&amp;""="","",IF(H298="منسحب","منسحب",IF(L298="","بيانات ناقصة",IF(O298&gt;0,"متأخر",IF(O298&lt;0,"دفع مقدمًا","مسدد حتى اليوم")))))</f>
        <v/>
      </c>
      <c r="R298" s="23">
        <f>IF(A298&amp;""="","",IFERROR(SUMIFS('الدفعات'!$A$6:$A$2005,'الدفعات'!$B$6:$B$2005,A298&amp;"",'الدفعات'!$G$6:$G$2005,1)/COUNTIFS('الدفعات'!$B$6:$B$2005,A298&amp;"",'الدفعات'!$G$6:$G$2005,1),""))</f>
        <v/>
      </c>
      <c r="S298" s="22">
        <f>IF(Q298="متأخر",COUNTIFS($Q$6:$Q$505,"متأخر",$O$6:$O$505,"&gt;"&amp;O298)+COUNTIFS($Q$6:Q298,"متأخر",$O$6:O298,O298),"")</f>
        <v/>
      </c>
    </row>
    <row r="299">
      <c r="A299" s="5" t="n"/>
      <c r="B299" s="5" t="n"/>
      <c r="C299" s="5" t="n"/>
      <c r="D299" s="5" t="n"/>
      <c r="E299" s="20" t="n"/>
      <c r="F299" s="5" t="n"/>
      <c r="G299" s="19" t="n"/>
      <c r="H299" s="5" t="n"/>
      <c r="I299" s="21">
        <f>IF(F299&amp;""="","",IFERROR(INDEX('المراحل'!$B$6:$B$45,MATCH(F299&amp;"",'المراحل'!$A$6:$A$45,0)),""))</f>
        <v/>
      </c>
      <c r="J299" s="22">
        <f>IF(A299&amp;""="","",IF(B299&amp;""="",1,COUNTIFS($B$6:B299,B299&amp;"",$H$6:H299,"&lt;&gt;منسحب")))</f>
        <v/>
      </c>
      <c r="K299" s="21">
        <f>IF(OR(I299="",J299=""),"",IF(H299="منسحب",0,ROUND(I299*IF(J299&lt;=1,0,IF(J299=2,'الإعدادات'!$B$5,'الإعدادات'!$B$6)),2)))</f>
        <v/>
      </c>
      <c r="L299" s="21">
        <f>IF(K299="","",IF(H299="منسحب",0,ROUND(MAX(0,I299-K299-N(G299)),2)))</f>
        <v/>
      </c>
      <c r="M299" s="21">
        <f>IF(L299="","",ROUND(L299*SUMIFS('الإعدادات'!$C$10:$C$17,'الإعدادات'!$B$10:$B$17,"&lt;="&amp;'الإعدادات'!$B$4),2))</f>
        <v/>
      </c>
      <c r="N299" s="21">
        <f>IF(A299&amp;""="","",SUMIFS('الدفعات'!$C$6:$C$2005,'الدفعات'!$B$6:$B$2005,A299&amp;""))</f>
        <v/>
      </c>
      <c r="O299" s="21">
        <f>IF(M299="","",ROUND(M299-N299,2))</f>
        <v/>
      </c>
      <c r="P299" s="21">
        <f>IF(L299="","",ROUND(L299-N299,2))</f>
        <v/>
      </c>
      <c r="Q299" s="6">
        <f>IF(A299&amp;""="","",IF(H299="منسحب","منسحب",IF(L299="","بيانات ناقصة",IF(O299&gt;0,"متأخر",IF(O299&lt;0,"دفع مقدمًا","مسدد حتى اليوم")))))</f>
        <v/>
      </c>
      <c r="R299" s="23">
        <f>IF(A299&amp;""="","",IFERROR(SUMIFS('الدفعات'!$A$6:$A$2005,'الدفعات'!$B$6:$B$2005,A299&amp;"",'الدفعات'!$G$6:$G$2005,1)/COUNTIFS('الدفعات'!$B$6:$B$2005,A299&amp;"",'الدفعات'!$G$6:$G$2005,1),""))</f>
        <v/>
      </c>
      <c r="S299" s="22">
        <f>IF(Q299="متأخر",COUNTIFS($Q$6:$Q$505,"متأخر",$O$6:$O$505,"&gt;"&amp;O299)+COUNTIFS($Q$6:Q299,"متأخر",$O$6:O299,O299),"")</f>
        <v/>
      </c>
    </row>
    <row r="300">
      <c r="A300" s="5" t="n"/>
      <c r="B300" s="5" t="n"/>
      <c r="C300" s="5" t="n"/>
      <c r="D300" s="5" t="n"/>
      <c r="E300" s="20" t="n"/>
      <c r="F300" s="5" t="n"/>
      <c r="G300" s="19" t="n"/>
      <c r="H300" s="5" t="n"/>
      <c r="I300" s="21">
        <f>IF(F300&amp;""="","",IFERROR(INDEX('المراحل'!$B$6:$B$45,MATCH(F300&amp;"",'المراحل'!$A$6:$A$45,0)),""))</f>
        <v/>
      </c>
      <c r="J300" s="22">
        <f>IF(A300&amp;""="","",IF(B300&amp;""="",1,COUNTIFS($B$6:B300,B300&amp;"",$H$6:H300,"&lt;&gt;منسحب")))</f>
        <v/>
      </c>
      <c r="K300" s="21">
        <f>IF(OR(I300="",J300=""),"",IF(H300="منسحب",0,ROUND(I300*IF(J300&lt;=1,0,IF(J300=2,'الإعدادات'!$B$5,'الإعدادات'!$B$6)),2)))</f>
        <v/>
      </c>
      <c r="L300" s="21">
        <f>IF(K300="","",IF(H300="منسحب",0,ROUND(MAX(0,I300-K300-N(G300)),2)))</f>
        <v/>
      </c>
      <c r="M300" s="21">
        <f>IF(L300="","",ROUND(L300*SUMIFS('الإعدادات'!$C$10:$C$17,'الإعدادات'!$B$10:$B$17,"&lt;="&amp;'الإعدادات'!$B$4),2))</f>
        <v/>
      </c>
      <c r="N300" s="21">
        <f>IF(A300&amp;""="","",SUMIFS('الدفعات'!$C$6:$C$2005,'الدفعات'!$B$6:$B$2005,A300&amp;""))</f>
        <v/>
      </c>
      <c r="O300" s="21">
        <f>IF(M300="","",ROUND(M300-N300,2))</f>
        <v/>
      </c>
      <c r="P300" s="21">
        <f>IF(L300="","",ROUND(L300-N300,2))</f>
        <v/>
      </c>
      <c r="Q300" s="6">
        <f>IF(A300&amp;""="","",IF(H300="منسحب","منسحب",IF(L300="","بيانات ناقصة",IF(O300&gt;0,"متأخر",IF(O300&lt;0,"دفع مقدمًا","مسدد حتى اليوم")))))</f>
        <v/>
      </c>
      <c r="R300" s="23">
        <f>IF(A300&amp;""="","",IFERROR(SUMIFS('الدفعات'!$A$6:$A$2005,'الدفعات'!$B$6:$B$2005,A300&amp;"",'الدفعات'!$G$6:$G$2005,1)/COUNTIFS('الدفعات'!$B$6:$B$2005,A300&amp;"",'الدفعات'!$G$6:$G$2005,1),""))</f>
        <v/>
      </c>
      <c r="S300" s="22">
        <f>IF(Q300="متأخر",COUNTIFS($Q$6:$Q$505,"متأخر",$O$6:$O$505,"&gt;"&amp;O300)+COUNTIFS($Q$6:Q300,"متأخر",$O$6:O300,O300),"")</f>
        <v/>
      </c>
    </row>
    <row r="301">
      <c r="A301" s="5" t="n"/>
      <c r="B301" s="5" t="n"/>
      <c r="C301" s="5" t="n"/>
      <c r="D301" s="5" t="n"/>
      <c r="E301" s="20" t="n"/>
      <c r="F301" s="5" t="n"/>
      <c r="G301" s="19" t="n"/>
      <c r="H301" s="5" t="n"/>
      <c r="I301" s="21">
        <f>IF(F301&amp;""="","",IFERROR(INDEX('المراحل'!$B$6:$B$45,MATCH(F301&amp;"",'المراحل'!$A$6:$A$45,0)),""))</f>
        <v/>
      </c>
      <c r="J301" s="22">
        <f>IF(A301&amp;""="","",IF(B301&amp;""="",1,COUNTIFS($B$6:B301,B301&amp;"",$H$6:H301,"&lt;&gt;منسحب")))</f>
        <v/>
      </c>
      <c r="K301" s="21">
        <f>IF(OR(I301="",J301=""),"",IF(H301="منسحب",0,ROUND(I301*IF(J301&lt;=1,0,IF(J301=2,'الإعدادات'!$B$5,'الإعدادات'!$B$6)),2)))</f>
        <v/>
      </c>
      <c r="L301" s="21">
        <f>IF(K301="","",IF(H301="منسحب",0,ROUND(MAX(0,I301-K301-N(G301)),2)))</f>
        <v/>
      </c>
      <c r="M301" s="21">
        <f>IF(L301="","",ROUND(L301*SUMIFS('الإعدادات'!$C$10:$C$17,'الإعدادات'!$B$10:$B$17,"&lt;="&amp;'الإعدادات'!$B$4),2))</f>
        <v/>
      </c>
      <c r="N301" s="21">
        <f>IF(A301&amp;""="","",SUMIFS('الدفعات'!$C$6:$C$2005,'الدفعات'!$B$6:$B$2005,A301&amp;""))</f>
        <v/>
      </c>
      <c r="O301" s="21">
        <f>IF(M301="","",ROUND(M301-N301,2))</f>
        <v/>
      </c>
      <c r="P301" s="21">
        <f>IF(L301="","",ROUND(L301-N301,2))</f>
        <v/>
      </c>
      <c r="Q301" s="6">
        <f>IF(A301&amp;""="","",IF(H301="منسحب","منسحب",IF(L301="","بيانات ناقصة",IF(O301&gt;0,"متأخر",IF(O301&lt;0,"دفع مقدمًا","مسدد حتى اليوم")))))</f>
        <v/>
      </c>
      <c r="R301" s="23">
        <f>IF(A301&amp;""="","",IFERROR(SUMIFS('الدفعات'!$A$6:$A$2005,'الدفعات'!$B$6:$B$2005,A301&amp;"",'الدفعات'!$G$6:$G$2005,1)/COUNTIFS('الدفعات'!$B$6:$B$2005,A301&amp;"",'الدفعات'!$G$6:$G$2005,1),""))</f>
        <v/>
      </c>
      <c r="S301" s="22">
        <f>IF(Q301="متأخر",COUNTIFS($Q$6:$Q$505,"متأخر",$O$6:$O$505,"&gt;"&amp;O301)+COUNTIFS($Q$6:Q301,"متأخر",$O$6:O301,O301),"")</f>
        <v/>
      </c>
    </row>
    <row r="302">
      <c r="A302" s="5" t="n"/>
      <c r="B302" s="5" t="n"/>
      <c r="C302" s="5" t="n"/>
      <c r="D302" s="5" t="n"/>
      <c r="E302" s="20" t="n"/>
      <c r="F302" s="5" t="n"/>
      <c r="G302" s="19" t="n"/>
      <c r="H302" s="5" t="n"/>
      <c r="I302" s="21">
        <f>IF(F302&amp;""="","",IFERROR(INDEX('المراحل'!$B$6:$B$45,MATCH(F302&amp;"",'المراحل'!$A$6:$A$45,0)),""))</f>
        <v/>
      </c>
      <c r="J302" s="22">
        <f>IF(A302&amp;""="","",IF(B302&amp;""="",1,COUNTIFS($B$6:B302,B302&amp;"",$H$6:H302,"&lt;&gt;منسحب")))</f>
        <v/>
      </c>
      <c r="K302" s="21">
        <f>IF(OR(I302="",J302=""),"",IF(H302="منسحب",0,ROUND(I302*IF(J302&lt;=1,0,IF(J302=2,'الإعدادات'!$B$5,'الإعدادات'!$B$6)),2)))</f>
        <v/>
      </c>
      <c r="L302" s="21">
        <f>IF(K302="","",IF(H302="منسحب",0,ROUND(MAX(0,I302-K302-N(G302)),2)))</f>
        <v/>
      </c>
      <c r="M302" s="21">
        <f>IF(L302="","",ROUND(L302*SUMIFS('الإعدادات'!$C$10:$C$17,'الإعدادات'!$B$10:$B$17,"&lt;="&amp;'الإعدادات'!$B$4),2))</f>
        <v/>
      </c>
      <c r="N302" s="21">
        <f>IF(A302&amp;""="","",SUMIFS('الدفعات'!$C$6:$C$2005,'الدفعات'!$B$6:$B$2005,A302&amp;""))</f>
        <v/>
      </c>
      <c r="O302" s="21">
        <f>IF(M302="","",ROUND(M302-N302,2))</f>
        <v/>
      </c>
      <c r="P302" s="21">
        <f>IF(L302="","",ROUND(L302-N302,2))</f>
        <v/>
      </c>
      <c r="Q302" s="6">
        <f>IF(A302&amp;""="","",IF(H302="منسحب","منسحب",IF(L302="","بيانات ناقصة",IF(O302&gt;0,"متأخر",IF(O302&lt;0,"دفع مقدمًا","مسدد حتى اليوم")))))</f>
        <v/>
      </c>
      <c r="R302" s="23">
        <f>IF(A302&amp;""="","",IFERROR(SUMIFS('الدفعات'!$A$6:$A$2005,'الدفعات'!$B$6:$B$2005,A302&amp;"",'الدفعات'!$G$6:$G$2005,1)/COUNTIFS('الدفعات'!$B$6:$B$2005,A302&amp;"",'الدفعات'!$G$6:$G$2005,1),""))</f>
        <v/>
      </c>
      <c r="S302" s="22">
        <f>IF(Q302="متأخر",COUNTIFS($Q$6:$Q$505,"متأخر",$O$6:$O$505,"&gt;"&amp;O302)+COUNTIFS($Q$6:Q302,"متأخر",$O$6:O302,O302),"")</f>
        <v/>
      </c>
    </row>
    <row r="303">
      <c r="A303" s="5" t="n"/>
      <c r="B303" s="5" t="n"/>
      <c r="C303" s="5" t="n"/>
      <c r="D303" s="5" t="n"/>
      <c r="E303" s="20" t="n"/>
      <c r="F303" s="5" t="n"/>
      <c r="G303" s="19" t="n"/>
      <c r="H303" s="5" t="n"/>
      <c r="I303" s="21">
        <f>IF(F303&amp;""="","",IFERROR(INDEX('المراحل'!$B$6:$B$45,MATCH(F303&amp;"",'المراحل'!$A$6:$A$45,0)),""))</f>
        <v/>
      </c>
      <c r="J303" s="22">
        <f>IF(A303&amp;""="","",IF(B303&amp;""="",1,COUNTIFS($B$6:B303,B303&amp;"",$H$6:H303,"&lt;&gt;منسحب")))</f>
        <v/>
      </c>
      <c r="K303" s="21">
        <f>IF(OR(I303="",J303=""),"",IF(H303="منسحب",0,ROUND(I303*IF(J303&lt;=1,0,IF(J303=2,'الإعدادات'!$B$5,'الإعدادات'!$B$6)),2)))</f>
        <v/>
      </c>
      <c r="L303" s="21">
        <f>IF(K303="","",IF(H303="منسحب",0,ROUND(MAX(0,I303-K303-N(G303)),2)))</f>
        <v/>
      </c>
      <c r="M303" s="21">
        <f>IF(L303="","",ROUND(L303*SUMIFS('الإعدادات'!$C$10:$C$17,'الإعدادات'!$B$10:$B$17,"&lt;="&amp;'الإعدادات'!$B$4),2))</f>
        <v/>
      </c>
      <c r="N303" s="21">
        <f>IF(A303&amp;""="","",SUMIFS('الدفعات'!$C$6:$C$2005,'الدفعات'!$B$6:$B$2005,A303&amp;""))</f>
        <v/>
      </c>
      <c r="O303" s="21">
        <f>IF(M303="","",ROUND(M303-N303,2))</f>
        <v/>
      </c>
      <c r="P303" s="21">
        <f>IF(L303="","",ROUND(L303-N303,2))</f>
        <v/>
      </c>
      <c r="Q303" s="6">
        <f>IF(A303&amp;""="","",IF(H303="منسحب","منسحب",IF(L303="","بيانات ناقصة",IF(O303&gt;0,"متأخر",IF(O303&lt;0,"دفع مقدمًا","مسدد حتى اليوم")))))</f>
        <v/>
      </c>
      <c r="R303" s="23">
        <f>IF(A303&amp;""="","",IFERROR(SUMIFS('الدفعات'!$A$6:$A$2005,'الدفعات'!$B$6:$B$2005,A303&amp;"",'الدفعات'!$G$6:$G$2005,1)/COUNTIFS('الدفعات'!$B$6:$B$2005,A303&amp;"",'الدفعات'!$G$6:$G$2005,1),""))</f>
        <v/>
      </c>
      <c r="S303" s="22">
        <f>IF(Q303="متأخر",COUNTIFS($Q$6:$Q$505,"متأخر",$O$6:$O$505,"&gt;"&amp;O303)+COUNTIFS($Q$6:Q303,"متأخر",$O$6:O303,O303),"")</f>
        <v/>
      </c>
    </row>
    <row r="304">
      <c r="A304" s="5" t="n"/>
      <c r="B304" s="5" t="n"/>
      <c r="C304" s="5" t="n"/>
      <c r="D304" s="5" t="n"/>
      <c r="E304" s="20" t="n"/>
      <c r="F304" s="5" t="n"/>
      <c r="G304" s="19" t="n"/>
      <c r="H304" s="5" t="n"/>
      <c r="I304" s="21">
        <f>IF(F304&amp;""="","",IFERROR(INDEX('المراحل'!$B$6:$B$45,MATCH(F304&amp;"",'المراحل'!$A$6:$A$45,0)),""))</f>
        <v/>
      </c>
      <c r="J304" s="22">
        <f>IF(A304&amp;""="","",IF(B304&amp;""="",1,COUNTIFS($B$6:B304,B304&amp;"",$H$6:H304,"&lt;&gt;منسحب")))</f>
        <v/>
      </c>
      <c r="K304" s="21">
        <f>IF(OR(I304="",J304=""),"",IF(H304="منسحب",0,ROUND(I304*IF(J304&lt;=1,0,IF(J304=2,'الإعدادات'!$B$5,'الإعدادات'!$B$6)),2)))</f>
        <v/>
      </c>
      <c r="L304" s="21">
        <f>IF(K304="","",IF(H304="منسحب",0,ROUND(MAX(0,I304-K304-N(G304)),2)))</f>
        <v/>
      </c>
      <c r="M304" s="21">
        <f>IF(L304="","",ROUND(L304*SUMIFS('الإعدادات'!$C$10:$C$17,'الإعدادات'!$B$10:$B$17,"&lt;="&amp;'الإعدادات'!$B$4),2))</f>
        <v/>
      </c>
      <c r="N304" s="21">
        <f>IF(A304&amp;""="","",SUMIFS('الدفعات'!$C$6:$C$2005,'الدفعات'!$B$6:$B$2005,A304&amp;""))</f>
        <v/>
      </c>
      <c r="O304" s="21">
        <f>IF(M304="","",ROUND(M304-N304,2))</f>
        <v/>
      </c>
      <c r="P304" s="21">
        <f>IF(L304="","",ROUND(L304-N304,2))</f>
        <v/>
      </c>
      <c r="Q304" s="6">
        <f>IF(A304&amp;""="","",IF(H304="منسحب","منسحب",IF(L304="","بيانات ناقصة",IF(O304&gt;0,"متأخر",IF(O304&lt;0,"دفع مقدمًا","مسدد حتى اليوم")))))</f>
        <v/>
      </c>
      <c r="R304" s="23">
        <f>IF(A304&amp;""="","",IFERROR(SUMIFS('الدفعات'!$A$6:$A$2005,'الدفعات'!$B$6:$B$2005,A304&amp;"",'الدفعات'!$G$6:$G$2005,1)/COUNTIFS('الدفعات'!$B$6:$B$2005,A304&amp;"",'الدفعات'!$G$6:$G$2005,1),""))</f>
        <v/>
      </c>
      <c r="S304" s="22">
        <f>IF(Q304="متأخر",COUNTIFS($Q$6:$Q$505,"متأخر",$O$6:$O$505,"&gt;"&amp;O304)+COUNTIFS($Q$6:Q304,"متأخر",$O$6:O304,O304),"")</f>
        <v/>
      </c>
    </row>
    <row r="305">
      <c r="A305" s="5" t="n"/>
      <c r="B305" s="5" t="n"/>
      <c r="C305" s="5" t="n"/>
      <c r="D305" s="5" t="n"/>
      <c r="E305" s="20" t="n"/>
      <c r="F305" s="5" t="n"/>
      <c r="G305" s="19" t="n"/>
      <c r="H305" s="5" t="n"/>
      <c r="I305" s="21">
        <f>IF(F305&amp;""="","",IFERROR(INDEX('المراحل'!$B$6:$B$45,MATCH(F305&amp;"",'المراحل'!$A$6:$A$45,0)),""))</f>
        <v/>
      </c>
      <c r="J305" s="22">
        <f>IF(A305&amp;""="","",IF(B305&amp;""="",1,COUNTIFS($B$6:B305,B305&amp;"",$H$6:H305,"&lt;&gt;منسحب")))</f>
        <v/>
      </c>
      <c r="K305" s="21">
        <f>IF(OR(I305="",J305=""),"",IF(H305="منسحب",0,ROUND(I305*IF(J305&lt;=1,0,IF(J305=2,'الإعدادات'!$B$5,'الإعدادات'!$B$6)),2)))</f>
        <v/>
      </c>
      <c r="L305" s="21">
        <f>IF(K305="","",IF(H305="منسحب",0,ROUND(MAX(0,I305-K305-N(G305)),2)))</f>
        <v/>
      </c>
      <c r="M305" s="21">
        <f>IF(L305="","",ROUND(L305*SUMIFS('الإعدادات'!$C$10:$C$17,'الإعدادات'!$B$10:$B$17,"&lt;="&amp;'الإعدادات'!$B$4),2))</f>
        <v/>
      </c>
      <c r="N305" s="21">
        <f>IF(A305&amp;""="","",SUMIFS('الدفعات'!$C$6:$C$2005,'الدفعات'!$B$6:$B$2005,A305&amp;""))</f>
        <v/>
      </c>
      <c r="O305" s="21">
        <f>IF(M305="","",ROUND(M305-N305,2))</f>
        <v/>
      </c>
      <c r="P305" s="21">
        <f>IF(L305="","",ROUND(L305-N305,2))</f>
        <v/>
      </c>
      <c r="Q305" s="6">
        <f>IF(A305&amp;""="","",IF(H305="منسحب","منسحب",IF(L305="","بيانات ناقصة",IF(O305&gt;0,"متأخر",IF(O305&lt;0,"دفع مقدمًا","مسدد حتى اليوم")))))</f>
        <v/>
      </c>
      <c r="R305" s="23">
        <f>IF(A305&amp;""="","",IFERROR(SUMIFS('الدفعات'!$A$6:$A$2005,'الدفعات'!$B$6:$B$2005,A305&amp;"",'الدفعات'!$G$6:$G$2005,1)/COUNTIFS('الدفعات'!$B$6:$B$2005,A305&amp;"",'الدفعات'!$G$6:$G$2005,1),""))</f>
        <v/>
      </c>
      <c r="S305" s="22">
        <f>IF(Q305="متأخر",COUNTIFS($Q$6:$Q$505,"متأخر",$O$6:$O$505,"&gt;"&amp;O305)+COUNTIFS($Q$6:Q305,"متأخر",$O$6:O305,O305),"")</f>
        <v/>
      </c>
    </row>
    <row r="306">
      <c r="A306" s="5" t="n"/>
      <c r="B306" s="5" t="n"/>
      <c r="C306" s="5" t="n"/>
      <c r="D306" s="5" t="n"/>
      <c r="E306" s="20" t="n"/>
      <c r="F306" s="5" t="n"/>
      <c r="G306" s="19" t="n"/>
      <c r="H306" s="5" t="n"/>
      <c r="I306" s="21">
        <f>IF(F306&amp;""="","",IFERROR(INDEX('المراحل'!$B$6:$B$45,MATCH(F306&amp;"",'المراحل'!$A$6:$A$45,0)),""))</f>
        <v/>
      </c>
      <c r="J306" s="22">
        <f>IF(A306&amp;""="","",IF(B306&amp;""="",1,COUNTIFS($B$6:B306,B306&amp;"",$H$6:H306,"&lt;&gt;منسحب")))</f>
        <v/>
      </c>
      <c r="K306" s="21">
        <f>IF(OR(I306="",J306=""),"",IF(H306="منسحب",0,ROUND(I306*IF(J306&lt;=1,0,IF(J306=2,'الإعدادات'!$B$5,'الإعدادات'!$B$6)),2)))</f>
        <v/>
      </c>
      <c r="L306" s="21">
        <f>IF(K306="","",IF(H306="منسحب",0,ROUND(MAX(0,I306-K306-N(G306)),2)))</f>
        <v/>
      </c>
      <c r="M306" s="21">
        <f>IF(L306="","",ROUND(L306*SUMIFS('الإعدادات'!$C$10:$C$17,'الإعدادات'!$B$10:$B$17,"&lt;="&amp;'الإعدادات'!$B$4),2))</f>
        <v/>
      </c>
      <c r="N306" s="21">
        <f>IF(A306&amp;""="","",SUMIFS('الدفعات'!$C$6:$C$2005,'الدفعات'!$B$6:$B$2005,A306&amp;""))</f>
        <v/>
      </c>
      <c r="O306" s="21">
        <f>IF(M306="","",ROUND(M306-N306,2))</f>
        <v/>
      </c>
      <c r="P306" s="21">
        <f>IF(L306="","",ROUND(L306-N306,2))</f>
        <v/>
      </c>
      <c r="Q306" s="6">
        <f>IF(A306&amp;""="","",IF(H306="منسحب","منسحب",IF(L306="","بيانات ناقصة",IF(O306&gt;0,"متأخر",IF(O306&lt;0,"دفع مقدمًا","مسدد حتى اليوم")))))</f>
        <v/>
      </c>
      <c r="R306" s="23">
        <f>IF(A306&amp;""="","",IFERROR(SUMIFS('الدفعات'!$A$6:$A$2005,'الدفعات'!$B$6:$B$2005,A306&amp;"",'الدفعات'!$G$6:$G$2005,1)/COUNTIFS('الدفعات'!$B$6:$B$2005,A306&amp;"",'الدفعات'!$G$6:$G$2005,1),""))</f>
        <v/>
      </c>
      <c r="S306" s="22">
        <f>IF(Q306="متأخر",COUNTIFS($Q$6:$Q$505,"متأخر",$O$6:$O$505,"&gt;"&amp;O306)+COUNTIFS($Q$6:Q306,"متأخر",$O$6:O306,O306),"")</f>
        <v/>
      </c>
    </row>
    <row r="307">
      <c r="A307" s="5" t="n"/>
      <c r="B307" s="5" t="n"/>
      <c r="C307" s="5" t="n"/>
      <c r="D307" s="5" t="n"/>
      <c r="E307" s="20" t="n"/>
      <c r="F307" s="5" t="n"/>
      <c r="G307" s="19" t="n"/>
      <c r="H307" s="5" t="n"/>
      <c r="I307" s="21">
        <f>IF(F307&amp;""="","",IFERROR(INDEX('المراحل'!$B$6:$B$45,MATCH(F307&amp;"",'المراحل'!$A$6:$A$45,0)),""))</f>
        <v/>
      </c>
      <c r="J307" s="22">
        <f>IF(A307&amp;""="","",IF(B307&amp;""="",1,COUNTIFS($B$6:B307,B307&amp;"",$H$6:H307,"&lt;&gt;منسحب")))</f>
        <v/>
      </c>
      <c r="K307" s="21">
        <f>IF(OR(I307="",J307=""),"",IF(H307="منسحب",0,ROUND(I307*IF(J307&lt;=1,0,IF(J307=2,'الإعدادات'!$B$5,'الإعدادات'!$B$6)),2)))</f>
        <v/>
      </c>
      <c r="L307" s="21">
        <f>IF(K307="","",IF(H307="منسحب",0,ROUND(MAX(0,I307-K307-N(G307)),2)))</f>
        <v/>
      </c>
      <c r="M307" s="21">
        <f>IF(L307="","",ROUND(L307*SUMIFS('الإعدادات'!$C$10:$C$17,'الإعدادات'!$B$10:$B$17,"&lt;="&amp;'الإعدادات'!$B$4),2))</f>
        <v/>
      </c>
      <c r="N307" s="21">
        <f>IF(A307&amp;""="","",SUMIFS('الدفعات'!$C$6:$C$2005,'الدفعات'!$B$6:$B$2005,A307&amp;""))</f>
        <v/>
      </c>
      <c r="O307" s="21">
        <f>IF(M307="","",ROUND(M307-N307,2))</f>
        <v/>
      </c>
      <c r="P307" s="21">
        <f>IF(L307="","",ROUND(L307-N307,2))</f>
        <v/>
      </c>
      <c r="Q307" s="6">
        <f>IF(A307&amp;""="","",IF(H307="منسحب","منسحب",IF(L307="","بيانات ناقصة",IF(O307&gt;0,"متأخر",IF(O307&lt;0,"دفع مقدمًا","مسدد حتى اليوم")))))</f>
        <v/>
      </c>
      <c r="R307" s="23">
        <f>IF(A307&amp;""="","",IFERROR(SUMIFS('الدفعات'!$A$6:$A$2005,'الدفعات'!$B$6:$B$2005,A307&amp;"",'الدفعات'!$G$6:$G$2005,1)/COUNTIFS('الدفعات'!$B$6:$B$2005,A307&amp;"",'الدفعات'!$G$6:$G$2005,1),""))</f>
        <v/>
      </c>
      <c r="S307" s="22">
        <f>IF(Q307="متأخر",COUNTIFS($Q$6:$Q$505,"متأخر",$O$6:$O$505,"&gt;"&amp;O307)+COUNTIFS($Q$6:Q307,"متأخر",$O$6:O307,O307),"")</f>
        <v/>
      </c>
    </row>
    <row r="308">
      <c r="A308" s="5" t="n"/>
      <c r="B308" s="5" t="n"/>
      <c r="C308" s="5" t="n"/>
      <c r="D308" s="5" t="n"/>
      <c r="E308" s="20" t="n"/>
      <c r="F308" s="5" t="n"/>
      <c r="G308" s="19" t="n"/>
      <c r="H308" s="5" t="n"/>
      <c r="I308" s="21">
        <f>IF(F308&amp;""="","",IFERROR(INDEX('المراحل'!$B$6:$B$45,MATCH(F308&amp;"",'المراحل'!$A$6:$A$45,0)),""))</f>
        <v/>
      </c>
      <c r="J308" s="22">
        <f>IF(A308&amp;""="","",IF(B308&amp;""="",1,COUNTIFS($B$6:B308,B308&amp;"",$H$6:H308,"&lt;&gt;منسحب")))</f>
        <v/>
      </c>
      <c r="K308" s="21">
        <f>IF(OR(I308="",J308=""),"",IF(H308="منسحب",0,ROUND(I308*IF(J308&lt;=1,0,IF(J308=2,'الإعدادات'!$B$5,'الإعدادات'!$B$6)),2)))</f>
        <v/>
      </c>
      <c r="L308" s="21">
        <f>IF(K308="","",IF(H308="منسحب",0,ROUND(MAX(0,I308-K308-N(G308)),2)))</f>
        <v/>
      </c>
      <c r="M308" s="21">
        <f>IF(L308="","",ROUND(L308*SUMIFS('الإعدادات'!$C$10:$C$17,'الإعدادات'!$B$10:$B$17,"&lt;="&amp;'الإعدادات'!$B$4),2))</f>
        <v/>
      </c>
      <c r="N308" s="21">
        <f>IF(A308&amp;""="","",SUMIFS('الدفعات'!$C$6:$C$2005,'الدفعات'!$B$6:$B$2005,A308&amp;""))</f>
        <v/>
      </c>
      <c r="O308" s="21">
        <f>IF(M308="","",ROUND(M308-N308,2))</f>
        <v/>
      </c>
      <c r="P308" s="21">
        <f>IF(L308="","",ROUND(L308-N308,2))</f>
        <v/>
      </c>
      <c r="Q308" s="6">
        <f>IF(A308&amp;""="","",IF(H308="منسحب","منسحب",IF(L308="","بيانات ناقصة",IF(O308&gt;0,"متأخر",IF(O308&lt;0,"دفع مقدمًا","مسدد حتى اليوم")))))</f>
        <v/>
      </c>
      <c r="R308" s="23">
        <f>IF(A308&amp;""="","",IFERROR(SUMIFS('الدفعات'!$A$6:$A$2005,'الدفعات'!$B$6:$B$2005,A308&amp;"",'الدفعات'!$G$6:$G$2005,1)/COUNTIFS('الدفعات'!$B$6:$B$2005,A308&amp;"",'الدفعات'!$G$6:$G$2005,1),""))</f>
        <v/>
      </c>
      <c r="S308" s="22">
        <f>IF(Q308="متأخر",COUNTIFS($Q$6:$Q$505,"متأخر",$O$6:$O$505,"&gt;"&amp;O308)+COUNTIFS($Q$6:Q308,"متأخر",$O$6:O308,O308),"")</f>
        <v/>
      </c>
    </row>
    <row r="309">
      <c r="A309" s="5" t="n"/>
      <c r="B309" s="5" t="n"/>
      <c r="C309" s="5" t="n"/>
      <c r="D309" s="5" t="n"/>
      <c r="E309" s="20" t="n"/>
      <c r="F309" s="5" t="n"/>
      <c r="G309" s="19" t="n"/>
      <c r="H309" s="5" t="n"/>
      <c r="I309" s="21">
        <f>IF(F309&amp;""="","",IFERROR(INDEX('المراحل'!$B$6:$B$45,MATCH(F309&amp;"",'المراحل'!$A$6:$A$45,0)),""))</f>
        <v/>
      </c>
      <c r="J309" s="22">
        <f>IF(A309&amp;""="","",IF(B309&amp;""="",1,COUNTIFS($B$6:B309,B309&amp;"",$H$6:H309,"&lt;&gt;منسحب")))</f>
        <v/>
      </c>
      <c r="K309" s="21">
        <f>IF(OR(I309="",J309=""),"",IF(H309="منسحب",0,ROUND(I309*IF(J309&lt;=1,0,IF(J309=2,'الإعدادات'!$B$5,'الإعدادات'!$B$6)),2)))</f>
        <v/>
      </c>
      <c r="L309" s="21">
        <f>IF(K309="","",IF(H309="منسحب",0,ROUND(MAX(0,I309-K309-N(G309)),2)))</f>
        <v/>
      </c>
      <c r="M309" s="21">
        <f>IF(L309="","",ROUND(L309*SUMIFS('الإعدادات'!$C$10:$C$17,'الإعدادات'!$B$10:$B$17,"&lt;="&amp;'الإعدادات'!$B$4),2))</f>
        <v/>
      </c>
      <c r="N309" s="21">
        <f>IF(A309&amp;""="","",SUMIFS('الدفعات'!$C$6:$C$2005,'الدفعات'!$B$6:$B$2005,A309&amp;""))</f>
        <v/>
      </c>
      <c r="O309" s="21">
        <f>IF(M309="","",ROUND(M309-N309,2))</f>
        <v/>
      </c>
      <c r="P309" s="21">
        <f>IF(L309="","",ROUND(L309-N309,2))</f>
        <v/>
      </c>
      <c r="Q309" s="6">
        <f>IF(A309&amp;""="","",IF(H309="منسحب","منسحب",IF(L309="","بيانات ناقصة",IF(O309&gt;0,"متأخر",IF(O309&lt;0,"دفع مقدمًا","مسدد حتى اليوم")))))</f>
        <v/>
      </c>
      <c r="R309" s="23">
        <f>IF(A309&amp;""="","",IFERROR(SUMIFS('الدفعات'!$A$6:$A$2005,'الدفعات'!$B$6:$B$2005,A309&amp;"",'الدفعات'!$G$6:$G$2005,1)/COUNTIFS('الدفعات'!$B$6:$B$2005,A309&amp;"",'الدفعات'!$G$6:$G$2005,1),""))</f>
        <v/>
      </c>
      <c r="S309" s="22">
        <f>IF(Q309="متأخر",COUNTIFS($Q$6:$Q$505,"متأخر",$O$6:$O$505,"&gt;"&amp;O309)+COUNTIFS($Q$6:Q309,"متأخر",$O$6:O309,O309),"")</f>
        <v/>
      </c>
    </row>
    <row r="310">
      <c r="A310" s="5" t="n"/>
      <c r="B310" s="5" t="n"/>
      <c r="C310" s="5" t="n"/>
      <c r="D310" s="5" t="n"/>
      <c r="E310" s="20" t="n"/>
      <c r="F310" s="5" t="n"/>
      <c r="G310" s="19" t="n"/>
      <c r="H310" s="5" t="n"/>
      <c r="I310" s="21">
        <f>IF(F310&amp;""="","",IFERROR(INDEX('المراحل'!$B$6:$B$45,MATCH(F310&amp;"",'المراحل'!$A$6:$A$45,0)),""))</f>
        <v/>
      </c>
      <c r="J310" s="22">
        <f>IF(A310&amp;""="","",IF(B310&amp;""="",1,COUNTIFS($B$6:B310,B310&amp;"",$H$6:H310,"&lt;&gt;منسحب")))</f>
        <v/>
      </c>
      <c r="K310" s="21">
        <f>IF(OR(I310="",J310=""),"",IF(H310="منسحب",0,ROUND(I310*IF(J310&lt;=1,0,IF(J310=2,'الإعدادات'!$B$5,'الإعدادات'!$B$6)),2)))</f>
        <v/>
      </c>
      <c r="L310" s="21">
        <f>IF(K310="","",IF(H310="منسحب",0,ROUND(MAX(0,I310-K310-N(G310)),2)))</f>
        <v/>
      </c>
      <c r="M310" s="21">
        <f>IF(L310="","",ROUND(L310*SUMIFS('الإعدادات'!$C$10:$C$17,'الإعدادات'!$B$10:$B$17,"&lt;="&amp;'الإعدادات'!$B$4),2))</f>
        <v/>
      </c>
      <c r="N310" s="21">
        <f>IF(A310&amp;""="","",SUMIFS('الدفعات'!$C$6:$C$2005,'الدفعات'!$B$6:$B$2005,A310&amp;""))</f>
        <v/>
      </c>
      <c r="O310" s="21">
        <f>IF(M310="","",ROUND(M310-N310,2))</f>
        <v/>
      </c>
      <c r="P310" s="21">
        <f>IF(L310="","",ROUND(L310-N310,2))</f>
        <v/>
      </c>
      <c r="Q310" s="6">
        <f>IF(A310&amp;""="","",IF(H310="منسحب","منسحب",IF(L310="","بيانات ناقصة",IF(O310&gt;0,"متأخر",IF(O310&lt;0,"دفع مقدمًا","مسدد حتى اليوم")))))</f>
        <v/>
      </c>
      <c r="R310" s="23">
        <f>IF(A310&amp;""="","",IFERROR(SUMIFS('الدفعات'!$A$6:$A$2005,'الدفعات'!$B$6:$B$2005,A310&amp;"",'الدفعات'!$G$6:$G$2005,1)/COUNTIFS('الدفعات'!$B$6:$B$2005,A310&amp;"",'الدفعات'!$G$6:$G$2005,1),""))</f>
        <v/>
      </c>
      <c r="S310" s="22">
        <f>IF(Q310="متأخر",COUNTIFS($Q$6:$Q$505,"متأخر",$O$6:$O$505,"&gt;"&amp;O310)+COUNTIFS($Q$6:Q310,"متأخر",$O$6:O310,O310),"")</f>
        <v/>
      </c>
    </row>
    <row r="311">
      <c r="A311" s="5" t="n"/>
      <c r="B311" s="5" t="n"/>
      <c r="C311" s="5" t="n"/>
      <c r="D311" s="5" t="n"/>
      <c r="E311" s="20" t="n"/>
      <c r="F311" s="5" t="n"/>
      <c r="G311" s="19" t="n"/>
      <c r="H311" s="5" t="n"/>
      <c r="I311" s="21">
        <f>IF(F311&amp;""="","",IFERROR(INDEX('المراحل'!$B$6:$B$45,MATCH(F311&amp;"",'المراحل'!$A$6:$A$45,0)),""))</f>
        <v/>
      </c>
      <c r="J311" s="22">
        <f>IF(A311&amp;""="","",IF(B311&amp;""="",1,COUNTIFS($B$6:B311,B311&amp;"",$H$6:H311,"&lt;&gt;منسحب")))</f>
        <v/>
      </c>
      <c r="K311" s="21">
        <f>IF(OR(I311="",J311=""),"",IF(H311="منسحب",0,ROUND(I311*IF(J311&lt;=1,0,IF(J311=2,'الإعدادات'!$B$5,'الإعدادات'!$B$6)),2)))</f>
        <v/>
      </c>
      <c r="L311" s="21">
        <f>IF(K311="","",IF(H311="منسحب",0,ROUND(MAX(0,I311-K311-N(G311)),2)))</f>
        <v/>
      </c>
      <c r="M311" s="21">
        <f>IF(L311="","",ROUND(L311*SUMIFS('الإعدادات'!$C$10:$C$17,'الإعدادات'!$B$10:$B$17,"&lt;="&amp;'الإعدادات'!$B$4),2))</f>
        <v/>
      </c>
      <c r="N311" s="21">
        <f>IF(A311&amp;""="","",SUMIFS('الدفعات'!$C$6:$C$2005,'الدفعات'!$B$6:$B$2005,A311&amp;""))</f>
        <v/>
      </c>
      <c r="O311" s="21">
        <f>IF(M311="","",ROUND(M311-N311,2))</f>
        <v/>
      </c>
      <c r="P311" s="21">
        <f>IF(L311="","",ROUND(L311-N311,2))</f>
        <v/>
      </c>
      <c r="Q311" s="6">
        <f>IF(A311&amp;""="","",IF(H311="منسحب","منسحب",IF(L311="","بيانات ناقصة",IF(O311&gt;0,"متأخر",IF(O311&lt;0,"دفع مقدمًا","مسدد حتى اليوم")))))</f>
        <v/>
      </c>
      <c r="R311" s="23">
        <f>IF(A311&amp;""="","",IFERROR(SUMIFS('الدفعات'!$A$6:$A$2005,'الدفعات'!$B$6:$B$2005,A311&amp;"",'الدفعات'!$G$6:$G$2005,1)/COUNTIFS('الدفعات'!$B$6:$B$2005,A311&amp;"",'الدفعات'!$G$6:$G$2005,1),""))</f>
        <v/>
      </c>
      <c r="S311" s="22">
        <f>IF(Q311="متأخر",COUNTIFS($Q$6:$Q$505,"متأخر",$O$6:$O$505,"&gt;"&amp;O311)+COUNTIFS($Q$6:Q311,"متأخر",$O$6:O311,O311),"")</f>
        <v/>
      </c>
    </row>
    <row r="312">
      <c r="A312" s="5" t="n"/>
      <c r="B312" s="5" t="n"/>
      <c r="C312" s="5" t="n"/>
      <c r="D312" s="5" t="n"/>
      <c r="E312" s="20" t="n"/>
      <c r="F312" s="5" t="n"/>
      <c r="G312" s="19" t="n"/>
      <c r="H312" s="5" t="n"/>
      <c r="I312" s="21">
        <f>IF(F312&amp;""="","",IFERROR(INDEX('المراحل'!$B$6:$B$45,MATCH(F312&amp;"",'المراحل'!$A$6:$A$45,0)),""))</f>
        <v/>
      </c>
      <c r="J312" s="22">
        <f>IF(A312&amp;""="","",IF(B312&amp;""="",1,COUNTIFS($B$6:B312,B312&amp;"",$H$6:H312,"&lt;&gt;منسحب")))</f>
        <v/>
      </c>
      <c r="K312" s="21">
        <f>IF(OR(I312="",J312=""),"",IF(H312="منسحب",0,ROUND(I312*IF(J312&lt;=1,0,IF(J312=2,'الإعدادات'!$B$5,'الإعدادات'!$B$6)),2)))</f>
        <v/>
      </c>
      <c r="L312" s="21">
        <f>IF(K312="","",IF(H312="منسحب",0,ROUND(MAX(0,I312-K312-N(G312)),2)))</f>
        <v/>
      </c>
      <c r="M312" s="21">
        <f>IF(L312="","",ROUND(L312*SUMIFS('الإعدادات'!$C$10:$C$17,'الإعدادات'!$B$10:$B$17,"&lt;="&amp;'الإعدادات'!$B$4),2))</f>
        <v/>
      </c>
      <c r="N312" s="21">
        <f>IF(A312&amp;""="","",SUMIFS('الدفعات'!$C$6:$C$2005,'الدفعات'!$B$6:$B$2005,A312&amp;""))</f>
        <v/>
      </c>
      <c r="O312" s="21">
        <f>IF(M312="","",ROUND(M312-N312,2))</f>
        <v/>
      </c>
      <c r="P312" s="21">
        <f>IF(L312="","",ROUND(L312-N312,2))</f>
        <v/>
      </c>
      <c r="Q312" s="6">
        <f>IF(A312&amp;""="","",IF(H312="منسحب","منسحب",IF(L312="","بيانات ناقصة",IF(O312&gt;0,"متأخر",IF(O312&lt;0,"دفع مقدمًا","مسدد حتى اليوم")))))</f>
        <v/>
      </c>
      <c r="R312" s="23">
        <f>IF(A312&amp;""="","",IFERROR(SUMIFS('الدفعات'!$A$6:$A$2005,'الدفعات'!$B$6:$B$2005,A312&amp;"",'الدفعات'!$G$6:$G$2005,1)/COUNTIFS('الدفعات'!$B$6:$B$2005,A312&amp;"",'الدفعات'!$G$6:$G$2005,1),""))</f>
        <v/>
      </c>
      <c r="S312" s="22">
        <f>IF(Q312="متأخر",COUNTIFS($Q$6:$Q$505,"متأخر",$O$6:$O$505,"&gt;"&amp;O312)+COUNTIFS($Q$6:Q312,"متأخر",$O$6:O312,O312),"")</f>
        <v/>
      </c>
    </row>
    <row r="313">
      <c r="A313" s="5" t="n"/>
      <c r="B313" s="5" t="n"/>
      <c r="C313" s="5" t="n"/>
      <c r="D313" s="5" t="n"/>
      <c r="E313" s="20" t="n"/>
      <c r="F313" s="5" t="n"/>
      <c r="G313" s="19" t="n"/>
      <c r="H313" s="5" t="n"/>
      <c r="I313" s="21">
        <f>IF(F313&amp;""="","",IFERROR(INDEX('المراحل'!$B$6:$B$45,MATCH(F313&amp;"",'المراحل'!$A$6:$A$45,0)),""))</f>
        <v/>
      </c>
      <c r="J313" s="22">
        <f>IF(A313&amp;""="","",IF(B313&amp;""="",1,COUNTIFS($B$6:B313,B313&amp;"",$H$6:H313,"&lt;&gt;منسحب")))</f>
        <v/>
      </c>
      <c r="K313" s="21">
        <f>IF(OR(I313="",J313=""),"",IF(H313="منسحب",0,ROUND(I313*IF(J313&lt;=1,0,IF(J313=2,'الإعدادات'!$B$5,'الإعدادات'!$B$6)),2)))</f>
        <v/>
      </c>
      <c r="L313" s="21">
        <f>IF(K313="","",IF(H313="منسحب",0,ROUND(MAX(0,I313-K313-N(G313)),2)))</f>
        <v/>
      </c>
      <c r="M313" s="21">
        <f>IF(L313="","",ROUND(L313*SUMIFS('الإعدادات'!$C$10:$C$17,'الإعدادات'!$B$10:$B$17,"&lt;="&amp;'الإعدادات'!$B$4),2))</f>
        <v/>
      </c>
      <c r="N313" s="21">
        <f>IF(A313&amp;""="","",SUMIFS('الدفعات'!$C$6:$C$2005,'الدفعات'!$B$6:$B$2005,A313&amp;""))</f>
        <v/>
      </c>
      <c r="O313" s="21">
        <f>IF(M313="","",ROUND(M313-N313,2))</f>
        <v/>
      </c>
      <c r="P313" s="21">
        <f>IF(L313="","",ROUND(L313-N313,2))</f>
        <v/>
      </c>
      <c r="Q313" s="6">
        <f>IF(A313&amp;""="","",IF(H313="منسحب","منسحب",IF(L313="","بيانات ناقصة",IF(O313&gt;0,"متأخر",IF(O313&lt;0,"دفع مقدمًا","مسدد حتى اليوم")))))</f>
        <v/>
      </c>
      <c r="R313" s="23">
        <f>IF(A313&amp;""="","",IFERROR(SUMIFS('الدفعات'!$A$6:$A$2005,'الدفعات'!$B$6:$B$2005,A313&amp;"",'الدفعات'!$G$6:$G$2005,1)/COUNTIFS('الدفعات'!$B$6:$B$2005,A313&amp;"",'الدفعات'!$G$6:$G$2005,1),""))</f>
        <v/>
      </c>
      <c r="S313" s="22">
        <f>IF(Q313="متأخر",COUNTIFS($Q$6:$Q$505,"متأخر",$O$6:$O$505,"&gt;"&amp;O313)+COUNTIFS($Q$6:Q313,"متأخر",$O$6:O313,O313),"")</f>
        <v/>
      </c>
    </row>
    <row r="314">
      <c r="A314" s="5" t="n"/>
      <c r="B314" s="5" t="n"/>
      <c r="C314" s="5" t="n"/>
      <c r="D314" s="5" t="n"/>
      <c r="E314" s="20" t="n"/>
      <c r="F314" s="5" t="n"/>
      <c r="G314" s="19" t="n"/>
      <c r="H314" s="5" t="n"/>
      <c r="I314" s="21">
        <f>IF(F314&amp;""="","",IFERROR(INDEX('المراحل'!$B$6:$B$45,MATCH(F314&amp;"",'المراحل'!$A$6:$A$45,0)),""))</f>
        <v/>
      </c>
      <c r="J314" s="22">
        <f>IF(A314&amp;""="","",IF(B314&amp;""="",1,COUNTIFS($B$6:B314,B314&amp;"",$H$6:H314,"&lt;&gt;منسحب")))</f>
        <v/>
      </c>
      <c r="K314" s="21">
        <f>IF(OR(I314="",J314=""),"",IF(H314="منسحب",0,ROUND(I314*IF(J314&lt;=1,0,IF(J314=2,'الإعدادات'!$B$5,'الإعدادات'!$B$6)),2)))</f>
        <v/>
      </c>
      <c r="L314" s="21">
        <f>IF(K314="","",IF(H314="منسحب",0,ROUND(MAX(0,I314-K314-N(G314)),2)))</f>
        <v/>
      </c>
      <c r="M314" s="21">
        <f>IF(L314="","",ROUND(L314*SUMIFS('الإعدادات'!$C$10:$C$17,'الإعدادات'!$B$10:$B$17,"&lt;="&amp;'الإعدادات'!$B$4),2))</f>
        <v/>
      </c>
      <c r="N314" s="21">
        <f>IF(A314&amp;""="","",SUMIFS('الدفعات'!$C$6:$C$2005,'الدفعات'!$B$6:$B$2005,A314&amp;""))</f>
        <v/>
      </c>
      <c r="O314" s="21">
        <f>IF(M314="","",ROUND(M314-N314,2))</f>
        <v/>
      </c>
      <c r="P314" s="21">
        <f>IF(L314="","",ROUND(L314-N314,2))</f>
        <v/>
      </c>
      <c r="Q314" s="6">
        <f>IF(A314&amp;""="","",IF(H314="منسحب","منسحب",IF(L314="","بيانات ناقصة",IF(O314&gt;0,"متأخر",IF(O314&lt;0,"دفع مقدمًا","مسدد حتى اليوم")))))</f>
        <v/>
      </c>
      <c r="R314" s="23">
        <f>IF(A314&amp;""="","",IFERROR(SUMIFS('الدفعات'!$A$6:$A$2005,'الدفعات'!$B$6:$B$2005,A314&amp;"",'الدفعات'!$G$6:$G$2005,1)/COUNTIFS('الدفعات'!$B$6:$B$2005,A314&amp;"",'الدفعات'!$G$6:$G$2005,1),""))</f>
        <v/>
      </c>
      <c r="S314" s="22">
        <f>IF(Q314="متأخر",COUNTIFS($Q$6:$Q$505,"متأخر",$O$6:$O$505,"&gt;"&amp;O314)+COUNTIFS($Q$6:Q314,"متأخر",$O$6:O314,O314),"")</f>
        <v/>
      </c>
    </row>
    <row r="315">
      <c r="A315" s="5" t="n"/>
      <c r="B315" s="5" t="n"/>
      <c r="C315" s="5" t="n"/>
      <c r="D315" s="5" t="n"/>
      <c r="E315" s="20" t="n"/>
      <c r="F315" s="5" t="n"/>
      <c r="G315" s="19" t="n"/>
      <c r="H315" s="5" t="n"/>
      <c r="I315" s="21">
        <f>IF(F315&amp;""="","",IFERROR(INDEX('المراحل'!$B$6:$B$45,MATCH(F315&amp;"",'المراحل'!$A$6:$A$45,0)),""))</f>
        <v/>
      </c>
      <c r="J315" s="22">
        <f>IF(A315&amp;""="","",IF(B315&amp;""="",1,COUNTIFS($B$6:B315,B315&amp;"",$H$6:H315,"&lt;&gt;منسحب")))</f>
        <v/>
      </c>
      <c r="K315" s="21">
        <f>IF(OR(I315="",J315=""),"",IF(H315="منسحب",0,ROUND(I315*IF(J315&lt;=1,0,IF(J315=2,'الإعدادات'!$B$5,'الإعدادات'!$B$6)),2)))</f>
        <v/>
      </c>
      <c r="L315" s="21">
        <f>IF(K315="","",IF(H315="منسحب",0,ROUND(MAX(0,I315-K315-N(G315)),2)))</f>
        <v/>
      </c>
      <c r="M315" s="21">
        <f>IF(L315="","",ROUND(L315*SUMIFS('الإعدادات'!$C$10:$C$17,'الإعدادات'!$B$10:$B$17,"&lt;="&amp;'الإعدادات'!$B$4),2))</f>
        <v/>
      </c>
      <c r="N315" s="21">
        <f>IF(A315&amp;""="","",SUMIFS('الدفعات'!$C$6:$C$2005,'الدفعات'!$B$6:$B$2005,A315&amp;""))</f>
        <v/>
      </c>
      <c r="O315" s="21">
        <f>IF(M315="","",ROUND(M315-N315,2))</f>
        <v/>
      </c>
      <c r="P315" s="21">
        <f>IF(L315="","",ROUND(L315-N315,2))</f>
        <v/>
      </c>
      <c r="Q315" s="6">
        <f>IF(A315&amp;""="","",IF(H315="منسحب","منسحب",IF(L315="","بيانات ناقصة",IF(O315&gt;0,"متأخر",IF(O315&lt;0,"دفع مقدمًا","مسدد حتى اليوم")))))</f>
        <v/>
      </c>
      <c r="R315" s="23">
        <f>IF(A315&amp;""="","",IFERROR(SUMIFS('الدفعات'!$A$6:$A$2005,'الدفعات'!$B$6:$B$2005,A315&amp;"",'الدفعات'!$G$6:$G$2005,1)/COUNTIFS('الدفعات'!$B$6:$B$2005,A315&amp;"",'الدفعات'!$G$6:$G$2005,1),""))</f>
        <v/>
      </c>
      <c r="S315" s="22">
        <f>IF(Q315="متأخر",COUNTIFS($Q$6:$Q$505,"متأخر",$O$6:$O$505,"&gt;"&amp;O315)+COUNTIFS($Q$6:Q315,"متأخر",$O$6:O315,O315),"")</f>
        <v/>
      </c>
    </row>
    <row r="316">
      <c r="A316" s="5" t="n"/>
      <c r="B316" s="5" t="n"/>
      <c r="C316" s="5" t="n"/>
      <c r="D316" s="5" t="n"/>
      <c r="E316" s="20" t="n"/>
      <c r="F316" s="5" t="n"/>
      <c r="G316" s="19" t="n"/>
      <c r="H316" s="5" t="n"/>
      <c r="I316" s="21">
        <f>IF(F316&amp;""="","",IFERROR(INDEX('المراحل'!$B$6:$B$45,MATCH(F316&amp;"",'المراحل'!$A$6:$A$45,0)),""))</f>
        <v/>
      </c>
      <c r="J316" s="22">
        <f>IF(A316&amp;""="","",IF(B316&amp;""="",1,COUNTIFS($B$6:B316,B316&amp;"",$H$6:H316,"&lt;&gt;منسحب")))</f>
        <v/>
      </c>
      <c r="K316" s="21">
        <f>IF(OR(I316="",J316=""),"",IF(H316="منسحب",0,ROUND(I316*IF(J316&lt;=1,0,IF(J316=2,'الإعدادات'!$B$5,'الإعدادات'!$B$6)),2)))</f>
        <v/>
      </c>
      <c r="L316" s="21">
        <f>IF(K316="","",IF(H316="منسحب",0,ROUND(MAX(0,I316-K316-N(G316)),2)))</f>
        <v/>
      </c>
      <c r="M316" s="21">
        <f>IF(L316="","",ROUND(L316*SUMIFS('الإعدادات'!$C$10:$C$17,'الإعدادات'!$B$10:$B$17,"&lt;="&amp;'الإعدادات'!$B$4),2))</f>
        <v/>
      </c>
      <c r="N316" s="21">
        <f>IF(A316&amp;""="","",SUMIFS('الدفعات'!$C$6:$C$2005,'الدفعات'!$B$6:$B$2005,A316&amp;""))</f>
        <v/>
      </c>
      <c r="O316" s="21">
        <f>IF(M316="","",ROUND(M316-N316,2))</f>
        <v/>
      </c>
      <c r="P316" s="21">
        <f>IF(L316="","",ROUND(L316-N316,2))</f>
        <v/>
      </c>
      <c r="Q316" s="6">
        <f>IF(A316&amp;""="","",IF(H316="منسحب","منسحب",IF(L316="","بيانات ناقصة",IF(O316&gt;0,"متأخر",IF(O316&lt;0,"دفع مقدمًا","مسدد حتى اليوم")))))</f>
        <v/>
      </c>
      <c r="R316" s="23">
        <f>IF(A316&amp;""="","",IFERROR(SUMIFS('الدفعات'!$A$6:$A$2005,'الدفعات'!$B$6:$B$2005,A316&amp;"",'الدفعات'!$G$6:$G$2005,1)/COUNTIFS('الدفعات'!$B$6:$B$2005,A316&amp;"",'الدفعات'!$G$6:$G$2005,1),""))</f>
        <v/>
      </c>
      <c r="S316" s="22">
        <f>IF(Q316="متأخر",COUNTIFS($Q$6:$Q$505,"متأخر",$O$6:$O$505,"&gt;"&amp;O316)+COUNTIFS($Q$6:Q316,"متأخر",$O$6:O316,O316),"")</f>
        <v/>
      </c>
    </row>
    <row r="317">
      <c r="A317" s="5" t="n"/>
      <c r="B317" s="5" t="n"/>
      <c r="C317" s="5" t="n"/>
      <c r="D317" s="5" t="n"/>
      <c r="E317" s="20" t="n"/>
      <c r="F317" s="5" t="n"/>
      <c r="G317" s="19" t="n"/>
      <c r="H317" s="5" t="n"/>
      <c r="I317" s="21">
        <f>IF(F317&amp;""="","",IFERROR(INDEX('المراحل'!$B$6:$B$45,MATCH(F317&amp;"",'المراحل'!$A$6:$A$45,0)),""))</f>
        <v/>
      </c>
      <c r="J317" s="22">
        <f>IF(A317&amp;""="","",IF(B317&amp;""="",1,COUNTIFS($B$6:B317,B317&amp;"",$H$6:H317,"&lt;&gt;منسحب")))</f>
        <v/>
      </c>
      <c r="K317" s="21">
        <f>IF(OR(I317="",J317=""),"",IF(H317="منسحب",0,ROUND(I317*IF(J317&lt;=1,0,IF(J317=2,'الإعدادات'!$B$5,'الإعدادات'!$B$6)),2)))</f>
        <v/>
      </c>
      <c r="L317" s="21">
        <f>IF(K317="","",IF(H317="منسحب",0,ROUND(MAX(0,I317-K317-N(G317)),2)))</f>
        <v/>
      </c>
      <c r="M317" s="21">
        <f>IF(L317="","",ROUND(L317*SUMIFS('الإعدادات'!$C$10:$C$17,'الإعدادات'!$B$10:$B$17,"&lt;="&amp;'الإعدادات'!$B$4),2))</f>
        <v/>
      </c>
      <c r="N317" s="21">
        <f>IF(A317&amp;""="","",SUMIFS('الدفعات'!$C$6:$C$2005,'الدفعات'!$B$6:$B$2005,A317&amp;""))</f>
        <v/>
      </c>
      <c r="O317" s="21">
        <f>IF(M317="","",ROUND(M317-N317,2))</f>
        <v/>
      </c>
      <c r="P317" s="21">
        <f>IF(L317="","",ROUND(L317-N317,2))</f>
        <v/>
      </c>
      <c r="Q317" s="6">
        <f>IF(A317&amp;""="","",IF(H317="منسحب","منسحب",IF(L317="","بيانات ناقصة",IF(O317&gt;0,"متأخر",IF(O317&lt;0,"دفع مقدمًا","مسدد حتى اليوم")))))</f>
        <v/>
      </c>
      <c r="R317" s="23">
        <f>IF(A317&amp;""="","",IFERROR(SUMIFS('الدفعات'!$A$6:$A$2005,'الدفعات'!$B$6:$B$2005,A317&amp;"",'الدفعات'!$G$6:$G$2005,1)/COUNTIFS('الدفعات'!$B$6:$B$2005,A317&amp;"",'الدفعات'!$G$6:$G$2005,1),""))</f>
        <v/>
      </c>
      <c r="S317" s="22">
        <f>IF(Q317="متأخر",COUNTIFS($Q$6:$Q$505,"متأخر",$O$6:$O$505,"&gt;"&amp;O317)+COUNTIFS($Q$6:Q317,"متأخر",$O$6:O317,O317),"")</f>
        <v/>
      </c>
    </row>
    <row r="318">
      <c r="A318" s="5" t="n"/>
      <c r="B318" s="5" t="n"/>
      <c r="C318" s="5" t="n"/>
      <c r="D318" s="5" t="n"/>
      <c r="E318" s="20" t="n"/>
      <c r="F318" s="5" t="n"/>
      <c r="G318" s="19" t="n"/>
      <c r="H318" s="5" t="n"/>
      <c r="I318" s="21">
        <f>IF(F318&amp;""="","",IFERROR(INDEX('المراحل'!$B$6:$B$45,MATCH(F318&amp;"",'المراحل'!$A$6:$A$45,0)),""))</f>
        <v/>
      </c>
      <c r="J318" s="22">
        <f>IF(A318&amp;""="","",IF(B318&amp;""="",1,COUNTIFS($B$6:B318,B318&amp;"",$H$6:H318,"&lt;&gt;منسحب")))</f>
        <v/>
      </c>
      <c r="K318" s="21">
        <f>IF(OR(I318="",J318=""),"",IF(H318="منسحب",0,ROUND(I318*IF(J318&lt;=1,0,IF(J318=2,'الإعدادات'!$B$5,'الإعدادات'!$B$6)),2)))</f>
        <v/>
      </c>
      <c r="L318" s="21">
        <f>IF(K318="","",IF(H318="منسحب",0,ROUND(MAX(0,I318-K318-N(G318)),2)))</f>
        <v/>
      </c>
      <c r="M318" s="21">
        <f>IF(L318="","",ROUND(L318*SUMIFS('الإعدادات'!$C$10:$C$17,'الإعدادات'!$B$10:$B$17,"&lt;="&amp;'الإعدادات'!$B$4),2))</f>
        <v/>
      </c>
      <c r="N318" s="21">
        <f>IF(A318&amp;""="","",SUMIFS('الدفعات'!$C$6:$C$2005,'الدفعات'!$B$6:$B$2005,A318&amp;""))</f>
        <v/>
      </c>
      <c r="O318" s="21">
        <f>IF(M318="","",ROUND(M318-N318,2))</f>
        <v/>
      </c>
      <c r="P318" s="21">
        <f>IF(L318="","",ROUND(L318-N318,2))</f>
        <v/>
      </c>
      <c r="Q318" s="6">
        <f>IF(A318&amp;""="","",IF(H318="منسحب","منسحب",IF(L318="","بيانات ناقصة",IF(O318&gt;0,"متأخر",IF(O318&lt;0,"دفع مقدمًا","مسدد حتى اليوم")))))</f>
        <v/>
      </c>
      <c r="R318" s="23">
        <f>IF(A318&amp;""="","",IFERROR(SUMIFS('الدفعات'!$A$6:$A$2005,'الدفعات'!$B$6:$B$2005,A318&amp;"",'الدفعات'!$G$6:$G$2005,1)/COUNTIFS('الدفعات'!$B$6:$B$2005,A318&amp;"",'الدفعات'!$G$6:$G$2005,1),""))</f>
        <v/>
      </c>
      <c r="S318" s="22">
        <f>IF(Q318="متأخر",COUNTIFS($Q$6:$Q$505,"متأخر",$O$6:$O$505,"&gt;"&amp;O318)+COUNTIFS($Q$6:Q318,"متأخر",$O$6:O318,O318),"")</f>
        <v/>
      </c>
    </row>
    <row r="319">
      <c r="A319" s="5" t="n"/>
      <c r="B319" s="5" t="n"/>
      <c r="C319" s="5" t="n"/>
      <c r="D319" s="5" t="n"/>
      <c r="E319" s="20" t="n"/>
      <c r="F319" s="5" t="n"/>
      <c r="G319" s="19" t="n"/>
      <c r="H319" s="5" t="n"/>
      <c r="I319" s="21">
        <f>IF(F319&amp;""="","",IFERROR(INDEX('المراحل'!$B$6:$B$45,MATCH(F319&amp;"",'المراحل'!$A$6:$A$45,0)),""))</f>
        <v/>
      </c>
      <c r="J319" s="22">
        <f>IF(A319&amp;""="","",IF(B319&amp;""="",1,COUNTIFS($B$6:B319,B319&amp;"",$H$6:H319,"&lt;&gt;منسحب")))</f>
        <v/>
      </c>
      <c r="K319" s="21">
        <f>IF(OR(I319="",J319=""),"",IF(H319="منسحب",0,ROUND(I319*IF(J319&lt;=1,0,IF(J319=2,'الإعدادات'!$B$5,'الإعدادات'!$B$6)),2)))</f>
        <v/>
      </c>
      <c r="L319" s="21">
        <f>IF(K319="","",IF(H319="منسحب",0,ROUND(MAX(0,I319-K319-N(G319)),2)))</f>
        <v/>
      </c>
      <c r="M319" s="21">
        <f>IF(L319="","",ROUND(L319*SUMIFS('الإعدادات'!$C$10:$C$17,'الإعدادات'!$B$10:$B$17,"&lt;="&amp;'الإعدادات'!$B$4),2))</f>
        <v/>
      </c>
      <c r="N319" s="21">
        <f>IF(A319&amp;""="","",SUMIFS('الدفعات'!$C$6:$C$2005,'الدفعات'!$B$6:$B$2005,A319&amp;""))</f>
        <v/>
      </c>
      <c r="O319" s="21">
        <f>IF(M319="","",ROUND(M319-N319,2))</f>
        <v/>
      </c>
      <c r="P319" s="21">
        <f>IF(L319="","",ROUND(L319-N319,2))</f>
        <v/>
      </c>
      <c r="Q319" s="6">
        <f>IF(A319&amp;""="","",IF(H319="منسحب","منسحب",IF(L319="","بيانات ناقصة",IF(O319&gt;0,"متأخر",IF(O319&lt;0,"دفع مقدمًا","مسدد حتى اليوم")))))</f>
        <v/>
      </c>
      <c r="R319" s="23">
        <f>IF(A319&amp;""="","",IFERROR(SUMIFS('الدفعات'!$A$6:$A$2005,'الدفعات'!$B$6:$B$2005,A319&amp;"",'الدفعات'!$G$6:$G$2005,1)/COUNTIFS('الدفعات'!$B$6:$B$2005,A319&amp;"",'الدفعات'!$G$6:$G$2005,1),""))</f>
        <v/>
      </c>
      <c r="S319" s="22">
        <f>IF(Q319="متأخر",COUNTIFS($Q$6:$Q$505,"متأخر",$O$6:$O$505,"&gt;"&amp;O319)+COUNTIFS($Q$6:Q319,"متأخر",$O$6:O319,O319),"")</f>
        <v/>
      </c>
    </row>
    <row r="320">
      <c r="A320" s="5" t="n"/>
      <c r="B320" s="5" t="n"/>
      <c r="C320" s="5" t="n"/>
      <c r="D320" s="5" t="n"/>
      <c r="E320" s="20" t="n"/>
      <c r="F320" s="5" t="n"/>
      <c r="G320" s="19" t="n"/>
      <c r="H320" s="5" t="n"/>
      <c r="I320" s="21">
        <f>IF(F320&amp;""="","",IFERROR(INDEX('المراحل'!$B$6:$B$45,MATCH(F320&amp;"",'المراحل'!$A$6:$A$45,0)),""))</f>
        <v/>
      </c>
      <c r="J320" s="22">
        <f>IF(A320&amp;""="","",IF(B320&amp;""="",1,COUNTIFS($B$6:B320,B320&amp;"",$H$6:H320,"&lt;&gt;منسحب")))</f>
        <v/>
      </c>
      <c r="K320" s="21">
        <f>IF(OR(I320="",J320=""),"",IF(H320="منسحب",0,ROUND(I320*IF(J320&lt;=1,0,IF(J320=2,'الإعدادات'!$B$5,'الإعدادات'!$B$6)),2)))</f>
        <v/>
      </c>
      <c r="L320" s="21">
        <f>IF(K320="","",IF(H320="منسحب",0,ROUND(MAX(0,I320-K320-N(G320)),2)))</f>
        <v/>
      </c>
      <c r="M320" s="21">
        <f>IF(L320="","",ROUND(L320*SUMIFS('الإعدادات'!$C$10:$C$17,'الإعدادات'!$B$10:$B$17,"&lt;="&amp;'الإعدادات'!$B$4),2))</f>
        <v/>
      </c>
      <c r="N320" s="21">
        <f>IF(A320&amp;""="","",SUMIFS('الدفعات'!$C$6:$C$2005,'الدفعات'!$B$6:$B$2005,A320&amp;""))</f>
        <v/>
      </c>
      <c r="O320" s="21">
        <f>IF(M320="","",ROUND(M320-N320,2))</f>
        <v/>
      </c>
      <c r="P320" s="21">
        <f>IF(L320="","",ROUND(L320-N320,2))</f>
        <v/>
      </c>
      <c r="Q320" s="6">
        <f>IF(A320&amp;""="","",IF(H320="منسحب","منسحب",IF(L320="","بيانات ناقصة",IF(O320&gt;0,"متأخر",IF(O320&lt;0,"دفع مقدمًا","مسدد حتى اليوم")))))</f>
        <v/>
      </c>
      <c r="R320" s="23">
        <f>IF(A320&amp;""="","",IFERROR(SUMIFS('الدفعات'!$A$6:$A$2005,'الدفعات'!$B$6:$B$2005,A320&amp;"",'الدفعات'!$G$6:$G$2005,1)/COUNTIFS('الدفعات'!$B$6:$B$2005,A320&amp;"",'الدفعات'!$G$6:$G$2005,1),""))</f>
        <v/>
      </c>
      <c r="S320" s="22">
        <f>IF(Q320="متأخر",COUNTIFS($Q$6:$Q$505,"متأخر",$O$6:$O$505,"&gt;"&amp;O320)+COUNTIFS($Q$6:Q320,"متأخر",$O$6:O320,O320),"")</f>
        <v/>
      </c>
    </row>
    <row r="321">
      <c r="A321" s="5" t="n"/>
      <c r="B321" s="5" t="n"/>
      <c r="C321" s="5" t="n"/>
      <c r="D321" s="5" t="n"/>
      <c r="E321" s="20" t="n"/>
      <c r="F321" s="5" t="n"/>
      <c r="G321" s="19" t="n"/>
      <c r="H321" s="5" t="n"/>
      <c r="I321" s="21">
        <f>IF(F321&amp;""="","",IFERROR(INDEX('المراحل'!$B$6:$B$45,MATCH(F321&amp;"",'المراحل'!$A$6:$A$45,0)),""))</f>
        <v/>
      </c>
      <c r="J321" s="22">
        <f>IF(A321&amp;""="","",IF(B321&amp;""="",1,COUNTIFS($B$6:B321,B321&amp;"",$H$6:H321,"&lt;&gt;منسحب")))</f>
        <v/>
      </c>
      <c r="K321" s="21">
        <f>IF(OR(I321="",J321=""),"",IF(H321="منسحب",0,ROUND(I321*IF(J321&lt;=1,0,IF(J321=2,'الإعدادات'!$B$5,'الإعدادات'!$B$6)),2)))</f>
        <v/>
      </c>
      <c r="L321" s="21">
        <f>IF(K321="","",IF(H321="منسحب",0,ROUND(MAX(0,I321-K321-N(G321)),2)))</f>
        <v/>
      </c>
      <c r="M321" s="21">
        <f>IF(L321="","",ROUND(L321*SUMIFS('الإعدادات'!$C$10:$C$17,'الإعدادات'!$B$10:$B$17,"&lt;="&amp;'الإعدادات'!$B$4),2))</f>
        <v/>
      </c>
      <c r="N321" s="21">
        <f>IF(A321&amp;""="","",SUMIFS('الدفعات'!$C$6:$C$2005,'الدفعات'!$B$6:$B$2005,A321&amp;""))</f>
        <v/>
      </c>
      <c r="O321" s="21">
        <f>IF(M321="","",ROUND(M321-N321,2))</f>
        <v/>
      </c>
      <c r="P321" s="21">
        <f>IF(L321="","",ROUND(L321-N321,2))</f>
        <v/>
      </c>
      <c r="Q321" s="6">
        <f>IF(A321&amp;""="","",IF(H321="منسحب","منسحب",IF(L321="","بيانات ناقصة",IF(O321&gt;0,"متأخر",IF(O321&lt;0,"دفع مقدمًا","مسدد حتى اليوم")))))</f>
        <v/>
      </c>
      <c r="R321" s="23">
        <f>IF(A321&amp;""="","",IFERROR(SUMIFS('الدفعات'!$A$6:$A$2005,'الدفعات'!$B$6:$B$2005,A321&amp;"",'الدفعات'!$G$6:$G$2005,1)/COUNTIFS('الدفعات'!$B$6:$B$2005,A321&amp;"",'الدفعات'!$G$6:$G$2005,1),""))</f>
        <v/>
      </c>
      <c r="S321" s="22">
        <f>IF(Q321="متأخر",COUNTIFS($Q$6:$Q$505,"متأخر",$O$6:$O$505,"&gt;"&amp;O321)+COUNTIFS($Q$6:Q321,"متأخر",$O$6:O321,O321),"")</f>
        <v/>
      </c>
    </row>
    <row r="322">
      <c r="A322" s="5" t="n"/>
      <c r="B322" s="5" t="n"/>
      <c r="C322" s="5" t="n"/>
      <c r="D322" s="5" t="n"/>
      <c r="E322" s="20" t="n"/>
      <c r="F322" s="5" t="n"/>
      <c r="G322" s="19" t="n"/>
      <c r="H322" s="5" t="n"/>
      <c r="I322" s="21">
        <f>IF(F322&amp;""="","",IFERROR(INDEX('المراحل'!$B$6:$B$45,MATCH(F322&amp;"",'المراحل'!$A$6:$A$45,0)),""))</f>
        <v/>
      </c>
      <c r="J322" s="22">
        <f>IF(A322&amp;""="","",IF(B322&amp;""="",1,COUNTIFS($B$6:B322,B322&amp;"",$H$6:H322,"&lt;&gt;منسحب")))</f>
        <v/>
      </c>
      <c r="K322" s="21">
        <f>IF(OR(I322="",J322=""),"",IF(H322="منسحب",0,ROUND(I322*IF(J322&lt;=1,0,IF(J322=2,'الإعدادات'!$B$5,'الإعدادات'!$B$6)),2)))</f>
        <v/>
      </c>
      <c r="L322" s="21">
        <f>IF(K322="","",IF(H322="منسحب",0,ROUND(MAX(0,I322-K322-N(G322)),2)))</f>
        <v/>
      </c>
      <c r="M322" s="21">
        <f>IF(L322="","",ROUND(L322*SUMIFS('الإعدادات'!$C$10:$C$17,'الإعدادات'!$B$10:$B$17,"&lt;="&amp;'الإعدادات'!$B$4),2))</f>
        <v/>
      </c>
      <c r="N322" s="21">
        <f>IF(A322&amp;""="","",SUMIFS('الدفعات'!$C$6:$C$2005,'الدفعات'!$B$6:$B$2005,A322&amp;""))</f>
        <v/>
      </c>
      <c r="O322" s="21">
        <f>IF(M322="","",ROUND(M322-N322,2))</f>
        <v/>
      </c>
      <c r="P322" s="21">
        <f>IF(L322="","",ROUND(L322-N322,2))</f>
        <v/>
      </c>
      <c r="Q322" s="6">
        <f>IF(A322&amp;""="","",IF(H322="منسحب","منسحب",IF(L322="","بيانات ناقصة",IF(O322&gt;0,"متأخر",IF(O322&lt;0,"دفع مقدمًا","مسدد حتى اليوم")))))</f>
        <v/>
      </c>
      <c r="R322" s="23">
        <f>IF(A322&amp;""="","",IFERROR(SUMIFS('الدفعات'!$A$6:$A$2005,'الدفعات'!$B$6:$B$2005,A322&amp;"",'الدفعات'!$G$6:$G$2005,1)/COUNTIFS('الدفعات'!$B$6:$B$2005,A322&amp;"",'الدفعات'!$G$6:$G$2005,1),""))</f>
        <v/>
      </c>
      <c r="S322" s="22">
        <f>IF(Q322="متأخر",COUNTIFS($Q$6:$Q$505,"متأخر",$O$6:$O$505,"&gt;"&amp;O322)+COUNTIFS($Q$6:Q322,"متأخر",$O$6:O322,O322),"")</f>
        <v/>
      </c>
    </row>
    <row r="323">
      <c r="A323" s="5" t="n"/>
      <c r="B323" s="5" t="n"/>
      <c r="C323" s="5" t="n"/>
      <c r="D323" s="5" t="n"/>
      <c r="E323" s="20" t="n"/>
      <c r="F323" s="5" t="n"/>
      <c r="G323" s="19" t="n"/>
      <c r="H323" s="5" t="n"/>
      <c r="I323" s="21">
        <f>IF(F323&amp;""="","",IFERROR(INDEX('المراحل'!$B$6:$B$45,MATCH(F323&amp;"",'المراحل'!$A$6:$A$45,0)),""))</f>
        <v/>
      </c>
      <c r="J323" s="22">
        <f>IF(A323&amp;""="","",IF(B323&amp;""="",1,COUNTIFS($B$6:B323,B323&amp;"",$H$6:H323,"&lt;&gt;منسحب")))</f>
        <v/>
      </c>
      <c r="K323" s="21">
        <f>IF(OR(I323="",J323=""),"",IF(H323="منسحب",0,ROUND(I323*IF(J323&lt;=1,0,IF(J323=2,'الإعدادات'!$B$5,'الإعدادات'!$B$6)),2)))</f>
        <v/>
      </c>
      <c r="L323" s="21">
        <f>IF(K323="","",IF(H323="منسحب",0,ROUND(MAX(0,I323-K323-N(G323)),2)))</f>
        <v/>
      </c>
      <c r="M323" s="21">
        <f>IF(L323="","",ROUND(L323*SUMIFS('الإعدادات'!$C$10:$C$17,'الإعدادات'!$B$10:$B$17,"&lt;="&amp;'الإعدادات'!$B$4),2))</f>
        <v/>
      </c>
      <c r="N323" s="21">
        <f>IF(A323&amp;""="","",SUMIFS('الدفعات'!$C$6:$C$2005,'الدفعات'!$B$6:$B$2005,A323&amp;""))</f>
        <v/>
      </c>
      <c r="O323" s="21">
        <f>IF(M323="","",ROUND(M323-N323,2))</f>
        <v/>
      </c>
      <c r="P323" s="21">
        <f>IF(L323="","",ROUND(L323-N323,2))</f>
        <v/>
      </c>
      <c r="Q323" s="6">
        <f>IF(A323&amp;""="","",IF(H323="منسحب","منسحب",IF(L323="","بيانات ناقصة",IF(O323&gt;0,"متأخر",IF(O323&lt;0,"دفع مقدمًا","مسدد حتى اليوم")))))</f>
        <v/>
      </c>
      <c r="R323" s="23">
        <f>IF(A323&amp;""="","",IFERROR(SUMIFS('الدفعات'!$A$6:$A$2005,'الدفعات'!$B$6:$B$2005,A323&amp;"",'الدفعات'!$G$6:$G$2005,1)/COUNTIFS('الدفعات'!$B$6:$B$2005,A323&amp;"",'الدفعات'!$G$6:$G$2005,1),""))</f>
        <v/>
      </c>
      <c r="S323" s="22">
        <f>IF(Q323="متأخر",COUNTIFS($Q$6:$Q$505,"متأخر",$O$6:$O$505,"&gt;"&amp;O323)+COUNTIFS($Q$6:Q323,"متأخر",$O$6:O323,O323),"")</f>
        <v/>
      </c>
    </row>
    <row r="324">
      <c r="A324" s="5" t="n"/>
      <c r="B324" s="5" t="n"/>
      <c r="C324" s="5" t="n"/>
      <c r="D324" s="5" t="n"/>
      <c r="E324" s="20" t="n"/>
      <c r="F324" s="5" t="n"/>
      <c r="G324" s="19" t="n"/>
      <c r="H324" s="5" t="n"/>
      <c r="I324" s="21">
        <f>IF(F324&amp;""="","",IFERROR(INDEX('المراحل'!$B$6:$B$45,MATCH(F324&amp;"",'المراحل'!$A$6:$A$45,0)),""))</f>
        <v/>
      </c>
      <c r="J324" s="22">
        <f>IF(A324&amp;""="","",IF(B324&amp;""="",1,COUNTIFS($B$6:B324,B324&amp;"",$H$6:H324,"&lt;&gt;منسحب")))</f>
        <v/>
      </c>
      <c r="K324" s="21">
        <f>IF(OR(I324="",J324=""),"",IF(H324="منسحب",0,ROUND(I324*IF(J324&lt;=1,0,IF(J324=2,'الإعدادات'!$B$5,'الإعدادات'!$B$6)),2)))</f>
        <v/>
      </c>
      <c r="L324" s="21">
        <f>IF(K324="","",IF(H324="منسحب",0,ROUND(MAX(0,I324-K324-N(G324)),2)))</f>
        <v/>
      </c>
      <c r="M324" s="21">
        <f>IF(L324="","",ROUND(L324*SUMIFS('الإعدادات'!$C$10:$C$17,'الإعدادات'!$B$10:$B$17,"&lt;="&amp;'الإعدادات'!$B$4),2))</f>
        <v/>
      </c>
      <c r="N324" s="21">
        <f>IF(A324&amp;""="","",SUMIFS('الدفعات'!$C$6:$C$2005,'الدفعات'!$B$6:$B$2005,A324&amp;""))</f>
        <v/>
      </c>
      <c r="O324" s="21">
        <f>IF(M324="","",ROUND(M324-N324,2))</f>
        <v/>
      </c>
      <c r="P324" s="21">
        <f>IF(L324="","",ROUND(L324-N324,2))</f>
        <v/>
      </c>
      <c r="Q324" s="6">
        <f>IF(A324&amp;""="","",IF(H324="منسحب","منسحب",IF(L324="","بيانات ناقصة",IF(O324&gt;0,"متأخر",IF(O324&lt;0,"دفع مقدمًا","مسدد حتى اليوم")))))</f>
        <v/>
      </c>
      <c r="R324" s="23">
        <f>IF(A324&amp;""="","",IFERROR(SUMIFS('الدفعات'!$A$6:$A$2005,'الدفعات'!$B$6:$B$2005,A324&amp;"",'الدفعات'!$G$6:$G$2005,1)/COUNTIFS('الدفعات'!$B$6:$B$2005,A324&amp;"",'الدفعات'!$G$6:$G$2005,1),""))</f>
        <v/>
      </c>
      <c r="S324" s="22">
        <f>IF(Q324="متأخر",COUNTIFS($Q$6:$Q$505,"متأخر",$O$6:$O$505,"&gt;"&amp;O324)+COUNTIFS($Q$6:Q324,"متأخر",$O$6:O324,O324),"")</f>
        <v/>
      </c>
    </row>
    <row r="325">
      <c r="A325" s="5" t="n"/>
      <c r="B325" s="5" t="n"/>
      <c r="C325" s="5" t="n"/>
      <c r="D325" s="5" t="n"/>
      <c r="E325" s="20" t="n"/>
      <c r="F325" s="5" t="n"/>
      <c r="G325" s="19" t="n"/>
      <c r="H325" s="5" t="n"/>
      <c r="I325" s="21">
        <f>IF(F325&amp;""="","",IFERROR(INDEX('المراحل'!$B$6:$B$45,MATCH(F325&amp;"",'المراحل'!$A$6:$A$45,0)),""))</f>
        <v/>
      </c>
      <c r="J325" s="22">
        <f>IF(A325&amp;""="","",IF(B325&amp;""="",1,COUNTIFS($B$6:B325,B325&amp;"",$H$6:H325,"&lt;&gt;منسحب")))</f>
        <v/>
      </c>
      <c r="K325" s="21">
        <f>IF(OR(I325="",J325=""),"",IF(H325="منسحب",0,ROUND(I325*IF(J325&lt;=1,0,IF(J325=2,'الإعدادات'!$B$5,'الإعدادات'!$B$6)),2)))</f>
        <v/>
      </c>
      <c r="L325" s="21">
        <f>IF(K325="","",IF(H325="منسحب",0,ROUND(MAX(0,I325-K325-N(G325)),2)))</f>
        <v/>
      </c>
      <c r="M325" s="21">
        <f>IF(L325="","",ROUND(L325*SUMIFS('الإعدادات'!$C$10:$C$17,'الإعدادات'!$B$10:$B$17,"&lt;="&amp;'الإعدادات'!$B$4),2))</f>
        <v/>
      </c>
      <c r="N325" s="21">
        <f>IF(A325&amp;""="","",SUMIFS('الدفعات'!$C$6:$C$2005,'الدفعات'!$B$6:$B$2005,A325&amp;""))</f>
        <v/>
      </c>
      <c r="O325" s="21">
        <f>IF(M325="","",ROUND(M325-N325,2))</f>
        <v/>
      </c>
      <c r="P325" s="21">
        <f>IF(L325="","",ROUND(L325-N325,2))</f>
        <v/>
      </c>
      <c r="Q325" s="6">
        <f>IF(A325&amp;""="","",IF(H325="منسحب","منسحب",IF(L325="","بيانات ناقصة",IF(O325&gt;0,"متأخر",IF(O325&lt;0,"دفع مقدمًا","مسدد حتى اليوم")))))</f>
        <v/>
      </c>
      <c r="R325" s="23">
        <f>IF(A325&amp;""="","",IFERROR(SUMIFS('الدفعات'!$A$6:$A$2005,'الدفعات'!$B$6:$B$2005,A325&amp;"",'الدفعات'!$G$6:$G$2005,1)/COUNTIFS('الدفعات'!$B$6:$B$2005,A325&amp;"",'الدفعات'!$G$6:$G$2005,1),""))</f>
        <v/>
      </c>
      <c r="S325" s="22">
        <f>IF(Q325="متأخر",COUNTIFS($Q$6:$Q$505,"متأخر",$O$6:$O$505,"&gt;"&amp;O325)+COUNTIFS($Q$6:Q325,"متأخر",$O$6:O325,O325),"")</f>
        <v/>
      </c>
    </row>
    <row r="326">
      <c r="A326" s="5" t="n"/>
      <c r="B326" s="5" t="n"/>
      <c r="C326" s="5" t="n"/>
      <c r="D326" s="5" t="n"/>
      <c r="E326" s="20" t="n"/>
      <c r="F326" s="5" t="n"/>
      <c r="G326" s="19" t="n"/>
      <c r="H326" s="5" t="n"/>
      <c r="I326" s="21">
        <f>IF(F326&amp;""="","",IFERROR(INDEX('المراحل'!$B$6:$B$45,MATCH(F326&amp;"",'المراحل'!$A$6:$A$45,0)),""))</f>
        <v/>
      </c>
      <c r="J326" s="22">
        <f>IF(A326&amp;""="","",IF(B326&amp;""="",1,COUNTIFS($B$6:B326,B326&amp;"",$H$6:H326,"&lt;&gt;منسحب")))</f>
        <v/>
      </c>
      <c r="K326" s="21">
        <f>IF(OR(I326="",J326=""),"",IF(H326="منسحب",0,ROUND(I326*IF(J326&lt;=1,0,IF(J326=2,'الإعدادات'!$B$5,'الإعدادات'!$B$6)),2)))</f>
        <v/>
      </c>
      <c r="L326" s="21">
        <f>IF(K326="","",IF(H326="منسحب",0,ROUND(MAX(0,I326-K326-N(G326)),2)))</f>
        <v/>
      </c>
      <c r="M326" s="21">
        <f>IF(L326="","",ROUND(L326*SUMIFS('الإعدادات'!$C$10:$C$17,'الإعدادات'!$B$10:$B$17,"&lt;="&amp;'الإعدادات'!$B$4),2))</f>
        <v/>
      </c>
      <c r="N326" s="21">
        <f>IF(A326&amp;""="","",SUMIFS('الدفعات'!$C$6:$C$2005,'الدفعات'!$B$6:$B$2005,A326&amp;""))</f>
        <v/>
      </c>
      <c r="O326" s="21">
        <f>IF(M326="","",ROUND(M326-N326,2))</f>
        <v/>
      </c>
      <c r="P326" s="21">
        <f>IF(L326="","",ROUND(L326-N326,2))</f>
        <v/>
      </c>
      <c r="Q326" s="6">
        <f>IF(A326&amp;""="","",IF(H326="منسحب","منسحب",IF(L326="","بيانات ناقصة",IF(O326&gt;0,"متأخر",IF(O326&lt;0,"دفع مقدمًا","مسدد حتى اليوم")))))</f>
        <v/>
      </c>
      <c r="R326" s="23">
        <f>IF(A326&amp;""="","",IFERROR(SUMIFS('الدفعات'!$A$6:$A$2005,'الدفعات'!$B$6:$B$2005,A326&amp;"",'الدفعات'!$G$6:$G$2005,1)/COUNTIFS('الدفعات'!$B$6:$B$2005,A326&amp;"",'الدفعات'!$G$6:$G$2005,1),""))</f>
        <v/>
      </c>
      <c r="S326" s="22">
        <f>IF(Q326="متأخر",COUNTIFS($Q$6:$Q$505,"متأخر",$O$6:$O$505,"&gt;"&amp;O326)+COUNTIFS($Q$6:Q326,"متأخر",$O$6:O326,O326),"")</f>
        <v/>
      </c>
    </row>
    <row r="327">
      <c r="A327" s="5" t="n"/>
      <c r="B327" s="5" t="n"/>
      <c r="C327" s="5" t="n"/>
      <c r="D327" s="5" t="n"/>
      <c r="E327" s="20" t="n"/>
      <c r="F327" s="5" t="n"/>
      <c r="G327" s="19" t="n"/>
      <c r="H327" s="5" t="n"/>
      <c r="I327" s="21">
        <f>IF(F327&amp;""="","",IFERROR(INDEX('المراحل'!$B$6:$B$45,MATCH(F327&amp;"",'المراحل'!$A$6:$A$45,0)),""))</f>
        <v/>
      </c>
      <c r="J327" s="22">
        <f>IF(A327&amp;""="","",IF(B327&amp;""="",1,COUNTIFS($B$6:B327,B327&amp;"",$H$6:H327,"&lt;&gt;منسحب")))</f>
        <v/>
      </c>
      <c r="K327" s="21">
        <f>IF(OR(I327="",J327=""),"",IF(H327="منسحب",0,ROUND(I327*IF(J327&lt;=1,0,IF(J327=2,'الإعدادات'!$B$5,'الإعدادات'!$B$6)),2)))</f>
        <v/>
      </c>
      <c r="L327" s="21">
        <f>IF(K327="","",IF(H327="منسحب",0,ROUND(MAX(0,I327-K327-N(G327)),2)))</f>
        <v/>
      </c>
      <c r="M327" s="21">
        <f>IF(L327="","",ROUND(L327*SUMIFS('الإعدادات'!$C$10:$C$17,'الإعدادات'!$B$10:$B$17,"&lt;="&amp;'الإعدادات'!$B$4),2))</f>
        <v/>
      </c>
      <c r="N327" s="21">
        <f>IF(A327&amp;""="","",SUMIFS('الدفعات'!$C$6:$C$2005,'الدفعات'!$B$6:$B$2005,A327&amp;""))</f>
        <v/>
      </c>
      <c r="O327" s="21">
        <f>IF(M327="","",ROUND(M327-N327,2))</f>
        <v/>
      </c>
      <c r="P327" s="21">
        <f>IF(L327="","",ROUND(L327-N327,2))</f>
        <v/>
      </c>
      <c r="Q327" s="6">
        <f>IF(A327&amp;""="","",IF(H327="منسحب","منسحب",IF(L327="","بيانات ناقصة",IF(O327&gt;0,"متأخر",IF(O327&lt;0,"دفع مقدمًا","مسدد حتى اليوم")))))</f>
        <v/>
      </c>
      <c r="R327" s="23">
        <f>IF(A327&amp;""="","",IFERROR(SUMIFS('الدفعات'!$A$6:$A$2005,'الدفعات'!$B$6:$B$2005,A327&amp;"",'الدفعات'!$G$6:$G$2005,1)/COUNTIFS('الدفعات'!$B$6:$B$2005,A327&amp;"",'الدفعات'!$G$6:$G$2005,1),""))</f>
        <v/>
      </c>
      <c r="S327" s="22">
        <f>IF(Q327="متأخر",COUNTIFS($Q$6:$Q$505,"متأخر",$O$6:$O$505,"&gt;"&amp;O327)+COUNTIFS($Q$6:Q327,"متأخر",$O$6:O327,O327),"")</f>
        <v/>
      </c>
    </row>
    <row r="328">
      <c r="A328" s="5" t="n"/>
      <c r="B328" s="5" t="n"/>
      <c r="C328" s="5" t="n"/>
      <c r="D328" s="5" t="n"/>
      <c r="E328" s="20" t="n"/>
      <c r="F328" s="5" t="n"/>
      <c r="G328" s="19" t="n"/>
      <c r="H328" s="5" t="n"/>
      <c r="I328" s="21">
        <f>IF(F328&amp;""="","",IFERROR(INDEX('المراحل'!$B$6:$B$45,MATCH(F328&amp;"",'المراحل'!$A$6:$A$45,0)),""))</f>
        <v/>
      </c>
      <c r="J328" s="22">
        <f>IF(A328&amp;""="","",IF(B328&amp;""="",1,COUNTIFS($B$6:B328,B328&amp;"",$H$6:H328,"&lt;&gt;منسحب")))</f>
        <v/>
      </c>
      <c r="K328" s="21">
        <f>IF(OR(I328="",J328=""),"",IF(H328="منسحب",0,ROUND(I328*IF(J328&lt;=1,0,IF(J328=2,'الإعدادات'!$B$5,'الإعدادات'!$B$6)),2)))</f>
        <v/>
      </c>
      <c r="L328" s="21">
        <f>IF(K328="","",IF(H328="منسحب",0,ROUND(MAX(0,I328-K328-N(G328)),2)))</f>
        <v/>
      </c>
      <c r="M328" s="21">
        <f>IF(L328="","",ROUND(L328*SUMIFS('الإعدادات'!$C$10:$C$17,'الإعدادات'!$B$10:$B$17,"&lt;="&amp;'الإعدادات'!$B$4),2))</f>
        <v/>
      </c>
      <c r="N328" s="21">
        <f>IF(A328&amp;""="","",SUMIFS('الدفعات'!$C$6:$C$2005,'الدفعات'!$B$6:$B$2005,A328&amp;""))</f>
        <v/>
      </c>
      <c r="O328" s="21">
        <f>IF(M328="","",ROUND(M328-N328,2))</f>
        <v/>
      </c>
      <c r="P328" s="21">
        <f>IF(L328="","",ROUND(L328-N328,2))</f>
        <v/>
      </c>
      <c r="Q328" s="6">
        <f>IF(A328&amp;""="","",IF(H328="منسحب","منسحب",IF(L328="","بيانات ناقصة",IF(O328&gt;0,"متأخر",IF(O328&lt;0,"دفع مقدمًا","مسدد حتى اليوم")))))</f>
        <v/>
      </c>
      <c r="R328" s="23">
        <f>IF(A328&amp;""="","",IFERROR(SUMIFS('الدفعات'!$A$6:$A$2005,'الدفعات'!$B$6:$B$2005,A328&amp;"",'الدفعات'!$G$6:$G$2005,1)/COUNTIFS('الدفعات'!$B$6:$B$2005,A328&amp;"",'الدفعات'!$G$6:$G$2005,1),""))</f>
        <v/>
      </c>
      <c r="S328" s="22">
        <f>IF(Q328="متأخر",COUNTIFS($Q$6:$Q$505,"متأخر",$O$6:$O$505,"&gt;"&amp;O328)+COUNTIFS($Q$6:Q328,"متأخر",$O$6:O328,O328),"")</f>
        <v/>
      </c>
    </row>
    <row r="329">
      <c r="A329" s="5" t="n"/>
      <c r="B329" s="5" t="n"/>
      <c r="C329" s="5" t="n"/>
      <c r="D329" s="5" t="n"/>
      <c r="E329" s="20" t="n"/>
      <c r="F329" s="5" t="n"/>
      <c r="G329" s="19" t="n"/>
      <c r="H329" s="5" t="n"/>
      <c r="I329" s="21">
        <f>IF(F329&amp;""="","",IFERROR(INDEX('المراحل'!$B$6:$B$45,MATCH(F329&amp;"",'المراحل'!$A$6:$A$45,0)),""))</f>
        <v/>
      </c>
      <c r="J329" s="22">
        <f>IF(A329&amp;""="","",IF(B329&amp;""="",1,COUNTIFS($B$6:B329,B329&amp;"",$H$6:H329,"&lt;&gt;منسحب")))</f>
        <v/>
      </c>
      <c r="K329" s="21">
        <f>IF(OR(I329="",J329=""),"",IF(H329="منسحب",0,ROUND(I329*IF(J329&lt;=1,0,IF(J329=2,'الإعدادات'!$B$5,'الإعدادات'!$B$6)),2)))</f>
        <v/>
      </c>
      <c r="L329" s="21">
        <f>IF(K329="","",IF(H329="منسحب",0,ROUND(MAX(0,I329-K329-N(G329)),2)))</f>
        <v/>
      </c>
      <c r="M329" s="21">
        <f>IF(L329="","",ROUND(L329*SUMIFS('الإعدادات'!$C$10:$C$17,'الإعدادات'!$B$10:$B$17,"&lt;="&amp;'الإعدادات'!$B$4),2))</f>
        <v/>
      </c>
      <c r="N329" s="21">
        <f>IF(A329&amp;""="","",SUMIFS('الدفعات'!$C$6:$C$2005,'الدفعات'!$B$6:$B$2005,A329&amp;""))</f>
        <v/>
      </c>
      <c r="O329" s="21">
        <f>IF(M329="","",ROUND(M329-N329,2))</f>
        <v/>
      </c>
      <c r="P329" s="21">
        <f>IF(L329="","",ROUND(L329-N329,2))</f>
        <v/>
      </c>
      <c r="Q329" s="6">
        <f>IF(A329&amp;""="","",IF(H329="منسحب","منسحب",IF(L329="","بيانات ناقصة",IF(O329&gt;0,"متأخر",IF(O329&lt;0,"دفع مقدمًا","مسدد حتى اليوم")))))</f>
        <v/>
      </c>
      <c r="R329" s="23">
        <f>IF(A329&amp;""="","",IFERROR(SUMIFS('الدفعات'!$A$6:$A$2005,'الدفعات'!$B$6:$B$2005,A329&amp;"",'الدفعات'!$G$6:$G$2005,1)/COUNTIFS('الدفعات'!$B$6:$B$2005,A329&amp;"",'الدفعات'!$G$6:$G$2005,1),""))</f>
        <v/>
      </c>
      <c r="S329" s="22">
        <f>IF(Q329="متأخر",COUNTIFS($Q$6:$Q$505,"متأخر",$O$6:$O$505,"&gt;"&amp;O329)+COUNTIFS($Q$6:Q329,"متأخر",$O$6:O329,O329),"")</f>
        <v/>
      </c>
    </row>
    <row r="330">
      <c r="A330" s="5" t="n"/>
      <c r="B330" s="5" t="n"/>
      <c r="C330" s="5" t="n"/>
      <c r="D330" s="5" t="n"/>
      <c r="E330" s="20" t="n"/>
      <c r="F330" s="5" t="n"/>
      <c r="G330" s="19" t="n"/>
      <c r="H330" s="5" t="n"/>
      <c r="I330" s="21">
        <f>IF(F330&amp;""="","",IFERROR(INDEX('المراحل'!$B$6:$B$45,MATCH(F330&amp;"",'المراحل'!$A$6:$A$45,0)),""))</f>
        <v/>
      </c>
      <c r="J330" s="22">
        <f>IF(A330&amp;""="","",IF(B330&amp;""="",1,COUNTIFS($B$6:B330,B330&amp;"",$H$6:H330,"&lt;&gt;منسحب")))</f>
        <v/>
      </c>
      <c r="K330" s="21">
        <f>IF(OR(I330="",J330=""),"",IF(H330="منسحب",0,ROUND(I330*IF(J330&lt;=1,0,IF(J330=2,'الإعدادات'!$B$5,'الإعدادات'!$B$6)),2)))</f>
        <v/>
      </c>
      <c r="L330" s="21">
        <f>IF(K330="","",IF(H330="منسحب",0,ROUND(MAX(0,I330-K330-N(G330)),2)))</f>
        <v/>
      </c>
      <c r="M330" s="21">
        <f>IF(L330="","",ROUND(L330*SUMIFS('الإعدادات'!$C$10:$C$17,'الإعدادات'!$B$10:$B$17,"&lt;="&amp;'الإعدادات'!$B$4),2))</f>
        <v/>
      </c>
      <c r="N330" s="21">
        <f>IF(A330&amp;""="","",SUMIFS('الدفعات'!$C$6:$C$2005,'الدفعات'!$B$6:$B$2005,A330&amp;""))</f>
        <v/>
      </c>
      <c r="O330" s="21">
        <f>IF(M330="","",ROUND(M330-N330,2))</f>
        <v/>
      </c>
      <c r="P330" s="21">
        <f>IF(L330="","",ROUND(L330-N330,2))</f>
        <v/>
      </c>
      <c r="Q330" s="6">
        <f>IF(A330&amp;""="","",IF(H330="منسحب","منسحب",IF(L330="","بيانات ناقصة",IF(O330&gt;0,"متأخر",IF(O330&lt;0,"دفع مقدمًا","مسدد حتى اليوم")))))</f>
        <v/>
      </c>
      <c r="R330" s="23">
        <f>IF(A330&amp;""="","",IFERROR(SUMIFS('الدفعات'!$A$6:$A$2005,'الدفعات'!$B$6:$B$2005,A330&amp;"",'الدفعات'!$G$6:$G$2005,1)/COUNTIFS('الدفعات'!$B$6:$B$2005,A330&amp;"",'الدفعات'!$G$6:$G$2005,1),""))</f>
        <v/>
      </c>
      <c r="S330" s="22">
        <f>IF(Q330="متأخر",COUNTIFS($Q$6:$Q$505,"متأخر",$O$6:$O$505,"&gt;"&amp;O330)+COUNTIFS($Q$6:Q330,"متأخر",$O$6:O330,O330),"")</f>
        <v/>
      </c>
    </row>
    <row r="331">
      <c r="A331" s="5" t="n"/>
      <c r="B331" s="5" t="n"/>
      <c r="C331" s="5" t="n"/>
      <c r="D331" s="5" t="n"/>
      <c r="E331" s="20" t="n"/>
      <c r="F331" s="5" t="n"/>
      <c r="G331" s="19" t="n"/>
      <c r="H331" s="5" t="n"/>
      <c r="I331" s="21">
        <f>IF(F331&amp;""="","",IFERROR(INDEX('المراحل'!$B$6:$B$45,MATCH(F331&amp;"",'المراحل'!$A$6:$A$45,0)),""))</f>
        <v/>
      </c>
      <c r="J331" s="22">
        <f>IF(A331&amp;""="","",IF(B331&amp;""="",1,COUNTIFS($B$6:B331,B331&amp;"",$H$6:H331,"&lt;&gt;منسحب")))</f>
        <v/>
      </c>
      <c r="K331" s="21">
        <f>IF(OR(I331="",J331=""),"",IF(H331="منسحب",0,ROUND(I331*IF(J331&lt;=1,0,IF(J331=2,'الإعدادات'!$B$5,'الإعدادات'!$B$6)),2)))</f>
        <v/>
      </c>
      <c r="L331" s="21">
        <f>IF(K331="","",IF(H331="منسحب",0,ROUND(MAX(0,I331-K331-N(G331)),2)))</f>
        <v/>
      </c>
      <c r="M331" s="21">
        <f>IF(L331="","",ROUND(L331*SUMIFS('الإعدادات'!$C$10:$C$17,'الإعدادات'!$B$10:$B$17,"&lt;="&amp;'الإعدادات'!$B$4),2))</f>
        <v/>
      </c>
      <c r="N331" s="21">
        <f>IF(A331&amp;""="","",SUMIFS('الدفعات'!$C$6:$C$2005,'الدفعات'!$B$6:$B$2005,A331&amp;""))</f>
        <v/>
      </c>
      <c r="O331" s="21">
        <f>IF(M331="","",ROUND(M331-N331,2))</f>
        <v/>
      </c>
      <c r="P331" s="21">
        <f>IF(L331="","",ROUND(L331-N331,2))</f>
        <v/>
      </c>
      <c r="Q331" s="6">
        <f>IF(A331&amp;""="","",IF(H331="منسحب","منسحب",IF(L331="","بيانات ناقصة",IF(O331&gt;0,"متأخر",IF(O331&lt;0,"دفع مقدمًا","مسدد حتى اليوم")))))</f>
        <v/>
      </c>
      <c r="R331" s="23">
        <f>IF(A331&amp;""="","",IFERROR(SUMIFS('الدفعات'!$A$6:$A$2005,'الدفعات'!$B$6:$B$2005,A331&amp;"",'الدفعات'!$G$6:$G$2005,1)/COUNTIFS('الدفعات'!$B$6:$B$2005,A331&amp;"",'الدفعات'!$G$6:$G$2005,1),""))</f>
        <v/>
      </c>
      <c r="S331" s="22">
        <f>IF(Q331="متأخر",COUNTIFS($Q$6:$Q$505,"متأخر",$O$6:$O$505,"&gt;"&amp;O331)+COUNTIFS($Q$6:Q331,"متأخر",$O$6:O331,O331),"")</f>
        <v/>
      </c>
    </row>
    <row r="332">
      <c r="A332" s="5" t="n"/>
      <c r="B332" s="5" t="n"/>
      <c r="C332" s="5" t="n"/>
      <c r="D332" s="5" t="n"/>
      <c r="E332" s="20" t="n"/>
      <c r="F332" s="5" t="n"/>
      <c r="G332" s="19" t="n"/>
      <c r="H332" s="5" t="n"/>
      <c r="I332" s="21">
        <f>IF(F332&amp;""="","",IFERROR(INDEX('المراحل'!$B$6:$B$45,MATCH(F332&amp;"",'المراحل'!$A$6:$A$45,0)),""))</f>
        <v/>
      </c>
      <c r="J332" s="22">
        <f>IF(A332&amp;""="","",IF(B332&amp;""="",1,COUNTIFS($B$6:B332,B332&amp;"",$H$6:H332,"&lt;&gt;منسحب")))</f>
        <v/>
      </c>
      <c r="K332" s="21">
        <f>IF(OR(I332="",J332=""),"",IF(H332="منسحب",0,ROUND(I332*IF(J332&lt;=1,0,IF(J332=2,'الإعدادات'!$B$5,'الإعدادات'!$B$6)),2)))</f>
        <v/>
      </c>
      <c r="L332" s="21">
        <f>IF(K332="","",IF(H332="منسحب",0,ROUND(MAX(0,I332-K332-N(G332)),2)))</f>
        <v/>
      </c>
      <c r="M332" s="21">
        <f>IF(L332="","",ROUND(L332*SUMIFS('الإعدادات'!$C$10:$C$17,'الإعدادات'!$B$10:$B$17,"&lt;="&amp;'الإعدادات'!$B$4),2))</f>
        <v/>
      </c>
      <c r="N332" s="21">
        <f>IF(A332&amp;""="","",SUMIFS('الدفعات'!$C$6:$C$2005,'الدفعات'!$B$6:$B$2005,A332&amp;""))</f>
        <v/>
      </c>
      <c r="O332" s="21">
        <f>IF(M332="","",ROUND(M332-N332,2))</f>
        <v/>
      </c>
      <c r="P332" s="21">
        <f>IF(L332="","",ROUND(L332-N332,2))</f>
        <v/>
      </c>
      <c r="Q332" s="6">
        <f>IF(A332&amp;""="","",IF(H332="منسحب","منسحب",IF(L332="","بيانات ناقصة",IF(O332&gt;0,"متأخر",IF(O332&lt;0,"دفع مقدمًا","مسدد حتى اليوم")))))</f>
        <v/>
      </c>
      <c r="R332" s="23">
        <f>IF(A332&amp;""="","",IFERROR(SUMIFS('الدفعات'!$A$6:$A$2005,'الدفعات'!$B$6:$B$2005,A332&amp;"",'الدفعات'!$G$6:$G$2005,1)/COUNTIFS('الدفعات'!$B$6:$B$2005,A332&amp;"",'الدفعات'!$G$6:$G$2005,1),""))</f>
        <v/>
      </c>
      <c r="S332" s="22">
        <f>IF(Q332="متأخر",COUNTIFS($Q$6:$Q$505,"متأخر",$O$6:$O$505,"&gt;"&amp;O332)+COUNTIFS($Q$6:Q332,"متأخر",$O$6:O332,O332),"")</f>
        <v/>
      </c>
    </row>
    <row r="333">
      <c r="A333" s="5" t="n"/>
      <c r="B333" s="5" t="n"/>
      <c r="C333" s="5" t="n"/>
      <c r="D333" s="5" t="n"/>
      <c r="E333" s="20" t="n"/>
      <c r="F333" s="5" t="n"/>
      <c r="G333" s="19" t="n"/>
      <c r="H333" s="5" t="n"/>
      <c r="I333" s="21">
        <f>IF(F333&amp;""="","",IFERROR(INDEX('المراحل'!$B$6:$B$45,MATCH(F333&amp;"",'المراحل'!$A$6:$A$45,0)),""))</f>
        <v/>
      </c>
      <c r="J333" s="22">
        <f>IF(A333&amp;""="","",IF(B333&amp;""="",1,COUNTIFS($B$6:B333,B333&amp;"",$H$6:H333,"&lt;&gt;منسحب")))</f>
        <v/>
      </c>
      <c r="K333" s="21">
        <f>IF(OR(I333="",J333=""),"",IF(H333="منسحب",0,ROUND(I333*IF(J333&lt;=1,0,IF(J333=2,'الإعدادات'!$B$5,'الإعدادات'!$B$6)),2)))</f>
        <v/>
      </c>
      <c r="L333" s="21">
        <f>IF(K333="","",IF(H333="منسحب",0,ROUND(MAX(0,I333-K333-N(G333)),2)))</f>
        <v/>
      </c>
      <c r="M333" s="21">
        <f>IF(L333="","",ROUND(L333*SUMIFS('الإعدادات'!$C$10:$C$17,'الإعدادات'!$B$10:$B$17,"&lt;="&amp;'الإعدادات'!$B$4),2))</f>
        <v/>
      </c>
      <c r="N333" s="21">
        <f>IF(A333&amp;""="","",SUMIFS('الدفعات'!$C$6:$C$2005,'الدفعات'!$B$6:$B$2005,A333&amp;""))</f>
        <v/>
      </c>
      <c r="O333" s="21">
        <f>IF(M333="","",ROUND(M333-N333,2))</f>
        <v/>
      </c>
      <c r="P333" s="21">
        <f>IF(L333="","",ROUND(L333-N333,2))</f>
        <v/>
      </c>
      <c r="Q333" s="6">
        <f>IF(A333&amp;""="","",IF(H333="منسحب","منسحب",IF(L333="","بيانات ناقصة",IF(O333&gt;0,"متأخر",IF(O333&lt;0,"دفع مقدمًا","مسدد حتى اليوم")))))</f>
        <v/>
      </c>
      <c r="R333" s="23">
        <f>IF(A333&amp;""="","",IFERROR(SUMIFS('الدفعات'!$A$6:$A$2005,'الدفعات'!$B$6:$B$2005,A333&amp;"",'الدفعات'!$G$6:$G$2005,1)/COUNTIFS('الدفعات'!$B$6:$B$2005,A333&amp;"",'الدفعات'!$G$6:$G$2005,1),""))</f>
        <v/>
      </c>
      <c r="S333" s="22">
        <f>IF(Q333="متأخر",COUNTIFS($Q$6:$Q$505,"متأخر",$O$6:$O$505,"&gt;"&amp;O333)+COUNTIFS($Q$6:Q333,"متأخر",$O$6:O333,O333),"")</f>
        <v/>
      </c>
    </row>
    <row r="334">
      <c r="A334" s="5" t="n"/>
      <c r="B334" s="5" t="n"/>
      <c r="C334" s="5" t="n"/>
      <c r="D334" s="5" t="n"/>
      <c r="E334" s="20" t="n"/>
      <c r="F334" s="5" t="n"/>
      <c r="G334" s="19" t="n"/>
      <c r="H334" s="5" t="n"/>
      <c r="I334" s="21">
        <f>IF(F334&amp;""="","",IFERROR(INDEX('المراحل'!$B$6:$B$45,MATCH(F334&amp;"",'المراحل'!$A$6:$A$45,0)),""))</f>
        <v/>
      </c>
      <c r="J334" s="22">
        <f>IF(A334&amp;""="","",IF(B334&amp;""="",1,COUNTIFS($B$6:B334,B334&amp;"",$H$6:H334,"&lt;&gt;منسحب")))</f>
        <v/>
      </c>
      <c r="K334" s="21">
        <f>IF(OR(I334="",J334=""),"",IF(H334="منسحب",0,ROUND(I334*IF(J334&lt;=1,0,IF(J334=2,'الإعدادات'!$B$5,'الإعدادات'!$B$6)),2)))</f>
        <v/>
      </c>
      <c r="L334" s="21">
        <f>IF(K334="","",IF(H334="منسحب",0,ROUND(MAX(0,I334-K334-N(G334)),2)))</f>
        <v/>
      </c>
      <c r="M334" s="21">
        <f>IF(L334="","",ROUND(L334*SUMIFS('الإعدادات'!$C$10:$C$17,'الإعدادات'!$B$10:$B$17,"&lt;="&amp;'الإعدادات'!$B$4),2))</f>
        <v/>
      </c>
      <c r="N334" s="21">
        <f>IF(A334&amp;""="","",SUMIFS('الدفعات'!$C$6:$C$2005,'الدفعات'!$B$6:$B$2005,A334&amp;""))</f>
        <v/>
      </c>
      <c r="O334" s="21">
        <f>IF(M334="","",ROUND(M334-N334,2))</f>
        <v/>
      </c>
      <c r="P334" s="21">
        <f>IF(L334="","",ROUND(L334-N334,2))</f>
        <v/>
      </c>
      <c r="Q334" s="6">
        <f>IF(A334&amp;""="","",IF(H334="منسحب","منسحب",IF(L334="","بيانات ناقصة",IF(O334&gt;0,"متأخر",IF(O334&lt;0,"دفع مقدمًا","مسدد حتى اليوم")))))</f>
        <v/>
      </c>
      <c r="R334" s="23">
        <f>IF(A334&amp;""="","",IFERROR(SUMIFS('الدفعات'!$A$6:$A$2005,'الدفعات'!$B$6:$B$2005,A334&amp;"",'الدفعات'!$G$6:$G$2005,1)/COUNTIFS('الدفعات'!$B$6:$B$2005,A334&amp;"",'الدفعات'!$G$6:$G$2005,1),""))</f>
        <v/>
      </c>
      <c r="S334" s="22">
        <f>IF(Q334="متأخر",COUNTIFS($Q$6:$Q$505,"متأخر",$O$6:$O$505,"&gt;"&amp;O334)+COUNTIFS($Q$6:Q334,"متأخر",$O$6:O334,O334),"")</f>
        <v/>
      </c>
    </row>
    <row r="335">
      <c r="A335" s="5" t="n"/>
      <c r="B335" s="5" t="n"/>
      <c r="C335" s="5" t="n"/>
      <c r="D335" s="5" t="n"/>
      <c r="E335" s="20" t="n"/>
      <c r="F335" s="5" t="n"/>
      <c r="G335" s="19" t="n"/>
      <c r="H335" s="5" t="n"/>
      <c r="I335" s="21">
        <f>IF(F335&amp;""="","",IFERROR(INDEX('المراحل'!$B$6:$B$45,MATCH(F335&amp;"",'المراحل'!$A$6:$A$45,0)),""))</f>
        <v/>
      </c>
      <c r="J335" s="22">
        <f>IF(A335&amp;""="","",IF(B335&amp;""="",1,COUNTIFS($B$6:B335,B335&amp;"",$H$6:H335,"&lt;&gt;منسحب")))</f>
        <v/>
      </c>
      <c r="K335" s="21">
        <f>IF(OR(I335="",J335=""),"",IF(H335="منسحب",0,ROUND(I335*IF(J335&lt;=1,0,IF(J335=2,'الإعدادات'!$B$5,'الإعدادات'!$B$6)),2)))</f>
        <v/>
      </c>
      <c r="L335" s="21">
        <f>IF(K335="","",IF(H335="منسحب",0,ROUND(MAX(0,I335-K335-N(G335)),2)))</f>
        <v/>
      </c>
      <c r="M335" s="21">
        <f>IF(L335="","",ROUND(L335*SUMIFS('الإعدادات'!$C$10:$C$17,'الإعدادات'!$B$10:$B$17,"&lt;="&amp;'الإعدادات'!$B$4),2))</f>
        <v/>
      </c>
      <c r="N335" s="21">
        <f>IF(A335&amp;""="","",SUMIFS('الدفعات'!$C$6:$C$2005,'الدفعات'!$B$6:$B$2005,A335&amp;""))</f>
        <v/>
      </c>
      <c r="O335" s="21">
        <f>IF(M335="","",ROUND(M335-N335,2))</f>
        <v/>
      </c>
      <c r="P335" s="21">
        <f>IF(L335="","",ROUND(L335-N335,2))</f>
        <v/>
      </c>
      <c r="Q335" s="6">
        <f>IF(A335&amp;""="","",IF(H335="منسحب","منسحب",IF(L335="","بيانات ناقصة",IF(O335&gt;0,"متأخر",IF(O335&lt;0,"دفع مقدمًا","مسدد حتى اليوم")))))</f>
        <v/>
      </c>
      <c r="R335" s="23">
        <f>IF(A335&amp;""="","",IFERROR(SUMIFS('الدفعات'!$A$6:$A$2005,'الدفعات'!$B$6:$B$2005,A335&amp;"",'الدفعات'!$G$6:$G$2005,1)/COUNTIFS('الدفعات'!$B$6:$B$2005,A335&amp;"",'الدفعات'!$G$6:$G$2005,1),""))</f>
        <v/>
      </c>
      <c r="S335" s="22">
        <f>IF(Q335="متأخر",COUNTIFS($Q$6:$Q$505,"متأخر",$O$6:$O$505,"&gt;"&amp;O335)+COUNTIFS($Q$6:Q335,"متأخر",$O$6:O335,O335),"")</f>
        <v/>
      </c>
    </row>
    <row r="336">
      <c r="A336" s="5" t="n"/>
      <c r="B336" s="5" t="n"/>
      <c r="C336" s="5" t="n"/>
      <c r="D336" s="5" t="n"/>
      <c r="E336" s="20" t="n"/>
      <c r="F336" s="5" t="n"/>
      <c r="G336" s="19" t="n"/>
      <c r="H336" s="5" t="n"/>
      <c r="I336" s="21">
        <f>IF(F336&amp;""="","",IFERROR(INDEX('المراحل'!$B$6:$B$45,MATCH(F336&amp;"",'المراحل'!$A$6:$A$45,0)),""))</f>
        <v/>
      </c>
      <c r="J336" s="22">
        <f>IF(A336&amp;""="","",IF(B336&amp;""="",1,COUNTIFS($B$6:B336,B336&amp;"",$H$6:H336,"&lt;&gt;منسحب")))</f>
        <v/>
      </c>
      <c r="K336" s="21">
        <f>IF(OR(I336="",J336=""),"",IF(H336="منسحب",0,ROUND(I336*IF(J336&lt;=1,0,IF(J336=2,'الإعدادات'!$B$5,'الإعدادات'!$B$6)),2)))</f>
        <v/>
      </c>
      <c r="L336" s="21">
        <f>IF(K336="","",IF(H336="منسحب",0,ROUND(MAX(0,I336-K336-N(G336)),2)))</f>
        <v/>
      </c>
      <c r="M336" s="21">
        <f>IF(L336="","",ROUND(L336*SUMIFS('الإعدادات'!$C$10:$C$17,'الإعدادات'!$B$10:$B$17,"&lt;="&amp;'الإعدادات'!$B$4),2))</f>
        <v/>
      </c>
      <c r="N336" s="21">
        <f>IF(A336&amp;""="","",SUMIFS('الدفعات'!$C$6:$C$2005,'الدفعات'!$B$6:$B$2005,A336&amp;""))</f>
        <v/>
      </c>
      <c r="O336" s="21">
        <f>IF(M336="","",ROUND(M336-N336,2))</f>
        <v/>
      </c>
      <c r="P336" s="21">
        <f>IF(L336="","",ROUND(L336-N336,2))</f>
        <v/>
      </c>
      <c r="Q336" s="6">
        <f>IF(A336&amp;""="","",IF(H336="منسحب","منسحب",IF(L336="","بيانات ناقصة",IF(O336&gt;0,"متأخر",IF(O336&lt;0,"دفع مقدمًا","مسدد حتى اليوم")))))</f>
        <v/>
      </c>
      <c r="R336" s="23">
        <f>IF(A336&amp;""="","",IFERROR(SUMIFS('الدفعات'!$A$6:$A$2005,'الدفعات'!$B$6:$B$2005,A336&amp;"",'الدفعات'!$G$6:$G$2005,1)/COUNTIFS('الدفعات'!$B$6:$B$2005,A336&amp;"",'الدفعات'!$G$6:$G$2005,1),""))</f>
        <v/>
      </c>
      <c r="S336" s="22">
        <f>IF(Q336="متأخر",COUNTIFS($Q$6:$Q$505,"متأخر",$O$6:$O$505,"&gt;"&amp;O336)+COUNTIFS($Q$6:Q336,"متأخر",$O$6:O336,O336),"")</f>
        <v/>
      </c>
    </row>
    <row r="337">
      <c r="A337" s="5" t="n"/>
      <c r="B337" s="5" t="n"/>
      <c r="C337" s="5" t="n"/>
      <c r="D337" s="5" t="n"/>
      <c r="E337" s="20" t="n"/>
      <c r="F337" s="5" t="n"/>
      <c r="G337" s="19" t="n"/>
      <c r="H337" s="5" t="n"/>
      <c r="I337" s="21">
        <f>IF(F337&amp;""="","",IFERROR(INDEX('المراحل'!$B$6:$B$45,MATCH(F337&amp;"",'المراحل'!$A$6:$A$45,0)),""))</f>
        <v/>
      </c>
      <c r="J337" s="22">
        <f>IF(A337&amp;""="","",IF(B337&amp;""="",1,COUNTIFS($B$6:B337,B337&amp;"",$H$6:H337,"&lt;&gt;منسحب")))</f>
        <v/>
      </c>
      <c r="K337" s="21">
        <f>IF(OR(I337="",J337=""),"",IF(H337="منسحب",0,ROUND(I337*IF(J337&lt;=1,0,IF(J337=2,'الإعدادات'!$B$5,'الإعدادات'!$B$6)),2)))</f>
        <v/>
      </c>
      <c r="L337" s="21">
        <f>IF(K337="","",IF(H337="منسحب",0,ROUND(MAX(0,I337-K337-N(G337)),2)))</f>
        <v/>
      </c>
      <c r="M337" s="21">
        <f>IF(L337="","",ROUND(L337*SUMIFS('الإعدادات'!$C$10:$C$17,'الإعدادات'!$B$10:$B$17,"&lt;="&amp;'الإعدادات'!$B$4),2))</f>
        <v/>
      </c>
      <c r="N337" s="21">
        <f>IF(A337&amp;""="","",SUMIFS('الدفعات'!$C$6:$C$2005,'الدفعات'!$B$6:$B$2005,A337&amp;""))</f>
        <v/>
      </c>
      <c r="O337" s="21">
        <f>IF(M337="","",ROUND(M337-N337,2))</f>
        <v/>
      </c>
      <c r="P337" s="21">
        <f>IF(L337="","",ROUND(L337-N337,2))</f>
        <v/>
      </c>
      <c r="Q337" s="6">
        <f>IF(A337&amp;""="","",IF(H337="منسحب","منسحب",IF(L337="","بيانات ناقصة",IF(O337&gt;0,"متأخر",IF(O337&lt;0,"دفع مقدمًا","مسدد حتى اليوم")))))</f>
        <v/>
      </c>
      <c r="R337" s="23">
        <f>IF(A337&amp;""="","",IFERROR(SUMIFS('الدفعات'!$A$6:$A$2005,'الدفعات'!$B$6:$B$2005,A337&amp;"",'الدفعات'!$G$6:$G$2005,1)/COUNTIFS('الدفعات'!$B$6:$B$2005,A337&amp;"",'الدفعات'!$G$6:$G$2005,1),""))</f>
        <v/>
      </c>
      <c r="S337" s="22">
        <f>IF(Q337="متأخر",COUNTIFS($Q$6:$Q$505,"متأخر",$O$6:$O$505,"&gt;"&amp;O337)+COUNTIFS($Q$6:Q337,"متأخر",$O$6:O337,O337),"")</f>
        <v/>
      </c>
    </row>
    <row r="338">
      <c r="A338" s="5" t="n"/>
      <c r="B338" s="5" t="n"/>
      <c r="C338" s="5" t="n"/>
      <c r="D338" s="5" t="n"/>
      <c r="E338" s="20" t="n"/>
      <c r="F338" s="5" t="n"/>
      <c r="G338" s="19" t="n"/>
      <c r="H338" s="5" t="n"/>
      <c r="I338" s="21">
        <f>IF(F338&amp;""="","",IFERROR(INDEX('المراحل'!$B$6:$B$45,MATCH(F338&amp;"",'المراحل'!$A$6:$A$45,0)),""))</f>
        <v/>
      </c>
      <c r="J338" s="22">
        <f>IF(A338&amp;""="","",IF(B338&amp;""="",1,COUNTIFS($B$6:B338,B338&amp;"",$H$6:H338,"&lt;&gt;منسحب")))</f>
        <v/>
      </c>
      <c r="K338" s="21">
        <f>IF(OR(I338="",J338=""),"",IF(H338="منسحب",0,ROUND(I338*IF(J338&lt;=1,0,IF(J338=2,'الإعدادات'!$B$5,'الإعدادات'!$B$6)),2)))</f>
        <v/>
      </c>
      <c r="L338" s="21">
        <f>IF(K338="","",IF(H338="منسحب",0,ROUND(MAX(0,I338-K338-N(G338)),2)))</f>
        <v/>
      </c>
      <c r="M338" s="21">
        <f>IF(L338="","",ROUND(L338*SUMIFS('الإعدادات'!$C$10:$C$17,'الإعدادات'!$B$10:$B$17,"&lt;="&amp;'الإعدادات'!$B$4),2))</f>
        <v/>
      </c>
      <c r="N338" s="21">
        <f>IF(A338&amp;""="","",SUMIFS('الدفعات'!$C$6:$C$2005,'الدفعات'!$B$6:$B$2005,A338&amp;""))</f>
        <v/>
      </c>
      <c r="O338" s="21">
        <f>IF(M338="","",ROUND(M338-N338,2))</f>
        <v/>
      </c>
      <c r="P338" s="21">
        <f>IF(L338="","",ROUND(L338-N338,2))</f>
        <v/>
      </c>
      <c r="Q338" s="6">
        <f>IF(A338&amp;""="","",IF(H338="منسحب","منسحب",IF(L338="","بيانات ناقصة",IF(O338&gt;0,"متأخر",IF(O338&lt;0,"دفع مقدمًا","مسدد حتى اليوم")))))</f>
        <v/>
      </c>
      <c r="R338" s="23">
        <f>IF(A338&amp;""="","",IFERROR(SUMIFS('الدفعات'!$A$6:$A$2005,'الدفعات'!$B$6:$B$2005,A338&amp;"",'الدفعات'!$G$6:$G$2005,1)/COUNTIFS('الدفعات'!$B$6:$B$2005,A338&amp;"",'الدفعات'!$G$6:$G$2005,1),""))</f>
        <v/>
      </c>
      <c r="S338" s="22">
        <f>IF(Q338="متأخر",COUNTIFS($Q$6:$Q$505,"متأخر",$O$6:$O$505,"&gt;"&amp;O338)+COUNTIFS($Q$6:Q338,"متأخر",$O$6:O338,O338),"")</f>
        <v/>
      </c>
    </row>
    <row r="339">
      <c r="A339" s="5" t="n"/>
      <c r="B339" s="5" t="n"/>
      <c r="C339" s="5" t="n"/>
      <c r="D339" s="5" t="n"/>
      <c r="E339" s="20" t="n"/>
      <c r="F339" s="5" t="n"/>
      <c r="G339" s="19" t="n"/>
      <c r="H339" s="5" t="n"/>
      <c r="I339" s="21">
        <f>IF(F339&amp;""="","",IFERROR(INDEX('المراحل'!$B$6:$B$45,MATCH(F339&amp;"",'المراحل'!$A$6:$A$45,0)),""))</f>
        <v/>
      </c>
      <c r="J339" s="22">
        <f>IF(A339&amp;""="","",IF(B339&amp;""="",1,COUNTIFS($B$6:B339,B339&amp;"",$H$6:H339,"&lt;&gt;منسحب")))</f>
        <v/>
      </c>
      <c r="K339" s="21">
        <f>IF(OR(I339="",J339=""),"",IF(H339="منسحب",0,ROUND(I339*IF(J339&lt;=1,0,IF(J339=2,'الإعدادات'!$B$5,'الإعدادات'!$B$6)),2)))</f>
        <v/>
      </c>
      <c r="L339" s="21">
        <f>IF(K339="","",IF(H339="منسحب",0,ROUND(MAX(0,I339-K339-N(G339)),2)))</f>
        <v/>
      </c>
      <c r="M339" s="21">
        <f>IF(L339="","",ROUND(L339*SUMIFS('الإعدادات'!$C$10:$C$17,'الإعدادات'!$B$10:$B$17,"&lt;="&amp;'الإعدادات'!$B$4),2))</f>
        <v/>
      </c>
      <c r="N339" s="21">
        <f>IF(A339&amp;""="","",SUMIFS('الدفعات'!$C$6:$C$2005,'الدفعات'!$B$6:$B$2005,A339&amp;""))</f>
        <v/>
      </c>
      <c r="O339" s="21">
        <f>IF(M339="","",ROUND(M339-N339,2))</f>
        <v/>
      </c>
      <c r="P339" s="21">
        <f>IF(L339="","",ROUND(L339-N339,2))</f>
        <v/>
      </c>
      <c r="Q339" s="6">
        <f>IF(A339&amp;""="","",IF(H339="منسحب","منسحب",IF(L339="","بيانات ناقصة",IF(O339&gt;0,"متأخر",IF(O339&lt;0,"دفع مقدمًا","مسدد حتى اليوم")))))</f>
        <v/>
      </c>
      <c r="R339" s="23">
        <f>IF(A339&amp;""="","",IFERROR(SUMIFS('الدفعات'!$A$6:$A$2005,'الدفعات'!$B$6:$B$2005,A339&amp;"",'الدفعات'!$G$6:$G$2005,1)/COUNTIFS('الدفعات'!$B$6:$B$2005,A339&amp;"",'الدفعات'!$G$6:$G$2005,1),""))</f>
        <v/>
      </c>
      <c r="S339" s="22">
        <f>IF(Q339="متأخر",COUNTIFS($Q$6:$Q$505,"متأخر",$O$6:$O$505,"&gt;"&amp;O339)+COUNTIFS($Q$6:Q339,"متأخر",$O$6:O339,O339),"")</f>
        <v/>
      </c>
    </row>
    <row r="340">
      <c r="A340" s="5" t="n"/>
      <c r="B340" s="5" t="n"/>
      <c r="C340" s="5" t="n"/>
      <c r="D340" s="5" t="n"/>
      <c r="E340" s="20" t="n"/>
      <c r="F340" s="5" t="n"/>
      <c r="G340" s="19" t="n"/>
      <c r="H340" s="5" t="n"/>
      <c r="I340" s="21">
        <f>IF(F340&amp;""="","",IFERROR(INDEX('المراحل'!$B$6:$B$45,MATCH(F340&amp;"",'المراحل'!$A$6:$A$45,0)),""))</f>
        <v/>
      </c>
      <c r="J340" s="22">
        <f>IF(A340&amp;""="","",IF(B340&amp;""="",1,COUNTIFS($B$6:B340,B340&amp;"",$H$6:H340,"&lt;&gt;منسحب")))</f>
        <v/>
      </c>
      <c r="K340" s="21">
        <f>IF(OR(I340="",J340=""),"",IF(H340="منسحب",0,ROUND(I340*IF(J340&lt;=1,0,IF(J340=2,'الإعدادات'!$B$5,'الإعدادات'!$B$6)),2)))</f>
        <v/>
      </c>
      <c r="L340" s="21">
        <f>IF(K340="","",IF(H340="منسحب",0,ROUND(MAX(0,I340-K340-N(G340)),2)))</f>
        <v/>
      </c>
      <c r="M340" s="21">
        <f>IF(L340="","",ROUND(L340*SUMIFS('الإعدادات'!$C$10:$C$17,'الإعدادات'!$B$10:$B$17,"&lt;="&amp;'الإعدادات'!$B$4),2))</f>
        <v/>
      </c>
      <c r="N340" s="21">
        <f>IF(A340&amp;""="","",SUMIFS('الدفعات'!$C$6:$C$2005,'الدفعات'!$B$6:$B$2005,A340&amp;""))</f>
        <v/>
      </c>
      <c r="O340" s="21">
        <f>IF(M340="","",ROUND(M340-N340,2))</f>
        <v/>
      </c>
      <c r="P340" s="21">
        <f>IF(L340="","",ROUND(L340-N340,2))</f>
        <v/>
      </c>
      <c r="Q340" s="6">
        <f>IF(A340&amp;""="","",IF(H340="منسحب","منسحب",IF(L340="","بيانات ناقصة",IF(O340&gt;0,"متأخر",IF(O340&lt;0,"دفع مقدمًا","مسدد حتى اليوم")))))</f>
        <v/>
      </c>
      <c r="R340" s="23">
        <f>IF(A340&amp;""="","",IFERROR(SUMIFS('الدفعات'!$A$6:$A$2005,'الدفعات'!$B$6:$B$2005,A340&amp;"",'الدفعات'!$G$6:$G$2005,1)/COUNTIFS('الدفعات'!$B$6:$B$2005,A340&amp;"",'الدفعات'!$G$6:$G$2005,1),""))</f>
        <v/>
      </c>
      <c r="S340" s="22">
        <f>IF(Q340="متأخر",COUNTIFS($Q$6:$Q$505,"متأخر",$O$6:$O$505,"&gt;"&amp;O340)+COUNTIFS($Q$6:Q340,"متأخر",$O$6:O340,O340),"")</f>
        <v/>
      </c>
    </row>
    <row r="341">
      <c r="A341" s="5" t="n"/>
      <c r="B341" s="5" t="n"/>
      <c r="C341" s="5" t="n"/>
      <c r="D341" s="5" t="n"/>
      <c r="E341" s="20" t="n"/>
      <c r="F341" s="5" t="n"/>
      <c r="G341" s="19" t="n"/>
      <c r="H341" s="5" t="n"/>
      <c r="I341" s="21">
        <f>IF(F341&amp;""="","",IFERROR(INDEX('المراحل'!$B$6:$B$45,MATCH(F341&amp;"",'المراحل'!$A$6:$A$45,0)),""))</f>
        <v/>
      </c>
      <c r="J341" s="22">
        <f>IF(A341&amp;""="","",IF(B341&amp;""="",1,COUNTIFS($B$6:B341,B341&amp;"",$H$6:H341,"&lt;&gt;منسحب")))</f>
        <v/>
      </c>
      <c r="K341" s="21">
        <f>IF(OR(I341="",J341=""),"",IF(H341="منسحب",0,ROUND(I341*IF(J341&lt;=1,0,IF(J341=2,'الإعدادات'!$B$5,'الإعدادات'!$B$6)),2)))</f>
        <v/>
      </c>
      <c r="L341" s="21">
        <f>IF(K341="","",IF(H341="منسحب",0,ROUND(MAX(0,I341-K341-N(G341)),2)))</f>
        <v/>
      </c>
      <c r="M341" s="21">
        <f>IF(L341="","",ROUND(L341*SUMIFS('الإعدادات'!$C$10:$C$17,'الإعدادات'!$B$10:$B$17,"&lt;="&amp;'الإعدادات'!$B$4),2))</f>
        <v/>
      </c>
      <c r="N341" s="21">
        <f>IF(A341&amp;""="","",SUMIFS('الدفعات'!$C$6:$C$2005,'الدفعات'!$B$6:$B$2005,A341&amp;""))</f>
        <v/>
      </c>
      <c r="O341" s="21">
        <f>IF(M341="","",ROUND(M341-N341,2))</f>
        <v/>
      </c>
      <c r="P341" s="21">
        <f>IF(L341="","",ROUND(L341-N341,2))</f>
        <v/>
      </c>
      <c r="Q341" s="6">
        <f>IF(A341&amp;""="","",IF(H341="منسحب","منسحب",IF(L341="","بيانات ناقصة",IF(O341&gt;0,"متأخر",IF(O341&lt;0,"دفع مقدمًا","مسدد حتى اليوم")))))</f>
        <v/>
      </c>
      <c r="R341" s="23">
        <f>IF(A341&amp;""="","",IFERROR(SUMIFS('الدفعات'!$A$6:$A$2005,'الدفعات'!$B$6:$B$2005,A341&amp;"",'الدفعات'!$G$6:$G$2005,1)/COUNTIFS('الدفعات'!$B$6:$B$2005,A341&amp;"",'الدفعات'!$G$6:$G$2005,1),""))</f>
        <v/>
      </c>
      <c r="S341" s="22">
        <f>IF(Q341="متأخر",COUNTIFS($Q$6:$Q$505,"متأخر",$O$6:$O$505,"&gt;"&amp;O341)+COUNTIFS($Q$6:Q341,"متأخر",$O$6:O341,O341),"")</f>
        <v/>
      </c>
    </row>
    <row r="342">
      <c r="A342" s="5" t="n"/>
      <c r="B342" s="5" t="n"/>
      <c r="C342" s="5" t="n"/>
      <c r="D342" s="5" t="n"/>
      <c r="E342" s="20" t="n"/>
      <c r="F342" s="5" t="n"/>
      <c r="G342" s="19" t="n"/>
      <c r="H342" s="5" t="n"/>
      <c r="I342" s="21">
        <f>IF(F342&amp;""="","",IFERROR(INDEX('المراحل'!$B$6:$B$45,MATCH(F342&amp;"",'المراحل'!$A$6:$A$45,0)),""))</f>
        <v/>
      </c>
      <c r="J342" s="22">
        <f>IF(A342&amp;""="","",IF(B342&amp;""="",1,COUNTIFS($B$6:B342,B342&amp;"",$H$6:H342,"&lt;&gt;منسحب")))</f>
        <v/>
      </c>
      <c r="K342" s="21">
        <f>IF(OR(I342="",J342=""),"",IF(H342="منسحب",0,ROUND(I342*IF(J342&lt;=1,0,IF(J342=2,'الإعدادات'!$B$5,'الإعدادات'!$B$6)),2)))</f>
        <v/>
      </c>
      <c r="L342" s="21">
        <f>IF(K342="","",IF(H342="منسحب",0,ROUND(MAX(0,I342-K342-N(G342)),2)))</f>
        <v/>
      </c>
      <c r="M342" s="21">
        <f>IF(L342="","",ROUND(L342*SUMIFS('الإعدادات'!$C$10:$C$17,'الإعدادات'!$B$10:$B$17,"&lt;="&amp;'الإعدادات'!$B$4),2))</f>
        <v/>
      </c>
      <c r="N342" s="21">
        <f>IF(A342&amp;""="","",SUMIFS('الدفعات'!$C$6:$C$2005,'الدفعات'!$B$6:$B$2005,A342&amp;""))</f>
        <v/>
      </c>
      <c r="O342" s="21">
        <f>IF(M342="","",ROUND(M342-N342,2))</f>
        <v/>
      </c>
      <c r="P342" s="21">
        <f>IF(L342="","",ROUND(L342-N342,2))</f>
        <v/>
      </c>
      <c r="Q342" s="6">
        <f>IF(A342&amp;""="","",IF(H342="منسحب","منسحب",IF(L342="","بيانات ناقصة",IF(O342&gt;0,"متأخر",IF(O342&lt;0,"دفع مقدمًا","مسدد حتى اليوم")))))</f>
        <v/>
      </c>
      <c r="R342" s="23">
        <f>IF(A342&amp;""="","",IFERROR(SUMIFS('الدفعات'!$A$6:$A$2005,'الدفعات'!$B$6:$B$2005,A342&amp;"",'الدفعات'!$G$6:$G$2005,1)/COUNTIFS('الدفعات'!$B$6:$B$2005,A342&amp;"",'الدفعات'!$G$6:$G$2005,1),""))</f>
        <v/>
      </c>
      <c r="S342" s="22">
        <f>IF(Q342="متأخر",COUNTIFS($Q$6:$Q$505,"متأخر",$O$6:$O$505,"&gt;"&amp;O342)+COUNTIFS($Q$6:Q342,"متأخر",$O$6:O342,O342),"")</f>
        <v/>
      </c>
    </row>
    <row r="343">
      <c r="A343" s="5" t="n"/>
      <c r="B343" s="5" t="n"/>
      <c r="C343" s="5" t="n"/>
      <c r="D343" s="5" t="n"/>
      <c r="E343" s="20" t="n"/>
      <c r="F343" s="5" t="n"/>
      <c r="G343" s="19" t="n"/>
      <c r="H343" s="5" t="n"/>
      <c r="I343" s="21">
        <f>IF(F343&amp;""="","",IFERROR(INDEX('المراحل'!$B$6:$B$45,MATCH(F343&amp;"",'المراحل'!$A$6:$A$45,0)),""))</f>
        <v/>
      </c>
      <c r="J343" s="22">
        <f>IF(A343&amp;""="","",IF(B343&amp;""="",1,COUNTIFS($B$6:B343,B343&amp;"",$H$6:H343,"&lt;&gt;منسحب")))</f>
        <v/>
      </c>
      <c r="K343" s="21">
        <f>IF(OR(I343="",J343=""),"",IF(H343="منسحب",0,ROUND(I343*IF(J343&lt;=1,0,IF(J343=2,'الإعدادات'!$B$5,'الإعدادات'!$B$6)),2)))</f>
        <v/>
      </c>
      <c r="L343" s="21">
        <f>IF(K343="","",IF(H343="منسحب",0,ROUND(MAX(0,I343-K343-N(G343)),2)))</f>
        <v/>
      </c>
      <c r="M343" s="21">
        <f>IF(L343="","",ROUND(L343*SUMIFS('الإعدادات'!$C$10:$C$17,'الإعدادات'!$B$10:$B$17,"&lt;="&amp;'الإعدادات'!$B$4),2))</f>
        <v/>
      </c>
      <c r="N343" s="21">
        <f>IF(A343&amp;""="","",SUMIFS('الدفعات'!$C$6:$C$2005,'الدفعات'!$B$6:$B$2005,A343&amp;""))</f>
        <v/>
      </c>
      <c r="O343" s="21">
        <f>IF(M343="","",ROUND(M343-N343,2))</f>
        <v/>
      </c>
      <c r="P343" s="21">
        <f>IF(L343="","",ROUND(L343-N343,2))</f>
        <v/>
      </c>
      <c r="Q343" s="6">
        <f>IF(A343&amp;""="","",IF(H343="منسحب","منسحب",IF(L343="","بيانات ناقصة",IF(O343&gt;0,"متأخر",IF(O343&lt;0,"دفع مقدمًا","مسدد حتى اليوم")))))</f>
        <v/>
      </c>
      <c r="R343" s="23">
        <f>IF(A343&amp;""="","",IFERROR(SUMIFS('الدفعات'!$A$6:$A$2005,'الدفعات'!$B$6:$B$2005,A343&amp;"",'الدفعات'!$G$6:$G$2005,1)/COUNTIFS('الدفعات'!$B$6:$B$2005,A343&amp;"",'الدفعات'!$G$6:$G$2005,1),""))</f>
        <v/>
      </c>
      <c r="S343" s="22">
        <f>IF(Q343="متأخر",COUNTIFS($Q$6:$Q$505,"متأخر",$O$6:$O$505,"&gt;"&amp;O343)+COUNTIFS($Q$6:Q343,"متأخر",$O$6:O343,O343),"")</f>
        <v/>
      </c>
    </row>
    <row r="344">
      <c r="A344" s="5" t="n"/>
      <c r="B344" s="5" t="n"/>
      <c r="C344" s="5" t="n"/>
      <c r="D344" s="5" t="n"/>
      <c r="E344" s="20" t="n"/>
      <c r="F344" s="5" t="n"/>
      <c r="G344" s="19" t="n"/>
      <c r="H344" s="5" t="n"/>
      <c r="I344" s="21">
        <f>IF(F344&amp;""="","",IFERROR(INDEX('المراحل'!$B$6:$B$45,MATCH(F344&amp;"",'المراحل'!$A$6:$A$45,0)),""))</f>
        <v/>
      </c>
      <c r="J344" s="22">
        <f>IF(A344&amp;""="","",IF(B344&amp;""="",1,COUNTIFS($B$6:B344,B344&amp;"",$H$6:H344,"&lt;&gt;منسحب")))</f>
        <v/>
      </c>
      <c r="K344" s="21">
        <f>IF(OR(I344="",J344=""),"",IF(H344="منسحب",0,ROUND(I344*IF(J344&lt;=1,0,IF(J344=2,'الإعدادات'!$B$5,'الإعدادات'!$B$6)),2)))</f>
        <v/>
      </c>
      <c r="L344" s="21">
        <f>IF(K344="","",IF(H344="منسحب",0,ROUND(MAX(0,I344-K344-N(G344)),2)))</f>
        <v/>
      </c>
      <c r="M344" s="21">
        <f>IF(L344="","",ROUND(L344*SUMIFS('الإعدادات'!$C$10:$C$17,'الإعدادات'!$B$10:$B$17,"&lt;="&amp;'الإعدادات'!$B$4),2))</f>
        <v/>
      </c>
      <c r="N344" s="21">
        <f>IF(A344&amp;""="","",SUMIFS('الدفعات'!$C$6:$C$2005,'الدفعات'!$B$6:$B$2005,A344&amp;""))</f>
        <v/>
      </c>
      <c r="O344" s="21">
        <f>IF(M344="","",ROUND(M344-N344,2))</f>
        <v/>
      </c>
      <c r="P344" s="21">
        <f>IF(L344="","",ROUND(L344-N344,2))</f>
        <v/>
      </c>
      <c r="Q344" s="6">
        <f>IF(A344&amp;""="","",IF(H344="منسحب","منسحب",IF(L344="","بيانات ناقصة",IF(O344&gt;0,"متأخر",IF(O344&lt;0,"دفع مقدمًا","مسدد حتى اليوم")))))</f>
        <v/>
      </c>
      <c r="R344" s="23">
        <f>IF(A344&amp;""="","",IFERROR(SUMIFS('الدفعات'!$A$6:$A$2005,'الدفعات'!$B$6:$B$2005,A344&amp;"",'الدفعات'!$G$6:$G$2005,1)/COUNTIFS('الدفعات'!$B$6:$B$2005,A344&amp;"",'الدفعات'!$G$6:$G$2005,1),""))</f>
        <v/>
      </c>
      <c r="S344" s="22">
        <f>IF(Q344="متأخر",COUNTIFS($Q$6:$Q$505,"متأخر",$O$6:$O$505,"&gt;"&amp;O344)+COUNTIFS($Q$6:Q344,"متأخر",$O$6:O344,O344),"")</f>
        <v/>
      </c>
    </row>
    <row r="345">
      <c r="A345" s="5" t="n"/>
      <c r="B345" s="5" t="n"/>
      <c r="C345" s="5" t="n"/>
      <c r="D345" s="5" t="n"/>
      <c r="E345" s="20" t="n"/>
      <c r="F345" s="5" t="n"/>
      <c r="G345" s="19" t="n"/>
      <c r="H345" s="5" t="n"/>
      <c r="I345" s="21">
        <f>IF(F345&amp;""="","",IFERROR(INDEX('المراحل'!$B$6:$B$45,MATCH(F345&amp;"",'المراحل'!$A$6:$A$45,0)),""))</f>
        <v/>
      </c>
      <c r="J345" s="22">
        <f>IF(A345&amp;""="","",IF(B345&amp;""="",1,COUNTIFS($B$6:B345,B345&amp;"",$H$6:H345,"&lt;&gt;منسحب")))</f>
        <v/>
      </c>
      <c r="K345" s="21">
        <f>IF(OR(I345="",J345=""),"",IF(H345="منسحب",0,ROUND(I345*IF(J345&lt;=1,0,IF(J345=2,'الإعدادات'!$B$5,'الإعدادات'!$B$6)),2)))</f>
        <v/>
      </c>
      <c r="L345" s="21">
        <f>IF(K345="","",IF(H345="منسحب",0,ROUND(MAX(0,I345-K345-N(G345)),2)))</f>
        <v/>
      </c>
      <c r="M345" s="21">
        <f>IF(L345="","",ROUND(L345*SUMIFS('الإعدادات'!$C$10:$C$17,'الإعدادات'!$B$10:$B$17,"&lt;="&amp;'الإعدادات'!$B$4),2))</f>
        <v/>
      </c>
      <c r="N345" s="21">
        <f>IF(A345&amp;""="","",SUMIFS('الدفعات'!$C$6:$C$2005,'الدفعات'!$B$6:$B$2005,A345&amp;""))</f>
        <v/>
      </c>
      <c r="O345" s="21">
        <f>IF(M345="","",ROUND(M345-N345,2))</f>
        <v/>
      </c>
      <c r="P345" s="21">
        <f>IF(L345="","",ROUND(L345-N345,2))</f>
        <v/>
      </c>
      <c r="Q345" s="6">
        <f>IF(A345&amp;""="","",IF(H345="منسحب","منسحب",IF(L345="","بيانات ناقصة",IF(O345&gt;0,"متأخر",IF(O345&lt;0,"دفع مقدمًا","مسدد حتى اليوم")))))</f>
        <v/>
      </c>
      <c r="R345" s="23">
        <f>IF(A345&amp;""="","",IFERROR(SUMIFS('الدفعات'!$A$6:$A$2005,'الدفعات'!$B$6:$B$2005,A345&amp;"",'الدفعات'!$G$6:$G$2005,1)/COUNTIFS('الدفعات'!$B$6:$B$2005,A345&amp;"",'الدفعات'!$G$6:$G$2005,1),""))</f>
        <v/>
      </c>
      <c r="S345" s="22">
        <f>IF(Q345="متأخر",COUNTIFS($Q$6:$Q$505,"متأخر",$O$6:$O$505,"&gt;"&amp;O345)+COUNTIFS($Q$6:Q345,"متأخر",$O$6:O345,O345),"")</f>
        <v/>
      </c>
    </row>
    <row r="346">
      <c r="A346" s="5" t="n"/>
      <c r="B346" s="5" t="n"/>
      <c r="C346" s="5" t="n"/>
      <c r="D346" s="5" t="n"/>
      <c r="E346" s="20" t="n"/>
      <c r="F346" s="5" t="n"/>
      <c r="G346" s="19" t="n"/>
      <c r="H346" s="5" t="n"/>
      <c r="I346" s="21">
        <f>IF(F346&amp;""="","",IFERROR(INDEX('المراحل'!$B$6:$B$45,MATCH(F346&amp;"",'المراحل'!$A$6:$A$45,0)),""))</f>
        <v/>
      </c>
      <c r="J346" s="22">
        <f>IF(A346&amp;""="","",IF(B346&amp;""="",1,COUNTIFS($B$6:B346,B346&amp;"",$H$6:H346,"&lt;&gt;منسحب")))</f>
        <v/>
      </c>
      <c r="K346" s="21">
        <f>IF(OR(I346="",J346=""),"",IF(H346="منسحب",0,ROUND(I346*IF(J346&lt;=1,0,IF(J346=2,'الإعدادات'!$B$5,'الإعدادات'!$B$6)),2)))</f>
        <v/>
      </c>
      <c r="L346" s="21">
        <f>IF(K346="","",IF(H346="منسحب",0,ROUND(MAX(0,I346-K346-N(G346)),2)))</f>
        <v/>
      </c>
      <c r="M346" s="21">
        <f>IF(L346="","",ROUND(L346*SUMIFS('الإعدادات'!$C$10:$C$17,'الإعدادات'!$B$10:$B$17,"&lt;="&amp;'الإعدادات'!$B$4),2))</f>
        <v/>
      </c>
      <c r="N346" s="21">
        <f>IF(A346&amp;""="","",SUMIFS('الدفعات'!$C$6:$C$2005,'الدفعات'!$B$6:$B$2005,A346&amp;""))</f>
        <v/>
      </c>
      <c r="O346" s="21">
        <f>IF(M346="","",ROUND(M346-N346,2))</f>
        <v/>
      </c>
      <c r="P346" s="21">
        <f>IF(L346="","",ROUND(L346-N346,2))</f>
        <v/>
      </c>
      <c r="Q346" s="6">
        <f>IF(A346&amp;""="","",IF(H346="منسحب","منسحب",IF(L346="","بيانات ناقصة",IF(O346&gt;0,"متأخر",IF(O346&lt;0,"دفع مقدمًا","مسدد حتى اليوم")))))</f>
        <v/>
      </c>
      <c r="R346" s="23">
        <f>IF(A346&amp;""="","",IFERROR(SUMIFS('الدفعات'!$A$6:$A$2005,'الدفعات'!$B$6:$B$2005,A346&amp;"",'الدفعات'!$G$6:$G$2005,1)/COUNTIFS('الدفعات'!$B$6:$B$2005,A346&amp;"",'الدفعات'!$G$6:$G$2005,1),""))</f>
        <v/>
      </c>
      <c r="S346" s="22">
        <f>IF(Q346="متأخر",COUNTIFS($Q$6:$Q$505,"متأخر",$O$6:$O$505,"&gt;"&amp;O346)+COUNTIFS($Q$6:Q346,"متأخر",$O$6:O346,O346),"")</f>
        <v/>
      </c>
    </row>
    <row r="347">
      <c r="A347" s="5" t="n"/>
      <c r="B347" s="5" t="n"/>
      <c r="C347" s="5" t="n"/>
      <c r="D347" s="5" t="n"/>
      <c r="E347" s="20" t="n"/>
      <c r="F347" s="5" t="n"/>
      <c r="G347" s="19" t="n"/>
      <c r="H347" s="5" t="n"/>
      <c r="I347" s="21">
        <f>IF(F347&amp;""="","",IFERROR(INDEX('المراحل'!$B$6:$B$45,MATCH(F347&amp;"",'المراحل'!$A$6:$A$45,0)),""))</f>
        <v/>
      </c>
      <c r="J347" s="22">
        <f>IF(A347&amp;""="","",IF(B347&amp;""="",1,COUNTIFS($B$6:B347,B347&amp;"",$H$6:H347,"&lt;&gt;منسحب")))</f>
        <v/>
      </c>
      <c r="K347" s="21">
        <f>IF(OR(I347="",J347=""),"",IF(H347="منسحب",0,ROUND(I347*IF(J347&lt;=1,0,IF(J347=2,'الإعدادات'!$B$5,'الإعدادات'!$B$6)),2)))</f>
        <v/>
      </c>
      <c r="L347" s="21">
        <f>IF(K347="","",IF(H347="منسحب",0,ROUND(MAX(0,I347-K347-N(G347)),2)))</f>
        <v/>
      </c>
      <c r="M347" s="21">
        <f>IF(L347="","",ROUND(L347*SUMIFS('الإعدادات'!$C$10:$C$17,'الإعدادات'!$B$10:$B$17,"&lt;="&amp;'الإعدادات'!$B$4),2))</f>
        <v/>
      </c>
      <c r="N347" s="21">
        <f>IF(A347&amp;""="","",SUMIFS('الدفعات'!$C$6:$C$2005,'الدفعات'!$B$6:$B$2005,A347&amp;""))</f>
        <v/>
      </c>
      <c r="O347" s="21">
        <f>IF(M347="","",ROUND(M347-N347,2))</f>
        <v/>
      </c>
      <c r="P347" s="21">
        <f>IF(L347="","",ROUND(L347-N347,2))</f>
        <v/>
      </c>
      <c r="Q347" s="6">
        <f>IF(A347&amp;""="","",IF(H347="منسحب","منسحب",IF(L347="","بيانات ناقصة",IF(O347&gt;0,"متأخر",IF(O347&lt;0,"دفع مقدمًا","مسدد حتى اليوم")))))</f>
        <v/>
      </c>
      <c r="R347" s="23">
        <f>IF(A347&amp;""="","",IFERROR(SUMIFS('الدفعات'!$A$6:$A$2005,'الدفعات'!$B$6:$B$2005,A347&amp;"",'الدفعات'!$G$6:$G$2005,1)/COUNTIFS('الدفعات'!$B$6:$B$2005,A347&amp;"",'الدفعات'!$G$6:$G$2005,1),""))</f>
        <v/>
      </c>
      <c r="S347" s="22">
        <f>IF(Q347="متأخر",COUNTIFS($Q$6:$Q$505,"متأخر",$O$6:$O$505,"&gt;"&amp;O347)+COUNTIFS($Q$6:Q347,"متأخر",$O$6:O347,O347),"")</f>
        <v/>
      </c>
    </row>
    <row r="348">
      <c r="A348" s="5" t="n"/>
      <c r="B348" s="5" t="n"/>
      <c r="C348" s="5" t="n"/>
      <c r="D348" s="5" t="n"/>
      <c r="E348" s="20" t="n"/>
      <c r="F348" s="5" t="n"/>
      <c r="G348" s="19" t="n"/>
      <c r="H348" s="5" t="n"/>
      <c r="I348" s="21">
        <f>IF(F348&amp;""="","",IFERROR(INDEX('المراحل'!$B$6:$B$45,MATCH(F348&amp;"",'المراحل'!$A$6:$A$45,0)),""))</f>
        <v/>
      </c>
      <c r="J348" s="22">
        <f>IF(A348&amp;""="","",IF(B348&amp;""="",1,COUNTIFS($B$6:B348,B348&amp;"",$H$6:H348,"&lt;&gt;منسحب")))</f>
        <v/>
      </c>
      <c r="K348" s="21">
        <f>IF(OR(I348="",J348=""),"",IF(H348="منسحب",0,ROUND(I348*IF(J348&lt;=1,0,IF(J348=2,'الإعدادات'!$B$5,'الإعدادات'!$B$6)),2)))</f>
        <v/>
      </c>
      <c r="L348" s="21">
        <f>IF(K348="","",IF(H348="منسحب",0,ROUND(MAX(0,I348-K348-N(G348)),2)))</f>
        <v/>
      </c>
      <c r="M348" s="21">
        <f>IF(L348="","",ROUND(L348*SUMIFS('الإعدادات'!$C$10:$C$17,'الإعدادات'!$B$10:$B$17,"&lt;="&amp;'الإعدادات'!$B$4),2))</f>
        <v/>
      </c>
      <c r="N348" s="21">
        <f>IF(A348&amp;""="","",SUMIFS('الدفعات'!$C$6:$C$2005,'الدفعات'!$B$6:$B$2005,A348&amp;""))</f>
        <v/>
      </c>
      <c r="O348" s="21">
        <f>IF(M348="","",ROUND(M348-N348,2))</f>
        <v/>
      </c>
      <c r="P348" s="21">
        <f>IF(L348="","",ROUND(L348-N348,2))</f>
        <v/>
      </c>
      <c r="Q348" s="6">
        <f>IF(A348&amp;""="","",IF(H348="منسحب","منسحب",IF(L348="","بيانات ناقصة",IF(O348&gt;0,"متأخر",IF(O348&lt;0,"دفع مقدمًا","مسدد حتى اليوم")))))</f>
        <v/>
      </c>
      <c r="R348" s="23">
        <f>IF(A348&amp;""="","",IFERROR(SUMIFS('الدفعات'!$A$6:$A$2005,'الدفعات'!$B$6:$B$2005,A348&amp;"",'الدفعات'!$G$6:$G$2005,1)/COUNTIFS('الدفعات'!$B$6:$B$2005,A348&amp;"",'الدفعات'!$G$6:$G$2005,1),""))</f>
        <v/>
      </c>
      <c r="S348" s="22">
        <f>IF(Q348="متأخر",COUNTIFS($Q$6:$Q$505,"متأخر",$O$6:$O$505,"&gt;"&amp;O348)+COUNTIFS($Q$6:Q348,"متأخر",$O$6:O348,O348),"")</f>
        <v/>
      </c>
    </row>
    <row r="349">
      <c r="A349" s="5" t="n"/>
      <c r="B349" s="5" t="n"/>
      <c r="C349" s="5" t="n"/>
      <c r="D349" s="5" t="n"/>
      <c r="E349" s="20" t="n"/>
      <c r="F349" s="5" t="n"/>
      <c r="G349" s="19" t="n"/>
      <c r="H349" s="5" t="n"/>
      <c r="I349" s="21">
        <f>IF(F349&amp;""="","",IFERROR(INDEX('المراحل'!$B$6:$B$45,MATCH(F349&amp;"",'المراحل'!$A$6:$A$45,0)),""))</f>
        <v/>
      </c>
      <c r="J349" s="22">
        <f>IF(A349&amp;""="","",IF(B349&amp;""="",1,COUNTIFS($B$6:B349,B349&amp;"",$H$6:H349,"&lt;&gt;منسحب")))</f>
        <v/>
      </c>
      <c r="K349" s="21">
        <f>IF(OR(I349="",J349=""),"",IF(H349="منسحب",0,ROUND(I349*IF(J349&lt;=1,0,IF(J349=2,'الإعدادات'!$B$5,'الإعدادات'!$B$6)),2)))</f>
        <v/>
      </c>
      <c r="L349" s="21">
        <f>IF(K349="","",IF(H349="منسحب",0,ROUND(MAX(0,I349-K349-N(G349)),2)))</f>
        <v/>
      </c>
      <c r="M349" s="21">
        <f>IF(L349="","",ROUND(L349*SUMIFS('الإعدادات'!$C$10:$C$17,'الإعدادات'!$B$10:$B$17,"&lt;="&amp;'الإعدادات'!$B$4),2))</f>
        <v/>
      </c>
      <c r="N349" s="21">
        <f>IF(A349&amp;""="","",SUMIFS('الدفعات'!$C$6:$C$2005,'الدفعات'!$B$6:$B$2005,A349&amp;""))</f>
        <v/>
      </c>
      <c r="O349" s="21">
        <f>IF(M349="","",ROUND(M349-N349,2))</f>
        <v/>
      </c>
      <c r="P349" s="21">
        <f>IF(L349="","",ROUND(L349-N349,2))</f>
        <v/>
      </c>
      <c r="Q349" s="6">
        <f>IF(A349&amp;""="","",IF(H349="منسحب","منسحب",IF(L349="","بيانات ناقصة",IF(O349&gt;0,"متأخر",IF(O349&lt;0,"دفع مقدمًا","مسدد حتى اليوم")))))</f>
        <v/>
      </c>
      <c r="R349" s="23">
        <f>IF(A349&amp;""="","",IFERROR(SUMIFS('الدفعات'!$A$6:$A$2005,'الدفعات'!$B$6:$B$2005,A349&amp;"",'الدفعات'!$G$6:$G$2005,1)/COUNTIFS('الدفعات'!$B$6:$B$2005,A349&amp;"",'الدفعات'!$G$6:$G$2005,1),""))</f>
        <v/>
      </c>
      <c r="S349" s="22">
        <f>IF(Q349="متأخر",COUNTIFS($Q$6:$Q$505,"متأخر",$O$6:$O$505,"&gt;"&amp;O349)+COUNTIFS($Q$6:Q349,"متأخر",$O$6:O349,O349),"")</f>
        <v/>
      </c>
    </row>
    <row r="350">
      <c r="A350" s="5" t="n"/>
      <c r="B350" s="5" t="n"/>
      <c r="C350" s="5" t="n"/>
      <c r="D350" s="5" t="n"/>
      <c r="E350" s="20" t="n"/>
      <c r="F350" s="5" t="n"/>
      <c r="G350" s="19" t="n"/>
      <c r="H350" s="5" t="n"/>
      <c r="I350" s="21">
        <f>IF(F350&amp;""="","",IFERROR(INDEX('المراحل'!$B$6:$B$45,MATCH(F350&amp;"",'المراحل'!$A$6:$A$45,0)),""))</f>
        <v/>
      </c>
      <c r="J350" s="22">
        <f>IF(A350&amp;""="","",IF(B350&amp;""="",1,COUNTIFS($B$6:B350,B350&amp;"",$H$6:H350,"&lt;&gt;منسحب")))</f>
        <v/>
      </c>
      <c r="K350" s="21">
        <f>IF(OR(I350="",J350=""),"",IF(H350="منسحب",0,ROUND(I350*IF(J350&lt;=1,0,IF(J350=2,'الإعدادات'!$B$5,'الإعدادات'!$B$6)),2)))</f>
        <v/>
      </c>
      <c r="L350" s="21">
        <f>IF(K350="","",IF(H350="منسحب",0,ROUND(MAX(0,I350-K350-N(G350)),2)))</f>
        <v/>
      </c>
      <c r="M350" s="21">
        <f>IF(L350="","",ROUND(L350*SUMIFS('الإعدادات'!$C$10:$C$17,'الإعدادات'!$B$10:$B$17,"&lt;="&amp;'الإعدادات'!$B$4),2))</f>
        <v/>
      </c>
      <c r="N350" s="21">
        <f>IF(A350&amp;""="","",SUMIFS('الدفعات'!$C$6:$C$2005,'الدفعات'!$B$6:$B$2005,A350&amp;""))</f>
        <v/>
      </c>
      <c r="O350" s="21">
        <f>IF(M350="","",ROUND(M350-N350,2))</f>
        <v/>
      </c>
      <c r="P350" s="21">
        <f>IF(L350="","",ROUND(L350-N350,2))</f>
        <v/>
      </c>
      <c r="Q350" s="6">
        <f>IF(A350&amp;""="","",IF(H350="منسحب","منسحب",IF(L350="","بيانات ناقصة",IF(O350&gt;0,"متأخر",IF(O350&lt;0,"دفع مقدمًا","مسدد حتى اليوم")))))</f>
        <v/>
      </c>
      <c r="R350" s="23">
        <f>IF(A350&amp;""="","",IFERROR(SUMIFS('الدفعات'!$A$6:$A$2005,'الدفعات'!$B$6:$B$2005,A350&amp;"",'الدفعات'!$G$6:$G$2005,1)/COUNTIFS('الدفعات'!$B$6:$B$2005,A350&amp;"",'الدفعات'!$G$6:$G$2005,1),""))</f>
        <v/>
      </c>
      <c r="S350" s="22">
        <f>IF(Q350="متأخر",COUNTIFS($Q$6:$Q$505,"متأخر",$O$6:$O$505,"&gt;"&amp;O350)+COUNTIFS($Q$6:Q350,"متأخر",$O$6:O350,O350),"")</f>
        <v/>
      </c>
    </row>
    <row r="351">
      <c r="A351" s="5" t="n"/>
      <c r="B351" s="5" t="n"/>
      <c r="C351" s="5" t="n"/>
      <c r="D351" s="5" t="n"/>
      <c r="E351" s="20" t="n"/>
      <c r="F351" s="5" t="n"/>
      <c r="G351" s="19" t="n"/>
      <c r="H351" s="5" t="n"/>
      <c r="I351" s="21">
        <f>IF(F351&amp;""="","",IFERROR(INDEX('المراحل'!$B$6:$B$45,MATCH(F351&amp;"",'المراحل'!$A$6:$A$45,0)),""))</f>
        <v/>
      </c>
      <c r="J351" s="22">
        <f>IF(A351&amp;""="","",IF(B351&amp;""="",1,COUNTIFS($B$6:B351,B351&amp;"",$H$6:H351,"&lt;&gt;منسحب")))</f>
        <v/>
      </c>
      <c r="K351" s="21">
        <f>IF(OR(I351="",J351=""),"",IF(H351="منسحب",0,ROUND(I351*IF(J351&lt;=1,0,IF(J351=2,'الإعدادات'!$B$5,'الإعدادات'!$B$6)),2)))</f>
        <v/>
      </c>
      <c r="L351" s="21">
        <f>IF(K351="","",IF(H351="منسحب",0,ROUND(MAX(0,I351-K351-N(G351)),2)))</f>
        <v/>
      </c>
      <c r="M351" s="21">
        <f>IF(L351="","",ROUND(L351*SUMIFS('الإعدادات'!$C$10:$C$17,'الإعدادات'!$B$10:$B$17,"&lt;="&amp;'الإعدادات'!$B$4),2))</f>
        <v/>
      </c>
      <c r="N351" s="21">
        <f>IF(A351&amp;""="","",SUMIFS('الدفعات'!$C$6:$C$2005,'الدفعات'!$B$6:$B$2005,A351&amp;""))</f>
        <v/>
      </c>
      <c r="O351" s="21">
        <f>IF(M351="","",ROUND(M351-N351,2))</f>
        <v/>
      </c>
      <c r="P351" s="21">
        <f>IF(L351="","",ROUND(L351-N351,2))</f>
        <v/>
      </c>
      <c r="Q351" s="6">
        <f>IF(A351&amp;""="","",IF(H351="منسحب","منسحب",IF(L351="","بيانات ناقصة",IF(O351&gt;0,"متأخر",IF(O351&lt;0,"دفع مقدمًا","مسدد حتى اليوم")))))</f>
        <v/>
      </c>
      <c r="R351" s="23">
        <f>IF(A351&amp;""="","",IFERROR(SUMIFS('الدفعات'!$A$6:$A$2005,'الدفعات'!$B$6:$B$2005,A351&amp;"",'الدفعات'!$G$6:$G$2005,1)/COUNTIFS('الدفعات'!$B$6:$B$2005,A351&amp;"",'الدفعات'!$G$6:$G$2005,1),""))</f>
        <v/>
      </c>
      <c r="S351" s="22">
        <f>IF(Q351="متأخر",COUNTIFS($Q$6:$Q$505,"متأخر",$O$6:$O$505,"&gt;"&amp;O351)+COUNTIFS($Q$6:Q351,"متأخر",$O$6:O351,O351),"")</f>
        <v/>
      </c>
    </row>
    <row r="352">
      <c r="A352" s="5" t="n"/>
      <c r="B352" s="5" t="n"/>
      <c r="C352" s="5" t="n"/>
      <c r="D352" s="5" t="n"/>
      <c r="E352" s="20" t="n"/>
      <c r="F352" s="5" t="n"/>
      <c r="G352" s="19" t="n"/>
      <c r="H352" s="5" t="n"/>
      <c r="I352" s="21">
        <f>IF(F352&amp;""="","",IFERROR(INDEX('المراحل'!$B$6:$B$45,MATCH(F352&amp;"",'المراحل'!$A$6:$A$45,0)),""))</f>
        <v/>
      </c>
      <c r="J352" s="22">
        <f>IF(A352&amp;""="","",IF(B352&amp;""="",1,COUNTIFS($B$6:B352,B352&amp;"",$H$6:H352,"&lt;&gt;منسحب")))</f>
        <v/>
      </c>
      <c r="K352" s="21">
        <f>IF(OR(I352="",J352=""),"",IF(H352="منسحب",0,ROUND(I352*IF(J352&lt;=1,0,IF(J352=2,'الإعدادات'!$B$5,'الإعدادات'!$B$6)),2)))</f>
        <v/>
      </c>
      <c r="L352" s="21">
        <f>IF(K352="","",IF(H352="منسحب",0,ROUND(MAX(0,I352-K352-N(G352)),2)))</f>
        <v/>
      </c>
      <c r="M352" s="21">
        <f>IF(L352="","",ROUND(L352*SUMIFS('الإعدادات'!$C$10:$C$17,'الإعدادات'!$B$10:$B$17,"&lt;="&amp;'الإعدادات'!$B$4),2))</f>
        <v/>
      </c>
      <c r="N352" s="21">
        <f>IF(A352&amp;""="","",SUMIFS('الدفعات'!$C$6:$C$2005,'الدفعات'!$B$6:$B$2005,A352&amp;""))</f>
        <v/>
      </c>
      <c r="O352" s="21">
        <f>IF(M352="","",ROUND(M352-N352,2))</f>
        <v/>
      </c>
      <c r="P352" s="21">
        <f>IF(L352="","",ROUND(L352-N352,2))</f>
        <v/>
      </c>
      <c r="Q352" s="6">
        <f>IF(A352&amp;""="","",IF(H352="منسحب","منسحب",IF(L352="","بيانات ناقصة",IF(O352&gt;0,"متأخر",IF(O352&lt;0,"دفع مقدمًا","مسدد حتى اليوم")))))</f>
        <v/>
      </c>
      <c r="R352" s="23">
        <f>IF(A352&amp;""="","",IFERROR(SUMIFS('الدفعات'!$A$6:$A$2005,'الدفعات'!$B$6:$B$2005,A352&amp;"",'الدفعات'!$G$6:$G$2005,1)/COUNTIFS('الدفعات'!$B$6:$B$2005,A352&amp;"",'الدفعات'!$G$6:$G$2005,1),""))</f>
        <v/>
      </c>
      <c r="S352" s="22">
        <f>IF(Q352="متأخر",COUNTIFS($Q$6:$Q$505,"متأخر",$O$6:$O$505,"&gt;"&amp;O352)+COUNTIFS($Q$6:Q352,"متأخر",$O$6:O352,O352),"")</f>
        <v/>
      </c>
    </row>
    <row r="353">
      <c r="A353" s="5" t="n"/>
      <c r="B353" s="5" t="n"/>
      <c r="C353" s="5" t="n"/>
      <c r="D353" s="5" t="n"/>
      <c r="E353" s="20" t="n"/>
      <c r="F353" s="5" t="n"/>
      <c r="G353" s="19" t="n"/>
      <c r="H353" s="5" t="n"/>
      <c r="I353" s="21">
        <f>IF(F353&amp;""="","",IFERROR(INDEX('المراحل'!$B$6:$B$45,MATCH(F353&amp;"",'المراحل'!$A$6:$A$45,0)),""))</f>
        <v/>
      </c>
      <c r="J353" s="22">
        <f>IF(A353&amp;""="","",IF(B353&amp;""="",1,COUNTIFS($B$6:B353,B353&amp;"",$H$6:H353,"&lt;&gt;منسحب")))</f>
        <v/>
      </c>
      <c r="K353" s="21">
        <f>IF(OR(I353="",J353=""),"",IF(H353="منسحب",0,ROUND(I353*IF(J353&lt;=1,0,IF(J353=2,'الإعدادات'!$B$5,'الإعدادات'!$B$6)),2)))</f>
        <v/>
      </c>
      <c r="L353" s="21">
        <f>IF(K353="","",IF(H353="منسحب",0,ROUND(MAX(0,I353-K353-N(G353)),2)))</f>
        <v/>
      </c>
      <c r="M353" s="21">
        <f>IF(L353="","",ROUND(L353*SUMIFS('الإعدادات'!$C$10:$C$17,'الإعدادات'!$B$10:$B$17,"&lt;="&amp;'الإعدادات'!$B$4),2))</f>
        <v/>
      </c>
      <c r="N353" s="21">
        <f>IF(A353&amp;""="","",SUMIFS('الدفعات'!$C$6:$C$2005,'الدفعات'!$B$6:$B$2005,A353&amp;""))</f>
        <v/>
      </c>
      <c r="O353" s="21">
        <f>IF(M353="","",ROUND(M353-N353,2))</f>
        <v/>
      </c>
      <c r="P353" s="21">
        <f>IF(L353="","",ROUND(L353-N353,2))</f>
        <v/>
      </c>
      <c r="Q353" s="6">
        <f>IF(A353&amp;""="","",IF(H353="منسحب","منسحب",IF(L353="","بيانات ناقصة",IF(O353&gt;0,"متأخر",IF(O353&lt;0,"دفع مقدمًا","مسدد حتى اليوم")))))</f>
        <v/>
      </c>
      <c r="R353" s="23">
        <f>IF(A353&amp;""="","",IFERROR(SUMIFS('الدفعات'!$A$6:$A$2005,'الدفعات'!$B$6:$B$2005,A353&amp;"",'الدفعات'!$G$6:$G$2005,1)/COUNTIFS('الدفعات'!$B$6:$B$2005,A353&amp;"",'الدفعات'!$G$6:$G$2005,1),""))</f>
        <v/>
      </c>
      <c r="S353" s="22">
        <f>IF(Q353="متأخر",COUNTIFS($Q$6:$Q$505,"متأخر",$O$6:$O$505,"&gt;"&amp;O353)+COUNTIFS($Q$6:Q353,"متأخر",$O$6:O353,O353),"")</f>
        <v/>
      </c>
    </row>
    <row r="354">
      <c r="A354" s="5" t="n"/>
      <c r="B354" s="5" t="n"/>
      <c r="C354" s="5" t="n"/>
      <c r="D354" s="5" t="n"/>
      <c r="E354" s="20" t="n"/>
      <c r="F354" s="5" t="n"/>
      <c r="G354" s="19" t="n"/>
      <c r="H354" s="5" t="n"/>
      <c r="I354" s="21">
        <f>IF(F354&amp;""="","",IFERROR(INDEX('المراحل'!$B$6:$B$45,MATCH(F354&amp;"",'المراحل'!$A$6:$A$45,0)),""))</f>
        <v/>
      </c>
      <c r="J354" s="22">
        <f>IF(A354&amp;""="","",IF(B354&amp;""="",1,COUNTIFS($B$6:B354,B354&amp;"",$H$6:H354,"&lt;&gt;منسحب")))</f>
        <v/>
      </c>
      <c r="K354" s="21">
        <f>IF(OR(I354="",J354=""),"",IF(H354="منسحب",0,ROUND(I354*IF(J354&lt;=1,0,IF(J354=2,'الإعدادات'!$B$5,'الإعدادات'!$B$6)),2)))</f>
        <v/>
      </c>
      <c r="L354" s="21">
        <f>IF(K354="","",IF(H354="منسحب",0,ROUND(MAX(0,I354-K354-N(G354)),2)))</f>
        <v/>
      </c>
      <c r="M354" s="21">
        <f>IF(L354="","",ROUND(L354*SUMIFS('الإعدادات'!$C$10:$C$17,'الإعدادات'!$B$10:$B$17,"&lt;="&amp;'الإعدادات'!$B$4),2))</f>
        <v/>
      </c>
      <c r="N354" s="21">
        <f>IF(A354&amp;""="","",SUMIFS('الدفعات'!$C$6:$C$2005,'الدفعات'!$B$6:$B$2005,A354&amp;""))</f>
        <v/>
      </c>
      <c r="O354" s="21">
        <f>IF(M354="","",ROUND(M354-N354,2))</f>
        <v/>
      </c>
      <c r="P354" s="21">
        <f>IF(L354="","",ROUND(L354-N354,2))</f>
        <v/>
      </c>
      <c r="Q354" s="6">
        <f>IF(A354&amp;""="","",IF(H354="منسحب","منسحب",IF(L354="","بيانات ناقصة",IF(O354&gt;0,"متأخر",IF(O354&lt;0,"دفع مقدمًا","مسدد حتى اليوم")))))</f>
        <v/>
      </c>
      <c r="R354" s="23">
        <f>IF(A354&amp;""="","",IFERROR(SUMIFS('الدفعات'!$A$6:$A$2005,'الدفعات'!$B$6:$B$2005,A354&amp;"",'الدفعات'!$G$6:$G$2005,1)/COUNTIFS('الدفعات'!$B$6:$B$2005,A354&amp;"",'الدفعات'!$G$6:$G$2005,1),""))</f>
        <v/>
      </c>
      <c r="S354" s="22">
        <f>IF(Q354="متأخر",COUNTIFS($Q$6:$Q$505,"متأخر",$O$6:$O$505,"&gt;"&amp;O354)+COUNTIFS($Q$6:Q354,"متأخر",$O$6:O354,O354),"")</f>
        <v/>
      </c>
    </row>
    <row r="355">
      <c r="A355" s="5" t="n"/>
      <c r="B355" s="5" t="n"/>
      <c r="C355" s="5" t="n"/>
      <c r="D355" s="5" t="n"/>
      <c r="E355" s="20" t="n"/>
      <c r="F355" s="5" t="n"/>
      <c r="G355" s="19" t="n"/>
      <c r="H355" s="5" t="n"/>
      <c r="I355" s="21">
        <f>IF(F355&amp;""="","",IFERROR(INDEX('المراحل'!$B$6:$B$45,MATCH(F355&amp;"",'المراحل'!$A$6:$A$45,0)),""))</f>
        <v/>
      </c>
      <c r="J355" s="22">
        <f>IF(A355&amp;""="","",IF(B355&amp;""="",1,COUNTIFS($B$6:B355,B355&amp;"",$H$6:H355,"&lt;&gt;منسحب")))</f>
        <v/>
      </c>
      <c r="K355" s="21">
        <f>IF(OR(I355="",J355=""),"",IF(H355="منسحب",0,ROUND(I355*IF(J355&lt;=1,0,IF(J355=2,'الإعدادات'!$B$5,'الإعدادات'!$B$6)),2)))</f>
        <v/>
      </c>
      <c r="L355" s="21">
        <f>IF(K355="","",IF(H355="منسحب",0,ROUND(MAX(0,I355-K355-N(G355)),2)))</f>
        <v/>
      </c>
      <c r="M355" s="21">
        <f>IF(L355="","",ROUND(L355*SUMIFS('الإعدادات'!$C$10:$C$17,'الإعدادات'!$B$10:$B$17,"&lt;="&amp;'الإعدادات'!$B$4),2))</f>
        <v/>
      </c>
      <c r="N355" s="21">
        <f>IF(A355&amp;""="","",SUMIFS('الدفعات'!$C$6:$C$2005,'الدفعات'!$B$6:$B$2005,A355&amp;""))</f>
        <v/>
      </c>
      <c r="O355" s="21">
        <f>IF(M355="","",ROUND(M355-N355,2))</f>
        <v/>
      </c>
      <c r="P355" s="21">
        <f>IF(L355="","",ROUND(L355-N355,2))</f>
        <v/>
      </c>
      <c r="Q355" s="6">
        <f>IF(A355&amp;""="","",IF(H355="منسحب","منسحب",IF(L355="","بيانات ناقصة",IF(O355&gt;0,"متأخر",IF(O355&lt;0,"دفع مقدمًا","مسدد حتى اليوم")))))</f>
        <v/>
      </c>
      <c r="R355" s="23">
        <f>IF(A355&amp;""="","",IFERROR(SUMIFS('الدفعات'!$A$6:$A$2005,'الدفعات'!$B$6:$B$2005,A355&amp;"",'الدفعات'!$G$6:$G$2005,1)/COUNTIFS('الدفعات'!$B$6:$B$2005,A355&amp;"",'الدفعات'!$G$6:$G$2005,1),""))</f>
        <v/>
      </c>
      <c r="S355" s="22">
        <f>IF(Q355="متأخر",COUNTIFS($Q$6:$Q$505,"متأخر",$O$6:$O$505,"&gt;"&amp;O355)+COUNTIFS($Q$6:Q355,"متأخر",$O$6:O355,O355),"")</f>
        <v/>
      </c>
    </row>
    <row r="356">
      <c r="A356" s="5" t="n"/>
      <c r="B356" s="5" t="n"/>
      <c r="C356" s="5" t="n"/>
      <c r="D356" s="5" t="n"/>
      <c r="E356" s="20" t="n"/>
      <c r="F356" s="5" t="n"/>
      <c r="G356" s="19" t="n"/>
      <c r="H356" s="5" t="n"/>
      <c r="I356" s="21">
        <f>IF(F356&amp;""="","",IFERROR(INDEX('المراحل'!$B$6:$B$45,MATCH(F356&amp;"",'المراحل'!$A$6:$A$45,0)),""))</f>
        <v/>
      </c>
      <c r="J356" s="22">
        <f>IF(A356&amp;""="","",IF(B356&amp;""="",1,COUNTIFS($B$6:B356,B356&amp;"",$H$6:H356,"&lt;&gt;منسحب")))</f>
        <v/>
      </c>
      <c r="K356" s="21">
        <f>IF(OR(I356="",J356=""),"",IF(H356="منسحب",0,ROUND(I356*IF(J356&lt;=1,0,IF(J356=2,'الإعدادات'!$B$5,'الإعدادات'!$B$6)),2)))</f>
        <v/>
      </c>
      <c r="L356" s="21">
        <f>IF(K356="","",IF(H356="منسحب",0,ROUND(MAX(0,I356-K356-N(G356)),2)))</f>
        <v/>
      </c>
      <c r="M356" s="21">
        <f>IF(L356="","",ROUND(L356*SUMIFS('الإعدادات'!$C$10:$C$17,'الإعدادات'!$B$10:$B$17,"&lt;="&amp;'الإعدادات'!$B$4),2))</f>
        <v/>
      </c>
      <c r="N356" s="21">
        <f>IF(A356&amp;""="","",SUMIFS('الدفعات'!$C$6:$C$2005,'الدفعات'!$B$6:$B$2005,A356&amp;""))</f>
        <v/>
      </c>
      <c r="O356" s="21">
        <f>IF(M356="","",ROUND(M356-N356,2))</f>
        <v/>
      </c>
      <c r="P356" s="21">
        <f>IF(L356="","",ROUND(L356-N356,2))</f>
        <v/>
      </c>
      <c r="Q356" s="6">
        <f>IF(A356&amp;""="","",IF(H356="منسحب","منسحب",IF(L356="","بيانات ناقصة",IF(O356&gt;0,"متأخر",IF(O356&lt;0,"دفع مقدمًا","مسدد حتى اليوم")))))</f>
        <v/>
      </c>
      <c r="R356" s="23">
        <f>IF(A356&amp;""="","",IFERROR(SUMIFS('الدفعات'!$A$6:$A$2005,'الدفعات'!$B$6:$B$2005,A356&amp;"",'الدفعات'!$G$6:$G$2005,1)/COUNTIFS('الدفعات'!$B$6:$B$2005,A356&amp;"",'الدفعات'!$G$6:$G$2005,1),""))</f>
        <v/>
      </c>
      <c r="S356" s="22">
        <f>IF(Q356="متأخر",COUNTIFS($Q$6:$Q$505,"متأخر",$O$6:$O$505,"&gt;"&amp;O356)+COUNTIFS($Q$6:Q356,"متأخر",$O$6:O356,O356),"")</f>
        <v/>
      </c>
    </row>
    <row r="357">
      <c r="A357" s="5" t="n"/>
      <c r="B357" s="5" t="n"/>
      <c r="C357" s="5" t="n"/>
      <c r="D357" s="5" t="n"/>
      <c r="E357" s="20" t="n"/>
      <c r="F357" s="5" t="n"/>
      <c r="G357" s="19" t="n"/>
      <c r="H357" s="5" t="n"/>
      <c r="I357" s="21">
        <f>IF(F357&amp;""="","",IFERROR(INDEX('المراحل'!$B$6:$B$45,MATCH(F357&amp;"",'المراحل'!$A$6:$A$45,0)),""))</f>
        <v/>
      </c>
      <c r="J357" s="22">
        <f>IF(A357&amp;""="","",IF(B357&amp;""="",1,COUNTIFS($B$6:B357,B357&amp;"",$H$6:H357,"&lt;&gt;منسحب")))</f>
        <v/>
      </c>
      <c r="K357" s="21">
        <f>IF(OR(I357="",J357=""),"",IF(H357="منسحب",0,ROUND(I357*IF(J357&lt;=1,0,IF(J357=2,'الإعدادات'!$B$5,'الإعدادات'!$B$6)),2)))</f>
        <v/>
      </c>
      <c r="L357" s="21">
        <f>IF(K357="","",IF(H357="منسحب",0,ROUND(MAX(0,I357-K357-N(G357)),2)))</f>
        <v/>
      </c>
      <c r="M357" s="21">
        <f>IF(L357="","",ROUND(L357*SUMIFS('الإعدادات'!$C$10:$C$17,'الإعدادات'!$B$10:$B$17,"&lt;="&amp;'الإعدادات'!$B$4),2))</f>
        <v/>
      </c>
      <c r="N357" s="21">
        <f>IF(A357&amp;""="","",SUMIFS('الدفعات'!$C$6:$C$2005,'الدفعات'!$B$6:$B$2005,A357&amp;""))</f>
        <v/>
      </c>
      <c r="O357" s="21">
        <f>IF(M357="","",ROUND(M357-N357,2))</f>
        <v/>
      </c>
      <c r="P357" s="21">
        <f>IF(L357="","",ROUND(L357-N357,2))</f>
        <v/>
      </c>
      <c r="Q357" s="6">
        <f>IF(A357&amp;""="","",IF(H357="منسحب","منسحب",IF(L357="","بيانات ناقصة",IF(O357&gt;0,"متأخر",IF(O357&lt;0,"دفع مقدمًا","مسدد حتى اليوم")))))</f>
        <v/>
      </c>
      <c r="R357" s="23">
        <f>IF(A357&amp;""="","",IFERROR(SUMIFS('الدفعات'!$A$6:$A$2005,'الدفعات'!$B$6:$B$2005,A357&amp;"",'الدفعات'!$G$6:$G$2005,1)/COUNTIFS('الدفعات'!$B$6:$B$2005,A357&amp;"",'الدفعات'!$G$6:$G$2005,1),""))</f>
        <v/>
      </c>
      <c r="S357" s="22">
        <f>IF(Q357="متأخر",COUNTIFS($Q$6:$Q$505,"متأخر",$O$6:$O$505,"&gt;"&amp;O357)+COUNTIFS($Q$6:Q357,"متأخر",$O$6:O357,O357),"")</f>
        <v/>
      </c>
    </row>
    <row r="358">
      <c r="A358" s="5" t="n"/>
      <c r="B358" s="5" t="n"/>
      <c r="C358" s="5" t="n"/>
      <c r="D358" s="5" t="n"/>
      <c r="E358" s="20" t="n"/>
      <c r="F358" s="5" t="n"/>
      <c r="G358" s="19" t="n"/>
      <c r="H358" s="5" t="n"/>
      <c r="I358" s="21">
        <f>IF(F358&amp;""="","",IFERROR(INDEX('المراحل'!$B$6:$B$45,MATCH(F358&amp;"",'المراحل'!$A$6:$A$45,0)),""))</f>
        <v/>
      </c>
      <c r="J358" s="22">
        <f>IF(A358&amp;""="","",IF(B358&amp;""="",1,COUNTIFS($B$6:B358,B358&amp;"",$H$6:H358,"&lt;&gt;منسحب")))</f>
        <v/>
      </c>
      <c r="K358" s="21">
        <f>IF(OR(I358="",J358=""),"",IF(H358="منسحب",0,ROUND(I358*IF(J358&lt;=1,0,IF(J358=2,'الإعدادات'!$B$5,'الإعدادات'!$B$6)),2)))</f>
        <v/>
      </c>
      <c r="L358" s="21">
        <f>IF(K358="","",IF(H358="منسحب",0,ROUND(MAX(0,I358-K358-N(G358)),2)))</f>
        <v/>
      </c>
      <c r="M358" s="21">
        <f>IF(L358="","",ROUND(L358*SUMIFS('الإعدادات'!$C$10:$C$17,'الإعدادات'!$B$10:$B$17,"&lt;="&amp;'الإعدادات'!$B$4),2))</f>
        <v/>
      </c>
      <c r="N358" s="21">
        <f>IF(A358&amp;""="","",SUMIFS('الدفعات'!$C$6:$C$2005,'الدفعات'!$B$6:$B$2005,A358&amp;""))</f>
        <v/>
      </c>
      <c r="O358" s="21">
        <f>IF(M358="","",ROUND(M358-N358,2))</f>
        <v/>
      </c>
      <c r="P358" s="21">
        <f>IF(L358="","",ROUND(L358-N358,2))</f>
        <v/>
      </c>
      <c r="Q358" s="6">
        <f>IF(A358&amp;""="","",IF(H358="منسحب","منسحب",IF(L358="","بيانات ناقصة",IF(O358&gt;0,"متأخر",IF(O358&lt;0,"دفع مقدمًا","مسدد حتى اليوم")))))</f>
        <v/>
      </c>
      <c r="R358" s="23">
        <f>IF(A358&amp;""="","",IFERROR(SUMIFS('الدفعات'!$A$6:$A$2005,'الدفعات'!$B$6:$B$2005,A358&amp;"",'الدفعات'!$G$6:$G$2005,1)/COUNTIFS('الدفعات'!$B$6:$B$2005,A358&amp;"",'الدفعات'!$G$6:$G$2005,1),""))</f>
        <v/>
      </c>
      <c r="S358" s="22">
        <f>IF(Q358="متأخر",COUNTIFS($Q$6:$Q$505,"متأخر",$O$6:$O$505,"&gt;"&amp;O358)+COUNTIFS($Q$6:Q358,"متأخر",$O$6:O358,O358),"")</f>
        <v/>
      </c>
    </row>
    <row r="359">
      <c r="A359" s="5" t="n"/>
      <c r="B359" s="5" t="n"/>
      <c r="C359" s="5" t="n"/>
      <c r="D359" s="5" t="n"/>
      <c r="E359" s="20" t="n"/>
      <c r="F359" s="5" t="n"/>
      <c r="G359" s="19" t="n"/>
      <c r="H359" s="5" t="n"/>
      <c r="I359" s="21">
        <f>IF(F359&amp;""="","",IFERROR(INDEX('المراحل'!$B$6:$B$45,MATCH(F359&amp;"",'المراحل'!$A$6:$A$45,0)),""))</f>
        <v/>
      </c>
      <c r="J359" s="22">
        <f>IF(A359&amp;""="","",IF(B359&amp;""="",1,COUNTIFS($B$6:B359,B359&amp;"",$H$6:H359,"&lt;&gt;منسحب")))</f>
        <v/>
      </c>
      <c r="K359" s="21">
        <f>IF(OR(I359="",J359=""),"",IF(H359="منسحب",0,ROUND(I359*IF(J359&lt;=1,0,IF(J359=2,'الإعدادات'!$B$5,'الإعدادات'!$B$6)),2)))</f>
        <v/>
      </c>
      <c r="L359" s="21">
        <f>IF(K359="","",IF(H359="منسحب",0,ROUND(MAX(0,I359-K359-N(G359)),2)))</f>
        <v/>
      </c>
      <c r="M359" s="21">
        <f>IF(L359="","",ROUND(L359*SUMIFS('الإعدادات'!$C$10:$C$17,'الإعدادات'!$B$10:$B$17,"&lt;="&amp;'الإعدادات'!$B$4),2))</f>
        <v/>
      </c>
      <c r="N359" s="21">
        <f>IF(A359&amp;""="","",SUMIFS('الدفعات'!$C$6:$C$2005,'الدفعات'!$B$6:$B$2005,A359&amp;""))</f>
        <v/>
      </c>
      <c r="O359" s="21">
        <f>IF(M359="","",ROUND(M359-N359,2))</f>
        <v/>
      </c>
      <c r="P359" s="21">
        <f>IF(L359="","",ROUND(L359-N359,2))</f>
        <v/>
      </c>
      <c r="Q359" s="6">
        <f>IF(A359&amp;""="","",IF(H359="منسحب","منسحب",IF(L359="","بيانات ناقصة",IF(O359&gt;0,"متأخر",IF(O359&lt;0,"دفع مقدمًا","مسدد حتى اليوم")))))</f>
        <v/>
      </c>
      <c r="R359" s="23">
        <f>IF(A359&amp;""="","",IFERROR(SUMIFS('الدفعات'!$A$6:$A$2005,'الدفعات'!$B$6:$B$2005,A359&amp;"",'الدفعات'!$G$6:$G$2005,1)/COUNTIFS('الدفعات'!$B$6:$B$2005,A359&amp;"",'الدفعات'!$G$6:$G$2005,1),""))</f>
        <v/>
      </c>
      <c r="S359" s="22">
        <f>IF(Q359="متأخر",COUNTIFS($Q$6:$Q$505,"متأخر",$O$6:$O$505,"&gt;"&amp;O359)+COUNTIFS($Q$6:Q359,"متأخر",$O$6:O359,O359),"")</f>
        <v/>
      </c>
    </row>
    <row r="360">
      <c r="A360" s="5" t="n"/>
      <c r="B360" s="5" t="n"/>
      <c r="C360" s="5" t="n"/>
      <c r="D360" s="5" t="n"/>
      <c r="E360" s="20" t="n"/>
      <c r="F360" s="5" t="n"/>
      <c r="G360" s="19" t="n"/>
      <c r="H360" s="5" t="n"/>
      <c r="I360" s="21">
        <f>IF(F360&amp;""="","",IFERROR(INDEX('المراحل'!$B$6:$B$45,MATCH(F360&amp;"",'المراحل'!$A$6:$A$45,0)),""))</f>
        <v/>
      </c>
      <c r="J360" s="22">
        <f>IF(A360&amp;""="","",IF(B360&amp;""="",1,COUNTIFS($B$6:B360,B360&amp;"",$H$6:H360,"&lt;&gt;منسحب")))</f>
        <v/>
      </c>
      <c r="K360" s="21">
        <f>IF(OR(I360="",J360=""),"",IF(H360="منسحب",0,ROUND(I360*IF(J360&lt;=1,0,IF(J360=2,'الإعدادات'!$B$5,'الإعدادات'!$B$6)),2)))</f>
        <v/>
      </c>
      <c r="L360" s="21">
        <f>IF(K360="","",IF(H360="منسحب",0,ROUND(MAX(0,I360-K360-N(G360)),2)))</f>
        <v/>
      </c>
      <c r="M360" s="21">
        <f>IF(L360="","",ROUND(L360*SUMIFS('الإعدادات'!$C$10:$C$17,'الإعدادات'!$B$10:$B$17,"&lt;="&amp;'الإعدادات'!$B$4),2))</f>
        <v/>
      </c>
      <c r="N360" s="21">
        <f>IF(A360&amp;""="","",SUMIFS('الدفعات'!$C$6:$C$2005,'الدفعات'!$B$6:$B$2005,A360&amp;""))</f>
        <v/>
      </c>
      <c r="O360" s="21">
        <f>IF(M360="","",ROUND(M360-N360,2))</f>
        <v/>
      </c>
      <c r="P360" s="21">
        <f>IF(L360="","",ROUND(L360-N360,2))</f>
        <v/>
      </c>
      <c r="Q360" s="6">
        <f>IF(A360&amp;""="","",IF(H360="منسحب","منسحب",IF(L360="","بيانات ناقصة",IF(O360&gt;0,"متأخر",IF(O360&lt;0,"دفع مقدمًا","مسدد حتى اليوم")))))</f>
        <v/>
      </c>
      <c r="R360" s="23">
        <f>IF(A360&amp;""="","",IFERROR(SUMIFS('الدفعات'!$A$6:$A$2005,'الدفعات'!$B$6:$B$2005,A360&amp;"",'الدفعات'!$G$6:$G$2005,1)/COUNTIFS('الدفعات'!$B$6:$B$2005,A360&amp;"",'الدفعات'!$G$6:$G$2005,1),""))</f>
        <v/>
      </c>
      <c r="S360" s="22">
        <f>IF(Q360="متأخر",COUNTIFS($Q$6:$Q$505,"متأخر",$O$6:$O$505,"&gt;"&amp;O360)+COUNTIFS($Q$6:Q360,"متأخر",$O$6:O360,O360),"")</f>
        <v/>
      </c>
    </row>
    <row r="361">
      <c r="A361" s="5" t="n"/>
      <c r="B361" s="5" t="n"/>
      <c r="C361" s="5" t="n"/>
      <c r="D361" s="5" t="n"/>
      <c r="E361" s="20" t="n"/>
      <c r="F361" s="5" t="n"/>
      <c r="G361" s="19" t="n"/>
      <c r="H361" s="5" t="n"/>
      <c r="I361" s="21">
        <f>IF(F361&amp;""="","",IFERROR(INDEX('المراحل'!$B$6:$B$45,MATCH(F361&amp;"",'المراحل'!$A$6:$A$45,0)),""))</f>
        <v/>
      </c>
      <c r="J361" s="22">
        <f>IF(A361&amp;""="","",IF(B361&amp;""="",1,COUNTIFS($B$6:B361,B361&amp;"",$H$6:H361,"&lt;&gt;منسحب")))</f>
        <v/>
      </c>
      <c r="K361" s="21">
        <f>IF(OR(I361="",J361=""),"",IF(H361="منسحب",0,ROUND(I361*IF(J361&lt;=1,0,IF(J361=2,'الإعدادات'!$B$5,'الإعدادات'!$B$6)),2)))</f>
        <v/>
      </c>
      <c r="L361" s="21">
        <f>IF(K361="","",IF(H361="منسحب",0,ROUND(MAX(0,I361-K361-N(G361)),2)))</f>
        <v/>
      </c>
      <c r="M361" s="21">
        <f>IF(L361="","",ROUND(L361*SUMIFS('الإعدادات'!$C$10:$C$17,'الإعدادات'!$B$10:$B$17,"&lt;="&amp;'الإعدادات'!$B$4),2))</f>
        <v/>
      </c>
      <c r="N361" s="21">
        <f>IF(A361&amp;""="","",SUMIFS('الدفعات'!$C$6:$C$2005,'الدفعات'!$B$6:$B$2005,A361&amp;""))</f>
        <v/>
      </c>
      <c r="O361" s="21">
        <f>IF(M361="","",ROUND(M361-N361,2))</f>
        <v/>
      </c>
      <c r="P361" s="21">
        <f>IF(L361="","",ROUND(L361-N361,2))</f>
        <v/>
      </c>
      <c r="Q361" s="6">
        <f>IF(A361&amp;""="","",IF(H361="منسحب","منسحب",IF(L361="","بيانات ناقصة",IF(O361&gt;0,"متأخر",IF(O361&lt;0,"دفع مقدمًا","مسدد حتى اليوم")))))</f>
        <v/>
      </c>
      <c r="R361" s="23">
        <f>IF(A361&amp;""="","",IFERROR(SUMIFS('الدفعات'!$A$6:$A$2005,'الدفعات'!$B$6:$B$2005,A361&amp;"",'الدفعات'!$G$6:$G$2005,1)/COUNTIFS('الدفعات'!$B$6:$B$2005,A361&amp;"",'الدفعات'!$G$6:$G$2005,1),""))</f>
        <v/>
      </c>
      <c r="S361" s="22">
        <f>IF(Q361="متأخر",COUNTIFS($Q$6:$Q$505,"متأخر",$O$6:$O$505,"&gt;"&amp;O361)+COUNTIFS($Q$6:Q361,"متأخر",$O$6:O361,O361),"")</f>
        <v/>
      </c>
    </row>
    <row r="362">
      <c r="A362" s="5" t="n"/>
      <c r="B362" s="5" t="n"/>
      <c r="C362" s="5" t="n"/>
      <c r="D362" s="5" t="n"/>
      <c r="E362" s="20" t="n"/>
      <c r="F362" s="5" t="n"/>
      <c r="G362" s="19" t="n"/>
      <c r="H362" s="5" t="n"/>
      <c r="I362" s="21">
        <f>IF(F362&amp;""="","",IFERROR(INDEX('المراحل'!$B$6:$B$45,MATCH(F362&amp;"",'المراحل'!$A$6:$A$45,0)),""))</f>
        <v/>
      </c>
      <c r="J362" s="22">
        <f>IF(A362&amp;""="","",IF(B362&amp;""="",1,COUNTIFS($B$6:B362,B362&amp;"",$H$6:H362,"&lt;&gt;منسحب")))</f>
        <v/>
      </c>
      <c r="K362" s="21">
        <f>IF(OR(I362="",J362=""),"",IF(H362="منسحب",0,ROUND(I362*IF(J362&lt;=1,0,IF(J362=2,'الإعدادات'!$B$5,'الإعدادات'!$B$6)),2)))</f>
        <v/>
      </c>
      <c r="L362" s="21">
        <f>IF(K362="","",IF(H362="منسحب",0,ROUND(MAX(0,I362-K362-N(G362)),2)))</f>
        <v/>
      </c>
      <c r="M362" s="21">
        <f>IF(L362="","",ROUND(L362*SUMIFS('الإعدادات'!$C$10:$C$17,'الإعدادات'!$B$10:$B$17,"&lt;="&amp;'الإعدادات'!$B$4),2))</f>
        <v/>
      </c>
      <c r="N362" s="21">
        <f>IF(A362&amp;""="","",SUMIFS('الدفعات'!$C$6:$C$2005,'الدفعات'!$B$6:$B$2005,A362&amp;""))</f>
        <v/>
      </c>
      <c r="O362" s="21">
        <f>IF(M362="","",ROUND(M362-N362,2))</f>
        <v/>
      </c>
      <c r="P362" s="21">
        <f>IF(L362="","",ROUND(L362-N362,2))</f>
        <v/>
      </c>
      <c r="Q362" s="6">
        <f>IF(A362&amp;""="","",IF(H362="منسحب","منسحب",IF(L362="","بيانات ناقصة",IF(O362&gt;0,"متأخر",IF(O362&lt;0,"دفع مقدمًا","مسدد حتى اليوم")))))</f>
        <v/>
      </c>
      <c r="R362" s="23">
        <f>IF(A362&amp;""="","",IFERROR(SUMIFS('الدفعات'!$A$6:$A$2005,'الدفعات'!$B$6:$B$2005,A362&amp;"",'الدفعات'!$G$6:$G$2005,1)/COUNTIFS('الدفعات'!$B$6:$B$2005,A362&amp;"",'الدفعات'!$G$6:$G$2005,1),""))</f>
        <v/>
      </c>
      <c r="S362" s="22">
        <f>IF(Q362="متأخر",COUNTIFS($Q$6:$Q$505,"متأخر",$O$6:$O$505,"&gt;"&amp;O362)+COUNTIFS($Q$6:Q362,"متأخر",$O$6:O362,O362),"")</f>
        <v/>
      </c>
    </row>
    <row r="363">
      <c r="A363" s="5" t="n"/>
      <c r="B363" s="5" t="n"/>
      <c r="C363" s="5" t="n"/>
      <c r="D363" s="5" t="n"/>
      <c r="E363" s="20" t="n"/>
      <c r="F363" s="5" t="n"/>
      <c r="G363" s="19" t="n"/>
      <c r="H363" s="5" t="n"/>
      <c r="I363" s="21">
        <f>IF(F363&amp;""="","",IFERROR(INDEX('المراحل'!$B$6:$B$45,MATCH(F363&amp;"",'المراحل'!$A$6:$A$45,0)),""))</f>
        <v/>
      </c>
      <c r="J363" s="22">
        <f>IF(A363&amp;""="","",IF(B363&amp;""="",1,COUNTIFS($B$6:B363,B363&amp;"",$H$6:H363,"&lt;&gt;منسحب")))</f>
        <v/>
      </c>
      <c r="K363" s="21">
        <f>IF(OR(I363="",J363=""),"",IF(H363="منسحب",0,ROUND(I363*IF(J363&lt;=1,0,IF(J363=2,'الإعدادات'!$B$5,'الإعدادات'!$B$6)),2)))</f>
        <v/>
      </c>
      <c r="L363" s="21">
        <f>IF(K363="","",IF(H363="منسحب",0,ROUND(MAX(0,I363-K363-N(G363)),2)))</f>
        <v/>
      </c>
      <c r="M363" s="21">
        <f>IF(L363="","",ROUND(L363*SUMIFS('الإعدادات'!$C$10:$C$17,'الإعدادات'!$B$10:$B$17,"&lt;="&amp;'الإعدادات'!$B$4),2))</f>
        <v/>
      </c>
      <c r="N363" s="21">
        <f>IF(A363&amp;""="","",SUMIFS('الدفعات'!$C$6:$C$2005,'الدفعات'!$B$6:$B$2005,A363&amp;""))</f>
        <v/>
      </c>
      <c r="O363" s="21">
        <f>IF(M363="","",ROUND(M363-N363,2))</f>
        <v/>
      </c>
      <c r="P363" s="21">
        <f>IF(L363="","",ROUND(L363-N363,2))</f>
        <v/>
      </c>
      <c r="Q363" s="6">
        <f>IF(A363&amp;""="","",IF(H363="منسحب","منسحب",IF(L363="","بيانات ناقصة",IF(O363&gt;0,"متأخر",IF(O363&lt;0,"دفع مقدمًا","مسدد حتى اليوم")))))</f>
        <v/>
      </c>
      <c r="R363" s="23">
        <f>IF(A363&amp;""="","",IFERROR(SUMIFS('الدفعات'!$A$6:$A$2005,'الدفعات'!$B$6:$B$2005,A363&amp;"",'الدفعات'!$G$6:$G$2005,1)/COUNTIFS('الدفعات'!$B$6:$B$2005,A363&amp;"",'الدفعات'!$G$6:$G$2005,1),""))</f>
        <v/>
      </c>
      <c r="S363" s="22">
        <f>IF(Q363="متأخر",COUNTIFS($Q$6:$Q$505,"متأخر",$O$6:$O$505,"&gt;"&amp;O363)+COUNTIFS($Q$6:Q363,"متأخر",$O$6:O363,O363),"")</f>
        <v/>
      </c>
    </row>
    <row r="364">
      <c r="A364" s="5" t="n"/>
      <c r="B364" s="5" t="n"/>
      <c r="C364" s="5" t="n"/>
      <c r="D364" s="5" t="n"/>
      <c r="E364" s="20" t="n"/>
      <c r="F364" s="5" t="n"/>
      <c r="G364" s="19" t="n"/>
      <c r="H364" s="5" t="n"/>
      <c r="I364" s="21">
        <f>IF(F364&amp;""="","",IFERROR(INDEX('المراحل'!$B$6:$B$45,MATCH(F364&amp;"",'المراحل'!$A$6:$A$45,0)),""))</f>
        <v/>
      </c>
      <c r="J364" s="22">
        <f>IF(A364&amp;""="","",IF(B364&amp;""="",1,COUNTIFS($B$6:B364,B364&amp;"",$H$6:H364,"&lt;&gt;منسحب")))</f>
        <v/>
      </c>
      <c r="K364" s="21">
        <f>IF(OR(I364="",J364=""),"",IF(H364="منسحب",0,ROUND(I364*IF(J364&lt;=1,0,IF(J364=2,'الإعدادات'!$B$5,'الإعدادات'!$B$6)),2)))</f>
        <v/>
      </c>
      <c r="L364" s="21">
        <f>IF(K364="","",IF(H364="منسحب",0,ROUND(MAX(0,I364-K364-N(G364)),2)))</f>
        <v/>
      </c>
      <c r="M364" s="21">
        <f>IF(L364="","",ROUND(L364*SUMIFS('الإعدادات'!$C$10:$C$17,'الإعدادات'!$B$10:$B$17,"&lt;="&amp;'الإعدادات'!$B$4),2))</f>
        <v/>
      </c>
      <c r="N364" s="21">
        <f>IF(A364&amp;""="","",SUMIFS('الدفعات'!$C$6:$C$2005,'الدفعات'!$B$6:$B$2005,A364&amp;""))</f>
        <v/>
      </c>
      <c r="O364" s="21">
        <f>IF(M364="","",ROUND(M364-N364,2))</f>
        <v/>
      </c>
      <c r="P364" s="21">
        <f>IF(L364="","",ROUND(L364-N364,2))</f>
        <v/>
      </c>
      <c r="Q364" s="6">
        <f>IF(A364&amp;""="","",IF(H364="منسحب","منسحب",IF(L364="","بيانات ناقصة",IF(O364&gt;0,"متأخر",IF(O364&lt;0,"دفع مقدمًا","مسدد حتى اليوم")))))</f>
        <v/>
      </c>
      <c r="R364" s="23">
        <f>IF(A364&amp;""="","",IFERROR(SUMIFS('الدفعات'!$A$6:$A$2005,'الدفعات'!$B$6:$B$2005,A364&amp;"",'الدفعات'!$G$6:$G$2005,1)/COUNTIFS('الدفعات'!$B$6:$B$2005,A364&amp;"",'الدفعات'!$G$6:$G$2005,1),""))</f>
        <v/>
      </c>
      <c r="S364" s="22">
        <f>IF(Q364="متأخر",COUNTIFS($Q$6:$Q$505,"متأخر",$O$6:$O$505,"&gt;"&amp;O364)+COUNTIFS($Q$6:Q364,"متأخر",$O$6:O364,O364),"")</f>
        <v/>
      </c>
    </row>
    <row r="365">
      <c r="A365" s="5" t="n"/>
      <c r="B365" s="5" t="n"/>
      <c r="C365" s="5" t="n"/>
      <c r="D365" s="5" t="n"/>
      <c r="E365" s="20" t="n"/>
      <c r="F365" s="5" t="n"/>
      <c r="G365" s="19" t="n"/>
      <c r="H365" s="5" t="n"/>
      <c r="I365" s="21">
        <f>IF(F365&amp;""="","",IFERROR(INDEX('المراحل'!$B$6:$B$45,MATCH(F365&amp;"",'المراحل'!$A$6:$A$45,0)),""))</f>
        <v/>
      </c>
      <c r="J365" s="22">
        <f>IF(A365&amp;""="","",IF(B365&amp;""="",1,COUNTIFS($B$6:B365,B365&amp;"",$H$6:H365,"&lt;&gt;منسحب")))</f>
        <v/>
      </c>
      <c r="K365" s="21">
        <f>IF(OR(I365="",J365=""),"",IF(H365="منسحب",0,ROUND(I365*IF(J365&lt;=1,0,IF(J365=2,'الإعدادات'!$B$5,'الإعدادات'!$B$6)),2)))</f>
        <v/>
      </c>
      <c r="L365" s="21">
        <f>IF(K365="","",IF(H365="منسحب",0,ROUND(MAX(0,I365-K365-N(G365)),2)))</f>
        <v/>
      </c>
      <c r="M365" s="21">
        <f>IF(L365="","",ROUND(L365*SUMIFS('الإعدادات'!$C$10:$C$17,'الإعدادات'!$B$10:$B$17,"&lt;="&amp;'الإعدادات'!$B$4),2))</f>
        <v/>
      </c>
      <c r="N365" s="21">
        <f>IF(A365&amp;""="","",SUMIFS('الدفعات'!$C$6:$C$2005,'الدفعات'!$B$6:$B$2005,A365&amp;""))</f>
        <v/>
      </c>
      <c r="O365" s="21">
        <f>IF(M365="","",ROUND(M365-N365,2))</f>
        <v/>
      </c>
      <c r="P365" s="21">
        <f>IF(L365="","",ROUND(L365-N365,2))</f>
        <v/>
      </c>
      <c r="Q365" s="6">
        <f>IF(A365&amp;""="","",IF(H365="منسحب","منسحب",IF(L365="","بيانات ناقصة",IF(O365&gt;0,"متأخر",IF(O365&lt;0,"دفع مقدمًا","مسدد حتى اليوم")))))</f>
        <v/>
      </c>
      <c r="R365" s="23">
        <f>IF(A365&amp;""="","",IFERROR(SUMIFS('الدفعات'!$A$6:$A$2005,'الدفعات'!$B$6:$B$2005,A365&amp;"",'الدفعات'!$G$6:$G$2005,1)/COUNTIFS('الدفعات'!$B$6:$B$2005,A365&amp;"",'الدفعات'!$G$6:$G$2005,1),""))</f>
        <v/>
      </c>
      <c r="S365" s="22">
        <f>IF(Q365="متأخر",COUNTIFS($Q$6:$Q$505,"متأخر",$O$6:$O$505,"&gt;"&amp;O365)+COUNTIFS($Q$6:Q365,"متأخر",$O$6:O365,O365),"")</f>
        <v/>
      </c>
    </row>
    <row r="366">
      <c r="A366" s="5" t="n"/>
      <c r="B366" s="5" t="n"/>
      <c r="C366" s="5" t="n"/>
      <c r="D366" s="5" t="n"/>
      <c r="E366" s="20" t="n"/>
      <c r="F366" s="5" t="n"/>
      <c r="G366" s="19" t="n"/>
      <c r="H366" s="5" t="n"/>
      <c r="I366" s="21">
        <f>IF(F366&amp;""="","",IFERROR(INDEX('المراحل'!$B$6:$B$45,MATCH(F366&amp;"",'المراحل'!$A$6:$A$45,0)),""))</f>
        <v/>
      </c>
      <c r="J366" s="22">
        <f>IF(A366&amp;""="","",IF(B366&amp;""="",1,COUNTIFS($B$6:B366,B366&amp;"",$H$6:H366,"&lt;&gt;منسحب")))</f>
        <v/>
      </c>
      <c r="K366" s="21">
        <f>IF(OR(I366="",J366=""),"",IF(H366="منسحب",0,ROUND(I366*IF(J366&lt;=1,0,IF(J366=2,'الإعدادات'!$B$5,'الإعدادات'!$B$6)),2)))</f>
        <v/>
      </c>
      <c r="L366" s="21">
        <f>IF(K366="","",IF(H366="منسحب",0,ROUND(MAX(0,I366-K366-N(G366)),2)))</f>
        <v/>
      </c>
      <c r="M366" s="21">
        <f>IF(L366="","",ROUND(L366*SUMIFS('الإعدادات'!$C$10:$C$17,'الإعدادات'!$B$10:$B$17,"&lt;="&amp;'الإعدادات'!$B$4),2))</f>
        <v/>
      </c>
      <c r="N366" s="21">
        <f>IF(A366&amp;""="","",SUMIFS('الدفعات'!$C$6:$C$2005,'الدفعات'!$B$6:$B$2005,A366&amp;""))</f>
        <v/>
      </c>
      <c r="O366" s="21">
        <f>IF(M366="","",ROUND(M366-N366,2))</f>
        <v/>
      </c>
      <c r="P366" s="21">
        <f>IF(L366="","",ROUND(L366-N366,2))</f>
        <v/>
      </c>
      <c r="Q366" s="6">
        <f>IF(A366&amp;""="","",IF(H366="منسحب","منسحب",IF(L366="","بيانات ناقصة",IF(O366&gt;0,"متأخر",IF(O366&lt;0,"دفع مقدمًا","مسدد حتى اليوم")))))</f>
        <v/>
      </c>
      <c r="R366" s="23">
        <f>IF(A366&amp;""="","",IFERROR(SUMIFS('الدفعات'!$A$6:$A$2005,'الدفعات'!$B$6:$B$2005,A366&amp;"",'الدفعات'!$G$6:$G$2005,1)/COUNTIFS('الدفعات'!$B$6:$B$2005,A366&amp;"",'الدفعات'!$G$6:$G$2005,1),""))</f>
        <v/>
      </c>
      <c r="S366" s="22">
        <f>IF(Q366="متأخر",COUNTIFS($Q$6:$Q$505,"متأخر",$O$6:$O$505,"&gt;"&amp;O366)+COUNTIFS($Q$6:Q366,"متأخر",$O$6:O366,O366),"")</f>
        <v/>
      </c>
    </row>
    <row r="367">
      <c r="A367" s="5" t="n"/>
      <c r="B367" s="5" t="n"/>
      <c r="C367" s="5" t="n"/>
      <c r="D367" s="5" t="n"/>
      <c r="E367" s="20" t="n"/>
      <c r="F367" s="5" t="n"/>
      <c r="G367" s="19" t="n"/>
      <c r="H367" s="5" t="n"/>
      <c r="I367" s="21">
        <f>IF(F367&amp;""="","",IFERROR(INDEX('المراحل'!$B$6:$B$45,MATCH(F367&amp;"",'المراحل'!$A$6:$A$45,0)),""))</f>
        <v/>
      </c>
      <c r="J367" s="22">
        <f>IF(A367&amp;""="","",IF(B367&amp;""="",1,COUNTIFS($B$6:B367,B367&amp;"",$H$6:H367,"&lt;&gt;منسحب")))</f>
        <v/>
      </c>
      <c r="K367" s="21">
        <f>IF(OR(I367="",J367=""),"",IF(H367="منسحب",0,ROUND(I367*IF(J367&lt;=1,0,IF(J367=2,'الإعدادات'!$B$5,'الإعدادات'!$B$6)),2)))</f>
        <v/>
      </c>
      <c r="L367" s="21">
        <f>IF(K367="","",IF(H367="منسحب",0,ROUND(MAX(0,I367-K367-N(G367)),2)))</f>
        <v/>
      </c>
      <c r="M367" s="21">
        <f>IF(L367="","",ROUND(L367*SUMIFS('الإعدادات'!$C$10:$C$17,'الإعدادات'!$B$10:$B$17,"&lt;="&amp;'الإعدادات'!$B$4),2))</f>
        <v/>
      </c>
      <c r="N367" s="21">
        <f>IF(A367&amp;""="","",SUMIFS('الدفعات'!$C$6:$C$2005,'الدفعات'!$B$6:$B$2005,A367&amp;""))</f>
        <v/>
      </c>
      <c r="O367" s="21">
        <f>IF(M367="","",ROUND(M367-N367,2))</f>
        <v/>
      </c>
      <c r="P367" s="21">
        <f>IF(L367="","",ROUND(L367-N367,2))</f>
        <v/>
      </c>
      <c r="Q367" s="6">
        <f>IF(A367&amp;""="","",IF(H367="منسحب","منسحب",IF(L367="","بيانات ناقصة",IF(O367&gt;0,"متأخر",IF(O367&lt;0,"دفع مقدمًا","مسدد حتى اليوم")))))</f>
        <v/>
      </c>
      <c r="R367" s="23">
        <f>IF(A367&amp;""="","",IFERROR(SUMIFS('الدفعات'!$A$6:$A$2005,'الدفعات'!$B$6:$B$2005,A367&amp;"",'الدفعات'!$G$6:$G$2005,1)/COUNTIFS('الدفعات'!$B$6:$B$2005,A367&amp;"",'الدفعات'!$G$6:$G$2005,1),""))</f>
        <v/>
      </c>
      <c r="S367" s="22">
        <f>IF(Q367="متأخر",COUNTIFS($Q$6:$Q$505,"متأخر",$O$6:$O$505,"&gt;"&amp;O367)+COUNTIFS($Q$6:Q367,"متأخر",$O$6:O367,O367),"")</f>
        <v/>
      </c>
    </row>
    <row r="368">
      <c r="A368" s="5" t="n"/>
      <c r="B368" s="5" t="n"/>
      <c r="C368" s="5" t="n"/>
      <c r="D368" s="5" t="n"/>
      <c r="E368" s="20" t="n"/>
      <c r="F368" s="5" t="n"/>
      <c r="G368" s="19" t="n"/>
      <c r="H368" s="5" t="n"/>
      <c r="I368" s="21">
        <f>IF(F368&amp;""="","",IFERROR(INDEX('المراحل'!$B$6:$B$45,MATCH(F368&amp;"",'المراحل'!$A$6:$A$45,0)),""))</f>
        <v/>
      </c>
      <c r="J368" s="22">
        <f>IF(A368&amp;""="","",IF(B368&amp;""="",1,COUNTIFS($B$6:B368,B368&amp;"",$H$6:H368,"&lt;&gt;منسحب")))</f>
        <v/>
      </c>
      <c r="K368" s="21">
        <f>IF(OR(I368="",J368=""),"",IF(H368="منسحب",0,ROUND(I368*IF(J368&lt;=1,0,IF(J368=2,'الإعدادات'!$B$5,'الإعدادات'!$B$6)),2)))</f>
        <v/>
      </c>
      <c r="L368" s="21">
        <f>IF(K368="","",IF(H368="منسحب",0,ROUND(MAX(0,I368-K368-N(G368)),2)))</f>
        <v/>
      </c>
      <c r="M368" s="21">
        <f>IF(L368="","",ROUND(L368*SUMIFS('الإعدادات'!$C$10:$C$17,'الإعدادات'!$B$10:$B$17,"&lt;="&amp;'الإعدادات'!$B$4),2))</f>
        <v/>
      </c>
      <c r="N368" s="21">
        <f>IF(A368&amp;""="","",SUMIFS('الدفعات'!$C$6:$C$2005,'الدفعات'!$B$6:$B$2005,A368&amp;""))</f>
        <v/>
      </c>
      <c r="O368" s="21">
        <f>IF(M368="","",ROUND(M368-N368,2))</f>
        <v/>
      </c>
      <c r="P368" s="21">
        <f>IF(L368="","",ROUND(L368-N368,2))</f>
        <v/>
      </c>
      <c r="Q368" s="6">
        <f>IF(A368&amp;""="","",IF(H368="منسحب","منسحب",IF(L368="","بيانات ناقصة",IF(O368&gt;0,"متأخر",IF(O368&lt;0,"دفع مقدمًا","مسدد حتى اليوم")))))</f>
        <v/>
      </c>
      <c r="R368" s="23">
        <f>IF(A368&amp;""="","",IFERROR(SUMIFS('الدفعات'!$A$6:$A$2005,'الدفعات'!$B$6:$B$2005,A368&amp;"",'الدفعات'!$G$6:$G$2005,1)/COUNTIFS('الدفعات'!$B$6:$B$2005,A368&amp;"",'الدفعات'!$G$6:$G$2005,1),""))</f>
        <v/>
      </c>
      <c r="S368" s="22">
        <f>IF(Q368="متأخر",COUNTIFS($Q$6:$Q$505,"متأخر",$O$6:$O$505,"&gt;"&amp;O368)+COUNTIFS($Q$6:Q368,"متأخر",$O$6:O368,O368),"")</f>
        <v/>
      </c>
    </row>
    <row r="369">
      <c r="A369" s="5" t="n"/>
      <c r="B369" s="5" t="n"/>
      <c r="C369" s="5" t="n"/>
      <c r="D369" s="5" t="n"/>
      <c r="E369" s="20" t="n"/>
      <c r="F369" s="5" t="n"/>
      <c r="G369" s="19" t="n"/>
      <c r="H369" s="5" t="n"/>
      <c r="I369" s="21">
        <f>IF(F369&amp;""="","",IFERROR(INDEX('المراحل'!$B$6:$B$45,MATCH(F369&amp;"",'المراحل'!$A$6:$A$45,0)),""))</f>
        <v/>
      </c>
      <c r="J369" s="22">
        <f>IF(A369&amp;""="","",IF(B369&amp;""="",1,COUNTIFS($B$6:B369,B369&amp;"",$H$6:H369,"&lt;&gt;منسحب")))</f>
        <v/>
      </c>
      <c r="K369" s="21">
        <f>IF(OR(I369="",J369=""),"",IF(H369="منسحب",0,ROUND(I369*IF(J369&lt;=1,0,IF(J369=2,'الإعدادات'!$B$5,'الإعدادات'!$B$6)),2)))</f>
        <v/>
      </c>
      <c r="L369" s="21">
        <f>IF(K369="","",IF(H369="منسحب",0,ROUND(MAX(0,I369-K369-N(G369)),2)))</f>
        <v/>
      </c>
      <c r="M369" s="21">
        <f>IF(L369="","",ROUND(L369*SUMIFS('الإعدادات'!$C$10:$C$17,'الإعدادات'!$B$10:$B$17,"&lt;="&amp;'الإعدادات'!$B$4),2))</f>
        <v/>
      </c>
      <c r="N369" s="21">
        <f>IF(A369&amp;""="","",SUMIFS('الدفعات'!$C$6:$C$2005,'الدفعات'!$B$6:$B$2005,A369&amp;""))</f>
        <v/>
      </c>
      <c r="O369" s="21">
        <f>IF(M369="","",ROUND(M369-N369,2))</f>
        <v/>
      </c>
      <c r="P369" s="21">
        <f>IF(L369="","",ROUND(L369-N369,2))</f>
        <v/>
      </c>
      <c r="Q369" s="6">
        <f>IF(A369&amp;""="","",IF(H369="منسحب","منسحب",IF(L369="","بيانات ناقصة",IF(O369&gt;0,"متأخر",IF(O369&lt;0,"دفع مقدمًا","مسدد حتى اليوم")))))</f>
        <v/>
      </c>
      <c r="R369" s="23">
        <f>IF(A369&amp;""="","",IFERROR(SUMIFS('الدفعات'!$A$6:$A$2005,'الدفعات'!$B$6:$B$2005,A369&amp;"",'الدفعات'!$G$6:$G$2005,1)/COUNTIFS('الدفعات'!$B$6:$B$2005,A369&amp;"",'الدفعات'!$G$6:$G$2005,1),""))</f>
        <v/>
      </c>
      <c r="S369" s="22">
        <f>IF(Q369="متأخر",COUNTIFS($Q$6:$Q$505,"متأخر",$O$6:$O$505,"&gt;"&amp;O369)+COUNTIFS($Q$6:Q369,"متأخر",$O$6:O369,O369),"")</f>
        <v/>
      </c>
    </row>
    <row r="370">
      <c r="A370" s="5" t="n"/>
      <c r="B370" s="5" t="n"/>
      <c r="C370" s="5" t="n"/>
      <c r="D370" s="5" t="n"/>
      <c r="E370" s="20" t="n"/>
      <c r="F370" s="5" t="n"/>
      <c r="G370" s="19" t="n"/>
      <c r="H370" s="5" t="n"/>
      <c r="I370" s="21">
        <f>IF(F370&amp;""="","",IFERROR(INDEX('المراحل'!$B$6:$B$45,MATCH(F370&amp;"",'المراحل'!$A$6:$A$45,0)),""))</f>
        <v/>
      </c>
      <c r="J370" s="22">
        <f>IF(A370&amp;""="","",IF(B370&amp;""="",1,COUNTIFS($B$6:B370,B370&amp;"",$H$6:H370,"&lt;&gt;منسحب")))</f>
        <v/>
      </c>
      <c r="K370" s="21">
        <f>IF(OR(I370="",J370=""),"",IF(H370="منسحب",0,ROUND(I370*IF(J370&lt;=1,0,IF(J370=2,'الإعدادات'!$B$5,'الإعدادات'!$B$6)),2)))</f>
        <v/>
      </c>
      <c r="L370" s="21">
        <f>IF(K370="","",IF(H370="منسحب",0,ROUND(MAX(0,I370-K370-N(G370)),2)))</f>
        <v/>
      </c>
      <c r="M370" s="21">
        <f>IF(L370="","",ROUND(L370*SUMIFS('الإعدادات'!$C$10:$C$17,'الإعدادات'!$B$10:$B$17,"&lt;="&amp;'الإعدادات'!$B$4),2))</f>
        <v/>
      </c>
      <c r="N370" s="21">
        <f>IF(A370&amp;""="","",SUMIFS('الدفعات'!$C$6:$C$2005,'الدفعات'!$B$6:$B$2005,A370&amp;""))</f>
        <v/>
      </c>
      <c r="O370" s="21">
        <f>IF(M370="","",ROUND(M370-N370,2))</f>
        <v/>
      </c>
      <c r="P370" s="21">
        <f>IF(L370="","",ROUND(L370-N370,2))</f>
        <v/>
      </c>
      <c r="Q370" s="6">
        <f>IF(A370&amp;""="","",IF(H370="منسحب","منسحب",IF(L370="","بيانات ناقصة",IF(O370&gt;0,"متأخر",IF(O370&lt;0,"دفع مقدمًا","مسدد حتى اليوم")))))</f>
        <v/>
      </c>
      <c r="R370" s="23">
        <f>IF(A370&amp;""="","",IFERROR(SUMIFS('الدفعات'!$A$6:$A$2005,'الدفعات'!$B$6:$B$2005,A370&amp;"",'الدفعات'!$G$6:$G$2005,1)/COUNTIFS('الدفعات'!$B$6:$B$2005,A370&amp;"",'الدفعات'!$G$6:$G$2005,1),""))</f>
        <v/>
      </c>
      <c r="S370" s="22">
        <f>IF(Q370="متأخر",COUNTIFS($Q$6:$Q$505,"متأخر",$O$6:$O$505,"&gt;"&amp;O370)+COUNTIFS($Q$6:Q370,"متأخر",$O$6:O370,O370),"")</f>
        <v/>
      </c>
    </row>
    <row r="371">
      <c r="A371" s="5" t="n"/>
      <c r="B371" s="5" t="n"/>
      <c r="C371" s="5" t="n"/>
      <c r="D371" s="5" t="n"/>
      <c r="E371" s="20" t="n"/>
      <c r="F371" s="5" t="n"/>
      <c r="G371" s="19" t="n"/>
      <c r="H371" s="5" t="n"/>
      <c r="I371" s="21">
        <f>IF(F371&amp;""="","",IFERROR(INDEX('المراحل'!$B$6:$B$45,MATCH(F371&amp;"",'المراحل'!$A$6:$A$45,0)),""))</f>
        <v/>
      </c>
      <c r="J371" s="22">
        <f>IF(A371&amp;""="","",IF(B371&amp;""="",1,COUNTIFS($B$6:B371,B371&amp;"",$H$6:H371,"&lt;&gt;منسحب")))</f>
        <v/>
      </c>
      <c r="K371" s="21">
        <f>IF(OR(I371="",J371=""),"",IF(H371="منسحب",0,ROUND(I371*IF(J371&lt;=1,0,IF(J371=2,'الإعدادات'!$B$5,'الإعدادات'!$B$6)),2)))</f>
        <v/>
      </c>
      <c r="L371" s="21">
        <f>IF(K371="","",IF(H371="منسحب",0,ROUND(MAX(0,I371-K371-N(G371)),2)))</f>
        <v/>
      </c>
      <c r="M371" s="21">
        <f>IF(L371="","",ROUND(L371*SUMIFS('الإعدادات'!$C$10:$C$17,'الإعدادات'!$B$10:$B$17,"&lt;="&amp;'الإعدادات'!$B$4),2))</f>
        <v/>
      </c>
      <c r="N371" s="21">
        <f>IF(A371&amp;""="","",SUMIFS('الدفعات'!$C$6:$C$2005,'الدفعات'!$B$6:$B$2005,A371&amp;""))</f>
        <v/>
      </c>
      <c r="O371" s="21">
        <f>IF(M371="","",ROUND(M371-N371,2))</f>
        <v/>
      </c>
      <c r="P371" s="21">
        <f>IF(L371="","",ROUND(L371-N371,2))</f>
        <v/>
      </c>
      <c r="Q371" s="6">
        <f>IF(A371&amp;""="","",IF(H371="منسحب","منسحب",IF(L371="","بيانات ناقصة",IF(O371&gt;0,"متأخر",IF(O371&lt;0,"دفع مقدمًا","مسدد حتى اليوم")))))</f>
        <v/>
      </c>
      <c r="R371" s="23">
        <f>IF(A371&amp;""="","",IFERROR(SUMIFS('الدفعات'!$A$6:$A$2005,'الدفعات'!$B$6:$B$2005,A371&amp;"",'الدفعات'!$G$6:$G$2005,1)/COUNTIFS('الدفعات'!$B$6:$B$2005,A371&amp;"",'الدفعات'!$G$6:$G$2005,1),""))</f>
        <v/>
      </c>
      <c r="S371" s="22">
        <f>IF(Q371="متأخر",COUNTIFS($Q$6:$Q$505,"متأخر",$O$6:$O$505,"&gt;"&amp;O371)+COUNTIFS($Q$6:Q371,"متأخر",$O$6:O371,O371),"")</f>
        <v/>
      </c>
    </row>
    <row r="372">
      <c r="A372" s="5" t="n"/>
      <c r="B372" s="5" t="n"/>
      <c r="C372" s="5" t="n"/>
      <c r="D372" s="5" t="n"/>
      <c r="E372" s="20" t="n"/>
      <c r="F372" s="5" t="n"/>
      <c r="G372" s="19" t="n"/>
      <c r="H372" s="5" t="n"/>
      <c r="I372" s="21">
        <f>IF(F372&amp;""="","",IFERROR(INDEX('المراحل'!$B$6:$B$45,MATCH(F372&amp;"",'المراحل'!$A$6:$A$45,0)),""))</f>
        <v/>
      </c>
      <c r="J372" s="22">
        <f>IF(A372&amp;""="","",IF(B372&amp;""="",1,COUNTIFS($B$6:B372,B372&amp;"",$H$6:H372,"&lt;&gt;منسحب")))</f>
        <v/>
      </c>
      <c r="K372" s="21">
        <f>IF(OR(I372="",J372=""),"",IF(H372="منسحب",0,ROUND(I372*IF(J372&lt;=1,0,IF(J372=2,'الإعدادات'!$B$5,'الإعدادات'!$B$6)),2)))</f>
        <v/>
      </c>
      <c r="L372" s="21">
        <f>IF(K372="","",IF(H372="منسحب",0,ROUND(MAX(0,I372-K372-N(G372)),2)))</f>
        <v/>
      </c>
      <c r="M372" s="21">
        <f>IF(L372="","",ROUND(L372*SUMIFS('الإعدادات'!$C$10:$C$17,'الإعدادات'!$B$10:$B$17,"&lt;="&amp;'الإعدادات'!$B$4),2))</f>
        <v/>
      </c>
      <c r="N372" s="21">
        <f>IF(A372&amp;""="","",SUMIFS('الدفعات'!$C$6:$C$2005,'الدفعات'!$B$6:$B$2005,A372&amp;""))</f>
        <v/>
      </c>
      <c r="O372" s="21">
        <f>IF(M372="","",ROUND(M372-N372,2))</f>
        <v/>
      </c>
      <c r="P372" s="21">
        <f>IF(L372="","",ROUND(L372-N372,2))</f>
        <v/>
      </c>
      <c r="Q372" s="6">
        <f>IF(A372&amp;""="","",IF(H372="منسحب","منسحب",IF(L372="","بيانات ناقصة",IF(O372&gt;0,"متأخر",IF(O372&lt;0,"دفع مقدمًا","مسدد حتى اليوم")))))</f>
        <v/>
      </c>
      <c r="R372" s="23">
        <f>IF(A372&amp;""="","",IFERROR(SUMIFS('الدفعات'!$A$6:$A$2005,'الدفعات'!$B$6:$B$2005,A372&amp;"",'الدفعات'!$G$6:$G$2005,1)/COUNTIFS('الدفعات'!$B$6:$B$2005,A372&amp;"",'الدفعات'!$G$6:$G$2005,1),""))</f>
        <v/>
      </c>
      <c r="S372" s="22">
        <f>IF(Q372="متأخر",COUNTIFS($Q$6:$Q$505,"متأخر",$O$6:$O$505,"&gt;"&amp;O372)+COUNTIFS($Q$6:Q372,"متأخر",$O$6:O372,O372),"")</f>
        <v/>
      </c>
    </row>
    <row r="373">
      <c r="A373" s="5" t="n"/>
      <c r="B373" s="5" t="n"/>
      <c r="C373" s="5" t="n"/>
      <c r="D373" s="5" t="n"/>
      <c r="E373" s="20" t="n"/>
      <c r="F373" s="5" t="n"/>
      <c r="G373" s="19" t="n"/>
      <c r="H373" s="5" t="n"/>
      <c r="I373" s="21">
        <f>IF(F373&amp;""="","",IFERROR(INDEX('المراحل'!$B$6:$B$45,MATCH(F373&amp;"",'المراحل'!$A$6:$A$45,0)),""))</f>
        <v/>
      </c>
      <c r="J373" s="22">
        <f>IF(A373&amp;""="","",IF(B373&amp;""="",1,COUNTIFS($B$6:B373,B373&amp;"",$H$6:H373,"&lt;&gt;منسحب")))</f>
        <v/>
      </c>
      <c r="K373" s="21">
        <f>IF(OR(I373="",J373=""),"",IF(H373="منسحب",0,ROUND(I373*IF(J373&lt;=1,0,IF(J373=2,'الإعدادات'!$B$5,'الإعدادات'!$B$6)),2)))</f>
        <v/>
      </c>
      <c r="L373" s="21">
        <f>IF(K373="","",IF(H373="منسحب",0,ROUND(MAX(0,I373-K373-N(G373)),2)))</f>
        <v/>
      </c>
      <c r="M373" s="21">
        <f>IF(L373="","",ROUND(L373*SUMIFS('الإعدادات'!$C$10:$C$17,'الإعدادات'!$B$10:$B$17,"&lt;="&amp;'الإعدادات'!$B$4),2))</f>
        <v/>
      </c>
      <c r="N373" s="21">
        <f>IF(A373&amp;""="","",SUMIFS('الدفعات'!$C$6:$C$2005,'الدفعات'!$B$6:$B$2005,A373&amp;""))</f>
        <v/>
      </c>
      <c r="O373" s="21">
        <f>IF(M373="","",ROUND(M373-N373,2))</f>
        <v/>
      </c>
      <c r="P373" s="21">
        <f>IF(L373="","",ROUND(L373-N373,2))</f>
        <v/>
      </c>
      <c r="Q373" s="6">
        <f>IF(A373&amp;""="","",IF(H373="منسحب","منسحب",IF(L373="","بيانات ناقصة",IF(O373&gt;0,"متأخر",IF(O373&lt;0,"دفع مقدمًا","مسدد حتى اليوم")))))</f>
        <v/>
      </c>
      <c r="R373" s="23">
        <f>IF(A373&amp;""="","",IFERROR(SUMIFS('الدفعات'!$A$6:$A$2005,'الدفعات'!$B$6:$B$2005,A373&amp;"",'الدفعات'!$G$6:$G$2005,1)/COUNTIFS('الدفعات'!$B$6:$B$2005,A373&amp;"",'الدفعات'!$G$6:$G$2005,1),""))</f>
        <v/>
      </c>
      <c r="S373" s="22">
        <f>IF(Q373="متأخر",COUNTIFS($Q$6:$Q$505,"متأخر",$O$6:$O$505,"&gt;"&amp;O373)+COUNTIFS($Q$6:Q373,"متأخر",$O$6:O373,O373),"")</f>
        <v/>
      </c>
    </row>
    <row r="374">
      <c r="A374" s="5" t="n"/>
      <c r="B374" s="5" t="n"/>
      <c r="C374" s="5" t="n"/>
      <c r="D374" s="5" t="n"/>
      <c r="E374" s="20" t="n"/>
      <c r="F374" s="5" t="n"/>
      <c r="G374" s="19" t="n"/>
      <c r="H374" s="5" t="n"/>
      <c r="I374" s="21">
        <f>IF(F374&amp;""="","",IFERROR(INDEX('المراحل'!$B$6:$B$45,MATCH(F374&amp;"",'المراحل'!$A$6:$A$45,0)),""))</f>
        <v/>
      </c>
      <c r="J374" s="22">
        <f>IF(A374&amp;""="","",IF(B374&amp;""="",1,COUNTIFS($B$6:B374,B374&amp;"",$H$6:H374,"&lt;&gt;منسحب")))</f>
        <v/>
      </c>
      <c r="K374" s="21">
        <f>IF(OR(I374="",J374=""),"",IF(H374="منسحب",0,ROUND(I374*IF(J374&lt;=1,0,IF(J374=2,'الإعدادات'!$B$5,'الإعدادات'!$B$6)),2)))</f>
        <v/>
      </c>
      <c r="L374" s="21">
        <f>IF(K374="","",IF(H374="منسحب",0,ROUND(MAX(0,I374-K374-N(G374)),2)))</f>
        <v/>
      </c>
      <c r="M374" s="21">
        <f>IF(L374="","",ROUND(L374*SUMIFS('الإعدادات'!$C$10:$C$17,'الإعدادات'!$B$10:$B$17,"&lt;="&amp;'الإعدادات'!$B$4),2))</f>
        <v/>
      </c>
      <c r="N374" s="21">
        <f>IF(A374&amp;""="","",SUMIFS('الدفعات'!$C$6:$C$2005,'الدفعات'!$B$6:$B$2005,A374&amp;""))</f>
        <v/>
      </c>
      <c r="O374" s="21">
        <f>IF(M374="","",ROUND(M374-N374,2))</f>
        <v/>
      </c>
      <c r="P374" s="21">
        <f>IF(L374="","",ROUND(L374-N374,2))</f>
        <v/>
      </c>
      <c r="Q374" s="6">
        <f>IF(A374&amp;""="","",IF(H374="منسحب","منسحب",IF(L374="","بيانات ناقصة",IF(O374&gt;0,"متأخر",IF(O374&lt;0,"دفع مقدمًا","مسدد حتى اليوم")))))</f>
        <v/>
      </c>
      <c r="R374" s="23">
        <f>IF(A374&amp;""="","",IFERROR(SUMIFS('الدفعات'!$A$6:$A$2005,'الدفعات'!$B$6:$B$2005,A374&amp;"",'الدفعات'!$G$6:$G$2005,1)/COUNTIFS('الدفعات'!$B$6:$B$2005,A374&amp;"",'الدفعات'!$G$6:$G$2005,1),""))</f>
        <v/>
      </c>
      <c r="S374" s="22">
        <f>IF(Q374="متأخر",COUNTIFS($Q$6:$Q$505,"متأخر",$O$6:$O$505,"&gt;"&amp;O374)+COUNTIFS($Q$6:Q374,"متأخر",$O$6:O374,O374),"")</f>
        <v/>
      </c>
    </row>
    <row r="375">
      <c r="A375" s="5" t="n"/>
      <c r="B375" s="5" t="n"/>
      <c r="C375" s="5" t="n"/>
      <c r="D375" s="5" t="n"/>
      <c r="E375" s="20" t="n"/>
      <c r="F375" s="5" t="n"/>
      <c r="G375" s="19" t="n"/>
      <c r="H375" s="5" t="n"/>
      <c r="I375" s="21">
        <f>IF(F375&amp;""="","",IFERROR(INDEX('المراحل'!$B$6:$B$45,MATCH(F375&amp;"",'المراحل'!$A$6:$A$45,0)),""))</f>
        <v/>
      </c>
      <c r="J375" s="22">
        <f>IF(A375&amp;""="","",IF(B375&amp;""="",1,COUNTIFS($B$6:B375,B375&amp;"",$H$6:H375,"&lt;&gt;منسحب")))</f>
        <v/>
      </c>
      <c r="K375" s="21">
        <f>IF(OR(I375="",J375=""),"",IF(H375="منسحب",0,ROUND(I375*IF(J375&lt;=1,0,IF(J375=2,'الإعدادات'!$B$5,'الإعدادات'!$B$6)),2)))</f>
        <v/>
      </c>
      <c r="L375" s="21">
        <f>IF(K375="","",IF(H375="منسحب",0,ROUND(MAX(0,I375-K375-N(G375)),2)))</f>
        <v/>
      </c>
      <c r="M375" s="21">
        <f>IF(L375="","",ROUND(L375*SUMIFS('الإعدادات'!$C$10:$C$17,'الإعدادات'!$B$10:$B$17,"&lt;="&amp;'الإعدادات'!$B$4),2))</f>
        <v/>
      </c>
      <c r="N375" s="21">
        <f>IF(A375&amp;""="","",SUMIFS('الدفعات'!$C$6:$C$2005,'الدفعات'!$B$6:$B$2005,A375&amp;""))</f>
        <v/>
      </c>
      <c r="O375" s="21">
        <f>IF(M375="","",ROUND(M375-N375,2))</f>
        <v/>
      </c>
      <c r="P375" s="21">
        <f>IF(L375="","",ROUND(L375-N375,2))</f>
        <v/>
      </c>
      <c r="Q375" s="6">
        <f>IF(A375&amp;""="","",IF(H375="منسحب","منسحب",IF(L375="","بيانات ناقصة",IF(O375&gt;0,"متأخر",IF(O375&lt;0,"دفع مقدمًا","مسدد حتى اليوم")))))</f>
        <v/>
      </c>
      <c r="R375" s="23">
        <f>IF(A375&amp;""="","",IFERROR(SUMIFS('الدفعات'!$A$6:$A$2005,'الدفعات'!$B$6:$B$2005,A375&amp;"",'الدفعات'!$G$6:$G$2005,1)/COUNTIFS('الدفعات'!$B$6:$B$2005,A375&amp;"",'الدفعات'!$G$6:$G$2005,1),""))</f>
        <v/>
      </c>
      <c r="S375" s="22">
        <f>IF(Q375="متأخر",COUNTIFS($Q$6:$Q$505,"متأخر",$O$6:$O$505,"&gt;"&amp;O375)+COUNTIFS($Q$6:Q375,"متأخر",$O$6:O375,O375),"")</f>
        <v/>
      </c>
    </row>
    <row r="376">
      <c r="A376" s="5" t="n"/>
      <c r="B376" s="5" t="n"/>
      <c r="C376" s="5" t="n"/>
      <c r="D376" s="5" t="n"/>
      <c r="E376" s="20" t="n"/>
      <c r="F376" s="5" t="n"/>
      <c r="G376" s="19" t="n"/>
      <c r="H376" s="5" t="n"/>
      <c r="I376" s="21">
        <f>IF(F376&amp;""="","",IFERROR(INDEX('المراحل'!$B$6:$B$45,MATCH(F376&amp;"",'المراحل'!$A$6:$A$45,0)),""))</f>
        <v/>
      </c>
      <c r="J376" s="22">
        <f>IF(A376&amp;""="","",IF(B376&amp;""="",1,COUNTIFS($B$6:B376,B376&amp;"",$H$6:H376,"&lt;&gt;منسحب")))</f>
        <v/>
      </c>
      <c r="K376" s="21">
        <f>IF(OR(I376="",J376=""),"",IF(H376="منسحب",0,ROUND(I376*IF(J376&lt;=1,0,IF(J376=2,'الإعدادات'!$B$5,'الإعدادات'!$B$6)),2)))</f>
        <v/>
      </c>
      <c r="L376" s="21">
        <f>IF(K376="","",IF(H376="منسحب",0,ROUND(MAX(0,I376-K376-N(G376)),2)))</f>
        <v/>
      </c>
      <c r="M376" s="21">
        <f>IF(L376="","",ROUND(L376*SUMIFS('الإعدادات'!$C$10:$C$17,'الإعدادات'!$B$10:$B$17,"&lt;="&amp;'الإعدادات'!$B$4),2))</f>
        <v/>
      </c>
      <c r="N376" s="21">
        <f>IF(A376&amp;""="","",SUMIFS('الدفعات'!$C$6:$C$2005,'الدفعات'!$B$6:$B$2005,A376&amp;""))</f>
        <v/>
      </c>
      <c r="O376" s="21">
        <f>IF(M376="","",ROUND(M376-N376,2))</f>
        <v/>
      </c>
      <c r="P376" s="21">
        <f>IF(L376="","",ROUND(L376-N376,2))</f>
        <v/>
      </c>
      <c r="Q376" s="6">
        <f>IF(A376&amp;""="","",IF(H376="منسحب","منسحب",IF(L376="","بيانات ناقصة",IF(O376&gt;0,"متأخر",IF(O376&lt;0,"دفع مقدمًا","مسدد حتى اليوم")))))</f>
        <v/>
      </c>
      <c r="R376" s="23">
        <f>IF(A376&amp;""="","",IFERROR(SUMIFS('الدفعات'!$A$6:$A$2005,'الدفعات'!$B$6:$B$2005,A376&amp;"",'الدفعات'!$G$6:$G$2005,1)/COUNTIFS('الدفعات'!$B$6:$B$2005,A376&amp;"",'الدفعات'!$G$6:$G$2005,1),""))</f>
        <v/>
      </c>
      <c r="S376" s="22">
        <f>IF(Q376="متأخر",COUNTIFS($Q$6:$Q$505,"متأخر",$O$6:$O$505,"&gt;"&amp;O376)+COUNTIFS($Q$6:Q376,"متأخر",$O$6:O376,O376),"")</f>
        <v/>
      </c>
    </row>
    <row r="377">
      <c r="A377" s="5" t="n"/>
      <c r="B377" s="5" t="n"/>
      <c r="C377" s="5" t="n"/>
      <c r="D377" s="5" t="n"/>
      <c r="E377" s="20" t="n"/>
      <c r="F377" s="5" t="n"/>
      <c r="G377" s="19" t="n"/>
      <c r="H377" s="5" t="n"/>
      <c r="I377" s="21">
        <f>IF(F377&amp;""="","",IFERROR(INDEX('المراحل'!$B$6:$B$45,MATCH(F377&amp;"",'المراحل'!$A$6:$A$45,0)),""))</f>
        <v/>
      </c>
      <c r="J377" s="22">
        <f>IF(A377&amp;""="","",IF(B377&amp;""="",1,COUNTIFS($B$6:B377,B377&amp;"",$H$6:H377,"&lt;&gt;منسحب")))</f>
        <v/>
      </c>
      <c r="K377" s="21">
        <f>IF(OR(I377="",J377=""),"",IF(H377="منسحب",0,ROUND(I377*IF(J377&lt;=1,0,IF(J377=2,'الإعدادات'!$B$5,'الإعدادات'!$B$6)),2)))</f>
        <v/>
      </c>
      <c r="L377" s="21">
        <f>IF(K377="","",IF(H377="منسحب",0,ROUND(MAX(0,I377-K377-N(G377)),2)))</f>
        <v/>
      </c>
      <c r="M377" s="21">
        <f>IF(L377="","",ROUND(L377*SUMIFS('الإعدادات'!$C$10:$C$17,'الإعدادات'!$B$10:$B$17,"&lt;="&amp;'الإعدادات'!$B$4),2))</f>
        <v/>
      </c>
      <c r="N377" s="21">
        <f>IF(A377&amp;""="","",SUMIFS('الدفعات'!$C$6:$C$2005,'الدفعات'!$B$6:$B$2005,A377&amp;""))</f>
        <v/>
      </c>
      <c r="O377" s="21">
        <f>IF(M377="","",ROUND(M377-N377,2))</f>
        <v/>
      </c>
      <c r="P377" s="21">
        <f>IF(L377="","",ROUND(L377-N377,2))</f>
        <v/>
      </c>
      <c r="Q377" s="6">
        <f>IF(A377&amp;""="","",IF(H377="منسحب","منسحب",IF(L377="","بيانات ناقصة",IF(O377&gt;0,"متأخر",IF(O377&lt;0,"دفع مقدمًا","مسدد حتى اليوم")))))</f>
        <v/>
      </c>
      <c r="R377" s="23">
        <f>IF(A377&amp;""="","",IFERROR(SUMIFS('الدفعات'!$A$6:$A$2005,'الدفعات'!$B$6:$B$2005,A377&amp;"",'الدفعات'!$G$6:$G$2005,1)/COUNTIFS('الدفعات'!$B$6:$B$2005,A377&amp;"",'الدفعات'!$G$6:$G$2005,1),""))</f>
        <v/>
      </c>
      <c r="S377" s="22">
        <f>IF(Q377="متأخر",COUNTIFS($Q$6:$Q$505,"متأخر",$O$6:$O$505,"&gt;"&amp;O377)+COUNTIFS($Q$6:Q377,"متأخر",$O$6:O377,O377),"")</f>
        <v/>
      </c>
    </row>
    <row r="378">
      <c r="A378" s="5" t="n"/>
      <c r="B378" s="5" t="n"/>
      <c r="C378" s="5" t="n"/>
      <c r="D378" s="5" t="n"/>
      <c r="E378" s="20" t="n"/>
      <c r="F378" s="5" t="n"/>
      <c r="G378" s="19" t="n"/>
      <c r="H378" s="5" t="n"/>
      <c r="I378" s="21">
        <f>IF(F378&amp;""="","",IFERROR(INDEX('المراحل'!$B$6:$B$45,MATCH(F378&amp;"",'المراحل'!$A$6:$A$45,0)),""))</f>
        <v/>
      </c>
      <c r="J378" s="22">
        <f>IF(A378&amp;""="","",IF(B378&amp;""="",1,COUNTIFS($B$6:B378,B378&amp;"",$H$6:H378,"&lt;&gt;منسحب")))</f>
        <v/>
      </c>
      <c r="K378" s="21">
        <f>IF(OR(I378="",J378=""),"",IF(H378="منسحب",0,ROUND(I378*IF(J378&lt;=1,0,IF(J378=2,'الإعدادات'!$B$5,'الإعدادات'!$B$6)),2)))</f>
        <v/>
      </c>
      <c r="L378" s="21">
        <f>IF(K378="","",IF(H378="منسحب",0,ROUND(MAX(0,I378-K378-N(G378)),2)))</f>
        <v/>
      </c>
      <c r="M378" s="21">
        <f>IF(L378="","",ROUND(L378*SUMIFS('الإعدادات'!$C$10:$C$17,'الإعدادات'!$B$10:$B$17,"&lt;="&amp;'الإعدادات'!$B$4),2))</f>
        <v/>
      </c>
      <c r="N378" s="21">
        <f>IF(A378&amp;""="","",SUMIFS('الدفعات'!$C$6:$C$2005,'الدفعات'!$B$6:$B$2005,A378&amp;""))</f>
        <v/>
      </c>
      <c r="O378" s="21">
        <f>IF(M378="","",ROUND(M378-N378,2))</f>
        <v/>
      </c>
      <c r="P378" s="21">
        <f>IF(L378="","",ROUND(L378-N378,2))</f>
        <v/>
      </c>
      <c r="Q378" s="6">
        <f>IF(A378&amp;""="","",IF(H378="منسحب","منسحب",IF(L378="","بيانات ناقصة",IF(O378&gt;0,"متأخر",IF(O378&lt;0,"دفع مقدمًا","مسدد حتى اليوم")))))</f>
        <v/>
      </c>
      <c r="R378" s="23">
        <f>IF(A378&amp;""="","",IFERROR(SUMIFS('الدفعات'!$A$6:$A$2005,'الدفعات'!$B$6:$B$2005,A378&amp;"",'الدفعات'!$G$6:$G$2005,1)/COUNTIFS('الدفعات'!$B$6:$B$2005,A378&amp;"",'الدفعات'!$G$6:$G$2005,1),""))</f>
        <v/>
      </c>
      <c r="S378" s="22">
        <f>IF(Q378="متأخر",COUNTIFS($Q$6:$Q$505,"متأخر",$O$6:$O$505,"&gt;"&amp;O378)+COUNTIFS($Q$6:Q378,"متأخر",$O$6:O378,O378),"")</f>
        <v/>
      </c>
    </row>
    <row r="379">
      <c r="A379" s="5" t="n"/>
      <c r="B379" s="5" t="n"/>
      <c r="C379" s="5" t="n"/>
      <c r="D379" s="5" t="n"/>
      <c r="E379" s="20" t="n"/>
      <c r="F379" s="5" t="n"/>
      <c r="G379" s="19" t="n"/>
      <c r="H379" s="5" t="n"/>
      <c r="I379" s="21">
        <f>IF(F379&amp;""="","",IFERROR(INDEX('المراحل'!$B$6:$B$45,MATCH(F379&amp;"",'المراحل'!$A$6:$A$45,0)),""))</f>
        <v/>
      </c>
      <c r="J379" s="22">
        <f>IF(A379&amp;""="","",IF(B379&amp;""="",1,COUNTIFS($B$6:B379,B379&amp;"",$H$6:H379,"&lt;&gt;منسحب")))</f>
        <v/>
      </c>
      <c r="K379" s="21">
        <f>IF(OR(I379="",J379=""),"",IF(H379="منسحب",0,ROUND(I379*IF(J379&lt;=1,0,IF(J379=2,'الإعدادات'!$B$5,'الإعدادات'!$B$6)),2)))</f>
        <v/>
      </c>
      <c r="L379" s="21">
        <f>IF(K379="","",IF(H379="منسحب",0,ROUND(MAX(0,I379-K379-N(G379)),2)))</f>
        <v/>
      </c>
      <c r="M379" s="21">
        <f>IF(L379="","",ROUND(L379*SUMIFS('الإعدادات'!$C$10:$C$17,'الإعدادات'!$B$10:$B$17,"&lt;="&amp;'الإعدادات'!$B$4),2))</f>
        <v/>
      </c>
      <c r="N379" s="21">
        <f>IF(A379&amp;""="","",SUMIFS('الدفعات'!$C$6:$C$2005,'الدفعات'!$B$6:$B$2005,A379&amp;""))</f>
        <v/>
      </c>
      <c r="O379" s="21">
        <f>IF(M379="","",ROUND(M379-N379,2))</f>
        <v/>
      </c>
      <c r="P379" s="21">
        <f>IF(L379="","",ROUND(L379-N379,2))</f>
        <v/>
      </c>
      <c r="Q379" s="6">
        <f>IF(A379&amp;""="","",IF(H379="منسحب","منسحب",IF(L379="","بيانات ناقصة",IF(O379&gt;0,"متأخر",IF(O379&lt;0,"دفع مقدمًا","مسدد حتى اليوم")))))</f>
        <v/>
      </c>
      <c r="R379" s="23">
        <f>IF(A379&amp;""="","",IFERROR(SUMIFS('الدفعات'!$A$6:$A$2005,'الدفعات'!$B$6:$B$2005,A379&amp;"",'الدفعات'!$G$6:$G$2005,1)/COUNTIFS('الدفعات'!$B$6:$B$2005,A379&amp;"",'الدفعات'!$G$6:$G$2005,1),""))</f>
        <v/>
      </c>
      <c r="S379" s="22">
        <f>IF(Q379="متأخر",COUNTIFS($Q$6:$Q$505,"متأخر",$O$6:$O$505,"&gt;"&amp;O379)+COUNTIFS($Q$6:Q379,"متأخر",$O$6:O379,O379),"")</f>
        <v/>
      </c>
    </row>
    <row r="380">
      <c r="A380" s="5" t="n"/>
      <c r="B380" s="5" t="n"/>
      <c r="C380" s="5" t="n"/>
      <c r="D380" s="5" t="n"/>
      <c r="E380" s="20" t="n"/>
      <c r="F380" s="5" t="n"/>
      <c r="G380" s="19" t="n"/>
      <c r="H380" s="5" t="n"/>
      <c r="I380" s="21">
        <f>IF(F380&amp;""="","",IFERROR(INDEX('المراحل'!$B$6:$B$45,MATCH(F380&amp;"",'المراحل'!$A$6:$A$45,0)),""))</f>
        <v/>
      </c>
      <c r="J380" s="22">
        <f>IF(A380&amp;""="","",IF(B380&amp;""="",1,COUNTIFS($B$6:B380,B380&amp;"",$H$6:H380,"&lt;&gt;منسحب")))</f>
        <v/>
      </c>
      <c r="K380" s="21">
        <f>IF(OR(I380="",J380=""),"",IF(H380="منسحب",0,ROUND(I380*IF(J380&lt;=1,0,IF(J380=2,'الإعدادات'!$B$5,'الإعدادات'!$B$6)),2)))</f>
        <v/>
      </c>
      <c r="L380" s="21">
        <f>IF(K380="","",IF(H380="منسحب",0,ROUND(MAX(0,I380-K380-N(G380)),2)))</f>
        <v/>
      </c>
      <c r="M380" s="21">
        <f>IF(L380="","",ROUND(L380*SUMIFS('الإعدادات'!$C$10:$C$17,'الإعدادات'!$B$10:$B$17,"&lt;="&amp;'الإعدادات'!$B$4),2))</f>
        <v/>
      </c>
      <c r="N380" s="21">
        <f>IF(A380&amp;""="","",SUMIFS('الدفعات'!$C$6:$C$2005,'الدفعات'!$B$6:$B$2005,A380&amp;""))</f>
        <v/>
      </c>
      <c r="O380" s="21">
        <f>IF(M380="","",ROUND(M380-N380,2))</f>
        <v/>
      </c>
      <c r="P380" s="21">
        <f>IF(L380="","",ROUND(L380-N380,2))</f>
        <v/>
      </c>
      <c r="Q380" s="6">
        <f>IF(A380&amp;""="","",IF(H380="منسحب","منسحب",IF(L380="","بيانات ناقصة",IF(O380&gt;0,"متأخر",IF(O380&lt;0,"دفع مقدمًا","مسدد حتى اليوم")))))</f>
        <v/>
      </c>
      <c r="R380" s="23">
        <f>IF(A380&amp;""="","",IFERROR(SUMIFS('الدفعات'!$A$6:$A$2005,'الدفعات'!$B$6:$B$2005,A380&amp;"",'الدفعات'!$G$6:$G$2005,1)/COUNTIFS('الدفعات'!$B$6:$B$2005,A380&amp;"",'الدفعات'!$G$6:$G$2005,1),""))</f>
        <v/>
      </c>
      <c r="S380" s="22">
        <f>IF(Q380="متأخر",COUNTIFS($Q$6:$Q$505,"متأخر",$O$6:$O$505,"&gt;"&amp;O380)+COUNTIFS($Q$6:Q380,"متأخر",$O$6:O380,O380),"")</f>
        <v/>
      </c>
    </row>
    <row r="381">
      <c r="A381" s="5" t="n"/>
      <c r="B381" s="5" t="n"/>
      <c r="C381" s="5" t="n"/>
      <c r="D381" s="5" t="n"/>
      <c r="E381" s="20" t="n"/>
      <c r="F381" s="5" t="n"/>
      <c r="G381" s="19" t="n"/>
      <c r="H381" s="5" t="n"/>
      <c r="I381" s="21">
        <f>IF(F381&amp;""="","",IFERROR(INDEX('المراحل'!$B$6:$B$45,MATCH(F381&amp;"",'المراحل'!$A$6:$A$45,0)),""))</f>
        <v/>
      </c>
      <c r="J381" s="22">
        <f>IF(A381&amp;""="","",IF(B381&amp;""="",1,COUNTIFS($B$6:B381,B381&amp;"",$H$6:H381,"&lt;&gt;منسحب")))</f>
        <v/>
      </c>
      <c r="K381" s="21">
        <f>IF(OR(I381="",J381=""),"",IF(H381="منسحب",0,ROUND(I381*IF(J381&lt;=1,0,IF(J381=2,'الإعدادات'!$B$5,'الإعدادات'!$B$6)),2)))</f>
        <v/>
      </c>
      <c r="L381" s="21">
        <f>IF(K381="","",IF(H381="منسحب",0,ROUND(MAX(0,I381-K381-N(G381)),2)))</f>
        <v/>
      </c>
      <c r="M381" s="21">
        <f>IF(L381="","",ROUND(L381*SUMIFS('الإعدادات'!$C$10:$C$17,'الإعدادات'!$B$10:$B$17,"&lt;="&amp;'الإعدادات'!$B$4),2))</f>
        <v/>
      </c>
      <c r="N381" s="21">
        <f>IF(A381&amp;""="","",SUMIFS('الدفعات'!$C$6:$C$2005,'الدفعات'!$B$6:$B$2005,A381&amp;""))</f>
        <v/>
      </c>
      <c r="O381" s="21">
        <f>IF(M381="","",ROUND(M381-N381,2))</f>
        <v/>
      </c>
      <c r="P381" s="21">
        <f>IF(L381="","",ROUND(L381-N381,2))</f>
        <v/>
      </c>
      <c r="Q381" s="6">
        <f>IF(A381&amp;""="","",IF(H381="منسحب","منسحب",IF(L381="","بيانات ناقصة",IF(O381&gt;0,"متأخر",IF(O381&lt;0,"دفع مقدمًا","مسدد حتى اليوم")))))</f>
        <v/>
      </c>
      <c r="R381" s="23">
        <f>IF(A381&amp;""="","",IFERROR(SUMIFS('الدفعات'!$A$6:$A$2005,'الدفعات'!$B$6:$B$2005,A381&amp;"",'الدفعات'!$G$6:$G$2005,1)/COUNTIFS('الدفعات'!$B$6:$B$2005,A381&amp;"",'الدفعات'!$G$6:$G$2005,1),""))</f>
        <v/>
      </c>
      <c r="S381" s="22">
        <f>IF(Q381="متأخر",COUNTIFS($Q$6:$Q$505,"متأخر",$O$6:$O$505,"&gt;"&amp;O381)+COUNTIFS($Q$6:Q381,"متأخر",$O$6:O381,O381),"")</f>
        <v/>
      </c>
    </row>
    <row r="382">
      <c r="A382" s="5" t="n"/>
      <c r="B382" s="5" t="n"/>
      <c r="C382" s="5" t="n"/>
      <c r="D382" s="5" t="n"/>
      <c r="E382" s="20" t="n"/>
      <c r="F382" s="5" t="n"/>
      <c r="G382" s="19" t="n"/>
      <c r="H382" s="5" t="n"/>
      <c r="I382" s="21">
        <f>IF(F382&amp;""="","",IFERROR(INDEX('المراحل'!$B$6:$B$45,MATCH(F382&amp;"",'المراحل'!$A$6:$A$45,0)),""))</f>
        <v/>
      </c>
      <c r="J382" s="22">
        <f>IF(A382&amp;""="","",IF(B382&amp;""="",1,COUNTIFS($B$6:B382,B382&amp;"",$H$6:H382,"&lt;&gt;منسحب")))</f>
        <v/>
      </c>
      <c r="K382" s="21">
        <f>IF(OR(I382="",J382=""),"",IF(H382="منسحب",0,ROUND(I382*IF(J382&lt;=1,0,IF(J382=2,'الإعدادات'!$B$5,'الإعدادات'!$B$6)),2)))</f>
        <v/>
      </c>
      <c r="L382" s="21">
        <f>IF(K382="","",IF(H382="منسحب",0,ROUND(MAX(0,I382-K382-N(G382)),2)))</f>
        <v/>
      </c>
      <c r="M382" s="21">
        <f>IF(L382="","",ROUND(L382*SUMIFS('الإعدادات'!$C$10:$C$17,'الإعدادات'!$B$10:$B$17,"&lt;="&amp;'الإعدادات'!$B$4),2))</f>
        <v/>
      </c>
      <c r="N382" s="21">
        <f>IF(A382&amp;""="","",SUMIFS('الدفعات'!$C$6:$C$2005,'الدفعات'!$B$6:$B$2005,A382&amp;""))</f>
        <v/>
      </c>
      <c r="O382" s="21">
        <f>IF(M382="","",ROUND(M382-N382,2))</f>
        <v/>
      </c>
      <c r="P382" s="21">
        <f>IF(L382="","",ROUND(L382-N382,2))</f>
        <v/>
      </c>
      <c r="Q382" s="6">
        <f>IF(A382&amp;""="","",IF(H382="منسحب","منسحب",IF(L382="","بيانات ناقصة",IF(O382&gt;0,"متأخر",IF(O382&lt;0,"دفع مقدمًا","مسدد حتى اليوم")))))</f>
        <v/>
      </c>
      <c r="R382" s="23">
        <f>IF(A382&amp;""="","",IFERROR(SUMIFS('الدفعات'!$A$6:$A$2005,'الدفعات'!$B$6:$B$2005,A382&amp;"",'الدفعات'!$G$6:$G$2005,1)/COUNTIFS('الدفعات'!$B$6:$B$2005,A382&amp;"",'الدفعات'!$G$6:$G$2005,1),""))</f>
        <v/>
      </c>
      <c r="S382" s="22">
        <f>IF(Q382="متأخر",COUNTIFS($Q$6:$Q$505,"متأخر",$O$6:$O$505,"&gt;"&amp;O382)+COUNTIFS($Q$6:Q382,"متأخر",$O$6:O382,O382),"")</f>
        <v/>
      </c>
    </row>
    <row r="383">
      <c r="A383" s="5" t="n"/>
      <c r="B383" s="5" t="n"/>
      <c r="C383" s="5" t="n"/>
      <c r="D383" s="5" t="n"/>
      <c r="E383" s="20" t="n"/>
      <c r="F383" s="5" t="n"/>
      <c r="G383" s="19" t="n"/>
      <c r="H383" s="5" t="n"/>
      <c r="I383" s="21">
        <f>IF(F383&amp;""="","",IFERROR(INDEX('المراحل'!$B$6:$B$45,MATCH(F383&amp;"",'المراحل'!$A$6:$A$45,0)),""))</f>
        <v/>
      </c>
      <c r="J383" s="22">
        <f>IF(A383&amp;""="","",IF(B383&amp;""="",1,COUNTIFS($B$6:B383,B383&amp;"",$H$6:H383,"&lt;&gt;منسحب")))</f>
        <v/>
      </c>
      <c r="K383" s="21">
        <f>IF(OR(I383="",J383=""),"",IF(H383="منسحب",0,ROUND(I383*IF(J383&lt;=1,0,IF(J383=2,'الإعدادات'!$B$5,'الإعدادات'!$B$6)),2)))</f>
        <v/>
      </c>
      <c r="L383" s="21">
        <f>IF(K383="","",IF(H383="منسحب",0,ROUND(MAX(0,I383-K383-N(G383)),2)))</f>
        <v/>
      </c>
      <c r="M383" s="21">
        <f>IF(L383="","",ROUND(L383*SUMIFS('الإعدادات'!$C$10:$C$17,'الإعدادات'!$B$10:$B$17,"&lt;="&amp;'الإعدادات'!$B$4),2))</f>
        <v/>
      </c>
      <c r="N383" s="21">
        <f>IF(A383&amp;""="","",SUMIFS('الدفعات'!$C$6:$C$2005,'الدفعات'!$B$6:$B$2005,A383&amp;""))</f>
        <v/>
      </c>
      <c r="O383" s="21">
        <f>IF(M383="","",ROUND(M383-N383,2))</f>
        <v/>
      </c>
      <c r="P383" s="21">
        <f>IF(L383="","",ROUND(L383-N383,2))</f>
        <v/>
      </c>
      <c r="Q383" s="6">
        <f>IF(A383&amp;""="","",IF(H383="منسحب","منسحب",IF(L383="","بيانات ناقصة",IF(O383&gt;0,"متأخر",IF(O383&lt;0,"دفع مقدمًا","مسدد حتى اليوم")))))</f>
        <v/>
      </c>
      <c r="R383" s="23">
        <f>IF(A383&amp;""="","",IFERROR(SUMIFS('الدفعات'!$A$6:$A$2005,'الدفعات'!$B$6:$B$2005,A383&amp;"",'الدفعات'!$G$6:$G$2005,1)/COUNTIFS('الدفعات'!$B$6:$B$2005,A383&amp;"",'الدفعات'!$G$6:$G$2005,1),""))</f>
        <v/>
      </c>
      <c r="S383" s="22">
        <f>IF(Q383="متأخر",COUNTIFS($Q$6:$Q$505,"متأخر",$O$6:$O$505,"&gt;"&amp;O383)+COUNTIFS($Q$6:Q383,"متأخر",$O$6:O383,O383),"")</f>
        <v/>
      </c>
    </row>
    <row r="384">
      <c r="A384" s="5" t="n"/>
      <c r="B384" s="5" t="n"/>
      <c r="C384" s="5" t="n"/>
      <c r="D384" s="5" t="n"/>
      <c r="E384" s="20" t="n"/>
      <c r="F384" s="5" t="n"/>
      <c r="G384" s="19" t="n"/>
      <c r="H384" s="5" t="n"/>
      <c r="I384" s="21">
        <f>IF(F384&amp;""="","",IFERROR(INDEX('المراحل'!$B$6:$B$45,MATCH(F384&amp;"",'المراحل'!$A$6:$A$45,0)),""))</f>
        <v/>
      </c>
      <c r="J384" s="22">
        <f>IF(A384&amp;""="","",IF(B384&amp;""="",1,COUNTIFS($B$6:B384,B384&amp;"",$H$6:H384,"&lt;&gt;منسحب")))</f>
        <v/>
      </c>
      <c r="K384" s="21">
        <f>IF(OR(I384="",J384=""),"",IF(H384="منسحب",0,ROUND(I384*IF(J384&lt;=1,0,IF(J384=2,'الإعدادات'!$B$5,'الإعدادات'!$B$6)),2)))</f>
        <v/>
      </c>
      <c r="L384" s="21">
        <f>IF(K384="","",IF(H384="منسحب",0,ROUND(MAX(0,I384-K384-N(G384)),2)))</f>
        <v/>
      </c>
      <c r="M384" s="21">
        <f>IF(L384="","",ROUND(L384*SUMIFS('الإعدادات'!$C$10:$C$17,'الإعدادات'!$B$10:$B$17,"&lt;="&amp;'الإعدادات'!$B$4),2))</f>
        <v/>
      </c>
      <c r="N384" s="21">
        <f>IF(A384&amp;""="","",SUMIFS('الدفعات'!$C$6:$C$2005,'الدفعات'!$B$6:$B$2005,A384&amp;""))</f>
        <v/>
      </c>
      <c r="O384" s="21">
        <f>IF(M384="","",ROUND(M384-N384,2))</f>
        <v/>
      </c>
      <c r="P384" s="21">
        <f>IF(L384="","",ROUND(L384-N384,2))</f>
        <v/>
      </c>
      <c r="Q384" s="6">
        <f>IF(A384&amp;""="","",IF(H384="منسحب","منسحب",IF(L384="","بيانات ناقصة",IF(O384&gt;0,"متأخر",IF(O384&lt;0,"دفع مقدمًا","مسدد حتى اليوم")))))</f>
        <v/>
      </c>
      <c r="R384" s="23">
        <f>IF(A384&amp;""="","",IFERROR(SUMIFS('الدفعات'!$A$6:$A$2005,'الدفعات'!$B$6:$B$2005,A384&amp;"",'الدفعات'!$G$6:$G$2005,1)/COUNTIFS('الدفعات'!$B$6:$B$2005,A384&amp;"",'الدفعات'!$G$6:$G$2005,1),""))</f>
        <v/>
      </c>
      <c r="S384" s="22">
        <f>IF(Q384="متأخر",COUNTIFS($Q$6:$Q$505,"متأخر",$O$6:$O$505,"&gt;"&amp;O384)+COUNTIFS($Q$6:Q384,"متأخر",$O$6:O384,O384),"")</f>
        <v/>
      </c>
    </row>
    <row r="385">
      <c r="A385" s="5" t="n"/>
      <c r="B385" s="5" t="n"/>
      <c r="C385" s="5" t="n"/>
      <c r="D385" s="5" t="n"/>
      <c r="E385" s="20" t="n"/>
      <c r="F385" s="5" t="n"/>
      <c r="G385" s="19" t="n"/>
      <c r="H385" s="5" t="n"/>
      <c r="I385" s="21">
        <f>IF(F385&amp;""="","",IFERROR(INDEX('المراحل'!$B$6:$B$45,MATCH(F385&amp;"",'المراحل'!$A$6:$A$45,0)),""))</f>
        <v/>
      </c>
      <c r="J385" s="22">
        <f>IF(A385&amp;""="","",IF(B385&amp;""="",1,COUNTIFS($B$6:B385,B385&amp;"",$H$6:H385,"&lt;&gt;منسحب")))</f>
        <v/>
      </c>
      <c r="K385" s="21">
        <f>IF(OR(I385="",J385=""),"",IF(H385="منسحب",0,ROUND(I385*IF(J385&lt;=1,0,IF(J385=2,'الإعدادات'!$B$5,'الإعدادات'!$B$6)),2)))</f>
        <v/>
      </c>
      <c r="L385" s="21">
        <f>IF(K385="","",IF(H385="منسحب",0,ROUND(MAX(0,I385-K385-N(G385)),2)))</f>
        <v/>
      </c>
      <c r="M385" s="21">
        <f>IF(L385="","",ROUND(L385*SUMIFS('الإعدادات'!$C$10:$C$17,'الإعدادات'!$B$10:$B$17,"&lt;="&amp;'الإعدادات'!$B$4),2))</f>
        <v/>
      </c>
      <c r="N385" s="21">
        <f>IF(A385&amp;""="","",SUMIFS('الدفعات'!$C$6:$C$2005,'الدفعات'!$B$6:$B$2005,A385&amp;""))</f>
        <v/>
      </c>
      <c r="O385" s="21">
        <f>IF(M385="","",ROUND(M385-N385,2))</f>
        <v/>
      </c>
      <c r="P385" s="21">
        <f>IF(L385="","",ROUND(L385-N385,2))</f>
        <v/>
      </c>
      <c r="Q385" s="6">
        <f>IF(A385&amp;""="","",IF(H385="منسحب","منسحب",IF(L385="","بيانات ناقصة",IF(O385&gt;0,"متأخر",IF(O385&lt;0,"دفع مقدمًا","مسدد حتى اليوم")))))</f>
        <v/>
      </c>
      <c r="R385" s="23">
        <f>IF(A385&amp;""="","",IFERROR(SUMIFS('الدفعات'!$A$6:$A$2005,'الدفعات'!$B$6:$B$2005,A385&amp;"",'الدفعات'!$G$6:$G$2005,1)/COUNTIFS('الدفعات'!$B$6:$B$2005,A385&amp;"",'الدفعات'!$G$6:$G$2005,1),""))</f>
        <v/>
      </c>
      <c r="S385" s="22">
        <f>IF(Q385="متأخر",COUNTIFS($Q$6:$Q$505,"متأخر",$O$6:$O$505,"&gt;"&amp;O385)+COUNTIFS($Q$6:Q385,"متأخر",$O$6:O385,O385),"")</f>
        <v/>
      </c>
    </row>
    <row r="386">
      <c r="A386" s="5" t="n"/>
      <c r="B386" s="5" t="n"/>
      <c r="C386" s="5" t="n"/>
      <c r="D386" s="5" t="n"/>
      <c r="E386" s="20" t="n"/>
      <c r="F386" s="5" t="n"/>
      <c r="G386" s="19" t="n"/>
      <c r="H386" s="5" t="n"/>
      <c r="I386" s="21">
        <f>IF(F386&amp;""="","",IFERROR(INDEX('المراحل'!$B$6:$B$45,MATCH(F386&amp;"",'المراحل'!$A$6:$A$45,0)),""))</f>
        <v/>
      </c>
      <c r="J386" s="22">
        <f>IF(A386&amp;""="","",IF(B386&amp;""="",1,COUNTIFS($B$6:B386,B386&amp;"",$H$6:H386,"&lt;&gt;منسحب")))</f>
        <v/>
      </c>
      <c r="K386" s="21">
        <f>IF(OR(I386="",J386=""),"",IF(H386="منسحب",0,ROUND(I386*IF(J386&lt;=1,0,IF(J386=2,'الإعدادات'!$B$5,'الإعدادات'!$B$6)),2)))</f>
        <v/>
      </c>
      <c r="L386" s="21">
        <f>IF(K386="","",IF(H386="منسحب",0,ROUND(MAX(0,I386-K386-N(G386)),2)))</f>
        <v/>
      </c>
      <c r="M386" s="21">
        <f>IF(L386="","",ROUND(L386*SUMIFS('الإعدادات'!$C$10:$C$17,'الإعدادات'!$B$10:$B$17,"&lt;="&amp;'الإعدادات'!$B$4),2))</f>
        <v/>
      </c>
      <c r="N386" s="21">
        <f>IF(A386&amp;""="","",SUMIFS('الدفعات'!$C$6:$C$2005,'الدفعات'!$B$6:$B$2005,A386&amp;""))</f>
        <v/>
      </c>
      <c r="O386" s="21">
        <f>IF(M386="","",ROUND(M386-N386,2))</f>
        <v/>
      </c>
      <c r="P386" s="21">
        <f>IF(L386="","",ROUND(L386-N386,2))</f>
        <v/>
      </c>
      <c r="Q386" s="6">
        <f>IF(A386&amp;""="","",IF(H386="منسحب","منسحب",IF(L386="","بيانات ناقصة",IF(O386&gt;0,"متأخر",IF(O386&lt;0,"دفع مقدمًا","مسدد حتى اليوم")))))</f>
        <v/>
      </c>
      <c r="R386" s="23">
        <f>IF(A386&amp;""="","",IFERROR(SUMIFS('الدفعات'!$A$6:$A$2005,'الدفعات'!$B$6:$B$2005,A386&amp;"",'الدفعات'!$G$6:$G$2005,1)/COUNTIFS('الدفعات'!$B$6:$B$2005,A386&amp;"",'الدفعات'!$G$6:$G$2005,1),""))</f>
        <v/>
      </c>
      <c r="S386" s="22">
        <f>IF(Q386="متأخر",COUNTIFS($Q$6:$Q$505,"متأخر",$O$6:$O$505,"&gt;"&amp;O386)+COUNTIFS($Q$6:Q386,"متأخر",$O$6:O386,O386),"")</f>
        <v/>
      </c>
    </row>
    <row r="387">
      <c r="A387" s="5" t="n"/>
      <c r="B387" s="5" t="n"/>
      <c r="C387" s="5" t="n"/>
      <c r="D387" s="5" t="n"/>
      <c r="E387" s="20" t="n"/>
      <c r="F387" s="5" t="n"/>
      <c r="G387" s="19" t="n"/>
      <c r="H387" s="5" t="n"/>
      <c r="I387" s="21">
        <f>IF(F387&amp;""="","",IFERROR(INDEX('المراحل'!$B$6:$B$45,MATCH(F387&amp;"",'المراحل'!$A$6:$A$45,0)),""))</f>
        <v/>
      </c>
      <c r="J387" s="22">
        <f>IF(A387&amp;""="","",IF(B387&amp;""="",1,COUNTIFS($B$6:B387,B387&amp;"",$H$6:H387,"&lt;&gt;منسحب")))</f>
        <v/>
      </c>
      <c r="K387" s="21">
        <f>IF(OR(I387="",J387=""),"",IF(H387="منسحب",0,ROUND(I387*IF(J387&lt;=1,0,IF(J387=2,'الإعدادات'!$B$5,'الإعدادات'!$B$6)),2)))</f>
        <v/>
      </c>
      <c r="L387" s="21">
        <f>IF(K387="","",IF(H387="منسحب",0,ROUND(MAX(0,I387-K387-N(G387)),2)))</f>
        <v/>
      </c>
      <c r="M387" s="21">
        <f>IF(L387="","",ROUND(L387*SUMIFS('الإعدادات'!$C$10:$C$17,'الإعدادات'!$B$10:$B$17,"&lt;="&amp;'الإعدادات'!$B$4),2))</f>
        <v/>
      </c>
      <c r="N387" s="21">
        <f>IF(A387&amp;""="","",SUMIFS('الدفعات'!$C$6:$C$2005,'الدفعات'!$B$6:$B$2005,A387&amp;""))</f>
        <v/>
      </c>
      <c r="O387" s="21">
        <f>IF(M387="","",ROUND(M387-N387,2))</f>
        <v/>
      </c>
      <c r="P387" s="21">
        <f>IF(L387="","",ROUND(L387-N387,2))</f>
        <v/>
      </c>
      <c r="Q387" s="6">
        <f>IF(A387&amp;""="","",IF(H387="منسحب","منسحب",IF(L387="","بيانات ناقصة",IF(O387&gt;0,"متأخر",IF(O387&lt;0,"دفع مقدمًا","مسدد حتى اليوم")))))</f>
        <v/>
      </c>
      <c r="R387" s="23">
        <f>IF(A387&amp;""="","",IFERROR(SUMIFS('الدفعات'!$A$6:$A$2005,'الدفعات'!$B$6:$B$2005,A387&amp;"",'الدفعات'!$G$6:$G$2005,1)/COUNTIFS('الدفعات'!$B$6:$B$2005,A387&amp;"",'الدفعات'!$G$6:$G$2005,1),""))</f>
        <v/>
      </c>
      <c r="S387" s="22">
        <f>IF(Q387="متأخر",COUNTIFS($Q$6:$Q$505,"متأخر",$O$6:$O$505,"&gt;"&amp;O387)+COUNTIFS($Q$6:Q387,"متأخر",$O$6:O387,O387),"")</f>
        <v/>
      </c>
    </row>
    <row r="388">
      <c r="A388" s="5" t="n"/>
      <c r="B388" s="5" t="n"/>
      <c r="C388" s="5" t="n"/>
      <c r="D388" s="5" t="n"/>
      <c r="E388" s="20" t="n"/>
      <c r="F388" s="5" t="n"/>
      <c r="G388" s="19" t="n"/>
      <c r="H388" s="5" t="n"/>
      <c r="I388" s="21">
        <f>IF(F388&amp;""="","",IFERROR(INDEX('المراحل'!$B$6:$B$45,MATCH(F388&amp;"",'المراحل'!$A$6:$A$45,0)),""))</f>
        <v/>
      </c>
      <c r="J388" s="22">
        <f>IF(A388&amp;""="","",IF(B388&amp;""="",1,COUNTIFS($B$6:B388,B388&amp;"",$H$6:H388,"&lt;&gt;منسحب")))</f>
        <v/>
      </c>
      <c r="K388" s="21">
        <f>IF(OR(I388="",J388=""),"",IF(H388="منسحب",0,ROUND(I388*IF(J388&lt;=1,0,IF(J388=2,'الإعدادات'!$B$5,'الإعدادات'!$B$6)),2)))</f>
        <v/>
      </c>
      <c r="L388" s="21">
        <f>IF(K388="","",IF(H388="منسحب",0,ROUND(MAX(0,I388-K388-N(G388)),2)))</f>
        <v/>
      </c>
      <c r="M388" s="21">
        <f>IF(L388="","",ROUND(L388*SUMIFS('الإعدادات'!$C$10:$C$17,'الإعدادات'!$B$10:$B$17,"&lt;="&amp;'الإعدادات'!$B$4),2))</f>
        <v/>
      </c>
      <c r="N388" s="21">
        <f>IF(A388&amp;""="","",SUMIFS('الدفعات'!$C$6:$C$2005,'الدفعات'!$B$6:$B$2005,A388&amp;""))</f>
        <v/>
      </c>
      <c r="O388" s="21">
        <f>IF(M388="","",ROUND(M388-N388,2))</f>
        <v/>
      </c>
      <c r="P388" s="21">
        <f>IF(L388="","",ROUND(L388-N388,2))</f>
        <v/>
      </c>
      <c r="Q388" s="6">
        <f>IF(A388&amp;""="","",IF(H388="منسحب","منسحب",IF(L388="","بيانات ناقصة",IF(O388&gt;0,"متأخر",IF(O388&lt;0,"دفع مقدمًا","مسدد حتى اليوم")))))</f>
        <v/>
      </c>
      <c r="R388" s="23">
        <f>IF(A388&amp;""="","",IFERROR(SUMIFS('الدفعات'!$A$6:$A$2005,'الدفعات'!$B$6:$B$2005,A388&amp;"",'الدفعات'!$G$6:$G$2005,1)/COUNTIFS('الدفعات'!$B$6:$B$2005,A388&amp;"",'الدفعات'!$G$6:$G$2005,1),""))</f>
        <v/>
      </c>
      <c r="S388" s="22">
        <f>IF(Q388="متأخر",COUNTIFS($Q$6:$Q$505,"متأخر",$O$6:$O$505,"&gt;"&amp;O388)+COUNTIFS($Q$6:Q388,"متأخر",$O$6:O388,O388),"")</f>
        <v/>
      </c>
    </row>
    <row r="389">
      <c r="A389" s="5" t="n"/>
      <c r="B389" s="5" t="n"/>
      <c r="C389" s="5" t="n"/>
      <c r="D389" s="5" t="n"/>
      <c r="E389" s="20" t="n"/>
      <c r="F389" s="5" t="n"/>
      <c r="G389" s="19" t="n"/>
      <c r="H389" s="5" t="n"/>
      <c r="I389" s="21">
        <f>IF(F389&amp;""="","",IFERROR(INDEX('المراحل'!$B$6:$B$45,MATCH(F389&amp;"",'المراحل'!$A$6:$A$45,0)),""))</f>
        <v/>
      </c>
      <c r="J389" s="22">
        <f>IF(A389&amp;""="","",IF(B389&amp;""="",1,COUNTIFS($B$6:B389,B389&amp;"",$H$6:H389,"&lt;&gt;منسحب")))</f>
        <v/>
      </c>
      <c r="K389" s="21">
        <f>IF(OR(I389="",J389=""),"",IF(H389="منسحب",0,ROUND(I389*IF(J389&lt;=1,0,IF(J389=2,'الإعدادات'!$B$5,'الإعدادات'!$B$6)),2)))</f>
        <v/>
      </c>
      <c r="L389" s="21">
        <f>IF(K389="","",IF(H389="منسحب",0,ROUND(MAX(0,I389-K389-N(G389)),2)))</f>
        <v/>
      </c>
      <c r="M389" s="21">
        <f>IF(L389="","",ROUND(L389*SUMIFS('الإعدادات'!$C$10:$C$17,'الإعدادات'!$B$10:$B$17,"&lt;="&amp;'الإعدادات'!$B$4),2))</f>
        <v/>
      </c>
      <c r="N389" s="21">
        <f>IF(A389&amp;""="","",SUMIFS('الدفعات'!$C$6:$C$2005,'الدفعات'!$B$6:$B$2005,A389&amp;""))</f>
        <v/>
      </c>
      <c r="O389" s="21">
        <f>IF(M389="","",ROUND(M389-N389,2))</f>
        <v/>
      </c>
      <c r="P389" s="21">
        <f>IF(L389="","",ROUND(L389-N389,2))</f>
        <v/>
      </c>
      <c r="Q389" s="6">
        <f>IF(A389&amp;""="","",IF(H389="منسحب","منسحب",IF(L389="","بيانات ناقصة",IF(O389&gt;0,"متأخر",IF(O389&lt;0,"دفع مقدمًا","مسدد حتى اليوم")))))</f>
        <v/>
      </c>
      <c r="R389" s="23">
        <f>IF(A389&amp;""="","",IFERROR(SUMIFS('الدفعات'!$A$6:$A$2005,'الدفعات'!$B$6:$B$2005,A389&amp;"",'الدفعات'!$G$6:$G$2005,1)/COUNTIFS('الدفعات'!$B$6:$B$2005,A389&amp;"",'الدفعات'!$G$6:$G$2005,1),""))</f>
        <v/>
      </c>
      <c r="S389" s="22">
        <f>IF(Q389="متأخر",COUNTIFS($Q$6:$Q$505,"متأخر",$O$6:$O$505,"&gt;"&amp;O389)+COUNTIFS($Q$6:Q389,"متأخر",$O$6:O389,O389),"")</f>
        <v/>
      </c>
    </row>
    <row r="390">
      <c r="A390" s="5" t="n"/>
      <c r="B390" s="5" t="n"/>
      <c r="C390" s="5" t="n"/>
      <c r="D390" s="5" t="n"/>
      <c r="E390" s="20" t="n"/>
      <c r="F390" s="5" t="n"/>
      <c r="G390" s="19" t="n"/>
      <c r="H390" s="5" t="n"/>
      <c r="I390" s="21">
        <f>IF(F390&amp;""="","",IFERROR(INDEX('المراحل'!$B$6:$B$45,MATCH(F390&amp;"",'المراحل'!$A$6:$A$45,0)),""))</f>
        <v/>
      </c>
      <c r="J390" s="22">
        <f>IF(A390&amp;""="","",IF(B390&amp;""="",1,COUNTIFS($B$6:B390,B390&amp;"",$H$6:H390,"&lt;&gt;منسحب")))</f>
        <v/>
      </c>
      <c r="K390" s="21">
        <f>IF(OR(I390="",J390=""),"",IF(H390="منسحب",0,ROUND(I390*IF(J390&lt;=1,0,IF(J390=2,'الإعدادات'!$B$5,'الإعدادات'!$B$6)),2)))</f>
        <v/>
      </c>
      <c r="L390" s="21">
        <f>IF(K390="","",IF(H390="منسحب",0,ROUND(MAX(0,I390-K390-N(G390)),2)))</f>
        <v/>
      </c>
      <c r="M390" s="21">
        <f>IF(L390="","",ROUND(L390*SUMIFS('الإعدادات'!$C$10:$C$17,'الإعدادات'!$B$10:$B$17,"&lt;="&amp;'الإعدادات'!$B$4),2))</f>
        <v/>
      </c>
      <c r="N390" s="21">
        <f>IF(A390&amp;""="","",SUMIFS('الدفعات'!$C$6:$C$2005,'الدفعات'!$B$6:$B$2005,A390&amp;""))</f>
        <v/>
      </c>
      <c r="O390" s="21">
        <f>IF(M390="","",ROUND(M390-N390,2))</f>
        <v/>
      </c>
      <c r="P390" s="21">
        <f>IF(L390="","",ROUND(L390-N390,2))</f>
        <v/>
      </c>
      <c r="Q390" s="6">
        <f>IF(A390&amp;""="","",IF(H390="منسحب","منسحب",IF(L390="","بيانات ناقصة",IF(O390&gt;0,"متأخر",IF(O390&lt;0,"دفع مقدمًا","مسدد حتى اليوم")))))</f>
        <v/>
      </c>
      <c r="R390" s="23">
        <f>IF(A390&amp;""="","",IFERROR(SUMIFS('الدفعات'!$A$6:$A$2005,'الدفعات'!$B$6:$B$2005,A390&amp;"",'الدفعات'!$G$6:$G$2005,1)/COUNTIFS('الدفعات'!$B$6:$B$2005,A390&amp;"",'الدفعات'!$G$6:$G$2005,1),""))</f>
        <v/>
      </c>
      <c r="S390" s="22">
        <f>IF(Q390="متأخر",COUNTIFS($Q$6:$Q$505,"متأخر",$O$6:$O$505,"&gt;"&amp;O390)+COUNTIFS($Q$6:Q390,"متأخر",$O$6:O390,O390),"")</f>
        <v/>
      </c>
    </row>
    <row r="391">
      <c r="A391" s="5" t="n"/>
      <c r="B391" s="5" t="n"/>
      <c r="C391" s="5" t="n"/>
      <c r="D391" s="5" t="n"/>
      <c r="E391" s="20" t="n"/>
      <c r="F391" s="5" t="n"/>
      <c r="G391" s="19" t="n"/>
      <c r="H391" s="5" t="n"/>
      <c r="I391" s="21">
        <f>IF(F391&amp;""="","",IFERROR(INDEX('المراحل'!$B$6:$B$45,MATCH(F391&amp;"",'المراحل'!$A$6:$A$45,0)),""))</f>
        <v/>
      </c>
      <c r="J391" s="22">
        <f>IF(A391&amp;""="","",IF(B391&amp;""="",1,COUNTIFS($B$6:B391,B391&amp;"",$H$6:H391,"&lt;&gt;منسحب")))</f>
        <v/>
      </c>
      <c r="K391" s="21">
        <f>IF(OR(I391="",J391=""),"",IF(H391="منسحب",0,ROUND(I391*IF(J391&lt;=1,0,IF(J391=2,'الإعدادات'!$B$5,'الإعدادات'!$B$6)),2)))</f>
        <v/>
      </c>
      <c r="L391" s="21">
        <f>IF(K391="","",IF(H391="منسحب",0,ROUND(MAX(0,I391-K391-N(G391)),2)))</f>
        <v/>
      </c>
      <c r="M391" s="21">
        <f>IF(L391="","",ROUND(L391*SUMIFS('الإعدادات'!$C$10:$C$17,'الإعدادات'!$B$10:$B$17,"&lt;="&amp;'الإعدادات'!$B$4),2))</f>
        <v/>
      </c>
      <c r="N391" s="21">
        <f>IF(A391&amp;""="","",SUMIFS('الدفعات'!$C$6:$C$2005,'الدفعات'!$B$6:$B$2005,A391&amp;""))</f>
        <v/>
      </c>
      <c r="O391" s="21">
        <f>IF(M391="","",ROUND(M391-N391,2))</f>
        <v/>
      </c>
      <c r="P391" s="21">
        <f>IF(L391="","",ROUND(L391-N391,2))</f>
        <v/>
      </c>
      <c r="Q391" s="6">
        <f>IF(A391&amp;""="","",IF(H391="منسحب","منسحب",IF(L391="","بيانات ناقصة",IF(O391&gt;0,"متأخر",IF(O391&lt;0,"دفع مقدمًا","مسدد حتى اليوم")))))</f>
        <v/>
      </c>
      <c r="R391" s="23">
        <f>IF(A391&amp;""="","",IFERROR(SUMIFS('الدفعات'!$A$6:$A$2005,'الدفعات'!$B$6:$B$2005,A391&amp;"",'الدفعات'!$G$6:$G$2005,1)/COUNTIFS('الدفعات'!$B$6:$B$2005,A391&amp;"",'الدفعات'!$G$6:$G$2005,1),""))</f>
        <v/>
      </c>
      <c r="S391" s="22">
        <f>IF(Q391="متأخر",COUNTIFS($Q$6:$Q$505,"متأخر",$O$6:$O$505,"&gt;"&amp;O391)+COUNTIFS($Q$6:Q391,"متأخر",$O$6:O391,O391),"")</f>
        <v/>
      </c>
    </row>
    <row r="392">
      <c r="A392" s="5" t="n"/>
      <c r="B392" s="5" t="n"/>
      <c r="C392" s="5" t="n"/>
      <c r="D392" s="5" t="n"/>
      <c r="E392" s="20" t="n"/>
      <c r="F392" s="5" t="n"/>
      <c r="G392" s="19" t="n"/>
      <c r="H392" s="5" t="n"/>
      <c r="I392" s="21">
        <f>IF(F392&amp;""="","",IFERROR(INDEX('المراحل'!$B$6:$B$45,MATCH(F392&amp;"",'المراحل'!$A$6:$A$45,0)),""))</f>
        <v/>
      </c>
      <c r="J392" s="22">
        <f>IF(A392&amp;""="","",IF(B392&amp;""="",1,COUNTIFS($B$6:B392,B392&amp;"",$H$6:H392,"&lt;&gt;منسحب")))</f>
        <v/>
      </c>
      <c r="K392" s="21">
        <f>IF(OR(I392="",J392=""),"",IF(H392="منسحب",0,ROUND(I392*IF(J392&lt;=1,0,IF(J392=2,'الإعدادات'!$B$5,'الإعدادات'!$B$6)),2)))</f>
        <v/>
      </c>
      <c r="L392" s="21">
        <f>IF(K392="","",IF(H392="منسحب",0,ROUND(MAX(0,I392-K392-N(G392)),2)))</f>
        <v/>
      </c>
      <c r="M392" s="21">
        <f>IF(L392="","",ROUND(L392*SUMIFS('الإعدادات'!$C$10:$C$17,'الإعدادات'!$B$10:$B$17,"&lt;="&amp;'الإعدادات'!$B$4),2))</f>
        <v/>
      </c>
      <c r="N392" s="21">
        <f>IF(A392&amp;""="","",SUMIFS('الدفعات'!$C$6:$C$2005,'الدفعات'!$B$6:$B$2005,A392&amp;""))</f>
        <v/>
      </c>
      <c r="O392" s="21">
        <f>IF(M392="","",ROUND(M392-N392,2))</f>
        <v/>
      </c>
      <c r="P392" s="21">
        <f>IF(L392="","",ROUND(L392-N392,2))</f>
        <v/>
      </c>
      <c r="Q392" s="6">
        <f>IF(A392&amp;""="","",IF(H392="منسحب","منسحب",IF(L392="","بيانات ناقصة",IF(O392&gt;0,"متأخر",IF(O392&lt;0,"دفع مقدمًا","مسدد حتى اليوم")))))</f>
        <v/>
      </c>
      <c r="R392" s="23">
        <f>IF(A392&amp;""="","",IFERROR(SUMIFS('الدفعات'!$A$6:$A$2005,'الدفعات'!$B$6:$B$2005,A392&amp;"",'الدفعات'!$G$6:$G$2005,1)/COUNTIFS('الدفعات'!$B$6:$B$2005,A392&amp;"",'الدفعات'!$G$6:$G$2005,1),""))</f>
        <v/>
      </c>
      <c r="S392" s="22">
        <f>IF(Q392="متأخر",COUNTIFS($Q$6:$Q$505,"متأخر",$O$6:$O$505,"&gt;"&amp;O392)+COUNTIFS($Q$6:Q392,"متأخر",$O$6:O392,O392),"")</f>
        <v/>
      </c>
    </row>
    <row r="393">
      <c r="A393" s="5" t="n"/>
      <c r="B393" s="5" t="n"/>
      <c r="C393" s="5" t="n"/>
      <c r="D393" s="5" t="n"/>
      <c r="E393" s="20" t="n"/>
      <c r="F393" s="5" t="n"/>
      <c r="G393" s="19" t="n"/>
      <c r="H393" s="5" t="n"/>
      <c r="I393" s="21">
        <f>IF(F393&amp;""="","",IFERROR(INDEX('المراحل'!$B$6:$B$45,MATCH(F393&amp;"",'المراحل'!$A$6:$A$45,0)),""))</f>
        <v/>
      </c>
      <c r="J393" s="22">
        <f>IF(A393&amp;""="","",IF(B393&amp;""="",1,COUNTIFS($B$6:B393,B393&amp;"",$H$6:H393,"&lt;&gt;منسحب")))</f>
        <v/>
      </c>
      <c r="K393" s="21">
        <f>IF(OR(I393="",J393=""),"",IF(H393="منسحب",0,ROUND(I393*IF(J393&lt;=1,0,IF(J393=2,'الإعدادات'!$B$5,'الإعدادات'!$B$6)),2)))</f>
        <v/>
      </c>
      <c r="L393" s="21">
        <f>IF(K393="","",IF(H393="منسحب",0,ROUND(MAX(0,I393-K393-N(G393)),2)))</f>
        <v/>
      </c>
      <c r="M393" s="21">
        <f>IF(L393="","",ROUND(L393*SUMIFS('الإعدادات'!$C$10:$C$17,'الإعدادات'!$B$10:$B$17,"&lt;="&amp;'الإعدادات'!$B$4),2))</f>
        <v/>
      </c>
      <c r="N393" s="21">
        <f>IF(A393&amp;""="","",SUMIFS('الدفعات'!$C$6:$C$2005,'الدفعات'!$B$6:$B$2005,A393&amp;""))</f>
        <v/>
      </c>
      <c r="O393" s="21">
        <f>IF(M393="","",ROUND(M393-N393,2))</f>
        <v/>
      </c>
      <c r="P393" s="21">
        <f>IF(L393="","",ROUND(L393-N393,2))</f>
        <v/>
      </c>
      <c r="Q393" s="6">
        <f>IF(A393&amp;""="","",IF(H393="منسحب","منسحب",IF(L393="","بيانات ناقصة",IF(O393&gt;0,"متأخر",IF(O393&lt;0,"دفع مقدمًا","مسدد حتى اليوم")))))</f>
        <v/>
      </c>
      <c r="R393" s="23">
        <f>IF(A393&amp;""="","",IFERROR(SUMIFS('الدفعات'!$A$6:$A$2005,'الدفعات'!$B$6:$B$2005,A393&amp;"",'الدفعات'!$G$6:$G$2005,1)/COUNTIFS('الدفعات'!$B$6:$B$2005,A393&amp;"",'الدفعات'!$G$6:$G$2005,1),""))</f>
        <v/>
      </c>
      <c r="S393" s="22">
        <f>IF(Q393="متأخر",COUNTIFS($Q$6:$Q$505,"متأخر",$O$6:$O$505,"&gt;"&amp;O393)+COUNTIFS($Q$6:Q393,"متأخر",$O$6:O393,O393),"")</f>
        <v/>
      </c>
    </row>
    <row r="394">
      <c r="A394" s="5" t="n"/>
      <c r="B394" s="5" t="n"/>
      <c r="C394" s="5" t="n"/>
      <c r="D394" s="5" t="n"/>
      <c r="E394" s="20" t="n"/>
      <c r="F394" s="5" t="n"/>
      <c r="G394" s="19" t="n"/>
      <c r="H394" s="5" t="n"/>
      <c r="I394" s="21">
        <f>IF(F394&amp;""="","",IFERROR(INDEX('المراحل'!$B$6:$B$45,MATCH(F394&amp;"",'المراحل'!$A$6:$A$45,0)),""))</f>
        <v/>
      </c>
      <c r="J394" s="22">
        <f>IF(A394&amp;""="","",IF(B394&amp;""="",1,COUNTIFS($B$6:B394,B394&amp;"",$H$6:H394,"&lt;&gt;منسحب")))</f>
        <v/>
      </c>
      <c r="K394" s="21">
        <f>IF(OR(I394="",J394=""),"",IF(H394="منسحب",0,ROUND(I394*IF(J394&lt;=1,0,IF(J394=2,'الإعدادات'!$B$5,'الإعدادات'!$B$6)),2)))</f>
        <v/>
      </c>
      <c r="L394" s="21">
        <f>IF(K394="","",IF(H394="منسحب",0,ROUND(MAX(0,I394-K394-N(G394)),2)))</f>
        <v/>
      </c>
      <c r="M394" s="21">
        <f>IF(L394="","",ROUND(L394*SUMIFS('الإعدادات'!$C$10:$C$17,'الإعدادات'!$B$10:$B$17,"&lt;="&amp;'الإعدادات'!$B$4),2))</f>
        <v/>
      </c>
      <c r="N394" s="21">
        <f>IF(A394&amp;""="","",SUMIFS('الدفعات'!$C$6:$C$2005,'الدفعات'!$B$6:$B$2005,A394&amp;""))</f>
        <v/>
      </c>
      <c r="O394" s="21">
        <f>IF(M394="","",ROUND(M394-N394,2))</f>
        <v/>
      </c>
      <c r="P394" s="21">
        <f>IF(L394="","",ROUND(L394-N394,2))</f>
        <v/>
      </c>
      <c r="Q394" s="6">
        <f>IF(A394&amp;""="","",IF(H394="منسحب","منسحب",IF(L394="","بيانات ناقصة",IF(O394&gt;0,"متأخر",IF(O394&lt;0,"دفع مقدمًا","مسدد حتى اليوم")))))</f>
        <v/>
      </c>
      <c r="R394" s="23">
        <f>IF(A394&amp;""="","",IFERROR(SUMIFS('الدفعات'!$A$6:$A$2005,'الدفعات'!$B$6:$B$2005,A394&amp;"",'الدفعات'!$G$6:$G$2005,1)/COUNTIFS('الدفعات'!$B$6:$B$2005,A394&amp;"",'الدفعات'!$G$6:$G$2005,1),""))</f>
        <v/>
      </c>
      <c r="S394" s="22">
        <f>IF(Q394="متأخر",COUNTIFS($Q$6:$Q$505,"متأخر",$O$6:$O$505,"&gt;"&amp;O394)+COUNTIFS($Q$6:Q394,"متأخر",$O$6:O394,O394),"")</f>
        <v/>
      </c>
    </row>
    <row r="395">
      <c r="A395" s="5" t="n"/>
      <c r="B395" s="5" t="n"/>
      <c r="C395" s="5" t="n"/>
      <c r="D395" s="5" t="n"/>
      <c r="E395" s="20" t="n"/>
      <c r="F395" s="5" t="n"/>
      <c r="G395" s="19" t="n"/>
      <c r="H395" s="5" t="n"/>
      <c r="I395" s="21">
        <f>IF(F395&amp;""="","",IFERROR(INDEX('المراحل'!$B$6:$B$45,MATCH(F395&amp;"",'المراحل'!$A$6:$A$45,0)),""))</f>
        <v/>
      </c>
      <c r="J395" s="22">
        <f>IF(A395&amp;""="","",IF(B395&amp;""="",1,COUNTIFS($B$6:B395,B395&amp;"",$H$6:H395,"&lt;&gt;منسحب")))</f>
        <v/>
      </c>
      <c r="K395" s="21">
        <f>IF(OR(I395="",J395=""),"",IF(H395="منسحب",0,ROUND(I395*IF(J395&lt;=1,0,IF(J395=2,'الإعدادات'!$B$5,'الإعدادات'!$B$6)),2)))</f>
        <v/>
      </c>
      <c r="L395" s="21">
        <f>IF(K395="","",IF(H395="منسحب",0,ROUND(MAX(0,I395-K395-N(G395)),2)))</f>
        <v/>
      </c>
      <c r="M395" s="21">
        <f>IF(L395="","",ROUND(L395*SUMIFS('الإعدادات'!$C$10:$C$17,'الإعدادات'!$B$10:$B$17,"&lt;="&amp;'الإعدادات'!$B$4),2))</f>
        <v/>
      </c>
      <c r="N395" s="21">
        <f>IF(A395&amp;""="","",SUMIFS('الدفعات'!$C$6:$C$2005,'الدفعات'!$B$6:$B$2005,A395&amp;""))</f>
        <v/>
      </c>
      <c r="O395" s="21">
        <f>IF(M395="","",ROUND(M395-N395,2))</f>
        <v/>
      </c>
      <c r="P395" s="21">
        <f>IF(L395="","",ROUND(L395-N395,2))</f>
        <v/>
      </c>
      <c r="Q395" s="6">
        <f>IF(A395&amp;""="","",IF(H395="منسحب","منسحب",IF(L395="","بيانات ناقصة",IF(O395&gt;0,"متأخر",IF(O395&lt;0,"دفع مقدمًا","مسدد حتى اليوم")))))</f>
        <v/>
      </c>
      <c r="R395" s="23">
        <f>IF(A395&amp;""="","",IFERROR(SUMIFS('الدفعات'!$A$6:$A$2005,'الدفعات'!$B$6:$B$2005,A395&amp;"",'الدفعات'!$G$6:$G$2005,1)/COUNTIFS('الدفعات'!$B$6:$B$2005,A395&amp;"",'الدفعات'!$G$6:$G$2005,1),""))</f>
        <v/>
      </c>
      <c r="S395" s="22">
        <f>IF(Q395="متأخر",COUNTIFS($Q$6:$Q$505,"متأخر",$O$6:$O$505,"&gt;"&amp;O395)+COUNTIFS($Q$6:Q395,"متأخر",$O$6:O395,O395),"")</f>
        <v/>
      </c>
    </row>
    <row r="396">
      <c r="A396" s="5" t="n"/>
      <c r="B396" s="5" t="n"/>
      <c r="C396" s="5" t="n"/>
      <c r="D396" s="5" t="n"/>
      <c r="E396" s="20" t="n"/>
      <c r="F396" s="5" t="n"/>
      <c r="G396" s="19" t="n"/>
      <c r="H396" s="5" t="n"/>
      <c r="I396" s="21">
        <f>IF(F396&amp;""="","",IFERROR(INDEX('المراحل'!$B$6:$B$45,MATCH(F396&amp;"",'المراحل'!$A$6:$A$45,0)),""))</f>
        <v/>
      </c>
      <c r="J396" s="22">
        <f>IF(A396&amp;""="","",IF(B396&amp;""="",1,COUNTIFS($B$6:B396,B396&amp;"",$H$6:H396,"&lt;&gt;منسحب")))</f>
        <v/>
      </c>
      <c r="K396" s="21">
        <f>IF(OR(I396="",J396=""),"",IF(H396="منسحب",0,ROUND(I396*IF(J396&lt;=1,0,IF(J396=2,'الإعدادات'!$B$5,'الإعدادات'!$B$6)),2)))</f>
        <v/>
      </c>
      <c r="L396" s="21">
        <f>IF(K396="","",IF(H396="منسحب",0,ROUND(MAX(0,I396-K396-N(G396)),2)))</f>
        <v/>
      </c>
      <c r="M396" s="21">
        <f>IF(L396="","",ROUND(L396*SUMIFS('الإعدادات'!$C$10:$C$17,'الإعدادات'!$B$10:$B$17,"&lt;="&amp;'الإعدادات'!$B$4),2))</f>
        <v/>
      </c>
      <c r="N396" s="21">
        <f>IF(A396&amp;""="","",SUMIFS('الدفعات'!$C$6:$C$2005,'الدفعات'!$B$6:$B$2005,A396&amp;""))</f>
        <v/>
      </c>
      <c r="O396" s="21">
        <f>IF(M396="","",ROUND(M396-N396,2))</f>
        <v/>
      </c>
      <c r="P396" s="21">
        <f>IF(L396="","",ROUND(L396-N396,2))</f>
        <v/>
      </c>
      <c r="Q396" s="6">
        <f>IF(A396&amp;""="","",IF(H396="منسحب","منسحب",IF(L396="","بيانات ناقصة",IF(O396&gt;0,"متأخر",IF(O396&lt;0,"دفع مقدمًا","مسدد حتى اليوم")))))</f>
        <v/>
      </c>
      <c r="R396" s="23">
        <f>IF(A396&amp;""="","",IFERROR(SUMIFS('الدفعات'!$A$6:$A$2005,'الدفعات'!$B$6:$B$2005,A396&amp;"",'الدفعات'!$G$6:$G$2005,1)/COUNTIFS('الدفعات'!$B$6:$B$2005,A396&amp;"",'الدفعات'!$G$6:$G$2005,1),""))</f>
        <v/>
      </c>
      <c r="S396" s="22">
        <f>IF(Q396="متأخر",COUNTIFS($Q$6:$Q$505,"متأخر",$O$6:$O$505,"&gt;"&amp;O396)+COUNTIFS($Q$6:Q396,"متأخر",$O$6:O396,O396),"")</f>
        <v/>
      </c>
    </row>
    <row r="397">
      <c r="A397" s="5" t="n"/>
      <c r="B397" s="5" t="n"/>
      <c r="C397" s="5" t="n"/>
      <c r="D397" s="5" t="n"/>
      <c r="E397" s="20" t="n"/>
      <c r="F397" s="5" t="n"/>
      <c r="G397" s="19" t="n"/>
      <c r="H397" s="5" t="n"/>
      <c r="I397" s="21">
        <f>IF(F397&amp;""="","",IFERROR(INDEX('المراحل'!$B$6:$B$45,MATCH(F397&amp;"",'المراحل'!$A$6:$A$45,0)),""))</f>
        <v/>
      </c>
      <c r="J397" s="22">
        <f>IF(A397&amp;""="","",IF(B397&amp;""="",1,COUNTIFS($B$6:B397,B397&amp;"",$H$6:H397,"&lt;&gt;منسحب")))</f>
        <v/>
      </c>
      <c r="K397" s="21">
        <f>IF(OR(I397="",J397=""),"",IF(H397="منسحب",0,ROUND(I397*IF(J397&lt;=1,0,IF(J397=2,'الإعدادات'!$B$5,'الإعدادات'!$B$6)),2)))</f>
        <v/>
      </c>
      <c r="L397" s="21">
        <f>IF(K397="","",IF(H397="منسحب",0,ROUND(MAX(0,I397-K397-N(G397)),2)))</f>
        <v/>
      </c>
      <c r="M397" s="21">
        <f>IF(L397="","",ROUND(L397*SUMIFS('الإعدادات'!$C$10:$C$17,'الإعدادات'!$B$10:$B$17,"&lt;="&amp;'الإعدادات'!$B$4),2))</f>
        <v/>
      </c>
      <c r="N397" s="21">
        <f>IF(A397&amp;""="","",SUMIFS('الدفعات'!$C$6:$C$2005,'الدفعات'!$B$6:$B$2005,A397&amp;""))</f>
        <v/>
      </c>
      <c r="O397" s="21">
        <f>IF(M397="","",ROUND(M397-N397,2))</f>
        <v/>
      </c>
      <c r="P397" s="21">
        <f>IF(L397="","",ROUND(L397-N397,2))</f>
        <v/>
      </c>
      <c r="Q397" s="6">
        <f>IF(A397&amp;""="","",IF(H397="منسحب","منسحب",IF(L397="","بيانات ناقصة",IF(O397&gt;0,"متأخر",IF(O397&lt;0,"دفع مقدمًا","مسدد حتى اليوم")))))</f>
        <v/>
      </c>
      <c r="R397" s="23">
        <f>IF(A397&amp;""="","",IFERROR(SUMIFS('الدفعات'!$A$6:$A$2005,'الدفعات'!$B$6:$B$2005,A397&amp;"",'الدفعات'!$G$6:$G$2005,1)/COUNTIFS('الدفعات'!$B$6:$B$2005,A397&amp;"",'الدفعات'!$G$6:$G$2005,1),""))</f>
        <v/>
      </c>
      <c r="S397" s="22">
        <f>IF(Q397="متأخر",COUNTIFS($Q$6:$Q$505,"متأخر",$O$6:$O$505,"&gt;"&amp;O397)+COUNTIFS($Q$6:Q397,"متأخر",$O$6:O397,O397),"")</f>
        <v/>
      </c>
    </row>
    <row r="398">
      <c r="A398" s="5" t="n"/>
      <c r="B398" s="5" t="n"/>
      <c r="C398" s="5" t="n"/>
      <c r="D398" s="5" t="n"/>
      <c r="E398" s="20" t="n"/>
      <c r="F398" s="5" t="n"/>
      <c r="G398" s="19" t="n"/>
      <c r="H398" s="5" t="n"/>
      <c r="I398" s="21">
        <f>IF(F398&amp;""="","",IFERROR(INDEX('المراحل'!$B$6:$B$45,MATCH(F398&amp;"",'المراحل'!$A$6:$A$45,0)),""))</f>
        <v/>
      </c>
      <c r="J398" s="22">
        <f>IF(A398&amp;""="","",IF(B398&amp;""="",1,COUNTIFS($B$6:B398,B398&amp;"",$H$6:H398,"&lt;&gt;منسحب")))</f>
        <v/>
      </c>
      <c r="K398" s="21">
        <f>IF(OR(I398="",J398=""),"",IF(H398="منسحب",0,ROUND(I398*IF(J398&lt;=1,0,IF(J398=2,'الإعدادات'!$B$5,'الإعدادات'!$B$6)),2)))</f>
        <v/>
      </c>
      <c r="L398" s="21">
        <f>IF(K398="","",IF(H398="منسحب",0,ROUND(MAX(0,I398-K398-N(G398)),2)))</f>
        <v/>
      </c>
      <c r="M398" s="21">
        <f>IF(L398="","",ROUND(L398*SUMIFS('الإعدادات'!$C$10:$C$17,'الإعدادات'!$B$10:$B$17,"&lt;="&amp;'الإعدادات'!$B$4),2))</f>
        <v/>
      </c>
      <c r="N398" s="21">
        <f>IF(A398&amp;""="","",SUMIFS('الدفعات'!$C$6:$C$2005,'الدفعات'!$B$6:$B$2005,A398&amp;""))</f>
        <v/>
      </c>
      <c r="O398" s="21">
        <f>IF(M398="","",ROUND(M398-N398,2))</f>
        <v/>
      </c>
      <c r="P398" s="21">
        <f>IF(L398="","",ROUND(L398-N398,2))</f>
        <v/>
      </c>
      <c r="Q398" s="6">
        <f>IF(A398&amp;""="","",IF(H398="منسحب","منسحب",IF(L398="","بيانات ناقصة",IF(O398&gt;0,"متأخر",IF(O398&lt;0,"دفع مقدمًا","مسدد حتى اليوم")))))</f>
        <v/>
      </c>
      <c r="R398" s="23">
        <f>IF(A398&amp;""="","",IFERROR(SUMIFS('الدفعات'!$A$6:$A$2005,'الدفعات'!$B$6:$B$2005,A398&amp;"",'الدفعات'!$G$6:$G$2005,1)/COUNTIFS('الدفعات'!$B$6:$B$2005,A398&amp;"",'الدفعات'!$G$6:$G$2005,1),""))</f>
        <v/>
      </c>
      <c r="S398" s="22">
        <f>IF(Q398="متأخر",COUNTIFS($Q$6:$Q$505,"متأخر",$O$6:$O$505,"&gt;"&amp;O398)+COUNTIFS($Q$6:Q398,"متأخر",$O$6:O398,O398),"")</f>
        <v/>
      </c>
    </row>
    <row r="399">
      <c r="A399" s="5" t="n"/>
      <c r="B399" s="5" t="n"/>
      <c r="C399" s="5" t="n"/>
      <c r="D399" s="5" t="n"/>
      <c r="E399" s="20" t="n"/>
      <c r="F399" s="5" t="n"/>
      <c r="G399" s="19" t="n"/>
      <c r="H399" s="5" t="n"/>
      <c r="I399" s="21">
        <f>IF(F399&amp;""="","",IFERROR(INDEX('المراحل'!$B$6:$B$45,MATCH(F399&amp;"",'المراحل'!$A$6:$A$45,0)),""))</f>
        <v/>
      </c>
      <c r="J399" s="22">
        <f>IF(A399&amp;""="","",IF(B399&amp;""="",1,COUNTIFS($B$6:B399,B399&amp;"",$H$6:H399,"&lt;&gt;منسحب")))</f>
        <v/>
      </c>
      <c r="K399" s="21">
        <f>IF(OR(I399="",J399=""),"",IF(H399="منسحب",0,ROUND(I399*IF(J399&lt;=1,0,IF(J399=2,'الإعدادات'!$B$5,'الإعدادات'!$B$6)),2)))</f>
        <v/>
      </c>
      <c r="L399" s="21">
        <f>IF(K399="","",IF(H399="منسحب",0,ROUND(MAX(0,I399-K399-N(G399)),2)))</f>
        <v/>
      </c>
      <c r="M399" s="21">
        <f>IF(L399="","",ROUND(L399*SUMIFS('الإعدادات'!$C$10:$C$17,'الإعدادات'!$B$10:$B$17,"&lt;="&amp;'الإعدادات'!$B$4),2))</f>
        <v/>
      </c>
      <c r="N399" s="21">
        <f>IF(A399&amp;""="","",SUMIFS('الدفعات'!$C$6:$C$2005,'الدفعات'!$B$6:$B$2005,A399&amp;""))</f>
        <v/>
      </c>
      <c r="O399" s="21">
        <f>IF(M399="","",ROUND(M399-N399,2))</f>
        <v/>
      </c>
      <c r="P399" s="21">
        <f>IF(L399="","",ROUND(L399-N399,2))</f>
        <v/>
      </c>
      <c r="Q399" s="6">
        <f>IF(A399&amp;""="","",IF(H399="منسحب","منسحب",IF(L399="","بيانات ناقصة",IF(O399&gt;0,"متأخر",IF(O399&lt;0,"دفع مقدمًا","مسدد حتى اليوم")))))</f>
        <v/>
      </c>
      <c r="R399" s="23">
        <f>IF(A399&amp;""="","",IFERROR(SUMIFS('الدفعات'!$A$6:$A$2005,'الدفعات'!$B$6:$B$2005,A399&amp;"",'الدفعات'!$G$6:$G$2005,1)/COUNTIFS('الدفعات'!$B$6:$B$2005,A399&amp;"",'الدفعات'!$G$6:$G$2005,1),""))</f>
        <v/>
      </c>
      <c r="S399" s="22">
        <f>IF(Q399="متأخر",COUNTIFS($Q$6:$Q$505,"متأخر",$O$6:$O$505,"&gt;"&amp;O399)+COUNTIFS($Q$6:Q399,"متأخر",$O$6:O399,O399),"")</f>
        <v/>
      </c>
    </row>
    <row r="400">
      <c r="A400" s="5" t="n"/>
      <c r="B400" s="5" t="n"/>
      <c r="C400" s="5" t="n"/>
      <c r="D400" s="5" t="n"/>
      <c r="E400" s="20" t="n"/>
      <c r="F400" s="5" t="n"/>
      <c r="G400" s="19" t="n"/>
      <c r="H400" s="5" t="n"/>
      <c r="I400" s="21">
        <f>IF(F400&amp;""="","",IFERROR(INDEX('المراحل'!$B$6:$B$45,MATCH(F400&amp;"",'المراحل'!$A$6:$A$45,0)),""))</f>
        <v/>
      </c>
      <c r="J400" s="22">
        <f>IF(A400&amp;""="","",IF(B400&amp;""="",1,COUNTIFS($B$6:B400,B400&amp;"",$H$6:H400,"&lt;&gt;منسحب")))</f>
        <v/>
      </c>
      <c r="K400" s="21">
        <f>IF(OR(I400="",J400=""),"",IF(H400="منسحب",0,ROUND(I400*IF(J400&lt;=1,0,IF(J400=2,'الإعدادات'!$B$5,'الإعدادات'!$B$6)),2)))</f>
        <v/>
      </c>
      <c r="L400" s="21">
        <f>IF(K400="","",IF(H400="منسحب",0,ROUND(MAX(0,I400-K400-N(G400)),2)))</f>
        <v/>
      </c>
      <c r="M400" s="21">
        <f>IF(L400="","",ROUND(L400*SUMIFS('الإعدادات'!$C$10:$C$17,'الإعدادات'!$B$10:$B$17,"&lt;="&amp;'الإعدادات'!$B$4),2))</f>
        <v/>
      </c>
      <c r="N400" s="21">
        <f>IF(A400&amp;""="","",SUMIFS('الدفعات'!$C$6:$C$2005,'الدفعات'!$B$6:$B$2005,A400&amp;""))</f>
        <v/>
      </c>
      <c r="O400" s="21">
        <f>IF(M400="","",ROUND(M400-N400,2))</f>
        <v/>
      </c>
      <c r="P400" s="21">
        <f>IF(L400="","",ROUND(L400-N400,2))</f>
        <v/>
      </c>
      <c r="Q400" s="6">
        <f>IF(A400&amp;""="","",IF(H400="منسحب","منسحب",IF(L400="","بيانات ناقصة",IF(O400&gt;0,"متأخر",IF(O400&lt;0,"دفع مقدمًا","مسدد حتى اليوم")))))</f>
        <v/>
      </c>
      <c r="R400" s="23">
        <f>IF(A400&amp;""="","",IFERROR(SUMIFS('الدفعات'!$A$6:$A$2005,'الدفعات'!$B$6:$B$2005,A400&amp;"",'الدفعات'!$G$6:$G$2005,1)/COUNTIFS('الدفعات'!$B$6:$B$2005,A400&amp;"",'الدفعات'!$G$6:$G$2005,1),""))</f>
        <v/>
      </c>
      <c r="S400" s="22">
        <f>IF(Q400="متأخر",COUNTIFS($Q$6:$Q$505,"متأخر",$O$6:$O$505,"&gt;"&amp;O400)+COUNTIFS($Q$6:Q400,"متأخر",$O$6:O400,O400),"")</f>
        <v/>
      </c>
    </row>
    <row r="401">
      <c r="A401" s="5" t="n"/>
      <c r="B401" s="5" t="n"/>
      <c r="C401" s="5" t="n"/>
      <c r="D401" s="5" t="n"/>
      <c r="E401" s="20" t="n"/>
      <c r="F401" s="5" t="n"/>
      <c r="G401" s="19" t="n"/>
      <c r="H401" s="5" t="n"/>
      <c r="I401" s="21">
        <f>IF(F401&amp;""="","",IFERROR(INDEX('المراحل'!$B$6:$B$45,MATCH(F401&amp;"",'المراحل'!$A$6:$A$45,0)),""))</f>
        <v/>
      </c>
      <c r="J401" s="22">
        <f>IF(A401&amp;""="","",IF(B401&amp;""="",1,COUNTIFS($B$6:B401,B401&amp;"",$H$6:H401,"&lt;&gt;منسحب")))</f>
        <v/>
      </c>
      <c r="K401" s="21">
        <f>IF(OR(I401="",J401=""),"",IF(H401="منسحب",0,ROUND(I401*IF(J401&lt;=1,0,IF(J401=2,'الإعدادات'!$B$5,'الإعدادات'!$B$6)),2)))</f>
        <v/>
      </c>
      <c r="L401" s="21">
        <f>IF(K401="","",IF(H401="منسحب",0,ROUND(MAX(0,I401-K401-N(G401)),2)))</f>
        <v/>
      </c>
      <c r="M401" s="21">
        <f>IF(L401="","",ROUND(L401*SUMIFS('الإعدادات'!$C$10:$C$17,'الإعدادات'!$B$10:$B$17,"&lt;="&amp;'الإعدادات'!$B$4),2))</f>
        <v/>
      </c>
      <c r="N401" s="21">
        <f>IF(A401&amp;""="","",SUMIFS('الدفعات'!$C$6:$C$2005,'الدفعات'!$B$6:$B$2005,A401&amp;""))</f>
        <v/>
      </c>
      <c r="O401" s="21">
        <f>IF(M401="","",ROUND(M401-N401,2))</f>
        <v/>
      </c>
      <c r="P401" s="21">
        <f>IF(L401="","",ROUND(L401-N401,2))</f>
        <v/>
      </c>
      <c r="Q401" s="6">
        <f>IF(A401&amp;""="","",IF(H401="منسحب","منسحب",IF(L401="","بيانات ناقصة",IF(O401&gt;0,"متأخر",IF(O401&lt;0,"دفع مقدمًا","مسدد حتى اليوم")))))</f>
        <v/>
      </c>
      <c r="R401" s="23">
        <f>IF(A401&amp;""="","",IFERROR(SUMIFS('الدفعات'!$A$6:$A$2005,'الدفعات'!$B$6:$B$2005,A401&amp;"",'الدفعات'!$G$6:$G$2005,1)/COUNTIFS('الدفعات'!$B$6:$B$2005,A401&amp;"",'الدفعات'!$G$6:$G$2005,1),""))</f>
        <v/>
      </c>
      <c r="S401" s="22">
        <f>IF(Q401="متأخر",COUNTIFS($Q$6:$Q$505,"متأخر",$O$6:$O$505,"&gt;"&amp;O401)+COUNTIFS($Q$6:Q401,"متأخر",$O$6:O401,O401),"")</f>
        <v/>
      </c>
    </row>
    <row r="402">
      <c r="A402" s="5" t="n"/>
      <c r="B402" s="5" t="n"/>
      <c r="C402" s="5" t="n"/>
      <c r="D402" s="5" t="n"/>
      <c r="E402" s="20" t="n"/>
      <c r="F402" s="5" t="n"/>
      <c r="G402" s="19" t="n"/>
      <c r="H402" s="5" t="n"/>
      <c r="I402" s="21">
        <f>IF(F402&amp;""="","",IFERROR(INDEX('المراحل'!$B$6:$B$45,MATCH(F402&amp;"",'المراحل'!$A$6:$A$45,0)),""))</f>
        <v/>
      </c>
      <c r="J402" s="22">
        <f>IF(A402&amp;""="","",IF(B402&amp;""="",1,COUNTIFS($B$6:B402,B402&amp;"",$H$6:H402,"&lt;&gt;منسحب")))</f>
        <v/>
      </c>
      <c r="K402" s="21">
        <f>IF(OR(I402="",J402=""),"",IF(H402="منسحب",0,ROUND(I402*IF(J402&lt;=1,0,IF(J402=2,'الإعدادات'!$B$5,'الإعدادات'!$B$6)),2)))</f>
        <v/>
      </c>
      <c r="L402" s="21">
        <f>IF(K402="","",IF(H402="منسحب",0,ROUND(MAX(0,I402-K402-N(G402)),2)))</f>
        <v/>
      </c>
      <c r="M402" s="21">
        <f>IF(L402="","",ROUND(L402*SUMIFS('الإعدادات'!$C$10:$C$17,'الإعدادات'!$B$10:$B$17,"&lt;="&amp;'الإعدادات'!$B$4),2))</f>
        <v/>
      </c>
      <c r="N402" s="21">
        <f>IF(A402&amp;""="","",SUMIFS('الدفعات'!$C$6:$C$2005,'الدفعات'!$B$6:$B$2005,A402&amp;""))</f>
        <v/>
      </c>
      <c r="O402" s="21">
        <f>IF(M402="","",ROUND(M402-N402,2))</f>
        <v/>
      </c>
      <c r="P402" s="21">
        <f>IF(L402="","",ROUND(L402-N402,2))</f>
        <v/>
      </c>
      <c r="Q402" s="6">
        <f>IF(A402&amp;""="","",IF(H402="منسحب","منسحب",IF(L402="","بيانات ناقصة",IF(O402&gt;0,"متأخر",IF(O402&lt;0,"دفع مقدمًا","مسدد حتى اليوم")))))</f>
        <v/>
      </c>
      <c r="R402" s="23">
        <f>IF(A402&amp;""="","",IFERROR(SUMIFS('الدفعات'!$A$6:$A$2005,'الدفعات'!$B$6:$B$2005,A402&amp;"",'الدفعات'!$G$6:$G$2005,1)/COUNTIFS('الدفعات'!$B$6:$B$2005,A402&amp;"",'الدفعات'!$G$6:$G$2005,1),""))</f>
        <v/>
      </c>
      <c r="S402" s="22">
        <f>IF(Q402="متأخر",COUNTIFS($Q$6:$Q$505,"متأخر",$O$6:$O$505,"&gt;"&amp;O402)+COUNTIFS($Q$6:Q402,"متأخر",$O$6:O402,O402),"")</f>
        <v/>
      </c>
    </row>
    <row r="403">
      <c r="A403" s="5" t="n"/>
      <c r="B403" s="5" t="n"/>
      <c r="C403" s="5" t="n"/>
      <c r="D403" s="5" t="n"/>
      <c r="E403" s="20" t="n"/>
      <c r="F403" s="5" t="n"/>
      <c r="G403" s="19" t="n"/>
      <c r="H403" s="5" t="n"/>
      <c r="I403" s="21">
        <f>IF(F403&amp;""="","",IFERROR(INDEX('المراحل'!$B$6:$B$45,MATCH(F403&amp;"",'المراحل'!$A$6:$A$45,0)),""))</f>
        <v/>
      </c>
      <c r="J403" s="22">
        <f>IF(A403&amp;""="","",IF(B403&amp;""="",1,COUNTIFS($B$6:B403,B403&amp;"",$H$6:H403,"&lt;&gt;منسحب")))</f>
        <v/>
      </c>
      <c r="K403" s="21">
        <f>IF(OR(I403="",J403=""),"",IF(H403="منسحب",0,ROUND(I403*IF(J403&lt;=1,0,IF(J403=2,'الإعدادات'!$B$5,'الإعدادات'!$B$6)),2)))</f>
        <v/>
      </c>
      <c r="L403" s="21">
        <f>IF(K403="","",IF(H403="منسحب",0,ROUND(MAX(0,I403-K403-N(G403)),2)))</f>
        <v/>
      </c>
      <c r="M403" s="21">
        <f>IF(L403="","",ROUND(L403*SUMIFS('الإعدادات'!$C$10:$C$17,'الإعدادات'!$B$10:$B$17,"&lt;="&amp;'الإعدادات'!$B$4),2))</f>
        <v/>
      </c>
      <c r="N403" s="21">
        <f>IF(A403&amp;""="","",SUMIFS('الدفعات'!$C$6:$C$2005,'الدفعات'!$B$6:$B$2005,A403&amp;""))</f>
        <v/>
      </c>
      <c r="O403" s="21">
        <f>IF(M403="","",ROUND(M403-N403,2))</f>
        <v/>
      </c>
      <c r="P403" s="21">
        <f>IF(L403="","",ROUND(L403-N403,2))</f>
        <v/>
      </c>
      <c r="Q403" s="6">
        <f>IF(A403&amp;""="","",IF(H403="منسحب","منسحب",IF(L403="","بيانات ناقصة",IF(O403&gt;0,"متأخر",IF(O403&lt;0,"دفع مقدمًا","مسدد حتى اليوم")))))</f>
        <v/>
      </c>
      <c r="R403" s="23">
        <f>IF(A403&amp;""="","",IFERROR(SUMIFS('الدفعات'!$A$6:$A$2005,'الدفعات'!$B$6:$B$2005,A403&amp;"",'الدفعات'!$G$6:$G$2005,1)/COUNTIFS('الدفعات'!$B$6:$B$2005,A403&amp;"",'الدفعات'!$G$6:$G$2005,1),""))</f>
        <v/>
      </c>
      <c r="S403" s="22">
        <f>IF(Q403="متأخر",COUNTIFS($Q$6:$Q$505,"متأخر",$O$6:$O$505,"&gt;"&amp;O403)+COUNTIFS($Q$6:Q403,"متأخر",$O$6:O403,O403),"")</f>
        <v/>
      </c>
    </row>
    <row r="404">
      <c r="A404" s="5" t="n"/>
      <c r="B404" s="5" t="n"/>
      <c r="C404" s="5" t="n"/>
      <c r="D404" s="5" t="n"/>
      <c r="E404" s="20" t="n"/>
      <c r="F404" s="5" t="n"/>
      <c r="G404" s="19" t="n"/>
      <c r="H404" s="5" t="n"/>
      <c r="I404" s="21">
        <f>IF(F404&amp;""="","",IFERROR(INDEX('المراحل'!$B$6:$B$45,MATCH(F404&amp;"",'المراحل'!$A$6:$A$45,0)),""))</f>
        <v/>
      </c>
      <c r="J404" s="22">
        <f>IF(A404&amp;""="","",IF(B404&amp;""="",1,COUNTIFS($B$6:B404,B404&amp;"",$H$6:H404,"&lt;&gt;منسحب")))</f>
        <v/>
      </c>
      <c r="K404" s="21">
        <f>IF(OR(I404="",J404=""),"",IF(H404="منسحب",0,ROUND(I404*IF(J404&lt;=1,0,IF(J404=2,'الإعدادات'!$B$5,'الإعدادات'!$B$6)),2)))</f>
        <v/>
      </c>
      <c r="L404" s="21">
        <f>IF(K404="","",IF(H404="منسحب",0,ROUND(MAX(0,I404-K404-N(G404)),2)))</f>
        <v/>
      </c>
      <c r="M404" s="21">
        <f>IF(L404="","",ROUND(L404*SUMIFS('الإعدادات'!$C$10:$C$17,'الإعدادات'!$B$10:$B$17,"&lt;="&amp;'الإعدادات'!$B$4),2))</f>
        <v/>
      </c>
      <c r="N404" s="21">
        <f>IF(A404&amp;""="","",SUMIFS('الدفعات'!$C$6:$C$2005,'الدفعات'!$B$6:$B$2005,A404&amp;""))</f>
        <v/>
      </c>
      <c r="O404" s="21">
        <f>IF(M404="","",ROUND(M404-N404,2))</f>
        <v/>
      </c>
      <c r="P404" s="21">
        <f>IF(L404="","",ROUND(L404-N404,2))</f>
        <v/>
      </c>
      <c r="Q404" s="6">
        <f>IF(A404&amp;""="","",IF(H404="منسحب","منسحب",IF(L404="","بيانات ناقصة",IF(O404&gt;0,"متأخر",IF(O404&lt;0,"دفع مقدمًا","مسدد حتى اليوم")))))</f>
        <v/>
      </c>
      <c r="R404" s="23">
        <f>IF(A404&amp;""="","",IFERROR(SUMIFS('الدفعات'!$A$6:$A$2005,'الدفعات'!$B$6:$B$2005,A404&amp;"",'الدفعات'!$G$6:$G$2005,1)/COUNTIFS('الدفعات'!$B$6:$B$2005,A404&amp;"",'الدفعات'!$G$6:$G$2005,1),""))</f>
        <v/>
      </c>
      <c r="S404" s="22">
        <f>IF(Q404="متأخر",COUNTIFS($Q$6:$Q$505,"متأخر",$O$6:$O$505,"&gt;"&amp;O404)+COUNTIFS($Q$6:Q404,"متأخر",$O$6:O404,O404),"")</f>
        <v/>
      </c>
    </row>
    <row r="405">
      <c r="A405" s="5" t="n"/>
      <c r="B405" s="5" t="n"/>
      <c r="C405" s="5" t="n"/>
      <c r="D405" s="5" t="n"/>
      <c r="E405" s="20" t="n"/>
      <c r="F405" s="5" t="n"/>
      <c r="G405" s="19" t="n"/>
      <c r="H405" s="5" t="n"/>
      <c r="I405" s="21">
        <f>IF(F405&amp;""="","",IFERROR(INDEX('المراحل'!$B$6:$B$45,MATCH(F405&amp;"",'المراحل'!$A$6:$A$45,0)),""))</f>
        <v/>
      </c>
      <c r="J405" s="22">
        <f>IF(A405&amp;""="","",IF(B405&amp;""="",1,COUNTIFS($B$6:B405,B405&amp;"",$H$6:H405,"&lt;&gt;منسحب")))</f>
        <v/>
      </c>
      <c r="K405" s="21">
        <f>IF(OR(I405="",J405=""),"",IF(H405="منسحب",0,ROUND(I405*IF(J405&lt;=1,0,IF(J405=2,'الإعدادات'!$B$5,'الإعدادات'!$B$6)),2)))</f>
        <v/>
      </c>
      <c r="L405" s="21">
        <f>IF(K405="","",IF(H405="منسحب",0,ROUND(MAX(0,I405-K405-N(G405)),2)))</f>
        <v/>
      </c>
      <c r="M405" s="21">
        <f>IF(L405="","",ROUND(L405*SUMIFS('الإعدادات'!$C$10:$C$17,'الإعدادات'!$B$10:$B$17,"&lt;="&amp;'الإعدادات'!$B$4),2))</f>
        <v/>
      </c>
      <c r="N405" s="21">
        <f>IF(A405&amp;""="","",SUMIFS('الدفعات'!$C$6:$C$2005,'الدفعات'!$B$6:$B$2005,A405&amp;""))</f>
        <v/>
      </c>
      <c r="O405" s="21">
        <f>IF(M405="","",ROUND(M405-N405,2))</f>
        <v/>
      </c>
      <c r="P405" s="21">
        <f>IF(L405="","",ROUND(L405-N405,2))</f>
        <v/>
      </c>
      <c r="Q405" s="6">
        <f>IF(A405&amp;""="","",IF(H405="منسحب","منسحب",IF(L405="","بيانات ناقصة",IF(O405&gt;0,"متأخر",IF(O405&lt;0,"دفع مقدمًا","مسدد حتى اليوم")))))</f>
        <v/>
      </c>
      <c r="R405" s="23">
        <f>IF(A405&amp;""="","",IFERROR(SUMIFS('الدفعات'!$A$6:$A$2005,'الدفعات'!$B$6:$B$2005,A405&amp;"",'الدفعات'!$G$6:$G$2005,1)/COUNTIFS('الدفعات'!$B$6:$B$2005,A405&amp;"",'الدفعات'!$G$6:$G$2005,1),""))</f>
        <v/>
      </c>
      <c r="S405" s="22">
        <f>IF(Q405="متأخر",COUNTIFS($Q$6:$Q$505,"متأخر",$O$6:$O$505,"&gt;"&amp;O405)+COUNTIFS($Q$6:Q405,"متأخر",$O$6:O405,O405),"")</f>
        <v/>
      </c>
    </row>
    <row r="406">
      <c r="A406" s="5" t="n"/>
      <c r="B406" s="5" t="n"/>
      <c r="C406" s="5" t="n"/>
      <c r="D406" s="5" t="n"/>
      <c r="E406" s="20" t="n"/>
      <c r="F406" s="5" t="n"/>
      <c r="G406" s="19" t="n"/>
      <c r="H406" s="5" t="n"/>
      <c r="I406" s="21">
        <f>IF(F406&amp;""="","",IFERROR(INDEX('المراحل'!$B$6:$B$45,MATCH(F406&amp;"",'المراحل'!$A$6:$A$45,0)),""))</f>
        <v/>
      </c>
      <c r="J406" s="22">
        <f>IF(A406&amp;""="","",IF(B406&amp;""="",1,COUNTIFS($B$6:B406,B406&amp;"",$H$6:H406,"&lt;&gt;منسحب")))</f>
        <v/>
      </c>
      <c r="K406" s="21">
        <f>IF(OR(I406="",J406=""),"",IF(H406="منسحب",0,ROUND(I406*IF(J406&lt;=1,0,IF(J406=2,'الإعدادات'!$B$5,'الإعدادات'!$B$6)),2)))</f>
        <v/>
      </c>
      <c r="L406" s="21">
        <f>IF(K406="","",IF(H406="منسحب",0,ROUND(MAX(0,I406-K406-N(G406)),2)))</f>
        <v/>
      </c>
      <c r="M406" s="21">
        <f>IF(L406="","",ROUND(L406*SUMIFS('الإعدادات'!$C$10:$C$17,'الإعدادات'!$B$10:$B$17,"&lt;="&amp;'الإعدادات'!$B$4),2))</f>
        <v/>
      </c>
      <c r="N406" s="21">
        <f>IF(A406&amp;""="","",SUMIFS('الدفعات'!$C$6:$C$2005,'الدفعات'!$B$6:$B$2005,A406&amp;""))</f>
        <v/>
      </c>
      <c r="O406" s="21">
        <f>IF(M406="","",ROUND(M406-N406,2))</f>
        <v/>
      </c>
      <c r="P406" s="21">
        <f>IF(L406="","",ROUND(L406-N406,2))</f>
        <v/>
      </c>
      <c r="Q406" s="6">
        <f>IF(A406&amp;""="","",IF(H406="منسحب","منسحب",IF(L406="","بيانات ناقصة",IF(O406&gt;0,"متأخر",IF(O406&lt;0,"دفع مقدمًا","مسدد حتى اليوم")))))</f>
        <v/>
      </c>
      <c r="R406" s="23">
        <f>IF(A406&amp;""="","",IFERROR(SUMIFS('الدفعات'!$A$6:$A$2005,'الدفعات'!$B$6:$B$2005,A406&amp;"",'الدفعات'!$G$6:$G$2005,1)/COUNTIFS('الدفعات'!$B$6:$B$2005,A406&amp;"",'الدفعات'!$G$6:$G$2005,1),""))</f>
        <v/>
      </c>
      <c r="S406" s="22">
        <f>IF(Q406="متأخر",COUNTIFS($Q$6:$Q$505,"متأخر",$O$6:$O$505,"&gt;"&amp;O406)+COUNTIFS($Q$6:Q406,"متأخر",$O$6:O406,O406),"")</f>
        <v/>
      </c>
    </row>
    <row r="407">
      <c r="A407" s="5" t="n"/>
      <c r="B407" s="5" t="n"/>
      <c r="C407" s="5" t="n"/>
      <c r="D407" s="5" t="n"/>
      <c r="E407" s="20" t="n"/>
      <c r="F407" s="5" t="n"/>
      <c r="G407" s="19" t="n"/>
      <c r="H407" s="5" t="n"/>
      <c r="I407" s="21">
        <f>IF(F407&amp;""="","",IFERROR(INDEX('المراحل'!$B$6:$B$45,MATCH(F407&amp;"",'المراحل'!$A$6:$A$45,0)),""))</f>
        <v/>
      </c>
      <c r="J407" s="22">
        <f>IF(A407&amp;""="","",IF(B407&amp;""="",1,COUNTIFS($B$6:B407,B407&amp;"",$H$6:H407,"&lt;&gt;منسحب")))</f>
        <v/>
      </c>
      <c r="K407" s="21">
        <f>IF(OR(I407="",J407=""),"",IF(H407="منسحب",0,ROUND(I407*IF(J407&lt;=1,0,IF(J407=2,'الإعدادات'!$B$5,'الإعدادات'!$B$6)),2)))</f>
        <v/>
      </c>
      <c r="L407" s="21">
        <f>IF(K407="","",IF(H407="منسحب",0,ROUND(MAX(0,I407-K407-N(G407)),2)))</f>
        <v/>
      </c>
      <c r="M407" s="21">
        <f>IF(L407="","",ROUND(L407*SUMIFS('الإعدادات'!$C$10:$C$17,'الإعدادات'!$B$10:$B$17,"&lt;="&amp;'الإعدادات'!$B$4),2))</f>
        <v/>
      </c>
      <c r="N407" s="21">
        <f>IF(A407&amp;""="","",SUMIFS('الدفعات'!$C$6:$C$2005,'الدفعات'!$B$6:$B$2005,A407&amp;""))</f>
        <v/>
      </c>
      <c r="O407" s="21">
        <f>IF(M407="","",ROUND(M407-N407,2))</f>
        <v/>
      </c>
      <c r="P407" s="21">
        <f>IF(L407="","",ROUND(L407-N407,2))</f>
        <v/>
      </c>
      <c r="Q407" s="6">
        <f>IF(A407&amp;""="","",IF(H407="منسحب","منسحب",IF(L407="","بيانات ناقصة",IF(O407&gt;0,"متأخر",IF(O407&lt;0,"دفع مقدمًا","مسدد حتى اليوم")))))</f>
        <v/>
      </c>
      <c r="R407" s="23">
        <f>IF(A407&amp;""="","",IFERROR(SUMIFS('الدفعات'!$A$6:$A$2005,'الدفعات'!$B$6:$B$2005,A407&amp;"",'الدفعات'!$G$6:$G$2005,1)/COUNTIFS('الدفعات'!$B$6:$B$2005,A407&amp;"",'الدفعات'!$G$6:$G$2005,1),""))</f>
        <v/>
      </c>
      <c r="S407" s="22">
        <f>IF(Q407="متأخر",COUNTIFS($Q$6:$Q$505,"متأخر",$O$6:$O$505,"&gt;"&amp;O407)+COUNTIFS($Q$6:Q407,"متأخر",$O$6:O407,O407),"")</f>
        <v/>
      </c>
    </row>
    <row r="408">
      <c r="A408" s="5" t="n"/>
      <c r="B408" s="5" t="n"/>
      <c r="C408" s="5" t="n"/>
      <c r="D408" s="5" t="n"/>
      <c r="E408" s="20" t="n"/>
      <c r="F408" s="5" t="n"/>
      <c r="G408" s="19" t="n"/>
      <c r="H408" s="5" t="n"/>
      <c r="I408" s="21">
        <f>IF(F408&amp;""="","",IFERROR(INDEX('المراحل'!$B$6:$B$45,MATCH(F408&amp;"",'المراحل'!$A$6:$A$45,0)),""))</f>
        <v/>
      </c>
      <c r="J408" s="22">
        <f>IF(A408&amp;""="","",IF(B408&amp;""="",1,COUNTIFS($B$6:B408,B408&amp;"",$H$6:H408,"&lt;&gt;منسحب")))</f>
        <v/>
      </c>
      <c r="K408" s="21">
        <f>IF(OR(I408="",J408=""),"",IF(H408="منسحب",0,ROUND(I408*IF(J408&lt;=1,0,IF(J408=2,'الإعدادات'!$B$5,'الإعدادات'!$B$6)),2)))</f>
        <v/>
      </c>
      <c r="L408" s="21">
        <f>IF(K408="","",IF(H408="منسحب",0,ROUND(MAX(0,I408-K408-N(G408)),2)))</f>
        <v/>
      </c>
      <c r="M408" s="21">
        <f>IF(L408="","",ROUND(L408*SUMIFS('الإعدادات'!$C$10:$C$17,'الإعدادات'!$B$10:$B$17,"&lt;="&amp;'الإعدادات'!$B$4),2))</f>
        <v/>
      </c>
      <c r="N408" s="21">
        <f>IF(A408&amp;""="","",SUMIFS('الدفعات'!$C$6:$C$2005,'الدفعات'!$B$6:$B$2005,A408&amp;""))</f>
        <v/>
      </c>
      <c r="O408" s="21">
        <f>IF(M408="","",ROUND(M408-N408,2))</f>
        <v/>
      </c>
      <c r="P408" s="21">
        <f>IF(L408="","",ROUND(L408-N408,2))</f>
        <v/>
      </c>
      <c r="Q408" s="6">
        <f>IF(A408&amp;""="","",IF(H408="منسحب","منسحب",IF(L408="","بيانات ناقصة",IF(O408&gt;0,"متأخر",IF(O408&lt;0,"دفع مقدمًا","مسدد حتى اليوم")))))</f>
        <v/>
      </c>
      <c r="R408" s="23">
        <f>IF(A408&amp;""="","",IFERROR(SUMIFS('الدفعات'!$A$6:$A$2005,'الدفعات'!$B$6:$B$2005,A408&amp;"",'الدفعات'!$G$6:$G$2005,1)/COUNTIFS('الدفعات'!$B$6:$B$2005,A408&amp;"",'الدفعات'!$G$6:$G$2005,1),""))</f>
        <v/>
      </c>
      <c r="S408" s="22">
        <f>IF(Q408="متأخر",COUNTIFS($Q$6:$Q$505,"متأخر",$O$6:$O$505,"&gt;"&amp;O408)+COUNTIFS($Q$6:Q408,"متأخر",$O$6:O408,O408),"")</f>
        <v/>
      </c>
    </row>
    <row r="409">
      <c r="A409" s="5" t="n"/>
      <c r="B409" s="5" t="n"/>
      <c r="C409" s="5" t="n"/>
      <c r="D409" s="5" t="n"/>
      <c r="E409" s="20" t="n"/>
      <c r="F409" s="5" t="n"/>
      <c r="G409" s="19" t="n"/>
      <c r="H409" s="5" t="n"/>
      <c r="I409" s="21">
        <f>IF(F409&amp;""="","",IFERROR(INDEX('المراحل'!$B$6:$B$45,MATCH(F409&amp;"",'المراحل'!$A$6:$A$45,0)),""))</f>
        <v/>
      </c>
      <c r="J409" s="22">
        <f>IF(A409&amp;""="","",IF(B409&amp;""="",1,COUNTIFS($B$6:B409,B409&amp;"",$H$6:H409,"&lt;&gt;منسحب")))</f>
        <v/>
      </c>
      <c r="K409" s="21">
        <f>IF(OR(I409="",J409=""),"",IF(H409="منسحب",0,ROUND(I409*IF(J409&lt;=1,0,IF(J409=2,'الإعدادات'!$B$5,'الإعدادات'!$B$6)),2)))</f>
        <v/>
      </c>
      <c r="L409" s="21">
        <f>IF(K409="","",IF(H409="منسحب",0,ROUND(MAX(0,I409-K409-N(G409)),2)))</f>
        <v/>
      </c>
      <c r="M409" s="21">
        <f>IF(L409="","",ROUND(L409*SUMIFS('الإعدادات'!$C$10:$C$17,'الإعدادات'!$B$10:$B$17,"&lt;="&amp;'الإعدادات'!$B$4),2))</f>
        <v/>
      </c>
      <c r="N409" s="21">
        <f>IF(A409&amp;""="","",SUMIFS('الدفعات'!$C$6:$C$2005,'الدفعات'!$B$6:$B$2005,A409&amp;""))</f>
        <v/>
      </c>
      <c r="O409" s="21">
        <f>IF(M409="","",ROUND(M409-N409,2))</f>
        <v/>
      </c>
      <c r="P409" s="21">
        <f>IF(L409="","",ROUND(L409-N409,2))</f>
        <v/>
      </c>
      <c r="Q409" s="6">
        <f>IF(A409&amp;""="","",IF(H409="منسحب","منسحب",IF(L409="","بيانات ناقصة",IF(O409&gt;0,"متأخر",IF(O409&lt;0,"دفع مقدمًا","مسدد حتى اليوم")))))</f>
        <v/>
      </c>
      <c r="R409" s="23">
        <f>IF(A409&amp;""="","",IFERROR(SUMIFS('الدفعات'!$A$6:$A$2005,'الدفعات'!$B$6:$B$2005,A409&amp;"",'الدفعات'!$G$6:$G$2005,1)/COUNTIFS('الدفعات'!$B$6:$B$2005,A409&amp;"",'الدفعات'!$G$6:$G$2005,1),""))</f>
        <v/>
      </c>
      <c r="S409" s="22">
        <f>IF(Q409="متأخر",COUNTIFS($Q$6:$Q$505,"متأخر",$O$6:$O$505,"&gt;"&amp;O409)+COUNTIFS($Q$6:Q409,"متأخر",$O$6:O409,O409),"")</f>
        <v/>
      </c>
    </row>
    <row r="410">
      <c r="A410" s="5" t="n"/>
      <c r="B410" s="5" t="n"/>
      <c r="C410" s="5" t="n"/>
      <c r="D410" s="5" t="n"/>
      <c r="E410" s="20" t="n"/>
      <c r="F410" s="5" t="n"/>
      <c r="G410" s="19" t="n"/>
      <c r="H410" s="5" t="n"/>
      <c r="I410" s="21">
        <f>IF(F410&amp;""="","",IFERROR(INDEX('المراحل'!$B$6:$B$45,MATCH(F410&amp;"",'المراحل'!$A$6:$A$45,0)),""))</f>
        <v/>
      </c>
      <c r="J410" s="22">
        <f>IF(A410&amp;""="","",IF(B410&amp;""="",1,COUNTIFS($B$6:B410,B410&amp;"",$H$6:H410,"&lt;&gt;منسحب")))</f>
        <v/>
      </c>
      <c r="K410" s="21">
        <f>IF(OR(I410="",J410=""),"",IF(H410="منسحب",0,ROUND(I410*IF(J410&lt;=1,0,IF(J410=2,'الإعدادات'!$B$5,'الإعدادات'!$B$6)),2)))</f>
        <v/>
      </c>
      <c r="L410" s="21">
        <f>IF(K410="","",IF(H410="منسحب",0,ROUND(MAX(0,I410-K410-N(G410)),2)))</f>
        <v/>
      </c>
      <c r="M410" s="21">
        <f>IF(L410="","",ROUND(L410*SUMIFS('الإعدادات'!$C$10:$C$17,'الإعدادات'!$B$10:$B$17,"&lt;="&amp;'الإعدادات'!$B$4),2))</f>
        <v/>
      </c>
      <c r="N410" s="21">
        <f>IF(A410&amp;""="","",SUMIFS('الدفعات'!$C$6:$C$2005,'الدفعات'!$B$6:$B$2005,A410&amp;""))</f>
        <v/>
      </c>
      <c r="O410" s="21">
        <f>IF(M410="","",ROUND(M410-N410,2))</f>
        <v/>
      </c>
      <c r="P410" s="21">
        <f>IF(L410="","",ROUND(L410-N410,2))</f>
        <v/>
      </c>
      <c r="Q410" s="6">
        <f>IF(A410&amp;""="","",IF(H410="منسحب","منسحب",IF(L410="","بيانات ناقصة",IF(O410&gt;0,"متأخر",IF(O410&lt;0,"دفع مقدمًا","مسدد حتى اليوم")))))</f>
        <v/>
      </c>
      <c r="R410" s="23">
        <f>IF(A410&amp;""="","",IFERROR(SUMIFS('الدفعات'!$A$6:$A$2005,'الدفعات'!$B$6:$B$2005,A410&amp;"",'الدفعات'!$G$6:$G$2005,1)/COUNTIFS('الدفعات'!$B$6:$B$2005,A410&amp;"",'الدفعات'!$G$6:$G$2005,1),""))</f>
        <v/>
      </c>
      <c r="S410" s="22">
        <f>IF(Q410="متأخر",COUNTIFS($Q$6:$Q$505,"متأخر",$O$6:$O$505,"&gt;"&amp;O410)+COUNTIFS($Q$6:Q410,"متأخر",$O$6:O410,O410),"")</f>
        <v/>
      </c>
    </row>
    <row r="411">
      <c r="A411" s="5" t="n"/>
      <c r="B411" s="5" t="n"/>
      <c r="C411" s="5" t="n"/>
      <c r="D411" s="5" t="n"/>
      <c r="E411" s="20" t="n"/>
      <c r="F411" s="5" t="n"/>
      <c r="G411" s="19" t="n"/>
      <c r="H411" s="5" t="n"/>
      <c r="I411" s="21">
        <f>IF(F411&amp;""="","",IFERROR(INDEX('المراحل'!$B$6:$B$45,MATCH(F411&amp;"",'المراحل'!$A$6:$A$45,0)),""))</f>
        <v/>
      </c>
      <c r="J411" s="22">
        <f>IF(A411&amp;""="","",IF(B411&amp;""="",1,COUNTIFS($B$6:B411,B411&amp;"",$H$6:H411,"&lt;&gt;منسحب")))</f>
        <v/>
      </c>
      <c r="K411" s="21">
        <f>IF(OR(I411="",J411=""),"",IF(H411="منسحب",0,ROUND(I411*IF(J411&lt;=1,0,IF(J411=2,'الإعدادات'!$B$5,'الإعدادات'!$B$6)),2)))</f>
        <v/>
      </c>
      <c r="L411" s="21">
        <f>IF(K411="","",IF(H411="منسحب",0,ROUND(MAX(0,I411-K411-N(G411)),2)))</f>
        <v/>
      </c>
      <c r="M411" s="21">
        <f>IF(L411="","",ROUND(L411*SUMIFS('الإعدادات'!$C$10:$C$17,'الإعدادات'!$B$10:$B$17,"&lt;="&amp;'الإعدادات'!$B$4),2))</f>
        <v/>
      </c>
      <c r="N411" s="21">
        <f>IF(A411&amp;""="","",SUMIFS('الدفعات'!$C$6:$C$2005,'الدفعات'!$B$6:$B$2005,A411&amp;""))</f>
        <v/>
      </c>
      <c r="O411" s="21">
        <f>IF(M411="","",ROUND(M411-N411,2))</f>
        <v/>
      </c>
      <c r="P411" s="21">
        <f>IF(L411="","",ROUND(L411-N411,2))</f>
        <v/>
      </c>
      <c r="Q411" s="6">
        <f>IF(A411&amp;""="","",IF(H411="منسحب","منسحب",IF(L411="","بيانات ناقصة",IF(O411&gt;0,"متأخر",IF(O411&lt;0,"دفع مقدمًا","مسدد حتى اليوم")))))</f>
        <v/>
      </c>
      <c r="R411" s="23">
        <f>IF(A411&amp;""="","",IFERROR(SUMIFS('الدفعات'!$A$6:$A$2005,'الدفعات'!$B$6:$B$2005,A411&amp;"",'الدفعات'!$G$6:$G$2005,1)/COUNTIFS('الدفعات'!$B$6:$B$2005,A411&amp;"",'الدفعات'!$G$6:$G$2005,1),""))</f>
        <v/>
      </c>
      <c r="S411" s="22">
        <f>IF(Q411="متأخر",COUNTIFS($Q$6:$Q$505,"متأخر",$O$6:$O$505,"&gt;"&amp;O411)+COUNTIFS($Q$6:Q411,"متأخر",$O$6:O411,O411),"")</f>
        <v/>
      </c>
    </row>
    <row r="412">
      <c r="A412" s="5" t="n"/>
      <c r="B412" s="5" t="n"/>
      <c r="C412" s="5" t="n"/>
      <c r="D412" s="5" t="n"/>
      <c r="E412" s="20" t="n"/>
      <c r="F412" s="5" t="n"/>
      <c r="G412" s="19" t="n"/>
      <c r="H412" s="5" t="n"/>
      <c r="I412" s="21">
        <f>IF(F412&amp;""="","",IFERROR(INDEX('المراحل'!$B$6:$B$45,MATCH(F412&amp;"",'المراحل'!$A$6:$A$45,0)),""))</f>
        <v/>
      </c>
      <c r="J412" s="22">
        <f>IF(A412&amp;""="","",IF(B412&amp;""="",1,COUNTIFS($B$6:B412,B412&amp;"",$H$6:H412,"&lt;&gt;منسحب")))</f>
        <v/>
      </c>
      <c r="K412" s="21">
        <f>IF(OR(I412="",J412=""),"",IF(H412="منسحب",0,ROUND(I412*IF(J412&lt;=1,0,IF(J412=2,'الإعدادات'!$B$5,'الإعدادات'!$B$6)),2)))</f>
        <v/>
      </c>
      <c r="L412" s="21">
        <f>IF(K412="","",IF(H412="منسحب",0,ROUND(MAX(0,I412-K412-N(G412)),2)))</f>
        <v/>
      </c>
      <c r="M412" s="21">
        <f>IF(L412="","",ROUND(L412*SUMIFS('الإعدادات'!$C$10:$C$17,'الإعدادات'!$B$10:$B$17,"&lt;="&amp;'الإعدادات'!$B$4),2))</f>
        <v/>
      </c>
      <c r="N412" s="21">
        <f>IF(A412&amp;""="","",SUMIFS('الدفعات'!$C$6:$C$2005,'الدفعات'!$B$6:$B$2005,A412&amp;""))</f>
        <v/>
      </c>
      <c r="O412" s="21">
        <f>IF(M412="","",ROUND(M412-N412,2))</f>
        <v/>
      </c>
      <c r="P412" s="21">
        <f>IF(L412="","",ROUND(L412-N412,2))</f>
        <v/>
      </c>
      <c r="Q412" s="6">
        <f>IF(A412&amp;""="","",IF(H412="منسحب","منسحب",IF(L412="","بيانات ناقصة",IF(O412&gt;0,"متأخر",IF(O412&lt;0,"دفع مقدمًا","مسدد حتى اليوم")))))</f>
        <v/>
      </c>
      <c r="R412" s="23">
        <f>IF(A412&amp;""="","",IFERROR(SUMIFS('الدفعات'!$A$6:$A$2005,'الدفعات'!$B$6:$B$2005,A412&amp;"",'الدفعات'!$G$6:$G$2005,1)/COUNTIFS('الدفعات'!$B$6:$B$2005,A412&amp;"",'الدفعات'!$G$6:$G$2005,1),""))</f>
        <v/>
      </c>
      <c r="S412" s="22">
        <f>IF(Q412="متأخر",COUNTIFS($Q$6:$Q$505,"متأخر",$O$6:$O$505,"&gt;"&amp;O412)+COUNTIFS($Q$6:Q412,"متأخر",$O$6:O412,O412),"")</f>
        <v/>
      </c>
    </row>
    <row r="413">
      <c r="A413" s="5" t="n"/>
      <c r="B413" s="5" t="n"/>
      <c r="C413" s="5" t="n"/>
      <c r="D413" s="5" t="n"/>
      <c r="E413" s="20" t="n"/>
      <c r="F413" s="5" t="n"/>
      <c r="G413" s="19" t="n"/>
      <c r="H413" s="5" t="n"/>
      <c r="I413" s="21">
        <f>IF(F413&amp;""="","",IFERROR(INDEX('المراحل'!$B$6:$B$45,MATCH(F413&amp;"",'المراحل'!$A$6:$A$45,0)),""))</f>
        <v/>
      </c>
      <c r="J413" s="22">
        <f>IF(A413&amp;""="","",IF(B413&amp;""="",1,COUNTIFS($B$6:B413,B413&amp;"",$H$6:H413,"&lt;&gt;منسحب")))</f>
        <v/>
      </c>
      <c r="K413" s="21">
        <f>IF(OR(I413="",J413=""),"",IF(H413="منسحب",0,ROUND(I413*IF(J413&lt;=1,0,IF(J413=2,'الإعدادات'!$B$5,'الإعدادات'!$B$6)),2)))</f>
        <v/>
      </c>
      <c r="L413" s="21">
        <f>IF(K413="","",IF(H413="منسحب",0,ROUND(MAX(0,I413-K413-N(G413)),2)))</f>
        <v/>
      </c>
      <c r="M413" s="21">
        <f>IF(L413="","",ROUND(L413*SUMIFS('الإعدادات'!$C$10:$C$17,'الإعدادات'!$B$10:$B$17,"&lt;="&amp;'الإعدادات'!$B$4),2))</f>
        <v/>
      </c>
      <c r="N413" s="21">
        <f>IF(A413&amp;""="","",SUMIFS('الدفعات'!$C$6:$C$2005,'الدفعات'!$B$6:$B$2005,A413&amp;""))</f>
        <v/>
      </c>
      <c r="O413" s="21">
        <f>IF(M413="","",ROUND(M413-N413,2))</f>
        <v/>
      </c>
      <c r="P413" s="21">
        <f>IF(L413="","",ROUND(L413-N413,2))</f>
        <v/>
      </c>
      <c r="Q413" s="6">
        <f>IF(A413&amp;""="","",IF(H413="منسحب","منسحب",IF(L413="","بيانات ناقصة",IF(O413&gt;0,"متأخر",IF(O413&lt;0,"دفع مقدمًا","مسدد حتى اليوم")))))</f>
        <v/>
      </c>
      <c r="R413" s="23">
        <f>IF(A413&amp;""="","",IFERROR(SUMIFS('الدفعات'!$A$6:$A$2005,'الدفعات'!$B$6:$B$2005,A413&amp;"",'الدفعات'!$G$6:$G$2005,1)/COUNTIFS('الدفعات'!$B$6:$B$2005,A413&amp;"",'الدفعات'!$G$6:$G$2005,1),""))</f>
        <v/>
      </c>
      <c r="S413" s="22">
        <f>IF(Q413="متأخر",COUNTIFS($Q$6:$Q$505,"متأخر",$O$6:$O$505,"&gt;"&amp;O413)+COUNTIFS($Q$6:Q413,"متأخر",$O$6:O413,O413),"")</f>
        <v/>
      </c>
    </row>
    <row r="414">
      <c r="A414" s="5" t="n"/>
      <c r="B414" s="5" t="n"/>
      <c r="C414" s="5" t="n"/>
      <c r="D414" s="5" t="n"/>
      <c r="E414" s="20" t="n"/>
      <c r="F414" s="5" t="n"/>
      <c r="G414" s="19" t="n"/>
      <c r="H414" s="5" t="n"/>
      <c r="I414" s="21">
        <f>IF(F414&amp;""="","",IFERROR(INDEX('المراحل'!$B$6:$B$45,MATCH(F414&amp;"",'المراحل'!$A$6:$A$45,0)),""))</f>
        <v/>
      </c>
      <c r="J414" s="22">
        <f>IF(A414&amp;""="","",IF(B414&amp;""="",1,COUNTIFS($B$6:B414,B414&amp;"",$H$6:H414,"&lt;&gt;منسحب")))</f>
        <v/>
      </c>
      <c r="K414" s="21">
        <f>IF(OR(I414="",J414=""),"",IF(H414="منسحب",0,ROUND(I414*IF(J414&lt;=1,0,IF(J414=2,'الإعدادات'!$B$5,'الإعدادات'!$B$6)),2)))</f>
        <v/>
      </c>
      <c r="L414" s="21">
        <f>IF(K414="","",IF(H414="منسحب",0,ROUND(MAX(0,I414-K414-N(G414)),2)))</f>
        <v/>
      </c>
      <c r="M414" s="21">
        <f>IF(L414="","",ROUND(L414*SUMIFS('الإعدادات'!$C$10:$C$17,'الإعدادات'!$B$10:$B$17,"&lt;="&amp;'الإعدادات'!$B$4),2))</f>
        <v/>
      </c>
      <c r="N414" s="21">
        <f>IF(A414&amp;""="","",SUMIFS('الدفعات'!$C$6:$C$2005,'الدفعات'!$B$6:$B$2005,A414&amp;""))</f>
        <v/>
      </c>
      <c r="O414" s="21">
        <f>IF(M414="","",ROUND(M414-N414,2))</f>
        <v/>
      </c>
      <c r="P414" s="21">
        <f>IF(L414="","",ROUND(L414-N414,2))</f>
        <v/>
      </c>
      <c r="Q414" s="6">
        <f>IF(A414&amp;""="","",IF(H414="منسحب","منسحب",IF(L414="","بيانات ناقصة",IF(O414&gt;0,"متأخر",IF(O414&lt;0,"دفع مقدمًا","مسدد حتى اليوم")))))</f>
        <v/>
      </c>
      <c r="R414" s="23">
        <f>IF(A414&amp;""="","",IFERROR(SUMIFS('الدفعات'!$A$6:$A$2005,'الدفعات'!$B$6:$B$2005,A414&amp;"",'الدفعات'!$G$6:$G$2005,1)/COUNTIFS('الدفعات'!$B$6:$B$2005,A414&amp;"",'الدفعات'!$G$6:$G$2005,1),""))</f>
        <v/>
      </c>
      <c r="S414" s="22">
        <f>IF(Q414="متأخر",COUNTIFS($Q$6:$Q$505,"متأخر",$O$6:$O$505,"&gt;"&amp;O414)+COUNTIFS($Q$6:Q414,"متأخر",$O$6:O414,O414),"")</f>
        <v/>
      </c>
    </row>
    <row r="415">
      <c r="A415" s="5" t="n"/>
      <c r="B415" s="5" t="n"/>
      <c r="C415" s="5" t="n"/>
      <c r="D415" s="5" t="n"/>
      <c r="E415" s="20" t="n"/>
      <c r="F415" s="5" t="n"/>
      <c r="G415" s="19" t="n"/>
      <c r="H415" s="5" t="n"/>
      <c r="I415" s="21">
        <f>IF(F415&amp;""="","",IFERROR(INDEX('المراحل'!$B$6:$B$45,MATCH(F415&amp;"",'المراحل'!$A$6:$A$45,0)),""))</f>
        <v/>
      </c>
      <c r="J415" s="22">
        <f>IF(A415&amp;""="","",IF(B415&amp;""="",1,COUNTIFS($B$6:B415,B415&amp;"",$H$6:H415,"&lt;&gt;منسحب")))</f>
        <v/>
      </c>
      <c r="K415" s="21">
        <f>IF(OR(I415="",J415=""),"",IF(H415="منسحب",0,ROUND(I415*IF(J415&lt;=1,0,IF(J415=2,'الإعدادات'!$B$5,'الإعدادات'!$B$6)),2)))</f>
        <v/>
      </c>
      <c r="L415" s="21">
        <f>IF(K415="","",IF(H415="منسحب",0,ROUND(MAX(0,I415-K415-N(G415)),2)))</f>
        <v/>
      </c>
      <c r="M415" s="21">
        <f>IF(L415="","",ROUND(L415*SUMIFS('الإعدادات'!$C$10:$C$17,'الإعدادات'!$B$10:$B$17,"&lt;="&amp;'الإعدادات'!$B$4),2))</f>
        <v/>
      </c>
      <c r="N415" s="21">
        <f>IF(A415&amp;""="","",SUMIFS('الدفعات'!$C$6:$C$2005,'الدفعات'!$B$6:$B$2005,A415&amp;""))</f>
        <v/>
      </c>
      <c r="O415" s="21">
        <f>IF(M415="","",ROUND(M415-N415,2))</f>
        <v/>
      </c>
      <c r="P415" s="21">
        <f>IF(L415="","",ROUND(L415-N415,2))</f>
        <v/>
      </c>
      <c r="Q415" s="6">
        <f>IF(A415&amp;""="","",IF(H415="منسحب","منسحب",IF(L415="","بيانات ناقصة",IF(O415&gt;0,"متأخر",IF(O415&lt;0,"دفع مقدمًا","مسدد حتى اليوم")))))</f>
        <v/>
      </c>
      <c r="R415" s="23">
        <f>IF(A415&amp;""="","",IFERROR(SUMIFS('الدفعات'!$A$6:$A$2005,'الدفعات'!$B$6:$B$2005,A415&amp;"",'الدفعات'!$G$6:$G$2005,1)/COUNTIFS('الدفعات'!$B$6:$B$2005,A415&amp;"",'الدفعات'!$G$6:$G$2005,1),""))</f>
        <v/>
      </c>
      <c r="S415" s="22">
        <f>IF(Q415="متأخر",COUNTIFS($Q$6:$Q$505,"متأخر",$O$6:$O$505,"&gt;"&amp;O415)+COUNTIFS($Q$6:Q415,"متأخر",$O$6:O415,O415),"")</f>
        <v/>
      </c>
    </row>
    <row r="416">
      <c r="A416" s="5" t="n"/>
      <c r="B416" s="5" t="n"/>
      <c r="C416" s="5" t="n"/>
      <c r="D416" s="5" t="n"/>
      <c r="E416" s="20" t="n"/>
      <c r="F416" s="5" t="n"/>
      <c r="G416" s="19" t="n"/>
      <c r="H416" s="5" t="n"/>
      <c r="I416" s="21">
        <f>IF(F416&amp;""="","",IFERROR(INDEX('المراحل'!$B$6:$B$45,MATCH(F416&amp;"",'المراحل'!$A$6:$A$45,0)),""))</f>
        <v/>
      </c>
      <c r="J416" s="22">
        <f>IF(A416&amp;""="","",IF(B416&amp;""="",1,COUNTIFS($B$6:B416,B416&amp;"",$H$6:H416,"&lt;&gt;منسحب")))</f>
        <v/>
      </c>
      <c r="K416" s="21">
        <f>IF(OR(I416="",J416=""),"",IF(H416="منسحب",0,ROUND(I416*IF(J416&lt;=1,0,IF(J416=2,'الإعدادات'!$B$5,'الإعدادات'!$B$6)),2)))</f>
        <v/>
      </c>
      <c r="L416" s="21">
        <f>IF(K416="","",IF(H416="منسحب",0,ROUND(MAX(0,I416-K416-N(G416)),2)))</f>
        <v/>
      </c>
      <c r="M416" s="21">
        <f>IF(L416="","",ROUND(L416*SUMIFS('الإعدادات'!$C$10:$C$17,'الإعدادات'!$B$10:$B$17,"&lt;="&amp;'الإعدادات'!$B$4),2))</f>
        <v/>
      </c>
      <c r="N416" s="21">
        <f>IF(A416&amp;""="","",SUMIFS('الدفعات'!$C$6:$C$2005,'الدفعات'!$B$6:$B$2005,A416&amp;""))</f>
        <v/>
      </c>
      <c r="O416" s="21">
        <f>IF(M416="","",ROUND(M416-N416,2))</f>
        <v/>
      </c>
      <c r="P416" s="21">
        <f>IF(L416="","",ROUND(L416-N416,2))</f>
        <v/>
      </c>
      <c r="Q416" s="6">
        <f>IF(A416&amp;""="","",IF(H416="منسحب","منسحب",IF(L416="","بيانات ناقصة",IF(O416&gt;0,"متأخر",IF(O416&lt;0,"دفع مقدمًا","مسدد حتى اليوم")))))</f>
        <v/>
      </c>
      <c r="R416" s="23">
        <f>IF(A416&amp;""="","",IFERROR(SUMIFS('الدفعات'!$A$6:$A$2005,'الدفعات'!$B$6:$B$2005,A416&amp;"",'الدفعات'!$G$6:$G$2005,1)/COUNTIFS('الدفعات'!$B$6:$B$2005,A416&amp;"",'الدفعات'!$G$6:$G$2005,1),""))</f>
        <v/>
      </c>
      <c r="S416" s="22">
        <f>IF(Q416="متأخر",COUNTIFS($Q$6:$Q$505,"متأخر",$O$6:$O$505,"&gt;"&amp;O416)+COUNTIFS($Q$6:Q416,"متأخر",$O$6:O416,O416),"")</f>
        <v/>
      </c>
    </row>
    <row r="417">
      <c r="A417" s="5" t="n"/>
      <c r="B417" s="5" t="n"/>
      <c r="C417" s="5" t="n"/>
      <c r="D417" s="5" t="n"/>
      <c r="E417" s="20" t="n"/>
      <c r="F417" s="5" t="n"/>
      <c r="G417" s="19" t="n"/>
      <c r="H417" s="5" t="n"/>
      <c r="I417" s="21">
        <f>IF(F417&amp;""="","",IFERROR(INDEX('المراحل'!$B$6:$B$45,MATCH(F417&amp;"",'المراحل'!$A$6:$A$45,0)),""))</f>
        <v/>
      </c>
      <c r="J417" s="22">
        <f>IF(A417&amp;""="","",IF(B417&amp;""="",1,COUNTIFS($B$6:B417,B417&amp;"",$H$6:H417,"&lt;&gt;منسحب")))</f>
        <v/>
      </c>
      <c r="K417" s="21">
        <f>IF(OR(I417="",J417=""),"",IF(H417="منسحب",0,ROUND(I417*IF(J417&lt;=1,0,IF(J417=2,'الإعدادات'!$B$5,'الإعدادات'!$B$6)),2)))</f>
        <v/>
      </c>
      <c r="L417" s="21">
        <f>IF(K417="","",IF(H417="منسحب",0,ROUND(MAX(0,I417-K417-N(G417)),2)))</f>
        <v/>
      </c>
      <c r="M417" s="21">
        <f>IF(L417="","",ROUND(L417*SUMIFS('الإعدادات'!$C$10:$C$17,'الإعدادات'!$B$10:$B$17,"&lt;="&amp;'الإعدادات'!$B$4),2))</f>
        <v/>
      </c>
      <c r="N417" s="21">
        <f>IF(A417&amp;""="","",SUMIFS('الدفعات'!$C$6:$C$2005,'الدفعات'!$B$6:$B$2005,A417&amp;""))</f>
        <v/>
      </c>
      <c r="O417" s="21">
        <f>IF(M417="","",ROUND(M417-N417,2))</f>
        <v/>
      </c>
      <c r="P417" s="21">
        <f>IF(L417="","",ROUND(L417-N417,2))</f>
        <v/>
      </c>
      <c r="Q417" s="6">
        <f>IF(A417&amp;""="","",IF(H417="منسحب","منسحب",IF(L417="","بيانات ناقصة",IF(O417&gt;0,"متأخر",IF(O417&lt;0,"دفع مقدمًا","مسدد حتى اليوم")))))</f>
        <v/>
      </c>
      <c r="R417" s="23">
        <f>IF(A417&amp;""="","",IFERROR(SUMIFS('الدفعات'!$A$6:$A$2005,'الدفعات'!$B$6:$B$2005,A417&amp;"",'الدفعات'!$G$6:$G$2005,1)/COUNTIFS('الدفعات'!$B$6:$B$2005,A417&amp;"",'الدفعات'!$G$6:$G$2005,1),""))</f>
        <v/>
      </c>
      <c r="S417" s="22">
        <f>IF(Q417="متأخر",COUNTIFS($Q$6:$Q$505,"متأخر",$O$6:$O$505,"&gt;"&amp;O417)+COUNTIFS($Q$6:Q417,"متأخر",$O$6:O417,O417),"")</f>
        <v/>
      </c>
    </row>
    <row r="418">
      <c r="A418" s="5" t="n"/>
      <c r="B418" s="5" t="n"/>
      <c r="C418" s="5" t="n"/>
      <c r="D418" s="5" t="n"/>
      <c r="E418" s="20" t="n"/>
      <c r="F418" s="5" t="n"/>
      <c r="G418" s="19" t="n"/>
      <c r="H418" s="5" t="n"/>
      <c r="I418" s="21">
        <f>IF(F418&amp;""="","",IFERROR(INDEX('المراحل'!$B$6:$B$45,MATCH(F418&amp;"",'المراحل'!$A$6:$A$45,0)),""))</f>
        <v/>
      </c>
      <c r="J418" s="22">
        <f>IF(A418&amp;""="","",IF(B418&amp;""="",1,COUNTIFS($B$6:B418,B418&amp;"",$H$6:H418,"&lt;&gt;منسحب")))</f>
        <v/>
      </c>
      <c r="K418" s="21">
        <f>IF(OR(I418="",J418=""),"",IF(H418="منسحب",0,ROUND(I418*IF(J418&lt;=1,0,IF(J418=2,'الإعدادات'!$B$5,'الإعدادات'!$B$6)),2)))</f>
        <v/>
      </c>
      <c r="L418" s="21">
        <f>IF(K418="","",IF(H418="منسحب",0,ROUND(MAX(0,I418-K418-N(G418)),2)))</f>
        <v/>
      </c>
      <c r="M418" s="21">
        <f>IF(L418="","",ROUND(L418*SUMIFS('الإعدادات'!$C$10:$C$17,'الإعدادات'!$B$10:$B$17,"&lt;="&amp;'الإعدادات'!$B$4),2))</f>
        <v/>
      </c>
      <c r="N418" s="21">
        <f>IF(A418&amp;""="","",SUMIFS('الدفعات'!$C$6:$C$2005,'الدفعات'!$B$6:$B$2005,A418&amp;""))</f>
        <v/>
      </c>
      <c r="O418" s="21">
        <f>IF(M418="","",ROUND(M418-N418,2))</f>
        <v/>
      </c>
      <c r="P418" s="21">
        <f>IF(L418="","",ROUND(L418-N418,2))</f>
        <v/>
      </c>
      <c r="Q418" s="6">
        <f>IF(A418&amp;""="","",IF(H418="منسحب","منسحب",IF(L418="","بيانات ناقصة",IF(O418&gt;0,"متأخر",IF(O418&lt;0,"دفع مقدمًا","مسدد حتى اليوم")))))</f>
        <v/>
      </c>
      <c r="R418" s="23">
        <f>IF(A418&amp;""="","",IFERROR(SUMIFS('الدفعات'!$A$6:$A$2005,'الدفعات'!$B$6:$B$2005,A418&amp;"",'الدفعات'!$G$6:$G$2005,1)/COUNTIFS('الدفعات'!$B$6:$B$2005,A418&amp;"",'الدفعات'!$G$6:$G$2005,1),""))</f>
        <v/>
      </c>
      <c r="S418" s="22">
        <f>IF(Q418="متأخر",COUNTIFS($Q$6:$Q$505,"متأخر",$O$6:$O$505,"&gt;"&amp;O418)+COUNTIFS($Q$6:Q418,"متأخر",$O$6:O418,O418),"")</f>
        <v/>
      </c>
    </row>
    <row r="419">
      <c r="A419" s="5" t="n"/>
      <c r="B419" s="5" t="n"/>
      <c r="C419" s="5" t="n"/>
      <c r="D419" s="5" t="n"/>
      <c r="E419" s="20" t="n"/>
      <c r="F419" s="5" t="n"/>
      <c r="G419" s="19" t="n"/>
      <c r="H419" s="5" t="n"/>
      <c r="I419" s="21">
        <f>IF(F419&amp;""="","",IFERROR(INDEX('المراحل'!$B$6:$B$45,MATCH(F419&amp;"",'المراحل'!$A$6:$A$45,0)),""))</f>
        <v/>
      </c>
      <c r="J419" s="22">
        <f>IF(A419&amp;""="","",IF(B419&amp;""="",1,COUNTIFS($B$6:B419,B419&amp;"",$H$6:H419,"&lt;&gt;منسحب")))</f>
        <v/>
      </c>
      <c r="K419" s="21">
        <f>IF(OR(I419="",J419=""),"",IF(H419="منسحب",0,ROUND(I419*IF(J419&lt;=1,0,IF(J419=2,'الإعدادات'!$B$5,'الإعدادات'!$B$6)),2)))</f>
        <v/>
      </c>
      <c r="L419" s="21">
        <f>IF(K419="","",IF(H419="منسحب",0,ROUND(MAX(0,I419-K419-N(G419)),2)))</f>
        <v/>
      </c>
      <c r="M419" s="21">
        <f>IF(L419="","",ROUND(L419*SUMIFS('الإعدادات'!$C$10:$C$17,'الإعدادات'!$B$10:$B$17,"&lt;="&amp;'الإعدادات'!$B$4),2))</f>
        <v/>
      </c>
      <c r="N419" s="21">
        <f>IF(A419&amp;""="","",SUMIFS('الدفعات'!$C$6:$C$2005,'الدفعات'!$B$6:$B$2005,A419&amp;""))</f>
        <v/>
      </c>
      <c r="O419" s="21">
        <f>IF(M419="","",ROUND(M419-N419,2))</f>
        <v/>
      </c>
      <c r="P419" s="21">
        <f>IF(L419="","",ROUND(L419-N419,2))</f>
        <v/>
      </c>
      <c r="Q419" s="6">
        <f>IF(A419&amp;""="","",IF(H419="منسحب","منسحب",IF(L419="","بيانات ناقصة",IF(O419&gt;0,"متأخر",IF(O419&lt;0,"دفع مقدمًا","مسدد حتى اليوم")))))</f>
        <v/>
      </c>
      <c r="R419" s="23">
        <f>IF(A419&amp;""="","",IFERROR(SUMIFS('الدفعات'!$A$6:$A$2005,'الدفعات'!$B$6:$B$2005,A419&amp;"",'الدفعات'!$G$6:$G$2005,1)/COUNTIFS('الدفعات'!$B$6:$B$2005,A419&amp;"",'الدفعات'!$G$6:$G$2005,1),""))</f>
        <v/>
      </c>
      <c r="S419" s="22">
        <f>IF(Q419="متأخر",COUNTIFS($Q$6:$Q$505,"متأخر",$O$6:$O$505,"&gt;"&amp;O419)+COUNTIFS($Q$6:Q419,"متأخر",$O$6:O419,O419),"")</f>
        <v/>
      </c>
    </row>
    <row r="420">
      <c r="A420" s="5" t="n"/>
      <c r="B420" s="5" t="n"/>
      <c r="C420" s="5" t="n"/>
      <c r="D420" s="5" t="n"/>
      <c r="E420" s="20" t="n"/>
      <c r="F420" s="5" t="n"/>
      <c r="G420" s="19" t="n"/>
      <c r="H420" s="5" t="n"/>
      <c r="I420" s="21">
        <f>IF(F420&amp;""="","",IFERROR(INDEX('المراحل'!$B$6:$B$45,MATCH(F420&amp;"",'المراحل'!$A$6:$A$45,0)),""))</f>
        <v/>
      </c>
      <c r="J420" s="22">
        <f>IF(A420&amp;""="","",IF(B420&amp;""="",1,COUNTIFS($B$6:B420,B420&amp;"",$H$6:H420,"&lt;&gt;منسحب")))</f>
        <v/>
      </c>
      <c r="K420" s="21">
        <f>IF(OR(I420="",J420=""),"",IF(H420="منسحب",0,ROUND(I420*IF(J420&lt;=1,0,IF(J420=2,'الإعدادات'!$B$5,'الإعدادات'!$B$6)),2)))</f>
        <v/>
      </c>
      <c r="L420" s="21">
        <f>IF(K420="","",IF(H420="منسحب",0,ROUND(MAX(0,I420-K420-N(G420)),2)))</f>
        <v/>
      </c>
      <c r="M420" s="21">
        <f>IF(L420="","",ROUND(L420*SUMIFS('الإعدادات'!$C$10:$C$17,'الإعدادات'!$B$10:$B$17,"&lt;="&amp;'الإعدادات'!$B$4),2))</f>
        <v/>
      </c>
      <c r="N420" s="21">
        <f>IF(A420&amp;""="","",SUMIFS('الدفعات'!$C$6:$C$2005,'الدفعات'!$B$6:$B$2005,A420&amp;""))</f>
        <v/>
      </c>
      <c r="O420" s="21">
        <f>IF(M420="","",ROUND(M420-N420,2))</f>
        <v/>
      </c>
      <c r="P420" s="21">
        <f>IF(L420="","",ROUND(L420-N420,2))</f>
        <v/>
      </c>
      <c r="Q420" s="6">
        <f>IF(A420&amp;""="","",IF(H420="منسحب","منسحب",IF(L420="","بيانات ناقصة",IF(O420&gt;0,"متأخر",IF(O420&lt;0,"دفع مقدمًا","مسدد حتى اليوم")))))</f>
        <v/>
      </c>
      <c r="R420" s="23">
        <f>IF(A420&amp;""="","",IFERROR(SUMIFS('الدفعات'!$A$6:$A$2005,'الدفعات'!$B$6:$B$2005,A420&amp;"",'الدفعات'!$G$6:$G$2005,1)/COUNTIFS('الدفعات'!$B$6:$B$2005,A420&amp;"",'الدفعات'!$G$6:$G$2005,1),""))</f>
        <v/>
      </c>
      <c r="S420" s="22">
        <f>IF(Q420="متأخر",COUNTIFS($Q$6:$Q$505,"متأخر",$O$6:$O$505,"&gt;"&amp;O420)+COUNTIFS($Q$6:Q420,"متأخر",$O$6:O420,O420),"")</f>
        <v/>
      </c>
    </row>
    <row r="421">
      <c r="A421" s="5" t="n"/>
      <c r="B421" s="5" t="n"/>
      <c r="C421" s="5" t="n"/>
      <c r="D421" s="5" t="n"/>
      <c r="E421" s="20" t="n"/>
      <c r="F421" s="5" t="n"/>
      <c r="G421" s="19" t="n"/>
      <c r="H421" s="5" t="n"/>
      <c r="I421" s="21">
        <f>IF(F421&amp;""="","",IFERROR(INDEX('المراحل'!$B$6:$B$45,MATCH(F421&amp;"",'المراحل'!$A$6:$A$45,0)),""))</f>
        <v/>
      </c>
      <c r="J421" s="22">
        <f>IF(A421&amp;""="","",IF(B421&amp;""="",1,COUNTIFS($B$6:B421,B421&amp;"",$H$6:H421,"&lt;&gt;منسحب")))</f>
        <v/>
      </c>
      <c r="K421" s="21">
        <f>IF(OR(I421="",J421=""),"",IF(H421="منسحب",0,ROUND(I421*IF(J421&lt;=1,0,IF(J421=2,'الإعدادات'!$B$5,'الإعدادات'!$B$6)),2)))</f>
        <v/>
      </c>
      <c r="L421" s="21">
        <f>IF(K421="","",IF(H421="منسحب",0,ROUND(MAX(0,I421-K421-N(G421)),2)))</f>
        <v/>
      </c>
      <c r="M421" s="21">
        <f>IF(L421="","",ROUND(L421*SUMIFS('الإعدادات'!$C$10:$C$17,'الإعدادات'!$B$10:$B$17,"&lt;="&amp;'الإعدادات'!$B$4),2))</f>
        <v/>
      </c>
      <c r="N421" s="21">
        <f>IF(A421&amp;""="","",SUMIFS('الدفعات'!$C$6:$C$2005,'الدفعات'!$B$6:$B$2005,A421&amp;""))</f>
        <v/>
      </c>
      <c r="O421" s="21">
        <f>IF(M421="","",ROUND(M421-N421,2))</f>
        <v/>
      </c>
      <c r="P421" s="21">
        <f>IF(L421="","",ROUND(L421-N421,2))</f>
        <v/>
      </c>
      <c r="Q421" s="6">
        <f>IF(A421&amp;""="","",IF(H421="منسحب","منسحب",IF(L421="","بيانات ناقصة",IF(O421&gt;0,"متأخر",IF(O421&lt;0,"دفع مقدمًا","مسدد حتى اليوم")))))</f>
        <v/>
      </c>
      <c r="R421" s="23">
        <f>IF(A421&amp;""="","",IFERROR(SUMIFS('الدفعات'!$A$6:$A$2005,'الدفعات'!$B$6:$B$2005,A421&amp;"",'الدفعات'!$G$6:$G$2005,1)/COUNTIFS('الدفعات'!$B$6:$B$2005,A421&amp;"",'الدفعات'!$G$6:$G$2005,1),""))</f>
        <v/>
      </c>
      <c r="S421" s="22">
        <f>IF(Q421="متأخر",COUNTIFS($Q$6:$Q$505,"متأخر",$O$6:$O$505,"&gt;"&amp;O421)+COUNTIFS($Q$6:Q421,"متأخر",$O$6:O421,O421),"")</f>
        <v/>
      </c>
    </row>
    <row r="422">
      <c r="A422" s="5" t="n"/>
      <c r="B422" s="5" t="n"/>
      <c r="C422" s="5" t="n"/>
      <c r="D422" s="5" t="n"/>
      <c r="E422" s="20" t="n"/>
      <c r="F422" s="5" t="n"/>
      <c r="G422" s="19" t="n"/>
      <c r="H422" s="5" t="n"/>
      <c r="I422" s="21">
        <f>IF(F422&amp;""="","",IFERROR(INDEX('المراحل'!$B$6:$B$45,MATCH(F422&amp;"",'المراحل'!$A$6:$A$45,0)),""))</f>
        <v/>
      </c>
      <c r="J422" s="22">
        <f>IF(A422&amp;""="","",IF(B422&amp;""="",1,COUNTIFS($B$6:B422,B422&amp;"",$H$6:H422,"&lt;&gt;منسحب")))</f>
        <v/>
      </c>
      <c r="K422" s="21">
        <f>IF(OR(I422="",J422=""),"",IF(H422="منسحب",0,ROUND(I422*IF(J422&lt;=1,0,IF(J422=2,'الإعدادات'!$B$5,'الإعدادات'!$B$6)),2)))</f>
        <v/>
      </c>
      <c r="L422" s="21">
        <f>IF(K422="","",IF(H422="منسحب",0,ROUND(MAX(0,I422-K422-N(G422)),2)))</f>
        <v/>
      </c>
      <c r="M422" s="21">
        <f>IF(L422="","",ROUND(L422*SUMIFS('الإعدادات'!$C$10:$C$17,'الإعدادات'!$B$10:$B$17,"&lt;="&amp;'الإعدادات'!$B$4),2))</f>
        <v/>
      </c>
      <c r="N422" s="21">
        <f>IF(A422&amp;""="","",SUMIFS('الدفعات'!$C$6:$C$2005,'الدفعات'!$B$6:$B$2005,A422&amp;""))</f>
        <v/>
      </c>
      <c r="O422" s="21">
        <f>IF(M422="","",ROUND(M422-N422,2))</f>
        <v/>
      </c>
      <c r="P422" s="21">
        <f>IF(L422="","",ROUND(L422-N422,2))</f>
        <v/>
      </c>
      <c r="Q422" s="6">
        <f>IF(A422&amp;""="","",IF(H422="منسحب","منسحب",IF(L422="","بيانات ناقصة",IF(O422&gt;0,"متأخر",IF(O422&lt;0,"دفع مقدمًا","مسدد حتى اليوم")))))</f>
        <v/>
      </c>
      <c r="R422" s="23">
        <f>IF(A422&amp;""="","",IFERROR(SUMIFS('الدفعات'!$A$6:$A$2005,'الدفعات'!$B$6:$B$2005,A422&amp;"",'الدفعات'!$G$6:$G$2005,1)/COUNTIFS('الدفعات'!$B$6:$B$2005,A422&amp;"",'الدفعات'!$G$6:$G$2005,1),""))</f>
        <v/>
      </c>
      <c r="S422" s="22">
        <f>IF(Q422="متأخر",COUNTIFS($Q$6:$Q$505,"متأخر",$O$6:$O$505,"&gt;"&amp;O422)+COUNTIFS($Q$6:Q422,"متأخر",$O$6:O422,O422),"")</f>
        <v/>
      </c>
    </row>
    <row r="423">
      <c r="A423" s="5" t="n"/>
      <c r="B423" s="5" t="n"/>
      <c r="C423" s="5" t="n"/>
      <c r="D423" s="5" t="n"/>
      <c r="E423" s="20" t="n"/>
      <c r="F423" s="5" t="n"/>
      <c r="G423" s="19" t="n"/>
      <c r="H423" s="5" t="n"/>
      <c r="I423" s="21">
        <f>IF(F423&amp;""="","",IFERROR(INDEX('المراحل'!$B$6:$B$45,MATCH(F423&amp;"",'المراحل'!$A$6:$A$45,0)),""))</f>
        <v/>
      </c>
      <c r="J423" s="22">
        <f>IF(A423&amp;""="","",IF(B423&amp;""="",1,COUNTIFS($B$6:B423,B423&amp;"",$H$6:H423,"&lt;&gt;منسحب")))</f>
        <v/>
      </c>
      <c r="K423" s="21">
        <f>IF(OR(I423="",J423=""),"",IF(H423="منسحب",0,ROUND(I423*IF(J423&lt;=1,0,IF(J423=2,'الإعدادات'!$B$5,'الإعدادات'!$B$6)),2)))</f>
        <v/>
      </c>
      <c r="L423" s="21">
        <f>IF(K423="","",IF(H423="منسحب",0,ROUND(MAX(0,I423-K423-N(G423)),2)))</f>
        <v/>
      </c>
      <c r="M423" s="21">
        <f>IF(L423="","",ROUND(L423*SUMIFS('الإعدادات'!$C$10:$C$17,'الإعدادات'!$B$10:$B$17,"&lt;="&amp;'الإعدادات'!$B$4),2))</f>
        <v/>
      </c>
      <c r="N423" s="21">
        <f>IF(A423&amp;""="","",SUMIFS('الدفعات'!$C$6:$C$2005,'الدفعات'!$B$6:$B$2005,A423&amp;""))</f>
        <v/>
      </c>
      <c r="O423" s="21">
        <f>IF(M423="","",ROUND(M423-N423,2))</f>
        <v/>
      </c>
      <c r="P423" s="21">
        <f>IF(L423="","",ROUND(L423-N423,2))</f>
        <v/>
      </c>
      <c r="Q423" s="6">
        <f>IF(A423&amp;""="","",IF(H423="منسحب","منسحب",IF(L423="","بيانات ناقصة",IF(O423&gt;0,"متأخر",IF(O423&lt;0,"دفع مقدمًا","مسدد حتى اليوم")))))</f>
        <v/>
      </c>
      <c r="R423" s="23">
        <f>IF(A423&amp;""="","",IFERROR(SUMIFS('الدفعات'!$A$6:$A$2005,'الدفعات'!$B$6:$B$2005,A423&amp;"",'الدفعات'!$G$6:$G$2005,1)/COUNTIFS('الدفعات'!$B$6:$B$2005,A423&amp;"",'الدفعات'!$G$6:$G$2005,1),""))</f>
        <v/>
      </c>
      <c r="S423" s="22">
        <f>IF(Q423="متأخر",COUNTIFS($Q$6:$Q$505,"متأخر",$O$6:$O$505,"&gt;"&amp;O423)+COUNTIFS($Q$6:Q423,"متأخر",$O$6:O423,O423),"")</f>
        <v/>
      </c>
    </row>
    <row r="424">
      <c r="A424" s="5" t="n"/>
      <c r="B424" s="5" t="n"/>
      <c r="C424" s="5" t="n"/>
      <c r="D424" s="5" t="n"/>
      <c r="E424" s="20" t="n"/>
      <c r="F424" s="5" t="n"/>
      <c r="G424" s="19" t="n"/>
      <c r="H424" s="5" t="n"/>
      <c r="I424" s="21">
        <f>IF(F424&amp;""="","",IFERROR(INDEX('المراحل'!$B$6:$B$45,MATCH(F424&amp;"",'المراحل'!$A$6:$A$45,0)),""))</f>
        <v/>
      </c>
      <c r="J424" s="22">
        <f>IF(A424&amp;""="","",IF(B424&amp;""="",1,COUNTIFS($B$6:B424,B424&amp;"",$H$6:H424,"&lt;&gt;منسحب")))</f>
        <v/>
      </c>
      <c r="K424" s="21">
        <f>IF(OR(I424="",J424=""),"",IF(H424="منسحب",0,ROUND(I424*IF(J424&lt;=1,0,IF(J424=2,'الإعدادات'!$B$5,'الإعدادات'!$B$6)),2)))</f>
        <v/>
      </c>
      <c r="L424" s="21">
        <f>IF(K424="","",IF(H424="منسحب",0,ROUND(MAX(0,I424-K424-N(G424)),2)))</f>
        <v/>
      </c>
      <c r="M424" s="21">
        <f>IF(L424="","",ROUND(L424*SUMIFS('الإعدادات'!$C$10:$C$17,'الإعدادات'!$B$10:$B$17,"&lt;="&amp;'الإعدادات'!$B$4),2))</f>
        <v/>
      </c>
      <c r="N424" s="21">
        <f>IF(A424&amp;""="","",SUMIFS('الدفعات'!$C$6:$C$2005,'الدفعات'!$B$6:$B$2005,A424&amp;""))</f>
        <v/>
      </c>
      <c r="O424" s="21">
        <f>IF(M424="","",ROUND(M424-N424,2))</f>
        <v/>
      </c>
      <c r="P424" s="21">
        <f>IF(L424="","",ROUND(L424-N424,2))</f>
        <v/>
      </c>
      <c r="Q424" s="6">
        <f>IF(A424&amp;""="","",IF(H424="منسحب","منسحب",IF(L424="","بيانات ناقصة",IF(O424&gt;0,"متأخر",IF(O424&lt;0,"دفع مقدمًا","مسدد حتى اليوم")))))</f>
        <v/>
      </c>
      <c r="R424" s="23">
        <f>IF(A424&amp;""="","",IFERROR(SUMIFS('الدفعات'!$A$6:$A$2005,'الدفعات'!$B$6:$B$2005,A424&amp;"",'الدفعات'!$G$6:$G$2005,1)/COUNTIFS('الدفعات'!$B$6:$B$2005,A424&amp;"",'الدفعات'!$G$6:$G$2005,1),""))</f>
        <v/>
      </c>
      <c r="S424" s="22">
        <f>IF(Q424="متأخر",COUNTIFS($Q$6:$Q$505,"متأخر",$O$6:$O$505,"&gt;"&amp;O424)+COUNTIFS($Q$6:Q424,"متأخر",$O$6:O424,O424),"")</f>
        <v/>
      </c>
    </row>
    <row r="425">
      <c r="A425" s="5" t="n"/>
      <c r="B425" s="5" t="n"/>
      <c r="C425" s="5" t="n"/>
      <c r="D425" s="5" t="n"/>
      <c r="E425" s="20" t="n"/>
      <c r="F425" s="5" t="n"/>
      <c r="G425" s="19" t="n"/>
      <c r="H425" s="5" t="n"/>
      <c r="I425" s="21">
        <f>IF(F425&amp;""="","",IFERROR(INDEX('المراحل'!$B$6:$B$45,MATCH(F425&amp;"",'المراحل'!$A$6:$A$45,0)),""))</f>
        <v/>
      </c>
      <c r="J425" s="22">
        <f>IF(A425&amp;""="","",IF(B425&amp;""="",1,COUNTIFS($B$6:B425,B425&amp;"",$H$6:H425,"&lt;&gt;منسحب")))</f>
        <v/>
      </c>
      <c r="K425" s="21">
        <f>IF(OR(I425="",J425=""),"",IF(H425="منسحب",0,ROUND(I425*IF(J425&lt;=1,0,IF(J425=2,'الإعدادات'!$B$5,'الإعدادات'!$B$6)),2)))</f>
        <v/>
      </c>
      <c r="L425" s="21">
        <f>IF(K425="","",IF(H425="منسحب",0,ROUND(MAX(0,I425-K425-N(G425)),2)))</f>
        <v/>
      </c>
      <c r="M425" s="21">
        <f>IF(L425="","",ROUND(L425*SUMIFS('الإعدادات'!$C$10:$C$17,'الإعدادات'!$B$10:$B$17,"&lt;="&amp;'الإعدادات'!$B$4),2))</f>
        <v/>
      </c>
      <c r="N425" s="21">
        <f>IF(A425&amp;""="","",SUMIFS('الدفعات'!$C$6:$C$2005,'الدفعات'!$B$6:$B$2005,A425&amp;""))</f>
        <v/>
      </c>
      <c r="O425" s="21">
        <f>IF(M425="","",ROUND(M425-N425,2))</f>
        <v/>
      </c>
      <c r="P425" s="21">
        <f>IF(L425="","",ROUND(L425-N425,2))</f>
        <v/>
      </c>
      <c r="Q425" s="6">
        <f>IF(A425&amp;""="","",IF(H425="منسحب","منسحب",IF(L425="","بيانات ناقصة",IF(O425&gt;0,"متأخر",IF(O425&lt;0,"دفع مقدمًا","مسدد حتى اليوم")))))</f>
        <v/>
      </c>
      <c r="R425" s="23">
        <f>IF(A425&amp;""="","",IFERROR(SUMIFS('الدفعات'!$A$6:$A$2005,'الدفعات'!$B$6:$B$2005,A425&amp;"",'الدفعات'!$G$6:$G$2005,1)/COUNTIFS('الدفعات'!$B$6:$B$2005,A425&amp;"",'الدفعات'!$G$6:$G$2005,1),""))</f>
        <v/>
      </c>
      <c r="S425" s="22">
        <f>IF(Q425="متأخر",COUNTIFS($Q$6:$Q$505,"متأخر",$O$6:$O$505,"&gt;"&amp;O425)+COUNTIFS($Q$6:Q425,"متأخر",$O$6:O425,O425),"")</f>
        <v/>
      </c>
    </row>
    <row r="426">
      <c r="A426" s="5" t="n"/>
      <c r="B426" s="5" t="n"/>
      <c r="C426" s="5" t="n"/>
      <c r="D426" s="5" t="n"/>
      <c r="E426" s="20" t="n"/>
      <c r="F426" s="5" t="n"/>
      <c r="G426" s="19" t="n"/>
      <c r="H426" s="5" t="n"/>
      <c r="I426" s="21">
        <f>IF(F426&amp;""="","",IFERROR(INDEX('المراحل'!$B$6:$B$45,MATCH(F426&amp;"",'المراحل'!$A$6:$A$45,0)),""))</f>
        <v/>
      </c>
      <c r="J426" s="22">
        <f>IF(A426&amp;""="","",IF(B426&amp;""="",1,COUNTIFS($B$6:B426,B426&amp;"",$H$6:H426,"&lt;&gt;منسحب")))</f>
        <v/>
      </c>
      <c r="K426" s="21">
        <f>IF(OR(I426="",J426=""),"",IF(H426="منسحب",0,ROUND(I426*IF(J426&lt;=1,0,IF(J426=2,'الإعدادات'!$B$5,'الإعدادات'!$B$6)),2)))</f>
        <v/>
      </c>
      <c r="L426" s="21">
        <f>IF(K426="","",IF(H426="منسحب",0,ROUND(MAX(0,I426-K426-N(G426)),2)))</f>
        <v/>
      </c>
      <c r="M426" s="21">
        <f>IF(L426="","",ROUND(L426*SUMIFS('الإعدادات'!$C$10:$C$17,'الإعدادات'!$B$10:$B$17,"&lt;="&amp;'الإعدادات'!$B$4),2))</f>
        <v/>
      </c>
      <c r="N426" s="21">
        <f>IF(A426&amp;""="","",SUMIFS('الدفعات'!$C$6:$C$2005,'الدفعات'!$B$6:$B$2005,A426&amp;""))</f>
        <v/>
      </c>
      <c r="O426" s="21">
        <f>IF(M426="","",ROUND(M426-N426,2))</f>
        <v/>
      </c>
      <c r="P426" s="21">
        <f>IF(L426="","",ROUND(L426-N426,2))</f>
        <v/>
      </c>
      <c r="Q426" s="6">
        <f>IF(A426&amp;""="","",IF(H426="منسحب","منسحب",IF(L426="","بيانات ناقصة",IF(O426&gt;0,"متأخر",IF(O426&lt;0,"دفع مقدمًا","مسدد حتى اليوم")))))</f>
        <v/>
      </c>
      <c r="R426" s="23">
        <f>IF(A426&amp;""="","",IFERROR(SUMIFS('الدفعات'!$A$6:$A$2005,'الدفعات'!$B$6:$B$2005,A426&amp;"",'الدفعات'!$G$6:$G$2005,1)/COUNTIFS('الدفعات'!$B$6:$B$2005,A426&amp;"",'الدفعات'!$G$6:$G$2005,1),""))</f>
        <v/>
      </c>
      <c r="S426" s="22">
        <f>IF(Q426="متأخر",COUNTIFS($Q$6:$Q$505,"متأخر",$O$6:$O$505,"&gt;"&amp;O426)+COUNTIFS($Q$6:Q426,"متأخر",$O$6:O426,O426),"")</f>
        <v/>
      </c>
    </row>
    <row r="427">
      <c r="A427" s="5" t="n"/>
      <c r="B427" s="5" t="n"/>
      <c r="C427" s="5" t="n"/>
      <c r="D427" s="5" t="n"/>
      <c r="E427" s="20" t="n"/>
      <c r="F427" s="5" t="n"/>
      <c r="G427" s="19" t="n"/>
      <c r="H427" s="5" t="n"/>
      <c r="I427" s="21">
        <f>IF(F427&amp;""="","",IFERROR(INDEX('المراحل'!$B$6:$B$45,MATCH(F427&amp;"",'المراحل'!$A$6:$A$45,0)),""))</f>
        <v/>
      </c>
      <c r="J427" s="22">
        <f>IF(A427&amp;""="","",IF(B427&amp;""="",1,COUNTIFS($B$6:B427,B427&amp;"",$H$6:H427,"&lt;&gt;منسحب")))</f>
        <v/>
      </c>
      <c r="K427" s="21">
        <f>IF(OR(I427="",J427=""),"",IF(H427="منسحب",0,ROUND(I427*IF(J427&lt;=1,0,IF(J427=2,'الإعدادات'!$B$5,'الإعدادات'!$B$6)),2)))</f>
        <v/>
      </c>
      <c r="L427" s="21">
        <f>IF(K427="","",IF(H427="منسحب",0,ROUND(MAX(0,I427-K427-N(G427)),2)))</f>
        <v/>
      </c>
      <c r="M427" s="21">
        <f>IF(L427="","",ROUND(L427*SUMIFS('الإعدادات'!$C$10:$C$17,'الإعدادات'!$B$10:$B$17,"&lt;="&amp;'الإعدادات'!$B$4),2))</f>
        <v/>
      </c>
      <c r="N427" s="21">
        <f>IF(A427&amp;""="","",SUMIFS('الدفعات'!$C$6:$C$2005,'الدفعات'!$B$6:$B$2005,A427&amp;""))</f>
        <v/>
      </c>
      <c r="O427" s="21">
        <f>IF(M427="","",ROUND(M427-N427,2))</f>
        <v/>
      </c>
      <c r="P427" s="21">
        <f>IF(L427="","",ROUND(L427-N427,2))</f>
        <v/>
      </c>
      <c r="Q427" s="6">
        <f>IF(A427&amp;""="","",IF(H427="منسحب","منسحب",IF(L427="","بيانات ناقصة",IF(O427&gt;0,"متأخر",IF(O427&lt;0,"دفع مقدمًا","مسدد حتى اليوم")))))</f>
        <v/>
      </c>
      <c r="R427" s="23">
        <f>IF(A427&amp;""="","",IFERROR(SUMIFS('الدفعات'!$A$6:$A$2005,'الدفعات'!$B$6:$B$2005,A427&amp;"",'الدفعات'!$G$6:$G$2005,1)/COUNTIFS('الدفعات'!$B$6:$B$2005,A427&amp;"",'الدفعات'!$G$6:$G$2005,1),""))</f>
        <v/>
      </c>
      <c r="S427" s="22">
        <f>IF(Q427="متأخر",COUNTIFS($Q$6:$Q$505,"متأخر",$O$6:$O$505,"&gt;"&amp;O427)+COUNTIFS($Q$6:Q427,"متأخر",$O$6:O427,O427),"")</f>
        <v/>
      </c>
    </row>
    <row r="428">
      <c r="A428" s="5" t="n"/>
      <c r="B428" s="5" t="n"/>
      <c r="C428" s="5" t="n"/>
      <c r="D428" s="5" t="n"/>
      <c r="E428" s="20" t="n"/>
      <c r="F428" s="5" t="n"/>
      <c r="G428" s="19" t="n"/>
      <c r="H428" s="5" t="n"/>
      <c r="I428" s="21">
        <f>IF(F428&amp;""="","",IFERROR(INDEX('المراحل'!$B$6:$B$45,MATCH(F428&amp;"",'المراحل'!$A$6:$A$45,0)),""))</f>
        <v/>
      </c>
      <c r="J428" s="22">
        <f>IF(A428&amp;""="","",IF(B428&amp;""="",1,COUNTIFS($B$6:B428,B428&amp;"",$H$6:H428,"&lt;&gt;منسحب")))</f>
        <v/>
      </c>
      <c r="K428" s="21">
        <f>IF(OR(I428="",J428=""),"",IF(H428="منسحب",0,ROUND(I428*IF(J428&lt;=1,0,IF(J428=2,'الإعدادات'!$B$5,'الإعدادات'!$B$6)),2)))</f>
        <v/>
      </c>
      <c r="L428" s="21">
        <f>IF(K428="","",IF(H428="منسحب",0,ROUND(MAX(0,I428-K428-N(G428)),2)))</f>
        <v/>
      </c>
      <c r="M428" s="21">
        <f>IF(L428="","",ROUND(L428*SUMIFS('الإعدادات'!$C$10:$C$17,'الإعدادات'!$B$10:$B$17,"&lt;="&amp;'الإعدادات'!$B$4),2))</f>
        <v/>
      </c>
      <c r="N428" s="21">
        <f>IF(A428&amp;""="","",SUMIFS('الدفعات'!$C$6:$C$2005,'الدفعات'!$B$6:$B$2005,A428&amp;""))</f>
        <v/>
      </c>
      <c r="O428" s="21">
        <f>IF(M428="","",ROUND(M428-N428,2))</f>
        <v/>
      </c>
      <c r="P428" s="21">
        <f>IF(L428="","",ROUND(L428-N428,2))</f>
        <v/>
      </c>
      <c r="Q428" s="6">
        <f>IF(A428&amp;""="","",IF(H428="منسحب","منسحب",IF(L428="","بيانات ناقصة",IF(O428&gt;0,"متأخر",IF(O428&lt;0,"دفع مقدمًا","مسدد حتى اليوم")))))</f>
        <v/>
      </c>
      <c r="R428" s="23">
        <f>IF(A428&amp;""="","",IFERROR(SUMIFS('الدفعات'!$A$6:$A$2005,'الدفعات'!$B$6:$B$2005,A428&amp;"",'الدفعات'!$G$6:$G$2005,1)/COUNTIFS('الدفعات'!$B$6:$B$2005,A428&amp;"",'الدفعات'!$G$6:$G$2005,1),""))</f>
        <v/>
      </c>
      <c r="S428" s="22">
        <f>IF(Q428="متأخر",COUNTIFS($Q$6:$Q$505,"متأخر",$O$6:$O$505,"&gt;"&amp;O428)+COUNTIFS($Q$6:Q428,"متأخر",$O$6:O428,O428),"")</f>
        <v/>
      </c>
    </row>
    <row r="429">
      <c r="A429" s="5" t="n"/>
      <c r="B429" s="5" t="n"/>
      <c r="C429" s="5" t="n"/>
      <c r="D429" s="5" t="n"/>
      <c r="E429" s="20" t="n"/>
      <c r="F429" s="5" t="n"/>
      <c r="G429" s="19" t="n"/>
      <c r="H429" s="5" t="n"/>
      <c r="I429" s="21">
        <f>IF(F429&amp;""="","",IFERROR(INDEX('المراحل'!$B$6:$B$45,MATCH(F429&amp;"",'المراحل'!$A$6:$A$45,0)),""))</f>
        <v/>
      </c>
      <c r="J429" s="22">
        <f>IF(A429&amp;""="","",IF(B429&amp;""="",1,COUNTIFS($B$6:B429,B429&amp;"",$H$6:H429,"&lt;&gt;منسحب")))</f>
        <v/>
      </c>
      <c r="K429" s="21">
        <f>IF(OR(I429="",J429=""),"",IF(H429="منسحب",0,ROUND(I429*IF(J429&lt;=1,0,IF(J429=2,'الإعدادات'!$B$5,'الإعدادات'!$B$6)),2)))</f>
        <v/>
      </c>
      <c r="L429" s="21">
        <f>IF(K429="","",IF(H429="منسحب",0,ROUND(MAX(0,I429-K429-N(G429)),2)))</f>
        <v/>
      </c>
      <c r="M429" s="21">
        <f>IF(L429="","",ROUND(L429*SUMIFS('الإعدادات'!$C$10:$C$17,'الإعدادات'!$B$10:$B$17,"&lt;="&amp;'الإعدادات'!$B$4),2))</f>
        <v/>
      </c>
      <c r="N429" s="21">
        <f>IF(A429&amp;""="","",SUMIFS('الدفعات'!$C$6:$C$2005,'الدفعات'!$B$6:$B$2005,A429&amp;""))</f>
        <v/>
      </c>
      <c r="O429" s="21">
        <f>IF(M429="","",ROUND(M429-N429,2))</f>
        <v/>
      </c>
      <c r="P429" s="21">
        <f>IF(L429="","",ROUND(L429-N429,2))</f>
        <v/>
      </c>
      <c r="Q429" s="6">
        <f>IF(A429&amp;""="","",IF(H429="منسحب","منسحب",IF(L429="","بيانات ناقصة",IF(O429&gt;0,"متأخر",IF(O429&lt;0,"دفع مقدمًا","مسدد حتى اليوم")))))</f>
        <v/>
      </c>
      <c r="R429" s="23">
        <f>IF(A429&amp;""="","",IFERROR(SUMIFS('الدفعات'!$A$6:$A$2005,'الدفعات'!$B$6:$B$2005,A429&amp;"",'الدفعات'!$G$6:$G$2005,1)/COUNTIFS('الدفعات'!$B$6:$B$2005,A429&amp;"",'الدفعات'!$G$6:$G$2005,1),""))</f>
        <v/>
      </c>
      <c r="S429" s="22">
        <f>IF(Q429="متأخر",COUNTIFS($Q$6:$Q$505,"متأخر",$O$6:$O$505,"&gt;"&amp;O429)+COUNTIFS($Q$6:Q429,"متأخر",$O$6:O429,O429),"")</f>
        <v/>
      </c>
    </row>
    <row r="430">
      <c r="A430" s="5" t="n"/>
      <c r="B430" s="5" t="n"/>
      <c r="C430" s="5" t="n"/>
      <c r="D430" s="5" t="n"/>
      <c r="E430" s="20" t="n"/>
      <c r="F430" s="5" t="n"/>
      <c r="G430" s="19" t="n"/>
      <c r="H430" s="5" t="n"/>
      <c r="I430" s="21">
        <f>IF(F430&amp;""="","",IFERROR(INDEX('المراحل'!$B$6:$B$45,MATCH(F430&amp;"",'المراحل'!$A$6:$A$45,0)),""))</f>
        <v/>
      </c>
      <c r="J430" s="22">
        <f>IF(A430&amp;""="","",IF(B430&amp;""="",1,COUNTIFS($B$6:B430,B430&amp;"",$H$6:H430,"&lt;&gt;منسحب")))</f>
        <v/>
      </c>
      <c r="K430" s="21">
        <f>IF(OR(I430="",J430=""),"",IF(H430="منسحب",0,ROUND(I430*IF(J430&lt;=1,0,IF(J430=2,'الإعدادات'!$B$5,'الإعدادات'!$B$6)),2)))</f>
        <v/>
      </c>
      <c r="L430" s="21">
        <f>IF(K430="","",IF(H430="منسحب",0,ROUND(MAX(0,I430-K430-N(G430)),2)))</f>
        <v/>
      </c>
      <c r="M430" s="21">
        <f>IF(L430="","",ROUND(L430*SUMIFS('الإعدادات'!$C$10:$C$17,'الإعدادات'!$B$10:$B$17,"&lt;="&amp;'الإعدادات'!$B$4),2))</f>
        <v/>
      </c>
      <c r="N430" s="21">
        <f>IF(A430&amp;""="","",SUMIFS('الدفعات'!$C$6:$C$2005,'الدفعات'!$B$6:$B$2005,A430&amp;""))</f>
        <v/>
      </c>
      <c r="O430" s="21">
        <f>IF(M430="","",ROUND(M430-N430,2))</f>
        <v/>
      </c>
      <c r="P430" s="21">
        <f>IF(L430="","",ROUND(L430-N430,2))</f>
        <v/>
      </c>
      <c r="Q430" s="6">
        <f>IF(A430&amp;""="","",IF(H430="منسحب","منسحب",IF(L430="","بيانات ناقصة",IF(O430&gt;0,"متأخر",IF(O430&lt;0,"دفع مقدمًا","مسدد حتى اليوم")))))</f>
        <v/>
      </c>
      <c r="R430" s="23">
        <f>IF(A430&amp;""="","",IFERROR(SUMIFS('الدفعات'!$A$6:$A$2005,'الدفعات'!$B$6:$B$2005,A430&amp;"",'الدفعات'!$G$6:$G$2005,1)/COUNTIFS('الدفعات'!$B$6:$B$2005,A430&amp;"",'الدفعات'!$G$6:$G$2005,1),""))</f>
        <v/>
      </c>
      <c r="S430" s="22">
        <f>IF(Q430="متأخر",COUNTIFS($Q$6:$Q$505,"متأخر",$O$6:$O$505,"&gt;"&amp;O430)+COUNTIFS($Q$6:Q430,"متأخر",$O$6:O430,O430),"")</f>
        <v/>
      </c>
    </row>
    <row r="431">
      <c r="A431" s="5" t="n"/>
      <c r="B431" s="5" t="n"/>
      <c r="C431" s="5" t="n"/>
      <c r="D431" s="5" t="n"/>
      <c r="E431" s="20" t="n"/>
      <c r="F431" s="5" t="n"/>
      <c r="G431" s="19" t="n"/>
      <c r="H431" s="5" t="n"/>
      <c r="I431" s="21">
        <f>IF(F431&amp;""="","",IFERROR(INDEX('المراحل'!$B$6:$B$45,MATCH(F431&amp;"",'المراحل'!$A$6:$A$45,0)),""))</f>
        <v/>
      </c>
      <c r="J431" s="22">
        <f>IF(A431&amp;""="","",IF(B431&amp;""="",1,COUNTIFS($B$6:B431,B431&amp;"",$H$6:H431,"&lt;&gt;منسحب")))</f>
        <v/>
      </c>
      <c r="K431" s="21">
        <f>IF(OR(I431="",J431=""),"",IF(H431="منسحب",0,ROUND(I431*IF(J431&lt;=1,0,IF(J431=2,'الإعدادات'!$B$5,'الإعدادات'!$B$6)),2)))</f>
        <v/>
      </c>
      <c r="L431" s="21">
        <f>IF(K431="","",IF(H431="منسحب",0,ROUND(MAX(0,I431-K431-N(G431)),2)))</f>
        <v/>
      </c>
      <c r="M431" s="21">
        <f>IF(L431="","",ROUND(L431*SUMIFS('الإعدادات'!$C$10:$C$17,'الإعدادات'!$B$10:$B$17,"&lt;="&amp;'الإعدادات'!$B$4),2))</f>
        <v/>
      </c>
      <c r="N431" s="21">
        <f>IF(A431&amp;""="","",SUMIFS('الدفعات'!$C$6:$C$2005,'الدفعات'!$B$6:$B$2005,A431&amp;""))</f>
        <v/>
      </c>
      <c r="O431" s="21">
        <f>IF(M431="","",ROUND(M431-N431,2))</f>
        <v/>
      </c>
      <c r="P431" s="21">
        <f>IF(L431="","",ROUND(L431-N431,2))</f>
        <v/>
      </c>
      <c r="Q431" s="6">
        <f>IF(A431&amp;""="","",IF(H431="منسحب","منسحب",IF(L431="","بيانات ناقصة",IF(O431&gt;0,"متأخر",IF(O431&lt;0,"دفع مقدمًا","مسدد حتى اليوم")))))</f>
        <v/>
      </c>
      <c r="R431" s="23">
        <f>IF(A431&amp;""="","",IFERROR(SUMIFS('الدفعات'!$A$6:$A$2005,'الدفعات'!$B$6:$B$2005,A431&amp;"",'الدفعات'!$G$6:$G$2005,1)/COUNTIFS('الدفعات'!$B$6:$B$2005,A431&amp;"",'الدفعات'!$G$6:$G$2005,1),""))</f>
        <v/>
      </c>
      <c r="S431" s="22">
        <f>IF(Q431="متأخر",COUNTIFS($Q$6:$Q$505,"متأخر",$O$6:$O$505,"&gt;"&amp;O431)+COUNTIFS($Q$6:Q431,"متأخر",$O$6:O431,O431),"")</f>
        <v/>
      </c>
    </row>
    <row r="432">
      <c r="A432" s="5" t="n"/>
      <c r="B432" s="5" t="n"/>
      <c r="C432" s="5" t="n"/>
      <c r="D432" s="5" t="n"/>
      <c r="E432" s="20" t="n"/>
      <c r="F432" s="5" t="n"/>
      <c r="G432" s="19" t="n"/>
      <c r="H432" s="5" t="n"/>
      <c r="I432" s="21">
        <f>IF(F432&amp;""="","",IFERROR(INDEX('المراحل'!$B$6:$B$45,MATCH(F432&amp;"",'المراحل'!$A$6:$A$45,0)),""))</f>
        <v/>
      </c>
      <c r="J432" s="22">
        <f>IF(A432&amp;""="","",IF(B432&amp;""="",1,COUNTIFS($B$6:B432,B432&amp;"",$H$6:H432,"&lt;&gt;منسحب")))</f>
        <v/>
      </c>
      <c r="K432" s="21">
        <f>IF(OR(I432="",J432=""),"",IF(H432="منسحب",0,ROUND(I432*IF(J432&lt;=1,0,IF(J432=2,'الإعدادات'!$B$5,'الإعدادات'!$B$6)),2)))</f>
        <v/>
      </c>
      <c r="L432" s="21">
        <f>IF(K432="","",IF(H432="منسحب",0,ROUND(MAX(0,I432-K432-N(G432)),2)))</f>
        <v/>
      </c>
      <c r="M432" s="21">
        <f>IF(L432="","",ROUND(L432*SUMIFS('الإعدادات'!$C$10:$C$17,'الإعدادات'!$B$10:$B$17,"&lt;="&amp;'الإعدادات'!$B$4),2))</f>
        <v/>
      </c>
      <c r="N432" s="21">
        <f>IF(A432&amp;""="","",SUMIFS('الدفعات'!$C$6:$C$2005,'الدفعات'!$B$6:$B$2005,A432&amp;""))</f>
        <v/>
      </c>
      <c r="O432" s="21">
        <f>IF(M432="","",ROUND(M432-N432,2))</f>
        <v/>
      </c>
      <c r="P432" s="21">
        <f>IF(L432="","",ROUND(L432-N432,2))</f>
        <v/>
      </c>
      <c r="Q432" s="6">
        <f>IF(A432&amp;""="","",IF(H432="منسحب","منسحب",IF(L432="","بيانات ناقصة",IF(O432&gt;0,"متأخر",IF(O432&lt;0,"دفع مقدمًا","مسدد حتى اليوم")))))</f>
        <v/>
      </c>
      <c r="R432" s="23">
        <f>IF(A432&amp;""="","",IFERROR(SUMIFS('الدفعات'!$A$6:$A$2005,'الدفعات'!$B$6:$B$2005,A432&amp;"",'الدفعات'!$G$6:$G$2005,1)/COUNTIFS('الدفعات'!$B$6:$B$2005,A432&amp;"",'الدفعات'!$G$6:$G$2005,1),""))</f>
        <v/>
      </c>
      <c r="S432" s="22">
        <f>IF(Q432="متأخر",COUNTIFS($Q$6:$Q$505,"متأخر",$O$6:$O$505,"&gt;"&amp;O432)+COUNTIFS($Q$6:Q432,"متأخر",$O$6:O432,O432),"")</f>
        <v/>
      </c>
    </row>
    <row r="433">
      <c r="A433" s="5" t="n"/>
      <c r="B433" s="5" t="n"/>
      <c r="C433" s="5" t="n"/>
      <c r="D433" s="5" t="n"/>
      <c r="E433" s="20" t="n"/>
      <c r="F433" s="5" t="n"/>
      <c r="G433" s="19" t="n"/>
      <c r="H433" s="5" t="n"/>
      <c r="I433" s="21">
        <f>IF(F433&amp;""="","",IFERROR(INDEX('المراحل'!$B$6:$B$45,MATCH(F433&amp;"",'المراحل'!$A$6:$A$45,0)),""))</f>
        <v/>
      </c>
      <c r="J433" s="22">
        <f>IF(A433&amp;""="","",IF(B433&amp;""="",1,COUNTIFS($B$6:B433,B433&amp;"",$H$6:H433,"&lt;&gt;منسحب")))</f>
        <v/>
      </c>
      <c r="K433" s="21">
        <f>IF(OR(I433="",J433=""),"",IF(H433="منسحب",0,ROUND(I433*IF(J433&lt;=1,0,IF(J433=2,'الإعدادات'!$B$5,'الإعدادات'!$B$6)),2)))</f>
        <v/>
      </c>
      <c r="L433" s="21">
        <f>IF(K433="","",IF(H433="منسحب",0,ROUND(MAX(0,I433-K433-N(G433)),2)))</f>
        <v/>
      </c>
      <c r="M433" s="21">
        <f>IF(L433="","",ROUND(L433*SUMIFS('الإعدادات'!$C$10:$C$17,'الإعدادات'!$B$10:$B$17,"&lt;="&amp;'الإعدادات'!$B$4),2))</f>
        <v/>
      </c>
      <c r="N433" s="21">
        <f>IF(A433&amp;""="","",SUMIFS('الدفعات'!$C$6:$C$2005,'الدفعات'!$B$6:$B$2005,A433&amp;""))</f>
        <v/>
      </c>
      <c r="O433" s="21">
        <f>IF(M433="","",ROUND(M433-N433,2))</f>
        <v/>
      </c>
      <c r="P433" s="21">
        <f>IF(L433="","",ROUND(L433-N433,2))</f>
        <v/>
      </c>
      <c r="Q433" s="6">
        <f>IF(A433&amp;""="","",IF(H433="منسحب","منسحب",IF(L433="","بيانات ناقصة",IF(O433&gt;0,"متأخر",IF(O433&lt;0,"دفع مقدمًا","مسدد حتى اليوم")))))</f>
        <v/>
      </c>
      <c r="R433" s="23">
        <f>IF(A433&amp;""="","",IFERROR(SUMIFS('الدفعات'!$A$6:$A$2005,'الدفعات'!$B$6:$B$2005,A433&amp;"",'الدفعات'!$G$6:$G$2005,1)/COUNTIFS('الدفعات'!$B$6:$B$2005,A433&amp;"",'الدفعات'!$G$6:$G$2005,1),""))</f>
        <v/>
      </c>
      <c r="S433" s="22">
        <f>IF(Q433="متأخر",COUNTIFS($Q$6:$Q$505,"متأخر",$O$6:$O$505,"&gt;"&amp;O433)+COUNTIFS($Q$6:Q433,"متأخر",$O$6:O433,O433),"")</f>
        <v/>
      </c>
    </row>
    <row r="434">
      <c r="A434" s="5" t="n"/>
      <c r="B434" s="5" t="n"/>
      <c r="C434" s="5" t="n"/>
      <c r="D434" s="5" t="n"/>
      <c r="E434" s="20" t="n"/>
      <c r="F434" s="5" t="n"/>
      <c r="G434" s="19" t="n"/>
      <c r="H434" s="5" t="n"/>
      <c r="I434" s="21">
        <f>IF(F434&amp;""="","",IFERROR(INDEX('المراحل'!$B$6:$B$45,MATCH(F434&amp;"",'المراحل'!$A$6:$A$45,0)),""))</f>
        <v/>
      </c>
      <c r="J434" s="22">
        <f>IF(A434&amp;""="","",IF(B434&amp;""="",1,COUNTIFS($B$6:B434,B434&amp;"",$H$6:H434,"&lt;&gt;منسحب")))</f>
        <v/>
      </c>
      <c r="K434" s="21">
        <f>IF(OR(I434="",J434=""),"",IF(H434="منسحب",0,ROUND(I434*IF(J434&lt;=1,0,IF(J434=2,'الإعدادات'!$B$5,'الإعدادات'!$B$6)),2)))</f>
        <v/>
      </c>
      <c r="L434" s="21">
        <f>IF(K434="","",IF(H434="منسحب",0,ROUND(MAX(0,I434-K434-N(G434)),2)))</f>
        <v/>
      </c>
      <c r="M434" s="21">
        <f>IF(L434="","",ROUND(L434*SUMIFS('الإعدادات'!$C$10:$C$17,'الإعدادات'!$B$10:$B$17,"&lt;="&amp;'الإعدادات'!$B$4),2))</f>
        <v/>
      </c>
      <c r="N434" s="21">
        <f>IF(A434&amp;""="","",SUMIFS('الدفعات'!$C$6:$C$2005,'الدفعات'!$B$6:$B$2005,A434&amp;""))</f>
        <v/>
      </c>
      <c r="O434" s="21">
        <f>IF(M434="","",ROUND(M434-N434,2))</f>
        <v/>
      </c>
      <c r="P434" s="21">
        <f>IF(L434="","",ROUND(L434-N434,2))</f>
        <v/>
      </c>
      <c r="Q434" s="6">
        <f>IF(A434&amp;""="","",IF(H434="منسحب","منسحب",IF(L434="","بيانات ناقصة",IF(O434&gt;0,"متأخر",IF(O434&lt;0,"دفع مقدمًا","مسدد حتى اليوم")))))</f>
        <v/>
      </c>
      <c r="R434" s="23">
        <f>IF(A434&amp;""="","",IFERROR(SUMIFS('الدفعات'!$A$6:$A$2005,'الدفعات'!$B$6:$B$2005,A434&amp;"",'الدفعات'!$G$6:$G$2005,1)/COUNTIFS('الدفعات'!$B$6:$B$2005,A434&amp;"",'الدفعات'!$G$6:$G$2005,1),""))</f>
        <v/>
      </c>
      <c r="S434" s="22">
        <f>IF(Q434="متأخر",COUNTIFS($Q$6:$Q$505,"متأخر",$O$6:$O$505,"&gt;"&amp;O434)+COUNTIFS($Q$6:Q434,"متأخر",$O$6:O434,O434),"")</f>
        <v/>
      </c>
    </row>
    <row r="435">
      <c r="A435" s="5" t="n"/>
      <c r="B435" s="5" t="n"/>
      <c r="C435" s="5" t="n"/>
      <c r="D435" s="5" t="n"/>
      <c r="E435" s="20" t="n"/>
      <c r="F435" s="5" t="n"/>
      <c r="G435" s="19" t="n"/>
      <c r="H435" s="5" t="n"/>
      <c r="I435" s="21">
        <f>IF(F435&amp;""="","",IFERROR(INDEX('المراحل'!$B$6:$B$45,MATCH(F435&amp;"",'المراحل'!$A$6:$A$45,0)),""))</f>
        <v/>
      </c>
      <c r="J435" s="22">
        <f>IF(A435&amp;""="","",IF(B435&amp;""="",1,COUNTIFS($B$6:B435,B435&amp;"",$H$6:H435,"&lt;&gt;منسحب")))</f>
        <v/>
      </c>
      <c r="K435" s="21">
        <f>IF(OR(I435="",J435=""),"",IF(H435="منسحب",0,ROUND(I435*IF(J435&lt;=1,0,IF(J435=2,'الإعدادات'!$B$5,'الإعدادات'!$B$6)),2)))</f>
        <v/>
      </c>
      <c r="L435" s="21">
        <f>IF(K435="","",IF(H435="منسحب",0,ROUND(MAX(0,I435-K435-N(G435)),2)))</f>
        <v/>
      </c>
      <c r="M435" s="21">
        <f>IF(L435="","",ROUND(L435*SUMIFS('الإعدادات'!$C$10:$C$17,'الإعدادات'!$B$10:$B$17,"&lt;="&amp;'الإعدادات'!$B$4),2))</f>
        <v/>
      </c>
      <c r="N435" s="21">
        <f>IF(A435&amp;""="","",SUMIFS('الدفعات'!$C$6:$C$2005,'الدفعات'!$B$6:$B$2005,A435&amp;""))</f>
        <v/>
      </c>
      <c r="O435" s="21">
        <f>IF(M435="","",ROUND(M435-N435,2))</f>
        <v/>
      </c>
      <c r="P435" s="21">
        <f>IF(L435="","",ROUND(L435-N435,2))</f>
        <v/>
      </c>
      <c r="Q435" s="6">
        <f>IF(A435&amp;""="","",IF(H435="منسحب","منسحب",IF(L435="","بيانات ناقصة",IF(O435&gt;0,"متأخر",IF(O435&lt;0,"دفع مقدمًا","مسدد حتى اليوم")))))</f>
        <v/>
      </c>
      <c r="R435" s="23">
        <f>IF(A435&amp;""="","",IFERROR(SUMIFS('الدفعات'!$A$6:$A$2005,'الدفعات'!$B$6:$B$2005,A435&amp;"",'الدفعات'!$G$6:$G$2005,1)/COUNTIFS('الدفعات'!$B$6:$B$2005,A435&amp;"",'الدفعات'!$G$6:$G$2005,1),""))</f>
        <v/>
      </c>
      <c r="S435" s="22">
        <f>IF(Q435="متأخر",COUNTIFS($Q$6:$Q$505,"متأخر",$O$6:$O$505,"&gt;"&amp;O435)+COUNTIFS($Q$6:Q435,"متأخر",$O$6:O435,O435),"")</f>
        <v/>
      </c>
    </row>
    <row r="436">
      <c r="A436" s="5" t="n"/>
      <c r="B436" s="5" t="n"/>
      <c r="C436" s="5" t="n"/>
      <c r="D436" s="5" t="n"/>
      <c r="E436" s="20" t="n"/>
      <c r="F436" s="5" t="n"/>
      <c r="G436" s="19" t="n"/>
      <c r="H436" s="5" t="n"/>
      <c r="I436" s="21">
        <f>IF(F436&amp;""="","",IFERROR(INDEX('المراحل'!$B$6:$B$45,MATCH(F436&amp;"",'المراحل'!$A$6:$A$45,0)),""))</f>
        <v/>
      </c>
      <c r="J436" s="22">
        <f>IF(A436&amp;""="","",IF(B436&amp;""="",1,COUNTIFS($B$6:B436,B436&amp;"",$H$6:H436,"&lt;&gt;منسحب")))</f>
        <v/>
      </c>
      <c r="K436" s="21">
        <f>IF(OR(I436="",J436=""),"",IF(H436="منسحب",0,ROUND(I436*IF(J436&lt;=1,0,IF(J436=2,'الإعدادات'!$B$5,'الإعدادات'!$B$6)),2)))</f>
        <v/>
      </c>
      <c r="L436" s="21">
        <f>IF(K436="","",IF(H436="منسحب",0,ROUND(MAX(0,I436-K436-N(G436)),2)))</f>
        <v/>
      </c>
      <c r="M436" s="21">
        <f>IF(L436="","",ROUND(L436*SUMIFS('الإعدادات'!$C$10:$C$17,'الإعدادات'!$B$10:$B$17,"&lt;="&amp;'الإعدادات'!$B$4),2))</f>
        <v/>
      </c>
      <c r="N436" s="21">
        <f>IF(A436&amp;""="","",SUMIFS('الدفعات'!$C$6:$C$2005,'الدفعات'!$B$6:$B$2005,A436&amp;""))</f>
        <v/>
      </c>
      <c r="O436" s="21">
        <f>IF(M436="","",ROUND(M436-N436,2))</f>
        <v/>
      </c>
      <c r="P436" s="21">
        <f>IF(L436="","",ROUND(L436-N436,2))</f>
        <v/>
      </c>
      <c r="Q436" s="6">
        <f>IF(A436&amp;""="","",IF(H436="منسحب","منسحب",IF(L436="","بيانات ناقصة",IF(O436&gt;0,"متأخر",IF(O436&lt;0,"دفع مقدمًا","مسدد حتى اليوم")))))</f>
        <v/>
      </c>
      <c r="R436" s="23">
        <f>IF(A436&amp;""="","",IFERROR(SUMIFS('الدفعات'!$A$6:$A$2005,'الدفعات'!$B$6:$B$2005,A436&amp;"",'الدفعات'!$G$6:$G$2005,1)/COUNTIFS('الدفعات'!$B$6:$B$2005,A436&amp;"",'الدفعات'!$G$6:$G$2005,1),""))</f>
        <v/>
      </c>
      <c r="S436" s="22">
        <f>IF(Q436="متأخر",COUNTIFS($Q$6:$Q$505,"متأخر",$O$6:$O$505,"&gt;"&amp;O436)+COUNTIFS($Q$6:Q436,"متأخر",$O$6:O436,O436),"")</f>
        <v/>
      </c>
    </row>
    <row r="437">
      <c r="A437" s="5" t="n"/>
      <c r="B437" s="5" t="n"/>
      <c r="C437" s="5" t="n"/>
      <c r="D437" s="5" t="n"/>
      <c r="E437" s="20" t="n"/>
      <c r="F437" s="5" t="n"/>
      <c r="G437" s="19" t="n"/>
      <c r="H437" s="5" t="n"/>
      <c r="I437" s="21">
        <f>IF(F437&amp;""="","",IFERROR(INDEX('المراحل'!$B$6:$B$45,MATCH(F437&amp;"",'المراحل'!$A$6:$A$45,0)),""))</f>
        <v/>
      </c>
      <c r="J437" s="22">
        <f>IF(A437&amp;""="","",IF(B437&amp;""="",1,COUNTIFS($B$6:B437,B437&amp;"",$H$6:H437,"&lt;&gt;منسحب")))</f>
        <v/>
      </c>
      <c r="K437" s="21">
        <f>IF(OR(I437="",J437=""),"",IF(H437="منسحب",0,ROUND(I437*IF(J437&lt;=1,0,IF(J437=2,'الإعدادات'!$B$5,'الإعدادات'!$B$6)),2)))</f>
        <v/>
      </c>
      <c r="L437" s="21">
        <f>IF(K437="","",IF(H437="منسحب",0,ROUND(MAX(0,I437-K437-N(G437)),2)))</f>
        <v/>
      </c>
      <c r="M437" s="21">
        <f>IF(L437="","",ROUND(L437*SUMIFS('الإعدادات'!$C$10:$C$17,'الإعدادات'!$B$10:$B$17,"&lt;="&amp;'الإعدادات'!$B$4),2))</f>
        <v/>
      </c>
      <c r="N437" s="21">
        <f>IF(A437&amp;""="","",SUMIFS('الدفعات'!$C$6:$C$2005,'الدفعات'!$B$6:$B$2005,A437&amp;""))</f>
        <v/>
      </c>
      <c r="O437" s="21">
        <f>IF(M437="","",ROUND(M437-N437,2))</f>
        <v/>
      </c>
      <c r="P437" s="21">
        <f>IF(L437="","",ROUND(L437-N437,2))</f>
        <v/>
      </c>
      <c r="Q437" s="6">
        <f>IF(A437&amp;""="","",IF(H437="منسحب","منسحب",IF(L437="","بيانات ناقصة",IF(O437&gt;0,"متأخر",IF(O437&lt;0,"دفع مقدمًا","مسدد حتى اليوم")))))</f>
        <v/>
      </c>
      <c r="R437" s="23">
        <f>IF(A437&amp;""="","",IFERROR(SUMIFS('الدفعات'!$A$6:$A$2005,'الدفعات'!$B$6:$B$2005,A437&amp;"",'الدفعات'!$G$6:$G$2005,1)/COUNTIFS('الدفعات'!$B$6:$B$2005,A437&amp;"",'الدفعات'!$G$6:$G$2005,1),""))</f>
        <v/>
      </c>
      <c r="S437" s="22">
        <f>IF(Q437="متأخر",COUNTIFS($Q$6:$Q$505,"متأخر",$O$6:$O$505,"&gt;"&amp;O437)+COUNTIFS($Q$6:Q437,"متأخر",$O$6:O437,O437),"")</f>
        <v/>
      </c>
    </row>
    <row r="438">
      <c r="A438" s="5" t="n"/>
      <c r="B438" s="5" t="n"/>
      <c r="C438" s="5" t="n"/>
      <c r="D438" s="5" t="n"/>
      <c r="E438" s="20" t="n"/>
      <c r="F438" s="5" t="n"/>
      <c r="G438" s="19" t="n"/>
      <c r="H438" s="5" t="n"/>
      <c r="I438" s="21">
        <f>IF(F438&amp;""="","",IFERROR(INDEX('المراحل'!$B$6:$B$45,MATCH(F438&amp;"",'المراحل'!$A$6:$A$45,0)),""))</f>
        <v/>
      </c>
      <c r="J438" s="22">
        <f>IF(A438&amp;""="","",IF(B438&amp;""="",1,COUNTIFS($B$6:B438,B438&amp;"",$H$6:H438,"&lt;&gt;منسحب")))</f>
        <v/>
      </c>
      <c r="K438" s="21">
        <f>IF(OR(I438="",J438=""),"",IF(H438="منسحب",0,ROUND(I438*IF(J438&lt;=1,0,IF(J438=2,'الإعدادات'!$B$5,'الإعدادات'!$B$6)),2)))</f>
        <v/>
      </c>
      <c r="L438" s="21">
        <f>IF(K438="","",IF(H438="منسحب",0,ROUND(MAX(0,I438-K438-N(G438)),2)))</f>
        <v/>
      </c>
      <c r="M438" s="21">
        <f>IF(L438="","",ROUND(L438*SUMIFS('الإعدادات'!$C$10:$C$17,'الإعدادات'!$B$10:$B$17,"&lt;="&amp;'الإعدادات'!$B$4),2))</f>
        <v/>
      </c>
      <c r="N438" s="21">
        <f>IF(A438&amp;""="","",SUMIFS('الدفعات'!$C$6:$C$2005,'الدفعات'!$B$6:$B$2005,A438&amp;""))</f>
        <v/>
      </c>
      <c r="O438" s="21">
        <f>IF(M438="","",ROUND(M438-N438,2))</f>
        <v/>
      </c>
      <c r="P438" s="21">
        <f>IF(L438="","",ROUND(L438-N438,2))</f>
        <v/>
      </c>
      <c r="Q438" s="6">
        <f>IF(A438&amp;""="","",IF(H438="منسحب","منسحب",IF(L438="","بيانات ناقصة",IF(O438&gt;0,"متأخر",IF(O438&lt;0,"دفع مقدمًا","مسدد حتى اليوم")))))</f>
        <v/>
      </c>
      <c r="R438" s="23">
        <f>IF(A438&amp;""="","",IFERROR(SUMIFS('الدفعات'!$A$6:$A$2005,'الدفعات'!$B$6:$B$2005,A438&amp;"",'الدفعات'!$G$6:$G$2005,1)/COUNTIFS('الدفعات'!$B$6:$B$2005,A438&amp;"",'الدفعات'!$G$6:$G$2005,1),""))</f>
        <v/>
      </c>
      <c r="S438" s="22">
        <f>IF(Q438="متأخر",COUNTIFS($Q$6:$Q$505,"متأخر",$O$6:$O$505,"&gt;"&amp;O438)+COUNTIFS($Q$6:Q438,"متأخر",$O$6:O438,O438),"")</f>
        <v/>
      </c>
    </row>
    <row r="439">
      <c r="A439" s="5" t="n"/>
      <c r="B439" s="5" t="n"/>
      <c r="C439" s="5" t="n"/>
      <c r="D439" s="5" t="n"/>
      <c r="E439" s="20" t="n"/>
      <c r="F439" s="5" t="n"/>
      <c r="G439" s="19" t="n"/>
      <c r="H439" s="5" t="n"/>
      <c r="I439" s="21">
        <f>IF(F439&amp;""="","",IFERROR(INDEX('المراحل'!$B$6:$B$45,MATCH(F439&amp;"",'المراحل'!$A$6:$A$45,0)),""))</f>
        <v/>
      </c>
      <c r="J439" s="22">
        <f>IF(A439&amp;""="","",IF(B439&amp;""="",1,COUNTIFS($B$6:B439,B439&amp;"",$H$6:H439,"&lt;&gt;منسحب")))</f>
        <v/>
      </c>
      <c r="K439" s="21">
        <f>IF(OR(I439="",J439=""),"",IF(H439="منسحب",0,ROUND(I439*IF(J439&lt;=1,0,IF(J439=2,'الإعدادات'!$B$5,'الإعدادات'!$B$6)),2)))</f>
        <v/>
      </c>
      <c r="L439" s="21">
        <f>IF(K439="","",IF(H439="منسحب",0,ROUND(MAX(0,I439-K439-N(G439)),2)))</f>
        <v/>
      </c>
      <c r="M439" s="21">
        <f>IF(L439="","",ROUND(L439*SUMIFS('الإعدادات'!$C$10:$C$17,'الإعدادات'!$B$10:$B$17,"&lt;="&amp;'الإعدادات'!$B$4),2))</f>
        <v/>
      </c>
      <c r="N439" s="21">
        <f>IF(A439&amp;""="","",SUMIFS('الدفعات'!$C$6:$C$2005,'الدفعات'!$B$6:$B$2005,A439&amp;""))</f>
        <v/>
      </c>
      <c r="O439" s="21">
        <f>IF(M439="","",ROUND(M439-N439,2))</f>
        <v/>
      </c>
      <c r="P439" s="21">
        <f>IF(L439="","",ROUND(L439-N439,2))</f>
        <v/>
      </c>
      <c r="Q439" s="6">
        <f>IF(A439&amp;""="","",IF(H439="منسحب","منسحب",IF(L439="","بيانات ناقصة",IF(O439&gt;0,"متأخر",IF(O439&lt;0,"دفع مقدمًا","مسدد حتى اليوم")))))</f>
        <v/>
      </c>
      <c r="R439" s="23">
        <f>IF(A439&amp;""="","",IFERROR(SUMIFS('الدفعات'!$A$6:$A$2005,'الدفعات'!$B$6:$B$2005,A439&amp;"",'الدفعات'!$G$6:$G$2005,1)/COUNTIFS('الدفعات'!$B$6:$B$2005,A439&amp;"",'الدفعات'!$G$6:$G$2005,1),""))</f>
        <v/>
      </c>
      <c r="S439" s="22">
        <f>IF(Q439="متأخر",COUNTIFS($Q$6:$Q$505,"متأخر",$O$6:$O$505,"&gt;"&amp;O439)+COUNTIFS($Q$6:Q439,"متأخر",$O$6:O439,O439),"")</f>
        <v/>
      </c>
    </row>
    <row r="440">
      <c r="A440" s="5" t="n"/>
      <c r="B440" s="5" t="n"/>
      <c r="C440" s="5" t="n"/>
      <c r="D440" s="5" t="n"/>
      <c r="E440" s="20" t="n"/>
      <c r="F440" s="5" t="n"/>
      <c r="G440" s="19" t="n"/>
      <c r="H440" s="5" t="n"/>
      <c r="I440" s="21">
        <f>IF(F440&amp;""="","",IFERROR(INDEX('المراحل'!$B$6:$B$45,MATCH(F440&amp;"",'المراحل'!$A$6:$A$45,0)),""))</f>
        <v/>
      </c>
      <c r="J440" s="22">
        <f>IF(A440&amp;""="","",IF(B440&amp;""="",1,COUNTIFS($B$6:B440,B440&amp;"",$H$6:H440,"&lt;&gt;منسحب")))</f>
        <v/>
      </c>
      <c r="K440" s="21">
        <f>IF(OR(I440="",J440=""),"",IF(H440="منسحب",0,ROUND(I440*IF(J440&lt;=1,0,IF(J440=2,'الإعدادات'!$B$5,'الإعدادات'!$B$6)),2)))</f>
        <v/>
      </c>
      <c r="L440" s="21">
        <f>IF(K440="","",IF(H440="منسحب",0,ROUND(MAX(0,I440-K440-N(G440)),2)))</f>
        <v/>
      </c>
      <c r="M440" s="21">
        <f>IF(L440="","",ROUND(L440*SUMIFS('الإعدادات'!$C$10:$C$17,'الإعدادات'!$B$10:$B$17,"&lt;="&amp;'الإعدادات'!$B$4),2))</f>
        <v/>
      </c>
      <c r="N440" s="21">
        <f>IF(A440&amp;""="","",SUMIFS('الدفعات'!$C$6:$C$2005,'الدفعات'!$B$6:$B$2005,A440&amp;""))</f>
        <v/>
      </c>
      <c r="O440" s="21">
        <f>IF(M440="","",ROUND(M440-N440,2))</f>
        <v/>
      </c>
      <c r="P440" s="21">
        <f>IF(L440="","",ROUND(L440-N440,2))</f>
        <v/>
      </c>
      <c r="Q440" s="6">
        <f>IF(A440&amp;""="","",IF(H440="منسحب","منسحب",IF(L440="","بيانات ناقصة",IF(O440&gt;0,"متأخر",IF(O440&lt;0,"دفع مقدمًا","مسدد حتى اليوم")))))</f>
        <v/>
      </c>
      <c r="R440" s="23">
        <f>IF(A440&amp;""="","",IFERROR(SUMIFS('الدفعات'!$A$6:$A$2005,'الدفعات'!$B$6:$B$2005,A440&amp;"",'الدفعات'!$G$6:$G$2005,1)/COUNTIFS('الدفعات'!$B$6:$B$2005,A440&amp;"",'الدفعات'!$G$6:$G$2005,1),""))</f>
        <v/>
      </c>
      <c r="S440" s="22">
        <f>IF(Q440="متأخر",COUNTIFS($Q$6:$Q$505,"متأخر",$O$6:$O$505,"&gt;"&amp;O440)+COUNTIFS($Q$6:Q440,"متأخر",$O$6:O440,O440),"")</f>
        <v/>
      </c>
    </row>
    <row r="441">
      <c r="A441" s="5" t="n"/>
      <c r="B441" s="5" t="n"/>
      <c r="C441" s="5" t="n"/>
      <c r="D441" s="5" t="n"/>
      <c r="E441" s="20" t="n"/>
      <c r="F441" s="5" t="n"/>
      <c r="G441" s="19" t="n"/>
      <c r="H441" s="5" t="n"/>
      <c r="I441" s="21">
        <f>IF(F441&amp;""="","",IFERROR(INDEX('المراحل'!$B$6:$B$45,MATCH(F441&amp;"",'المراحل'!$A$6:$A$45,0)),""))</f>
        <v/>
      </c>
      <c r="J441" s="22">
        <f>IF(A441&amp;""="","",IF(B441&amp;""="",1,COUNTIFS($B$6:B441,B441&amp;"",$H$6:H441,"&lt;&gt;منسحب")))</f>
        <v/>
      </c>
      <c r="K441" s="21">
        <f>IF(OR(I441="",J441=""),"",IF(H441="منسحب",0,ROUND(I441*IF(J441&lt;=1,0,IF(J441=2,'الإعدادات'!$B$5,'الإعدادات'!$B$6)),2)))</f>
        <v/>
      </c>
      <c r="L441" s="21">
        <f>IF(K441="","",IF(H441="منسحب",0,ROUND(MAX(0,I441-K441-N(G441)),2)))</f>
        <v/>
      </c>
      <c r="M441" s="21">
        <f>IF(L441="","",ROUND(L441*SUMIFS('الإعدادات'!$C$10:$C$17,'الإعدادات'!$B$10:$B$17,"&lt;="&amp;'الإعدادات'!$B$4),2))</f>
        <v/>
      </c>
      <c r="N441" s="21">
        <f>IF(A441&amp;""="","",SUMIFS('الدفعات'!$C$6:$C$2005,'الدفعات'!$B$6:$B$2005,A441&amp;""))</f>
        <v/>
      </c>
      <c r="O441" s="21">
        <f>IF(M441="","",ROUND(M441-N441,2))</f>
        <v/>
      </c>
      <c r="P441" s="21">
        <f>IF(L441="","",ROUND(L441-N441,2))</f>
        <v/>
      </c>
      <c r="Q441" s="6">
        <f>IF(A441&amp;""="","",IF(H441="منسحب","منسحب",IF(L441="","بيانات ناقصة",IF(O441&gt;0,"متأخر",IF(O441&lt;0,"دفع مقدمًا","مسدد حتى اليوم")))))</f>
        <v/>
      </c>
      <c r="R441" s="23">
        <f>IF(A441&amp;""="","",IFERROR(SUMIFS('الدفعات'!$A$6:$A$2005,'الدفعات'!$B$6:$B$2005,A441&amp;"",'الدفعات'!$G$6:$G$2005,1)/COUNTIFS('الدفعات'!$B$6:$B$2005,A441&amp;"",'الدفعات'!$G$6:$G$2005,1),""))</f>
        <v/>
      </c>
      <c r="S441" s="22">
        <f>IF(Q441="متأخر",COUNTIFS($Q$6:$Q$505,"متأخر",$O$6:$O$505,"&gt;"&amp;O441)+COUNTIFS($Q$6:Q441,"متأخر",$O$6:O441,O441),"")</f>
        <v/>
      </c>
    </row>
    <row r="442">
      <c r="A442" s="5" t="n"/>
      <c r="B442" s="5" t="n"/>
      <c r="C442" s="5" t="n"/>
      <c r="D442" s="5" t="n"/>
      <c r="E442" s="20" t="n"/>
      <c r="F442" s="5" t="n"/>
      <c r="G442" s="19" t="n"/>
      <c r="H442" s="5" t="n"/>
      <c r="I442" s="21">
        <f>IF(F442&amp;""="","",IFERROR(INDEX('المراحل'!$B$6:$B$45,MATCH(F442&amp;"",'المراحل'!$A$6:$A$45,0)),""))</f>
        <v/>
      </c>
      <c r="J442" s="22">
        <f>IF(A442&amp;""="","",IF(B442&amp;""="",1,COUNTIFS($B$6:B442,B442&amp;"",$H$6:H442,"&lt;&gt;منسحب")))</f>
        <v/>
      </c>
      <c r="K442" s="21">
        <f>IF(OR(I442="",J442=""),"",IF(H442="منسحب",0,ROUND(I442*IF(J442&lt;=1,0,IF(J442=2,'الإعدادات'!$B$5,'الإعدادات'!$B$6)),2)))</f>
        <v/>
      </c>
      <c r="L442" s="21">
        <f>IF(K442="","",IF(H442="منسحب",0,ROUND(MAX(0,I442-K442-N(G442)),2)))</f>
        <v/>
      </c>
      <c r="M442" s="21">
        <f>IF(L442="","",ROUND(L442*SUMIFS('الإعدادات'!$C$10:$C$17,'الإعدادات'!$B$10:$B$17,"&lt;="&amp;'الإعدادات'!$B$4),2))</f>
        <v/>
      </c>
      <c r="N442" s="21">
        <f>IF(A442&amp;""="","",SUMIFS('الدفعات'!$C$6:$C$2005,'الدفعات'!$B$6:$B$2005,A442&amp;""))</f>
        <v/>
      </c>
      <c r="O442" s="21">
        <f>IF(M442="","",ROUND(M442-N442,2))</f>
        <v/>
      </c>
      <c r="P442" s="21">
        <f>IF(L442="","",ROUND(L442-N442,2))</f>
        <v/>
      </c>
      <c r="Q442" s="6">
        <f>IF(A442&amp;""="","",IF(H442="منسحب","منسحب",IF(L442="","بيانات ناقصة",IF(O442&gt;0,"متأخر",IF(O442&lt;0,"دفع مقدمًا","مسدد حتى اليوم")))))</f>
        <v/>
      </c>
      <c r="R442" s="23">
        <f>IF(A442&amp;""="","",IFERROR(SUMIFS('الدفعات'!$A$6:$A$2005,'الدفعات'!$B$6:$B$2005,A442&amp;"",'الدفعات'!$G$6:$G$2005,1)/COUNTIFS('الدفعات'!$B$6:$B$2005,A442&amp;"",'الدفعات'!$G$6:$G$2005,1),""))</f>
        <v/>
      </c>
      <c r="S442" s="22">
        <f>IF(Q442="متأخر",COUNTIFS($Q$6:$Q$505,"متأخر",$O$6:$O$505,"&gt;"&amp;O442)+COUNTIFS($Q$6:Q442,"متأخر",$O$6:O442,O442),"")</f>
        <v/>
      </c>
    </row>
    <row r="443">
      <c r="A443" s="5" t="n"/>
      <c r="B443" s="5" t="n"/>
      <c r="C443" s="5" t="n"/>
      <c r="D443" s="5" t="n"/>
      <c r="E443" s="20" t="n"/>
      <c r="F443" s="5" t="n"/>
      <c r="G443" s="19" t="n"/>
      <c r="H443" s="5" t="n"/>
      <c r="I443" s="21">
        <f>IF(F443&amp;""="","",IFERROR(INDEX('المراحل'!$B$6:$B$45,MATCH(F443&amp;"",'المراحل'!$A$6:$A$45,0)),""))</f>
        <v/>
      </c>
      <c r="J443" s="22">
        <f>IF(A443&amp;""="","",IF(B443&amp;""="",1,COUNTIFS($B$6:B443,B443&amp;"",$H$6:H443,"&lt;&gt;منسحب")))</f>
        <v/>
      </c>
      <c r="K443" s="21">
        <f>IF(OR(I443="",J443=""),"",IF(H443="منسحب",0,ROUND(I443*IF(J443&lt;=1,0,IF(J443=2,'الإعدادات'!$B$5,'الإعدادات'!$B$6)),2)))</f>
        <v/>
      </c>
      <c r="L443" s="21">
        <f>IF(K443="","",IF(H443="منسحب",0,ROUND(MAX(0,I443-K443-N(G443)),2)))</f>
        <v/>
      </c>
      <c r="M443" s="21">
        <f>IF(L443="","",ROUND(L443*SUMIFS('الإعدادات'!$C$10:$C$17,'الإعدادات'!$B$10:$B$17,"&lt;="&amp;'الإعدادات'!$B$4),2))</f>
        <v/>
      </c>
      <c r="N443" s="21">
        <f>IF(A443&amp;""="","",SUMIFS('الدفعات'!$C$6:$C$2005,'الدفعات'!$B$6:$B$2005,A443&amp;""))</f>
        <v/>
      </c>
      <c r="O443" s="21">
        <f>IF(M443="","",ROUND(M443-N443,2))</f>
        <v/>
      </c>
      <c r="P443" s="21">
        <f>IF(L443="","",ROUND(L443-N443,2))</f>
        <v/>
      </c>
      <c r="Q443" s="6">
        <f>IF(A443&amp;""="","",IF(H443="منسحب","منسحب",IF(L443="","بيانات ناقصة",IF(O443&gt;0,"متأخر",IF(O443&lt;0,"دفع مقدمًا","مسدد حتى اليوم")))))</f>
        <v/>
      </c>
      <c r="R443" s="23">
        <f>IF(A443&amp;""="","",IFERROR(SUMIFS('الدفعات'!$A$6:$A$2005,'الدفعات'!$B$6:$B$2005,A443&amp;"",'الدفعات'!$G$6:$G$2005,1)/COUNTIFS('الدفعات'!$B$6:$B$2005,A443&amp;"",'الدفعات'!$G$6:$G$2005,1),""))</f>
        <v/>
      </c>
      <c r="S443" s="22">
        <f>IF(Q443="متأخر",COUNTIFS($Q$6:$Q$505,"متأخر",$O$6:$O$505,"&gt;"&amp;O443)+COUNTIFS($Q$6:Q443,"متأخر",$O$6:O443,O443),"")</f>
        <v/>
      </c>
    </row>
    <row r="444">
      <c r="A444" s="5" t="n"/>
      <c r="B444" s="5" t="n"/>
      <c r="C444" s="5" t="n"/>
      <c r="D444" s="5" t="n"/>
      <c r="E444" s="20" t="n"/>
      <c r="F444" s="5" t="n"/>
      <c r="G444" s="19" t="n"/>
      <c r="H444" s="5" t="n"/>
      <c r="I444" s="21">
        <f>IF(F444&amp;""="","",IFERROR(INDEX('المراحل'!$B$6:$B$45,MATCH(F444&amp;"",'المراحل'!$A$6:$A$45,0)),""))</f>
        <v/>
      </c>
      <c r="J444" s="22">
        <f>IF(A444&amp;""="","",IF(B444&amp;""="",1,COUNTIFS($B$6:B444,B444&amp;"",$H$6:H444,"&lt;&gt;منسحب")))</f>
        <v/>
      </c>
      <c r="K444" s="21">
        <f>IF(OR(I444="",J444=""),"",IF(H444="منسحب",0,ROUND(I444*IF(J444&lt;=1,0,IF(J444=2,'الإعدادات'!$B$5,'الإعدادات'!$B$6)),2)))</f>
        <v/>
      </c>
      <c r="L444" s="21">
        <f>IF(K444="","",IF(H444="منسحب",0,ROUND(MAX(0,I444-K444-N(G444)),2)))</f>
        <v/>
      </c>
      <c r="M444" s="21">
        <f>IF(L444="","",ROUND(L444*SUMIFS('الإعدادات'!$C$10:$C$17,'الإعدادات'!$B$10:$B$17,"&lt;="&amp;'الإعدادات'!$B$4),2))</f>
        <v/>
      </c>
      <c r="N444" s="21">
        <f>IF(A444&amp;""="","",SUMIFS('الدفعات'!$C$6:$C$2005,'الدفعات'!$B$6:$B$2005,A444&amp;""))</f>
        <v/>
      </c>
      <c r="O444" s="21">
        <f>IF(M444="","",ROUND(M444-N444,2))</f>
        <v/>
      </c>
      <c r="P444" s="21">
        <f>IF(L444="","",ROUND(L444-N444,2))</f>
        <v/>
      </c>
      <c r="Q444" s="6">
        <f>IF(A444&amp;""="","",IF(H444="منسحب","منسحب",IF(L444="","بيانات ناقصة",IF(O444&gt;0,"متأخر",IF(O444&lt;0,"دفع مقدمًا","مسدد حتى اليوم")))))</f>
        <v/>
      </c>
      <c r="R444" s="23">
        <f>IF(A444&amp;""="","",IFERROR(SUMIFS('الدفعات'!$A$6:$A$2005,'الدفعات'!$B$6:$B$2005,A444&amp;"",'الدفعات'!$G$6:$G$2005,1)/COUNTIFS('الدفعات'!$B$6:$B$2005,A444&amp;"",'الدفعات'!$G$6:$G$2005,1),""))</f>
        <v/>
      </c>
      <c r="S444" s="22">
        <f>IF(Q444="متأخر",COUNTIFS($Q$6:$Q$505,"متأخر",$O$6:$O$505,"&gt;"&amp;O444)+COUNTIFS($Q$6:Q444,"متأخر",$O$6:O444,O444),"")</f>
        <v/>
      </c>
    </row>
    <row r="445">
      <c r="A445" s="5" t="n"/>
      <c r="B445" s="5" t="n"/>
      <c r="C445" s="5" t="n"/>
      <c r="D445" s="5" t="n"/>
      <c r="E445" s="20" t="n"/>
      <c r="F445" s="5" t="n"/>
      <c r="G445" s="19" t="n"/>
      <c r="H445" s="5" t="n"/>
      <c r="I445" s="21">
        <f>IF(F445&amp;""="","",IFERROR(INDEX('المراحل'!$B$6:$B$45,MATCH(F445&amp;"",'المراحل'!$A$6:$A$45,0)),""))</f>
        <v/>
      </c>
      <c r="J445" s="22">
        <f>IF(A445&amp;""="","",IF(B445&amp;""="",1,COUNTIFS($B$6:B445,B445&amp;"",$H$6:H445,"&lt;&gt;منسحب")))</f>
        <v/>
      </c>
      <c r="K445" s="21">
        <f>IF(OR(I445="",J445=""),"",IF(H445="منسحب",0,ROUND(I445*IF(J445&lt;=1,0,IF(J445=2,'الإعدادات'!$B$5,'الإعدادات'!$B$6)),2)))</f>
        <v/>
      </c>
      <c r="L445" s="21">
        <f>IF(K445="","",IF(H445="منسحب",0,ROUND(MAX(0,I445-K445-N(G445)),2)))</f>
        <v/>
      </c>
      <c r="M445" s="21">
        <f>IF(L445="","",ROUND(L445*SUMIFS('الإعدادات'!$C$10:$C$17,'الإعدادات'!$B$10:$B$17,"&lt;="&amp;'الإعدادات'!$B$4),2))</f>
        <v/>
      </c>
      <c r="N445" s="21">
        <f>IF(A445&amp;""="","",SUMIFS('الدفعات'!$C$6:$C$2005,'الدفعات'!$B$6:$B$2005,A445&amp;""))</f>
        <v/>
      </c>
      <c r="O445" s="21">
        <f>IF(M445="","",ROUND(M445-N445,2))</f>
        <v/>
      </c>
      <c r="P445" s="21">
        <f>IF(L445="","",ROUND(L445-N445,2))</f>
        <v/>
      </c>
      <c r="Q445" s="6">
        <f>IF(A445&amp;""="","",IF(H445="منسحب","منسحب",IF(L445="","بيانات ناقصة",IF(O445&gt;0,"متأخر",IF(O445&lt;0,"دفع مقدمًا","مسدد حتى اليوم")))))</f>
        <v/>
      </c>
      <c r="R445" s="23">
        <f>IF(A445&amp;""="","",IFERROR(SUMIFS('الدفعات'!$A$6:$A$2005,'الدفعات'!$B$6:$B$2005,A445&amp;"",'الدفعات'!$G$6:$G$2005,1)/COUNTIFS('الدفعات'!$B$6:$B$2005,A445&amp;"",'الدفعات'!$G$6:$G$2005,1),""))</f>
        <v/>
      </c>
      <c r="S445" s="22">
        <f>IF(Q445="متأخر",COUNTIFS($Q$6:$Q$505,"متأخر",$O$6:$O$505,"&gt;"&amp;O445)+COUNTIFS($Q$6:Q445,"متأخر",$O$6:O445,O445),"")</f>
        <v/>
      </c>
    </row>
    <row r="446">
      <c r="A446" s="5" t="n"/>
      <c r="B446" s="5" t="n"/>
      <c r="C446" s="5" t="n"/>
      <c r="D446" s="5" t="n"/>
      <c r="E446" s="20" t="n"/>
      <c r="F446" s="5" t="n"/>
      <c r="G446" s="19" t="n"/>
      <c r="H446" s="5" t="n"/>
      <c r="I446" s="21">
        <f>IF(F446&amp;""="","",IFERROR(INDEX('المراحل'!$B$6:$B$45,MATCH(F446&amp;"",'المراحل'!$A$6:$A$45,0)),""))</f>
        <v/>
      </c>
      <c r="J446" s="22">
        <f>IF(A446&amp;""="","",IF(B446&amp;""="",1,COUNTIFS($B$6:B446,B446&amp;"",$H$6:H446,"&lt;&gt;منسحب")))</f>
        <v/>
      </c>
      <c r="K446" s="21">
        <f>IF(OR(I446="",J446=""),"",IF(H446="منسحب",0,ROUND(I446*IF(J446&lt;=1,0,IF(J446=2,'الإعدادات'!$B$5,'الإعدادات'!$B$6)),2)))</f>
        <v/>
      </c>
      <c r="L446" s="21">
        <f>IF(K446="","",IF(H446="منسحب",0,ROUND(MAX(0,I446-K446-N(G446)),2)))</f>
        <v/>
      </c>
      <c r="M446" s="21">
        <f>IF(L446="","",ROUND(L446*SUMIFS('الإعدادات'!$C$10:$C$17,'الإعدادات'!$B$10:$B$17,"&lt;="&amp;'الإعدادات'!$B$4),2))</f>
        <v/>
      </c>
      <c r="N446" s="21">
        <f>IF(A446&amp;""="","",SUMIFS('الدفعات'!$C$6:$C$2005,'الدفعات'!$B$6:$B$2005,A446&amp;""))</f>
        <v/>
      </c>
      <c r="O446" s="21">
        <f>IF(M446="","",ROUND(M446-N446,2))</f>
        <v/>
      </c>
      <c r="P446" s="21">
        <f>IF(L446="","",ROUND(L446-N446,2))</f>
        <v/>
      </c>
      <c r="Q446" s="6">
        <f>IF(A446&amp;""="","",IF(H446="منسحب","منسحب",IF(L446="","بيانات ناقصة",IF(O446&gt;0,"متأخر",IF(O446&lt;0,"دفع مقدمًا","مسدد حتى اليوم")))))</f>
        <v/>
      </c>
      <c r="R446" s="23">
        <f>IF(A446&amp;""="","",IFERROR(SUMIFS('الدفعات'!$A$6:$A$2005,'الدفعات'!$B$6:$B$2005,A446&amp;"",'الدفعات'!$G$6:$G$2005,1)/COUNTIFS('الدفعات'!$B$6:$B$2005,A446&amp;"",'الدفعات'!$G$6:$G$2005,1),""))</f>
        <v/>
      </c>
      <c r="S446" s="22">
        <f>IF(Q446="متأخر",COUNTIFS($Q$6:$Q$505,"متأخر",$O$6:$O$505,"&gt;"&amp;O446)+COUNTIFS($Q$6:Q446,"متأخر",$O$6:O446,O446),"")</f>
        <v/>
      </c>
    </row>
    <row r="447">
      <c r="A447" s="5" t="n"/>
      <c r="B447" s="5" t="n"/>
      <c r="C447" s="5" t="n"/>
      <c r="D447" s="5" t="n"/>
      <c r="E447" s="20" t="n"/>
      <c r="F447" s="5" t="n"/>
      <c r="G447" s="19" t="n"/>
      <c r="H447" s="5" t="n"/>
      <c r="I447" s="21">
        <f>IF(F447&amp;""="","",IFERROR(INDEX('المراحل'!$B$6:$B$45,MATCH(F447&amp;"",'المراحل'!$A$6:$A$45,0)),""))</f>
        <v/>
      </c>
      <c r="J447" s="22">
        <f>IF(A447&amp;""="","",IF(B447&amp;""="",1,COUNTIFS($B$6:B447,B447&amp;"",$H$6:H447,"&lt;&gt;منسحب")))</f>
        <v/>
      </c>
      <c r="K447" s="21">
        <f>IF(OR(I447="",J447=""),"",IF(H447="منسحب",0,ROUND(I447*IF(J447&lt;=1,0,IF(J447=2,'الإعدادات'!$B$5,'الإعدادات'!$B$6)),2)))</f>
        <v/>
      </c>
      <c r="L447" s="21">
        <f>IF(K447="","",IF(H447="منسحب",0,ROUND(MAX(0,I447-K447-N(G447)),2)))</f>
        <v/>
      </c>
      <c r="M447" s="21">
        <f>IF(L447="","",ROUND(L447*SUMIFS('الإعدادات'!$C$10:$C$17,'الإعدادات'!$B$10:$B$17,"&lt;="&amp;'الإعدادات'!$B$4),2))</f>
        <v/>
      </c>
      <c r="N447" s="21">
        <f>IF(A447&amp;""="","",SUMIFS('الدفعات'!$C$6:$C$2005,'الدفعات'!$B$6:$B$2005,A447&amp;""))</f>
        <v/>
      </c>
      <c r="O447" s="21">
        <f>IF(M447="","",ROUND(M447-N447,2))</f>
        <v/>
      </c>
      <c r="P447" s="21">
        <f>IF(L447="","",ROUND(L447-N447,2))</f>
        <v/>
      </c>
      <c r="Q447" s="6">
        <f>IF(A447&amp;""="","",IF(H447="منسحب","منسحب",IF(L447="","بيانات ناقصة",IF(O447&gt;0,"متأخر",IF(O447&lt;0,"دفع مقدمًا","مسدد حتى اليوم")))))</f>
        <v/>
      </c>
      <c r="R447" s="23">
        <f>IF(A447&amp;""="","",IFERROR(SUMIFS('الدفعات'!$A$6:$A$2005,'الدفعات'!$B$6:$B$2005,A447&amp;"",'الدفعات'!$G$6:$G$2005,1)/COUNTIFS('الدفعات'!$B$6:$B$2005,A447&amp;"",'الدفعات'!$G$6:$G$2005,1),""))</f>
        <v/>
      </c>
      <c r="S447" s="22">
        <f>IF(Q447="متأخر",COUNTIFS($Q$6:$Q$505,"متأخر",$O$6:$O$505,"&gt;"&amp;O447)+COUNTIFS($Q$6:Q447,"متأخر",$O$6:O447,O447),"")</f>
        <v/>
      </c>
    </row>
    <row r="448">
      <c r="A448" s="5" t="n"/>
      <c r="B448" s="5" t="n"/>
      <c r="C448" s="5" t="n"/>
      <c r="D448" s="5" t="n"/>
      <c r="E448" s="20" t="n"/>
      <c r="F448" s="5" t="n"/>
      <c r="G448" s="19" t="n"/>
      <c r="H448" s="5" t="n"/>
      <c r="I448" s="21">
        <f>IF(F448&amp;""="","",IFERROR(INDEX('المراحل'!$B$6:$B$45,MATCH(F448&amp;"",'المراحل'!$A$6:$A$45,0)),""))</f>
        <v/>
      </c>
      <c r="J448" s="22">
        <f>IF(A448&amp;""="","",IF(B448&amp;""="",1,COUNTIFS($B$6:B448,B448&amp;"",$H$6:H448,"&lt;&gt;منسحب")))</f>
        <v/>
      </c>
      <c r="K448" s="21">
        <f>IF(OR(I448="",J448=""),"",IF(H448="منسحب",0,ROUND(I448*IF(J448&lt;=1,0,IF(J448=2,'الإعدادات'!$B$5,'الإعدادات'!$B$6)),2)))</f>
        <v/>
      </c>
      <c r="L448" s="21">
        <f>IF(K448="","",IF(H448="منسحب",0,ROUND(MAX(0,I448-K448-N(G448)),2)))</f>
        <v/>
      </c>
      <c r="M448" s="21">
        <f>IF(L448="","",ROUND(L448*SUMIFS('الإعدادات'!$C$10:$C$17,'الإعدادات'!$B$10:$B$17,"&lt;="&amp;'الإعدادات'!$B$4),2))</f>
        <v/>
      </c>
      <c r="N448" s="21">
        <f>IF(A448&amp;""="","",SUMIFS('الدفعات'!$C$6:$C$2005,'الدفعات'!$B$6:$B$2005,A448&amp;""))</f>
        <v/>
      </c>
      <c r="O448" s="21">
        <f>IF(M448="","",ROUND(M448-N448,2))</f>
        <v/>
      </c>
      <c r="P448" s="21">
        <f>IF(L448="","",ROUND(L448-N448,2))</f>
        <v/>
      </c>
      <c r="Q448" s="6">
        <f>IF(A448&amp;""="","",IF(H448="منسحب","منسحب",IF(L448="","بيانات ناقصة",IF(O448&gt;0,"متأخر",IF(O448&lt;0,"دفع مقدمًا","مسدد حتى اليوم")))))</f>
        <v/>
      </c>
      <c r="R448" s="23">
        <f>IF(A448&amp;""="","",IFERROR(SUMIFS('الدفعات'!$A$6:$A$2005,'الدفعات'!$B$6:$B$2005,A448&amp;"",'الدفعات'!$G$6:$G$2005,1)/COUNTIFS('الدفعات'!$B$6:$B$2005,A448&amp;"",'الدفعات'!$G$6:$G$2005,1),""))</f>
        <v/>
      </c>
      <c r="S448" s="22">
        <f>IF(Q448="متأخر",COUNTIFS($Q$6:$Q$505,"متأخر",$O$6:$O$505,"&gt;"&amp;O448)+COUNTIFS($Q$6:Q448,"متأخر",$O$6:O448,O448),"")</f>
        <v/>
      </c>
    </row>
    <row r="449">
      <c r="A449" s="5" t="n"/>
      <c r="B449" s="5" t="n"/>
      <c r="C449" s="5" t="n"/>
      <c r="D449" s="5" t="n"/>
      <c r="E449" s="20" t="n"/>
      <c r="F449" s="5" t="n"/>
      <c r="G449" s="19" t="n"/>
      <c r="H449" s="5" t="n"/>
      <c r="I449" s="21">
        <f>IF(F449&amp;""="","",IFERROR(INDEX('المراحل'!$B$6:$B$45,MATCH(F449&amp;"",'المراحل'!$A$6:$A$45,0)),""))</f>
        <v/>
      </c>
      <c r="J449" s="22">
        <f>IF(A449&amp;""="","",IF(B449&amp;""="",1,COUNTIFS($B$6:B449,B449&amp;"",$H$6:H449,"&lt;&gt;منسحب")))</f>
        <v/>
      </c>
      <c r="K449" s="21">
        <f>IF(OR(I449="",J449=""),"",IF(H449="منسحب",0,ROUND(I449*IF(J449&lt;=1,0,IF(J449=2,'الإعدادات'!$B$5,'الإعدادات'!$B$6)),2)))</f>
        <v/>
      </c>
      <c r="L449" s="21">
        <f>IF(K449="","",IF(H449="منسحب",0,ROUND(MAX(0,I449-K449-N(G449)),2)))</f>
        <v/>
      </c>
      <c r="M449" s="21">
        <f>IF(L449="","",ROUND(L449*SUMIFS('الإعدادات'!$C$10:$C$17,'الإعدادات'!$B$10:$B$17,"&lt;="&amp;'الإعدادات'!$B$4),2))</f>
        <v/>
      </c>
      <c r="N449" s="21">
        <f>IF(A449&amp;""="","",SUMIFS('الدفعات'!$C$6:$C$2005,'الدفعات'!$B$6:$B$2005,A449&amp;""))</f>
        <v/>
      </c>
      <c r="O449" s="21">
        <f>IF(M449="","",ROUND(M449-N449,2))</f>
        <v/>
      </c>
      <c r="P449" s="21">
        <f>IF(L449="","",ROUND(L449-N449,2))</f>
        <v/>
      </c>
      <c r="Q449" s="6">
        <f>IF(A449&amp;""="","",IF(H449="منسحب","منسحب",IF(L449="","بيانات ناقصة",IF(O449&gt;0,"متأخر",IF(O449&lt;0,"دفع مقدمًا","مسدد حتى اليوم")))))</f>
        <v/>
      </c>
      <c r="R449" s="23">
        <f>IF(A449&amp;""="","",IFERROR(SUMIFS('الدفعات'!$A$6:$A$2005,'الدفعات'!$B$6:$B$2005,A449&amp;"",'الدفعات'!$G$6:$G$2005,1)/COUNTIFS('الدفعات'!$B$6:$B$2005,A449&amp;"",'الدفعات'!$G$6:$G$2005,1),""))</f>
        <v/>
      </c>
      <c r="S449" s="22">
        <f>IF(Q449="متأخر",COUNTIFS($Q$6:$Q$505,"متأخر",$O$6:$O$505,"&gt;"&amp;O449)+COUNTIFS($Q$6:Q449,"متأخر",$O$6:O449,O449),"")</f>
        <v/>
      </c>
    </row>
    <row r="450">
      <c r="A450" s="5" t="n"/>
      <c r="B450" s="5" t="n"/>
      <c r="C450" s="5" t="n"/>
      <c r="D450" s="5" t="n"/>
      <c r="E450" s="20" t="n"/>
      <c r="F450" s="5" t="n"/>
      <c r="G450" s="19" t="n"/>
      <c r="H450" s="5" t="n"/>
      <c r="I450" s="21">
        <f>IF(F450&amp;""="","",IFERROR(INDEX('المراحل'!$B$6:$B$45,MATCH(F450&amp;"",'المراحل'!$A$6:$A$45,0)),""))</f>
        <v/>
      </c>
      <c r="J450" s="22">
        <f>IF(A450&amp;""="","",IF(B450&amp;""="",1,COUNTIFS($B$6:B450,B450&amp;"",$H$6:H450,"&lt;&gt;منسحب")))</f>
        <v/>
      </c>
      <c r="K450" s="21">
        <f>IF(OR(I450="",J450=""),"",IF(H450="منسحب",0,ROUND(I450*IF(J450&lt;=1,0,IF(J450=2,'الإعدادات'!$B$5,'الإعدادات'!$B$6)),2)))</f>
        <v/>
      </c>
      <c r="L450" s="21">
        <f>IF(K450="","",IF(H450="منسحب",0,ROUND(MAX(0,I450-K450-N(G450)),2)))</f>
        <v/>
      </c>
      <c r="M450" s="21">
        <f>IF(L450="","",ROUND(L450*SUMIFS('الإعدادات'!$C$10:$C$17,'الإعدادات'!$B$10:$B$17,"&lt;="&amp;'الإعدادات'!$B$4),2))</f>
        <v/>
      </c>
      <c r="N450" s="21">
        <f>IF(A450&amp;""="","",SUMIFS('الدفعات'!$C$6:$C$2005,'الدفعات'!$B$6:$B$2005,A450&amp;""))</f>
        <v/>
      </c>
      <c r="O450" s="21">
        <f>IF(M450="","",ROUND(M450-N450,2))</f>
        <v/>
      </c>
      <c r="P450" s="21">
        <f>IF(L450="","",ROUND(L450-N450,2))</f>
        <v/>
      </c>
      <c r="Q450" s="6">
        <f>IF(A450&amp;""="","",IF(H450="منسحب","منسحب",IF(L450="","بيانات ناقصة",IF(O450&gt;0,"متأخر",IF(O450&lt;0,"دفع مقدمًا","مسدد حتى اليوم")))))</f>
        <v/>
      </c>
      <c r="R450" s="23">
        <f>IF(A450&amp;""="","",IFERROR(SUMIFS('الدفعات'!$A$6:$A$2005,'الدفعات'!$B$6:$B$2005,A450&amp;"",'الدفعات'!$G$6:$G$2005,1)/COUNTIFS('الدفعات'!$B$6:$B$2005,A450&amp;"",'الدفعات'!$G$6:$G$2005,1),""))</f>
        <v/>
      </c>
      <c r="S450" s="22">
        <f>IF(Q450="متأخر",COUNTIFS($Q$6:$Q$505,"متأخر",$O$6:$O$505,"&gt;"&amp;O450)+COUNTIFS($Q$6:Q450,"متأخر",$O$6:O450,O450),"")</f>
        <v/>
      </c>
    </row>
    <row r="451">
      <c r="A451" s="5" t="n"/>
      <c r="B451" s="5" t="n"/>
      <c r="C451" s="5" t="n"/>
      <c r="D451" s="5" t="n"/>
      <c r="E451" s="20" t="n"/>
      <c r="F451" s="5" t="n"/>
      <c r="G451" s="19" t="n"/>
      <c r="H451" s="5" t="n"/>
      <c r="I451" s="21">
        <f>IF(F451&amp;""="","",IFERROR(INDEX('المراحل'!$B$6:$B$45,MATCH(F451&amp;"",'المراحل'!$A$6:$A$45,0)),""))</f>
        <v/>
      </c>
      <c r="J451" s="22">
        <f>IF(A451&amp;""="","",IF(B451&amp;""="",1,COUNTIFS($B$6:B451,B451&amp;"",$H$6:H451,"&lt;&gt;منسحب")))</f>
        <v/>
      </c>
      <c r="K451" s="21">
        <f>IF(OR(I451="",J451=""),"",IF(H451="منسحب",0,ROUND(I451*IF(J451&lt;=1,0,IF(J451=2,'الإعدادات'!$B$5,'الإعدادات'!$B$6)),2)))</f>
        <v/>
      </c>
      <c r="L451" s="21">
        <f>IF(K451="","",IF(H451="منسحب",0,ROUND(MAX(0,I451-K451-N(G451)),2)))</f>
        <v/>
      </c>
      <c r="M451" s="21">
        <f>IF(L451="","",ROUND(L451*SUMIFS('الإعدادات'!$C$10:$C$17,'الإعدادات'!$B$10:$B$17,"&lt;="&amp;'الإعدادات'!$B$4),2))</f>
        <v/>
      </c>
      <c r="N451" s="21">
        <f>IF(A451&amp;""="","",SUMIFS('الدفعات'!$C$6:$C$2005,'الدفعات'!$B$6:$B$2005,A451&amp;""))</f>
        <v/>
      </c>
      <c r="O451" s="21">
        <f>IF(M451="","",ROUND(M451-N451,2))</f>
        <v/>
      </c>
      <c r="P451" s="21">
        <f>IF(L451="","",ROUND(L451-N451,2))</f>
        <v/>
      </c>
      <c r="Q451" s="6">
        <f>IF(A451&amp;""="","",IF(H451="منسحب","منسحب",IF(L451="","بيانات ناقصة",IF(O451&gt;0,"متأخر",IF(O451&lt;0,"دفع مقدمًا","مسدد حتى اليوم")))))</f>
        <v/>
      </c>
      <c r="R451" s="23">
        <f>IF(A451&amp;""="","",IFERROR(SUMIFS('الدفعات'!$A$6:$A$2005,'الدفعات'!$B$6:$B$2005,A451&amp;"",'الدفعات'!$G$6:$G$2005,1)/COUNTIFS('الدفعات'!$B$6:$B$2005,A451&amp;"",'الدفعات'!$G$6:$G$2005,1),""))</f>
        <v/>
      </c>
      <c r="S451" s="22">
        <f>IF(Q451="متأخر",COUNTIFS($Q$6:$Q$505,"متأخر",$O$6:$O$505,"&gt;"&amp;O451)+COUNTIFS($Q$6:Q451,"متأخر",$O$6:O451,O451),"")</f>
        <v/>
      </c>
    </row>
    <row r="452">
      <c r="A452" s="5" t="n"/>
      <c r="B452" s="5" t="n"/>
      <c r="C452" s="5" t="n"/>
      <c r="D452" s="5" t="n"/>
      <c r="E452" s="20" t="n"/>
      <c r="F452" s="5" t="n"/>
      <c r="G452" s="19" t="n"/>
      <c r="H452" s="5" t="n"/>
      <c r="I452" s="21">
        <f>IF(F452&amp;""="","",IFERROR(INDEX('المراحل'!$B$6:$B$45,MATCH(F452&amp;"",'المراحل'!$A$6:$A$45,0)),""))</f>
        <v/>
      </c>
      <c r="J452" s="22">
        <f>IF(A452&amp;""="","",IF(B452&amp;""="",1,COUNTIFS($B$6:B452,B452&amp;"",$H$6:H452,"&lt;&gt;منسحب")))</f>
        <v/>
      </c>
      <c r="K452" s="21">
        <f>IF(OR(I452="",J452=""),"",IF(H452="منسحب",0,ROUND(I452*IF(J452&lt;=1,0,IF(J452=2,'الإعدادات'!$B$5,'الإعدادات'!$B$6)),2)))</f>
        <v/>
      </c>
      <c r="L452" s="21">
        <f>IF(K452="","",IF(H452="منسحب",0,ROUND(MAX(0,I452-K452-N(G452)),2)))</f>
        <v/>
      </c>
      <c r="M452" s="21">
        <f>IF(L452="","",ROUND(L452*SUMIFS('الإعدادات'!$C$10:$C$17,'الإعدادات'!$B$10:$B$17,"&lt;="&amp;'الإعدادات'!$B$4),2))</f>
        <v/>
      </c>
      <c r="N452" s="21">
        <f>IF(A452&amp;""="","",SUMIFS('الدفعات'!$C$6:$C$2005,'الدفعات'!$B$6:$B$2005,A452&amp;""))</f>
        <v/>
      </c>
      <c r="O452" s="21">
        <f>IF(M452="","",ROUND(M452-N452,2))</f>
        <v/>
      </c>
      <c r="P452" s="21">
        <f>IF(L452="","",ROUND(L452-N452,2))</f>
        <v/>
      </c>
      <c r="Q452" s="6">
        <f>IF(A452&amp;""="","",IF(H452="منسحب","منسحب",IF(L452="","بيانات ناقصة",IF(O452&gt;0,"متأخر",IF(O452&lt;0,"دفع مقدمًا","مسدد حتى اليوم")))))</f>
        <v/>
      </c>
      <c r="R452" s="23">
        <f>IF(A452&amp;""="","",IFERROR(SUMIFS('الدفعات'!$A$6:$A$2005,'الدفعات'!$B$6:$B$2005,A452&amp;"",'الدفعات'!$G$6:$G$2005,1)/COUNTIFS('الدفعات'!$B$6:$B$2005,A452&amp;"",'الدفعات'!$G$6:$G$2005,1),""))</f>
        <v/>
      </c>
      <c r="S452" s="22">
        <f>IF(Q452="متأخر",COUNTIFS($Q$6:$Q$505,"متأخر",$O$6:$O$505,"&gt;"&amp;O452)+COUNTIFS($Q$6:Q452,"متأخر",$O$6:O452,O452),"")</f>
        <v/>
      </c>
    </row>
    <row r="453">
      <c r="A453" s="5" t="n"/>
      <c r="B453" s="5" t="n"/>
      <c r="C453" s="5" t="n"/>
      <c r="D453" s="5" t="n"/>
      <c r="E453" s="20" t="n"/>
      <c r="F453" s="5" t="n"/>
      <c r="G453" s="19" t="n"/>
      <c r="H453" s="5" t="n"/>
      <c r="I453" s="21">
        <f>IF(F453&amp;""="","",IFERROR(INDEX('المراحل'!$B$6:$B$45,MATCH(F453&amp;"",'المراحل'!$A$6:$A$45,0)),""))</f>
        <v/>
      </c>
      <c r="J453" s="22">
        <f>IF(A453&amp;""="","",IF(B453&amp;""="",1,COUNTIFS($B$6:B453,B453&amp;"",$H$6:H453,"&lt;&gt;منسحب")))</f>
        <v/>
      </c>
      <c r="K453" s="21">
        <f>IF(OR(I453="",J453=""),"",IF(H453="منسحب",0,ROUND(I453*IF(J453&lt;=1,0,IF(J453=2,'الإعدادات'!$B$5,'الإعدادات'!$B$6)),2)))</f>
        <v/>
      </c>
      <c r="L453" s="21">
        <f>IF(K453="","",IF(H453="منسحب",0,ROUND(MAX(0,I453-K453-N(G453)),2)))</f>
        <v/>
      </c>
      <c r="M453" s="21">
        <f>IF(L453="","",ROUND(L453*SUMIFS('الإعدادات'!$C$10:$C$17,'الإعدادات'!$B$10:$B$17,"&lt;="&amp;'الإعدادات'!$B$4),2))</f>
        <v/>
      </c>
      <c r="N453" s="21">
        <f>IF(A453&amp;""="","",SUMIFS('الدفعات'!$C$6:$C$2005,'الدفعات'!$B$6:$B$2005,A453&amp;""))</f>
        <v/>
      </c>
      <c r="O453" s="21">
        <f>IF(M453="","",ROUND(M453-N453,2))</f>
        <v/>
      </c>
      <c r="P453" s="21">
        <f>IF(L453="","",ROUND(L453-N453,2))</f>
        <v/>
      </c>
      <c r="Q453" s="6">
        <f>IF(A453&amp;""="","",IF(H453="منسحب","منسحب",IF(L453="","بيانات ناقصة",IF(O453&gt;0,"متأخر",IF(O453&lt;0,"دفع مقدمًا","مسدد حتى اليوم")))))</f>
        <v/>
      </c>
      <c r="R453" s="23">
        <f>IF(A453&amp;""="","",IFERROR(SUMIFS('الدفعات'!$A$6:$A$2005,'الدفعات'!$B$6:$B$2005,A453&amp;"",'الدفعات'!$G$6:$G$2005,1)/COUNTIFS('الدفعات'!$B$6:$B$2005,A453&amp;"",'الدفعات'!$G$6:$G$2005,1),""))</f>
        <v/>
      </c>
      <c r="S453" s="22">
        <f>IF(Q453="متأخر",COUNTIFS($Q$6:$Q$505,"متأخر",$O$6:$O$505,"&gt;"&amp;O453)+COUNTIFS($Q$6:Q453,"متأخر",$O$6:O453,O453),"")</f>
        <v/>
      </c>
    </row>
    <row r="454">
      <c r="A454" s="5" t="n"/>
      <c r="B454" s="5" t="n"/>
      <c r="C454" s="5" t="n"/>
      <c r="D454" s="5" t="n"/>
      <c r="E454" s="20" t="n"/>
      <c r="F454" s="5" t="n"/>
      <c r="G454" s="19" t="n"/>
      <c r="H454" s="5" t="n"/>
      <c r="I454" s="21">
        <f>IF(F454&amp;""="","",IFERROR(INDEX('المراحل'!$B$6:$B$45,MATCH(F454&amp;"",'المراحل'!$A$6:$A$45,0)),""))</f>
        <v/>
      </c>
      <c r="J454" s="22">
        <f>IF(A454&amp;""="","",IF(B454&amp;""="",1,COUNTIFS($B$6:B454,B454&amp;"",$H$6:H454,"&lt;&gt;منسحب")))</f>
        <v/>
      </c>
      <c r="K454" s="21">
        <f>IF(OR(I454="",J454=""),"",IF(H454="منسحب",0,ROUND(I454*IF(J454&lt;=1,0,IF(J454=2,'الإعدادات'!$B$5,'الإعدادات'!$B$6)),2)))</f>
        <v/>
      </c>
      <c r="L454" s="21">
        <f>IF(K454="","",IF(H454="منسحب",0,ROUND(MAX(0,I454-K454-N(G454)),2)))</f>
        <v/>
      </c>
      <c r="M454" s="21">
        <f>IF(L454="","",ROUND(L454*SUMIFS('الإعدادات'!$C$10:$C$17,'الإعدادات'!$B$10:$B$17,"&lt;="&amp;'الإعدادات'!$B$4),2))</f>
        <v/>
      </c>
      <c r="N454" s="21">
        <f>IF(A454&amp;""="","",SUMIFS('الدفعات'!$C$6:$C$2005,'الدفعات'!$B$6:$B$2005,A454&amp;""))</f>
        <v/>
      </c>
      <c r="O454" s="21">
        <f>IF(M454="","",ROUND(M454-N454,2))</f>
        <v/>
      </c>
      <c r="P454" s="21">
        <f>IF(L454="","",ROUND(L454-N454,2))</f>
        <v/>
      </c>
      <c r="Q454" s="6">
        <f>IF(A454&amp;""="","",IF(H454="منسحب","منسحب",IF(L454="","بيانات ناقصة",IF(O454&gt;0,"متأخر",IF(O454&lt;0,"دفع مقدمًا","مسدد حتى اليوم")))))</f>
        <v/>
      </c>
      <c r="R454" s="23">
        <f>IF(A454&amp;""="","",IFERROR(SUMIFS('الدفعات'!$A$6:$A$2005,'الدفعات'!$B$6:$B$2005,A454&amp;"",'الدفعات'!$G$6:$G$2005,1)/COUNTIFS('الدفعات'!$B$6:$B$2005,A454&amp;"",'الدفعات'!$G$6:$G$2005,1),""))</f>
        <v/>
      </c>
      <c r="S454" s="22">
        <f>IF(Q454="متأخر",COUNTIFS($Q$6:$Q$505,"متأخر",$O$6:$O$505,"&gt;"&amp;O454)+COUNTIFS($Q$6:Q454,"متأخر",$O$6:O454,O454),"")</f>
        <v/>
      </c>
    </row>
    <row r="455">
      <c r="A455" s="5" t="n"/>
      <c r="B455" s="5" t="n"/>
      <c r="C455" s="5" t="n"/>
      <c r="D455" s="5" t="n"/>
      <c r="E455" s="20" t="n"/>
      <c r="F455" s="5" t="n"/>
      <c r="G455" s="19" t="n"/>
      <c r="H455" s="5" t="n"/>
      <c r="I455" s="21">
        <f>IF(F455&amp;""="","",IFERROR(INDEX('المراحل'!$B$6:$B$45,MATCH(F455&amp;"",'المراحل'!$A$6:$A$45,0)),""))</f>
        <v/>
      </c>
      <c r="J455" s="22">
        <f>IF(A455&amp;""="","",IF(B455&amp;""="",1,COUNTIFS($B$6:B455,B455&amp;"",$H$6:H455,"&lt;&gt;منسحب")))</f>
        <v/>
      </c>
      <c r="K455" s="21">
        <f>IF(OR(I455="",J455=""),"",IF(H455="منسحب",0,ROUND(I455*IF(J455&lt;=1,0,IF(J455=2,'الإعدادات'!$B$5,'الإعدادات'!$B$6)),2)))</f>
        <v/>
      </c>
      <c r="L455" s="21">
        <f>IF(K455="","",IF(H455="منسحب",0,ROUND(MAX(0,I455-K455-N(G455)),2)))</f>
        <v/>
      </c>
      <c r="M455" s="21">
        <f>IF(L455="","",ROUND(L455*SUMIFS('الإعدادات'!$C$10:$C$17,'الإعدادات'!$B$10:$B$17,"&lt;="&amp;'الإعدادات'!$B$4),2))</f>
        <v/>
      </c>
      <c r="N455" s="21">
        <f>IF(A455&amp;""="","",SUMIFS('الدفعات'!$C$6:$C$2005,'الدفعات'!$B$6:$B$2005,A455&amp;""))</f>
        <v/>
      </c>
      <c r="O455" s="21">
        <f>IF(M455="","",ROUND(M455-N455,2))</f>
        <v/>
      </c>
      <c r="P455" s="21">
        <f>IF(L455="","",ROUND(L455-N455,2))</f>
        <v/>
      </c>
      <c r="Q455" s="6">
        <f>IF(A455&amp;""="","",IF(H455="منسحب","منسحب",IF(L455="","بيانات ناقصة",IF(O455&gt;0,"متأخر",IF(O455&lt;0,"دفع مقدمًا","مسدد حتى اليوم")))))</f>
        <v/>
      </c>
      <c r="R455" s="23">
        <f>IF(A455&amp;""="","",IFERROR(SUMIFS('الدفعات'!$A$6:$A$2005,'الدفعات'!$B$6:$B$2005,A455&amp;"",'الدفعات'!$G$6:$G$2005,1)/COUNTIFS('الدفعات'!$B$6:$B$2005,A455&amp;"",'الدفعات'!$G$6:$G$2005,1),""))</f>
        <v/>
      </c>
      <c r="S455" s="22">
        <f>IF(Q455="متأخر",COUNTIFS($Q$6:$Q$505,"متأخر",$O$6:$O$505,"&gt;"&amp;O455)+COUNTIFS($Q$6:Q455,"متأخر",$O$6:O455,O455),"")</f>
        <v/>
      </c>
    </row>
    <row r="456">
      <c r="A456" s="5" t="n"/>
      <c r="B456" s="5" t="n"/>
      <c r="C456" s="5" t="n"/>
      <c r="D456" s="5" t="n"/>
      <c r="E456" s="20" t="n"/>
      <c r="F456" s="5" t="n"/>
      <c r="G456" s="19" t="n"/>
      <c r="H456" s="5" t="n"/>
      <c r="I456" s="21">
        <f>IF(F456&amp;""="","",IFERROR(INDEX('المراحل'!$B$6:$B$45,MATCH(F456&amp;"",'المراحل'!$A$6:$A$45,0)),""))</f>
        <v/>
      </c>
      <c r="J456" s="22">
        <f>IF(A456&amp;""="","",IF(B456&amp;""="",1,COUNTIFS($B$6:B456,B456&amp;"",$H$6:H456,"&lt;&gt;منسحب")))</f>
        <v/>
      </c>
      <c r="K456" s="21">
        <f>IF(OR(I456="",J456=""),"",IF(H456="منسحب",0,ROUND(I456*IF(J456&lt;=1,0,IF(J456=2,'الإعدادات'!$B$5,'الإعدادات'!$B$6)),2)))</f>
        <v/>
      </c>
      <c r="L456" s="21">
        <f>IF(K456="","",IF(H456="منسحب",0,ROUND(MAX(0,I456-K456-N(G456)),2)))</f>
        <v/>
      </c>
      <c r="M456" s="21">
        <f>IF(L456="","",ROUND(L456*SUMIFS('الإعدادات'!$C$10:$C$17,'الإعدادات'!$B$10:$B$17,"&lt;="&amp;'الإعدادات'!$B$4),2))</f>
        <v/>
      </c>
      <c r="N456" s="21">
        <f>IF(A456&amp;""="","",SUMIFS('الدفعات'!$C$6:$C$2005,'الدفعات'!$B$6:$B$2005,A456&amp;""))</f>
        <v/>
      </c>
      <c r="O456" s="21">
        <f>IF(M456="","",ROUND(M456-N456,2))</f>
        <v/>
      </c>
      <c r="P456" s="21">
        <f>IF(L456="","",ROUND(L456-N456,2))</f>
        <v/>
      </c>
      <c r="Q456" s="6">
        <f>IF(A456&amp;""="","",IF(H456="منسحب","منسحب",IF(L456="","بيانات ناقصة",IF(O456&gt;0,"متأخر",IF(O456&lt;0,"دفع مقدمًا","مسدد حتى اليوم")))))</f>
        <v/>
      </c>
      <c r="R456" s="23">
        <f>IF(A456&amp;""="","",IFERROR(SUMIFS('الدفعات'!$A$6:$A$2005,'الدفعات'!$B$6:$B$2005,A456&amp;"",'الدفعات'!$G$6:$G$2005,1)/COUNTIFS('الدفعات'!$B$6:$B$2005,A456&amp;"",'الدفعات'!$G$6:$G$2005,1),""))</f>
        <v/>
      </c>
      <c r="S456" s="22">
        <f>IF(Q456="متأخر",COUNTIFS($Q$6:$Q$505,"متأخر",$O$6:$O$505,"&gt;"&amp;O456)+COUNTIFS($Q$6:Q456,"متأخر",$O$6:O456,O456),"")</f>
        <v/>
      </c>
    </row>
    <row r="457">
      <c r="A457" s="5" t="n"/>
      <c r="B457" s="5" t="n"/>
      <c r="C457" s="5" t="n"/>
      <c r="D457" s="5" t="n"/>
      <c r="E457" s="20" t="n"/>
      <c r="F457" s="5" t="n"/>
      <c r="G457" s="19" t="n"/>
      <c r="H457" s="5" t="n"/>
      <c r="I457" s="21">
        <f>IF(F457&amp;""="","",IFERROR(INDEX('المراحل'!$B$6:$B$45,MATCH(F457&amp;"",'المراحل'!$A$6:$A$45,0)),""))</f>
        <v/>
      </c>
      <c r="J457" s="22">
        <f>IF(A457&amp;""="","",IF(B457&amp;""="",1,COUNTIFS($B$6:B457,B457&amp;"",$H$6:H457,"&lt;&gt;منسحب")))</f>
        <v/>
      </c>
      <c r="K457" s="21">
        <f>IF(OR(I457="",J457=""),"",IF(H457="منسحب",0,ROUND(I457*IF(J457&lt;=1,0,IF(J457=2,'الإعدادات'!$B$5,'الإعدادات'!$B$6)),2)))</f>
        <v/>
      </c>
      <c r="L457" s="21">
        <f>IF(K457="","",IF(H457="منسحب",0,ROUND(MAX(0,I457-K457-N(G457)),2)))</f>
        <v/>
      </c>
      <c r="M457" s="21">
        <f>IF(L457="","",ROUND(L457*SUMIFS('الإعدادات'!$C$10:$C$17,'الإعدادات'!$B$10:$B$17,"&lt;="&amp;'الإعدادات'!$B$4),2))</f>
        <v/>
      </c>
      <c r="N457" s="21">
        <f>IF(A457&amp;""="","",SUMIFS('الدفعات'!$C$6:$C$2005,'الدفعات'!$B$6:$B$2005,A457&amp;""))</f>
        <v/>
      </c>
      <c r="O457" s="21">
        <f>IF(M457="","",ROUND(M457-N457,2))</f>
        <v/>
      </c>
      <c r="P457" s="21">
        <f>IF(L457="","",ROUND(L457-N457,2))</f>
        <v/>
      </c>
      <c r="Q457" s="6">
        <f>IF(A457&amp;""="","",IF(H457="منسحب","منسحب",IF(L457="","بيانات ناقصة",IF(O457&gt;0,"متأخر",IF(O457&lt;0,"دفع مقدمًا","مسدد حتى اليوم")))))</f>
        <v/>
      </c>
      <c r="R457" s="23">
        <f>IF(A457&amp;""="","",IFERROR(SUMIFS('الدفعات'!$A$6:$A$2005,'الدفعات'!$B$6:$B$2005,A457&amp;"",'الدفعات'!$G$6:$G$2005,1)/COUNTIFS('الدفعات'!$B$6:$B$2005,A457&amp;"",'الدفعات'!$G$6:$G$2005,1),""))</f>
        <v/>
      </c>
      <c r="S457" s="22">
        <f>IF(Q457="متأخر",COUNTIFS($Q$6:$Q$505,"متأخر",$O$6:$O$505,"&gt;"&amp;O457)+COUNTIFS($Q$6:Q457,"متأخر",$O$6:O457,O457),"")</f>
        <v/>
      </c>
    </row>
    <row r="458">
      <c r="A458" s="5" t="n"/>
      <c r="B458" s="5" t="n"/>
      <c r="C458" s="5" t="n"/>
      <c r="D458" s="5" t="n"/>
      <c r="E458" s="20" t="n"/>
      <c r="F458" s="5" t="n"/>
      <c r="G458" s="19" t="n"/>
      <c r="H458" s="5" t="n"/>
      <c r="I458" s="21">
        <f>IF(F458&amp;""="","",IFERROR(INDEX('المراحل'!$B$6:$B$45,MATCH(F458&amp;"",'المراحل'!$A$6:$A$45,0)),""))</f>
        <v/>
      </c>
      <c r="J458" s="22">
        <f>IF(A458&amp;""="","",IF(B458&amp;""="",1,COUNTIFS($B$6:B458,B458&amp;"",$H$6:H458,"&lt;&gt;منسحب")))</f>
        <v/>
      </c>
      <c r="K458" s="21">
        <f>IF(OR(I458="",J458=""),"",IF(H458="منسحب",0,ROUND(I458*IF(J458&lt;=1,0,IF(J458=2,'الإعدادات'!$B$5,'الإعدادات'!$B$6)),2)))</f>
        <v/>
      </c>
      <c r="L458" s="21">
        <f>IF(K458="","",IF(H458="منسحب",0,ROUND(MAX(0,I458-K458-N(G458)),2)))</f>
        <v/>
      </c>
      <c r="M458" s="21">
        <f>IF(L458="","",ROUND(L458*SUMIFS('الإعدادات'!$C$10:$C$17,'الإعدادات'!$B$10:$B$17,"&lt;="&amp;'الإعدادات'!$B$4),2))</f>
        <v/>
      </c>
      <c r="N458" s="21">
        <f>IF(A458&amp;""="","",SUMIFS('الدفعات'!$C$6:$C$2005,'الدفعات'!$B$6:$B$2005,A458&amp;""))</f>
        <v/>
      </c>
      <c r="O458" s="21">
        <f>IF(M458="","",ROUND(M458-N458,2))</f>
        <v/>
      </c>
      <c r="P458" s="21">
        <f>IF(L458="","",ROUND(L458-N458,2))</f>
        <v/>
      </c>
      <c r="Q458" s="6">
        <f>IF(A458&amp;""="","",IF(H458="منسحب","منسحب",IF(L458="","بيانات ناقصة",IF(O458&gt;0,"متأخر",IF(O458&lt;0,"دفع مقدمًا","مسدد حتى اليوم")))))</f>
        <v/>
      </c>
      <c r="R458" s="23">
        <f>IF(A458&amp;""="","",IFERROR(SUMIFS('الدفعات'!$A$6:$A$2005,'الدفعات'!$B$6:$B$2005,A458&amp;"",'الدفعات'!$G$6:$G$2005,1)/COUNTIFS('الدفعات'!$B$6:$B$2005,A458&amp;"",'الدفعات'!$G$6:$G$2005,1),""))</f>
        <v/>
      </c>
      <c r="S458" s="22">
        <f>IF(Q458="متأخر",COUNTIFS($Q$6:$Q$505,"متأخر",$O$6:$O$505,"&gt;"&amp;O458)+COUNTIFS($Q$6:Q458,"متأخر",$O$6:O458,O458),"")</f>
        <v/>
      </c>
    </row>
    <row r="459">
      <c r="A459" s="5" t="n"/>
      <c r="B459" s="5" t="n"/>
      <c r="C459" s="5" t="n"/>
      <c r="D459" s="5" t="n"/>
      <c r="E459" s="20" t="n"/>
      <c r="F459" s="5" t="n"/>
      <c r="G459" s="19" t="n"/>
      <c r="H459" s="5" t="n"/>
      <c r="I459" s="21">
        <f>IF(F459&amp;""="","",IFERROR(INDEX('المراحل'!$B$6:$B$45,MATCH(F459&amp;"",'المراحل'!$A$6:$A$45,0)),""))</f>
        <v/>
      </c>
      <c r="J459" s="22">
        <f>IF(A459&amp;""="","",IF(B459&amp;""="",1,COUNTIFS($B$6:B459,B459&amp;"",$H$6:H459,"&lt;&gt;منسحب")))</f>
        <v/>
      </c>
      <c r="K459" s="21">
        <f>IF(OR(I459="",J459=""),"",IF(H459="منسحب",0,ROUND(I459*IF(J459&lt;=1,0,IF(J459=2,'الإعدادات'!$B$5,'الإعدادات'!$B$6)),2)))</f>
        <v/>
      </c>
      <c r="L459" s="21">
        <f>IF(K459="","",IF(H459="منسحب",0,ROUND(MAX(0,I459-K459-N(G459)),2)))</f>
        <v/>
      </c>
      <c r="M459" s="21">
        <f>IF(L459="","",ROUND(L459*SUMIFS('الإعدادات'!$C$10:$C$17,'الإعدادات'!$B$10:$B$17,"&lt;="&amp;'الإعدادات'!$B$4),2))</f>
        <v/>
      </c>
      <c r="N459" s="21">
        <f>IF(A459&amp;""="","",SUMIFS('الدفعات'!$C$6:$C$2005,'الدفعات'!$B$6:$B$2005,A459&amp;""))</f>
        <v/>
      </c>
      <c r="O459" s="21">
        <f>IF(M459="","",ROUND(M459-N459,2))</f>
        <v/>
      </c>
      <c r="P459" s="21">
        <f>IF(L459="","",ROUND(L459-N459,2))</f>
        <v/>
      </c>
      <c r="Q459" s="6">
        <f>IF(A459&amp;""="","",IF(H459="منسحب","منسحب",IF(L459="","بيانات ناقصة",IF(O459&gt;0,"متأخر",IF(O459&lt;0,"دفع مقدمًا","مسدد حتى اليوم")))))</f>
        <v/>
      </c>
      <c r="R459" s="23">
        <f>IF(A459&amp;""="","",IFERROR(SUMIFS('الدفعات'!$A$6:$A$2005,'الدفعات'!$B$6:$B$2005,A459&amp;"",'الدفعات'!$G$6:$G$2005,1)/COUNTIFS('الدفعات'!$B$6:$B$2005,A459&amp;"",'الدفعات'!$G$6:$G$2005,1),""))</f>
        <v/>
      </c>
      <c r="S459" s="22">
        <f>IF(Q459="متأخر",COUNTIFS($Q$6:$Q$505,"متأخر",$O$6:$O$505,"&gt;"&amp;O459)+COUNTIFS($Q$6:Q459,"متأخر",$O$6:O459,O459),"")</f>
        <v/>
      </c>
    </row>
    <row r="460">
      <c r="A460" s="5" t="n"/>
      <c r="B460" s="5" t="n"/>
      <c r="C460" s="5" t="n"/>
      <c r="D460" s="5" t="n"/>
      <c r="E460" s="20" t="n"/>
      <c r="F460" s="5" t="n"/>
      <c r="G460" s="19" t="n"/>
      <c r="H460" s="5" t="n"/>
      <c r="I460" s="21">
        <f>IF(F460&amp;""="","",IFERROR(INDEX('المراحل'!$B$6:$B$45,MATCH(F460&amp;"",'المراحل'!$A$6:$A$45,0)),""))</f>
        <v/>
      </c>
      <c r="J460" s="22">
        <f>IF(A460&amp;""="","",IF(B460&amp;""="",1,COUNTIFS($B$6:B460,B460&amp;"",$H$6:H460,"&lt;&gt;منسحب")))</f>
        <v/>
      </c>
      <c r="K460" s="21">
        <f>IF(OR(I460="",J460=""),"",IF(H460="منسحب",0,ROUND(I460*IF(J460&lt;=1,0,IF(J460=2,'الإعدادات'!$B$5,'الإعدادات'!$B$6)),2)))</f>
        <v/>
      </c>
      <c r="L460" s="21">
        <f>IF(K460="","",IF(H460="منسحب",0,ROUND(MAX(0,I460-K460-N(G460)),2)))</f>
        <v/>
      </c>
      <c r="M460" s="21">
        <f>IF(L460="","",ROUND(L460*SUMIFS('الإعدادات'!$C$10:$C$17,'الإعدادات'!$B$10:$B$17,"&lt;="&amp;'الإعدادات'!$B$4),2))</f>
        <v/>
      </c>
      <c r="N460" s="21">
        <f>IF(A460&amp;""="","",SUMIFS('الدفعات'!$C$6:$C$2005,'الدفعات'!$B$6:$B$2005,A460&amp;""))</f>
        <v/>
      </c>
      <c r="O460" s="21">
        <f>IF(M460="","",ROUND(M460-N460,2))</f>
        <v/>
      </c>
      <c r="P460" s="21">
        <f>IF(L460="","",ROUND(L460-N460,2))</f>
        <v/>
      </c>
      <c r="Q460" s="6">
        <f>IF(A460&amp;""="","",IF(H460="منسحب","منسحب",IF(L460="","بيانات ناقصة",IF(O460&gt;0,"متأخر",IF(O460&lt;0,"دفع مقدمًا","مسدد حتى اليوم")))))</f>
        <v/>
      </c>
      <c r="R460" s="23">
        <f>IF(A460&amp;""="","",IFERROR(SUMIFS('الدفعات'!$A$6:$A$2005,'الدفعات'!$B$6:$B$2005,A460&amp;"",'الدفعات'!$G$6:$G$2005,1)/COUNTIFS('الدفعات'!$B$6:$B$2005,A460&amp;"",'الدفعات'!$G$6:$G$2005,1),""))</f>
        <v/>
      </c>
      <c r="S460" s="22">
        <f>IF(Q460="متأخر",COUNTIFS($Q$6:$Q$505,"متأخر",$O$6:$O$505,"&gt;"&amp;O460)+COUNTIFS($Q$6:Q460,"متأخر",$O$6:O460,O460),"")</f>
        <v/>
      </c>
    </row>
    <row r="461">
      <c r="A461" s="5" t="n"/>
      <c r="B461" s="5" t="n"/>
      <c r="C461" s="5" t="n"/>
      <c r="D461" s="5" t="n"/>
      <c r="E461" s="20" t="n"/>
      <c r="F461" s="5" t="n"/>
      <c r="G461" s="19" t="n"/>
      <c r="H461" s="5" t="n"/>
      <c r="I461" s="21">
        <f>IF(F461&amp;""="","",IFERROR(INDEX('المراحل'!$B$6:$B$45,MATCH(F461&amp;"",'المراحل'!$A$6:$A$45,0)),""))</f>
        <v/>
      </c>
      <c r="J461" s="22">
        <f>IF(A461&amp;""="","",IF(B461&amp;""="",1,COUNTIFS($B$6:B461,B461&amp;"",$H$6:H461,"&lt;&gt;منسحب")))</f>
        <v/>
      </c>
      <c r="K461" s="21">
        <f>IF(OR(I461="",J461=""),"",IF(H461="منسحب",0,ROUND(I461*IF(J461&lt;=1,0,IF(J461=2,'الإعدادات'!$B$5,'الإعدادات'!$B$6)),2)))</f>
        <v/>
      </c>
      <c r="L461" s="21">
        <f>IF(K461="","",IF(H461="منسحب",0,ROUND(MAX(0,I461-K461-N(G461)),2)))</f>
        <v/>
      </c>
      <c r="M461" s="21">
        <f>IF(L461="","",ROUND(L461*SUMIFS('الإعدادات'!$C$10:$C$17,'الإعدادات'!$B$10:$B$17,"&lt;="&amp;'الإعدادات'!$B$4),2))</f>
        <v/>
      </c>
      <c r="N461" s="21">
        <f>IF(A461&amp;""="","",SUMIFS('الدفعات'!$C$6:$C$2005,'الدفعات'!$B$6:$B$2005,A461&amp;""))</f>
        <v/>
      </c>
      <c r="O461" s="21">
        <f>IF(M461="","",ROUND(M461-N461,2))</f>
        <v/>
      </c>
      <c r="P461" s="21">
        <f>IF(L461="","",ROUND(L461-N461,2))</f>
        <v/>
      </c>
      <c r="Q461" s="6">
        <f>IF(A461&amp;""="","",IF(H461="منسحب","منسحب",IF(L461="","بيانات ناقصة",IF(O461&gt;0,"متأخر",IF(O461&lt;0,"دفع مقدمًا","مسدد حتى اليوم")))))</f>
        <v/>
      </c>
      <c r="R461" s="23">
        <f>IF(A461&amp;""="","",IFERROR(SUMIFS('الدفعات'!$A$6:$A$2005,'الدفعات'!$B$6:$B$2005,A461&amp;"",'الدفعات'!$G$6:$G$2005,1)/COUNTIFS('الدفعات'!$B$6:$B$2005,A461&amp;"",'الدفعات'!$G$6:$G$2005,1),""))</f>
        <v/>
      </c>
      <c r="S461" s="22">
        <f>IF(Q461="متأخر",COUNTIFS($Q$6:$Q$505,"متأخر",$O$6:$O$505,"&gt;"&amp;O461)+COUNTIFS($Q$6:Q461,"متأخر",$O$6:O461,O461),"")</f>
        <v/>
      </c>
    </row>
    <row r="462">
      <c r="A462" s="5" t="n"/>
      <c r="B462" s="5" t="n"/>
      <c r="C462" s="5" t="n"/>
      <c r="D462" s="5" t="n"/>
      <c r="E462" s="20" t="n"/>
      <c r="F462" s="5" t="n"/>
      <c r="G462" s="19" t="n"/>
      <c r="H462" s="5" t="n"/>
      <c r="I462" s="21">
        <f>IF(F462&amp;""="","",IFERROR(INDEX('المراحل'!$B$6:$B$45,MATCH(F462&amp;"",'المراحل'!$A$6:$A$45,0)),""))</f>
        <v/>
      </c>
      <c r="J462" s="22">
        <f>IF(A462&amp;""="","",IF(B462&amp;""="",1,COUNTIFS($B$6:B462,B462&amp;"",$H$6:H462,"&lt;&gt;منسحب")))</f>
        <v/>
      </c>
      <c r="K462" s="21">
        <f>IF(OR(I462="",J462=""),"",IF(H462="منسحب",0,ROUND(I462*IF(J462&lt;=1,0,IF(J462=2,'الإعدادات'!$B$5,'الإعدادات'!$B$6)),2)))</f>
        <v/>
      </c>
      <c r="L462" s="21">
        <f>IF(K462="","",IF(H462="منسحب",0,ROUND(MAX(0,I462-K462-N(G462)),2)))</f>
        <v/>
      </c>
      <c r="M462" s="21">
        <f>IF(L462="","",ROUND(L462*SUMIFS('الإعدادات'!$C$10:$C$17,'الإعدادات'!$B$10:$B$17,"&lt;="&amp;'الإعدادات'!$B$4),2))</f>
        <v/>
      </c>
      <c r="N462" s="21">
        <f>IF(A462&amp;""="","",SUMIFS('الدفعات'!$C$6:$C$2005,'الدفعات'!$B$6:$B$2005,A462&amp;""))</f>
        <v/>
      </c>
      <c r="O462" s="21">
        <f>IF(M462="","",ROUND(M462-N462,2))</f>
        <v/>
      </c>
      <c r="P462" s="21">
        <f>IF(L462="","",ROUND(L462-N462,2))</f>
        <v/>
      </c>
      <c r="Q462" s="6">
        <f>IF(A462&amp;""="","",IF(H462="منسحب","منسحب",IF(L462="","بيانات ناقصة",IF(O462&gt;0,"متأخر",IF(O462&lt;0,"دفع مقدمًا","مسدد حتى اليوم")))))</f>
        <v/>
      </c>
      <c r="R462" s="23">
        <f>IF(A462&amp;""="","",IFERROR(SUMIFS('الدفعات'!$A$6:$A$2005,'الدفعات'!$B$6:$B$2005,A462&amp;"",'الدفعات'!$G$6:$G$2005,1)/COUNTIFS('الدفعات'!$B$6:$B$2005,A462&amp;"",'الدفعات'!$G$6:$G$2005,1),""))</f>
        <v/>
      </c>
      <c r="S462" s="22">
        <f>IF(Q462="متأخر",COUNTIFS($Q$6:$Q$505,"متأخر",$O$6:$O$505,"&gt;"&amp;O462)+COUNTIFS($Q$6:Q462,"متأخر",$O$6:O462,O462),"")</f>
        <v/>
      </c>
    </row>
    <row r="463">
      <c r="A463" s="5" t="n"/>
      <c r="B463" s="5" t="n"/>
      <c r="C463" s="5" t="n"/>
      <c r="D463" s="5" t="n"/>
      <c r="E463" s="20" t="n"/>
      <c r="F463" s="5" t="n"/>
      <c r="G463" s="19" t="n"/>
      <c r="H463" s="5" t="n"/>
      <c r="I463" s="21">
        <f>IF(F463&amp;""="","",IFERROR(INDEX('المراحل'!$B$6:$B$45,MATCH(F463&amp;"",'المراحل'!$A$6:$A$45,0)),""))</f>
        <v/>
      </c>
      <c r="J463" s="22">
        <f>IF(A463&amp;""="","",IF(B463&amp;""="",1,COUNTIFS($B$6:B463,B463&amp;"",$H$6:H463,"&lt;&gt;منسحب")))</f>
        <v/>
      </c>
      <c r="K463" s="21">
        <f>IF(OR(I463="",J463=""),"",IF(H463="منسحب",0,ROUND(I463*IF(J463&lt;=1,0,IF(J463=2,'الإعدادات'!$B$5,'الإعدادات'!$B$6)),2)))</f>
        <v/>
      </c>
      <c r="L463" s="21">
        <f>IF(K463="","",IF(H463="منسحب",0,ROUND(MAX(0,I463-K463-N(G463)),2)))</f>
        <v/>
      </c>
      <c r="M463" s="21">
        <f>IF(L463="","",ROUND(L463*SUMIFS('الإعدادات'!$C$10:$C$17,'الإعدادات'!$B$10:$B$17,"&lt;="&amp;'الإعدادات'!$B$4),2))</f>
        <v/>
      </c>
      <c r="N463" s="21">
        <f>IF(A463&amp;""="","",SUMIFS('الدفعات'!$C$6:$C$2005,'الدفعات'!$B$6:$B$2005,A463&amp;""))</f>
        <v/>
      </c>
      <c r="O463" s="21">
        <f>IF(M463="","",ROUND(M463-N463,2))</f>
        <v/>
      </c>
      <c r="P463" s="21">
        <f>IF(L463="","",ROUND(L463-N463,2))</f>
        <v/>
      </c>
      <c r="Q463" s="6">
        <f>IF(A463&amp;""="","",IF(H463="منسحب","منسحب",IF(L463="","بيانات ناقصة",IF(O463&gt;0,"متأخر",IF(O463&lt;0,"دفع مقدمًا","مسدد حتى اليوم")))))</f>
        <v/>
      </c>
      <c r="R463" s="23">
        <f>IF(A463&amp;""="","",IFERROR(SUMIFS('الدفعات'!$A$6:$A$2005,'الدفعات'!$B$6:$B$2005,A463&amp;"",'الدفعات'!$G$6:$G$2005,1)/COUNTIFS('الدفعات'!$B$6:$B$2005,A463&amp;"",'الدفعات'!$G$6:$G$2005,1),""))</f>
        <v/>
      </c>
      <c r="S463" s="22">
        <f>IF(Q463="متأخر",COUNTIFS($Q$6:$Q$505,"متأخر",$O$6:$O$505,"&gt;"&amp;O463)+COUNTIFS($Q$6:Q463,"متأخر",$O$6:O463,O463),"")</f>
        <v/>
      </c>
    </row>
    <row r="464">
      <c r="A464" s="5" t="n"/>
      <c r="B464" s="5" t="n"/>
      <c r="C464" s="5" t="n"/>
      <c r="D464" s="5" t="n"/>
      <c r="E464" s="20" t="n"/>
      <c r="F464" s="5" t="n"/>
      <c r="G464" s="19" t="n"/>
      <c r="H464" s="5" t="n"/>
      <c r="I464" s="21">
        <f>IF(F464&amp;""="","",IFERROR(INDEX('المراحل'!$B$6:$B$45,MATCH(F464&amp;"",'المراحل'!$A$6:$A$45,0)),""))</f>
        <v/>
      </c>
      <c r="J464" s="22">
        <f>IF(A464&amp;""="","",IF(B464&amp;""="",1,COUNTIFS($B$6:B464,B464&amp;"",$H$6:H464,"&lt;&gt;منسحب")))</f>
        <v/>
      </c>
      <c r="K464" s="21">
        <f>IF(OR(I464="",J464=""),"",IF(H464="منسحب",0,ROUND(I464*IF(J464&lt;=1,0,IF(J464=2,'الإعدادات'!$B$5,'الإعدادات'!$B$6)),2)))</f>
        <v/>
      </c>
      <c r="L464" s="21">
        <f>IF(K464="","",IF(H464="منسحب",0,ROUND(MAX(0,I464-K464-N(G464)),2)))</f>
        <v/>
      </c>
      <c r="M464" s="21">
        <f>IF(L464="","",ROUND(L464*SUMIFS('الإعدادات'!$C$10:$C$17,'الإعدادات'!$B$10:$B$17,"&lt;="&amp;'الإعدادات'!$B$4),2))</f>
        <v/>
      </c>
      <c r="N464" s="21">
        <f>IF(A464&amp;""="","",SUMIFS('الدفعات'!$C$6:$C$2005,'الدفعات'!$B$6:$B$2005,A464&amp;""))</f>
        <v/>
      </c>
      <c r="O464" s="21">
        <f>IF(M464="","",ROUND(M464-N464,2))</f>
        <v/>
      </c>
      <c r="P464" s="21">
        <f>IF(L464="","",ROUND(L464-N464,2))</f>
        <v/>
      </c>
      <c r="Q464" s="6">
        <f>IF(A464&amp;""="","",IF(H464="منسحب","منسحب",IF(L464="","بيانات ناقصة",IF(O464&gt;0,"متأخر",IF(O464&lt;0,"دفع مقدمًا","مسدد حتى اليوم")))))</f>
        <v/>
      </c>
      <c r="R464" s="23">
        <f>IF(A464&amp;""="","",IFERROR(SUMIFS('الدفعات'!$A$6:$A$2005,'الدفعات'!$B$6:$B$2005,A464&amp;"",'الدفعات'!$G$6:$G$2005,1)/COUNTIFS('الدفعات'!$B$6:$B$2005,A464&amp;"",'الدفعات'!$G$6:$G$2005,1),""))</f>
        <v/>
      </c>
      <c r="S464" s="22">
        <f>IF(Q464="متأخر",COUNTIFS($Q$6:$Q$505,"متأخر",$O$6:$O$505,"&gt;"&amp;O464)+COUNTIFS($Q$6:Q464,"متأخر",$O$6:O464,O464),"")</f>
        <v/>
      </c>
    </row>
    <row r="465">
      <c r="A465" s="5" t="n"/>
      <c r="B465" s="5" t="n"/>
      <c r="C465" s="5" t="n"/>
      <c r="D465" s="5" t="n"/>
      <c r="E465" s="20" t="n"/>
      <c r="F465" s="5" t="n"/>
      <c r="G465" s="19" t="n"/>
      <c r="H465" s="5" t="n"/>
      <c r="I465" s="21">
        <f>IF(F465&amp;""="","",IFERROR(INDEX('المراحل'!$B$6:$B$45,MATCH(F465&amp;"",'المراحل'!$A$6:$A$45,0)),""))</f>
        <v/>
      </c>
      <c r="J465" s="22">
        <f>IF(A465&amp;""="","",IF(B465&amp;""="",1,COUNTIFS($B$6:B465,B465&amp;"",$H$6:H465,"&lt;&gt;منسحب")))</f>
        <v/>
      </c>
      <c r="K465" s="21">
        <f>IF(OR(I465="",J465=""),"",IF(H465="منسحب",0,ROUND(I465*IF(J465&lt;=1,0,IF(J465=2,'الإعدادات'!$B$5,'الإعدادات'!$B$6)),2)))</f>
        <v/>
      </c>
      <c r="L465" s="21">
        <f>IF(K465="","",IF(H465="منسحب",0,ROUND(MAX(0,I465-K465-N(G465)),2)))</f>
        <v/>
      </c>
      <c r="M465" s="21">
        <f>IF(L465="","",ROUND(L465*SUMIFS('الإعدادات'!$C$10:$C$17,'الإعدادات'!$B$10:$B$17,"&lt;="&amp;'الإعدادات'!$B$4),2))</f>
        <v/>
      </c>
      <c r="N465" s="21">
        <f>IF(A465&amp;""="","",SUMIFS('الدفعات'!$C$6:$C$2005,'الدفعات'!$B$6:$B$2005,A465&amp;""))</f>
        <v/>
      </c>
      <c r="O465" s="21">
        <f>IF(M465="","",ROUND(M465-N465,2))</f>
        <v/>
      </c>
      <c r="P465" s="21">
        <f>IF(L465="","",ROUND(L465-N465,2))</f>
        <v/>
      </c>
      <c r="Q465" s="6">
        <f>IF(A465&amp;""="","",IF(H465="منسحب","منسحب",IF(L465="","بيانات ناقصة",IF(O465&gt;0,"متأخر",IF(O465&lt;0,"دفع مقدمًا","مسدد حتى اليوم")))))</f>
        <v/>
      </c>
      <c r="R465" s="23">
        <f>IF(A465&amp;""="","",IFERROR(SUMIFS('الدفعات'!$A$6:$A$2005,'الدفعات'!$B$6:$B$2005,A465&amp;"",'الدفعات'!$G$6:$G$2005,1)/COUNTIFS('الدفعات'!$B$6:$B$2005,A465&amp;"",'الدفعات'!$G$6:$G$2005,1),""))</f>
        <v/>
      </c>
      <c r="S465" s="22">
        <f>IF(Q465="متأخر",COUNTIFS($Q$6:$Q$505,"متأخر",$O$6:$O$505,"&gt;"&amp;O465)+COUNTIFS($Q$6:Q465,"متأخر",$O$6:O465,O465),"")</f>
        <v/>
      </c>
    </row>
    <row r="466">
      <c r="A466" s="5" t="n"/>
      <c r="B466" s="5" t="n"/>
      <c r="C466" s="5" t="n"/>
      <c r="D466" s="5" t="n"/>
      <c r="E466" s="20" t="n"/>
      <c r="F466" s="5" t="n"/>
      <c r="G466" s="19" t="n"/>
      <c r="H466" s="5" t="n"/>
      <c r="I466" s="21">
        <f>IF(F466&amp;""="","",IFERROR(INDEX('المراحل'!$B$6:$B$45,MATCH(F466&amp;"",'المراحل'!$A$6:$A$45,0)),""))</f>
        <v/>
      </c>
      <c r="J466" s="22">
        <f>IF(A466&amp;""="","",IF(B466&amp;""="",1,COUNTIFS($B$6:B466,B466&amp;"",$H$6:H466,"&lt;&gt;منسحب")))</f>
        <v/>
      </c>
      <c r="K466" s="21">
        <f>IF(OR(I466="",J466=""),"",IF(H466="منسحب",0,ROUND(I466*IF(J466&lt;=1,0,IF(J466=2,'الإعدادات'!$B$5,'الإعدادات'!$B$6)),2)))</f>
        <v/>
      </c>
      <c r="L466" s="21">
        <f>IF(K466="","",IF(H466="منسحب",0,ROUND(MAX(0,I466-K466-N(G466)),2)))</f>
        <v/>
      </c>
      <c r="M466" s="21">
        <f>IF(L466="","",ROUND(L466*SUMIFS('الإعدادات'!$C$10:$C$17,'الإعدادات'!$B$10:$B$17,"&lt;="&amp;'الإعدادات'!$B$4),2))</f>
        <v/>
      </c>
      <c r="N466" s="21">
        <f>IF(A466&amp;""="","",SUMIFS('الدفعات'!$C$6:$C$2005,'الدفعات'!$B$6:$B$2005,A466&amp;""))</f>
        <v/>
      </c>
      <c r="O466" s="21">
        <f>IF(M466="","",ROUND(M466-N466,2))</f>
        <v/>
      </c>
      <c r="P466" s="21">
        <f>IF(L466="","",ROUND(L466-N466,2))</f>
        <v/>
      </c>
      <c r="Q466" s="6">
        <f>IF(A466&amp;""="","",IF(H466="منسحب","منسحب",IF(L466="","بيانات ناقصة",IF(O466&gt;0,"متأخر",IF(O466&lt;0,"دفع مقدمًا","مسدد حتى اليوم")))))</f>
        <v/>
      </c>
      <c r="R466" s="23">
        <f>IF(A466&amp;""="","",IFERROR(SUMIFS('الدفعات'!$A$6:$A$2005,'الدفعات'!$B$6:$B$2005,A466&amp;"",'الدفعات'!$G$6:$G$2005,1)/COUNTIFS('الدفعات'!$B$6:$B$2005,A466&amp;"",'الدفعات'!$G$6:$G$2005,1),""))</f>
        <v/>
      </c>
      <c r="S466" s="22">
        <f>IF(Q466="متأخر",COUNTIFS($Q$6:$Q$505,"متأخر",$O$6:$O$505,"&gt;"&amp;O466)+COUNTIFS($Q$6:Q466,"متأخر",$O$6:O466,O466),"")</f>
        <v/>
      </c>
    </row>
    <row r="467">
      <c r="A467" s="5" t="n"/>
      <c r="B467" s="5" t="n"/>
      <c r="C467" s="5" t="n"/>
      <c r="D467" s="5" t="n"/>
      <c r="E467" s="20" t="n"/>
      <c r="F467" s="5" t="n"/>
      <c r="G467" s="19" t="n"/>
      <c r="H467" s="5" t="n"/>
      <c r="I467" s="21">
        <f>IF(F467&amp;""="","",IFERROR(INDEX('المراحل'!$B$6:$B$45,MATCH(F467&amp;"",'المراحل'!$A$6:$A$45,0)),""))</f>
        <v/>
      </c>
      <c r="J467" s="22">
        <f>IF(A467&amp;""="","",IF(B467&amp;""="",1,COUNTIFS($B$6:B467,B467&amp;"",$H$6:H467,"&lt;&gt;منسحب")))</f>
        <v/>
      </c>
      <c r="K467" s="21">
        <f>IF(OR(I467="",J467=""),"",IF(H467="منسحب",0,ROUND(I467*IF(J467&lt;=1,0,IF(J467=2,'الإعدادات'!$B$5,'الإعدادات'!$B$6)),2)))</f>
        <v/>
      </c>
      <c r="L467" s="21">
        <f>IF(K467="","",IF(H467="منسحب",0,ROUND(MAX(0,I467-K467-N(G467)),2)))</f>
        <v/>
      </c>
      <c r="M467" s="21">
        <f>IF(L467="","",ROUND(L467*SUMIFS('الإعدادات'!$C$10:$C$17,'الإعدادات'!$B$10:$B$17,"&lt;="&amp;'الإعدادات'!$B$4),2))</f>
        <v/>
      </c>
      <c r="N467" s="21">
        <f>IF(A467&amp;""="","",SUMIFS('الدفعات'!$C$6:$C$2005,'الدفعات'!$B$6:$B$2005,A467&amp;""))</f>
        <v/>
      </c>
      <c r="O467" s="21">
        <f>IF(M467="","",ROUND(M467-N467,2))</f>
        <v/>
      </c>
      <c r="P467" s="21">
        <f>IF(L467="","",ROUND(L467-N467,2))</f>
        <v/>
      </c>
      <c r="Q467" s="6">
        <f>IF(A467&amp;""="","",IF(H467="منسحب","منسحب",IF(L467="","بيانات ناقصة",IF(O467&gt;0,"متأخر",IF(O467&lt;0,"دفع مقدمًا","مسدد حتى اليوم")))))</f>
        <v/>
      </c>
      <c r="R467" s="23">
        <f>IF(A467&amp;""="","",IFERROR(SUMIFS('الدفعات'!$A$6:$A$2005,'الدفعات'!$B$6:$B$2005,A467&amp;"",'الدفعات'!$G$6:$G$2005,1)/COUNTIFS('الدفعات'!$B$6:$B$2005,A467&amp;"",'الدفعات'!$G$6:$G$2005,1),""))</f>
        <v/>
      </c>
      <c r="S467" s="22">
        <f>IF(Q467="متأخر",COUNTIFS($Q$6:$Q$505,"متأخر",$O$6:$O$505,"&gt;"&amp;O467)+COUNTIFS($Q$6:Q467,"متأخر",$O$6:O467,O467),"")</f>
        <v/>
      </c>
    </row>
    <row r="468">
      <c r="A468" s="5" t="n"/>
      <c r="B468" s="5" t="n"/>
      <c r="C468" s="5" t="n"/>
      <c r="D468" s="5" t="n"/>
      <c r="E468" s="20" t="n"/>
      <c r="F468" s="5" t="n"/>
      <c r="G468" s="19" t="n"/>
      <c r="H468" s="5" t="n"/>
      <c r="I468" s="21">
        <f>IF(F468&amp;""="","",IFERROR(INDEX('المراحل'!$B$6:$B$45,MATCH(F468&amp;"",'المراحل'!$A$6:$A$45,0)),""))</f>
        <v/>
      </c>
      <c r="J468" s="22">
        <f>IF(A468&amp;""="","",IF(B468&amp;""="",1,COUNTIFS($B$6:B468,B468&amp;"",$H$6:H468,"&lt;&gt;منسحب")))</f>
        <v/>
      </c>
      <c r="K468" s="21">
        <f>IF(OR(I468="",J468=""),"",IF(H468="منسحب",0,ROUND(I468*IF(J468&lt;=1,0,IF(J468=2,'الإعدادات'!$B$5,'الإعدادات'!$B$6)),2)))</f>
        <v/>
      </c>
      <c r="L468" s="21">
        <f>IF(K468="","",IF(H468="منسحب",0,ROUND(MAX(0,I468-K468-N(G468)),2)))</f>
        <v/>
      </c>
      <c r="M468" s="21">
        <f>IF(L468="","",ROUND(L468*SUMIFS('الإعدادات'!$C$10:$C$17,'الإعدادات'!$B$10:$B$17,"&lt;="&amp;'الإعدادات'!$B$4),2))</f>
        <v/>
      </c>
      <c r="N468" s="21">
        <f>IF(A468&amp;""="","",SUMIFS('الدفعات'!$C$6:$C$2005,'الدفعات'!$B$6:$B$2005,A468&amp;""))</f>
        <v/>
      </c>
      <c r="O468" s="21">
        <f>IF(M468="","",ROUND(M468-N468,2))</f>
        <v/>
      </c>
      <c r="P468" s="21">
        <f>IF(L468="","",ROUND(L468-N468,2))</f>
        <v/>
      </c>
      <c r="Q468" s="6">
        <f>IF(A468&amp;""="","",IF(H468="منسحب","منسحب",IF(L468="","بيانات ناقصة",IF(O468&gt;0,"متأخر",IF(O468&lt;0,"دفع مقدمًا","مسدد حتى اليوم")))))</f>
        <v/>
      </c>
      <c r="R468" s="23">
        <f>IF(A468&amp;""="","",IFERROR(SUMIFS('الدفعات'!$A$6:$A$2005,'الدفعات'!$B$6:$B$2005,A468&amp;"",'الدفعات'!$G$6:$G$2005,1)/COUNTIFS('الدفعات'!$B$6:$B$2005,A468&amp;"",'الدفعات'!$G$6:$G$2005,1),""))</f>
        <v/>
      </c>
      <c r="S468" s="22">
        <f>IF(Q468="متأخر",COUNTIFS($Q$6:$Q$505,"متأخر",$O$6:$O$505,"&gt;"&amp;O468)+COUNTIFS($Q$6:Q468,"متأخر",$O$6:O468,O468),"")</f>
        <v/>
      </c>
    </row>
    <row r="469">
      <c r="A469" s="5" t="n"/>
      <c r="B469" s="5" t="n"/>
      <c r="C469" s="5" t="n"/>
      <c r="D469" s="5" t="n"/>
      <c r="E469" s="20" t="n"/>
      <c r="F469" s="5" t="n"/>
      <c r="G469" s="19" t="n"/>
      <c r="H469" s="5" t="n"/>
      <c r="I469" s="21">
        <f>IF(F469&amp;""="","",IFERROR(INDEX('المراحل'!$B$6:$B$45,MATCH(F469&amp;"",'المراحل'!$A$6:$A$45,0)),""))</f>
        <v/>
      </c>
      <c r="J469" s="22">
        <f>IF(A469&amp;""="","",IF(B469&amp;""="",1,COUNTIFS($B$6:B469,B469&amp;"",$H$6:H469,"&lt;&gt;منسحب")))</f>
        <v/>
      </c>
      <c r="K469" s="21">
        <f>IF(OR(I469="",J469=""),"",IF(H469="منسحب",0,ROUND(I469*IF(J469&lt;=1,0,IF(J469=2,'الإعدادات'!$B$5,'الإعدادات'!$B$6)),2)))</f>
        <v/>
      </c>
      <c r="L469" s="21">
        <f>IF(K469="","",IF(H469="منسحب",0,ROUND(MAX(0,I469-K469-N(G469)),2)))</f>
        <v/>
      </c>
      <c r="M469" s="21">
        <f>IF(L469="","",ROUND(L469*SUMIFS('الإعدادات'!$C$10:$C$17,'الإعدادات'!$B$10:$B$17,"&lt;="&amp;'الإعدادات'!$B$4),2))</f>
        <v/>
      </c>
      <c r="N469" s="21">
        <f>IF(A469&amp;""="","",SUMIFS('الدفعات'!$C$6:$C$2005,'الدفعات'!$B$6:$B$2005,A469&amp;""))</f>
        <v/>
      </c>
      <c r="O469" s="21">
        <f>IF(M469="","",ROUND(M469-N469,2))</f>
        <v/>
      </c>
      <c r="P469" s="21">
        <f>IF(L469="","",ROUND(L469-N469,2))</f>
        <v/>
      </c>
      <c r="Q469" s="6">
        <f>IF(A469&amp;""="","",IF(H469="منسحب","منسحب",IF(L469="","بيانات ناقصة",IF(O469&gt;0,"متأخر",IF(O469&lt;0,"دفع مقدمًا","مسدد حتى اليوم")))))</f>
        <v/>
      </c>
      <c r="R469" s="23">
        <f>IF(A469&amp;""="","",IFERROR(SUMIFS('الدفعات'!$A$6:$A$2005,'الدفعات'!$B$6:$B$2005,A469&amp;"",'الدفعات'!$G$6:$G$2005,1)/COUNTIFS('الدفعات'!$B$6:$B$2005,A469&amp;"",'الدفعات'!$G$6:$G$2005,1),""))</f>
        <v/>
      </c>
      <c r="S469" s="22">
        <f>IF(Q469="متأخر",COUNTIFS($Q$6:$Q$505,"متأخر",$O$6:$O$505,"&gt;"&amp;O469)+COUNTIFS($Q$6:Q469,"متأخر",$O$6:O469,O469),"")</f>
        <v/>
      </c>
    </row>
    <row r="470">
      <c r="A470" s="5" t="n"/>
      <c r="B470" s="5" t="n"/>
      <c r="C470" s="5" t="n"/>
      <c r="D470" s="5" t="n"/>
      <c r="E470" s="20" t="n"/>
      <c r="F470" s="5" t="n"/>
      <c r="G470" s="19" t="n"/>
      <c r="H470" s="5" t="n"/>
      <c r="I470" s="21">
        <f>IF(F470&amp;""="","",IFERROR(INDEX('المراحل'!$B$6:$B$45,MATCH(F470&amp;"",'المراحل'!$A$6:$A$45,0)),""))</f>
        <v/>
      </c>
      <c r="J470" s="22">
        <f>IF(A470&amp;""="","",IF(B470&amp;""="",1,COUNTIFS($B$6:B470,B470&amp;"",$H$6:H470,"&lt;&gt;منسحب")))</f>
        <v/>
      </c>
      <c r="K470" s="21">
        <f>IF(OR(I470="",J470=""),"",IF(H470="منسحب",0,ROUND(I470*IF(J470&lt;=1,0,IF(J470=2,'الإعدادات'!$B$5,'الإعدادات'!$B$6)),2)))</f>
        <v/>
      </c>
      <c r="L470" s="21">
        <f>IF(K470="","",IF(H470="منسحب",0,ROUND(MAX(0,I470-K470-N(G470)),2)))</f>
        <v/>
      </c>
      <c r="M470" s="21">
        <f>IF(L470="","",ROUND(L470*SUMIFS('الإعدادات'!$C$10:$C$17,'الإعدادات'!$B$10:$B$17,"&lt;="&amp;'الإعدادات'!$B$4),2))</f>
        <v/>
      </c>
      <c r="N470" s="21">
        <f>IF(A470&amp;""="","",SUMIFS('الدفعات'!$C$6:$C$2005,'الدفعات'!$B$6:$B$2005,A470&amp;""))</f>
        <v/>
      </c>
      <c r="O470" s="21">
        <f>IF(M470="","",ROUND(M470-N470,2))</f>
        <v/>
      </c>
      <c r="P470" s="21">
        <f>IF(L470="","",ROUND(L470-N470,2))</f>
        <v/>
      </c>
      <c r="Q470" s="6">
        <f>IF(A470&amp;""="","",IF(H470="منسحب","منسحب",IF(L470="","بيانات ناقصة",IF(O470&gt;0,"متأخر",IF(O470&lt;0,"دفع مقدمًا","مسدد حتى اليوم")))))</f>
        <v/>
      </c>
      <c r="R470" s="23">
        <f>IF(A470&amp;""="","",IFERROR(SUMIFS('الدفعات'!$A$6:$A$2005,'الدفعات'!$B$6:$B$2005,A470&amp;"",'الدفعات'!$G$6:$G$2005,1)/COUNTIFS('الدفعات'!$B$6:$B$2005,A470&amp;"",'الدفعات'!$G$6:$G$2005,1),""))</f>
        <v/>
      </c>
      <c r="S470" s="22">
        <f>IF(Q470="متأخر",COUNTIFS($Q$6:$Q$505,"متأخر",$O$6:$O$505,"&gt;"&amp;O470)+COUNTIFS($Q$6:Q470,"متأخر",$O$6:O470,O470),"")</f>
        <v/>
      </c>
    </row>
    <row r="471">
      <c r="A471" s="5" t="n"/>
      <c r="B471" s="5" t="n"/>
      <c r="C471" s="5" t="n"/>
      <c r="D471" s="5" t="n"/>
      <c r="E471" s="20" t="n"/>
      <c r="F471" s="5" t="n"/>
      <c r="G471" s="19" t="n"/>
      <c r="H471" s="5" t="n"/>
      <c r="I471" s="21">
        <f>IF(F471&amp;""="","",IFERROR(INDEX('المراحل'!$B$6:$B$45,MATCH(F471&amp;"",'المراحل'!$A$6:$A$45,0)),""))</f>
        <v/>
      </c>
      <c r="J471" s="22">
        <f>IF(A471&amp;""="","",IF(B471&amp;""="",1,COUNTIFS($B$6:B471,B471&amp;"",$H$6:H471,"&lt;&gt;منسحب")))</f>
        <v/>
      </c>
      <c r="K471" s="21">
        <f>IF(OR(I471="",J471=""),"",IF(H471="منسحب",0,ROUND(I471*IF(J471&lt;=1,0,IF(J471=2,'الإعدادات'!$B$5,'الإعدادات'!$B$6)),2)))</f>
        <v/>
      </c>
      <c r="L471" s="21">
        <f>IF(K471="","",IF(H471="منسحب",0,ROUND(MAX(0,I471-K471-N(G471)),2)))</f>
        <v/>
      </c>
      <c r="M471" s="21">
        <f>IF(L471="","",ROUND(L471*SUMIFS('الإعدادات'!$C$10:$C$17,'الإعدادات'!$B$10:$B$17,"&lt;="&amp;'الإعدادات'!$B$4),2))</f>
        <v/>
      </c>
      <c r="N471" s="21">
        <f>IF(A471&amp;""="","",SUMIFS('الدفعات'!$C$6:$C$2005,'الدفعات'!$B$6:$B$2005,A471&amp;""))</f>
        <v/>
      </c>
      <c r="O471" s="21">
        <f>IF(M471="","",ROUND(M471-N471,2))</f>
        <v/>
      </c>
      <c r="P471" s="21">
        <f>IF(L471="","",ROUND(L471-N471,2))</f>
        <v/>
      </c>
      <c r="Q471" s="6">
        <f>IF(A471&amp;""="","",IF(H471="منسحب","منسحب",IF(L471="","بيانات ناقصة",IF(O471&gt;0,"متأخر",IF(O471&lt;0,"دفع مقدمًا","مسدد حتى اليوم")))))</f>
        <v/>
      </c>
      <c r="R471" s="23">
        <f>IF(A471&amp;""="","",IFERROR(SUMIFS('الدفعات'!$A$6:$A$2005,'الدفعات'!$B$6:$B$2005,A471&amp;"",'الدفعات'!$G$6:$G$2005,1)/COUNTIFS('الدفعات'!$B$6:$B$2005,A471&amp;"",'الدفعات'!$G$6:$G$2005,1),""))</f>
        <v/>
      </c>
      <c r="S471" s="22">
        <f>IF(Q471="متأخر",COUNTIFS($Q$6:$Q$505,"متأخر",$O$6:$O$505,"&gt;"&amp;O471)+COUNTIFS($Q$6:Q471,"متأخر",$O$6:O471,O471),"")</f>
        <v/>
      </c>
    </row>
    <row r="472">
      <c r="A472" s="5" t="n"/>
      <c r="B472" s="5" t="n"/>
      <c r="C472" s="5" t="n"/>
      <c r="D472" s="5" t="n"/>
      <c r="E472" s="20" t="n"/>
      <c r="F472" s="5" t="n"/>
      <c r="G472" s="19" t="n"/>
      <c r="H472" s="5" t="n"/>
      <c r="I472" s="21">
        <f>IF(F472&amp;""="","",IFERROR(INDEX('المراحل'!$B$6:$B$45,MATCH(F472&amp;"",'المراحل'!$A$6:$A$45,0)),""))</f>
        <v/>
      </c>
      <c r="J472" s="22">
        <f>IF(A472&amp;""="","",IF(B472&amp;""="",1,COUNTIFS($B$6:B472,B472&amp;"",$H$6:H472,"&lt;&gt;منسحب")))</f>
        <v/>
      </c>
      <c r="K472" s="21">
        <f>IF(OR(I472="",J472=""),"",IF(H472="منسحب",0,ROUND(I472*IF(J472&lt;=1,0,IF(J472=2,'الإعدادات'!$B$5,'الإعدادات'!$B$6)),2)))</f>
        <v/>
      </c>
      <c r="L472" s="21">
        <f>IF(K472="","",IF(H472="منسحب",0,ROUND(MAX(0,I472-K472-N(G472)),2)))</f>
        <v/>
      </c>
      <c r="M472" s="21">
        <f>IF(L472="","",ROUND(L472*SUMIFS('الإعدادات'!$C$10:$C$17,'الإعدادات'!$B$10:$B$17,"&lt;="&amp;'الإعدادات'!$B$4),2))</f>
        <v/>
      </c>
      <c r="N472" s="21">
        <f>IF(A472&amp;""="","",SUMIFS('الدفعات'!$C$6:$C$2005,'الدفعات'!$B$6:$B$2005,A472&amp;""))</f>
        <v/>
      </c>
      <c r="O472" s="21">
        <f>IF(M472="","",ROUND(M472-N472,2))</f>
        <v/>
      </c>
      <c r="P472" s="21">
        <f>IF(L472="","",ROUND(L472-N472,2))</f>
        <v/>
      </c>
      <c r="Q472" s="6">
        <f>IF(A472&amp;""="","",IF(H472="منسحب","منسحب",IF(L472="","بيانات ناقصة",IF(O472&gt;0,"متأخر",IF(O472&lt;0,"دفع مقدمًا","مسدد حتى اليوم")))))</f>
        <v/>
      </c>
      <c r="R472" s="23">
        <f>IF(A472&amp;""="","",IFERROR(SUMIFS('الدفعات'!$A$6:$A$2005,'الدفعات'!$B$6:$B$2005,A472&amp;"",'الدفعات'!$G$6:$G$2005,1)/COUNTIFS('الدفعات'!$B$6:$B$2005,A472&amp;"",'الدفعات'!$G$6:$G$2005,1),""))</f>
        <v/>
      </c>
      <c r="S472" s="22">
        <f>IF(Q472="متأخر",COUNTIFS($Q$6:$Q$505,"متأخر",$O$6:$O$505,"&gt;"&amp;O472)+COUNTIFS($Q$6:Q472,"متأخر",$O$6:O472,O472),"")</f>
        <v/>
      </c>
    </row>
    <row r="473">
      <c r="A473" s="5" t="n"/>
      <c r="B473" s="5" t="n"/>
      <c r="C473" s="5" t="n"/>
      <c r="D473" s="5" t="n"/>
      <c r="E473" s="20" t="n"/>
      <c r="F473" s="5" t="n"/>
      <c r="G473" s="19" t="n"/>
      <c r="H473" s="5" t="n"/>
      <c r="I473" s="21">
        <f>IF(F473&amp;""="","",IFERROR(INDEX('المراحل'!$B$6:$B$45,MATCH(F473&amp;"",'المراحل'!$A$6:$A$45,0)),""))</f>
        <v/>
      </c>
      <c r="J473" s="22">
        <f>IF(A473&amp;""="","",IF(B473&amp;""="",1,COUNTIFS($B$6:B473,B473&amp;"",$H$6:H473,"&lt;&gt;منسحب")))</f>
        <v/>
      </c>
      <c r="K473" s="21">
        <f>IF(OR(I473="",J473=""),"",IF(H473="منسحب",0,ROUND(I473*IF(J473&lt;=1,0,IF(J473=2,'الإعدادات'!$B$5,'الإعدادات'!$B$6)),2)))</f>
        <v/>
      </c>
      <c r="L473" s="21">
        <f>IF(K473="","",IF(H473="منسحب",0,ROUND(MAX(0,I473-K473-N(G473)),2)))</f>
        <v/>
      </c>
      <c r="M473" s="21">
        <f>IF(L473="","",ROUND(L473*SUMIFS('الإعدادات'!$C$10:$C$17,'الإعدادات'!$B$10:$B$17,"&lt;="&amp;'الإعدادات'!$B$4),2))</f>
        <v/>
      </c>
      <c r="N473" s="21">
        <f>IF(A473&amp;""="","",SUMIFS('الدفعات'!$C$6:$C$2005,'الدفعات'!$B$6:$B$2005,A473&amp;""))</f>
        <v/>
      </c>
      <c r="O473" s="21">
        <f>IF(M473="","",ROUND(M473-N473,2))</f>
        <v/>
      </c>
      <c r="P473" s="21">
        <f>IF(L473="","",ROUND(L473-N473,2))</f>
        <v/>
      </c>
      <c r="Q473" s="6">
        <f>IF(A473&amp;""="","",IF(H473="منسحب","منسحب",IF(L473="","بيانات ناقصة",IF(O473&gt;0,"متأخر",IF(O473&lt;0,"دفع مقدمًا","مسدد حتى اليوم")))))</f>
        <v/>
      </c>
      <c r="R473" s="23">
        <f>IF(A473&amp;""="","",IFERROR(SUMIFS('الدفعات'!$A$6:$A$2005,'الدفعات'!$B$6:$B$2005,A473&amp;"",'الدفعات'!$G$6:$G$2005,1)/COUNTIFS('الدفعات'!$B$6:$B$2005,A473&amp;"",'الدفعات'!$G$6:$G$2005,1),""))</f>
        <v/>
      </c>
      <c r="S473" s="22">
        <f>IF(Q473="متأخر",COUNTIFS($Q$6:$Q$505,"متأخر",$O$6:$O$505,"&gt;"&amp;O473)+COUNTIFS($Q$6:Q473,"متأخر",$O$6:O473,O473),"")</f>
        <v/>
      </c>
    </row>
    <row r="474">
      <c r="A474" s="5" t="n"/>
      <c r="B474" s="5" t="n"/>
      <c r="C474" s="5" t="n"/>
      <c r="D474" s="5" t="n"/>
      <c r="E474" s="20" t="n"/>
      <c r="F474" s="5" t="n"/>
      <c r="G474" s="19" t="n"/>
      <c r="H474" s="5" t="n"/>
      <c r="I474" s="21">
        <f>IF(F474&amp;""="","",IFERROR(INDEX('المراحل'!$B$6:$B$45,MATCH(F474&amp;"",'المراحل'!$A$6:$A$45,0)),""))</f>
        <v/>
      </c>
      <c r="J474" s="22">
        <f>IF(A474&amp;""="","",IF(B474&amp;""="",1,COUNTIFS($B$6:B474,B474&amp;"",$H$6:H474,"&lt;&gt;منسحب")))</f>
        <v/>
      </c>
      <c r="K474" s="21">
        <f>IF(OR(I474="",J474=""),"",IF(H474="منسحب",0,ROUND(I474*IF(J474&lt;=1,0,IF(J474=2,'الإعدادات'!$B$5,'الإعدادات'!$B$6)),2)))</f>
        <v/>
      </c>
      <c r="L474" s="21">
        <f>IF(K474="","",IF(H474="منسحب",0,ROUND(MAX(0,I474-K474-N(G474)),2)))</f>
        <v/>
      </c>
      <c r="M474" s="21">
        <f>IF(L474="","",ROUND(L474*SUMIFS('الإعدادات'!$C$10:$C$17,'الإعدادات'!$B$10:$B$17,"&lt;="&amp;'الإعدادات'!$B$4),2))</f>
        <v/>
      </c>
      <c r="N474" s="21">
        <f>IF(A474&amp;""="","",SUMIFS('الدفعات'!$C$6:$C$2005,'الدفعات'!$B$6:$B$2005,A474&amp;""))</f>
        <v/>
      </c>
      <c r="O474" s="21">
        <f>IF(M474="","",ROUND(M474-N474,2))</f>
        <v/>
      </c>
      <c r="P474" s="21">
        <f>IF(L474="","",ROUND(L474-N474,2))</f>
        <v/>
      </c>
      <c r="Q474" s="6">
        <f>IF(A474&amp;""="","",IF(H474="منسحب","منسحب",IF(L474="","بيانات ناقصة",IF(O474&gt;0,"متأخر",IF(O474&lt;0,"دفع مقدمًا","مسدد حتى اليوم")))))</f>
        <v/>
      </c>
      <c r="R474" s="23">
        <f>IF(A474&amp;""="","",IFERROR(SUMIFS('الدفعات'!$A$6:$A$2005,'الدفعات'!$B$6:$B$2005,A474&amp;"",'الدفعات'!$G$6:$G$2005,1)/COUNTIFS('الدفعات'!$B$6:$B$2005,A474&amp;"",'الدفعات'!$G$6:$G$2005,1),""))</f>
        <v/>
      </c>
      <c r="S474" s="22">
        <f>IF(Q474="متأخر",COUNTIFS($Q$6:$Q$505,"متأخر",$O$6:$O$505,"&gt;"&amp;O474)+COUNTIFS($Q$6:Q474,"متأخر",$O$6:O474,O474),"")</f>
        <v/>
      </c>
    </row>
    <row r="475">
      <c r="A475" s="5" t="n"/>
      <c r="B475" s="5" t="n"/>
      <c r="C475" s="5" t="n"/>
      <c r="D475" s="5" t="n"/>
      <c r="E475" s="20" t="n"/>
      <c r="F475" s="5" t="n"/>
      <c r="G475" s="19" t="n"/>
      <c r="H475" s="5" t="n"/>
      <c r="I475" s="21">
        <f>IF(F475&amp;""="","",IFERROR(INDEX('المراحل'!$B$6:$B$45,MATCH(F475&amp;"",'المراحل'!$A$6:$A$45,0)),""))</f>
        <v/>
      </c>
      <c r="J475" s="22">
        <f>IF(A475&amp;""="","",IF(B475&amp;""="",1,COUNTIFS($B$6:B475,B475&amp;"",$H$6:H475,"&lt;&gt;منسحب")))</f>
        <v/>
      </c>
      <c r="K475" s="21">
        <f>IF(OR(I475="",J475=""),"",IF(H475="منسحب",0,ROUND(I475*IF(J475&lt;=1,0,IF(J475=2,'الإعدادات'!$B$5,'الإعدادات'!$B$6)),2)))</f>
        <v/>
      </c>
      <c r="L475" s="21">
        <f>IF(K475="","",IF(H475="منسحب",0,ROUND(MAX(0,I475-K475-N(G475)),2)))</f>
        <v/>
      </c>
      <c r="M475" s="21">
        <f>IF(L475="","",ROUND(L475*SUMIFS('الإعدادات'!$C$10:$C$17,'الإعدادات'!$B$10:$B$17,"&lt;="&amp;'الإعدادات'!$B$4),2))</f>
        <v/>
      </c>
      <c r="N475" s="21">
        <f>IF(A475&amp;""="","",SUMIFS('الدفعات'!$C$6:$C$2005,'الدفعات'!$B$6:$B$2005,A475&amp;""))</f>
        <v/>
      </c>
      <c r="O475" s="21">
        <f>IF(M475="","",ROUND(M475-N475,2))</f>
        <v/>
      </c>
      <c r="P475" s="21">
        <f>IF(L475="","",ROUND(L475-N475,2))</f>
        <v/>
      </c>
      <c r="Q475" s="6">
        <f>IF(A475&amp;""="","",IF(H475="منسحب","منسحب",IF(L475="","بيانات ناقصة",IF(O475&gt;0,"متأخر",IF(O475&lt;0,"دفع مقدمًا","مسدد حتى اليوم")))))</f>
        <v/>
      </c>
      <c r="R475" s="23">
        <f>IF(A475&amp;""="","",IFERROR(SUMIFS('الدفعات'!$A$6:$A$2005,'الدفعات'!$B$6:$B$2005,A475&amp;"",'الدفعات'!$G$6:$G$2005,1)/COUNTIFS('الدفعات'!$B$6:$B$2005,A475&amp;"",'الدفعات'!$G$6:$G$2005,1),""))</f>
        <v/>
      </c>
      <c r="S475" s="22">
        <f>IF(Q475="متأخر",COUNTIFS($Q$6:$Q$505,"متأخر",$O$6:$O$505,"&gt;"&amp;O475)+COUNTIFS($Q$6:Q475,"متأخر",$O$6:O475,O475),"")</f>
        <v/>
      </c>
    </row>
    <row r="476">
      <c r="A476" s="5" t="n"/>
      <c r="B476" s="5" t="n"/>
      <c r="C476" s="5" t="n"/>
      <c r="D476" s="5" t="n"/>
      <c r="E476" s="20" t="n"/>
      <c r="F476" s="5" t="n"/>
      <c r="G476" s="19" t="n"/>
      <c r="H476" s="5" t="n"/>
      <c r="I476" s="21">
        <f>IF(F476&amp;""="","",IFERROR(INDEX('المراحل'!$B$6:$B$45,MATCH(F476&amp;"",'المراحل'!$A$6:$A$45,0)),""))</f>
        <v/>
      </c>
      <c r="J476" s="22">
        <f>IF(A476&amp;""="","",IF(B476&amp;""="",1,COUNTIFS($B$6:B476,B476&amp;"",$H$6:H476,"&lt;&gt;منسحب")))</f>
        <v/>
      </c>
      <c r="K476" s="21">
        <f>IF(OR(I476="",J476=""),"",IF(H476="منسحب",0,ROUND(I476*IF(J476&lt;=1,0,IF(J476=2,'الإعدادات'!$B$5,'الإعدادات'!$B$6)),2)))</f>
        <v/>
      </c>
      <c r="L476" s="21">
        <f>IF(K476="","",IF(H476="منسحب",0,ROUND(MAX(0,I476-K476-N(G476)),2)))</f>
        <v/>
      </c>
      <c r="M476" s="21">
        <f>IF(L476="","",ROUND(L476*SUMIFS('الإعدادات'!$C$10:$C$17,'الإعدادات'!$B$10:$B$17,"&lt;="&amp;'الإعدادات'!$B$4),2))</f>
        <v/>
      </c>
      <c r="N476" s="21">
        <f>IF(A476&amp;""="","",SUMIFS('الدفعات'!$C$6:$C$2005,'الدفعات'!$B$6:$B$2005,A476&amp;""))</f>
        <v/>
      </c>
      <c r="O476" s="21">
        <f>IF(M476="","",ROUND(M476-N476,2))</f>
        <v/>
      </c>
      <c r="P476" s="21">
        <f>IF(L476="","",ROUND(L476-N476,2))</f>
        <v/>
      </c>
      <c r="Q476" s="6">
        <f>IF(A476&amp;""="","",IF(H476="منسحب","منسحب",IF(L476="","بيانات ناقصة",IF(O476&gt;0,"متأخر",IF(O476&lt;0,"دفع مقدمًا","مسدد حتى اليوم")))))</f>
        <v/>
      </c>
      <c r="R476" s="23">
        <f>IF(A476&amp;""="","",IFERROR(SUMIFS('الدفعات'!$A$6:$A$2005,'الدفعات'!$B$6:$B$2005,A476&amp;"",'الدفعات'!$G$6:$G$2005,1)/COUNTIFS('الدفعات'!$B$6:$B$2005,A476&amp;"",'الدفعات'!$G$6:$G$2005,1),""))</f>
        <v/>
      </c>
      <c r="S476" s="22">
        <f>IF(Q476="متأخر",COUNTIFS($Q$6:$Q$505,"متأخر",$O$6:$O$505,"&gt;"&amp;O476)+COUNTIFS($Q$6:Q476,"متأخر",$O$6:O476,O476),"")</f>
        <v/>
      </c>
    </row>
    <row r="477">
      <c r="A477" s="5" t="n"/>
      <c r="B477" s="5" t="n"/>
      <c r="C477" s="5" t="n"/>
      <c r="D477" s="5" t="n"/>
      <c r="E477" s="20" t="n"/>
      <c r="F477" s="5" t="n"/>
      <c r="G477" s="19" t="n"/>
      <c r="H477" s="5" t="n"/>
      <c r="I477" s="21">
        <f>IF(F477&amp;""="","",IFERROR(INDEX('المراحل'!$B$6:$B$45,MATCH(F477&amp;"",'المراحل'!$A$6:$A$45,0)),""))</f>
        <v/>
      </c>
      <c r="J477" s="22">
        <f>IF(A477&amp;""="","",IF(B477&amp;""="",1,COUNTIFS($B$6:B477,B477&amp;"",$H$6:H477,"&lt;&gt;منسحب")))</f>
        <v/>
      </c>
      <c r="K477" s="21">
        <f>IF(OR(I477="",J477=""),"",IF(H477="منسحب",0,ROUND(I477*IF(J477&lt;=1,0,IF(J477=2,'الإعدادات'!$B$5,'الإعدادات'!$B$6)),2)))</f>
        <v/>
      </c>
      <c r="L477" s="21">
        <f>IF(K477="","",IF(H477="منسحب",0,ROUND(MAX(0,I477-K477-N(G477)),2)))</f>
        <v/>
      </c>
      <c r="M477" s="21">
        <f>IF(L477="","",ROUND(L477*SUMIFS('الإعدادات'!$C$10:$C$17,'الإعدادات'!$B$10:$B$17,"&lt;="&amp;'الإعدادات'!$B$4),2))</f>
        <v/>
      </c>
      <c r="N477" s="21">
        <f>IF(A477&amp;""="","",SUMIFS('الدفعات'!$C$6:$C$2005,'الدفعات'!$B$6:$B$2005,A477&amp;""))</f>
        <v/>
      </c>
      <c r="O477" s="21">
        <f>IF(M477="","",ROUND(M477-N477,2))</f>
        <v/>
      </c>
      <c r="P477" s="21">
        <f>IF(L477="","",ROUND(L477-N477,2))</f>
        <v/>
      </c>
      <c r="Q477" s="6">
        <f>IF(A477&amp;""="","",IF(H477="منسحب","منسحب",IF(L477="","بيانات ناقصة",IF(O477&gt;0,"متأخر",IF(O477&lt;0,"دفع مقدمًا","مسدد حتى اليوم")))))</f>
        <v/>
      </c>
      <c r="R477" s="23">
        <f>IF(A477&amp;""="","",IFERROR(SUMIFS('الدفعات'!$A$6:$A$2005,'الدفعات'!$B$6:$B$2005,A477&amp;"",'الدفعات'!$G$6:$G$2005,1)/COUNTIFS('الدفعات'!$B$6:$B$2005,A477&amp;"",'الدفعات'!$G$6:$G$2005,1),""))</f>
        <v/>
      </c>
      <c r="S477" s="22">
        <f>IF(Q477="متأخر",COUNTIFS($Q$6:$Q$505,"متأخر",$O$6:$O$505,"&gt;"&amp;O477)+COUNTIFS($Q$6:Q477,"متأخر",$O$6:O477,O477),"")</f>
        <v/>
      </c>
    </row>
    <row r="478">
      <c r="A478" s="5" t="n"/>
      <c r="B478" s="5" t="n"/>
      <c r="C478" s="5" t="n"/>
      <c r="D478" s="5" t="n"/>
      <c r="E478" s="20" t="n"/>
      <c r="F478" s="5" t="n"/>
      <c r="G478" s="19" t="n"/>
      <c r="H478" s="5" t="n"/>
      <c r="I478" s="21">
        <f>IF(F478&amp;""="","",IFERROR(INDEX('المراحل'!$B$6:$B$45,MATCH(F478&amp;"",'المراحل'!$A$6:$A$45,0)),""))</f>
        <v/>
      </c>
      <c r="J478" s="22">
        <f>IF(A478&amp;""="","",IF(B478&amp;""="",1,COUNTIFS($B$6:B478,B478&amp;"",$H$6:H478,"&lt;&gt;منسحب")))</f>
        <v/>
      </c>
      <c r="K478" s="21">
        <f>IF(OR(I478="",J478=""),"",IF(H478="منسحب",0,ROUND(I478*IF(J478&lt;=1,0,IF(J478=2,'الإعدادات'!$B$5,'الإعدادات'!$B$6)),2)))</f>
        <v/>
      </c>
      <c r="L478" s="21">
        <f>IF(K478="","",IF(H478="منسحب",0,ROUND(MAX(0,I478-K478-N(G478)),2)))</f>
        <v/>
      </c>
      <c r="M478" s="21">
        <f>IF(L478="","",ROUND(L478*SUMIFS('الإعدادات'!$C$10:$C$17,'الإعدادات'!$B$10:$B$17,"&lt;="&amp;'الإعدادات'!$B$4),2))</f>
        <v/>
      </c>
      <c r="N478" s="21">
        <f>IF(A478&amp;""="","",SUMIFS('الدفعات'!$C$6:$C$2005,'الدفعات'!$B$6:$B$2005,A478&amp;""))</f>
        <v/>
      </c>
      <c r="O478" s="21">
        <f>IF(M478="","",ROUND(M478-N478,2))</f>
        <v/>
      </c>
      <c r="P478" s="21">
        <f>IF(L478="","",ROUND(L478-N478,2))</f>
        <v/>
      </c>
      <c r="Q478" s="6">
        <f>IF(A478&amp;""="","",IF(H478="منسحب","منسحب",IF(L478="","بيانات ناقصة",IF(O478&gt;0,"متأخر",IF(O478&lt;0,"دفع مقدمًا","مسدد حتى اليوم")))))</f>
        <v/>
      </c>
      <c r="R478" s="23">
        <f>IF(A478&amp;""="","",IFERROR(SUMIFS('الدفعات'!$A$6:$A$2005,'الدفعات'!$B$6:$B$2005,A478&amp;"",'الدفعات'!$G$6:$G$2005,1)/COUNTIFS('الدفعات'!$B$6:$B$2005,A478&amp;"",'الدفعات'!$G$6:$G$2005,1),""))</f>
        <v/>
      </c>
      <c r="S478" s="22">
        <f>IF(Q478="متأخر",COUNTIFS($Q$6:$Q$505,"متأخر",$O$6:$O$505,"&gt;"&amp;O478)+COUNTIFS($Q$6:Q478,"متأخر",$O$6:O478,O478),"")</f>
        <v/>
      </c>
    </row>
    <row r="479">
      <c r="A479" s="5" t="n"/>
      <c r="B479" s="5" t="n"/>
      <c r="C479" s="5" t="n"/>
      <c r="D479" s="5" t="n"/>
      <c r="E479" s="20" t="n"/>
      <c r="F479" s="5" t="n"/>
      <c r="G479" s="19" t="n"/>
      <c r="H479" s="5" t="n"/>
      <c r="I479" s="21">
        <f>IF(F479&amp;""="","",IFERROR(INDEX('المراحل'!$B$6:$B$45,MATCH(F479&amp;"",'المراحل'!$A$6:$A$45,0)),""))</f>
        <v/>
      </c>
      <c r="J479" s="22">
        <f>IF(A479&amp;""="","",IF(B479&amp;""="",1,COUNTIFS($B$6:B479,B479&amp;"",$H$6:H479,"&lt;&gt;منسحب")))</f>
        <v/>
      </c>
      <c r="K479" s="21">
        <f>IF(OR(I479="",J479=""),"",IF(H479="منسحب",0,ROUND(I479*IF(J479&lt;=1,0,IF(J479=2,'الإعدادات'!$B$5,'الإعدادات'!$B$6)),2)))</f>
        <v/>
      </c>
      <c r="L479" s="21">
        <f>IF(K479="","",IF(H479="منسحب",0,ROUND(MAX(0,I479-K479-N(G479)),2)))</f>
        <v/>
      </c>
      <c r="M479" s="21">
        <f>IF(L479="","",ROUND(L479*SUMIFS('الإعدادات'!$C$10:$C$17,'الإعدادات'!$B$10:$B$17,"&lt;="&amp;'الإعدادات'!$B$4),2))</f>
        <v/>
      </c>
      <c r="N479" s="21">
        <f>IF(A479&amp;""="","",SUMIFS('الدفعات'!$C$6:$C$2005,'الدفعات'!$B$6:$B$2005,A479&amp;""))</f>
        <v/>
      </c>
      <c r="O479" s="21">
        <f>IF(M479="","",ROUND(M479-N479,2))</f>
        <v/>
      </c>
      <c r="P479" s="21">
        <f>IF(L479="","",ROUND(L479-N479,2))</f>
        <v/>
      </c>
      <c r="Q479" s="6">
        <f>IF(A479&amp;""="","",IF(H479="منسحب","منسحب",IF(L479="","بيانات ناقصة",IF(O479&gt;0,"متأخر",IF(O479&lt;0,"دفع مقدمًا","مسدد حتى اليوم")))))</f>
        <v/>
      </c>
      <c r="R479" s="23">
        <f>IF(A479&amp;""="","",IFERROR(SUMIFS('الدفعات'!$A$6:$A$2005,'الدفعات'!$B$6:$B$2005,A479&amp;"",'الدفعات'!$G$6:$G$2005,1)/COUNTIFS('الدفعات'!$B$6:$B$2005,A479&amp;"",'الدفعات'!$G$6:$G$2005,1),""))</f>
        <v/>
      </c>
      <c r="S479" s="22">
        <f>IF(Q479="متأخر",COUNTIFS($Q$6:$Q$505,"متأخر",$O$6:$O$505,"&gt;"&amp;O479)+COUNTIFS($Q$6:Q479,"متأخر",$O$6:O479,O479),"")</f>
        <v/>
      </c>
    </row>
    <row r="480">
      <c r="A480" s="5" t="n"/>
      <c r="B480" s="5" t="n"/>
      <c r="C480" s="5" t="n"/>
      <c r="D480" s="5" t="n"/>
      <c r="E480" s="20" t="n"/>
      <c r="F480" s="5" t="n"/>
      <c r="G480" s="19" t="n"/>
      <c r="H480" s="5" t="n"/>
      <c r="I480" s="21">
        <f>IF(F480&amp;""="","",IFERROR(INDEX('المراحل'!$B$6:$B$45,MATCH(F480&amp;"",'المراحل'!$A$6:$A$45,0)),""))</f>
        <v/>
      </c>
      <c r="J480" s="22">
        <f>IF(A480&amp;""="","",IF(B480&amp;""="",1,COUNTIFS($B$6:B480,B480&amp;"",$H$6:H480,"&lt;&gt;منسحب")))</f>
        <v/>
      </c>
      <c r="K480" s="21">
        <f>IF(OR(I480="",J480=""),"",IF(H480="منسحب",0,ROUND(I480*IF(J480&lt;=1,0,IF(J480=2,'الإعدادات'!$B$5,'الإعدادات'!$B$6)),2)))</f>
        <v/>
      </c>
      <c r="L480" s="21">
        <f>IF(K480="","",IF(H480="منسحب",0,ROUND(MAX(0,I480-K480-N(G480)),2)))</f>
        <v/>
      </c>
      <c r="M480" s="21">
        <f>IF(L480="","",ROUND(L480*SUMIFS('الإعدادات'!$C$10:$C$17,'الإعدادات'!$B$10:$B$17,"&lt;="&amp;'الإعدادات'!$B$4),2))</f>
        <v/>
      </c>
      <c r="N480" s="21">
        <f>IF(A480&amp;""="","",SUMIFS('الدفعات'!$C$6:$C$2005,'الدفعات'!$B$6:$B$2005,A480&amp;""))</f>
        <v/>
      </c>
      <c r="O480" s="21">
        <f>IF(M480="","",ROUND(M480-N480,2))</f>
        <v/>
      </c>
      <c r="P480" s="21">
        <f>IF(L480="","",ROUND(L480-N480,2))</f>
        <v/>
      </c>
      <c r="Q480" s="6">
        <f>IF(A480&amp;""="","",IF(H480="منسحب","منسحب",IF(L480="","بيانات ناقصة",IF(O480&gt;0,"متأخر",IF(O480&lt;0,"دفع مقدمًا","مسدد حتى اليوم")))))</f>
        <v/>
      </c>
      <c r="R480" s="23">
        <f>IF(A480&amp;""="","",IFERROR(SUMIFS('الدفعات'!$A$6:$A$2005,'الدفعات'!$B$6:$B$2005,A480&amp;"",'الدفعات'!$G$6:$G$2005,1)/COUNTIFS('الدفعات'!$B$6:$B$2005,A480&amp;"",'الدفعات'!$G$6:$G$2005,1),""))</f>
        <v/>
      </c>
      <c r="S480" s="22">
        <f>IF(Q480="متأخر",COUNTIFS($Q$6:$Q$505,"متأخر",$O$6:$O$505,"&gt;"&amp;O480)+COUNTIFS($Q$6:Q480,"متأخر",$O$6:O480,O480),"")</f>
        <v/>
      </c>
    </row>
    <row r="481">
      <c r="A481" s="5" t="n"/>
      <c r="B481" s="5" t="n"/>
      <c r="C481" s="5" t="n"/>
      <c r="D481" s="5" t="n"/>
      <c r="E481" s="20" t="n"/>
      <c r="F481" s="5" t="n"/>
      <c r="G481" s="19" t="n"/>
      <c r="H481" s="5" t="n"/>
      <c r="I481" s="21">
        <f>IF(F481&amp;""="","",IFERROR(INDEX('المراحل'!$B$6:$B$45,MATCH(F481&amp;"",'المراحل'!$A$6:$A$45,0)),""))</f>
        <v/>
      </c>
      <c r="J481" s="22">
        <f>IF(A481&amp;""="","",IF(B481&amp;""="",1,COUNTIFS($B$6:B481,B481&amp;"",$H$6:H481,"&lt;&gt;منسحب")))</f>
        <v/>
      </c>
      <c r="K481" s="21">
        <f>IF(OR(I481="",J481=""),"",IF(H481="منسحب",0,ROUND(I481*IF(J481&lt;=1,0,IF(J481=2,'الإعدادات'!$B$5,'الإعدادات'!$B$6)),2)))</f>
        <v/>
      </c>
      <c r="L481" s="21">
        <f>IF(K481="","",IF(H481="منسحب",0,ROUND(MAX(0,I481-K481-N(G481)),2)))</f>
        <v/>
      </c>
      <c r="M481" s="21">
        <f>IF(L481="","",ROUND(L481*SUMIFS('الإعدادات'!$C$10:$C$17,'الإعدادات'!$B$10:$B$17,"&lt;="&amp;'الإعدادات'!$B$4),2))</f>
        <v/>
      </c>
      <c r="N481" s="21">
        <f>IF(A481&amp;""="","",SUMIFS('الدفعات'!$C$6:$C$2005,'الدفعات'!$B$6:$B$2005,A481&amp;""))</f>
        <v/>
      </c>
      <c r="O481" s="21">
        <f>IF(M481="","",ROUND(M481-N481,2))</f>
        <v/>
      </c>
      <c r="P481" s="21">
        <f>IF(L481="","",ROUND(L481-N481,2))</f>
        <v/>
      </c>
      <c r="Q481" s="6">
        <f>IF(A481&amp;""="","",IF(H481="منسحب","منسحب",IF(L481="","بيانات ناقصة",IF(O481&gt;0,"متأخر",IF(O481&lt;0,"دفع مقدمًا","مسدد حتى اليوم")))))</f>
        <v/>
      </c>
      <c r="R481" s="23">
        <f>IF(A481&amp;""="","",IFERROR(SUMIFS('الدفعات'!$A$6:$A$2005,'الدفعات'!$B$6:$B$2005,A481&amp;"",'الدفعات'!$G$6:$G$2005,1)/COUNTIFS('الدفعات'!$B$6:$B$2005,A481&amp;"",'الدفعات'!$G$6:$G$2005,1),""))</f>
        <v/>
      </c>
      <c r="S481" s="22">
        <f>IF(Q481="متأخر",COUNTIFS($Q$6:$Q$505,"متأخر",$O$6:$O$505,"&gt;"&amp;O481)+COUNTIFS($Q$6:Q481,"متأخر",$O$6:O481,O481),"")</f>
        <v/>
      </c>
    </row>
    <row r="482">
      <c r="A482" s="5" t="n"/>
      <c r="B482" s="5" t="n"/>
      <c r="C482" s="5" t="n"/>
      <c r="D482" s="5" t="n"/>
      <c r="E482" s="20" t="n"/>
      <c r="F482" s="5" t="n"/>
      <c r="G482" s="19" t="n"/>
      <c r="H482" s="5" t="n"/>
      <c r="I482" s="21">
        <f>IF(F482&amp;""="","",IFERROR(INDEX('المراحل'!$B$6:$B$45,MATCH(F482&amp;"",'المراحل'!$A$6:$A$45,0)),""))</f>
        <v/>
      </c>
      <c r="J482" s="22">
        <f>IF(A482&amp;""="","",IF(B482&amp;""="",1,COUNTIFS($B$6:B482,B482&amp;"",$H$6:H482,"&lt;&gt;منسحب")))</f>
        <v/>
      </c>
      <c r="K482" s="21">
        <f>IF(OR(I482="",J482=""),"",IF(H482="منسحب",0,ROUND(I482*IF(J482&lt;=1,0,IF(J482=2,'الإعدادات'!$B$5,'الإعدادات'!$B$6)),2)))</f>
        <v/>
      </c>
      <c r="L482" s="21">
        <f>IF(K482="","",IF(H482="منسحب",0,ROUND(MAX(0,I482-K482-N(G482)),2)))</f>
        <v/>
      </c>
      <c r="M482" s="21">
        <f>IF(L482="","",ROUND(L482*SUMIFS('الإعدادات'!$C$10:$C$17,'الإعدادات'!$B$10:$B$17,"&lt;="&amp;'الإعدادات'!$B$4),2))</f>
        <v/>
      </c>
      <c r="N482" s="21">
        <f>IF(A482&amp;""="","",SUMIFS('الدفعات'!$C$6:$C$2005,'الدفعات'!$B$6:$B$2005,A482&amp;""))</f>
        <v/>
      </c>
      <c r="O482" s="21">
        <f>IF(M482="","",ROUND(M482-N482,2))</f>
        <v/>
      </c>
      <c r="P482" s="21">
        <f>IF(L482="","",ROUND(L482-N482,2))</f>
        <v/>
      </c>
      <c r="Q482" s="6">
        <f>IF(A482&amp;""="","",IF(H482="منسحب","منسحب",IF(L482="","بيانات ناقصة",IF(O482&gt;0,"متأخر",IF(O482&lt;0,"دفع مقدمًا","مسدد حتى اليوم")))))</f>
        <v/>
      </c>
      <c r="R482" s="23">
        <f>IF(A482&amp;""="","",IFERROR(SUMIFS('الدفعات'!$A$6:$A$2005,'الدفعات'!$B$6:$B$2005,A482&amp;"",'الدفعات'!$G$6:$G$2005,1)/COUNTIFS('الدفعات'!$B$6:$B$2005,A482&amp;"",'الدفعات'!$G$6:$G$2005,1),""))</f>
        <v/>
      </c>
      <c r="S482" s="22">
        <f>IF(Q482="متأخر",COUNTIFS($Q$6:$Q$505,"متأخر",$O$6:$O$505,"&gt;"&amp;O482)+COUNTIFS($Q$6:Q482,"متأخر",$O$6:O482,O482),"")</f>
        <v/>
      </c>
    </row>
    <row r="483">
      <c r="A483" s="5" t="n"/>
      <c r="B483" s="5" t="n"/>
      <c r="C483" s="5" t="n"/>
      <c r="D483" s="5" t="n"/>
      <c r="E483" s="20" t="n"/>
      <c r="F483" s="5" t="n"/>
      <c r="G483" s="19" t="n"/>
      <c r="H483" s="5" t="n"/>
      <c r="I483" s="21">
        <f>IF(F483&amp;""="","",IFERROR(INDEX('المراحل'!$B$6:$B$45,MATCH(F483&amp;"",'المراحل'!$A$6:$A$45,0)),""))</f>
        <v/>
      </c>
      <c r="J483" s="22">
        <f>IF(A483&amp;""="","",IF(B483&amp;""="",1,COUNTIFS($B$6:B483,B483&amp;"",$H$6:H483,"&lt;&gt;منسحب")))</f>
        <v/>
      </c>
      <c r="K483" s="21">
        <f>IF(OR(I483="",J483=""),"",IF(H483="منسحب",0,ROUND(I483*IF(J483&lt;=1,0,IF(J483=2,'الإعدادات'!$B$5,'الإعدادات'!$B$6)),2)))</f>
        <v/>
      </c>
      <c r="L483" s="21">
        <f>IF(K483="","",IF(H483="منسحب",0,ROUND(MAX(0,I483-K483-N(G483)),2)))</f>
        <v/>
      </c>
      <c r="M483" s="21">
        <f>IF(L483="","",ROUND(L483*SUMIFS('الإعدادات'!$C$10:$C$17,'الإعدادات'!$B$10:$B$17,"&lt;="&amp;'الإعدادات'!$B$4),2))</f>
        <v/>
      </c>
      <c r="N483" s="21">
        <f>IF(A483&amp;""="","",SUMIFS('الدفعات'!$C$6:$C$2005,'الدفعات'!$B$6:$B$2005,A483&amp;""))</f>
        <v/>
      </c>
      <c r="O483" s="21">
        <f>IF(M483="","",ROUND(M483-N483,2))</f>
        <v/>
      </c>
      <c r="P483" s="21">
        <f>IF(L483="","",ROUND(L483-N483,2))</f>
        <v/>
      </c>
      <c r="Q483" s="6">
        <f>IF(A483&amp;""="","",IF(H483="منسحب","منسحب",IF(L483="","بيانات ناقصة",IF(O483&gt;0,"متأخر",IF(O483&lt;0,"دفع مقدمًا","مسدد حتى اليوم")))))</f>
        <v/>
      </c>
      <c r="R483" s="23">
        <f>IF(A483&amp;""="","",IFERROR(SUMIFS('الدفعات'!$A$6:$A$2005,'الدفعات'!$B$6:$B$2005,A483&amp;"",'الدفعات'!$G$6:$G$2005,1)/COUNTIFS('الدفعات'!$B$6:$B$2005,A483&amp;"",'الدفعات'!$G$6:$G$2005,1),""))</f>
        <v/>
      </c>
      <c r="S483" s="22">
        <f>IF(Q483="متأخر",COUNTIFS($Q$6:$Q$505,"متأخر",$O$6:$O$505,"&gt;"&amp;O483)+COUNTIFS($Q$6:Q483,"متأخر",$O$6:O483,O483),"")</f>
        <v/>
      </c>
    </row>
    <row r="484">
      <c r="A484" s="5" t="n"/>
      <c r="B484" s="5" t="n"/>
      <c r="C484" s="5" t="n"/>
      <c r="D484" s="5" t="n"/>
      <c r="E484" s="20" t="n"/>
      <c r="F484" s="5" t="n"/>
      <c r="G484" s="19" t="n"/>
      <c r="H484" s="5" t="n"/>
      <c r="I484" s="21">
        <f>IF(F484&amp;""="","",IFERROR(INDEX('المراحل'!$B$6:$B$45,MATCH(F484&amp;"",'المراحل'!$A$6:$A$45,0)),""))</f>
        <v/>
      </c>
      <c r="J484" s="22">
        <f>IF(A484&amp;""="","",IF(B484&amp;""="",1,COUNTIFS($B$6:B484,B484&amp;"",$H$6:H484,"&lt;&gt;منسحب")))</f>
        <v/>
      </c>
      <c r="K484" s="21">
        <f>IF(OR(I484="",J484=""),"",IF(H484="منسحب",0,ROUND(I484*IF(J484&lt;=1,0,IF(J484=2,'الإعدادات'!$B$5,'الإعدادات'!$B$6)),2)))</f>
        <v/>
      </c>
      <c r="L484" s="21">
        <f>IF(K484="","",IF(H484="منسحب",0,ROUND(MAX(0,I484-K484-N(G484)),2)))</f>
        <v/>
      </c>
      <c r="M484" s="21">
        <f>IF(L484="","",ROUND(L484*SUMIFS('الإعدادات'!$C$10:$C$17,'الإعدادات'!$B$10:$B$17,"&lt;="&amp;'الإعدادات'!$B$4),2))</f>
        <v/>
      </c>
      <c r="N484" s="21">
        <f>IF(A484&amp;""="","",SUMIFS('الدفعات'!$C$6:$C$2005,'الدفعات'!$B$6:$B$2005,A484&amp;""))</f>
        <v/>
      </c>
      <c r="O484" s="21">
        <f>IF(M484="","",ROUND(M484-N484,2))</f>
        <v/>
      </c>
      <c r="P484" s="21">
        <f>IF(L484="","",ROUND(L484-N484,2))</f>
        <v/>
      </c>
      <c r="Q484" s="6">
        <f>IF(A484&amp;""="","",IF(H484="منسحب","منسحب",IF(L484="","بيانات ناقصة",IF(O484&gt;0,"متأخر",IF(O484&lt;0,"دفع مقدمًا","مسدد حتى اليوم")))))</f>
        <v/>
      </c>
      <c r="R484" s="23">
        <f>IF(A484&amp;""="","",IFERROR(SUMIFS('الدفعات'!$A$6:$A$2005,'الدفعات'!$B$6:$B$2005,A484&amp;"",'الدفعات'!$G$6:$G$2005,1)/COUNTIFS('الدفعات'!$B$6:$B$2005,A484&amp;"",'الدفعات'!$G$6:$G$2005,1),""))</f>
        <v/>
      </c>
      <c r="S484" s="22">
        <f>IF(Q484="متأخر",COUNTIFS($Q$6:$Q$505,"متأخر",$O$6:$O$505,"&gt;"&amp;O484)+COUNTIFS($Q$6:Q484,"متأخر",$O$6:O484,O484),"")</f>
        <v/>
      </c>
    </row>
    <row r="485">
      <c r="A485" s="5" t="n"/>
      <c r="B485" s="5" t="n"/>
      <c r="C485" s="5" t="n"/>
      <c r="D485" s="5" t="n"/>
      <c r="E485" s="20" t="n"/>
      <c r="F485" s="5" t="n"/>
      <c r="G485" s="19" t="n"/>
      <c r="H485" s="5" t="n"/>
      <c r="I485" s="21">
        <f>IF(F485&amp;""="","",IFERROR(INDEX('المراحل'!$B$6:$B$45,MATCH(F485&amp;"",'المراحل'!$A$6:$A$45,0)),""))</f>
        <v/>
      </c>
      <c r="J485" s="22">
        <f>IF(A485&amp;""="","",IF(B485&amp;""="",1,COUNTIFS($B$6:B485,B485&amp;"",$H$6:H485,"&lt;&gt;منسحب")))</f>
        <v/>
      </c>
      <c r="K485" s="21">
        <f>IF(OR(I485="",J485=""),"",IF(H485="منسحب",0,ROUND(I485*IF(J485&lt;=1,0,IF(J485=2,'الإعدادات'!$B$5,'الإعدادات'!$B$6)),2)))</f>
        <v/>
      </c>
      <c r="L485" s="21">
        <f>IF(K485="","",IF(H485="منسحب",0,ROUND(MAX(0,I485-K485-N(G485)),2)))</f>
        <v/>
      </c>
      <c r="M485" s="21">
        <f>IF(L485="","",ROUND(L485*SUMIFS('الإعدادات'!$C$10:$C$17,'الإعدادات'!$B$10:$B$17,"&lt;="&amp;'الإعدادات'!$B$4),2))</f>
        <v/>
      </c>
      <c r="N485" s="21">
        <f>IF(A485&amp;""="","",SUMIFS('الدفعات'!$C$6:$C$2005,'الدفعات'!$B$6:$B$2005,A485&amp;""))</f>
        <v/>
      </c>
      <c r="O485" s="21">
        <f>IF(M485="","",ROUND(M485-N485,2))</f>
        <v/>
      </c>
      <c r="P485" s="21">
        <f>IF(L485="","",ROUND(L485-N485,2))</f>
        <v/>
      </c>
      <c r="Q485" s="6">
        <f>IF(A485&amp;""="","",IF(H485="منسحب","منسحب",IF(L485="","بيانات ناقصة",IF(O485&gt;0,"متأخر",IF(O485&lt;0,"دفع مقدمًا","مسدد حتى اليوم")))))</f>
        <v/>
      </c>
      <c r="R485" s="23">
        <f>IF(A485&amp;""="","",IFERROR(SUMIFS('الدفعات'!$A$6:$A$2005,'الدفعات'!$B$6:$B$2005,A485&amp;"",'الدفعات'!$G$6:$G$2005,1)/COUNTIFS('الدفعات'!$B$6:$B$2005,A485&amp;"",'الدفعات'!$G$6:$G$2005,1),""))</f>
        <v/>
      </c>
      <c r="S485" s="22">
        <f>IF(Q485="متأخر",COUNTIFS($Q$6:$Q$505,"متأخر",$O$6:$O$505,"&gt;"&amp;O485)+COUNTIFS($Q$6:Q485,"متأخر",$O$6:O485,O485),"")</f>
        <v/>
      </c>
    </row>
    <row r="486">
      <c r="A486" s="5" t="n"/>
      <c r="B486" s="5" t="n"/>
      <c r="C486" s="5" t="n"/>
      <c r="D486" s="5" t="n"/>
      <c r="E486" s="20" t="n"/>
      <c r="F486" s="5" t="n"/>
      <c r="G486" s="19" t="n"/>
      <c r="H486" s="5" t="n"/>
      <c r="I486" s="21">
        <f>IF(F486&amp;""="","",IFERROR(INDEX('المراحل'!$B$6:$B$45,MATCH(F486&amp;"",'المراحل'!$A$6:$A$45,0)),""))</f>
        <v/>
      </c>
      <c r="J486" s="22">
        <f>IF(A486&amp;""="","",IF(B486&amp;""="",1,COUNTIFS($B$6:B486,B486&amp;"",$H$6:H486,"&lt;&gt;منسحب")))</f>
        <v/>
      </c>
      <c r="K486" s="21">
        <f>IF(OR(I486="",J486=""),"",IF(H486="منسحب",0,ROUND(I486*IF(J486&lt;=1,0,IF(J486=2,'الإعدادات'!$B$5,'الإعدادات'!$B$6)),2)))</f>
        <v/>
      </c>
      <c r="L486" s="21">
        <f>IF(K486="","",IF(H486="منسحب",0,ROUND(MAX(0,I486-K486-N(G486)),2)))</f>
        <v/>
      </c>
      <c r="M486" s="21">
        <f>IF(L486="","",ROUND(L486*SUMIFS('الإعدادات'!$C$10:$C$17,'الإعدادات'!$B$10:$B$17,"&lt;="&amp;'الإعدادات'!$B$4),2))</f>
        <v/>
      </c>
      <c r="N486" s="21">
        <f>IF(A486&amp;""="","",SUMIFS('الدفعات'!$C$6:$C$2005,'الدفعات'!$B$6:$B$2005,A486&amp;""))</f>
        <v/>
      </c>
      <c r="O486" s="21">
        <f>IF(M486="","",ROUND(M486-N486,2))</f>
        <v/>
      </c>
      <c r="P486" s="21">
        <f>IF(L486="","",ROUND(L486-N486,2))</f>
        <v/>
      </c>
      <c r="Q486" s="6">
        <f>IF(A486&amp;""="","",IF(H486="منسحب","منسحب",IF(L486="","بيانات ناقصة",IF(O486&gt;0,"متأخر",IF(O486&lt;0,"دفع مقدمًا","مسدد حتى اليوم")))))</f>
        <v/>
      </c>
      <c r="R486" s="23">
        <f>IF(A486&amp;""="","",IFERROR(SUMIFS('الدفعات'!$A$6:$A$2005,'الدفعات'!$B$6:$B$2005,A486&amp;"",'الدفعات'!$G$6:$G$2005,1)/COUNTIFS('الدفعات'!$B$6:$B$2005,A486&amp;"",'الدفعات'!$G$6:$G$2005,1),""))</f>
        <v/>
      </c>
      <c r="S486" s="22">
        <f>IF(Q486="متأخر",COUNTIFS($Q$6:$Q$505,"متأخر",$O$6:$O$505,"&gt;"&amp;O486)+COUNTIFS($Q$6:Q486,"متأخر",$O$6:O486,O486),"")</f>
        <v/>
      </c>
    </row>
    <row r="487">
      <c r="A487" s="5" t="n"/>
      <c r="B487" s="5" t="n"/>
      <c r="C487" s="5" t="n"/>
      <c r="D487" s="5" t="n"/>
      <c r="E487" s="20" t="n"/>
      <c r="F487" s="5" t="n"/>
      <c r="G487" s="19" t="n"/>
      <c r="H487" s="5" t="n"/>
      <c r="I487" s="21">
        <f>IF(F487&amp;""="","",IFERROR(INDEX('المراحل'!$B$6:$B$45,MATCH(F487&amp;"",'المراحل'!$A$6:$A$45,0)),""))</f>
        <v/>
      </c>
      <c r="J487" s="22">
        <f>IF(A487&amp;""="","",IF(B487&amp;""="",1,COUNTIFS($B$6:B487,B487&amp;"",$H$6:H487,"&lt;&gt;منسحب")))</f>
        <v/>
      </c>
      <c r="K487" s="21">
        <f>IF(OR(I487="",J487=""),"",IF(H487="منسحب",0,ROUND(I487*IF(J487&lt;=1,0,IF(J487=2,'الإعدادات'!$B$5,'الإعدادات'!$B$6)),2)))</f>
        <v/>
      </c>
      <c r="L487" s="21">
        <f>IF(K487="","",IF(H487="منسحب",0,ROUND(MAX(0,I487-K487-N(G487)),2)))</f>
        <v/>
      </c>
      <c r="M487" s="21">
        <f>IF(L487="","",ROUND(L487*SUMIFS('الإعدادات'!$C$10:$C$17,'الإعدادات'!$B$10:$B$17,"&lt;="&amp;'الإعدادات'!$B$4),2))</f>
        <v/>
      </c>
      <c r="N487" s="21">
        <f>IF(A487&amp;""="","",SUMIFS('الدفعات'!$C$6:$C$2005,'الدفعات'!$B$6:$B$2005,A487&amp;""))</f>
        <v/>
      </c>
      <c r="O487" s="21">
        <f>IF(M487="","",ROUND(M487-N487,2))</f>
        <v/>
      </c>
      <c r="P487" s="21">
        <f>IF(L487="","",ROUND(L487-N487,2))</f>
        <v/>
      </c>
      <c r="Q487" s="6">
        <f>IF(A487&amp;""="","",IF(H487="منسحب","منسحب",IF(L487="","بيانات ناقصة",IF(O487&gt;0,"متأخر",IF(O487&lt;0,"دفع مقدمًا","مسدد حتى اليوم")))))</f>
        <v/>
      </c>
      <c r="R487" s="23">
        <f>IF(A487&amp;""="","",IFERROR(SUMIFS('الدفعات'!$A$6:$A$2005,'الدفعات'!$B$6:$B$2005,A487&amp;"",'الدفعات'!$G$6:$G$2005,1)/COUNTIFS('الدفعات'!$B$6:$B$2005,A487&amp;"",'الدفعات'!$G$6:$G$2005,1),""))</f>
        <v/>
      </c>
      <c r="S487" s="22">
        <f>IF(Q487="متأخر",COUNTIFS($Q$6:$Q$505,"متأخر",$O$6:$O$505,"&gt;"&amp;O487)+COUNTIFS($Q$6:Q487,"متأخر",$O$6:O487,O487),"")</f>
        <v/>
      </c>
    </row>
    <row r="488">
      <c r="A488" s="5" t="n"/>
      <c r="B488" s="5" t="n"/>
      <c r="C488" s="5" t="n"/>
      <c r="D488" s="5" t="n"/>
      <c r="E488" s="20" t="n"/>
      <c r="F488" s="5" t="n"/>
      <c r="G488" s="19" t="n"/>
      <c r="H488" s="5" t="n"/>
      <c r="I488" s="21">
        <f>IF(F488&amp;""="","",IFERROR(INDEX('المراحل'!$B$6:$B$45,MATCH(F488&amp;"",'المراحل'!$A$6:$A$45,0)),""))</f>
        <v/>
      </c>
      <c r="J488" s="22">
        <f>IF(A488&amp;""="","",IF(B488&amp;""="",1,COUNTIFS($B$6:B488,B488&amp;"",$H$6:H488,"&lt;&gt;منسحب")))</f>
        <v/>
      </c>
      <c r="K488" s="21">
        <f>IF(OR(I488="",J488=""),"",IF(H488="منسحب",0,ROUND(I488*IF(J488&lt;=1,0,IF(J488=2,'الإعدادات'!$B$5,'الإعدادات'!$B$6)),2)))</f>
        <v/>
      </c>
      <c r="L488" s="21">
        <f>IF(K488="","",IF(H488="منسحب",0,ROUND(MAX(0,I488-K488-N(G488)),2)))</f>
        <v/>
      </c>
      <c r="M488" s="21">
        <f>IF(L488="","",ROUND(L488*SUMIFS('الإعدادات'!$C$10:$C$17,'الإعدادات'!$B$10:$B$17,"&lt;="&amp;'الإعدادات'!$B$4),2))</f>
        <v/>
      </c>
      <c r="N488" s="21">
        <f>IF(A488&amp;""="","",SUMIFS('الدفعات'!$C$6:$C$2005,'الدفعات'!$B$6:$B$2005,A488&amp;""))</f>
        <v/>
      </c>
      <c r="O488" s="21">
        <f>IF(M488="","",ROUND(M488-N488,2))</f>
        <v/>
      </c>
      <c r="P488" s="21">
        <f>IF(L488="","",ROUND(L488-N488,2))</f>
        <v/>
      </c>
      <c r="Q488" s="6">
        <f>IF(A488&amp;""="","",IF(H488="منسحب","منسحب",IF(L488="","بيانات ناقصة",IF(O488&gt;0,"متأخر",IF(O488&lt;0,"دفع مقدمًا","مسدد حتى اليوم")))))</f>
        <v/>
      </c>
      <c r="R488" s="23">
        <f>IF(A488&amp;""="","",IFERROR(SUMIFS('الدفعات'!$A$6:$A$2005,'الدفعات'!$B$6:$B$2005,A488&amp;"",'الدفعات'!$G$6:$G$2005,1)/COUNTIFS('الدفعات'!$B$6:$B$2005,A488&amp;"",'الدفعات'!$G$6:$G$2005,1),""))</f>
        <v/>
      </c>
      <c r="S488" s="22">
        <f>IF(Q488="متأخر",COUNTIFS($Q$6:$Q$505,"متأخر",$O$6:$O$505,"&gt;"&amp;O488)+COUNTIFS($Q$6:Q488,"متأخر",$O$6:O488,O488),"")</f>
        <v/>
      </c>
    </row>
    <row r="489">
      <c r="A489" s="5" t="n"/>
      <c r="B489" s="5" t="n"/>
      <c r="C489" s="5" t="n"/>
      <c r="D489" s="5" t="n"/>
      <c r="E489" s="20" t="n"/>
      <c r="F489" s="5" t="n"/>
      <c r="G489" s="19" t="n"/>
      <c r="H489" s="5" t="n"/>
      <c r="I489" s="21">
        <f>IF(F489&amp;""="","",IFERROR(INDEX('المراحل'!$B$6:$B$45,MATCH(F489&amp;"",'المراحل'!$A$6:$A$45,0)),""))</f>
        <v/>
      </c>
      <c r="J489" s="22">
        <f>IF(A489&amp;""="","",IF(B489&amp;""="",1,COUNTIFS($B$6:B489,B489&amp;"",$H$6:H489,"&lt;&gt;منسحب")))</f>
        <v/>
      </c>
      <c r="K489" s="21">
        <f>IF(OR(I489="",J489=""),"",IF(H489="منسحب",0,ROUND(I489*IF(J489&lt;=1,0,IF(J489=2,'الإعدادات'!$B$5,'الإعدادات'!$B$6)),2)))</f>
        <v/>
      </c>
      <c r="L489" s="21">
        <f>IF(K489="","",IF(H489="منسحب",0,ROUND(MAX(0,I489-K489-N(G489)),2)))</f>
        <v/>
      </c>
      <c r="M489" s="21">
        <f>IF(L489="","",ROUND(L489*SUMIFS('الإعدادات'!$C$10:$C$17,'الإعدادات'!$B$10:$B$17,"&lt;="&amp;'الإعدادات'!$B$4),2))</f>
        <v/>
      </c>
      <c r="N489" s="21">
        <f>IF(A489&amp;""="","",SUMIFS('الدفعات'!$C$6:$C$2005,'الدفعات'!$B$6:$B$2005,A489&amp;""))</f>
        <v/>
      </c>
      <c r="O489" s="21">
        <f>IF(M489="","",ROUND(M489-N489,2))</f>
        <v/>
      </c>
      <c r="P489" s="21">
        <f>IF(L489="","",ROUND(L489-N489,2))</f>
        <v/>
      </c>
      <c r="Q489" s="6">
        <f>IF(A489&amp;""="","",IF(H489="منسحب","منسحب",IF(L489="","بيانات ناقصة",IF(O489&gt;0,"متأخر",IF(O489&lt;0,"دفع مقدمًا","مسدد حتى اليوم")))))</f>
        <v/>
      </c>
      <c r="R489" s="23">
        <f>IF(A489&amp;""="","",IFERROR(SUMIFS('الدفعات'!$A$6:$A$2005,'الدفعات'!$B$6:$B$2005,A489&amp;"",'الدفعات'!$G$6:$G$2005,1)/COUNTIFS('الدفعات'!$B$6:$B$2005,A489&amp;"",'الدفعات'!$G$6:$G$2005,1),""))</f>
        <v/>
      </c>
      <c r="S489" s="22">
        <f>IF(Q489="متأخر",COUNTIFS($Q$6:$Q$505,"متأخر",$O$6:$O$505,"&gt;"&amp;O489)+COUNTIFS($Q$6:Q489,"متأخر",$O$6:O489,O489),"")</f>
        <v/>
      </c>
    </row>
    <row r="490">
      <c r="A490" s="5" t="n"/>
      <c r="B490" s="5" t="n"/>
      <c r="C490" s="5" t="n"/>
      <c r="D490" s="5" t="n"/>
      <c r="E490" s="20" t="n"/>
      <c r="F490" s="5" t="n"/>
      <c r="G490" s="19" t="n"/>
      <c r="H490" s="5" t="n"/>
      <c r="I490" s="21">
        <f>IF(F490&amp;""="","",IFERROR(INDEX('المراحل'!$B$6:$B$45,MATCH(F490&amp;"",'المراحل'!$A$6:$A$45,0)),""))</f>
        <v/>
      </c>
      <c r="J490" s="22">
        <f>IF(A490&amp;""="","",IF(B490&amp;""="",1,COUNTIFS($B$6:B490,B490&amp;"",$H$6:H490,"&lt;&gt;منسحب")))</f>
        <v/>
      </c>
      <c r="K490" s="21">
        <f>IF(OR(I490="",J490=""),"",IF(H490="منسحب",0,ROUND(I490*IF(J490&lt;=1,0,IF(J490=2,'الإعدادات'!$B$5,'الإعدادات'!$B$6)),2)))</f>
        <v/>
      </c>
      <c r="L490" s="21">
        <f>IF(K490="","",IF(H490="منسحب",0,ROUND(MAX(0,I490-K490-N(G490)),2)))</f>
        <v/>
      </c>
      <c r="M490" s="21">
        <f>IF(L490="","",ROUND(L490*SUMIFS('الإعدادات'!$C$10:$C$17,'الإعدادات'!$B$10:$B$17,"&lt;="&amp;'الإعدادات'!$B$4),2))</f>
        <v/>
      </c>
      <c r="N490" s="21">
        <f>IF(A490&amp;""="","",SUMIFS('الدفعات'!$C$6:$C$2005,'الدفعات'!$B$6:$B$2005,A490&amp;""))</f>
        <v/>
      </c>
      <c r="O490" s="21">
        <f>IF(M490="","",ROUND(M490-N490,2))</f>
        <v/>
      </c>
      <c r="P490" s="21">
        <f>IF(L490="","",ROUND(L490-N490,2))</f>
        <v/>
      </c>
      <c r="Q490" s="6">
        <f>IF(A490&amp;""="","",IF(H490="منسحب","منسحب",IF(L490="","بيانات ناقصة",IF(O490&gt;0,"متأخر",IF(O490&lt;0,"دفع مقدمًا","مسدد حتى اليوم")))))</f>
        <v/>
      </c>
      <c r="R490" s="23">
        <f>IF(A490&amp;""="","",IFERROR(SUMIFS('الدفعات'!$A$6:$A$2005,'الدفعات'!$B$6:$B$2005,A490&amp;"",'الدفعات'!$G$6:$G$2005,1)/COUNTIFS('الدفعات'!$B$6:$B$2005,A490&amp;"",'الدفعات'!$G$6:$G$2005,1),""))</f>
        <v/>
      </c>
      <c r="S490" s="22">
        <f>IF(Q490="متأخر",COUNTIFS($Q$6:$Q$505,"متأخر",$O$6:$O$505,"&gt;"&amp;O490)+COUNTIFS($Q$6:Q490,"متأخر",$O$6:O490,O490),"")</f>
        <v/>
      </c>
    </row>
    <row r="491">
      <c r="A491" s="5" t="n"/>
      <c r="B491" s="5" t="n"/>
      <c r="C491" s="5" t="n"/>
      <c r="D491" s="5" t="n"/>
      <c r="E491" s="20" t="n"/>
      <c r="F491" s="5" t="n"/>
      <c r="G491" s="19" t="n"/>
      <c r="H491" s="5" t="n"/>
      <c r="I491" s="21">
        <f>IF(F491&amp;""="","",IFERROR(INDEX('المراحل'!$B$6:$B$45,MATCH(F491&amp;"",'المراحل'!$A$6:$A$45,0)),""))</f>
        <v/>
      </c>
      <c r="J491" s="22">
        <f>IF(A491&amp;""="","",IF(B491&amp;""="",1,COUNTIFS($B$6:B491,B491&amp;"",$H$6:H491,"&lt;&gt;منسحب")))</f>
        <v/>
      </c>
      <c r="K491" s="21">
        <f>IF(OR(I491="",J491=""),"",IF(H491="منسحب",0,ROUND(I491*IF(J491&lt;=1,0,IF(J491=2,'الإعدادات'!$B$5,'الإعدادات'!$B$6)),2)))</f>
        <v/>
      </c>
      <c r="L491" s="21">
        <f>IF(K491="","",IF(H491="منسحب",0,ROUND(MAX(0,I491-K491-N(G491)),2)))</f>
        <v/>
      </c>
      <c r="M491" s="21">
        <f>IF(L491="","",ROUND(L491*SUMIFS('الإعدادات'!$C$10:$C$17,'الإعدادات'!$B$10:$B$17,"&lt;="&amp;'الإعدادات'!$B$4),2))</f>
        <v/>
      </c>
      <c r="N491" s="21">
        <f>IF(A491&amp;""="","",SUMIFS('الدفعات'!$C$6:$C$2005,'الدفعات'!$B$6:$B$2005,A491&amp;""))</f>
        <v/>
      </c>
      <c r="O491" s="21">
        <f>IF(M491="","",ROUND(M491-N491,2))</f>
        <v/>
      </c>
      <c r="P491" s="21">
        <f>IF(L491="","",ROUND(L491-N491,2))</f>
        <v/>
      </c>
      <c r="Q491" s="6">
        <f>IF(A491&amp;""="","",IF(H491="منسحب","منسحب",IF(L491="","بيانات ناقصة",IF(O491&gt;0,"متأخر",IF(O491&lt;0,"دفع مقدمًا","مسدد حتى اليوم")))))</f>
        <v/>
      </c>
      <c r="R491" s="23">
        <f>IF(A491&amp;""="","",IFERROR(SUMIFS('الدفعات'!$A$6:$A$2005,'الدفعات'!$B$6:$B$2005,A491&amp;"",'الدفعات'!$G$6:$G$2005,1)/COUNTIFS('الدفعات'!$B$6:$B$2005,A491&amp;"",'الدفعات'!$G$6:$G$2005,1),""))</f>
        <v/>
      </c>
      <c r="S491" s="22">
        <f>IF(Q491="متأخر",COUNTIFS($Q$6:$Q$505,"متأخر",$O$6:$O$505,"&gt;"&amp;O491)+COUNTIFS($Q$6:Q491,"متأخر",$O$6:O491,O491),"")</f>
        <v/>
      </c>
    </row>
    <row r="492">
      <c r="A492" s="5" t="n"/>
      <c r="B492" s="5" t="n"/>
      <c r="C492" s="5" t="n"/>
      <c r="D492" s="5" t="n"/>
      <c r="E492" s="20" t="n"/>
      <c r="F492" s="5" t="n"/>
      <c r="G492" s="19" t="n"/>
      <c r="H492" s="5" t="n"/>
      <c r="I492" s="21">
        <f>IF(F492&amp;""="","",IFERROR(INDEX('المراحل'!$B$6:$B$45,MATCH(F492&amp;"",'المراحل'!$A$6:$A$45,0)),""))</f>
        <v/>
      </c>
      <c r="J492" s="22">
        <f>IF(A492&amp;""="","",IF(B492&amp;""="",1,COUNTIFS($B$6:B492,B492&amp;"",$H$6:H492,"&lt;&gt;منسحب")))</f>
        <v/>
      </c>
      <c r="K492" s="21">
        <f>IF(OR(I492="",J492=""),"",IF(H492="منسحب",0,ROUND(I492*IF(J492&lt;=1,0,IF(J492=2,'الإعدادات'!$B$5,'الإعدادات'!$B$6)),2)))</f>
        <v/>
      </c>
      <c r="L492" s="21">
        <f>IF(K492="","",IF(H492="منسحب",0,ROUND(MAX(0,I492-K492-N(G492)),2)))</f>
        <v/>
      </c>
      <c r="M492" s="21">
        <f>IF(L492="","",ROUND(L492*SUMIFS('الإعدادات'!$C$10:$C$17,'الإعدادات'!$B$10:$B$17,"&lt;="&amp;'الإعدادات'!$B$4),2))</f>
        <v/>
      </c>
      <c r="N492" s="21">
        <f>IF(A492&amp;""="","",SUMIFS('الدفعات'!$C$6:$C$2005,'الدفعات'!$B$6:$B$2005,A492&amp;""))</f>
        <v/>
      </c>
      <c r="O492" s="21">
        <f>IF(M492="","",ROUND(M492-N492,2))</f>
        <v/>
      </c>
      <c r="P492" s="21">
        <f>IF(L492="","",ROUND(L492-N492,2))</f>
        <v/>
      </c>
      <c r="Q492" s="6">
        <f>IF(A492&amp;""="","",IF(H492="منسحب","منسحب",IF(L492="","بيانات ناقصة",IF(O492&gt;0,"متأخر",IF(O492&lt;0,"دفع مقدمًا","مسدد حتى اليوم")))))</f>
        <v/>
      </c>
      <c r="R492" s="23">
        <f>IF(A492&amp;""="","",IFERROR(SUMIFS('الدفعات'!$A$6:$A$2005,'الدفعات'!$B$6:$B$2005,A492&amp;"",'الدفعات'!$G$6:$G$2005,1)/COUNTIFS('الدفعات'!$B$6:$B$2005,A492&amp;"",'الدفعات'!$G$6:$G$2005,1),""))</f>
        <v/>
      </c>
      <c r="S492" s="22">
        <f>IF(Q492="متأخر",COUNTIFS($Q$6:$Q$505,"متأخر",$O$6:$O$505,"&gt;"&amp;O492)+COUNTIFS($Q$6:Q492,"متأخر",$O$6:O492,O492),"")</f>
        <v/>
      </c>
    </row>
    <row r="493">
      <c r="A493" s="5" t="n"/>
      <c r="B493" s="5" t="n"/>
      <c r="C493" s="5" t="n"/>
      <c r="D493" s="5" t="n"/>
      <c r="E493" s="20" t="n"/>
      <c r="F493" s="5" t="n"/>
      <c r="G493" s="19" t="n"/>
      <c r="H493" s="5" t="n"/>
      <c r="I493" s="21">
        <f>IF(F493&amp;""="","",IFERROR(INDEX('المراحل'!$B$6:$B$45,MATCH(F493&amp;"",'المراحل'!$A$6:$A$45,0)),""))</f>
        <v/>
      </c>
      <c r="J493" s="22">
        <f>IF(A493&amp;""="","",IF(B493&amp;""="",1,COUNTIFS($B$6:B493,B493&amp;"",$H$6:H493,"&lt;&gt;منسحب")))</f>
        <v/>
      </c>
      <c r="K493" s="21">
        <f>IF(OR(I493="",J493=""),"",IF(H493="منسحب",0,ROUND(I493*IF(J493&lt;=1,0,IF(J493=2,'الإعدادات'!$B$5,'الإعدادات'!$B$6)),2)))</f>
        <v/>
      </c>
      <c r="L493" s="21">
        <f>IF(K493="","",IF(H493="منسحب",0,ROUND(MAX(0,I493-K493-N(G493)),2)))</f>
        <v/>
      </c>
      <c r="M493" s="21">
        <f>IF(L493="","",ROUND(L493*SUMIFS('الإعدادات'!$C$10:$C$17,'الإعدادات'!$B$10:$B$17,"&lt;="&amp;'الإعدادات'!$B$4),2))</f>
        <v/>
      </c>
      <c r="N493" s="21">
        <f>IF(A493&amp;""="","",SUMIFS('الدفعات'!$C$6:$C$2005,'الدفعات'!$B$6:$B$2005,A493&amp;""))</f>
        <v/>
      </c>
      <c r="O493" s="21">
        <f>IF(M493="","",ROUND(M493-N493,2))</f>
        <v/>
      </c>
      <c r="P493" s="21">
        <f>IF(L493="","",ROUND(L493-N493,2))</f>
        <v/>
      </c>
      <c r="Q493" s="6">
        <f>IF(A493&amp;""="","",IF(H493="منسحب","منسحب",IF(L493="","بيانات ناقصة",IF(O493&gt;0,"متأخر",IF(O493&lt;0,"دفع مقدمًا","مسدد حتى اليوم")))))</f>
        <v/>
      </c>
      <c r="R493" s="23">
        <f>IF(A493&amp;""="","",IFERROR(SUMIFS('الدفعات'!$A$6:$A$2005,'الدفعات'!$B$6:$B$2005,A493&amp;"",'الدفعات'!$G$6:$G$2005,1)/COUNTIFS('الدفعات'!$B$6:$B$2005,A493&amp;"",'الدفعات'!$G$6:$G$2005,1),""))</f>
        <v/>
      </c>
      <c r="S493" s="22">
        <f>IF(Q493="متأخر",COUNTIFS($Q$6:$Q$505,"متأخر",$O$6:$O$505,"&gt;"&amp;O493)+COUNTIFS($Q$6:Q493,"متأخر",$O$6:O493,O493),"")</f>
        <v/>
      </c>
    </row>
    <row r="494">
      <c r="A494" s="5" t="n"/>
      <c r="B494" s="5" t="n"/>
      <c r="C494" s="5" t="n"/>
      <c r="D494" s="5" t="n"/>
      <c r="E494" s="20" t="n"/>
      <c r="F494" s="5" t="n"/>
      <c r="G494" s="19" t="n"/>
      <c r="H494" s="5" t="n"/>
      <c r="I494" s="21">
        <f>IF(F494&amp;""="","",IFERROR(INDEX('المراحل'!$B$6:$B$45,MATCH(F494&amp;"",'المراحل'!$A$6:$A$45,0)),""))</f>
        <v/>
      </c>
      <c r="J494" s="22">
        <f>IF(A494&amp;""="","",IF(B494&amp;""="",1,COUNTIFS($B$6:B494,B494&amp;"",$H$6:H494,"&lt;&gt;منسحب")))</f>
        <v/>
      </c>
      <c r="K494" s="21">
        <f>IF(OR(I494="",J494=""),"",IF(H494="منسحب",0,ROUND(I494*IF(J494&lt;=1,0,IF(J494=2,'الإعدادات'!$B$5,'الإعدادات'!$B$6)),2)))</f>
        <v/>
      </c>
      <c r="L494" s="21">
        <f>IF(K494="","",IF(H494="منسحب",0,ROUND(MAX(0,I494-K494-N(G494)),2)))</f>
        <v/>
      </c>
      <c r="M494" s="21">
        <f>IF(L494="","",ROUND(L494*SUMIFS('الإعدادات'!$C$10:$C$17,'الإعدادات'!$B$10:$B$17,"&lt;="&amp;'الإعدادات'!$B$4),2))</f>
        <v/>
      </c>
      <c r="N494" s="21">
        <f>IF(A494&amp;""="","",SUMIFS('الدفعات'!$C$6:$C$2005,'الدفعات'!$B$6:$B$2005,A494&amp;""))</f>
        <v/>
      </c>
      <c r="O494" s="21">
        <f>IF(M494="","",ROUND(M494-N494,2))</f>
        <v/>
      </c>
      <c r="P494" s="21">
        <f>IF(L494="","",ROUND(L494-N494,2))</f>
        <v/>
      </c>
      <c r="Q494" s="6">
        <f>IF(A494&amp;""="","",IF(H494="منسحب","منسحب",IF(L494="","بيانات ناقصة",IF(O494&gt;0,"متأخر",IF(O494&lt;0,"دفع مقدمًا","مسدد حتى اليوم")))))</f>
        <v/>
      </c>
      <c r="R494" s="23">
        <f>IF(A494&amp;""="","",IFERROR(SUMIFS('الدفعات'!$A$6:$A$2005,'الدفعات'!$B$6:$B$2005,A494&amp;"",'الدفعات'!$G$6:$G$2005,1)/COUNTIFS('الدفعات'!$B$6:$B$2005,A494&amp;"",'الدفعات'!$G$6:$G$2005,1),""))</f>
        <v/>
      </c>
      <c r="S494" s="22">
        <f>IF(Q494="متأخر",COUNTIFS($Q$6:$Q$505,"متأخر",$O$6:$O$505,"&gt;"&amp;O494)+COUNTIFS($Q$6:Q494,"متأخر",$O$6:O494,O494),"")</f>
        <v/>
      </c>
    </row>
    <row r="495">
      <c r="A495" s="5" t="n"/>
      <c r="B495" s="5" t="n"/>
      <c r="C495" s="5" t="n"/>
      <c r="D495" s="5" t="n"/>
      <c r="E495" s="20" t="n"/>
      <c r="F495" s="5" t="n"/>
      <c r="G495" s="19" t="n"/>
      <c r="H495" s="5" t="n"/>
      <c r="I495" s="21">
        <f>IF(F495&amp;""="","",IFERROR(INDEX('المراحل'!$B$6:$B$45,MATCH(F495&amp;"",'المراحل'!$A$6:$A$45,0)),""))</f>
        <v/>
      </c>
      <c r="J495" s="22">
        <f>IF(A495&amp;""="","",IF(B495&amp;""="",1,COUNTIFS($B$6:B495,B495&amp;"",$H$6:H495,"&lt;&gt;منسحب")))</f>
        <v/>
      </c>
      <c r="K495" s="21">
        <f>IF(OR(I495="",J495=""),"",IF(H495="منسحب",0,ROUND(I495*IF(J495&lt;=1,0,IF(J495=2,'الإعدادات'!$B$5,'الإعدادات'!$B$6)),2)))</f>
        <v/>
      </c>
      <c r="L495" s="21">
        <f>IF(K495="","",IF(H495="منسحب",0,ROUND(MAX(0,I495-K495-N(G495)),2)))</f>
        <v/>
      </c>
      <c r="M495" s="21">
        <f>IF(L495="","",ROUND(L495*SUMIFS('الإعدادات'!$C$10:$C$17,'الإعدادات'!$B$10:$B$17,"&lt;="&amp;'الإعدادات'!$B$4),2))</f>
        <v/>
      </c>
      <c r="N495" s="21">
        <f>IF(A495&amp;""="","",SUMIFS('الدفعات'!$C$6:$C$2005,'الدفعات'!$B$6:$B$2005,A495&amp;""))</f>
        <v/>
      </c>
      <c r="O495" s="21">
        <f>IF(M495="","",ROUND(M495-N495,2))</f>
        <v/>
      </c>
      <c r="P495" s="21">
        <f>IF(L495="","",ROUND(L495-N495,2))</f>
        <v/>
      </c>
      <c r="Q495" s="6">
        <f>IF(A495&amp;""="","",IF(H495="منسحب","منسحب",IF(L495="","بيانات ناقصة",IF(O495&gt;0,"متأخر",IF(O495&lt;0,"دفع مقدمًا","مسدد حتى اليوم")))))</f>
        <v/>
      </c>
      <c r="R495" s="23">
        <f>IF(A495&amp;""="","",IFERROR(SUMIFS('الدفعات'!$A$6:$A$2005,'الدفعات'!$B$6:$B$2005,A495&amp;"",'الدفعات'!$G$6:$G$2005,1)/COUNTIFS('الدفعات'!$B$6:$B$2005,A495&amp;"",'الدفعات'!$G$6:$G$2005,1),""))</f>
        <v/>
      </c>
      <c r="S495" s="22">
        <f>IF(Q495="متأخر",COUNTIFS($Q$6:$Q$505,"متأخر",$O$6:$O$505,"&gt;"&amp;O495)+COUNTIFS($Q$6:Q495,"متأخر",$O$6:O495,O495),"")</f>
        <v/>
      </c>
    </row>
    <row r="496">
      <c r="A496" s="5" t="n"/>
      <c r="B496" s="5" t="n"/>
      <c r="C496" s="5" t="n"/>
      <c r="D496" s="5" t="n"/>
      <c r="E496" s="20" t="n"/>
      <c r="F496" s="5" t="n"/>
      <c r="G496" s="19" t="n"/>
      <c r="H496" s="5" t="n"/>
      <c r="I496" s="21">
        <f>IF(F496&amp;""="","",IFERROR(INDEX('المراحل'!$B$6:$B$45,MATCH(F496&amp;"",'المراحل'!$A$6:$A$45,0)),""))</f>
        <v/>
      </c>
      <c r="J496" s="22">
        <f>IF(A496&amp;""="","",IF(B496&amp;""="",1,COUNTIFS($B$6:B496,B496&amp;"",$H$6:H496,"&lt;&gt;منسحب")))</f>
        <v/>
      </c>
      <c r="K496" s="21">
        <f>IF(OR(I496="",J496=""),"",IF(H496="منسحب",0,ROUND(I496*IF(J496&lt;=1,0,IF(J496=2,'الإعدادات'!$B$5,'الإعدادات'!$B$6)),2)))</f>
        <v/>
      </c>
      <c r="L496" s="21">
        <f>IF(K496="","",IF(H496="منسحب",0,ROUND(MAX(0,I496-K496-N(G496)),2)))</f>
        <v/>
      </c>
      <c r="M496" s="21">
        <f>IF(L496="","",ROUND(L496*SUMIFS('الإعدادات'!$C$10:$C$17,'الإعدادات'!$B$10:$B$17,"&lt;="&amp;'الإعدادات'!$B$4),2))</f>
        <v/>
      </c>
      <c r="N496" s="21">
        <f>IF(A496&amp;""="","",SUMIFS('الدفعات'!$C$6:$C$2005,'الدفعات'!$B$6:$B$2005,A496&amp;""))</f>
        <v/>
      </c>
      <c r="O496" s="21">
        <f>IF(M496="","",ROUND(M496-N496,2))</f>
        <v/>
      </c>
      <c r="P496" s="21">
        <f>IF(L496="","",ROUND(L496-N496,2))</f>
        <v/>
      </c>
      <c r="Q496" s="6">
        <f>IF(A496&amp;""="","",IF(H496="منسحب","منسحب",IF(L496="","بيانات ناقصة",IF(O496&gt;0,"متأخر",IF(O496&lt;0,"دفع مقدمًا","مسدد حتى اليوم")))))</f>
        <v/>
      </c>
      <c r="R496" s="23">
        <f>IF(A496&amp;""="","",IFERROR(SUMIFS('الدفعات'!$A$6:$A$2005,'الدفعات'!$B$6:$B$2005,A496&amp;"",'الدفعات'!$G$6:$G$2005,1)/COUNTIFS('الدفعات'!$B$6:$B$2005,A496&amp;"",'الدفعات'!$G$6:$G$2005,1),""))</f>
        <v/>
      </c>
      <c r="S496" s="22">
        <f>IF(Q496="متأخر",COUNTIFS($Q$6:$Q$505,"متأخر",$O$6:$O$505,"&gt;"&amp;O496)+COUNTIFS($Q$6:Q496,"متأخر",$O$6:O496,O496),"")</f>
        <v/>
      </c>
    </row>
    <row r="497">
      <c r="A497" s="5" t="n"/>
      <c r="B497" s="5" t="n"/>
      <c r="C497" s="5" t="n"/>
      <c r="D497" s="5" t="n"/>
      <c r="E497" s="20" t="n"/>
      <c r="F497" s="5" t="n"/>
      <c r="G497" s="19" t="n"/>
      <c r="H497" s="5" t="n"/>
      <c r="I497" s="21">
        <f>IF(F497&amp;""="","",IFERROR(INDEX('المراحل'!$B$6:$B$45,MATCH(F497&amp;"",'المراحل'!$A$6:$A$45,0)),""))</f>
        <v/>
      </c>
      <c r="J497" s="22">
        <f>IF(A497&amp;""="","",IF(B497&amp;""="",1,COUNTIFS($B$6:B497,B497&amp;"",$H$6:H497,"&lt;&gt;منسحب")))</f>
        <v/>
      </c>
      <c r="K497" s="21">
        <f>IF(OR(I497="",J497=""),"",IF(H497="منسحب",0,ROUND(I497*IF(J497&lt;=1,0,IF(J497=2,'الإعدادات'!$B$5,'الإعدادات'!$B$6)),2)))</f>
        <v/>
      </c>
      <c r="L497" s="21">
        <f>IF(K497="","",IF(H497="منسحب",0,ROUND(MAX(0,I497-K497-N(G497)),2)))</f>
        <v/>
      </c>
      <c r="M497" s="21">
        <f>IF(L497="","",ROUND(L497*SUMIFS('الإعدادات'!$C$10:$C$17,'الإعدادات'!$B$10:$B$17,"&lt;="&amp;'الإعدادات'!$B$4),2))</f>
        <v/>
      </c>
      <c r="N497" s="21">
        <f>IF(A497&amp;""="","",SUMIFS('الدفعات'!$C$6:$C$2005,'الدفعات'!$B$6:$B$2005,A497&amp;""))</f>
        <v/>
      </c>
      <c r="O497" s="21">
        <f>IF(M497="","",ROUND(M497-N497,2))</f>
        <v/>
      </c>
      <c r="P497" s="21">
        <f>IF(L497="","",ROUND(L497-N497,2))</f>
        <v/>
      </c>
      <c r="Q497" s="6">
        <f>IF(A497&amp;""="","",IF(H497="منسحب","منسحب",IF(L497="","بيانات ناقصة",IF(O497&gt;0,"متأخر",IF(O497&lt;0,"دفع مقدمًا","مسدد حتى اليوم")))))</f>
        <v/>
      </c>
      <c r="R497" s="23">
        <f>IF(A497&amp;""="","",IFERROR(SUMIFS('الدفعات'!$A$6:$A$2005,'الدفعات'!$B$6:$B$2005,A497&amp;"",'الدفعات'!$G$6:$G$2005,1)/COUNTIFS('الدفعات'!$B$6:$B$2005,A497&amp;"",'الدفعات'!$G$6:$G$2005,1),""))</f>
        <v/>
      </c>
      <c r="S497" s="22">
        <f>IF(Q497="متأخر",COUNTIFS($Q$6:$Q$505,"متأخر",$O$6:$O$505,"&gt;"&amp;O497)+COUNTIFS($Q$6:Q497,"متأخر",$O$6:O497,O497),"")</f>
        <v/>
      </c>
    </row>
    <row r="498">
      <c r="A498" s="5" t="n"/>
      <c r="B498" s="5" t="n"/>
      <c r="C498" s="5" t="n"/>
      <c r="D498" s="5" t="n"/>
      <c r="E498" s="20" t="n"/>
      <c r="F498" s="5" t="n"/>
      <c r="G498" s="19" t="n"/>
      <c r="H498" s="5" t="n"/>
      <c r="I498" s="21">
        <f>IF(F498&amp;""="","",IFERROR(INDEX('المراحل'!$B$6:$B$45,MATCH(F498&amp;"",'المراحل'!$A$6:$A$45,0)),""))</f>
        <v/>
      </c>
      <c r="J498" s="22">
        <f>IF(A498&amp;""="","",IF(B498&amp;""="",1,COUNTIFS($B$6:B498,B498&amp;"",$H$6:H498,"&lt;&gt;منسحب")))</f>
        <v/>
      </c>
      <c r="K498" s="21">
        <f>IF(OR(I498="",J498=""),"",IF(H498="منسحب",0,ROUND(I498*IF(J498&lt;=1,0,IF(J498=2,'الإعدادات'!$B$5,'الإعدادات'!$B$6)),2)))</f>
        <v/>
      </c>
      <c r="L498" s="21">
        <f>IF(K498="","",IF(H498="منسحب",0,ROUND(MAX(0,I498-K498-N(G498)),2)))</f>
        <v/>
      </c>
      <c r="M498" s="21">
        <f>IF(L498="","",ROUND(L498*SUMIFS('الإعدادات'!$C$10:$C$17,'الإعدادات'!$B$10:$B$17,"&lt;="&amp;'الإعدادات'!$B$4),2))</f>
        <v/>
      </c>
      <c r="N498" s="21">
        <f>IF(A498&amp;""="","",SUMIFS('الدفعات'!$C$6:$C$2005,'الدفعات'!$B$6:$B$2005,A498&amp;""))</f>
        <v/>
      </c>
      <c r="O498" s="21">
        <f>IF(M498="","",ROUND(M498-N498,2))</f>
        <v/>
      </c>
      <c r="P498" s="21">
        <f>IF(L498="","",ROUND(L498-N498,2))</f>
        <v/>
      </c>
      <c r="Q498" s="6">
        <f>IF(A498&amp;""="","",IF(H498="منسحب","منسحب",IF(L498="","بيانات ناقصة",IF(O498&gt;0,"متأخر",IF(O498&lt;0,"دفع مقدمًا","مسدد حتى اليوم")))))</f>
        <v/>
      </c>
      <c r="R498" s="23">
        <f>IF(A498&amp;""="","",IFERROR(SUMIFS('الدفعات'!$A$6:$A$2005,'الدفعات'!$B$6:$B$2005,A498&amp;"",'الدفعات'!$G$6:$G$2005,1)/COUNTIFS('الدفعات'!$B$6:$B$2005,A498&amp;"",'الدفعات'!$G$6:$G$2005,1),""))</f>
        <v/>
      </c>
      <c r="S498" s="22">
        <f>IF(Q498="متأخر",COUNTIFS($Q$6:$Q$505,"متأخر",$O$6:$O$505,"&gt;"&amp;O498)+COUNTIFS($Q$6:Q498,"متأخر",$O$6:O498,O498),"")</f>
        <v/>
      </c>
    </row>
    <row r="499">
      <c r="A499" s="5" t="n"/>
      <c r="B499" s="5" t="n"/>
      <c r="C499" s="5" t="n"/>
      <c r="D499" s="5" t="n"/>
      <c r="E499" s="20" t="n"/>
      <c r="F499" s="5" t="n"/>
      <c r="G499" s="19" t="n"/>
      <c r="H499" s="5" t="n"/>
      <c r="I499" s="21">
        <f>IF(F499&amp;""="","",IFERROR(INDEX('المراحل'!$B$6:$B$45,MATCH(F499&amp;"",'المراحل'!$A$6:$A$45,0)),""))</f>
        <v/>
      </c>
      <c r="J499" s="22">
        <f>IF(A499&amp;""="","",IF(B499&amp;""="",1,COUNTIFS($B$6:B499,B499&amp;"",$H$6:H499,"&lt;&gt;منسحب")))</f>
        <v/>
      </c>
      <c r="K499" s="21">
        <f>IF(OR(I499="",J499=""),"",IF(H499="منسحب",0,ROUND(I499*IF(J499&lt;=1,0,IF(J499=2,'الإعدادات'!$B$5,'الإعدادات'!$B$6)),2)))</f>
        <v/>
      </c>
      <c r="L499" s="21">
        <f>IF(K499="","",IF(H499="منسحب",0,ROUND(MAX(0,I499-K499-N(G499)),2)))</f>
        <v/>
      </c>
      <c r="M499" s="21">
        <f>IF(L499="","",ROUND(L499*SUMIFS('الإعدادات'!$C$10:$C$17,'الإعدادات'!$B$10:$B$17,"&lt;="&amp;'الإعدادات'!$B$4),2))</f>
        <v/>
      </c>
      <c r="N499" s="21">
        <f>IF(A499&amp;""="","",SUMIFS('الدفعات'!$C$6:$C$2005,'الدفعات'!$B$6:$B$2005,A499&amp;""))</f>
        <v/>
      </c>
      <c r="O499" s="21">
        <f>IF(M499="","",ROUND(M499-N499,2))</f>
        <v/>
      </c>
      <c r="P499" s="21">
        <f>IF(L499="","",ROUND(L499-N499,2))</f>
        <v/>
      </c>
      <c r="Q499" s="6">
        <f>IF(A499&amp;""="","",IF(H499="منسحب","منسحب",IF(L499="","بيانات ناقصة",IF(O499&gt;0,"متأخر",IF(O499&lt;0,"دفع مقدمًا","مسدد حتى اليوم")))))</f>
        <v/>
      </c>
      <c r="R499" s="23">
        <f>IF(A499&amp;""="","",IFERROR(SUMIFS('الدفعات'!$A$6:$A$2005,'الدفعات'!$B$6:$B$2005,A499&amp;"",'الدفعات'!$G$6:$G$2005,1)/COUNTIFS('الدفعات'!$B$6:$B$2005,A499&amp;"",'الدفعات'!$G$6:$G$2005,1),""))</f>
        <v/>
      </c>
      <c r="S499" s="22">
        <f>IF(Q499="متأخر",COUNTIFS($Q$6:$Q$505,"متأخر",$O$6:$O$505,"&gt;"&amp;O499)+COUNTIFS($Q$6:Q499,"متأخر",$O$6:O499,O499),"")</f>
        <v/>
      </c>
    </row>
    <row r="500">
      <c r="A500" s="5" t="n"/>
      <c r="B500" s="5" t="n"/>
      <c r="C500" s="5" t="n"/>
      <c r="D500" s="5" t="n"/>
      <c r="E500" s="20" t="n"/>
      <c r="F500" s="5" t="n"/>
      <c r="G500" s="19" t="n"/>
      <c r="H500" s="5" t="n"/>
      <c r="I500" s="21">
        <f>IF(F500&amp;""="","",IFERROR(INDEX('المراحل'!$B$6:$B$45,MATCH(F500&amp;"",'المراحل'!$A$6:$A$45,0)),""))</f>
        <v/>
      </c>
      <c r="J500" s="22">
        <f>IF(A500&amp;""="","",IF(B500&amp;""="",1,COUNTIFS($B$6:B500,B500&amp;"",$H$6:H500,"&lt;&gt;منسحب")))</f>
        <v/>
      </c>
      <c r="K500" s="21">
        <f>IF(OR(I500="",J500=""),"",IF(H500="منسحب",0,ROUND(I500*IF(J500&lt;=1,0,IF(J500=2,'الإعدادات'!$B$5,'الإعدادات'!$B$6)),2)))</f>
        <v/>
      </c>
      <c r="L500" s="21">
        <f>IF(K500="","",IF(H500="منسحب",0,ROUND(MAX(0,I500-K500-N(G500)),2)))</f>
        <v/>
      </c>
      <c r="M500" s="21">
        <f>IF(L500="","",ROUND(L500*SUMIFS('الإعدادات'!$C$10:$C$17,'الإعدادات'!$B$10:$B$17,"&lt;="&amp;'الإعدادات'!$B$4),2))</f>
        <v/>
      </c>
      <c r="N500" s="21">
        <f>IF(A500&amp;""="","",SUMIFS('الدفعات'!$C$6:$C$2005,'الدفعات'!$B$6:$B$2005,A500&amp;""))</f>
        <v/>
      </c>
      <c r="O500" s="21">
        <f>IF(M500="","",ROUND(M500-N500,2))</f>
        <v/>
      </c>
      <c r="P500" s="21">
        <f>IF(L500="","",ROUND(L500-N500,2))</f>
        <v/>
      </c>
      <c r="Q500" s="6">
        <f>IF(A500&amp;""="","",IF(H500="منسحب","منسحب",IF(L500="","بيانات ناقصة",IF(O500&gt;0,"متأخر",IF(O500&lt;0,"دفع مقدمًا","مسدد حتى اليوم")))))</f>
        <v/>
      </c>
      <c r="R500" s="23">
        <f>IF(A500&amp;""="","",IFERROR(SUMIFS('الدفعات'!$A$6:$A$2005,'الدفعات'!$B$6:$B$2005,A500&amp;"",'الدفعات'!$G$6:$G$2005,1)/COUNTIFS('الدفعات'!$B$6:$B$2005,A500&amp;"",'الدفعات'!$G$6:$G$2005,1),""))</f>
        <v/>
      </c>
      <c r="S500" s="22">
        <f>IF(Q500="متأخر",COUNTIFS($Q$6:$Q$505,"متأخر",$O$6:$O$505,"&gt;"&amp;O500)+COUNTIFS($Q$6:Q500,"متأخر",$O$6:O500,O500),"")</f>
        <v/>
      </c>
    </row>
    <row r="501">
      <c r="A501" s="5" t="n"/>
      <c r="B501" s="5" t="n"/>
      <c r="C501" s="5" t="n"/>
      <c r="D501" s="5" t="n"/>
      <c r="E501" s="20" t="n"/>
      <c r="F501" s="5" t="n"/>
      <c r="G501" s="19" t="n"/>
      <c r="H501" s="5" t="n"/>
      <c r="I501" s="21">
        <f>IF(F501&amp;""="","",IFERROR(INDEX('المراحل'!$B$6:$B$45,MATCH(F501&amp;"",'المراحل'!$A$6:$A$45,0)),""))</f>
        <v/>
      </c>
      <c r="J501" s="22">
        <f>IF(A501&amp;""="","",IF(B501&amp;""="",1,COUNTIFS($B$6:B501,B501&amp;"",$H$6:H501,"&lt;&gt;منسحب")))</f>
        <v/>
      </c>
      <c r="K501" s="21">
        <f>IF(OR(I501="",J501=""),"",IF(H501="منسحب",0,ROUND(I501*IF(J501&lt;=1,0,IF(J501=2,'الإعدادات'!$B$5,'الإعدادات'!$B$6)),2)))</f>
        <v/>
      </c>
      <c r="L501" s="21">
        <f>IF(K501="","",IF(H501="منسحب",0,ROUND(MAX(0,I501-K501-N(G501)),2)))</f>
        <v/>
      </c>
      <c r="M501" s="21">
        <f>IF(L501="","",ROUND(L501*SUMIFS('الإعدادات'!$C$10:$C$17,'الإعدادات'!$B$10:$B$17,"&lt;="&amp;'الإعدادات'!$B$4),2))</f>
        <v/>
      </c>
      <c r="N501" s="21">
        <f>IF(A501&amp;""="","",SUMIFS('الدفعات'!$C$6:$C$2005,'الدفعات'!$B$6:$B$2005,A501&amp;""))</f>
        <v/>
      </c>
      <c r="O501" s="21">
        <f>IF(M501="","",ROUND(M501-N501,2))</f>
        <v/>
      </c>
      <c r="P501" s="21">
        <f>IF(L501="","",ROUND(L501-N501,2))</f>
        <v/>
      </c>
      <c r="Q501" s="6">
        <f>IF(A501&amp;""="","",IF(H501="منسحب","منسحب",IF(L501="","بيانات ناقصة",IF(O501&gt;0,"متأخر",IF(O501&lt;0,"دفع مقدمًا","مسدد حتى اليوم")))))</f>
        <v/>
      </c>
      <c r="R501" s="23">
        <f>IF(A501&amp;""="","",IFERROR(SUMIFS('الدفعات'!$A$6:$A$2005,'الدفعات'!$B$6:$B$2005,A501&amp;"",'الدفعات'!$G$6:$G$2005,1)/COUNTIFS('الدفعات'!$B$6:$B$2005,A501&amp;"",'الدفعات'!$G$6:$G$2005,1),""))</f>
        <v/>
      </c>
      <c r="S501" s="22">
        <f>IF(Q501="متأخر",COUNTIFS($Q$6:$Q$505,"متأخر",$O$6:$O$505,"&gt;"&amp;O501)+COUNTIFS($Q$6:Q501,"متأخر",$O$6:O501,O501),"")</f>
        <v/>
      </c>
    </row>
    <row r="502">
      <c r="A502" s="5" t="n"/>
      <c r="B502" s="5" t="n"/>
      <c r="C502" s="5" t="n"/>
      <c r="D502" s="5" t="n"/>
      <c r="E502" s="20" t="n"/>
      <c r="F502" s="5" t="n"/>
      <c r="G502" s="19" t="n"/>
      <c r="H502" s="5" t="n"/>
      <c r="I502" s="21">
        <f>IF(F502&amp;""="","",IFERROR(INDEX('المراحل'!$B$6:$B$45,MATCH(F502&amp;"",'المراحل'!$A$6:$A$45,0)),""))</f>
        <v/>
      </c>
      <c r="J502" s="22">
        <f>IF(A502&amp;""="","",IF(B502&amp;""="",1,COUNTIFS($B$6:B502,B502&amp;"",$H$6:H502,"&lt;&gt;منسحب")))</f>
        <v/>
      </c>
      <c r="K502" s="21">
        <f>IF(OR(I502="",J502=""),"",IF(H502="منسحب",0,ROUND(I502*IF(J502&lt;=1,0,IF(J502=2,'الإعدادات'!$B$5,'الإعدادات'!$B$6)),2)))</f>
        <v/>
      </c>
      <c r="L502" s="21">
        <f>IF(K502="","",IF(H502="منسحب",0,ROUND(MAX(0,I502-K502-N(G502)),2)))</f>
        <v/>
      </c>
      <c r="M502" s="21">
        <f>IF(L502="","",ROUND(L502*SUMIFS('الإعدادات'!$C$10:$C$17,'الإعدادات'!$B$10:$B$17,"&lt;="&amp;'الإعدادات'!$B$4),2))</f>
        <v/>
      </c>
      <c r="N502" s="21">
        <f>IF(A502&amp;""="","",SUMIFS('الدفعات'!$C$6:$C$2005,'الدفعات'!$B$6:$B$2005,A502&amp;""))</f>
        <v/>
      </c>
      <c r="O502" s="21">
        <f>IF(M502="","",ROUND(M502-N502,2))</f>
        <v/>
      </c>
      <c r="P502" s="21">
        <f>IF(L502="","",ROUND(L502-N502,2))</f>
        <v/>
      </c>
      <c r="Q502" s="6">
        <f>IF(A502&amp;""="","",IF(H502="منسحب","منسحب",IF(L502="","بيانات ناقصة",IF(O502&gt;0,"متأخر",IF(O502&lt;0,"دفع مقدمًا","مسدد حتى اليوم")))))</f>
        <v/>
      </c>
      <c r="R502" s="23">
        <f>IF(A502&amp;""="","",IFERROR(SUMIFS('الدفعات'!$A$6:$A$2005,'الدفعات'!$B$6:$B$2005,A502&amp;"",'الدفعات'!$G$6:$G$2005,1)/COUNTIFS('الدفعات'!$B$6:$B$2005,A502&amp;"",'الدفعات'!$G$6:$G$2005,1),""))</f>
        <v/>
      </c>
      <c r="S502" s="22">
        <f>IF(Q502="متأخر",COUNTIFS($Q$6:$Q$505,"متأخر",$O$6:$O$505,"&gt;"&amp;O502)+COUNTIFS($Q$6:Q502,"متأخر",$O$6:O502,O502),"")</f>
        <v/>
      </c>
    </row>
    <row r="503">
      <c r="A503" s="5" t="n"/>
      <c r="B503" s="5" t="n"/>
      <c r="C503" s="5" t="n"/>
      <c r="D503" s="5" t="n"/>
      <c r="E503" s="20" t="n"/>
      <c r="F503" s="5" t="n"/>
      <c r="G503" s="19" t="n"/>
      <c r="H503" s="5" t="n"/>
      <c r="I503" s="21">
        <f>IF(F503&amp;""="","",IFERROR(INDEX('المراحل'!$B$6:$B$45,MATCH(F503&amp;"",'المراحل'!$A$6:$A$45,0)),""))</f>
        <v/>
      </c>
      <c r="J503" s="22">
        <f>IF(A503&amp;""="","",IF(B503&amp;""="",1,COUNTIFS($B$6:B503,B503&amp;"",$H$6:H503,"&lt;&gt;منسحب")))</f>
        <v/>
      </c>
      <c r="K503" s="21">
        <f>IF(OR(I503="",J503=""),"",IF(H503="منسحب",0,ROUND(I503*IF(J503&lt;=1,0,IF(J503=2,'الإعدادات'!$B$5,'الإعدادات'!$B$6)),2)))</f>
        <v/>
      </c>
      <c r="L503" s="21">
        <f>IF(K503="","",IF(H503="منسحب",0,ROUND(MAX(0,I503-K503-N(G503)),2)))</f>
        <v/>
      </c>
      <c r="M503" s="21">
        <f>IF(L503="","",ROUND(L503*SUMIFS('الإعدادات'!$C$10:$C$17,'الإعدادات'!$B$10:$B$17,"&lt;="&amp;'الإعدادات'!$B$4),2))</f>
        <v/>
      </c>
      <c r="N503" s="21">
        <f>IF(A503&amp;""="","",SUMIFS('الدفعات'!$C$6:$C$2005,'الدفعات'!$B$6:$B$2005,A503&amp;""))</f>
        <v/>
      </c>
      <c r="O503" s="21">
        <f>IF(M503="","",ROUND(M503-N503,2))</f>
        <v/>
      </c>
      <c r="P503" s="21">
        <f>IF(L503="","",ROUND(L503-N503,2))</f>
        <v/>
      </c>
      <c r="Q503" s="6">
        <f>IF(A503&amp;""="","",IF(H503="منسحب","منسحب",IF(L503="","بيانات ناقصة",IF(O503&gt;0,"متأخر",IF(O503&lt;0,"دفع مقدمًا","مسدد حتى اليوم")))))</f>
        <v/>
      </c>
      <c r="R503" s="23">
        <f>IF(A503&amp;""="","",IFERROR(SUMIFS('الدفعات'!$A$6:$A$2005,'الدفعات'!$B$6:$B$2005,A503&amp;"",'الدفعات'!$G$6:$G$2005,1)/COUNTIFS('الدفعات'!$B$6:$B$2005,A503&amp;"",'الدفعات'!$G$6:$G$2005,1),""))</f>
        <v/>
      </c>
      <c r="S503" s="22">
        <f>IF(Q503="متأخر",COUNTIFS($Q$6:$Q$505,"متأخر",$O$6:$O$505,"&gt;"&amp;O503)+COUNTIFS($Q$6:Q503,"متأخر",$O$6:O503,O503),"")</f>
        <v/>
      </c>
    </row>
    <row r="504">
      <c r="A504" s="5" t="n"/>
      <c r="B504" s="5" t="n"/>
      <c r="C504" s="5" t="n"/>
      <c r="D504" s="5" t="n"/>
      <c r="E504" s="20" t="n"/>
      <c r="F504" s="5" t="n"/>
      <c r="G504" s="19" t="n"/>
      <c r="H504" s="5" t="n"/>
      <c r="I504" s="21">
        <f>IF(F504&amp;""="","",IFERROR(INDEX('المراحل'!$B$6:$B$45,MATCH(F504&amp;"",'المراحل'!$A$6:$A$45,0)),""))</f>
        <v/>
      </c>
      <c r="J504" s="22">
        <f>IF(A504&amp;""="","",IF(B504&amp;""="",1,COUNTIFS($B$6:B504,B504&amp;"",$H$6:H504,"&lt;&gt;منسحب")))</f>
        <v/>
      </c>
      <c r="K504" s="21">
        <f>IF(OR(I504="",J504=""),"",IF(H504="منسحب",0,ROUND(I504*IF(J504&lt;=1,0,IF(J504=2,'الإعدادات'!$B$5,'الإعدادات'!$B$6)),2)))</f>
        <v/>
      </c>
      <c r="L504" s="21">
        <f>IF(K504="","",IF(H504="منسحب",0,ROUND(MAX(0,I504-K504-N(G504)),2)))</f>
        <v/>
      </c>
      <c r="M504" s="21">
        <f>IF(L504="","",ROUND(L504*SUMIFS('الإعدادات'!$C$10:$C$17,'الإعدادات'!$B$10:$B$17,"&lt;="&amp;'الإعدادات'!$B$4),2))</f>
        <v/>
      </c>
      <c r="N504" s="21">
        <f>IF(A504&amp;""="","",SUMIFS('الدفعات'!$C$6:$C$2005,'الدفعات'!$B$6:$B$2005,A504&amp;""))</f>
        <v/>
      </c>
      <c r="O504" s="21">
        <f>IF(M504="","",ROUND(M504-N504,2))</f>
        <v/>
      </c>
      <c r="P504" s="21">
        <f>IF(L504="","",ROUND(L504-N504,2))</f>
        <v/>
      </c>
      <c r="Q504" s="6">
        <f>IF(A504&amp;""="","",IF(H504="منسحب","منسحب",IF(L504="","بيانات ناقصة",IF(O504&gt;0,"متأخر",IF(O504&lt;0,"دفع مقدمًا","مسدد حتى اليوم")))))</f>
        <v/>
      </c>
      <c r="R504" s="23">
        <f>IF(A504&amp;""="","",IFERROR(SUMIFS('الدفعات'!$A$6:$A$2005,'الدفعات'!$B$6:$B$2005,A504&amp;"",'الدفعات'!$G$6:$G$2005,1)/COUNTIFS('الدفعات'!$B$6:$B$2005,A504&amp;"",'الدفعات'!$G$6:$G$2005,1),""))</f>
        <v/>
      </c>
      <c r="S504" s="22">
        <f>IF(Q504="متأخر",COUNTIFS($Q$6:$Q$505,"متأخر",$O$6:$O$505,"&gt;"&amp;O504)+COUNTIFS($Q$6:Q504,"متأخر",$O$6:O504,O504),"")</f>
        <v/>
      </c>
    </row>
    <row r="505">
      <c r="A505" s="5" t="n"/>
      <c r="B505" s="5" t="n"/>
      <c r="C505" s="5" t="n"/>
      <c r="D505" s="5" t="n"/>
      <c r="E505" s="20" t="n"/>
      <c r="F505" s="5" t="n"/>
      <c r="G505" s="19" t="n"/>
      <c r="H505" s="5" t="n"/>
      <c r="I505" s="21">
        <f>IF(F505&amp;""="","",IFERROR(INDEX('المراحل'!$B$6:$B$45,MATCH(F505&amp;"",'المراحل'!$A$6:$A$45,0)),""))</f>
        <v/>
      </c>
      <c r="J505" s="22">
        <f>IF(A505&amp;""="","",IF(B505&amp;""="",1,COUNTIFS($B$6:B505,B505&amp;"",$H$6:H505,"&lt;&gt;منسحب")))</f>
        <v/>
      </c>
      <c r="K505" s="21">
        <f>IF(OR(I505="",J505=""),"",IF(H505="منسحب",0,ROUND(I505*IF(J505&lt;=1,0,IF(J505=2,'الإعدادات'!$B$5,'الإعدادات'!$B$6)),2)))</f>
        <v/>
      </c>
      <c r="L505" s="21">
        <f>IF(K505="","",IF(H505="منسحب",0,ROUND(MAX(0,I505-K505-N(G505)),2)))</f>
        <v/>
      </c>
      <c r="M505" s="21">
        <f>IF(L505="","",ROUND(L505*SUMIFS('الإعدادات'!$C$10:$C$17,'الإعدادات'!$B$10:$B$17,"&lt;="&amp;'الإعدادات'!$B$4),2))</f>
        <v/>
      </c>
      <c r="N505" s="21">
        <f>IF(A505&amp;""="","",SUMIFS('الدفعات'!$C$6:$C$2005,'الدفعات'!$B$6:$B$2005,A505&amp;""))</f>
        <v/>
      </c>
      <c r="O505" s="21">
        <f>IF(M505="","",ROUND(M505-N505,2))</f>
        <v/>
      </c>
      <c r="P505" s="21">
        <f>IF(L505="","",ROUND(L505-N505,2))</f>
        <v/>
      </c>
      <c r="Q505" s="6">
        <f>IF(A505&amp;""="","",IF(H505="منسحب","منسحب",IF(L505="","بيانات ناقصة",IF(O505&gt;0,"متأخر",IF(O505&lt;0,"دفع مقدمًا","مسدد حتى اليوم")))))</f>
        <v/>
      </c>
      <c r="R505" s="23">
        <f>IF(A505&amp;""="","",IFERROR(SUMIFS('الدفعات'!$A$6:$A$2005,'الدفعات'!$B$6:$B$2005,A505&amp;"",'الدفعات'!$G$6:$G$2005,1)/COUNTIFS('الدفعات'!$B$6:$B$2005,A505&amp;"",'الدفعات'!$G$6:$G$2005,1),""))</f>
        <v/>
      </c>
      <c r="S505" s="22">
        <f>IF(Q505="متأخر",COUNTIFS($Q$6:$Q$505,"متأخر",$O$6:$O$505,"&gt;"&amp;O505)+COUNTIFS($Q$6:Q505,"متأخر",$O$6:O505,O505),"")</f>
        <v/>
      </c>
    </row>
  </sheetData>
  <autoFilter ref="A5:S505"/>
  <mergeCells count="2">
    <mergeCell ref="A2:S2"/>
    <mergeCell ref="A1:S1"/>
  </mergeCells>
  <conditionalFormatting sqref="A6:S505">
    <cfRule type="expression" priority="1" dxfId="0">
      <formula>$Q6="متأخر"</formula>
    </cfRule>
    <cfRule type="expression" priority="2" dxfId="1">
      <formula>$Q6="منسحب"</formula>
    </cfRule>
  </conditionalFormatting>
  <conditionalFormatting sqref="Q6:Q505">
    <cfRule type="expression" priority="3" dxfId="2">
      <formula>$Q6="مسدد حتى اليوم"</formula>
    </cfRule>
    <cfRule type="expression" priority="4" dxfId="3">
      <formula>OR($Q6="دفع مقدمًا",$Q6="بيانات ناقصة")</formula>
    </cfRule>
  </conditionalFormatting>
  <dataValidations count="2">
    <dataValidation sqref="F6:F505" showDropDown="0" showInputMessage="0" showErrorMessage="0" allowBlank="1" type="list">
      <formula1>='المراحل'!$A$6:$A$45</formula1>
    </dataValidation>
    <dataValidation sqref="H6:H505" showDropDown="0" showInputMessage="0" showErrorMessage="0" allowBlank="1" type="list">
      <formula1>"ملتحق,منسحب"</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6" customWidth="1" min="4" max="4"/>
    <col width="28" customWidth="1" min="5" max="5"/>
    <col width="22" customWidth="1" min="6" max="6"/>
    <col width="14" customWidth="1" min="7" max="7"/>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5" ht="32" customHeight="1">
      <c r="A5" s="16" t="inlineStr">
        <is>
          <t>التاريخ</t>
        </is>
      </c>
      <c r="B5" s="16" t="inlineStr">
        <is>
          <t>كود الطالب</t>
        </is>
      </c>
      <c r="C5" s="16" t="inlineStr">
        <is>
          <t>المبلغ</t>
        </is>
      </c>
      <c r="D5" s="16" t="inlineStr">
        <is>
          <t>طريقة الدفع</t>
        </is>
      </c>
      <c r="E5" s="16" t="inlineStr">
        <is>
          <t>ملاحظة</t>
        </is>
      </c>
      <c r="F5" s="16" t="inlineStr">
        <is>
          <t>الطالب</t>
        </is>
      </c>
      <c r="G5" s="16" t="inlineStr">
        <is>
          <t>آخر دفعة للطالب</t>
        </is>
      </c>
    </row>
    <row r="6">
      <c r="A6" s="13" t="n">
        <v>46266</v>
      </c>
      <c r="B6" s="5" t="inlineStr">
        <is>
          <t>S01</t>
        </is>
      </c>
      <c r="C6" s="19" t="n">
        <v>3000</v>
      </c>
      <c r="D6" s="5" t="inlineStr">
        <is>
          <t>نقدًا</t>
        </is>
      </c>
      <c r="E6" s="5" t="n"/>
      <c r="F6" s="6">
        <f>IF(B6&amp;""="","",IFERROR(INDEX('الطلاب'!$C$6:$C$505,MATCH(B6&amp;"",'الطلاب'!$A$6:$A$505,0))&amp;"","كود غير موجود"))</f>
        <v/>
      </c>
      <c r="G6" s="24">
        <f>IF(OR(B6&amp;""="",NOT(ISNUMBER(A6))),"",IF(COUNTIFS($B$6:$B$2005,B6&amp;"",$A$6:$A$2005,"&gt;"&amp;A6)=0,1,0))</f>
        <v/>
      </c>
    </row>
    <row r="7">
      <c r="A7" s="13" t="n">
        <v>46285</v>
      </c>
      <c r="B7" s="5" t="inlineStr">
        <is>
          <t>S01</t>
        </is>
      </c>
      <c r="C7" s="19" t="n">
        <v>3000</v>
      </c>
      <c r="D7" s="5" t="inlineStr">
        <is>
          <t>تحويل بنكي</t>
        </is>
      </c>
      <c r="E7" s="5" t="n"/>
      <c r="F7" s="6">
        <f>IF(B7&amp;""="","",IFERROR(INDEX('الطلاب'!$C$6:$C$505,MATCH(B7&amp;"",'الطلاب'!$A$6:$A$505,0))&amp;"","كود غير موجود"))</f>
        <v/>
      </c>
      <c r="G7" s="24">
        <f>IF(OR(B7&amp;""="",NOT(ISNUMBER(A7))),"",IF(COUNTIFS($B$6:$B$2005,B7&amp;"",$A$6:$A$2005,"&gt;"&amp;A7)=0,1,0))</f>
        <v/>
      </c>
    </row>
    <row r="8">
      <c r="A8" s="13" t="n">
        <v>46267</v>
      </c>
      <c r="B8" s="5" t="inlineStr">
        <is>
          <t>S02</t>
        </is>
      </c>
      <c r="C8" s="19" t="n">
        <v>4050</v>
      </c>
      <c r="D8" s="5" t="inlineStr">
        <is>
          <t>نقدًا</t>
        </is>
      </c>
      <c r="E8" s="5" t="n"/>
      <c r="F8" s="6">
        <f>IF(B8&amp;""="","",IFERROR(INDEX('الطلاب'!$C$6:$C$505,MATCH(B8&amp;"",'الطلاب'!$A$6:$A$505,0))&amp;"","كود غير موجود"))</f>
        <v/>
      </c>
      <c r="G8" s="24">
        <f>IF(OR(B8&amp;""="",NOT(ISNUMBER(A8))),"",IF(COUNTIFS($B$6:$B$2005,B8&amp;"",$A$6:$A$2005,"&gt;"&amp;A8)=0,1,0))</f>
        <v/>
      </c>
    </row>
    <row r="9">
      <c r="A9" s="13" t="n">
        <v>46266</v>
      </c>
      <c r="B9" s="5" t="inlineStr">
        <is>
          <t>S03</t>
        </is>
      </c>
      <c r="C9" s="19" t="n">
        <v>9000</v>
      </c>
      <c r="D9" s="5" t="inlineStr">
        <is>
          <t>تحويل بنكي</t>
        </is>
      </c>
      <c r="E9" s="5" t="n"/>
      <c r="F9" s="6">
        <f>IF(B9&amp;""="","",IFERROR(INDEX('الطلاب'!$C$6:$C$505,MATCH(B9&amp;"",'الطلاب'!$A$6:$A$505,0))&amp;"","كود غير موجود"))</f>
        <v/>
      </c>
      <c r="G9" s="24">
        <f>IF(OR(B9&amp;""="",NOT(ISNUMBER(A9))),"",IF(COUNTIFS($B$6:$B$2005,B9&amp;"",$A$6:$A$2005,"&gt;"&amp;A9)=0,1,0))</f>
        <v/>
      </c>
    </row>
    <row r="10">
      <c r="A10" s="13" t="n">
        <v>46320</v>
      </c>
      <c r="B10" s="5" t="inlineStr">
        <is>
          <t>S03</t>
        </is>
      </c>
      <c r="C10" s="19" t="n">
        <v>1000</v>
      </c>
      <c r="D10" s="5" t="inlineStr">
        <is>
          <t>نقدًا</t>
        </is>
      </c>
      <c r="E10" s="5" t="n"/>
      <c r="F10" s="6">
        <f>IF(B10&amp;""="","",IFERROR(INDEX('الطلاب'!$C$6:$C$505,MATCH(B10&amp;"",'الطلاب'!$A$6:$A$505,0))&amp;"","كود غير موجود"))</f>
        <v/>
      </c>
      <c r="G10" s="24">
        <f>IF(OR(B10&amp;""="",NOT(ISNUMBER(A10))),"",IF(COUNTIFS($B$6:$B$2005,B10&amp;"",$A$6:$A$2005,"&gt;"&amp;A10)=0,1,0))</f>
        <v/>
      </c>
    </row>
    <row r="11">
      <c r="A11" s="13" t="n">
        <v>46268</v>
      </c>
      <c r="B11" s="5" t="inlineStr">
        <is>
          <t>S04</t>
        </is>
      </c>
      <c r="C11" s="19" t="n">
        <v>5500</v>
      </c>
      <c r="D11" s="5" t="inlineStr">
        <is>
          <t>نقدًا</t>
        </is>
      </c>
      <c r="E11" s="5" t="n"/>
      <c r="F11" s="6">
        <f>IF(B11&amp;""="","",IFERROR(INDEX('الطلاب'!$C$6:$C$505,MATCH(B11&amp;"",'الطلاب'!$A$6:$A$505,0))&amp;"","كود غير موجود"))</f>
        <v/>
      </c>
      <c r="G11" s="24">
        <f>IF(OR(B11&amp;""="",NOT(ISNUMBER(A11))),"",IF(COUNTIFS($B$6:$B$2005,B11&amp;"",$A$6:$A$2005,"&gt;"&amp;A11)=0,1,0))</f>
        <v/>
      </c>
    </row>
    <row r="12">
      <c r="A12" s="13" t="n">
        <v>46267</v>
      </c>
      <c r="B12" s="5" t="inlineStr">
        <is>
          <t>S05</t>
        </is>
      </c>
      <c r="C12" s="19" t="n">
        <v>2700</v>
      </c>
      <c r="D12" s="5" t="inlineStr">
        <is>
          <t>نقدًا</t>
        </is>
      </c>
      <c r="E12" s="5" t="n"/>
      <c r="F12" s="6">
        <f>IF(B12&amp;""="","",IFERROR(INDEX('الطلاب'!$C$6:$C$505,MATCH(B12&amp;"",'الطلاب'!$A$6:$A$505,0))&amp;"","كود غير موجود"))</f>
        <v/>
      </c>
      <c r="G12" s="24">
        <f>IF(OR(B12&amp;""="",NOT(ISNUMBER(A12))),"",IF(COUNTIFS($B$6:$B$2005,B12&amp;"",$A$6:$A$2005,"&gt;"&amp;A12)=0,1,0))</f>
        <v/>
      </c>
    </row>
    <row r="13">
      <c r="A13" s="13" t="n">
        <v>46325</v>
      </c>
      <c r="B13" s="5" t="inlineStr">
        <is>
          <t>S05</t>
        </is>
      </c>
      <c r="C13" s="19" t="n">
        <v>2700</v>
      </c>
      <c r="D13" s="5" t="inlineStr">
        <is>
          <t>نقدًا</t>
        </is>
      </c>
      <c r="E13" s="5" t="n"/>
      <c r="F13" s="6">
        <f>IF(B13&amp;""="","",IFERROR(INDEX('الطلاب'!$C$6:$C$505,MATCH(B13&amp;"",'الطلاب'!$A$6:$A$505,0))&amp;"","كود غير موجود"))</f>
        <v/>
      </c>
      <c r="G13" s="24">
        <f>IF(OR(B13&amp;""="",NOT(ISNUMBER(A13))),"",IF(COUNTIFS($B$6:$B$2005,B13&amp;"",$A$6:$A$2005,"&gt;"&amp;A13)=0,1,0))</f>
        <v/>
      </c>
    </row>
    <row r="14">
      <c r="A14" s="13" t="n">
        <v>46270</v>
      </c>
      <c r="B14" s="5" t="inlineStr">
        <is>
          <t>S06</t>
        </is>
      </c>
      <c r="C14" s="19" t="n">
        <v>3825</v>
      </c>
      <c r="D14" s="5" t="inlineStr">
        <is>
          <t>شيك</t>
        </is>
      </c>
      <c r="E14" s="5" t="n"/>
      <c r="F14" s="6">
        <f>IF(B14&amp;""="","",IFERROR(INDEX('الطلاب'!$C$6:$C$505,MATCH(B14&amp;"",'الطلاب'!$A$6:$A$505,0))&amp;"","كود غير موجود"))</f>
        <v/>
      </c>
      <c r="G14" s="24">
        <f>IF(OR(B14&amp;""="",NOT(ISNUMBER(A14))),"",IF(COUNTIFS($B$6:$B$2005,B14&amp;"",$A$6:$A$2005,"&gt;"&amp;A14)=0,1,0))</f>
        <v/>
      </c>
    </row>
    <row r="15">
      <c r="A15" s="13" t="n">
        <v>46266</v>
      </c>
      <c r="B15" s="5" t="inlineStr">
        <is>
          <t>S07</t>
        </is>
      </c>
      <c r="C15" s="19" t="n">
        <v>6000</v>
      </c>
      <c r="D15" s="5" t="inlineStr">
        <is>
          <t>تحويل بنكي</t>
        </is>
      </c>
      <c r="E15" s="5" t="n"/>
      <c r="F15" s="6">
        <f>IF(B15&amp;""="","",IFERROR(INDEX('الطلاب'!$C$6:$C$505,MATCH(B15&amp;"",'الطلاب'!$A$6:$A$505,0))&amp;"","كود غير موجود"))</f>
        <v/>
      </c>
      <c r="G15" s="24">
        <f>IF(OR(B15&amp;""="",NOT(ISNUMBER(A15))),"",IF(COUNTIFS($B$6:$B$2005,B15&amp;"",$A$6:$A$2005,"&gt;"&amp;A15)=0,1,0))</f>
        <v/>
      </c>
    </row>
    <row r="16">
      <c r="A16" s="13" t="n">
        <v>46326</v>
      </c>
      <c r="B16" s="5" t="inlineStr">
        <is>
          <t>S07</t>
        </is>
      </c>
      <c r="C16" s="19" t="n">
        <v>6000</v>
      </c>
      <c r="D16" s="5" t="inlineStr">
        <is>
          <t>تحويل بنكي</t>
        </is>
      </c>
      <c r="E16" s="5" t="n"/>
      <c r="F16" s="6">
        <f>IF(B16&amp;""="","",IFERROR(INDEX('الطلاب'!$C$6:$C$505,MATCH(B16&amp;"",'الطلاب'!$A$6:$A$505,0))&amp;"","كود غير موجود"))</f>
        <v/>
      </c>
      <c r="G16" s="24">
        <f>IF(OR(B16&amp;""="",NOT(ISNUMBER(A16))),"",IF(COUNTIFS($B$6:$B$2005,B16&amp;"",$A$6:$A$2005,"&gt;"&amp;A16)=0,1,0))</f>
        <v/>
      </c>
    </row>
    <row r="17">
      <c r="A17" s="13" t="n">
        <v>46269</v>
      </c>
      <c r="B17" s="5" t="inlineStr">
        <is>
          <t>S08</t>
        </is>
      </c>
      <c r="C17" s="19" t="n">
        <v>4500</v>
      </c>
      <c r="D17" s="5" t="inlineStr">
        <is>
          <t>نقدًا</t>
        </is>
      </c>
      <c r="E17" s="5" t="n"/>
      <c r="F17" s="6">
        <f>IF(B17&amp;""="","",IFERROR(INDEX('الطلاب'!$C$6:$C$505,MATCH(B17&amp;"",'الطلاب'!$A$6:$A$505,0))&amp;"","كود غير موجود"))</f>
        <v/>
      </c>
      <c r="G17" s="24">
        <f>IF(OR(B17&amp;""="",NOT(ISNUMBER(A17))),"",IF(COUNTIFS($B$6:$B$2005,B17&amp;"",$A$6:$A$2005,"&gt;"&amp;A17)=0,1,0))</f>
        <v/>
      </c>
    </row>
    <row r="18">
      <c r="A18" s="13" t="n"/>
      <c r="B18" s="5" t="n"/>
      <c r="C18" s="19" t="n"/>
      <c r="D18" s="5" t="n"/>
      <c r="E18" s="5" t="n"/>
      <c r="F18" s="6">
        <f>IF(B18&amp;""="","",IFERROR(INDEX('الطلاب'!$C$6:$C$505,MATCH(B18&amp;"",'الطلاب'!$A$6:$A$505,0))&amp;"","كود غير موجود"))</f>
        <v/>
      </c>
      <c r="G18" s="24">
        <f>IF(OR(B18&amp;""="",NOT(ISNUMBER(A18))),"",IF(COUNTIFS($B$6:$B$2005,B18&amp;"",$A$6:$A$2005,"&gt;"&amp;A18)=0,1,0))</f>
        <v/>
      </c>
    </row>
    <row r="19">
      <c r="A19" s="13" t="n"/>
      <c r="B19" s="5" t="n"/>
      <c r="C19" s="19" t="n"/>
      <c r="D19" s="5" t="n"/>
      <c r="E19" s="5" t="n"/>
      <c r="F19" s="6">
        <f>IF(B19&amp;""="","",IFERROR(INDEX('الطلاب'!$C$6:$C$505,MATCH(B19&amp;"",'الطلاب'!$A$6:$A$505,0))&amp;"","كود غير موجود"))</f>
        <v/>
      </c>
      <c r="G19" s="24">
        <f>IF(OR(B19&amp;""="",NOT(ISNUMBER(A19))),"",IF(COUNTIFS($B$6:$B$2005,B19&amp;"",$A$6:$A$2005,"&gt;"&amp;A19)=0,1,0))</f>
        <v/>
      </c>
    </row>
    <row r="20">
      <c r="A20" s="13" t="n"/>
      <c r="B20" s="5" t="n"/>
      <c r="C20" s="19" t="n"/>
      <c r="D20" s="5" t="n"/>
      <c r="E20" s="5" t="n"/>
      <c r="F20" s="6">
        <f>IF(B20&amp;""="","",IFERROR(INDEX('الطلاب'!$C$6:$C$505,MATCH(B20&amp;"",'الطلاب'!$A$6:$A$505,0))&amp;"","كود غير موجود"))</f>
        <v/>
      </c>
      <c r="G20" s="24">
        <f>IF(OR(B20&amp;""="",NOT(ISNUMBER(A20))),"",IF(COUNTIFS($B$6:$B$2005,B20&amp;"",$A$6:$A$2005,"&gt;"&amp;A20)=0,1,0))</f>
        <v/>
      </c>
    </row>
    <row r="21">
      <c r="A21" s="13" t="n"/>
      <c r="B21" s="5" t="n"/>
      <c r="C21" s="19" t="n"/>
      <c r="D21" s="5" t="n"/>
      <c r="E21" s="5" t="n"/>
      <c r="F21" s="6">
        <f>IF(B21&amp;""="","",IFERROR(INDEX('الطلاب'!$C$6:$C$505,MATCH(B21&amp;"",'الطلاب'!$A$6:$A$505,0))&amp;"","كود غير موجود"))</f>
        <v/>
      </c>
      <c r="G21" s="24">
        <f>IF(OR(B21&amp;""="",NOT(ISNUMBER(A21))),"",IF(COUNTIFS($B$6:$B$2005,B21&amp;"",$A$6:$A$2005,"&gt;"&amp;A21)=0,1,0))</f>
        <v/>
      </c>
    </row>
    <row r="22">
      <c r="A22" s="13" t="n"/>
      <c r="B22" s="5" t="n"/>
      <c r="C22" s="19" t="n"/>
      <c r="D22" s="5" t="n"/>
      <c r="E22" s="5" t="n"/>
      <c r="F22" s="6">
        <f>IF(B22&amp;""="","",IFERROR(INDEX('الطلاب'!$C$6:$C$505,MATCH(B22&amp;"",'الطلاب'!$A$6:$A$505,0))&amp;"","كود غير موجود"))</f>
        <v/>
      </c>
      <c r="G22" s="24">
        <f>IF(OR(B22&amp;""="",NOT(ISNUMBER(A22))),"",IF(COUNTIFS($B$6:$B$2005,B22&amp;"",$A$6:$A$2005,"&gt;"&amp;A22)=0,1,0))</f>
        <v/>
      </c>
    </row>
    <row r="23">
      <c r="A23" s="13" t="n"/>
      <c r="B23" s="5" t="n"/>
      <c r="C23" s="19" t="n"/>
      <c r="D23" s="5" t="n"/>
      <c r="E23" s="5" t="n"/>
      <c r="F23" s="6">
        <f>IF(B23&amp;""="","",IFERROR(INDEX('الطلاب'!$C$6:$C$505,MATCH(B23&amp;"",'الطلاب'!$A$6:$A$505,0))&amp;"","كود غير موجود"))</f>
        <v/>
      </c>
      <c r="G23" s="24">
        <f>IF(OR(B23&amp;""="",NOT(ISNUMBER(A23))),"",IF(COUNTIFS($B$6:$B$2005,B23&amp;"",$A$6:$A$2005,"&gt;"&amp;A23)=0,1,0))</f>
        <v/>
      </c>
    </row>
    <row r="24">
      <c r="A24" s="13" t="n"/>
      <c r="B24" s="5" t="n"/>
      <c r="C24" s="19" t="n"/>
      <c r="D24" s="5" t="n"/>
      <c r="E24" s="5" t="n"/>
      <c r="F24" s="6">
        <f>IF(B24&amp;""="","",IFERROR(INDEX('الطلاب'!$C$6:$C$505,MATCH(B24&amp;"",'الطلاب'!$A$6:$A$505,0))&amp;"","كود غير موجود"))</f>
        <v/>
      </c>
      <c r="G24" s="24">
        <f>IF(OR(B24&amp;""="",NOT(ISNUMBER(A24))),"",IF(COUNTIFS($B$6:$B$2005,B24&amp;"",$A$6:$A$2005,"&gt;"&amp;A24)=0,1,0))</f>
        <v/>
      </c>
    </row>
    <row r="25">
      <c r="A25" s="13" t="n"/>
      <c r="B25" s="5" t="n"/>
      <c r="C25" s="19" t="n"/>
      <c r="D25" s="5" t="n"/>
      <c r="E25" s="5" t="n"/>
      <c r="F25" s="6">
        <f>IF(B25&amp;""="","",IFERROR(INDEX('الطلاب'!$C$6:$C$505,MATCH(B25&amp;"",'الطلاب'!$A$6:$A$505,0))&amp;"","كود غير موجود"))</f>
        <v/>
      </c>
      <c r="G25" s="24">
        <f>IF(OR(B25&amp;""="",NOT(ISNUMBER(A25))),"",IF(COUNTIFS($B$6:$B$2005,B25&amp;"",$A$6:$A$2005,"&gt;"&amp;A25)=0,1,0))</f>
        <v/>
      </c>
    </row>
    <row r="26">
      <c r="A26" s="13" t="n"/>
      <c r="B26" s="5" t="n"/>
      <c r="C26" s="19" t="n"/>
      <c r="D26" s="5" t="n"/>
      <c r="E26" s="5" t="n"/>
      <c r="F26" s="6">
        <f>IF(B26&amp;""="","",IFERROR(INDEX('الطلاب'!$C$6:$C$505,MATCH(B26&amp;"",'الطلاب'!$A$6:$A$505,0))&amp;"","كود غير موجود"))</f>
        <v/>
      </c>
      <c r="G26" s="24">
        <f>IF(OR(B26&amp;""="",NOT(ISNUMBER(A26))),"",IF(COUNTIFS($B$6:$B$2005,B26&amp;"",$A$6:$A$2005,"&gt;"&amp;A26)=0,1,0))</f>
        <v/>
      </c>
    </row>
    <row r="27">
      <c r="A27" s="13" t="n"/>
      <c r="B27" s="5" t="n"/>
      <c r="C27" s="19" t="n"/>
      <c r="D27" s="5" t="n"/>
      <c r="E27" s="5" t="n"/>
      <c r="F27" s="6">
        <f>IF(B27&amp;""="","",IFERROR(INDEX('الطلاب'!$C$6:$C$505,MATCH(B27&amp;"",'الطلاب'!$A$6:$A$505,0))&amp;"","كود غير موجود"))</f>
        <v/>
      </c>
      <c r="G27" s="24">
        <f>IF(OR(B27&amp;""="",NOT(ISNUMBER(A27))),"",IF(COUNTIFS($B$6:$B$2005,B27&amp;"",$A$6:$A$2005,"&gt;"&amp;A27)=0,1,0))</f>
        <v/>
      </c>
    </row>
    <row r="28">
      <c r="A28" s="13" t="n"/>
      <c r="B28" s="5" t="n"/>
      <c r="C28" s="19" t="n"/>
      <c r="D28" s="5" t="n"/>
      <c r="E28" s="5" t="n"/>
      <c r="F28" s="6">
        <f>IF(B28&amp;""="","",IFERROR(INDEX('الطلاب'!$C$6:$C$505,MATCH(B28&amp;"",'الطلاب'!$A$6:$A$505,0))&amp;"","كود غير موجود"))</f>
        <v/>
      </c>
      <c r="G28" s="24">
        <f>IF(OR(B28&amp;""="",NOT(ISNUMBER(A28))),"",IF(COUNTIFS($B$6:$B$2005,B28&amp;"",$A$6:$A$2005,"&gt;"&amp;A28)=0,1,0))</f>
        <v/>
      </c>
    </row>
    <row r="29">
      <c r="A29" s="13" t="n"/>
      <c r="B29" s="5" t="n"/>
      <c r="C29" s="19" t="n"/>
      <c r="D29" s="5" t="n"/>
      <c r="E29" s="5" t="n"/>
      <c r="F29" s="6">
        <f>IF(B29&amp;""="","",IFERROR(INDEX('الطلاب'!$C$6:$C$505,MATCH(B29&amp;"",'الطلاب'!$A$6:$A$505,0))&amp;"","كود غير موجود"))</f>
        <v/>
      </c>
      <c r="G29" s="24">
        <f>IF(OR(B29&amp;""="",NOT(ISNUMBER(A29))),"",IF(COUNTIFS($B$6:$B$2005,B29&amp;"",$A$6:$A$2005,"&gt;"&amp;A29)=0,1,0))</f>
        <v/>
      </c>
    </row>
    <row r="30">
      <c r="A30" s="13" t="n"/>
      <c r="B30" s="5" t="n"/>
      <c r="C30" s="19" t="n"/>
      <c r="D30" s="5" t="n"/>
      <c r="E30" s="5" t="n"/>
      <c r="F30" s="6">
        <f>IF(B30&amp;""="","",IFERROR(INDEX('الطلاب'!$C$6:$C$505,MATCH(B30&amp;"",'الطلاب'!$A$6:$A$505,0))&amp;"","كود غير موجود"))</f>
        <v/>
      </c>
      <c r="G30" s="24">
        <f>IF(OR(B30&amp;""="",NOT(ISNUMBER(A30))),"",IF(COUNTIFS($B$6:$B$2005,B30&amp;"",$A$6:$A$2005,"&gt;"&amp;A30)=0,1,0))</f>
        <v/>
      </c>
    </row>
    <row r="31">
      <c r="A31" s="13" t="n"/>
      <c r="B31" s="5" t="n"/>
      <c r="C31" s="19" t="n"/>
      <c r="D31" s="5" t="n"/>
      <c r="E31" s="5" t="n"/>
      <c r="F31" s="6">
        <f>IF(B31&amp;""="","",IFERROR(INDEX('الطلاب'!$C$6:$C$505,MATCH(B31&amp;"",'الطلاب'!$A$6:$A$505,0))&amp;"","كود غير موجود"))</f>
        <v/>
      </c>
      <c r="G31" s="24">
        <f>IF(OR(B31&amp;""="",NOT(ISNUMBER(A31))),"",IF(COUNTIFS($B$6:$B$2005,B31&amp;"",$A$6:$A$2005,"&gt;"&amp;A31)=0,1,0))</f>
        <v/>
      </c>
    </row>
    <row r="32">
      <c r="A32" s="13" t="n"/>
      <c r="B32" s="5" t="n"/>
      <c r="C32" s="19" t="n"/>
      <c r="D32" s="5" t="n"/>
      <c r="E32" s="5" t="n"/>
      <c r="F32" s="6">
        <f>IF(B32&amp;""="","",IFERROR(INDEX('الطلاب'!$C$6:$C$505,MATCH(B32&amp;"",'الطلاب'!$A$6:$A$505,0))&amp;"","كود غير موجود"))</f>
        <v/>
      </c>
      <c r="G32" s="24">
        <f>IF(OR(B32&amp;""="",NOT(ISNUMBER(A32))),"",IF(COUNTIFS($B$6:$B$2005,B32&amp;"",$A$6:$A$2005,"&gt;"&amp;A32)=0,1,0))</f>
        <v/>
      </c>
    </row>
    <row r="33">
      <c r="A33" s="13" t="n"/>
      <c r="B33" s="5" t="n"/>
      <c r="C33" s="19" t="n"/>
      <c r="D33" s="5" t="n"/>
      <c r="E33" s="5" t="n"/>
      <c r="F33" s="6">
        <f>IF(B33&amp;""="","",IFERROR(INDEX('الطلاب'!$C$6:$C$505,MATCH(B33&amp;"",'الطلاب'!$A$6:$A$505,0))&amp;"","كود غير موجود"))</f>
        <v/>
      </c>
      <c r="G33" s="24">
        <f>IF(OR(B33&amp;""="",NOT(ISNUMBER(A33))),"",IF(COUNTIFS($B$6:$B$2005,B33&amp;"",$A$6:$A$2005,"&gt;"&amp;A33)=0,1,0))</f>
        <v/>
      </c>
    </row>
    <row r="34">
      <c r="A34" s="13" t="n"/>
      <c r="B34" s="5" t="n"/>
      <c r="C34" s="19" t="n"/>
      <c r="D34" s="5" t="n"/>
      <c r="E34" s="5" t="n"/>
      <c r="F34" s="6">
        <f>IF(B34&amp;""="","",IFERROR(INDEX('الطلاب'!$C$6:$C$505,MATCH(B34&amp;"",'الطلاب'!$A$6:$A$505,0))&amp;"","كود غير موجود"))</f>
        <v/>
      </c>
      <c r="G34" s="24">
        <f>IF(OR(B34&amp;""="",NOT(ISNUMBER(A34))),"",IF(COUNTIFS($B$6:$B$2005,B34&amp;"",$A$6:$A$2005,"&gt;"&amp;A34)=0,1,0))</f>
        <v/>
      </c>
    </row>
    <row r="35">
      <c r="A35" s="13" t="n"/>
      <c r="B35" s="5" t="n"/>
      <c r="C35" s="19" t="n"/>
      <c r="D35" s="5" t="n"/>
      <c r="E35" s="5" t="n"/>
      <c r="F35" s="6">
        <f>IF(B35&amp;""="","",IFERROR(INDEX('الطلاب'!$C$6:$C$505,MATCH(B35&amp;"",'الطلاب'!$A$6:$A$505,0))&amp;"","كود غير موجود"))</f>
        <v/>
      </c>
      <c r="G35" s="24">
        <f>IF(OR(B35&amp;""="",NOT(ISNUMBER(A35))),"",IF(COUNTIFS($B$6:$B$2005,B35&amp;"",$A$6:$A$2005,"&gt;"&amp;A35)=0,1,0))</f>
        <v/>
      </c>
    </row>
    <row r="36">
      <c r="A36" s="13" t="n"/>
      <c r="B36" s="5" t="n"/>
      <c r="C36" s="19" t="n"/>
      <c r="D36" s="5" t="n"/>
      <c r="E36" s="5" t="n"/>
      <c r="F36" s="6">
        <f>IF(B36&amp;""="","",IFERROR(INDEX('الطلاب'!$C$6:$C$505,MATCH(B36&amp;"",'الطلاب'!$A$6:$A$505,0))&amp;"","كود غير موجود"))</f>
        <v/>
      </c>
      <c r="G36" s="24">
        <f>IF(OR(B36&amp;""="",NOT(ISNUMBER(A36))),"",IF(COUNTIFS($B$6:$B$2005,B36&amp;"",$A$6:$A$2005,"&gt;"&amp;A36)=0,1,0))</f>
        <v/>
      </c>
    </row>
    <row r="37">
      <c r="A37" s="13" t="n"/>
      <c r="B37" s="5" t="n"/>
      <c r="C37" s="19" t="n"/>
      <c r="D37" s="5" t="n"/>
      <c r="E37" s="5" t="n"/>
      <c r="F37" s="6">
        <f>IF(B37&amp;""="","",IFERROR(INDEX('الطلاب'!$C$6:$C$505,MATCH(B37&amp;"",'الطلاب'!$A$6:$A$505,0))&amp;"","كود غير موجود"))</f>
        <v/>
      </c>
      <c r="G37" s="24">
        <f>IF(OR(B37&amp;""="",NOT(ISNUMBER(A37))),"",IF(COUNTIFS($B$6:$B$2005,B37&amp;"",$A$6:$A$2005,"&gt;"&amp;A37)=0,1,0))</f>
        <v/>
      </c>
    </row>
    <row r="38">
      <c r="A38" s="13" t="n"/>
      <c r="B38" s="5" t="n"/>
      <c r="C38" s="19" t="n"/>
      <c r="D38" s="5" t="n"/>
      <c r="E38" s="5" t="n"/>
      <c r="F38" s="6">
        <f>IF(B38&amp;""="","",IFERROR(INDEX('الطلاب'!$C$6:$C$505,MATCH(B38&amp;"",'الطلاب'!$A$6:$A$505,0))&amp;"","كود غير موجود"))</f>
        <v/>
      </c>
      <c r="G38" s="24">
        <f>IF(OR(B38&amp;""="",NOT(ISNUMBER(A38))),"",IF(COUNTIFS($B$6:$B$2005,B38&amp;"",$A$6:$A$2005,"&gt;"&amp;A38)=0,1,0))</f>
        <v/>
      </c>
    </row>
    <row r="39">
      <c r="A39" s="13" t="n"/>
      <c r="B39" s="5" t="n"/>
      <c r="C39" s="19" t="n"/>
      <c r="D39" s="5" t="n"/>
      <c r="E39" s="5" t="n"/>
      <c r="F39" s="6">
        <f>IF(B39&amp;""="","",IFERROR(INDEX('الطلاب'!$C$6:$C$505,MATCH(B39&amp;"",'الطلاب'!$A$6:$A$505,0))&amp;"","كود غير موجود"))</f>
        <v/>
      </c>
      <c r="G39" s="24">
        <f>IF(OR(B39&amp;""="",NOT(ISNUMBER(A39))),"",IF(COUNTIFS($B$6:$B$2005,B39&amp;"",$A$6:$A$2005,"&gt;"&amp;A39)=0,1,0))</f>
        <v/>
      </c>
    </row>
    <row r="40">
      <c r="A40" s="13" t="n"/>
      <c r="B40" s="5" t="n"/>
      <c r="C40" s="19" t="n"/>
      <c r="D40" s="5" t="n"/>
      <c r="E40" s="5" t="n"/>
      <c r="F40" s="6">
        <f>IF(B40&amp;""="","",IFERROR(INDEX('الطلاب'!$C$6:$C$505,MATCH(B40&amp;"",'الطلاب'!$A$6:$A$505,0))&amp;"","كود غير موجود"))</f>
        <v/>
      </c>
      <c r="G40" s="24">
        <f>IF(OR(B40&amp;""="",NOT(ISNUMBER(A40))),"",IF(COUNTIFS($B$6:$B$2005,B40&amp;"",$A$6:$A$2005,"&gt;"&amp;A40)=0,1,0))</f>
        <v/>
      </c>
    </row>
    <row r="41">
      <c r="A41" s="13" t="n"/>
      <c r="B41" s="5" t="n"/>
      <c r="C41" s="19" t="n"/>
      <c r="D41" s="5" t="n"/>
      <c r="E41" s="5" t="n"/>
      <c r="F41" s="6">
        <f>IF(B41&amp;""="","",IFERROR(INDEX('الطلاب'!$C$6:$C$505,MATCH(B41&amp;"",'الطلاب'!$A$6:$A$505,0))&amp;"","كود غير موجود"))</f>
        <v/>
      </c>
      <c r="G41" s="24">
        <f>IF(OR(B41&amp;""="",NOT(ISNUMBER(A41))),"",IF(COUNTIFS($B$6:$B$2005,B41&amp;"",$A$6:$A$2005,"&gt;"&amp;A41)=0,1,0))</f>
        <v/>
      </c>
    </row>
    <row r="42">
      <c r="A42" s="13" t="n"/>
      <c r="B42" s="5" t="n"/>
      <c r="C42" s="19" t="n"/>
      <c r="D42" s="5" t="n"/>
      <c r="E42" s="5" t="n"/>
      <c r="F42" s="6">
        <f>IF(B42&amp;""="","",IFERROR(INDEX('الطلاب'!$C$6:$C$505,MATCH(B42&amp;"",'الطلاب'!$A$6:$A$505,0))&amp;"","كود غير موجود"))</f>
        <v/>
      </c>
      <c r="G42" s="24">
        <f>IF(OR(B42&amp;""="",NOT(ISNUMBER(A42))),"",IF(COUNTIFS($B$6:$B$2005,B42&amp;"",$A$6:$A$2005,"&gt;"&amp;A42)=0,1,0))</f>
        <v/>
      </c>
    </row>
    <row r="43">
      <c r="A43" s="13" t="n"/>
      <c r="B43" s="5" t="n"/>
      <c r="C43" s="19" t="n"/>
      <c r="D43" s="5" t="n"/>
      <c r="E43" s="5" t="n"/>
      <c r="F43" s="6">
        <f>IF(B43&amp;""="","",IFERROR(INDEX('الطلاب'!$C$6:$C$505,MATCH(B43&amp;"",'الطلاب'!$A$6:$A$505,0))&amp;"","كود غير موجود"))</f>
        <v/>
      </c>
      <c r="G43" s="24">
        <f>IF(OR(B43&amp;""="",NOT(ISNUMBER(A43))),"",IF(COUNTIFS($B$6:$B$2005,B43&amp;"",$A$6:$A$2005,"&gt;"&amp;A43)=0,1,0))</f>
        <v/>
      </c>
    </row>
    <row r="44">
      <c r="A44" s="13" t="n"/>
      <c r="B44" s="5" t="n"/>
      <c r="C44" s="19" t="n"/>
      <c r="D44" s="5" t="n"/>
      <c r="E44" s="5" t="n"/>
      <c r="F44" s="6">
        <f>IF(B44&amp;""="","",IFERROR(INDEX('الطلاب'!$C$6:$C$505,MATCH(B44&amp;"",'الطلاب'!$A$6:$A$505,0))&amp;"","كود غير موجود"))</f>
        <v/>
      </c>
      <c r="G44" s="24">
        <f>IF(OR(B44&amp;""="",NOT(ISNUMBER(A44))),"",IF(COUNTIFS($B$6:$B$2005,B44&amp;"",$A$6:$A$2005,"&gt;"&amp;A44)=0,1,0))</f>
        <v/>
      </c>
    </row>
    <row r="45">
      <c r="A45" s="13" t="n"/>
      <c r="B45" s="5" t="n"/>
      <c r="C45" s="19" t="n"/>
      <c r="D45" s="5" t="n"/>
      <c r="E45" s="5" t="n"/>
      <c r="F45" s="6">
        <f>IF(B45&amp;""="","",IFERROR(INDEX('الطلاب'!$C$6:$C$505,MATCH(B45&amp;"",'الطلاب'!$A$6:$A$505,0))&amp;"","كود غير موجود"))</f>
        <v/>
      </c>
      <c r="G45" s="24">
        <f>IF(OR(B45&amp;""="",NOT(ISNUMBER(A45))),"",IF(COUNTIFS($B$6:$B$2005,B45&amp;"",$A$6:$A$2005,"&gt;"&amp;A45)=0,1,0))</f>
        <v/>
      </c>
    </row>
    <row r="46">
      <c r="A46" s="13" t="n"/>
      <c r="B46" s="5" t="n"/>
      <c r="C46" s="19" t="n"/>
      <c r="D46" s="5" t="n"/>
      <c r="E46" s="5" t="n"/>
      <c r="F46" s="6">
        <f>IF(B46&amp;""="","",IFERROR(INDEX('الطلاب'!$C$6:$C$505,MATCH(B46&amp;"",'الطلاب'!$A$6:$A$505,0))&amp;"","كود غير موجود"))</f>
        <v/>
      </c>
      <c r="G46" s="24">
        <f>IF(OR(B46&amp;""="",NOT(ISNUMBER(A46))),"",IF(COUNTIFS($B$6:$B$2005,B46&amp;"",$A$6:$A$2005,"&gt;"&amp;A46)=0,1,0))</f>
        <v/>
      </c>
    </row>
    <row r="47">
      <c r="A47" s="13" t="n"/>
      <c r="B47" s="5" t="n"/>
      <c r="C47" s="19" t="n"/>
      <c r="D47" s="5" t="n"/>
      <c r="E47" s="5" t="n"/>
      <c r="F47" s="6">
        <f>IF(B47&amp;""="","",IFERROR(INDEX('الطلاب'!$C$6:$C$505,MATCH(B47&amp;"",'الطلاب'!$A$6:$A$505,0))&amp;"","كود غير موجود"))</f>
        <v/>
      </c>
      <c r="G47" s="24">
        <f>IF(OR(B47&amp;""="",NOT(ISNUMBER(A47))),"",IF(COUNTIFS($B$6:$B$2005,B47&amp;"",$A$6:$A$2005,"&gt;"&amp;A47)=0,1,0))</f>
        <v/>
      </c>
    </row>
    <row r="48">
      <c r="A48" s="13" t="n"/>
      <c r="B48" s="5" t="n"/>
      <c r="C48" s="19" t="n"/>
      <c r="D48" s="5" t="n"/>
      <c r="E48" s="5" t="n"/>
      <c r="F48" s="6">
        <f>IF(B48&amp;""="","",IFERROR(INDEX('الطلاب'!$C$6:$C$505,MATCH(B48&amp;"",'الطلاب'!$A$6:$A$505,0))&amp;"","كود غير موجود"))</f>
        <v/>
      </c>
      <c r="G48" s="24">
        <f>IF(OR(B48&amp;""="",NOT(ISNUMBER(A48))),"",IF(COUNTIFS($B$6:$B$2005,B48&amp;"",$A$6:$A$2005,"&gt;"&amp;A48)=0,1,0))</f>
        <v/>
      </c>
    </row>
    <row r="49">
      <c r="A49" s="13" t="n"/>
      <c r="B49" s="5" t="n"/>
      <c r="C49" s="19" t="n"/>
      <c r="D49" s="5" t="n"/>
      <c r="E49" s="5" t="n"/>
      <c r="F49" s="6">
        <f>IF(B49&amp;""="","",IFERROR(INDEX('الطلاب'!$C$6:$C$505,MATCH(B49&amp;"",'الطلاب'!$A$6:$A$505,0))&amp;"","كود غير موجود"))</f>
        <v/>
      </c>
      <c r="G49" s="24">
        <f>IF(OR(B49&amp;""="",NOT(ISNUMBER(A49))),"",IF(COUNTIFS($B$6:$B$2005,B49&amp;"",$A$6:$A$2005,"&gt;"&amp;A49)=0,1,0))</f>
        <v/>
      </c>
    </row>
    <row r="50">
      <c r="A50" s="13" t="n"/>
      <c r="B50" s="5" t="n"/>
      <c r="C50" s="19" t="n"/>
      <c r="D50" s="5" t="n"/>
      <c r="E50" s="5" t="n"/>
      <c r="F50" s="6">
        <f>IF(B50&amp;""="","",IFERROR(INDEX('الطلاب'!$C$6:$C$505,MATCH(B50&amp;"",'الطلاب'!$A$6:$A$505,0))&amp;"","كود غير موجود"))</f>
        <v/>
      </c>
      <c r="G50" s="24">
        <f>IF(OR(B50&amp;""="",NOT(ISNUMBER(A50))),"",IF(COUNTIFS($B$6:$B$2005,B50&amp;"",$A$6:$A$2005,"&gt;"&amp;A50)=0,1,0))</f>
        <v/>
      </c>
    </row>
    <row r="51">
      <c r="A51" s="13" t="n"/>
      <c r="B51" s="5" t="n"/>
      <c r="C51" s="19" t="n"/>
      <c r="D51" s="5" t="n"/>
      <c r="E51" s="5" t="n"/>
      <c r="F51" s="6">
        <f>IF(B51&amp;""="","",IFERROR(INDEX('الطلاب'!$C$6:$C$505,MATCH(B51&amp;"",'الطلاب'!$A$6:$A$505,0))&amp;"","كود غير موجود"))</f>
        <v/>
      </c>
      <c r="G51" s="24">
        <f>IF(OR(B51&amp;""="",NOT(ISNUMBER(A51))),"",IF(COUNTIFS($B$6:$B$2005,B51&amp;"",$A$6:$A$2005,"&gt;"&amp;A51)=0,1,0))</f>
        <v/>
      </c>
    </row>
    <row r="52">
      <c r="A52" s="13" t="n"/>
      <c r="B52" s="5" t="n"/>
      <c r="C52" s="19" t="n"/>
      <c r="D52" s="5" t="n"/>
      <c r="E52" s="5" t="n"/>
      <c r="F52" s="6">
        <f>IF(B52&amp;""="","",IFERROR(INDEX('الطلاب'!$C$6:$C$505,MATCH(B52&amp;"",'الطلاب'!$A$6:$A$505,0))&amp;"","كود غير موجود"))</f>
        <v/>
      </c>
      <c r="G52" s="24">
        <f>IF(OR(B52&amp;""="",NOT(ISNUMBER(A52))),"",IF(COUNTIFS($B$6:$B$2005,B52&amp;"",$A$6:$A$2005,"&gt;"&amp;A52)=0,1,0))</f>
        <v/>
      </c>
    </row>
    <row r="53">
      <c r="A53" s="13" t="n"/>
      <c r="B53" s="5" t="n"/>
      <c r="C53" s="19" t="n"/>
      <c r="D53" s="5" t="n"/>
      <c r="E53" s="5" t="n"/>
      <c r="F53" s="6">
        <f>IF(B53&amp;""="","",IFERROR(INDEX('الطلاب'!$C$6:$C$505,MATCH(B53&amp;"",'الطلاب'!$A$6:$A$505,0))&amp;"","كود غير موجود"))</f>
        <v/>
      </c>
      <c r="G53" s="24">
        <f>IF(OR(B53&amp;""="",NOT(ISNUMBER(A53))),"",IF(COUNTIFS($B$6:$B$2005,B53&amp;"",$A$6:$A$2005,"&gt;"&amp;A53)=0,1,0))</f>
        <v/>
      </c>
    </row>
    <row r="54">
      <c r="A54" s="13" t="n"/>
      <c r="B54" s="5" t="n"/>
      <c r="C54" s="19" t="n"/>
      <c r="D54" s="5" t="n"/>
      <c r="E54" s="5" t="n"/>
      <c r="F54" s="6">
        <f>IF(B54&amp;""="","",IFERROR(INDEX('الطلاب'!$C$6:$C$505,MATCH(B54&amp;"",'الطلاب'!$A$6:$A$505,0))&amp;"","كود غير موجود"))</f>
        <v/>
      </c>
      <c r="G54" s="24">
        <f>IF(OR(B54&amp;""="",NOT(ISNUMBER(A54))),"",IF(COUNTIFS($B$6:$B$2005,B54&amp;"",$A$6:$A$2005,"&gt;"&amp;A54)=0,1,0))</f>
        <v/>
      </c>
    </row>
    <row r="55">
      <c r="A55" s="13" t="n"/>
      <c r="B55" s="5" t="n"/>
      <c r="C55" s="19" t="n"/>
      <c r="D55" s="5" t="n"/>
      <c r="E55" s="5" t="n"/>
      <c r="F55" s="6">
        <f>IF(B55&amp;""="","",IFERROR(INDEX('الطلاب'!$C$6:$C$505,MATCH(B55&amp;"",'الطلاب'!$A$6:$A$505,0))&amp;"","كود غير موجود"))</f>
        <v/>
      </c>
      <c r="G55" s="24">
        <f>IF(OR(B55&amp;""="",NOT(ISNUMBER(A55))),"",IF(COUNTIFS($B$6:$B$2005,B55&amp;"",$A$6:$A$2005,"&gt;"&amp;A55)=0,1,0))</f>
        <v/>
      </c>
    </row>
    <row r="56">
      <c r="A56" s="13" t="n"/>
      <c r="B56" s="5" t="n"/>
      <c r="C56" s="19" t="n"/>
      <c r="D56" s="5" t="n"/>
      <c r="E56" s="5" t="n"/>
      <c r="F56" s="6">
        <f>IF(B56&amp;""="","",IFERROR(INDEX('الطلاب'!$C$6:$C$505,MATCH(B56&amp;"",'الطلاب'!$A$6:$A$505,0))&amp;"","كود غير موجود"))</f>
        <v/>
      </c>
      <c r="G56" s="24">
        <f>IF(OR(B56&amp;""="",NOT(ISNUMBER(A56))),"",IF(COUNTIFS($B$6:$B$2005,B56&amp;"",$A$6:$A$2005,"&gt;"&amp;A56)=0,1,0))</f>
        <v/>
      </c>
    </row>
    <row r="57">
      <c r="A57" s="13" t="n"/>
      <c r="B57" s="5" t="n"/>
      <c r="C57" s="19" t="n"/>
      <c r="D57" s="5" t="n"/>
      <c r="E57" s="5" t="n"/>
      <c r="F57" s="6">
        <f>IF(B57&amp;""="","",IFERROR(INDEX('الطلاب'!$C$6:$C$505,MATCH(B57&amp;"",'الطلاب'!$A$6:$A$505,0))&amp;"","كود غير موجود"))</f>
        <v/>
      </c>
      <c r="G57" s="24">
        <f>IF(OR(B57&amp;""="",NOT(ISNUMBER(A57))),"",IF(COUNTIFS($B$6:$B$2005,B57&amp;"",$A$6:$A$2005,"&gt;"&amp;A57)=0,1,0))</f>
        <v/>
      </c>
    </row>
    <row r="58">
      <c r="A58" s="13" t="n"/>
      <c r="B58" s="5" t="n"/>
      <c r="C58" s="19" t="n"/>
      <c r="D58" s="5" t="n"/>
      <c r="E58" s="5" t="n"/>
      <c r="F58" s="6">
        <f>IF(B58&amp;""="","",IFERROR(INDEX('الطلاب'!$C$6:$C$505,MATCH(B58&amp;"",'الطلاب'!$A$6:$A$505,0))&amp;"","كود غير موجود"))</f>
        <v/>
      </c>
      <c r="G58" s="24">
        <f>IF(OR(B58&amp;""="",NOT(ISNUMBER(A58))),"",IF(COUNTIFS($B$6:$B$2005,B58&amp;"",$A$6:$A$2005,"&gt;"&amp;A58)=0,1,0))</f>
        <v/>
      </c>
    </row>
    <row r="59">
      <c r="A59" s="13" t="n"/>
      <c r="B59" s="5" t="n"/>
      <c r="C59" s="19" t="n"/>
      <c r="D59" s="5" t="n"/>
      <c r="E59" s="5" t="n"/>
      <c r="F59" s="6">
        <f>IF(B59&amp;""="","",IFERROR(INDEX('الطلاب'!$C$6:$C$505,MATCH(B59&amp;"",'الطلاب'!$A$6:$A$505,0))&amp;"","كود غير موجود"))</f>
        <v/>
      </c>
      <c r="G59" s="24">
        <f>IF(OR(B59&amp;""="",NOT(ISNUMBER(A59))),"",IF(COUNTIFS($B$6:$B$2005,B59&amp;"",$A$6:$A$2005,"&gt;"&amp;A59)=0,1,0))</f>
        <v/>
      </c>
    </row>
    <row r="60">
      <c r="A60" s="13" t="n"/>
      <c r="B60" s="5" t="n"/>
      <c r="C60" s="19" t="n"/>
      <c r="D60" s="5" t="n"/>
      <c r="E60" s="5" t="n"/>
      <c r="F60" s="6">
        <f>IF(B60&amp;""="","",IFERROR(INDEX('الطلاب'!$C$6:$C$505,MATCH(B60&amp;"",'الطلاب'!$A$6:$A$505,0))&amp;"","كود غير موجود"))</f>
        <v/>
      </c>
      <c r="G60" s="24">
        <f>IF(OR(B60&amp;""="",NOT(ISNUMBER(A60))),"",IF(COUNTIFS($B$6:$B$2005,B60&amp;"",$A$6:$A$2005,"&gt;"&amp;A60)=0,1,0))</f>
        <v/>
      </c>
    </row>
    <row r="61">
      <c r="A61" s="13" t="n"/>
      <c r="B61" s="5" t="n"/>
      <c r="C61" s="19" t="n"/>
      <c r="D61" s="5" t="n"/>
      <c r="E61" s="5" t="n"/>
      <c r="F61" s="6">
        <f>IF(B61&amp;""="","",IFERROR(INDEX('الطلاب'!$C$6:$C$505,MATCH(B61&amp;"",'الطلاب'!$A$6:$A$505,0))&amp;"","كود غير موجود"))</f>
        <v/>
      </c>
      <c r="G61" s="24">
        <f>IF(OR(B61&amp;""="",NOT(ISNUMBER(A61))),"",IF(COUNTIFS($B$6:$B$2005,B61&amp;"",$A$6:$A$2005,"&gt;"&amp;A61)=0,1,0))</f>
        <v/>
      </c>
    </row>
    <row r="62">
      <c r="A62" s="13" t="n"/>
      <c r="B62" s="5" t="n"/>
      <c r="C62" s="19" t="n"/>
      <c r="D62" s="5" t="n"/>
      <c r="E62" s="5" t="n"/>
      <c r="F62" s="6">
        <f>IF(B62&amp;""="","",IFERROR(INDEX('الطلاب'!$C$6:$C$505,MATCH(B62&amp;"",'الطلاب'!$A$6:$A$505,0))&amp;"","كود غير موجود"))</f>
        <v/>
      </c>
      <c r="G62" s="24">
        <f>IF(OR(B62&amp;""="",NOT(ISNUMBER(A62))),"",IF(COUNTIFS($B$6:$B$2005,B62&amp;"",$A$6:$A$2005,"&gt;"&amp;A62)=0,1,0))</f>
        <v/>
      </c>
    </row>
    <row r="63">
      <c r="A63" s="13" t="n"/>
      <c r="B63" s="5" t="n"/>
      <c r="C63" s="19" t="n"/>
      <c r="D63" s="5" t="n"/>
      <c r="E63" s="5" t="n"/>
      <c r="F63" s="6">
        <f>IF(B63&amp;""="","",IFERROR(INDEX('الطلاب'!$C$6:$C$505,MATCH(B63&amp;"",'الطلاب'!$A$6:$A$505,0))&amp;"","كود غير موجود"))</f>
        <v/>
      </c>
      <c r="G63" s="24">
        <f>IF(OR(B63&amp;""="",NOT(ISNUMBER(A63))),"",IF(COUNTIFS($B$6:$B$2005,B63&amp;"",$A$6:$A$2005,"&gt;"&amp;A63)=0,1,0))</f>
        <v/>
      </c>
    </row>
    <row r="64">
      <c r="A64" s="13" t="n"/>
      <c r="B64" s="5" t="n"/>
      <c r="C64" s="19" t="n"/>
      <c r="D64" s="5" t="n"/>
      <c r="E64" s="5" t="n"/>
      <c r="F64" s="6">
        <f>IF(B64&amp;""="","",IFERROR(INDEX('الطلاب'!$C$6:$C$505,MATCH(B64&amp;"",'الطلاب'!$A$6:$A$505,0))&amp;"","كود غير موجود"))</f>
        <v/>
      </c>
      <c r="G64" s="24">
        <f>IF(OR(B64&amp;""="",NOT(ISNUMBER(A64))),"",IF(COUNTIFS($B$6:$B$2005,B64&amp;"",$A$6:$A$2005,"&gt;"&amp;A64)=0,1,0))</f>
        <v/>
      </c>
    </row>
    <row r="65">
      <c r="A65" s="13" t="n"/>
      <c r="B65" s="5" t="n"/>
      <c r="C65" s="19" t="n"/>
      <c r="D65" s="5" t="n"/>
      <c r="E65" s="5" t="n"/>
      <c r="F65" s="6">
        <f>IF(B65&amp;""="","",IFERROR(INDEX('الطلاب'!$C$6:$C$505,MATCH(B65&amp;"",'الطلاب'!$A$6:$A$505,0))&amp;"","كود غير موجود"))</f>
        <v/>
      </c>
      <c r="G65" s="24">
        <f>IF(OR(B65&amp;""="",NOT(ISNUMBER(A65))),"",IF(COUNTIFS($B$6:$B$2005,B65&amp;"",$A$6:$A$2005,"&gt;"&amp;A65)=0,1,0))</f>
        <v/>
      </c>
    </row>
    <row r="66">
      <c r="A66" s="13" t="n"/>
      <c r="B66" s="5" t="n"/>
      <c r="C66" s="19" t="n"/>
      <c r="D66" s="5" t="n"/>
      <c r="E66" s="5" t="n"/>
      <c r="F66" s="6">
        <f>IF(B66&amp;""="","",IFERROR(INDEX('الطلاب'!$C$6:$C$505,MATCH(B66&amp;"",'الطلاب'!$A$6:$A$505,0))&amp;"","كود غير موجود"))</f>
        <v/>
      </c>
      <c r="G66" s="24">
        <f>IF(OR(B66&amp;""="",NOT(ISNUMBER(A66))),"",IF(COUNTIFS($B$6:$B$2005,B66&amp;"",$A$6:$A$2005,"&gt;"&amp;A66)=0,1,0))</f>
        <v/>
      </c>
    </row>
    <row r="67">
      <c r="A67" s="13" t="n"/>
      <c r="B67" s="5" t="n"/>
      <c r="C67" s="19" t="n"/>
      <c r="D67" s="5" t="n"/>
      <c r="E67" s="5" t="n"/>
      <c r="F67" s="6">
        <f>IF(B67&amp;""="","",IFERROR(INDEX('الطلاب'!$C$6:$C$505,MATCH(B67&amp;"",'الطلاب'!$A$6:$A$505,0))&amp;"","كود غير موجود"))</f>
        <v/>
      </c>
      <c r="G67" s="24">
        <f>IF(OR(B67&amp;""="",NOT(ISNUMBER(A67))),"",IF(COUNTIFS($B$6:$B$2005,B67&amp;"",$A$6:$A$2005,"&gt;"&amp;A67)=0,1,0))</f>
        <v/>
      </c>
    </row>
    <row r="68">
      <c r="A68" s="13" t="n"/>
      <c r="B68" s="5" t="n"/>
      <c r="C68" s="19" t="n"/>
      <c r="D68" s="5" t="n"/>
      <c r="E68" s="5" t="n"/>
      <c r="F68" s="6">
        <f>IF(B68&amp;""="","",IFERROR(INDEX('الطلاب'!$C$6:$C$505,MATCH(B68&amp;"",'الطلاب'!$A$6:$A$505,0))&amp;"","كود غير موجود"))</f>
        <v/>
      </c>
      <c r="G68" s="24">
        <f>IF(OR(B68&amp;""="",NOT(ISNUMBER(A68))),"",IF(COUNTIFS($B$6:$B$2005,B68&amp;"",$A$6:$A$2005,"&gt;"&amp;A68)=0,1,0))</f>
        <v/>
      </c>
    </row>
    <row r="69">
      <c r="A69" s="13" t="n"/>
      <c r="B69" s="5" t="n"/>
      <c r="C69" s="19" t="n"/>
      <c r="D69" s="5" t="n"/>
      <c r="E69" s="5" t="n"/>
      <c r="F69" s="6">
        <f>IF(B69&amp;""="","",IFERROR(INDEX('الطلاب'!$C$6:$C$505,MATCH(B69&amp;"",'الطلاب'!$A$6:$A$505,0))&amp;"","كود غير موجود"))</f>
        <v/>
      </c>
      <c r="G69" s="24">
        <f>IF(OR(B69&amp;""="",NOT(ISNUMBER(A69))),"",IF(COUNTIFS($B$6:$B$2005,B69&amp;"",$A$6:$A$2005,"&gt;"&amp;A69)=0,1,0))</f>
        <v/>
      </c>
    </row>
    <row r="70">
      <c r="A70" s="13" t="n"/>
      <c r="B70" s="5" t="n"/>
      <c r="C70" s="19" t="n"/>
      <c r="D70" s="5" t="n"/>
      <c r="E70" s="5" t="n"/>
      <c r="F70" s="6">
        <f>IF(B70&amp;""="","",IFERROR(INDEX('الطلاب'!$C$6:$C$505,MATCH(B70&amp;"",'الطلاب'!$A$6:$A$505,0))&amp;"","كود غير موجود"))</f>
        <v/>
      </c>
      <c r="G70" s="24">
        <f>IF(OR(B70&amp;""="",NOT(ISNUMBER(A70))),"",IF(COUNTIFS($B$6:$B$2005,B70&amp;"",$A$6:$A$2005,"&gt;"&amp;A70)=0,1,0))</f>
        <v/>
      </c>
    </row>
    <row r="71">
      <c r="A71" s="13" t="n"/>
      <c r="B71" s="5" t="n"/>
      <c r="C71" s="19" t="n"/>
      <c r="D71" s="5" t="n"/>
      <c r="E71" s="5" t="n"/>
      <c r="F71" s="6">
        <f>IF(B71&amp;""="","",IFERROR(INDEX('الطلاب'!$C$6:$C$505,MATCH(B71&amp;"",'الطلاب'!$A$6:$A$505,0))&amp;"","كود غير موجود"))</f>
        <v/>
      </c>
      <c r="G71" s="24">
        <f>IF(OR(B71&amp;""="",NOT(ISNUMBER(A71))),"",IF(COUNTIFS($B$6:$B$2005,B71&amp;"",$A$6:$A$2005,"&gt;"&amp;A71)=0,1,0))</f>
        <v/>
      </c>
    </row>
    <row r="72">
      <c r="A72" s="13" t="n"/>
      <c r="B72" s="5" t="n"/>
      <c r="C72" s="19" t="n"/>
      <c r="D72" s="5" t="n"/>
      <c r="E72" s="5" t="n"/>
      <c r="F72" s="6">
        <f>IF(B72&amp;""="","",IFERROR(INDEX('الطلاب'!$C$6:$C$505,MATCH(B72&amp;"",'الطلاب'!$A$6:$A$505,0))&amp;"","كود غير موجود"))</f>
        <v/>
      </c>
      <c r="G72" s="24">
        <f>IF(OR(B72&amp;""="",NOT(ISNUMBER(A72))),"",IF(COUNTIFS($B$6:$B$2005,B72&amp;"",$A$6:$A$2005,"&gt;"&amp;A72)=0,1,0))</f>
        <v/>
      </c>
    </row>
    <row r="73">
      <c r="A73" s="13" t="n"/>
      <c r="B73" s="5" t="n"/>
      <c r="C73" s="19" t="n"/>
      <c r="D73" s="5" t="n"/>
      <c r="E73" s="5" t="n"/>
      <c r="F73" s="6">
        <f>IF(B73&amp;""="","",IFERROR(INDEX('الطلاب'!$C$6:$C$505,MATCH(B73&amp;"",'الطلاب'!$A$6:$A$505,0))&amp;"","كود غير موجود"))</f>
        <v/>
      </c>
      <c r="G73" s="24">
        <f>IF(OR(B73&amp;""="",NOT(ISNUMBER(A73))),"",IF(COUNTIFS($B$6:$B$2005,B73&amp;"",$A$6:$A$2005,"&gt;"&amp;A73)=0,1,0))</f>
        <v/>
      </c>
    </row>
    <row r="74">
      <c r="A74" s="13" t="n"/>
      <c r="B74" s="5" t="n"/>
      <c r="C74" s="19" t="n"/>
      <c r="D74" s="5" t="n"/>
      <c r="E74" s="5" t="n"/>
      <c r="F74" s="6">
        <f>IF(B74&amp;""="","",IFERROR(INDEX('الطلاب'!$C$6:$C$505,MATCH(B74&amp;"",'الطلاب'!$A$6:$A$505,0))&amp;"","كود غير موجود"))</f>
        <v/>
      </c>
      <c r="G74" s="24">
        <f>IF(OR(B74&amp;""="",NOT(ISNUMBER(A74))),"",IF(COUNTIFS($B$6:$B$2005,B74&amp;"",$A$6:$A$2005,"&gt;"&amp;A74)=0,1,0))</f>
        <v/>
      </c>
    </row>
    <row r="75">
      <c r="A75" s="13" t="n"/>
      <c r="B75" s="5" t="n"/>
      <c r="C75" s="19" t="n"/>
      <c r="D75" s="5" t="n"/>
      <c r="E75" s="5" t="n"/>
      <c r="F75" s="6">
        <f>IF(B75&amp;""="","",IFERROR(INDEX('الطلاب'!$C$6:$C$505,MATCH(B75&amp;"",'الطلاب'!$A$6:$A$505,0))&amp;"","كود غير موجود"))</f>
        <v/>
      </c>
      <c r="G75" s="24">
        <f>IF(OR(B75&amp;""="",NOT(ISNUMBER(A75))),"",IF(COUNTIFS($B$6:$B$2005,B75&amp;"",$A$6:$A$2005,"&gt;"&amp;A75)=0,1,0))</f>
        <v/>
      </c>
    </row>
    <row r="76">
      <c r="A76" s="13" t="n"/>
      <c r="B76" s="5" t="n"/>
      <c r="C76" s="19" t="n"/>
      <c r="D76" s="5" t="n"/>
      <c r="E76" s="5" t="n"/>
      <c r="F76" s="6">
        <f>IF(B76&amp;""="","",IFERROR(INDEX('الطلاب'!$C$6:$C$505,MATCH(B76&amp;"",'الطلاب'!$A$6:$A$505,0))&amp;"","كود غير موجود"))</f>
        <v/>
      </c>
      <c r="G76" s="24">
        <f>IF(OR(B76&amp;""="",NOT(ISNUMBER(A76))),"",IF(COUNTIFS($B$6:$B$2005,B76&amp;"",$A$6:$A$2005,"&gt;"&amp;A76)=0,1,0))</f>
        <v/>
      </c>
    </row>
    <row r="77">
      <c r="A77" s="13" t="n"/>
      <c r="B77" s="5" t="n"/>
      <c r="C77" s="19" t="n"/>
      <c r="D77" s="5" t="n"/>
      <c r="E77" s="5" t="n"/>
      <c r="F77" s="6">
        <f>IF(B77&amp;""="","",IFERROR(INDEX('الطلاب'!$C$6:$C$505,MATCH(B77&amp;"",'الطلاب'!$A$6:$A$505,0))&amp;"","كود غير موجود"))</f>
        <v/>
      </c>
      <c r="G77" s="24">
        <f>IF(OR(B77&amp;""="",NOT(ISNUMBER(A77))),"",IF(COUNTIFS($B$6:$B$2005,B77&amp;"",$A$6:$A$2005,"&gt;"&amp;A77)=0,1,0))</f>
        <v/>
      </c>
    </row>
    <row r="78">
      <c r="A78" s="13" t="n"/>
      <c r="B78" s="5" t="n"/>
      <c r="C78" s="19" t="n"/>
      <c r="D78" s="5" t="n"/>
      <c r="E78" s="5" t="n"/>
      <c r="F78" s="6">
        <f>IF(B78&amp;""="","",IFERROR(INDEX('الطلاب'!$C$6:$C$505,MATCH(B78&amp;"",'الطلاب'!$A$6:$A$505,0))&amp;"","كود غير موجود"))</f>
        <v/>
      </c>
      <c r="G78" s="24">
        <f>IF(OR(B78&amp;""="",NOT(ISNUMBER(A78))),"",IF(COUNTIFS($B$6:$B$2005,B78&amp;"",$A$6:$A$2005,"&gt;"&amp;A78)=0,1,0))</f>
        <v/>
      </c>
    </row>
    <row r="79">
      <c r="A79" s="13" t="n"/>
      <c r="B79" s="5" t="n"/>
      <c r="C79" s="19" t="n"/>
      <c r="D79" s="5" t="n"/>
      <c r="E79" s="5" t="n"/>
      <c r="F79" s="6">
        <f>IF(B79&amp;""="","",IFERROR(INDEX('الطلاب'!$C$6:$C$505,MATCH(B79&amp;"",'الطلاب'!$A$6:$A$505,0))&amp;"","كود غير موجود"))</f>
        <v/>
      </c>
      <c r="G79" s="24">
        <f>IF(OR(B79&amp;""="",NOT(ISNUMBER(A79))),"",IF(COUNTIFS($B$6:$B$2005,B79&amp;"",$A$6:$A$2005,"&gt;"&amp;A79)=0,1,0))</f>
        <v/>
      </c>
    </row>
    <row r="80">
      <c r="A80" s="13" t="n"/>
      <c r="B80" s="5" t="n"/>
      <c r="C80" s="19" t="n"/>
      <c r="D80" s="5" t="n"/>
      <c r="E80" s="5" t="n"/>
      <c r="F80" s="6">
        <f>IF(B80&amp;""="","",IFERROR(INDEX('الطلاب'!$C$6:$C$505,MATCH(B80&amp;"",'الطلاب'!$A$6:$A$505,0))&amp;"","كود غير موجود"))</f>
        <v/>
      </c>
      <c r="G80" s="24">
        <f>IF(OR(B80&amp;""="",NOT(ISNUMBER(A80))),"",IF(COUNTIFS($B$6:$B$2005,B80&amp;"",$A$6:$A$2005,"&gt;"&amp;A80)=0,1,0))</f>
        <v/>
      </c>
    </row>
    <row r="81">
      <c r="A81" s="13" t="n"/>
      <c r="B81" s="5" t="n"/>
      <c r="C81" s="19" t="n"/>
      <c r="D81" s="5" t="n"/>
      <c r="E81" s="5" t="n"/>
      <c r="F81" s="6">
        <f>IF(B81&amp;""="","",IFERROR(INDEX('الطلاب'!$C$6:$C$505,MATCH(B81&amp;"",'الطلاب'!$A$6:$A$505,0))&amp;"","كود غير موجود"))</f>
        <v/>
      </c>
      <c r="G81" s="24">
        <f>IF(OR(B81&amp;""="",NOT(ISNUMBER(A81))),"",IF(COUNTIFS($B$6:$B$2005,B81&amp;"",$A$6:$A$2005,"&gt;"&amp;A81)=0,1,0))</f>
        <v/>
      </c>
    </row>
    <row r="82">
      <c r="A82" s="13" t="n"/>
      <c r="B82" s="5" t="n"/>
      <c r="C82" s="19" t="n"/>
      <c r="D82" s="5" t="n"/>
      <c r="E82" s="5" t="n"/>
      <c r="F82" s="6">
        <f>IF(B82&amp;""="","",IFERROR(INDEX('الطلاب'!$C$6:$C$505,MATCH(B82&amp;"",'الطلاب'!$A$6:$A$505,0))&amp;"","كود غير موجود"))</f>
        <v/>
      </c>
      <c r="G82" s="24">
        <f>IF(OR(B82&amp;""="",NOT(ISNUMBER(A82))),"",IF(COUNTIFS($B$6:$B$2005,B82&amp;"",$A$6:$A$2005,"&gt;"&amp;A82)=0,1,0))</f>
        <v/>
      </c>
    </row>
    <row r="83">
      <c r="A83" s="13" t="n"/>
      <c r="B83" s="5" t="n"/>
      <c r="C83" s="19" t="n"/>
      <c r="D83" s="5" t="n"/>
      <c r="E83" s="5" t="n"/>
      <c r="F83" s="6">
        <f>IF(B83&amp;""="","",IFERROR(INDEX('الطلاب'!$C$6:$C$505,MATCH(B83&amp;"",'الطلاب'!$A$6:$A$505,0))&amp;"","كود غير موجود"))</f>
        <v/>
      </c>
      <c r="G83" s="24">
        <f>IF(OR(B83&amp;""="",NOT(ISNUMBER(A83))),"",IF(COUNTIFS($B$6:$B$2005,B83&amp;"",$A$6:$A$2005,"&gt;"&amp;A83)=0,1,0))</f>
        <v/>
      </c>
    </row>
    <row r="84">
      <c r="A84" s="13" t="n"/>
      <c r="B84" s="5" t="n"/>
      <c r="C84" s="19" t="n"/>
      <c r="D84" s="5" t="n"/>
      <c r="E84" s="5" t="n"/>
      <c r="F84" s="6">
        <f>IF(B84&amp;""="","",IFERROR(INDEX('الطلاب'!$C$6:$C$505,MATCH(B84&amp;"",'الطلاب'!$A$6:$A$505,0))&amp;"","كود غير موجود"))</f>
        <v/>
      </c>
      <c r="G84" s="24">
        <f>IF(OR(B84&amp;""="",NOT(ISNUMBER(A84))),"",IF(COUNTIFS($B$6:$B$2005,B84&amp;"",$A$6:$A$2005,"&gt;"&amp;A84)=0,1,0))</f>
        <v/>
      </c>
    </row>
    <row r="85">
      <c r="A85" s="13" t="n"/>
      <c r="B85" s="5" t="n"/>
      <c r="C85" s="19" t="n"/>
      <c r="D85" s="5" t="n"/>
      <c r="E85" s="5" t="n"/>
      <c r="F85" s="6">
        <f>IF(B85&amp;""="","",IFERROR(INDEX('الطلاب'!$C$6:$C$505,MATCH(B85&amp;"",'الطلاب'!$A$6:$A$505,0))&amp;"","كود غير موجود"))</f>
        <v/>
      </c>
      <c r="G85" s="24">
        <f>IF(OR(B85&amp;""="",NOT(ISNUMBER(A85))),"",IF(COUNTIFS($B$6:$B$2005,B85&amp;"",$A$6:$A$2005,"&gt;"&amp;A85)=0,1,0))</f>
        <v/>
      </c>
    </row>
    <row r="86">
      <c r="A86" s="13" t="n"/>
      <c r="B86" s="5" t="n"/>
      <c r="C86" s="19" t="n"/>
      <c r="D86" s="5" t="n"/>
      <c r="E86" s="5" t="n"/>
      <c r="F86" s="6">
        <f>IF(B86&amp;""="","",IFERROR(INDEX('الطلاب'!$C$6:$C$505,MATCH(B86&amp;"",'الطلاب'!$A$6:$A$505,0))&amp;"","كود غير موجود"))</f>
        <v/>
      </c>
      <c r="G86" s="24">
        <f>IF(OR(B86&amp;""="",NOT(ISNUMBER(A86))),"",IF(COUNTIFS($B$6:$B$2005,B86&amp;"",$A$6:$A$2005,"&gt;"&amp;A86)=0,1,0))</f>
        <v/>
      </c>
    </row>
    <row r="87">
      <c r="A87" s="13" t="n"/>
      <c r="B87" s="5" t="n"/>
      <c r="C87" s="19" t="n"/>
      <c r="D87" s="5" t="n"/>
      <c r="E87" s="5" t="n"/>
      <c r="F87" s="6">
        <f>IF(B87&amp;""="","",IFERROR(INDEX('الطلاب'!$C$6:$C$505,MATCH(B87&amp;"",'الطلاب'!$A$6:$A$505,0))&amp;"","كود غير موجود"))</f>
        <v/>
      </c>
      <c r="G87" s="24">
        <f>IF(OR(B87&amp;""="",NOT(ISNUMBER(A87))),"",IF(COUNTIFS($B$6:$B$2005,B87&amp;"",$A$6:$A$2005,"&gt;"&amp;A87)=0,1,0))</f>
        <v/>
      </c>
    </row>
    <row r="88">
      <c r="A88" s="13" t="n"/>
      <c r="B88" s="5" t="n"/>
      <c r="C88" s="19" t="n"/>
      <c r="D88" s="5" t="n"/>
      <c r="E88" s="5" t="n"/>
      <c r="F88" s="6">
        <f>IF(B88&amp;""="","",IFERROR(INDEX('الطلاب'!$C$6:$C$505,MATCH(B88&amp;"",'الطلاب'!$A$6:$A$505,0))&amp;"","كود غير موجود"))</f>
        <v/>
      </c>
      <c r="G88" s="24">
        <f>IF(OR(B88&amp;""="",NOT(ISNUMBER(A88))),"",IF(COUNTIFS($B$6:$B$2005,B88&amp;"",$A$6:$A$2005,"&gt;"&amp;A88)=0,1,0))</f>
        <v/>
      </c>
    </row>
    <row r="89">
      <c r="A89" s="13" t="n"/>
      <c r="B89" s="5" t="n"/>
      <c r="C89" s="19" t="n"/>
      <c r="D89" s="5" t="n"/>
      <c r="E89" s="5" t="n"/>
      <c r="F89" s="6">
        <f>IF(B89&amp;""="","",IFERROR(INDEX('الطلاب'!$C$6:$C$505,MATCH(B89&amp;"",'الطلاب'!$A$6:$A$505,0))&amp;"","كود غير موجود"))</f>
        <v/>
      </c>
      <c r="G89" s="24">
        <f>IF(OR(B89&amp;""="",NOT(ISNUMBER(A89))),"",IF(COUNTIFS($B$6:$B$2005,B89&amp;"",$A$6:$A$2005,"&gt;"&amp;A89)=0,1,0))</f>
        <v/>
      </c>
    </row>
    <row r="90">
      <c r="A90" s="13" t="n"/>
      <c r="B90" s="5" t="n"/>
      <c r="C90" s="19" t="n"/>
      <c r="D90" s="5" t="n"/>
      <c r="E90" s="5" t="n"/>
      <c r="F90" s="6">
        <f>IF(B90&amp;""="","",IFERROR(INDEX('الطلاب'!$C$6:$C$505,MATCH(B90&amp;"",'الطلاب'!$A$6:$A$505,0))&amp;"","كود غير موجود"))</f>
        <v/>
      </c>
      <c r="G90" s="24">
        <f>IF(OR(B90&amp;""="",NOT(ISNUMBER(A90))),"",IF(COUNTIFS($B$6:$B$2005,B90&amp;"",$A$6:$A$2005,"&gt;"&amp;A90)=0,1,0))</f>
        <v/>
      </c>
    </row>
    <row r="91">
      <c r="A91" s="13" t="n"/>
      <c r="B91" s="5" t="n"/>
      <c r="C91" s="19" t="n"/>
      <c r="D91" s="5" t="n"/>
      <c r="E91" s="5" t="n"/>
      <c r="F91" s="6">
        <f>IF(B91&amp;""="","",IFERROR(INDEX('الطلاب'!$C$6:$C$505,MATCH(B91&amp;"",'الطلاب'!$A$6:$A$505,0))&amp;"","كود غير موجود"))</f>
        <v/>
      </c>
      <c r="G91" s="24">
        <f>IF(OR(B91&amp;""="",NOT(ISNUMBER(A91))),"",IF(COUNTIFS($B$6:$B$2005,B91&amp;"",$A$6:$A$2005,"&gt;"&amp;A91)=0,1,0))</f>
        <v/>
      </c>
    </row>
    <row r="92">
      <c r="A92" s="13" t="n"/>
      <c r="B92" s="5" t="n"/>
      <c r="C92" s="19" t="n"/>
      <c r="D92" s="5" t="n"/>
      <c r="E92" s="5" t="n"/>
      <c r="F92" s="6">
        <f>IF(B92&amp;""="","",IFERROR(INDEX('الطلاب'!$C$6:$C$505,MATCH(B92&amp;"",'الطلاب'!$A$6:$A$505,0))&amp;"","كود غير موجود"))</f>
        <v/>
      </c>
      <c r="G92" s="24">
        <f>IF(OR(B92&amp;""="",NOT(ISNUMBER(A92))),"",IF(COUNTIFS($B$6:$B$2005,B92&amp;"",$A$6:$A$2005,"&gt;"&amp;A92)=0,1,0))</f>
        <v/>
      </c>
    </row>
    <row r="93">
      <c r="A93" s="13" t="n"/>
      <c r="B93" s="5" t="n"/>
      <c r="C93" s="19" t="n"/>
      <c r="D93" s="5" t="n"/>
      <c r="E93" s="5" t="n"/>
      <c r="F93" s="6">
        <f>IF(B93&amp;""="","",IFERROR(INDEX('الطلاب'!$C$6:$C$505,MATCH(B93&amp;"",'الطلاب'!$A$6:$A$505,0))&amp;"","كود غير موجود"))</f>
        <v/>
      </c>
      <c r="G93" s="24">
        <f>IF(OR(B93&amp;""="",NOT(ISNUMBER(A93))),"",IF(COUNTIFS($B$6:$B$2005,B93&amp;"",$A$6:$A$2005,"&gt;"&amp;A93)=0,1,0))</f>
        <v/>
      </c>
    </row>
    <row r="94">
      <c r="A94" s="13" t="n"/>
      <c r="B94" s="5" t="n"/>
      <c r="C94" s="19" t="n"/>
      <c r="D94" s="5" t="n"/>
      <c r="E94" s="5" t="n"/>
      <c r="F94" s="6">
        <f>IF(B94&amp;""="","",IFERROR(INDEX('الطلاب'!$C$6:$C$505,MATCH(B94&amp;"",'الطلاب'!$A$6:$A$505,0))&amp;"","كود غير موجود"))</f>
        <v/>
      </c>
      <c r="G94" s="24">
        <f>IF(OR(B94&amp;""="",NOT(ISNUMBER(A94))),"",IF(COUNTIFS($B$6:$B$2005,B94&amp;"",$A$6:$A$2005,"&gt;"&amp;A94)=0,1,0))</f>
        <v/>
      </c>
    </row>
    <row r="95">
      <c r="A95" s="13" t="n"/>
      <c r="B95" s="5" t="n"/>
      <c r="C95" s="19" t="n"/>
      <c r="D95" s="5" t="n"/>
      <c r="E95" s="5" t="n"/>
      <c r="F95" s="6">
        <f>IF(B95&amp;""="","",IFERROR(INDEX('الطلاب'!$C$6:$C$505,MATCH(B95&amp;"",'الطلاب'!$A$6:$A$505,0))&amp;"","كود غير موجود"))</f>
        <v/>
      </c>
      <c r="G95" s="24">
        <f>IF(OR(B95&amp;""="",NOT(ISNUMBER(A95))),"",IF(COUNTIFS($B$6:$B$2005,B95&amp;"",$A$6:$A$2005,"&gt;"&amp;A95)=0,1,0))</f>
        <v/>
      </c>
    </row>
    <row r="96">
      <c r="A96" s="13" t="n"/>
      <c r="B96" s="5" t="n"/>
      <c r="C96" s="19" t="n"/>
      <c r="D96" s="5" t="n"/>
      <c r="E96" s="5" t="n"/>
      <c r="F96" s="6">
        <f>IF(B96&amp;""="","",IFERROR(INDEX('الطلاب'!$C$6:$C$505,MATCH(B96&amp;"",'الطلاب'!$A$6:$A$505,0))&amp;"","كود غير موجود"))</f>
        <v/>
      </c>
      <c r="G96" s="24">
        <f>IF(OR(B96&amp;""="",NOT(ISNUMBER(A96))),"",IF(COUNTIFS($B$6:$B$2005,B96&amp;"",$A$6:$A$2005,"&gt;"&amp;A96)=0,1,0))</f>
        <v/>
      </c>
    </row>
    <row r="97">
      <c r="A97" s="13" t="n"/>
      <c r="B97" s="5" t="n"/>
      <c r="C97" s="19" t="n"/>
      <c r="D97" s="5" t="n"/>
      <c r="E97" s="5" t="n"/>
      <c r="F97" s="6">
        <f>IF(B97&amp;""="","",IFERROR(INDEX('الطلاب'!$C$6:$C$505,MATCH(B97&amp;"",'الطلاب'!$A$6:$A$505,0))&amp;"","كود غير موجود"))</f>
        <v/>
      </c>
      <c r="G97" s="24">
        <f>IF(OR(B97&amp;""="",NOT(ISNUMBER(A97))),"",IF(COUNTIFS($B$6:$B$2005,B97&amp;"",$A$6:$A$2005,"&gt;"&amp;A97)=0,1,0))</f>
        <v/>
      </c>
    </row>
    <row r="98">
      <c r="A98" s="13" t="n"/>
      <c r="B98" s="5" t="n"/>
      <c r="C98" s="19" t="n"/>
      <c r="D98" s="5" t="n"/>
      <c r="E98" s="5" t="n"/>
      <c r="F98" s="6">
        <f>IF(B98&amp;""="","",IFERROR(INDEX('الطلاب'!$C$6:$C$505,MATCH(B98&amp;"",'الطلاب'!$A$6:$A$505,0))&amp;"","كود غير موجود"))</f>
        <v/>
      </c>
      <c r="G98" s="24">
        <f>IF(OR(B98&amp;""="",NOT(ISNUMBER(A98))),"",IF(COUNTIFS($B$6:$B$2005,B98&amp;"",$A$6:$A$2005,"&gt;"&amp;A98)=0,1,0))</f>
        <v/>
      </c>
    </row>
    <row r="99">
      <c r="A99" s="13" t="n"/>
      <c r="B99" s="5" t="n"/>
      <c r="C99" s="19" t="n"/>
      <c r="D99" s="5" t="n"/>
      <c r="E99" s="5" t="n"/>
      <c r="F99" s="6">
        <f>IF(B99&amp;""="","",IFERROR(INDEX('الطلاب'!$C$6:$C$505,MATCH(B99&amp;"",'الطلاب'!$A$6:$A$505,0))&amp;"","كود غير موجود"))</f>
        <v/>
      </c>
      <c r="G99" s="24">
        <f>IF(OR(B99&amp;""="",NOT(ISNUMBER(A99))),"",IF(COUNTIFS($B$6:$B$2005,B99&amp;"",$A$6:$A$2005,"&gt;"&amp;A99)=0,1,0))</f>
        <v/>
      </c>
    </row>
    <row r="100">
      <c r="A100" s="13" t="n"/>
      <c r="B100" s="5" t="n"/>
      <c r="C100" s="19" t="n"/>
      <c r="D100" s="5" t="n"/>
      <c r="E100" s="5" t="n"/>
      <c r="F100" s="6">
        <f>IF(B100&amp;""="","",IFERROR(INDEX('الطلاب'!$C$6:$C$505,MATCH(B100&amp;"",'الطلاب'!$A$6:$A$505,0))&amp;"","كود غير موجود"))</f>
        <v/>
      </c>
      <c r="G100" s="24">
        <f>IF(OR(B100&amp;""="",NOT(ISNUMBER(A100))),"",IF(COUNTIFS($B$6:$B$2005,B100&amp;"",$A$6:$A$2005,"&gt;"&amp;A100)=0,1,0))</f>
        <v/>
      </c>
    </row>
    <row r="101">
      <c r="A101" s="13" t="n"/>
      <c r="B101" s="5" t="n"/>
      <c r="C101" s="19" t="n"/>
      <c r="D101" s="5" t="n"/>
      <c r="E101" s="5" t="n"/>
      <c r="F101" s="6">
        <f>IF(B101&amp;""="","",IFERROR(INDEX('الطلاب'!$C$6:$C$505,MATCH(B101&amp;"",'الطلاب'!$A$6:$A$505,0))&amp;"","كود غير موجود"))</f>
        <v/>
      </c>
      <c r="G101" s="24">
        <f>IF(OR(B101&amp;""="",NOT(ISNUMBER(A101))),"",IF(COUNTIFS($B$6:$B$2005,B101&amp;"",$A$6:$A$2005,"&gt;"&amp;A101)=0,1,0))</f>
        <v/>
      </c>
    </row>
    <row r="102">
      <c r="A102" s="13" t="n"/>
      <c r="B102" s="5" t="n"/>
      <c r="C102" s="19" t="n"/>
      <c r="D102" s="5" t="n"/>
      <c r="E102" s="5" t="n"/>
      <c r="F102" s="6">
        <f>IF(B102&amp;""="","",IFERROR(INDEX('الطلاب'!$C$6:$C$505,MATCH(B102&amp;"",'الطلاب'!$A$6:$A$505,0))&amp;"","كود غير موجود"))</f>
        <v/>
      </c>
      <c r="G102" s="24">
        <f>IF(OR(B102&amp;""="",NOT(ISNUMBER(A102))),"",IF(COUNTIFS($B$6:$B$2005,B102&amp;"",$A$6:$A$2005,"&gt;"&amp;A102)=0,1,0))</f>
        <v/>
      </c>
    </row>
    <row r="103">
      <c r="A103" s="13" t="n"/>
      <c r="B103" s="5" t="n"/>
      <c r="C103" s="19" t="n"/>
      <c r="D103" s="5" t="n"/>
      <c r="E103" s="5" t="n"/>
      <c r="F103" s="6">
        <f>IF(B103&amp;""="","",IFERROR(INDEX('الطلاب'!$C$6:$C$505,MATCH(B103&amp;"",'الطلاب'!$A$6:$A$505,0))&amp;"","كود غير موجود"))</f>
        <v/>
      </c>
      <c r="G103" s="24">
        <f>IF(OR(B103&amp;""="",NOT(ISNUMBER(A103))),"",IF(COUNTIFS($B$6:$B$2005,B103&amp;"",$A$6:$A$2005,"&gt;"&amp;A103)=0,1,0))</f>
        <v/>
      </c>
    </row>
    <row r="104">
      <c r="A104" s="13" t="n"/>
      <c r="B104" s="5" t="n"/>
      <c r="C104" s="19" t="n"/>
      <c r="D104" s="5" t="n"/>
      <c r="E104" s="5" t="n"/>
      <c r="F104" s="6">
        <f>IF(B104&amp;""="","",IFERROR(INDEX('الطلاب'!$C$6:$C$505,MATCH(B104&amp;"",'الطلاب'!$A$6:$A$505,0))&amp;"","كود غير موجود"))</f>
        <v/>
      </c>
      <c r="G104" s="24">
        <f>IF(OR(B104&amp;""="",NOT(ISNUMBER(A104))),"",IF(COUNTIFS($B$6:$B$2005,B104&amp;"",$A$6:$A$2005,"&gt;"&amp;A104)=0,1,0))</f>
        <v/>
      </c>
    </row>
    <row r="105">
      <c r="A105" s="13" t="n"/>
      <c r="B105" s="5" t="n"/>
      <c r="C105" s="19" t="n"/>
      <c r="D105" s="5" t="n"/>
      <c r="E105" s="5" t="n"/>
      <c r="F105" s="6">
        <f>IF(B105&amp;""="","",IFERROR(INDEX('الطلاب'!$C$6:$C$505,MATCH(B105&amp;"",'الطلاب'!$A$6:$A$505,0))&amp;"","كود غير موجود"))</f>
        <v/>
      </c>
      <c r="G105" s="24">
        <f>IF(OR(B105&amp;""="",NOT(ISNUMBER(A105))),"",IF(COUNTIFS($B$6:$B$2005,B105&amp;"",$A$6:$A$2005,"&gt;"&amp;A105)=0,1,0))</f>
        <v/>
      </c>
    </row>
    <row r="106">
      <c r="A106" s="13" t="n"/>
      <c r="B106" s="5" t="n"/>
      <c r="C106" s="19" t="n"/>
      <c r="D106" s="5" t="n"/>
      <c r="E106" s="5" t="n"/>
      <c r="F106" s="6">
        <f>IF(B106&amp;""="","",IFERROR(INDEX('الطلاب'!$C$6:$C$505,MATCH(B106&amp;"",'الطلاب'!$A$6:$A$505,0))&amp;"","كود غير موجود"))</f>
        <v/>
      </c>
      <c r="G106" s="24">
        <f>IF(OR(B106&amp;""="",NOT(ISNUMBER(A106))),"",IF(COUNTIFS($B$6:$B$2005,B106&amp;"",$A$6:$A$2005,"&gt;"&amp;A106)=0,1,0))</f>
        <v/>
      </c>
    </row>
    <row r="107">
      <c r="A107" s="13" t="n"/>
      <c r="B107" s="5" t="n"/>
      <c r="C107" s="19" t="n"/>
      <c r="D107" s="5" t="n"/>
      <c r="E107" s="5" t="n"/>
      <c r="F107" s="6">
        <f>IF(B107&amp;""="","",IFERROR(INDEX('الطلاب'!$C$6:$C$505,MATCH(B107&amp;"",'الطلاب'!$A$6:$A$505,0))&amp;"","كود غير موجود"))</f>
        <v/>
      </c>
      <c r="G107" s="24">
        <f>IF(OR(B107&amp;""="",NOT(ISNUMBER(A107))),"",IF(COUNTIFS($B$6:$B$2005,B107&amp;"",$A$6:$A$2005,"&gt;"&amp;A107)=0,1,0))</f>
        <v/>
      </c>
    </row>
    <row r="108">
      <c r="A108" s="13" t="n"/>
      <c r="B108" s="5" t="n"/>
      <c r="C108" s="19" t="n"/>
      <c r="D108" s="5" t="n"/>
      <c r="E108" s="5" t="n"/>
      <c r="F108" s="6">
        <f>IF(B108&amp;""="","",IFERROR(INDEX('الطلاب'!$C$6:$C$505,MATCH(B108&amp;"",'الطلاب'!$A$6:$A$505,0))&amp;"","كود غير موجود"))</f>
        <v/>
      </c>
      <c r="G108" s="24">
        <f>IF(OR(B108&amp;""="",NOT(ISNUMBER(A108))),"",IF(COUNTIFS($B$6:$B$2005,B108&amp;"",$A$6:$A$2005,"&gt;"&amp;A108)=0,1,0))</f>
        <v/>
      </c>
    </row>
    <row r="109">
      <c r="A109" s="13" t="n"/>
      <c r="B109" s="5" t="n"/>
      <c r="C109" s="19" t="n"/>
      <c r="D109" s="5" t="n"/>
      <c r="E109" s="5" t="n"/>
      <c r="F109" s="6">
        <f>IF(B109&amp;""="","",IFERROR(INDEX('الطلاب'!$C$6:$C$505,MATCH(B109&amp;"",'الطلاب'!$A$6:$A$505,0))&amp;"","كود غير موجود"))</f>
        <v/>
      </c>
      <c r="G109" s="24">
        <f>IF(OR(B109&amp;""="",NOT(ISNUMBER(A109))),"",IF(COUNTIFS($B$6:$B$2005,B109&amp;"",$A$6:$A$2005,"&gt;"&amp;A109)=0,1,0))</f>
        <v/>
      </c>
    </row>
    <row r="110">
      <c r="A110" s="13" t="n"/>
      <c r="B110" s="5" t="n"/>
      <c r="C110" s="19" t="n"/>
      <c r="D110" s="5" t="n"/>
      <c r="E110" s="5" t="n"/>
      <c r="F110" s="6">
        <f>IF(B110&amp;""="","",IFERROR(INDEX('الطلاب'!$C$6:$C$505,MATCH(B110&amp;"",'الطلاب'!$A$6:$A$505,0))&amp;"","كود غير موجود"))</f>
        <v/>
      </c>
      <c r="G110" s="24">
        <f>IF(OR(B110&amp;""="",NOT(ISNUMBER(A110))),"",IF(COUNTIFS($B$6:$B$2005,B110&amp;"",$A$6:$A$2005,"&gt;"&amp;A110)=0,1,0))</f>
        <v/>
      </c>
    </row>
    <row r="111">
      <c r="A111" s="13" t="n"/>
      <c r="B111" s="5" t="n"/>
      <c r="C111" s="19" t="n"/>
      <c r="D111" s="5" t="n"/>
      <c r="E111" s="5" t="n"/>
      <c r="F111" s="6">
        <f>IF(B111&amp;""="","",IFERROR(INDEX('الطلاب'!$C$6:$C$505,MATCH(B111&amp;"",'الطلاب'!$A$6:$A$505,0))&amp;"","كود غير موجود"))</f>
        <v/>
      </c>
      <c r="G111" s="24">
        <f>IF(OR(B111&amp;""="",NOT(ISNUMBER(A111))),"",IF(COUNTIFS($B$6:$B$2005,B111&amp;"",$A$6:$A$2005,"&gt;"&amp;A111)=0,1,0))</f>
        <v/>
      </c>
    </row>
    <row r="112">
      <c r="A112" s="13" t="n"/>
      <c r="B112" s="5" t="n"/>
      <c r="C112" s="19" t="n"/>
      <c r="D112" s="5" t="n"/>
      <c r="E112" s="5" t="n"/>
      <c r="F112" s="6">
        <f>IF(B112&amp;""="","",IFERROR(INDEX('الطلاب'!$C$6:$C$505,MATCH(B112&amp;"",'الطلاب'!$A$6:$A$505,0))&amp;"","كود غير موجود"))</f>
        <v/>
      </c>
      <c r="G112" s="24">
        <f>IF(OR(B112&amp;""="",NOT(ISNUMBER(A112))),"",IF(COUNTIFS($B$6:$B$2005,B112&amp;"",$A$6:$A$2005,"&gt;"&amp;A112)=0,1,0))</f>
        <v/>
      </c>
    </row>
    <row r="113">
      <c r="A113" s="13" t="n"/>
      <c r="B113" s="5" t="n"/>
      <c r="C113" s="19" t="n"/>
      <c r="D113" s="5" t="n"/>
      <c r="E113" s="5" t="n"/>
      <c r="F113" s="6">
        <f>IF(B113&amp;""="","",IFERROR(INDEX('الطلاب'!$C$6:$C$505,MATCH(B113&amp;"",'الطلاب'!$A$6:$A$505,0))&amp;"","كود غير موجود"))</f>
        <v/>
      </c>
      <c r="G113" s="24">
        <f>IF(OR(B113&amp;""="",NOT(ISNUMBER(A113))),"",IF(COUNTIFS($B$6:$B$2005,B113&amp;"",$A$6:$A$2005,"&gt;"&amp;A113)=0,1,0))</f>
        <v/>
      </c>
    </row>
    <row r="114">
      <c r="A114" s="13" t="n"/>
      <c r="B114" s="5" t="n"/>
      <c r="C114" s="19" t="n"/>
      <c r="D114" s="5" t="n"/>
      <c r="E114" s="5" t="n"/>
      <c r="F114" s="6">
        <f>IF(B114&amp;""="","",IFERROR(INDEX('الطلاب'!$C$6:$C$505,MATCH(B114&amp;"",'الطلاب'!$A$6:$A$505,0))&amp;"","كود غير موجود"))</f>
        <v/>
      </c>
      <c r="G114" s="24">
        <f>IF(OR(B114&amp;""="",NOT(ISNUMBER(A114))),"",IF(COUNTIFS($B$6:$B$2005,B114&amp;"",$A$6:$A$2005,"&gt;"&amp;A114)=0,1,0))</f>
        <v/>
      </c>
    </row>
    <row r="115">
      <c r="A115" s="13" t="n"/>
      <c r="B115" s="5" t="n"/>
      <c r="C115" s="19" t="n"/>
      <c r="D115" s="5" t="n"/>
      <c r="E115" s="5" t="n"/>
      <c r="F115" s="6">
        <f>IF(B115&amp;""="","",IFERROR(INDEX('الطلاب'!$C$6:$C$505,MATCH(B115&amp;"",'الطلاب'!$A$6:$A$505,0))&amp;"","كود غير موجود"))</f>
        <v/>
      </c>
      <c r="G115" s="24">
        <f>IF(OR(B115&amp;""="",NOT(ISNUMBER(A115))),"",IF(COUNTIFS($B$6:$B$2005,B115&amp;"",$A$6:$A$2005,"&gt;"&amp;A115)=0,1,0))</f>
        <v/>
      </c>
    </row>
    <row r="116">
      <c r="A116" s="13" t="n"/>
      <c r="B116" s="5" t="n"/>
      <c r="C116" s="19" t="n"/>
      <c r="D116" s="5" t="n"/>
      <c r="E116" s="5" t="n"/>
      <c r="F116" s="6">
        <f>IF(B116&amp;""="","",IFERROR(INDEX('الطلاب'!$C$6:$C$505,MATCH(B116&amp;"",'الطلاب'!$A$6:$A$505,0))&amp;"","كود غير موجود"))</f>
        <v/>
      </c>
      <c r="G116" s="24">
        <f>IF(OR(B116&amp;""="",NOT(ISNUMBER(A116))),"",IF(COUNTIFS($B$6:$B$2005,B116&amp;"",$A$6:$A$2005,"&gt;"&amp;A116)=0,1,0))</f>
        <v/>
      </c>
    </row>
    <row r="117">
      <c r="A117" s="13" t="n"/>
      <c r="B117" s="5" t="n"/>
      <c r="C117" s="19" t="n"/>
      <c r="D117" s="5" t="n"/>
      <c r="E117" s="5" t="n"/>
      <c r="F117" s="6">
        <f>IF(B117&amp;""="","",IFERROR(INDEX('الطلاب'!$C$6:$C$505,MATCH(B117&amp;"",'الطلاب'!$A$6:$A$505,0))&amp;"","كود غير موجود"))</f>
        <v/>
      </c>
      <c r="G117" s="24">
        <f>IF(OR(B117&amp;""="",NOT(ISNUMBER(A117))),"",IF(COUNTIFS($B$6:$B$2005,B117&amp;"",$A$6:$A$2005,"&gt;"&amp;A117)=0,1,0))</f>
        <v/>
      </c>
    </row>
    <row r="118">
      <c r="A118" s="13" t="n"/>
      <c r="B118" s="5" t="n"/>
      <c r="C118" s="19" t="n"/>
      <c r="D118" s="5" t="n"/>
      <c r="E118" s="5" t="n"/>
      <c r="F118" s="6">
        <f>IF(B118&amp;""="","",IFERROR(INDEX('الطلاب'!$C$6:$C$505,MATCH(B118&amp;"",'الطلاب'!$A$6:$A$505,0))&amp;"","كود غير موجود"))</f>
        <v/>
      </c>
      <c r="G118" s="24">
        <f>IF(OR(B118&amp;""="",NOT(ISNUMBER(A118))),"",IF(COUNTIFS($B$6:$B$2005,B118&amp;"",$A$6:$A$2005,"&gt;"&amp;A118)=0,1,0))</f>
        <v/>
      </c>
    </row>
    <row r="119">
      <c r="A119" s="13" t="n"/>
      <c r="B119" s="5" t="n"/>
      <c r="C119" s="19" t="n"/>
      <c r="D119" s="5" t="n"/>
      <c r="E119" s="5" t="n"/>
      <c r="F119" s="6">
        <f>IF(B119&amp;""="","",IFERROR(INDEX('الطلاب'!$C$6:$C$505,MATCH(B119&amp;"",'الطلاب'!$A$6:$A$505,0))&amp;"","كود غير موجود"))</f>
        <v/>
      </c>
      <c r="G119" s="24">
        <f>IF(OR(B119&amp;""="",NOT(ISNUMBER(A119))),"",IF(COUNTIFS($B$6:$B$2005,B119&amp;"",$A$6:$A$2005,"&gt;"&amp;A119)=0,1,0))</f>
        <v/>
      </c>
    </row>
    <row r="120">
      <c r="A120" s="13" t="n"/>
      <c r="B120" s="5" t="n"/>
      <c r="C120" s="19" t="n"/>
      <c r="D120" s="5" t="n"/>
      <c r="E120" s="5" t="n"/>
      <c r="F120" s="6">
        <f>IF(B120&amp;""="","",IFERROR(INDEX('الطلاب'!$C$6:$C$505,MATCH(B120&amp;"",'الطلاب'!$A$6:$A$505,0))&amp;"","كود غير موجود"))</f>
        <v/>
      </c>
      <c r="G120" s="24">
        <f>IF(OR(B120&amp;""="",NOT(ISNUMBER(A120))),"",IF(COUNTIFS($B$6:$B$2005,B120&amp;"",$A$6:$A$2005,"&gt;"&amp;A120)=0,1,0))</f>
        <v/>
      </c>
    </row>
    <row r="121">
      <c r="A121" s="13" t="n"/>
      <c r="B121" s="5" t="n"/>
      <c r="C121" s="19" t="n"/>
      <c r="D121" s="5" t="n"/>
      <c r="E121" s="5" t="n"/>
      <c r="F121" s="6">
        <f>IF(B121&amp;""="","",IFERROR(INDEX('الطلاب'!$C$6:$C$505,MATCH(B121&amp;"",'الطلاب'!$A$6:$A$505,0))&amp;"","كود غير موجود"))</f>
        <v/>
      </c>
      <c r="G121" s="24">
        <f>IF(OR(B121&amp;""="",NOT(ISNUMBER(A121))),"",IF(COUNTIFS($B$6:$B$2005,B121&amp;"",$A$6:$A$2005,"&gt;"&amp;A121)=0,1,0))</f>
        <v/>
      </c>
    </row>
    <row r="122">
      <c r="A122" s="13" t="n"/>
      <c r="B122" s="5" t="n"/>
      <c r="C122" s="19" t="n"/>
      <c r="D122" s="5" t="n"/>
      <c r="E122" s="5" t="n"/>
      <c r="F122" s="6">
        <f>IF(B122&amp;""="","",IFERROR(INDEX('الطلاب'!$C$6:$C$505,MATCH(B122&amp;"",'الطلاب'!$A$6:$A$505,0))&amp;"","كود غير موجود"))</f>
        <v/>
      </c>
      <c r="G122" s="24">
        <f>IF(OR(B122&amp;""="",NOT(ISNUMBER(A122))),"",IF(COUNTIFS($B$6:$B$2005,B122&amp;"",$A$6:$A$2005,"&gt;"&amp;A122)=0,1,0))</f>
        <v/>
      </c>
    </row>
    <row r="123">
      <c r="A123" s="13" t="n"/>
      <c r="B123" s="5" t="n"/>
      <c r="C123" s="19" t="n"/>
      <c r="D123" s="5" t="n"/>
      <c r="E123" s="5" t="n"/>
      <c r="F123" s="6">
        <f>IF(B123&amp;""="","",IFERROR(INDEX('الطلاب'!$C$6:$C$505,MATCH(B123&amp;"",'الطلاب'!$A$6:$A$505,0))&amp;"","كود غير موجود"))</f>
        <v/>
      </c>
      <c r="G123" s="24">
        <f>IF(OR(B123&amp;""="",NOT(ISNUMBER(A123))),"",IF(COUNTIFS($B$6:$B$2005,B123&amp;"",$A$6:$A$2005,"&gt;"&amp;A123)=0,1,0))</f>
        <v/>
      </c>
    </row>
    <row r="124">
      <c r="A124" s="13" t="n"/>
      <c r="B124" s="5" t="n"/>
      <c r="C124" s="19" t="n"/>
      <c r="D124" s="5" t="n"/>
      <c r="E124" s="5" t="n"/>
      <c r="F124" s="6">
        <f>IF(B124&amp;""="","",IFERROR(INDEX('الطلاب'!$C$6:$C$505,MATCH(B124&amp;"",'الطلاب'!$A$6:$A$505,0))&amp;"","كود غير موجود"))</f>
        <v/>
      </c>
      <c r="G124" s="24">
        <f>IF(OR(B124&amp;""="",NOT(ISNUMBER(A124))),"",IF(COUNTIFS($B$6:$B$2005,B124&amp;"",$A$6:$A$2005,"&gt;"&amp;A124)=0,1,0))</f>
        <v/>
      </c>
    </row>
    <row r="125">
      <c r="A125" s="13" t="n"/>
      <c r="B125" s="5" t="n"/>
      <c r="C125" s="19" t="n"/>
      <c r="D125" s="5" t="n"/>
      <c r="E125" s="5" t="n"/>
      <c r="F125" s="6">
        <f>IF(B125&amp;""="","",IFERROR(INDEX('الطلاب'!$C$6:$C$505,MATCH(B125&amp;"",'الطلاب'!$A$6:$A$505,0))&amp;"","كود غير موجود"))</f>
        <v/>
      </c>
      <c r="G125" s="24">
        <f>IF(OR(B125&amp;""="",NOT(ISNUMBER(A125))),"",IF(COUNTIFS($B$6:$B$2005,B125&amp;"",$A$6:$A$2005,"&gt;"&amp;A125)=0,1,0))</f>
        <v/>
      </c>
    </row>
    <row r="126">
      <c r="A126" s="13" t="n"/>
      <c r="B126" s="5" t="n"/>
      <c r="C126" s="19" t="n"/>
      <c r="D126" s="5" t="n"/>
      <c r="E126" s="5" t="n"/>
      <c r="F126" s="6">
        <f>IF(B126&amp;""="","",IFERROR(INDEX('الطلاب'!$C$6:$C$505,MATCH(B126&amp;"",'الطلاب'!$A$6:$A$505,0))&amp;"","كود غير موجود"))</f>
        <v/>
      </c>
      <c r="G126" s="24">
        <f>IF(OR(B126&amp;""="",NOT(ISNUMBER(A126))),"",IF(COUNTIFS($B$6:$B$2005,B126&amp;"",$A$6:$A$2005,"&gt;"&amp;A126)=0,1,0))</f>
        <v/>
      </c>
    </row>
    <row r="127">
      <c r="A127" s="13" t="n"/>
      <c r="B127" s="5" t="n"/>
      <c r="C127" s="19" t="n"/>
      <c r="D127" s="5" t="n"/>
      <c r="E127" s="5" t="n"/>
      <c r="F127" s="6">
        <f>IF(B127&amp;""="","",IFERROR(INDEX('الطلاب'!$C$6:$C$505,MATCH(B127&amp;"",'الطلاب'!$A$6:$A$505,0))&amp;"","كود غير موجود"))</f>
        <v/>
      </c>
      <c r="G127" s="24">
        <f>IF(OR(B127&amp;""="",NOT(ISNUMBER(A127))),"",IF(COUNTIFS($B$6:$B$2005,B127&amp;"",$A$6:$A$2005,"&gt;"&amp;A127)=0,1,0))</f>
        <v/>
      </c>
    </row>
    <row r="128">
      <c r="A128" s="13" t="n"/>
      <c r="B128" s="5" t="n"/>
      <c r="C128" s="19" t="n"/>
      <c r="D128" s="5" t="n"/>
      <c r="E128" s="5" t="n"/>
      <c r="F128" s="6">
        <f>IF(B128&amp;""="","",IFERROR(INDEX('الطلاب'!$C$6:$C$505,MATCH(B128&amp;"",'الطلاب'!$A$6:$A$505,0))&amp;"","كود غير موجود"))</f>
        <v/>
      </c>
      <c r="G128" s="24">
        <f>IF(OR(B128&amp;""="",NOT(ISNUMBER(A128))),"",IF(COUNTIFS($B$6:$B$2005,B128&amp;"",$A$6:$A$2005,"&gt;"&amp;A128)=0,1,0))</f>
        <v/>
      </c>
    </row>
    <row r="129">
      <c r="A129" s="13" t="n"/>
      <c r="B129" s="5" t="n"/>
      <c r="C129" s="19" t="n"/>
      <c r="D129" s="5" t="n"/>
      <c r="E129" s="5" t="n"/>
      <c r="F129" s="6">
        <f>IF(B129&amp;""="","",IFERROR(INDEX('الطلاب'!$C$6:$C$505,MATCH(B129&amp;"",'الطلاب'!$A$6:$A$505,0))&amp;"","كود غير موجود"))</f>
        <v/>
      </c>
      <c r="G129" s="24">
        <f>IF(OR(B129&amp;""="",NOT(ISNUMBER(A129))),"",IF(COUNTIFS($B$6:$B$2005,B129&amp;"",$A$6:$A$2005,"&gt;"&amp;A129)=0,1,0))</f>
        <v/>
      </c>
    </row>
    <row r="130">
      <c r="A130" s="13" t="n"/>
      <c r="B130" s="5" t="n"/>
      <c r="C130" s="19" t="n"/>
      <c r="D130" s="5" t="n"/>
      <c r="E130" s="5" t="n"/>
      <c r="F130" s="6">
        <f>IF(B130&amp;""="","",IFERROR(INDEX('الطلاب'!$C$6:$C$505,MATCH(B130&amp;"",'الطلاب'!$A$6:$A$505,0))&amp;"","كود غير موجود"))</f>
        <v/>
      </c>
      <c r="G130" s="24">
        <f>IF(OR(B130&amp;""="",NOT(ISNUMBER(A130))),"",IF(COUNTIFS($B$6:$B$2005,B130&amp;"",$A$6:$A$2005,"&gt;"&amp;A130)=0,1,0))</f>
        <v/>
      </c>
    </row>
    <row r="131">
      <c r="A131" s="13" t="n"/>
      <c r="B131" s="5" t="n"/>
      <c r="C131" s="19" t="n"/>
      <c r="D131" s="5" t="n"/>
      <c r="E131" s="5" t="n"/>
      <c r="F131" s="6">
        <f>IF(B131&amp;""="","",IFERROR(INDEX('الطلاب'!$C$6:$C$505,MATCH(B131&amp;"",'الطلاب'!$A$6:$A$505,0))&amp;"","كود غير موجود"))</f>
        <v/>
      </c>
      <c r="G131" s="24">
        <f>IF(OR(B131&amp;""="",NOT(ISNUMBER(A131))),"",IF(COUNTIFS($B$6:$B$2005,B131&amp;"",$A$6:$A$2005,"&gt;"&amp;A131)=0,1,0))</f>
        <v/>
      </c>
    </row>
    <row r="132">
      <c r="A132" s="13" t="n"/>
      <c r="B132" s="5" t="n"/>
      <c r="C132" s="19" t="n"/>
      <c r="D132" s="5" t="n"/>
      <c r="E132" s="5" t="n"/>
      <c r="F132" s="6">
        <f>IF(B132&amp;""="","",IFERROR(INDEX('الطلاب'!$C$6:$C$505,MATCH(B132&amp;"",'الطلاب'!$A$6:$A$505,0))&amp;"","كود غير موجود"))</f>
        <v/>
      </c>
      <c r="G132" s="24">
        <f>IF(OR(B132&amp;""="",NOT(ISNUMBER(A132))),"",IF(COUNTIFS($B$6:$B$2005,B132&amp;"",$A$6:$A$2005,"&gt;"&amp;A132)=0,1,0))</f>
        <v/>
      </c>
    </row>
    <row r="133">
      <c r="A133" s="13" t="n"/>
      <c r="B133" s="5" t="n"/>
      <c r="C133" s="19" t="n"/>
      <c r="D133" s="5" t="n"/>
      <c r="E133" s="5" t="n"/>
      <c r="F133" s="6">
        <f>IF(B133&amp;""="","",IFERROR(INDEX('الطلاب'!$C$6:$C$505,MATCH(B133&amp;"",'الطلاب'!$A$6:$A$505,0))&amp;"","كود غير موجود"))</f>
        <v/>
      </c>
      <c r="G133" s="24">
        <f>IF(OR(B133&amp;""="",NOT(ISNUMBER(A133))),"",IF(COUNTIFS($B$6:$B$2005,B133&amp;"",$A$6:$A$2005,"&gt;"&amp;A133)=0,1,0))</f>
        <v/>
      </c>
    </row>
    <row r="134">
      <c r="A134" s="13" t="n"/>
      <c r="B134" s="5" t="n"/>
      <c r="C134" s="19" t="n"/>
      <c r="D134" s="5" t="n"/>
      <c r="E134" s="5" t="n"/>
      <c r="F134" s="6">
        <f>IF(B134&amp;""="","",IFERROR(INDEX('الطلاب'!$C$6:$C$505,MATCH(B134&amp;"",'الطلاب'!$A$6:$A$505,0))&amp;"","كود غير موجود"))</f>
        <v/>
      </c>
      <c r="G134" s="24">
        <f>IF(OR(B134&amp;""="",NOT(ISNUMBER(A134))),"",IF(COUNTIFS($B$6:$B$2005,B134&amp;"",$A$6:$A$2005,"&gt;"&amp;A134)=0,1,0))</f>
        <v/>
      </c>
    </row>
    <row r="135">
      <c r="A135" s="13" t="n"/>
      <c r="B135" s="5" t="n"/>
      <c r="C135" s="19" t="n"/>
      <c r="D135" s="5" t="n"/>
      <c r="E135" s="5" t="n"/>
      <c r="F135" s="6">
        <f>IF(B135&amp;""="","",IFERROR(INDEX('الطلاب'!$C$6:$C$505,MATCH(B135&amp;"",'الطلاب'!$A$6:$A$505,0))&amp;"","كود غير موجود"))</f>
        <v/>
      </c>
      <c r="G135" s="24">
        <f>IF(OR(B135&amp;""="",NOT(ISNUMBER(A135))),"",IF(COUNTIFS($B$6:$B$2005,B135&amp;"",$A$6:$A$2005,"&gt;"&amp;A135)=0,1,0))</f>
        <v/>
      </c>
    </row>
    <row r="136">
      <c r="A136" s="13" t="n"/>
      <c r="B136" s="5" t="n"/>
      <c r="C136" s="19" t="n"/>
      <c r="D136" s="5" t="n"/>
      <c r="E136" s="5" t="n"/>
      <c r="F136" s="6">
        <f>IF(B136&amp;""="","",IFERROR(INDEX('الطلاب'!$C$6:$C$505,MATCH(B136&amp;"",'الطلاب'!$A$6:$A$505,0))&amp;"","كود غير موجود"))</f>
        <v/>
      </c>
      <c r="G136" s="24">
        <f>IF(OR(B136&amp;""="",NOT(ISNUMBER(A136))),"",IF(COUNTIFS($B$6:$B$2005,B136&amp;"",$A$6:$A$2005,"&gt;"&amp;A136)=0,1,0))</f>
        <v/>
      </c>
    </row>
    <row r="137">
      <c r="A137" s="13" t="n"/>
      <c r="B137" s="5" t="n"/>
      <c r="C137" s="19" t="n"/>
      <c r="D137" s="5" t="n"/>
      <c r="E137" s="5" t="n"/>
      <c r="F137" s="6">
        <f>IF(B137&amp;""="","",IFERROR(INDEX('الطلاب'!$C$6:$C$505,MATCH(B137&amp;"",'الطلاب'!$A$6:$A$505,0))&amp;"","كود غير موجود"))</f>
        <v/>
      </c>
      <c r="G137" s="24">
        <f>IF(OR(B137&amp;""="",NOT(ISNUMBER(A137))),"",IF(COUNTIFS($B$6:$B$2005,B137&amp;"",$A$6:$A$2005,"&gt;"&amp;A137)=0,1,0))</f>
        <v/>
      </c>
    </row>
    <row r="138">
      <c r="A138" s="13" t="n"/>
      <c r="B138" s="5" t="n"/>
      <c r="C138" s="19" t="n"/>
      <c r="D138" s="5" t="n"/>
      <c r="E138" s="5" t="n"/>
      <c r="F138" s="6">
        <f>IF(B138&amp;""="","",IFERROR(INDEX('الطلاب'!$C$6:$C$505,MATCH(B138&amp;"",'الطلاب'!$A$6:$A$505,0))&amp;"","كود غير موجود"))</f>
        <v/>
      </c>
      <c r="G138" s="24">
        <f>IF(OR(B138&amp;""="",NOT(ISNUMBER(A138))),"",IF(COUNTIFS($B$6:$B$2005,B138&amp;"",$A$6:$A$2005,"&gt;"&amp;A138)=0,1,0))</f>
        <v/>
      </c>
    </row>
    <row r="139">
      <c r="A139" s="13" t="n"/>
      <c r="B139" s="5" t="n"/>
      <c r="C139" s="19" t="n"/>
      <c r="D139" s="5" t="n"/>
      <c r="E139" s="5" t="n"/>
      <c r="F139" s="6">
        <f>IF(B139&amp;""="","",IFERROR(INDEX('الطلاب'!$C$6:$C$505,MATCH(B139&amp;"",'الطلاب'!$A$6:$A$505,0))&amp;"","كود غير موجود"))</f>
        <v/>
      </c>
      <c r="G139" s="24">
        <f>IF(OR(B139&amp;""="",NOT(ISNUMBER(A139))),"",IF(COUNTIFS($B$6:$B$2005,B139&amp;"",$A$6:$A$2005,"&gt;"&amp;A139)=0,1,0))</f>
        <v/>
      </c>
    </row>
    <row r="140">
      <c r="A140" s="13" t="n"/>
      <c r="B140" s="5" t="n"/>
      <c r="C140" s="19" t="n"/>
      <c r="D140" s="5" t="n"/>
      <c r="E140" s="5" t="n"/>
      <c r="F140" s="6">
        <f>IF(B140&amp;""="","",IFERROR(INDEX('الطلاب'!$C$6:$C$505,MATCH(B140&amp;"",'الطلاب'!$A$6:$A$505,0))&amp;"","كود غير موجود"))</f>
        <v/>
      </c>
      <c r="G140" s="24">
        <f>IF(OR(B140&amp;""="",NOT(ISNUMBER(A140))),"",IF(COUNTIFS($B$6:$B$2005,B140&amp;"",$A$6:$A$2005,"&gt;"&amp;A140)=0,1,0))</f>
        <v/>
      </c>
    </row>
    <row r="141">
      <c r="A141" s="13" t="n"/>
      <c r="B141" s="5" t="n"/>
      <c r="C141" s="19" t="n"/>
      <c r="D141" s="5" t="n"/>
      <c r="E141" s="5" t="n"/>
      <c r="F141" s="6">
        <f>IF(B141&amp;""="","",IFERROR(INDEX('الطلاب'!$C$6:$C$505,MATCH(B141&amp;"",'الطلاب'!$A$6:$A$505,0))&amp;"","كود غير موجود"))</f>
        <v/>
      </c>
      <c r="G141" s="24">
        <f>IF(OR(B141&amp;""="",NOT(ISNUMBER(A141))),"",IF(COUNTIFS($B$6:$B$2005,B141&amp;"",$A$6:$A$2005,"&gt;"&amp;A141)=0,1,0))</f>
        <v/>
      </c>
    </row>
    <row r="142">
      <c r="A142" s="13" t="n"/>
      <c r="B142" s="5" t="n"/>
      <c r="C142" s="19" t="n"/>
      <c r="D142" s="5" t="n"/>
      <c r="E142" s="5" t="n"/>
      <c r="F142" s="6">
        <f>IF(B142&amp;""="","",IFERROR(INDEX('الطلاب'!$C$6:$C$505,MATCH(B142&amp;"",'الطلاب'!$A$6:$A$505,0))&amp;"","كود غير موجود"))</f>
        <v/>
      </c>
      <c r="G142" s="24">
        <f>IF(OR(B142&amp;""="",NOT(ISNUMBER(A142))),"",IF(COUNTIFS($B$6:$B$2005,B142&amp;"",$A$6:$A$2005,"&gt;"&amp;A142)=0,1,0))</f>
        <v/>
      </c>
    </row>
    <row r="143">
      <c r="A143" s="13" t="n"/>
      <c r="B143" s="5" t="n"/>
      <c r="C143" s="19" t="n"/>
      <c r="D143" s="5" t="n"/>
      <c r="E143" s="5" t="n"/>
      <c r="F143" s="6">
        <f>IF(B143&amp;""="","",IFERROR(INDEX('الطلاب'!$C$6:$C$505,MATCH(B143&amp;"",'الطلاب'!$A$6:$A$505,0))&amp;"","كود غير موجود"))</f>
        <v/>
      </c>
      <c r="G143" s="24">
        <f>IF(OR(B143&amp;""="",NOT(ISNUMBER(A143))),"",IF(COUNTIFS($B$6:$B$2005,B143&amp;"",$A$6:$A$2005,"&gt;"&amp;A143)=0,1,0))</f>
        <v/>
      </c>
    </row>
    <row r="144">
      <c r="A144" s="13" t="n"/>
      <c r="B144" s="5" t="n"/>
      <c r="C144" s="19" t="n"/>
      <c r="D144" s="5" t="n"/>
      <c r="E144" s="5" t="n"/>
      <c r="F144" s="6">
        <f>IF(B144&amp;""="","",IFERROR(INDEX('الطلاب'!$C$6:$C$505,MATCH(B144&amp;"",'الطلاب'!$A$6:$A$505,0))&amp;"","كود غير موجود"))</f>
        <v/>
      </c>
      <c r="G144" s="24">
        <f>IF(OR(B144&amp;""="",NOT(ISNUMBER(A144))),"",IF(COUNTIFS($B$6:$B$2005,B144&amp;"",$A$6:$A$2005,"&gt;"&amp;A144)=0,1,0))</f>
        <v/>
      </c>
    </row>
    <row r="145">
      <c r="A145" s="13" t="n"/>
      <c r="B145" s="5" t="n"/>
      <c r="C145" s="19" t="n"/>
      <c r="D145" s="5" t="n"/>
      <c r="E145" s="5" t="n"/>
      <c r="F145" s="6">
        <f>IF(B145&amp;""="","",IFERROR(INDEX('الطلاب'!$C$6:$C$505,MATCH(B145&amp;"",'الطلاب'!$A$6:$A$505,0))&amp;"","كود غير موجود"))</f>
        <v/>
      </c>
      <c r="G145" s="24">
        <f>IF(OR(B145&amp;""="",NOT(ISNUMBER(A145))),"",IF(COUNTIFS($B$6:$B$2005,B145&amp;"",$A$6:$A$2005,"&gt;"&amp;A145)=0,1,0))</f>
        <v/>
      </c>
    </row>
    <row r="146">
      <c r="A146" s="13" t="n"/>
      <c r="B146" s="5" t="n"/>
      <c r="C146" s="19" t="n"/>
      <c r="D146" s="5" t="n"/>
      <c r="E146" s="5" t="n"/>
      <c r="F146" s="6">
        <f>IF(B146&amp;""="","",IFERROR(INDEX('الطلاب'!$C$6:$C$505,MATCH(B146&amp;"",'الطلاب'!$A$6:$A$505,0))&amp;"","كود غير موجود"))</f>
        <v/>
      </c>
      <c r="G146" s="24">
        <f>IF(OR(B146&amp;""="",NOT(ISNUMBER(A146))),"",IF(COUNTIFS($B$6:$B$2005,B146&amp;"",$A$6:$A$2005,"&gt;"&amp;A146)=0,1,0))</f>
        <v/>
      </c>
    </row>
    <row r="147">
      <c r="A147" s="13" t="n"/>
      <c r="B147" s="5" t="n"/>
      <c r="C147" s="19" t="n"/>
      <c r="D147" s="5" t="n"/>
      <c r="E147" s="5" t="n"/>
      <c r="F147" s="6">
        <f>IF(B147&amp;""="","",IFERROR(INDEX('الطلاب'!$C$6:$C$505,MATCH(B147&amp;"",'الطلاب'!$A$6:$A$505,0))&amp;"","كود غير موجود"))</f>
        <v/>
      </c>
      <c r="G147" s="24">
        <f>IF(OR(B147&amp;""="",NOT(ISNUMBER(A147))),"",IF(COUNTIFS($B$6:$B$2005,B147&amp;"",$A$6:$A$2005,"&gt;"&amp;A147)=0,1,0))</f>
        <v/>
      </c>
    </row>
    <row r="148">
      <c r="A148" s="13" t="n"/>
      <c r="B148" s="5" t="n"/>
      <c r="C148" s="19" t="n"/>
      <c r="D148" s="5" t="n"/>
      <c r="E148" s="5" t="n"/>
      <c r="F148" s="6">
        <f>IF(B148&amp;""="","",IFERROR(INDEX('الطلاب'!$C$6:$C$505,MATCH(B148&amp;"",'الطلاب'!$A$6:$A$505,0))&amp;"","كود غير موجود"))</f>
        <v/>
      </c>
      <c r="G148" s="24">
        <f>IF(OR(B148&amp;""="",NOT(ISNUMBER(A148))),"",IF(COUNTIFS($B$6:$B$2005,B148&amp;"",$A$6:$A$2005,"&gt;"&amp;A148)=0,1,0))</f>
        <v/>
      </c>
    </row>
    <row r="149">
      <c r="A149" s="13" t="n"/>
      <c r="B149" s="5" t="n"/>
      <c r="C149" s="19" t="n"/>
      <c r="D149" s="5" t="n"/>
      <c r="E149" s="5" t="n"/>
      <c r="F149" s="6">
        <f>IF(B149&amp;""="","",IFERROR(INDEX('الطلاب'!$C$6:$C$505,MATCH(B149&amp;"",'الطلاب'!$A$6:$A$505,0))&amp;"","كود غير موجود"))</f>
        <v/>
      </c>
      <c r="G149" s="24">
        <f>IF(OR(B149&amp;""="",NOT(ISNUMBER(A149))),"",IF(COUNTIFS($B$6:$B$2005,B149&amp;"",$A$6:$A$2005,"&gt;"&amp;A149)=0,1,0))</f>
        <v/>
      </c>
    </row>
    <row r="150">
      <c r="A150" s="13" t="n"/>
      <c r="B150" s="5" t="n"/>
      <c r="C150" s="19" t="n"/>
      <c r="D150" s="5" t="n"/>
      <c r="E150" s="5" t="n"/>
      <c r="F150" s="6">
        <f>IF(B150&amp;""="","",IFERROR(INDEX('الطلاب'!$C$6:$C$505,MATCH(B150&amp;"",'الطلاب'!$A$6:$A$505,0))&amp;"","كود غير موجود"))</f>
        <v/>
      </c>
      <c r="G150" s="24">
        <f>IF(OR(B150&amp;""="",NOT(ISNUMBER(A150))),"",IF(COUNTIFS($B$6:$B$2005,B150&amp;"",$A$6:$A$2005,"&gt;"&amp;A150)=0,1,0))</f>
        <v/>
      </c>
    </row>
    <row r="151">
      <c r="A151" s="13" t="n"/>
      <c r="B151" s="5" t="n"/>
      <c r="C151" s="19" t="n"/>
      <c r="D151" s="5" t="n"/>
      <c r="E151" s="5" t="n"/>
      <c r="F151" s="6">
        <f>IF(B151&amp;""="","",IFERROR(INDEX('الطلاب'!$C$6:$C$505,MATCH(B151&amp;"",'الطلاب'!$A$6:$A$505,0))&amp;"","كود غير موجود"))</f>
        <v/>
      </c>
      <c r="G151" s="24">
        <f>IF(OR(B151&amp;""="",NOT(ISNUMBER(A151))),"",IF(COUNTIFS($B$6:$B$2005,B151&amp;"",$A$6:$A$2005,"&gt;"&amp;A151)=0,1,0))</f>
        <v/>
      </c>
    </row>
    <row r="152">
      <c r="A152" s="13" t="n"/>
      <c r="B152" s="5" t="n"/>
      <c r="C152" s="19" t="n"/>
      <c r="D152" s="5" t="n"/>
      <c r="E152" s="5" t="n"/>
      <c r="F152" s="6">
        <f>IF(B152&amp;""="","",IFERROR(INDEX('الطلاب'!$C$6:$C$505,MATCH(B152&amp;"",'الطلاب'!$A$6:$A$505,0))&amp;"","كود غير موجود"))</f>
        <v/>
      </c>
      <c r="G152" s="24">
        <f>IF(OR(B152&amp;""="",NOT(ISNUMBER(A152))),"",IF(COUNTIFS($B$6:$B$2005,B152&amp;"",$A$6:$A$2005,"&gt;"&amp;A152)=0,1,0))</f>
        <v/>
      </c>
    </row>
    <row r="153">
      <c r="A153" s="13" t="n"/>
      <c r="B153" s="5" t="n"/>
      <c r="C153" s="19" t="n"/>
      <c r="D153" s="5" t="n"/>
      <c r="E153" s="5" t="n"/>
      <c r="F153" s="6">
        <f>IF(B153&amp;""="","",IFERROR(INDEX('الطلاب'!$C$6:$C$505,MATCH(B153&amp;"",'الطلاب'!$A$6:$A$505,0))&amp;"","كود غير موجود"))</f>
        <v/>
      </c>
      <c r="G153" s="24">
        <f>IF(OR(B153&amp;""="",NOT(ISNUMBER(A153))),"",IF(COUNTIFS($B$6:$B$2005,B153&amp;"",$A$6:$A$2005,"&gt;"&amp;A153)=0,1,0))</f>
        <v/>
      </c>
    </row>
    <row r="154">
      <c r="A154" s="13" t="n"/>
      <c r="B154" s="5" t="n"/>
      <c r="C154" s="19" t="n"/>
      <c r="D154" s="5" t="n"/>
      <c r="E154" s="5" t="n"/>
      <c r="F154" s="6">
        <f>IF(B154&amp;""="","",IFERROR(INDEX('الطلاب'!$C$6:$C$505,MATCH(B154&amp;"",'الطلاب'!$A$6:$A$505,0))&amp;"","كود غير موجود"))</f>
        <v/>
      </c>
      <c r="G154" s="24">
        <f>IF(OR(B154&amp;""="",NOT(ISNUMBER(A154))),"",IF(COUNTIFS($B$6:$B$2005,B154&amp;"",$A$6:$A$2005,"&gt;"&amp;A154)=0,1,0))</f>
        <v/>
      </c>
    </row>
    <row r="155">
      <c r="A155" s="13" t="n"/>
      <c r="B155" s="5" t="n"/>
      <c r="C155" s="19" t="n"/>
      <c r="D155" s="5" t="n"/>
      <c r="E155" s="5" t="n"/>
      <c r="F155" s="6">
        <f>IF(B155&amp;""="","",IFERROR(INDEX('الطلاب'!$C$6:$C$505,MATCH(B155&amp;"",'الطلاب'!$A$6:$A$505,0))&amp;"","كود غير موجود"))</f>
        <v/>
      </c>
      <c r="G155" s="24">
        <f>IF(OR(B155&amp;""="",NOT(ISNUMBER(A155))),"",IF(COUNTIFS($B$6:$B$2005,B155&amp;"",$A$6:$A$2005,"&gt;"&amp;A155)=0,1,0))</f>
        <v/>
      </c>
    </row>
    <row r="156">
      <c r="A156" s="13" t="n"/>
      <c r="B156" s="5" t="n"/>
      <c r="C156" s="19" t="n"/>
      <c r="D156" s="5" t="n"/>
      <c r="E156" s="5" t="n"/>
      <c r="F156" s="6">
        <f>IF(B156&amp;""="","",IFERROR(INDEX('الطلاب'!$C$6:$C$505,MATCH(B156&amp;"",'الطلاب'!$A$6:$A$505,0))&amp;"","كود غير موجود"))</f>
        <v/>
      </c>
      <c r="G156" s="24">
        <f>IF(OR(B156&amp;""="",NOT(ISNUMBER(A156))),"",IF(COUNTIFS($B$6:$B$2005,B156&amp;"",$A$6:$A$2005,"&gt;"&amp;A156)=0,1,0))</f>
        <v/>
      </c>
    </row>
    <row r="157">
      <c r="A157" s="13" t="n"/>
      <c r="B157" s="5" t="n"/>
      <c r="C157" s="19" t="n"/>
      <c r="D157" s="5" t="n"/>
      <c r="E157" s="5" t="n"/>
      <c r="F157" s="6">
        <f>IF(B157&amp;""="","",IFERROR(INDEX('الطلاب'!$C$6:$C$505,MATCH(B157&amp;"",'الطلاب'!$A$6:$A$505,0))&amp;"","كود غير موجود"))</f>
        <v/>
      </c>
      <c r="G157" s="24">
        <f>IF(OR(B157&amp;""="",NOT(ISNUMBER(A157))),"",IF(COUNTIFS($B$6:$B$2005,B157&amp;"",$A$6:$A$2005,"&gt;"&amp;A157)=0,1,0))</f>
        <v/>
      </c>
    </row>
    <row r="158">
      <c r="A158" s="13" t="n"/>
      <c r="B158" s="5" t="n"/>
      <c r="C158" s="19" t="n"/>
      <c r="D158" s="5" t="n"/>
      <c r="E158" s="5" t="n"/>
      <c r="F158" s="6">
        <f>IF(B158&amp;""="","",IFERROR(INDEX('الطلاب'!$C$6:$C$505,MATCH(B158&amp;"",'الطلاب'!$A$6:$A$505,0))&amp;"","كود غير موجود"))</f>
        <v/>
      </c>
      <c r="G158" s="24">
        <f>IF(OR(B158&amp;""="",NOT(ISNUMBER(A158))),"",IF(COUNTIFS($B$6:$B$2005,B158&amp;"",$A$6:$A$2005,"&gt;"&amp;A158)=0,1,0))</f>
        <v/>
      </c>
    </row>
    <row r="159">
      <c r="A159" s="13" t="n"/>
      <c r="B159" s="5" t="n"/>
      <c r="C159" s="19" t="n"/>
      <c r="D159" s="5" t="n"/>
      <c r="E159" s="5" t="n"/>
      <c r="F159" s="6">
        <f>IF(B159&amp;""="","",IFERROR(INDEX('الطلاب'!$C$6:$C$505,MATCH(B159&amp;"",'الطلاب'!$A$6:$A$505,0))&amp;"","كود غير موجود"))</f>
        <v/>
      </c>
      <c r="G159" s="24">
        <f>IF(OR(B159&amp;""="",NOT(ISNUMBER(A159))),"",IF(COUNTIFS($B$6:$B$2005,B159&amp;"",$A$6:$A$2005,"&gt;"&amp;A159)=0,1,0))</f>
        <v/>
      </c>
    </row>
    <row r="160">
      <c r="A160" s="13" t="n"/>
      <c r="B160" s="5" t="n"/>
      <c r="C160" s="19" t="n"/>
      <c r="D160" s="5" t="n"/>
      <c r="E160" s="5" t="n"/>
      <c r="F160" s="6">
        <f>IF(B160&amp;""="","",IFERROR(INDEX('الطلاب'!$C$6:$C$505,MATCH(B160&amp;"",'الطلاب'!$A$6:$A$505,0))&amp;"","كود غير موجود"))</f>
        <v/>
      </c>
      <c r="G160" s="24">
        <f>IF(OR(B160&amp;""="",NOT(ISNUMBER(A160))),"",IF(COUNTIFS($B$6:$B$2005,B160&amp;"",$A$6:$A$2005,"&gt;"&amp;A160)=0,1,0))</f>
        <v/>
      </c>
    </row>
    <row r="161">
      <c r="A161" s="13" t="n"/>
      <c r="B161" s="5" t="n"/>
      <c r="C161" s="19" t="n"/>
      <c r="D161" s="5" t="n"/>
      <c r="E161" s="5" t="n"/>
      <c r="F161" s="6">
        <f>IF(B161&amp;""="","",IFERROR(INDEX('الطلاب'!$C$6:$C$505,MATCH(B161&amp;"",'الطلاب'!$A$6:$A$505,0))&amp;"","كود غير موجود"))</f>
        <v/>
      </c>
      <c r="G161" s="24">
        <f>IF(OR(B161&amp;""="",NOT(ISNUMBER(A161))),"",IF(COUNTIFS($B$6:$B$2005,B161&amp;"",$A$6:$A$2005,"&gt;"&amp;A161)=0,1,0))</f>
        <v/>
      </c>
    </row>
    <row r="162">
      <c r="A162" s="13" t="n"/>
      <c r="B162" s="5" t="n"/>
      <c r="C162" s="19" t="n"/>
      <c r="D162" s="5" t="n"/>
      <c r="E162" s="5" t="n"/>
      <c r="F162" s="6">
        <f>IF(B162&amp;""="","",IFERROR(INDEX('الطلاب'!$C$6:$C$505,MATCH(B162&amp;"",'الطلاب'!$A$6:$A$505,0))&amp;"","كود غير موجود"))</f>
        <v/>
      </c>
      <c r="G162" s="24">
        <f>IF(OR(B162&amp;""="",NOT(ISNUMBER(A162))),"",IF(COUNTIFS($B$6:$B$2005,B162&amp;"",$A$6:$A$2005,"&gt;"&amp;A162)=0,1,0))</f>
        <v/>
      </c>
    </row>
    <row r="163">
      <c r="A163" s="13" t="n"/>
      <c r="B163" s="5" t="n"/>
      <c r="C163" s="19" t="n"/>
      <c r="D163" s="5" t="n"/>
      <c r="E163" s="5" t="n"/>
      <c r="F163" s="6">
        <f>IF(B163&amp;""="","",IFERROR(INDEX('الطلاب'!$C$6:$C$505,MATCH(B163&amp;"",'الطلاب'!$A$6:$A$505,0))&amp;"","كود غير موجود"))</f>
        <v/>
      </c>
      <c r="G163" s="24">
        <f>IF(OR(B163&amp;""="",NOT(ISNUMBER(A163))),"",IF(COUNTIFS($B$6:$B$2005,B163&amp;"",$A$6:$A$2005,"&gt;"&amp;A163)=0,1,0))</f>
        <v/>
      </c>
    </row>
    <row r="164">
      <c r="A164" s="13" t="n"/>
      <c r="B164" s="5" t="n"/>
      <c r="C164" s="19" t="n"/>
      <c r="D164" s="5" t="n"/>
      <c r="E164" s="5" t="n"/>
      <c r="F164" s="6">
        <f>IF(B164&amp;""="","",IFERROR(INDEX('الطلاب'!$C$6:$C$505,MATCH(B164&amp;"",'الطلاب'!$A$6:$A$505,0))&amp;"","كود غير موجود"))</f>
        <v/>
      </c>
      <c r="G164" s="24">
        <f>IF(OR(B164&amp;""="",NOT(ISNUMBER(A164))),"",IF(COUNTIFS($B$6:$B$2005,B164&amp;"",$A$6:$A$2005,"&gt;"&amp;A164)=0,1,0))</f>
        <v/>
      </c>
    </row>
    <row r="165">
      <c r="A165" s="13" t="n"/>
      <c r="B165" s="5" t="n"/>
      <c r="C165" s="19" t="n"/>
      <c r="D165" s="5" t="n"/>
      <c r="E165" s="5" t="n"/>
      <c r="F165" s="6">
        <f>IF(B165&amp;""="","",IFERROR(INDEX('الطلاب'!$C$6:$C$505,MATCH(B165&amp;"",'الطلاب'!$A$6:$A$505,0))&amp;"","كود غير موجود"))</f>
        <v/>
      </c>
      <c r="G165" s="24">
        <f>IF(OR(B165&amp;""="",NOT(ISNUMBER(A165))),"",IF(COUNTIFS($B$6:$B$2005,B165&amp;"",$A$6:$A$2005,"&gt;"&amp;A165)=0,1,0))</f>
        <v/>
      </c>
    </row>
    <row r="166">
      <c r="A166" s="13" t="n"/>
      <c r="B166" s="5" t="n"/>
      <c r="C166" s="19" t="n"/>
      <c r="D166" s="5" t="n"/>
      <c r="E166" s="5" t="n"/>
      <c r="F166" s="6">
        <f>IF(B166&amp;""="","",IFERROR(INDEX('الطلاب'!$C$6:$C$505,MATCH(B166&amp;"",'الطلاب'!$A$6:$A$505,0))&amp;"","كود غير موجود"))</f>
        <v/>
      </c>
      <c r="G166" s="24">
        <f>IF(OR(B166&amp;""="",NOT(ISNUMBER(A166))),"",IF(COUNTIFS($B$6:$B$2005,B166&amp;"",$A$6:$A$2005,"&gt;"&amp;A166)=0,1,0))</f>
        <v/>
      </c>
    </row>
    <row r="167">
      <c r="A167" s="13" t="n"/>
      <c r="B167" s="5" t="n"/>
      <c r="C167" s="19" t="n"/>
      <c r="D167" s="5" t="n"/>
      <c r="E167" s="5" t="n"/>
      <c r="F167" s="6">
        <f>IF(B167&amp;""="","",IFERROR(INDEX('الطلاب'!$C$6:$C$505,MATCH(B167&amp;"",'الطلاب'!$A$6:$A$505,0))&amp;"","كود غير موجود"))</f>
        <v/>
      </c>
      <c r="G167" s="24">
        <f>IF(OR(B167&amp;""="",NOT(ISNUMBER(A167))),"",IF(COUNTIFS($B$6:$B$2005,B167&amp;"",$A$6:$A$2005,"&gt;"&amp;A167)=0,1,0))</f>
        <v/>
      </c>
    </row>
    <row r="168">
      <c r="A168" s="13" t="n"/>
      <c r="B168" s="5" t="n"/>
      <c r="C168" s="19" t="n"/>
      <c r="D168" s="5" t="n"/>
      <c r="E168" s="5" t="n"/>
      <c r="F168" s="6">
        <f>IF(B168&amp;""="","",IFERROR(INDEX('الطلاب'!$C$6:$C$505,MATCH(B168&amp;"",'الطلاب'!$A$6:$A$505,0))&amp;"","كود غير موجود"))</f>
        <v/>
      </c>
      <c r="G168" s="24">
        <f>IF(OR(B168&amp;""="",NOT(ISNUMBER(A168))),"",IF(COUNTIFS($B$6:$B$2005,B168&amp;"",$A$6:$A$2005,"&gt;"&amp;A168)=0,1,0))</f>
        <v/>
      </c>
    </row>
    <row r="169">
      <c r="A169" s="13" t="n"/>
      <c r="B169" s="5" t="n"/>
      <c r="C169" s="19" t="n"/>
      <c r="D169" s="5" t="n"/>
      <c r="E169" s="5" t="n"/>
      <c r="F169" s="6">
        <f>IF(B169&amp;""="","",IFERROR(INDEX('الطلاب'!$C$6:$C$505,MATCH(B169&amp;"",'الطلاب'!$A$6:$A$505,0))&amp;"","كود غير موجود"))</f>
        <v/>
      </c>
      <c r="G169" s="24">
        <f>IF(OR(B169&amp;""="",NOT(ISNUMBER(A169))),"",IF(COUNTIFS($B$6:$B$2005,B169&amp;"",$A$6:$A$2005,"&gt;"&amp;A169)=0,1,0))</f>
        <v/>
      </c>
    </row>
    <row r="170">
      <c r="A170" s="13" t="n"/>
      <c r="B170" s="5" t="n"/>
      <c r="C170" s="19" t="n"/>
      <c r="D170" s="5" t="n"/>
      <c r="E170" s="5" t="n"/>
      <c r="F170" s="6">
        <f>IF(B170&amp;""="","",IFERROR(INDEX('الطلاب'!$C$6:$C$505,MATCH(B170&amp;"",'الطلاب'!$A$6:$A$505,0))&amp;"","كود غير موجود"))</f>
        <v/>
      </c>
      <c r="G170" s="24">
        <f>IF(OR(B170&amp;""="",NOT(ISNUMBER(A170))),"",IF(COUNTIFS($B$6:$B$2005,B170&amp;"",$A$6:$A$2005,"&gt;"&amp;A170)=0,1,0))</f>
        <v/>
      </c>
    </row>
    <row r="171">
      <c r="A171" s="13" t="n"/>
      <c r="B171" s="5" t="n"/>
      <c r="C171" s="19" t="n"/>
      <c r="D171" s="5" t="n"/>
      <c r="E171" s="5" t="n"/>
      <c r="F171" s="6">
        <f>IF(B171&amp;""="","",IFERROR(INDEX('الطلاب'!$C$6:$C$505,MATCH(B171&amp;"",'الطلاب'!$A$6:$A$505,0))&amp;"","كود غير موجود"))</f>
        <v/>
      </c>
      <c r="G171" s="24">
        <f>IF(OR(B171&amp;""="",NOT(ISNUMBER(A171))),"",IF(COUNTIFS($B$6:$B$2005,B171&amp;"",$A$6:$A$2005,"&gt;"&amp;A171)=0,1,0))</f>
        <v/>
      </c>
    </row>
    <row r="172">
      <c r="A172" s="13" t="n"/>
      <c r="B172" s="5" t="n"/>
      <c r="C172" s="19" t="n"/>
      <c r="D172" s="5" t="n"/>
      <c r="E172" s="5" t="n"/>
      <c r="F172" s="6">
        <f>IF(B172&amp;""="","",IFERROR(INDEX('الطلاب'!$C$6:$C$505,MATCH(B172&amp;"",'الطلاب'!$A$6:$A$505,0))&amp;"","كود غير موجود"))</f>
        <v/>
      </c>
      <c r="G172" s="24">
        <f>IF(OR(B172&amp;""="",NOT(ISNUMBER(A172))),"",IF(COUNTIFS($B$6:$B$2005,B172&amp;"",$A$6:$A$2005,"&gt;"&amp;A172)=0,1,0))</f>
        <v/>
      </c>
    </row>
    <row r="173">
      <c r="A173" s="13" t="n"/>
      <c r="B173" s="5" t="n"/>
      <c r="C173" s="19" t="n"/>
      <c r="D173" s="5" t="n"/>
      <c r="E173" s="5" t="n"/>
      <c r="F173" s="6">
        <f>IF(B173&amp;""="","",IFERROR(INDEX('الطلاب'!$C$6:$C$505,MATCH(B173&amp;"",'الطلاب'!$A$6:$A$505,0))&amp;"","كود غير موجود"))</f>
        <v/>
      </c>
      <c r="G173" s="24">
        <f>IF(OR(B173&amp;""="",NOT(ISNUMBER(A173))),"",IF(COUNTIFS($B$6:$B$2005,B173&amp;"",$A$6:$A$2005,"&gt;"&amp;A173)=0,1,0))</f>
        <v/>
      </c>
    </row>
    <row r="174">
      <c r="A174" s="13" t="n"/>
      <c r="B174" s="5" t="n"/>
      <c r="C174" s="19" t="n"/>
      <c r="D174" s="5" t="n"/>
      <c r="E174" s="5" t="n"/>
      <c r="F174" s="6">
        <f>IF(B174&amp;""="","",IFERROR(INDEX('الطلاب'!$C$6:$C$505,MATCH(B174&amp;"",'الطلاب'!$A$6:$A$505,0))&amp;"","كود غير موجود"))</f>
        <v/>
      </c>
      <c r="G174" s="24">
        <f>IF(OR(B174&amp;""="",NOT(ISNUMBER(A174))),"",IF(COUNTIFS($B$6:$B$2005,B174&amp;"",$A$6:$A$2005,"&gt;"&amp;A174)=0,1,0))</f>
        <v/>
      </c>
    </row>
    <row r="175">
      <c r="A175" s="13" t="n"/>
      <c r="B175" s="5" t="n"/>
      <c r="C175" s="19" t="n"/>
      <c r="D175" s="5" t="n"/>
      <c r="E175" s="5" t="n"/>
      <c r="F175" s="6">
        <f>IF(B175&amp;""="","",IFERROR(INDEX('الطلاب'!$C$6:$C$505,MATCH(B175&amp;"",'الطلاب'!$A$6:$A$505,0))&amp;"","كود غير موجود"))</f>
        <v/>
      </c>
      <c r="G175" s="24">
        <f>IF(OR(B175&amp;""="",NOT(ISNUMBER(A175))),"",IF(COUNTIFS($B$6:$B$2005,B175&amp;"",$A$6:$A$2005,"&gt;"&amp;A175)=0,1,0))</f>
        <v/>
      </c>
    </row>
    <row r="176">
      <c r="A176" s="13" t="n"/>
      <c r="B176" s="5" t="n"/>
      <c r="C176" s="19" t="n"/>
      <c r="D176" s="5" t="n"/>
      <c r="E176" s="5" t="n"/>
      <c r="F176" s="6">
        <f>IF(B176&amp;""="","",IFERROR(INDEX('الطلاب'!$C$6:$C$505,MATCH(B176&amp;"",'الطلاب'!$A$6:$A$505,0))&amp;"","كود غير موجود"))</f>
        <v/>
      </c>
      <c r="G176" s="24">
        <f>IF(OR(B176&amp;""="",NOT(ISNUMBER(A176))),"",IF(COUNTIFS($B$6:$B$2005,B176&amp;"",$A$6:$A$2005,"&gt;"&amp;A176)=0,1,0))</f>
        <v/>
      </c>
    </row>
    <row r="177">
      <c r="A177" s="13" t="n"/>
      <c r="B177" s="5" t="n"/>
      <c r="C177" s="19" t="n"/>
      <c r="D177" s="5" t="n"/>
      <c r="E177" s="5" t="n"/>
      <c r="F177" s="6">
        <f>IF(B177&amp;""="","",IFERROR(INDEX('الطلاب'!$C$6:$C$505,MATCH(B177&amp;"",'الطلاب'!$A$6:$A$505,0))&amp;"","كود غير موجود"))</f>
        <v/>
      </c>
      <c r="G177" s="24">
        <f>IF(OR(B177&amp;""="",NOT(ISNUMBER(A177))),"",IF(COUNTIFS($B$6:$B$2005,B177&amp;"",$A$6:$A$2005,"&gt;"&amp;A177)=0,1,0))</f>
        <v/>
      </c>
    </row>
    <row r="178">
      <c r="A178" s="13" t="n"/>
      <c r="B178" s="5" t="n"/>
      <c r="C178" s="19" t="n"/>
      <c r="D178" s="5" t="n"/>
      <c r="E178" s="5" t="n"/>
      <c r="F178" s="6">
        <f>IF(B178&amp;""="","",IFERROR(INDEX('الطلاب'!$C$6:$C$505,MATCH(B178&amp;"",'الطلاب'!$A$6:$A$505,0))&amp;"","كود غير موجود"))</f>
        <v/>
      </c>
      <c r="G178" s="24">
        <f>IF(OR(B178&amp;""="",NOT(ISNUMBER(A178))),"",IF(COUNTIFS($B$6:$B$2005,B178&amp;"",$A$6:$A$2005,"&gt;"&amp;A178)=0,1,0))</f>
        <v/>
      </c>
    </row>
    <row r="179">
      <c r="A179" s="13" t="n"/>
      <c r="B179" s="5" t="n"/>
      <c r="C179" s="19" t="n"/>
      <c r="D179" s="5" t="n"/>
      <c r="E179" s="5" t="n"/>
      <c r="F179" s="6">
        <f>IF(B179&amp;""="","",IFERROR(INDEX('الطلاب'!$C$6:$C$505,MATCH(B179&amp;"",'الطلاب'!$A$6:$A$505,0))&amp;"","كود غير موجود"))</f>
        <v/>
      </c>
      <c r="G179" s="24">
        <f>IF(OR(B179&amp;""="",NOT(ISNUMBER(A179))),"",IF(COUNTIFS($B$6:$B$2005,B179&amp;"",$A$6:$A$2005,"&gt;"&amp;A179)=0,1,0))</f>
        <v/>
      </c>
    </row>
    <row r="180">
      <c r="A180" s="13" t="n"/>
      <c r="B180" s="5" t="n"/>
      <c r="C180" s="19" t="n"/>
      <c r="D180" s="5" t="n"/>
      <c r="E180" s="5" t="n"/>
      <c r="F180" s="6">
        <f>IF(B180&amp;""="","",IFERROR(INDEX('الطلاب'!$C$6:$C$505,MATCH(B180&amp;"",'الطلاب'!$A$6:$A$505,0))&amp;"","كود غير موجود"))</f>
        <v/>
      </c>
      <c r="G180" s="24">
        <f>IF(OR(B180&amp;""="",NOT(ISNUMBER(A180))),"",IF(COUNTIFS($B$6:$B$2005,B180&amp;"",$A$6:$A$2005,"&gt;"&amp;A180)=0,1,0))</f>
        <v/>
      </c>
    </row>
    <row r="181">
      <c r="A181" s="13" t="n"/>
      <c r="B181" s="5" t="n"/>
      <c r="C181" s="19" t="n"/>
      <c r="D181" s="5" t="n"/>
      <c r="E181" s="5" t="n"/>
      <c r="F181" s="6">
        <f>IF(B181&amp;""="","",IFERROR(INDEX('الطلاب'!$C$6:$C$505,MATCH(B181&amp;"",'الطلاب'!$A$6:$A$505,0))&amp;"","كود غير موجود"))</f>
        <v/>
      </c>
      <c r="G181" s="24">
        <f>IF(OR(B181&amp;""="",NOT(ISNUMBER(A181))),"",IF(COUNTIFS($B$6:$B$2005,B181&amp;"",$A$6:$A$2005,"&gt;"&amp;A181)=0,1,0))</f>
        <v/>
      </c>
    </row>
    <row r="182">
      <c r="A182" s="13" t="n"/>
      <c r="B182" s="5" t="n"/>
      <c r="C182" s="19" t="n"/>
      <c r="D182" s="5" t="n"/>
      <c r="E182" s="5" t="n"/>
      <c r="F182" s="6">
        <f>IF(B182&amp;""="","",IFERROR(INDEX('الطلاب'!$C$6:$C$505,MATCH(B182&amp;"",'الطلاب'!$A$6:$A$505,0))&amp;"","كود غير موجود"))</f>
        <v/>
      </c>
      <c r="G182" s="24">
        <f>IF(OR(B182&amp;""="",NOT(ISNUMBER(A182))),"",IF(COUNTIFS($B$6:$B$2005,B182&amp;"",$A$6:$A$2005,"&gt;"&amp;A182)=0,1,0))</f>
        <v/>
      </c>
    </row>
    <row r="183">
      <c r="A183" s="13" t="n"/>
      <c r="B183" s="5" t="n"/>
      <c r="C183" s="19" t="n"/>
      <c r="D183" s="5" t="n"/>
      <c r="E183" s="5" t="n"/>
      <c r="F183" s="6">
        <f>IF(B183&amp;""="","",IFERROR(INDEX('الطلاب'!$C$6:$C$505,MATCH(B183&amp;"",'الطلاب'!$A$6:$A$505,0))&amp;"","كود غير موجود"))</f>
        <v/>
      </c>
      <c r="G183" s="24">
        <f>IF(OR(B183&amp;""="",NOT(ISNUMBER(A183))),"",IF(COUNTIFS($B$6:$B$2005,B183&amp;"",$A$6:$A$2005,"&gt;"&amp;A183)=0,1,0))</f>
        <v/>
      </c>
    </row>
    <row r="184">
      <c r="A184" s="13" t="n"/>
      <c r="B184" s="5" t="n"/>
      <c r="C184" s="19" t="n"/>
      <c r="D184" s="5" t="n"/>
      <c r="E184" s="5" t="n"/>
      <c r="F184" s="6">
        <f>IF(B184&amp;""="","",IFERROR(INDEX('الطلاب'!$C$6:$C$505,MATCH(B184&amp;"",'الطلاب'!$A$6:$A$505,0))&amp;"","كود غير موجود"))</f>
        <v/>
      </c>
      <c r="G184" s="24">
        <f>IF(OR(B184&amp;""="",NOT(ISNUMBER(A184))),"",IF(COUNTIFS($B$6:$B$2005,B184&amp;"",$A$6:$A$2005,"&gt;"&amp;A184)=0,1,0))</f>
        <v/>
      </c>
    </row>
    <row r="185">
      <c r="A185" s="13" t="n"/>
      <c r="B185" s="5" t="n"/>
      <c r="C185" s="19" t="n"/>
      <c r="D185" s="5" t="n"/>
      <c r="E185" s="5" t="n"/>
      <c r="F185" s="6">
        <f>IF(B185&amp;""="","",IFERROR(INDEX('الطلاب'!$C$6:$C$505,MATCH(B185&amp;"",'الطلاب'!$A$6:$A$505,0))&amp;"","كود غير موجود"))</f>
        <v/>
      </c>
      <c r="G185" s="24">
        <f>IF(OR(B185&amp;""="",NOT(ISNUMBER(A185))),"",IF(COUNTIFS($B$6:$B$2005,B185&amp;"",$A$6:$A$2005,"&gt;"&amp;A185)=0,1,0))</f>
        <v/>
      </c>
    </row>
    <row r="186">
      <c r="A186" s="13" t="n"/>
      <c r="B186" s="5" t="n"/>
      <c r="C186" s="19" t="n"/>
      <c r="D186" s="5" t="n"/>
      <c r="E186" s="5" t="n"/>
      <c r="F186" s="6">
        <f>IF(B186&amp;""="","",IFERROR(INDEX('الطلاب'!$C$6:$C$505,MATCH(B186&amp;"",'الطلاب'!$A$6:$A$505,0))&amp;"","كود غير موجود"))</f>
        <v/>
      </c>
      <c r="G186" s="24">
        <f>IF(OR(B186&amp;""="",NOT(ISNUMBER(A186))),"",IF(COUNTIFS($B$6:$B$2005,B186&amp;"",$A$6:$A$2005,"&gt;"&amp;A186)=0,1,0))</f>
        <v/>
      </c>
    </row>
    <row r="187">
      <c r="A187" s="13" t="n"/>
      <c r="B187" s="5" t="n"/>
      <c r="C187" s="19" t="n"/>
      <c r="D187" s="5" t="n"/>
      <c r="E187" s="5" t="n"/>
      <c r="F187" s="6">
        <f>IF(B187&amp;""="","",IFERROR(INDEX('الطلاب'!$C$6:$C$505,MATCH(B187&amp;"",'الطلاب'!$A$6:$A$505,0))&amp;"","كود غير موجود"))</f>
        <v/>
      </c>
      <c r="G187" s="24">
        <f>IF(OR(B187&amp;""="",NOT(ISNUMBER(A187))),"",IF(COUNTIFS($B$6:$B$2005,B187&amp;"",$A$6:$A$2005,"&gt;"&amp;A187)=0,1,0))</f>
        <v/>
      </c>
    </row>
    <row r="188">
      <c r="A188" s="13" t="n"/>
      <c r="B188" s="5" t="n"/>
      <c r="C188" s="19" t="n"/>
      <c r="D188" s="5" t="n"/>
      <c r="E188" s="5" t="n"/>
      <c r="F188" s="6">
        <f>IF(B188&amp;""="","",IFERROR(INDEX('الطلاب'!$C$6:$C$505,MATCH(B188&amp;"",'الطلاب'!$A$6:$A$505,0))&amp;"","كود غير موجود"))</f>
        <v/>
      </c>
      <c r="G188" s="24">
        <f>IF(OR(B188&amp;""="",NOT(ISNUMBER(A188))),"",IF(COUNTIFS($B$6:$B$2005,B188&amp;"",$A$6:$A$2005,"&gt;"&amp;A188)=0,1,0))</f>
        <v/>
      </c>
    </row>
    <row r="189">
      <c r="A189" s="13" t="n"/>
      <c r="B189" s="5" t="n"/>
      <c r="C189" s="19" t="n"/>
      <c r="D189" s="5" t="n"/>
      <c r="E189" s="5" t="n"/>
      <c r="F189" s="6">
        <f>IF(B189&amp;""="","",IFERROR(INDEX('الطلاب'!$C$6:$C$505,MATCH(B189&amp;"",'الطلاب'!$A$6:$A$505,0))&amp;"","كود غير موجود"))</f>
        <v/>
      </c>
      <c r="G189" s="24">
        <f>IF(OR(B189&amp;""="",NOT(ISNUMBER(A189))),"",IF(COUNTIFS($B$6:$B$2005,B189&amp;"",$A$6:$A$2005,"&gt;"&amp;A189)=0,1,0))</f>
        <v/>
      </c>
    </row>
    <row r="190">
      <c r="A190" s="13" t="n"/>
      <c r="B190" s="5" t="n"/>
      <c r="C190" s="19" t="n"/>
      <c r="D190" s="5" t="n"/>
      <c r="E190" s="5" t="n"/>
      <c r="F190" s="6">
        <f>IF(B190&amp;""="","",IFERROR(INDEX('الطلاب'!$C$6:$C$505,MATCH(B190&amp;"",'الطلاب'!$A$6:$A$505,0))&amp;"","كود غير موجود"))</f>
        <v/>
      </c>
      <c r="G190" s="24">
        <f>IF(OR(B190&amp;""="",NOT(ISNUMBER(A190))),"",IF(COUNTIFS($B$6:$B$2005,B190&amp;"",$A$6:$A$2005,"&gt;"&amp;A190)=0,1,0))</f>
        <v/>
      </c>
    </row>
    <row r="191">
      <c r="A191" s="13" t="n"/>
      <c r="B191" s="5" t="n"/>
      <c r="C191" s="19" t="n"/>
      <c r="D191" s="5" t="n"/>
      <c r="E191" s="5" t="n"/>
      <c r="F191" s="6">
        <f>IF(B191&amp;""="","",IFERROR(INDEX('الطلاب'!$C$6:$C$505,MATCH(B191&amp;"",'الطلاب'!$A$6:$A$505,0))&amp;"","كود غير موجود"))</f>
        <v/>
      </c>
      <c r="G191" s="24">
        <f>IF(OR(B191&amp;""="",NOT(ISNUMBER(A191))),"",IF(COUNTIFS($B$6:$B$2005,B191&amp;"",$A$6:$A$2005,"&gt;"&amp;A191)=0,1,0))</f>
        <v/>
      </c>
    </row>
    <row r="192">
      <c r="A192" s="13" t="n"/>
      <c r="B192" s="5" t="n"/>
      <c r="C192" s="19" t="n"/>
      <c r="D192" s="5" t="n"/>
      <c r="E192" s="5" t="n"/>
      <c r="F192" s="6">
        <f>IF(B192&amp;""="","",IFERROR(INDEX('الطلاب'!$C$6:$C$505,MATCH(B192&amp;"",'الطلاب'!$A$6:$A$505,0))&amp;"","كود غير موجود"))</f>
        <v/>
      </c>
      <c r="G192" s="24">
        <f>IF(OR(B192&amp;""="",NOT(ISNUMBER(A192))),"",IF(COUNTIFS($B$6:$B$2005,B192&amp;"",$A$6:$A$2005,"&gt;"&amp;A192)=0,1,0))</f>
        <v/>
      </c>
    </row>
    <row r="193">
      <c r="A193" s="13" t="n"/>
      <c r="B193" s="5" t="n"/>
      <c r="C193" s="19" t="n"/>
      <c r="D193" s="5" t="n"/>
      <c r="E193" s="5" t="n"/>
      <c r="F193" s="6">
        <f>IF(B193&amp;""="","",IFERROR(INDEX('الطلاب'!$C$6:$C$505,MATCH(B193&amp;"",'الطلاب'!$A$6:$A$505,0))&amp;"","كود غير موجود"))</f>
        <v/>
      </c>
      <c r="G193" s="24">
        <f>IF(OR(B193&amp;""="",NOT(ISNUMBER(A193))),"",IF(COUNTIFS($B$6:$B$2005,B193&amp;"",$A$6:$A$2005,"&gt;"&amp;A193)=0,1,0))</f>
        <v/>
      </c>
    </row>
    <row r="194">
      <c r="A194" s="13" t="n"/>
      <c r="B194" s="5" t="n"/>
      <c r="C194" s="19" t="n"/>
      <c r="D194" s="5" t="n"/>
      <c r="E194" s="5" t="n"/>
      <c r="F194" s="6">
        <f>IF(B194&amp;""="","",IFERROR(INDEX('الطلاب'!$C$6:$C$505,MATCH(B194&amp;"",'الطلاب'!$A$6:$A$505,0))&amp;"","كود غير موجود"))</f>
        <v/>
      </c>
      <c r="G194" s="24">
        <f>IF(OR(B194&amp;""="",NOT(ISNUMBER(A194))),"",IF(COUNTIFS($B$6:$B$2005,B194&amp;"",$A$6:$A$2005,"&gt;"&amp;A194)=0,1,0))</f>
        <v/>
      </c>
    </row>
    <row r="195">
      <c r="A195" s="13" t="n"/>
      <c r="B195" s="5" t="n"/>
      <c r="C195" s="19" t="n"/>
      <c r="D195" s="5" t="n"/>
      <c r="E195" s="5" t="n"/>
      <c r="F195" s="6">
        <f>IF(B195&amp;""="","",IFERROR(INDEX('الطلاب'!$C$6:$C$505,MATCH(B195&amp;"",'الطلاب'!$A$6:$A$505,0))&amp;"","كود غير موجود"))</f>
        <v/>
      </c>
      <c r="G195" s="24">
        <f>IF(OR(B195&amp;""="",NOT(ISNUMBER(A195))),"",IF(COUNTIFS($B$6:$B$2005,B195&amp;"",$A$6:$A$2005,"&gt;"&amp;A195)=0,1,0))</f>
        <v/>
      </c>
    </row>
    <row r="196">
      <c r="A196" s="13" t="n"/>
      <c r="B196" s="5" t="n"/>
      <c r="C196" s="19" t="n"/>
      <c r="D196" s="5" t="n"/>
      <c r="E196" s="5" t="n"/>
      <c r="F196" s="6">
        <f>IF(B196&amp;""="","",IFERROR(INDEX('الطلاب'!$C$6:$C$505,MATCH(B196&amp;"",'الطلاب'!$A$6:$A$505,0))&amp;"","كود غير موجود"))</f>
        <v/>
      </c>
      <c r="G196" s="24">
        <f>IF(OR(B196&amp;""="",NOT(ISNUMBER(A196))),"",IF(COUNTIFS($B$6:$B$2005,B196&amp;"",$A$6:$A$2005,"&gt;"&amp;A196)=0,1,0))</f>
        <v/>
      </c>
    </row>
    <row r="197">
      <c r="A197" s="13" t="n"/>
      <c r="B197" s="5" t="n"/>
      <c r="C197" s="19" t="n"/>
      <c r="D197" s="5" t="n"/>
      <c r="E197" s="5" t="n"/>
      <c r="F197" s="6">
        <f>IF(B197&amp;""="","",IFERROR(INDEX('الطلاب'!$C$6:$C$505,MATCH(B197&amp;"",'الطلاب'!$A$6:$A$505,0))&amp;"","كود غير موجود"))</f>
        <v/>
      </c>
      <c r="G197" s="24">
        <f>IF(OR(B197&amp;""="",NOT(ISNUMBER(A197))),"",IF(COUNTIFS($B$6:$B$2005,B197&amp;"",$A$6:$A$2005,"&gt;"&amp;A197)=0,1,0))</f>
        <v/>
      </c>
    </row>
    <row r="198">
      <c r="A198" s="13" t="n"/>
      <c r="B198" s="5" t="n"/>
      <c r="C198" s="19" t="n"/>
      <c r="D198" s="5" t="n"/>
      <c r="E198" s="5" t="n"/>
      <c r="F198" s="6">
        <f>IF(B198&amp;""="","",IFERROR(INDEX('الطلاب'!$C$6:$C$505,MATCH(B198&amp;"",'الطلاب'!$A$6:$A$505,0))&amp;"","كود غير موجود"))</f>
        <v/>
      </c>
      <c r="G198" s="24">
        <f>IF(OR(B198&amp;""="",NOT(ISNUMBER(A198))),"",IF(COUNTIFS($B$6:$B$2005,B198&amp;"",$A$6:$A$2005,"&gt;"&amp;A198)=0,1,0))</f>
        <v/>
      </c>
    </row>
    <row r="199">
      <c r="A199" s="13" t="n"/>
      <c r="B199" s="5" t="n"/>
      <c r="C199" s="19" t="n"/>
      <c r="D199" s="5" t="n"/>
      <c r="E199" s="5" t="n"/>
      <c r="F199" s="6">
        <f>IF(B199&amp;""="","",IFERROR(INDEX('الطلاب'!$C$6:$C$505,MATCH(B199&amp;"",'الطلاب'!$A$6:$A$505,0))&amp;"","كود غير موجود"))</f>
        <v/>
      </c>
      <c r="G199" s="24">
        <f>IF(OR(B199&amp;""="",NOT(ISNUMBER(A199))),"",IF(COUNTIFS($B$6:$B$2005,B199&amp;"",$A$6:$A$2005,"&gt;"&amp;A199)=0,1,0))</f>
        <v/>
      </c>
    </row>
    <row r="200">
      <c r="A200" s="13" t="n"/>
      <c r="B200" s="5" t="n"/>
      <c r="C200" s="19" t="n"/>
      <c r="D200" s="5" t="n"/>
      <c r="E200" s="5" t="n"/>
      <c r="F200" s="6">
        <f>IF(B200&amp;""="","",IFERROR(INDEX('الطلاب'!$C$6:$C$505,MATCH(B200&amp;"",'الطلاب'!$A$6:$A$505,0))&amp;"","كود غير موجود"))</f>
        <v/>
      </c>
      <c r="G200" s="24">
        <f>IF(OR(B200&amp;""="",NOT(ISNUMBER(A200))),"",IF(COUNTIFS($B$6:$B$2005,B200&amp;"",$A$6:$A$2005,"&gt;"&amp;A200)=0,1,0))</f>
        <v/>
      </c>
    </row>
    <row r="201">
      <c r="A201" s="13" t="n"/>
      <c r="B201" s="5" t="n"/>
      <c r="C201" s="19" t="n"/>
      <c r="D201" s="5" t="n"/>
      <c r="E201" s="5" t="n"/>
      <c r="F201" s="6">
        <f>IF(B201&amp;""="","",IFERROR(INDEX('الطلاب'!$C$6:$C$505,MATCH(B201&amp;"",'الطلاب'!$A$6:$A$505,0))&amp;"","كود غير موجود"))</f>
        <v/>
      </c>
      <c r="G201" s="24">
        <f>IF(OR(B201&amp;""="",NOT(ISNUMBER(A201))),"",IF(COUNTIFS($B$6:$B$2005,B201&amp;"",$A$6:$A$2005,"&gt;"&amp;A201)=0,1,0))</f>
        <v/>
      </c>
    </row>
    <row r="202">
      <c r="A202" s="13" t="n"/>
      <c r="B202" s="5" t="n"/>
      <c r="C202" s="19" t="n"/>
      <c r="D202" s="5" t="n"/>
      <c r="E202" s="5" t="n"/>
      <c r="F202" s="6">
        <f>IF(B202&amp;""="","",IFERROR(INDEX('الطلاب'!$C$6:$C$505,MATCH(B202&amp;"",'الطلاب'!$A$6:$A$505,0))&amp;"","كود غير موجود"))</f>
        <v/>
      </c>
      <c r="G202" s="24">
        <f>IF(OR(B202&amp;""="",NOT(ISNUMBER(A202))),"",IF(COUNTIFS($B$6:$B$2005,B202&amp;"",$A$6:$A$2005,"&gt;"&amp;A202)=0,1,0))</f>
        <v/>
      </c>
    </row>
    <row r="203">
      <c r="A203" s="13" t="n"/>
      <c r="B203" s="5" t="n"/>
      <c r="C203" s="19" t="n"/>
      <c r="D203" s="5" t="n"/>
      <c r="E203" s="5" t="n"/>
      <c r="F203" s="6">
        <f>IF(B203&amp;""="","",IFERROR(INDEX('الطلاب'!$C$6:$C$505,MATCH(B203&amp;"",'الطلاب'!$A$6:$A$505,0))&amp;"","كود غير موجود"))</f>
        <v/>
      </c>
      <c r="G203" s="24">
        <f>IF(OR(B203&amp;""="",NOT(ISNUMBER(A203))),"",IF(COUNTIFS($B$6:$B$2005,B203&amp;"",$A$6:$A$2005,"&gt;"&amp;A203)=0,1,0))</f>
        <v/>
      </c>
    </row>
    <row r="204">
      <c r="A204" s="13" t="n"/>
      <c r="B204" s="5" t="n"/>
      <c r="C204" s="19" t="n"/>
      <c r="D204" s="5" t="n"/>
      <c r="E204" s="5" t="n"/>
      <c r="F204" s="6">
        <f>IF(B204&amp;""="","",IFERROR(INDEX('الطلاب'!$C$6:$C$505,MATCH(B204&amp;"",'الطلاب'!$A$6:$A$505,0))&amp;"","كود غير موجود"))</f>
        <v/>
      </c>
      <c r="G204" s="24">
        <f>IF(OR(B204&amp;""="",NOT(ISNUMBER(A204))),"",IF(COUNTIFS($B$6:$B$2005,B204&amp;"",$A$6:$A$2005,"&gt;"&amp;A204)=0,1,0))</f>
        <v/>
      </c>
    </row>
    <row r="205">
      <c r="A205" s="13" t="n"/>
      <c r="B205" s="5" t="n"/>
      <c r="C205" s="19" t="n"/>
      <c r="D205" s="5" t="n"/>
      <c r="E205" s="5" t="n"/>
      <c r="F205" s="6">
        <f>IF(B205&amp;""="","",IFERROR(INDEX('الطلاب'!$C$6:$C$505,MATCH(B205&amp;"",'الطلاب'!$A$6:$A$505,0))&amp;"","كود غير موجود"))</f>
        <v/>
      </c>
      <c r="G205" s="24">
        <f>IF(OR(B205&amp;""="",NOT(ISNUMBER(A205))),"",IF(COUNTIFS($B$6:$B$2005,B205&amp;"",$A$6:$A$2005,"&gt;"&amp;A205)=0,1,0))</f>
        <v/>
      </c>
    </row>
    <row r="206">
      <c r="A206" s="13" t="n"/>
      <c r="B206" s="5" t="n"/>
      <c r="C206" s="19" t="n"/>
      <c r="D206" s="5" t="n"/>
      <c r="E206" s="5" t="n"/>
      <c r="F206" s="6">
        <f>IF(B206&amp;""="","",IFERROR(INDEX('الطلاب'!$C$6:$C$505,MATCH(B206&amp;"",'الطلاب'!$A$6:$A$505,0))&amp;"","كود غير موجود"))</f>
        <v/>
      </c>
      <c r="G206" s="24">
        <f>IF(OR(B206&amp;""="",NOT(ISNUMBER(A206))),"",IF(COUNTIFS($B$6:$B$2005,B206&amp;"",$A$6:$A$2005,"&gt;"&amp;A206)=0,1,0))</f>
        <v/>
      </c>
    </row>
    <row r="207">
      <c r="A207" s="13" t="n"/>
      <c r="B207" s="5" t="n"/>
      <c r="C207" s="19" t="n"/>
      <c r="D207" s="5" t="n"/>
      <c r="E207" s="5" t="n"/>
      <c r="F207" s="6">
        <f>IF(B207&amp;""="","",IFERROR(INDEX('الطلاب'!$C$6:$C$505,MATCH(B207&amp;"",'الطلاب'!$A$6:$A$505,0))&amp;"","كود غير موجود"))</f>
        <v/>
      </c>
      <c r="G207" s="24">
        <f>IF(OR(B207&amp;""="",NOT(ISNUMBER(A207))),"",IF(COUNTIFS($B$6:$B$2005,B207&amp;"",$A$6:$A$2005,"&gt;"&amp;A207)=0,1,0))</f>
        <v/>
      </c>
    </row>
    <row r="208">
      <c r="A208" s="13" t="n"/>
      <c r="B208" s="5" t="n"/>
      <c r="C208" s="19" t="n"/>
      <c r="D208" s="5" t="n"/>
      <c r="E208" s="5" t="n"/>
      <c r="F208" s="6">
        <f>IF(B208&amp;""="","",IFERROR(INDEX('الطلاب'!$C$6:$C$505,MATCH(B208&amp;"",'الطلاب'!$A$6:$A$505,0))&amp;"","كود غير موجود"))</f>
        <v/>
      </c>
      <c r="G208" s="24">
        <f>IF(OR(B208&amp;""="",NOT(ISNUMBER(A208))),"",IF(COUNTIFS($B$6:$B$2005,B208&amp;"",$A$6:$A$2005,"&gt;"&amp;A208)=0,1,0))</f>
        <v/>
      </c>
    </row>
    <row r="209">
      <c r="A209" s="13" t="n"/>
      <c r="B209" s="5" t="n"/>
      <c r="C209" s="19" t="n"/>
      <c r="D209" s="5" t="n"/>
      <c r="E209" s="5" t="n"/>
      <c r="F209" s="6">
        <f>IF(B209&amp;""="","",IFERROR(INDEX('الطلاب'!$C$6:$C$505,MATCH(B209&amp;"",'الطلاب'!$A$6:$A$505,0))&amp;"","كود غير موجود"))</f>
        <v/>
      </c>
      <c r="G209" s="24">
        <f>IF(OR(B209&amp;""="",NOT(ISNUMBER(A209))),"",IF(COUNTIFS($B$6:$B$2005,B209&amp;"",$A$6:$A$2005,"&gt;"&amp;A209)=0,1,0))</f>
        <v/>
      </c>
    </row>
    <row r="210">
      <c r="A210" s="13" t="n"/>
      <c r="B210" s="5" t="n"/>
      <c r="C210" s="19" t="n"/>
      <c r="D210" s="5" t="n"/>
      <c r="E210" s="5" t="n"/>
      <c r="F210" s="6">
        <f>IF(B210&amp;""="","",IFERROR(INDEX('الطلاب'!$C$6:$C$505,MATCH(B210&amp;"",'الطلاب'!$A$6:$A$505,0))&amp;"","كود غير موجود"))</f>
        <v/>
      </c>
      <c r="G210" s="24">
        <f>IF(OR(B210&amp;""="",NOT(ISNUMBER(A210))),"",IF(COUNTIFS($B$6:$B$2005,B210&amp;"",$A$6:$A$2005,"&gt;"&amp;A210)=0,1,0))</f>
        <v/>
      </c>
    </row>
    <row r="211">
      <c r="A211" s="13" t="n"/>
      <c r="B211" s="5" t="n"/>
      <c r="C211" s="19" t="n"/>
      <c r="D211" s="5" t="n"/>
      <c r="E211" s="5" t="n"/>
      <c r="F211" s="6">
        <f>IF(B211&amp;""="","",IFERROR(INDEX('الطلاب'!$C$6:$C$505,MATCH(B211&amp;"",'الطلاب'!$A$6:$A$505,0))&amp;"","كود غير موجود"))</f>
        <v/>
      </c>
      <c r="G211" s="24">
        <f>IF(OR(B211&amp;""="",NOT(ISNUMBER(A211))),"",IF(COUNTIFS($B$6:$B$2005,B211&amp;"",$A$6:$A$2005,"&gt;"&amp;A211)=0,1,0))</f>
        <v/>
      </c>
    </row>
    <row r="212">
      <c r="A212" s="13" t="n"/>
      <c r="B212" s="5" t="n"/>
      <c r="C212" s="19" t="n"/>
      <c r="D212" s="5" t="n"/>
      <c r="E212" s="5" t="n"/>
      <c r="F212" s="6">
        <f>IF(B212&amp;""="","",IFERROR(INDEX('الطلاب'!$C$6:$C$505,MATCH(B212&amp;"",'الطلاب'!$A$6:$A$505,0))&amp;"","كود غير موجود"))</f>
        <v/>
      </c>
      <c r="G212" s="24">
        <f>IF(OR(B212&amp;""="",NOT(ISNUMBER(A212))),"",IF(COUNTIFS($B$6:$B$2005,B212&amp;"",$A$6:$A$2005,"&gt;"&amp;A212)=0,1,0))</f>
        <v/>
      </c>
    </row>
    <row r="213">
      <c r="A213" s="13" t="n"/>
      <c r="B213" s="5" t="n"/>
      <c r="C213" s="19" t="n"/>
      <c r="D213" s="5" t="n"/>
      <c r="E213" s="5" t="n"/>
      <c r="F213" s="6">
        <f>IF(B213&amp;""="","",IFERROR(INDEX('الطلاب'!$C$6:$C$505,MATCH(B213&amp;"",'الطلاب'!$A$6:$A$505,0))&amp;"","كود غير موجود"))</f>
        <v/>
      </c>
      <c r="G213" s="24">
        <f>IF(OR(B213&amp;""="",NOT(ISNUMBER(A213))),"",IF(COUNTIFS($B$6:$B$2005,B213&amp;"",$A$6:$A$2005,"&gt;"&amp;A213)=0,1,0))</f>
        <v/>
      </c>
    </row>
    <row r="214">
      <c r="A214" s="13" t="n"/>
      <c r="B214" s="5" t="n"/>
      <c r="C214" s="19" t="n"/>
      <c r="D214" s="5" t="n"/>
      <c r="E214" s="5" t="n"/>
      <c r="F214" s="6">
        <f>IF(B214&amp;""="","",IFERROR(INDEX('الطلاب'!$C$6:$C$505,MATCH(B214&amp;"",'الطلاب'!$A$6:$A$505,0))&amp;"","كود غير موجود"))</f>
        <v/>
      </c>
      <c r="G214" s="24">
        <f>IF(OR(B214&amp;""="",NOT(ISNUMBER(A214))),"",IF(COUNTIFS($B$6:$B$2005,B214&amp;"",$A$6:$A$2005,"&gt;"&amp;A214)=0,1,0))</f>
        <v/>
      </c>
    </row>
    <row r="215">
      <c r="A215" s="13" t="n"/>
      <c r="B215" s="5" t="n"/>
      <c r="C215" s="19" t="n"/>
      <c r="D215" s="5" t="n"/>
      <c r="E215" s="5" t="n"/>
      <c r="F215" s="6">
        <f>IF(B215&amp;""="","",IFERROR(INDEX('الطلاب'!$C$6:$C$505,MATCH(B215&amp;"",'الطلاب'!$A$6:$A$505,0))&amp;"","كود غير موجود"))</f>
        <v/>
      </c>
      <c r="G215" s="24">
        <f>IF(OR(B215&amp;""="",NOT(ISNUMBER(A215))),"",IF(COUNTIFS($B$6:$B$2005,B215&amp;"",$A$6:$A$2005,"&gt;"&amp;A215)=0,1,0))</f>
        <v/>
      </c>
    </row>
    <row r="216">
      <c r="A216" s="13" t="n"/>
      <c r="B216" s="5" t="n"/>
      <c r="C216" s="19" t="n"/>
      <c r="D216" s="5" t="n"/>
      <c r="E216" s="5" t="n"/>
      <c r="F216" s="6">
        <f>IF(B216&amp;""="","",IFERROR(INDEX('الطلاب'!$C$6:$C$505,MATCH(B216&amp;"",'الطلاب'!$A$6:$A$505,0))&amp;"","كود غير موجود"))</f>
        <v/>
      </c>
      <c r="G216" s="24">
        <f>IF(OR(B216&amp;""="",NOT(ISNUMBER(A216))),"",IF(COUNTIFS($B$6:$B$2005,B216&amp;"",$A$6:$A$2005,"&gt;"&amp;A216)=0,1,0))</f>
        <v/>
      </c>
    </row>
    <row r="217">
      <c r="A217" s="13" t="n"/>
      <c r="B217" s="5" t="n"/>
      <c r="C217" s="19" t="n"/>
      <c r="D217" s="5" t="n"/>
      <c r="E217" s="5" t="n"/>
      <c r="F217" s="6">
        <f>IF(B217&amp;""="","",IFERROR(INDEX('الطلاب'!$C$6:$C$505,MATCH(B217&amp;"",'الطلاب'!$A$6:$A$505,0))&amp;"","كود غير موجود"))</f>
        <v/>
      </c>
      <c r="G217" s="24">
        <f>IF(OR(B217&amp;""="",NOT(ISNUMBER(A217))),"",IF(COUNTIFS($B$6:$B$2005,B217&amp;"",$A$6:$A$2005,"&gt;"&amp;A217)=0,1,0))</f>
        <v/>
      </c>
    </row>
    <row r="218">
      <c r="A218" s="13" t="n"/>
      <c r="B218" s="5" t="n"/>
      <c r="C218" s="19" t="n"/>
      <c r="D218" s="5" t="n"/>
      <c r="E218" s="5" t="n"/>
      <c r="F218" s="6">
        <f>IF(B218&amp;""="","",IFERROR(INDEX('الطلاب'!$C$6:$C$505,MATCH(B218&amp;"",'الطلاب'!$A$6:$A$505,0))&amp;"","كود غير موجود"))</f>
        <v/>
      </c>
      <c r="G218" s="24">
        <f>IF(OR(B218&amp;""="",NOT(ISNUMBER(A218))),"",IF(COUNTIFS($B$6:$B$2005,B218&amp;"",$A$6:$A$2005,"&gt;"&amp;A218)=0,1,0))</f>
        <v/>
      </c>
    </row>
    <row r="219">
      <c r="A219" s="13" t="n"/>
      <c r="B219" s="5" t="n"/>
      <c r="C219" s="19" t="n"/>
      <c r="D219" s="5" t="n"/>
      <c r="E219" s="5" t="n"/>
      <c r="F219" s="6">
        <f>IF(B219&amp;""="","",IFERROR(INDEX('الطلاب'!$C$6:$C$505,MATCH(B219&amp;"",'الطلاب'!$A$6:$A$505,0))&amp;"","كود غير موجود"))</f>
        <v/>
      </c>
      <c r="G219" s="24">
        <f>IF(OR(B219&amp;""="",NOT(ISNUMBER(A219))),"",IF(COUNTIFS($B$6:$B$2005,B219&amp;"",$A$6:$A$2005,"&gt;"&amp;A219)=0,1,0))</f>
        <v/>
      </c>
    </row>
    <row r="220">
      <c r="A220" s="13" t="n"/>
      <c r="B220" s="5" t="n"/>
      <c r="C220" s="19" t="n"/>
      <c r="D220" s="5" t="n"/>
      <c r="E220" s="5" t="n"/>
      <c r="F220" s="6">
        <f>IF(B220&amp;""="","",IFERROR(INDEX('الطلاب'!$C$6:$C$505,MATCH(B220&amp;"",'الطلاب'!$A$6:$A$505,0))&amp;"","كود غير موجود"))</f>
        <v/>
      </c>
      <c r="G220" s="24">
        <f>IF(OR(B220&amp;""="",NOT(ISNUMBER(A220))),"",IF(COUNTIFS($B$6:$B$2005,B220&amp;"",$A$6:$A$2005,"&gt;"&amp;A220)=0,1,0))</f>
        <v/>
      </c>
    </row>
    <row r="221">
      <c r="A221" s="13" t="n"/>
      <c r="B221" s="5" t="n"/>
      <c r="C221" s="19" t="n"/>
      <c r="D221" s="5" t="n"/>
      <c r="E221" s="5" t="n"/>
      <c r="F221" s="6">
        <f>IF(B221&amp;""="","",IFERROR(INDEX('الطلاب'!$C$6:$C$505,MATCH(B221&amp;"",'الطلاب'!$A$6:$A$505,0))&amp;"","كود غير موجود"))</f>
        <v/>
      </c>
      <c r="G221" s="24">
        <f>IF(OR(B221&amp;""="",NOT(ISNUMBER(A221))),"",IF(COUNTIFS($B$6:$B$2005,B221&amp;"",$A$6:$A$2005,"&gt;"&amp;A221)=0,1,0))</f>
        <v/>
      </c>
    </row>
    <row r="222">
      <c r="A222" s="13" t="n"/>
      <c r="B222" s="5" t="n"/>
      <c r="C222" s="19" t="n"/>
      <c r="D222" s="5" t="n"/>
      <c r="E222" s="5" t="n"/>
      <c r="F222" s="6">
        <f>IF(B222&amp;""="","",IFERROR(INDEX('الطلاب'!$C$6:$C$505,MATCH(B222&amp;"",'الطلاب'!$A$6:$A$505,0))&amp;"","كود غير موجود"))</f>
        <v/>
      </c>
      <c r="G222" s="24">
        <f>IF(OR(B222&amp;""="",NOT(ISNUMBER(A222))),"",IF(COUNTIFS($B$6:$B$2005,B222&amp;"",$A$6:$A$2005,"&gt;"&amp;A222)=0,1,0))</f>
        <v/>
      </c>
    </row>
    <row r="223">
      <c r="A223" s="13" t="n"/>
      <c r="B223" s="5" t="n"/>
      <c r="C223" s="19" t="n"/>
      <c r="D223" s="5" t="n"/>
      <c r="E223" s="5" t="n"/>
      <c r="F223" s="6">
        <f>IF(B223&amp;""="","",IFERROR(INDEX('الطلاب'!$C$6:$C$505,MATCH(B223&amp;"",'الطلاب'!$A$6:$A$505,0))&amp;"","كود غير موجود"))</f>
        <v/>
      </c>
      <c r="G223" s="24">
        <f>IF(OR(B223&amp;""="",NOT(ISNUMBER(A223))),"",IF(COUNTIFS($B$6:$B$2005,B223&amp;"",$A$6:$A$2005,"&gt;"&amp;A223)=0,1,0))</f>
        <v/>
      </c>
    </row>
    <row r="224">
      <c r="A224" s="13" t="n"/>
      <c r="B224" s="5" t="n"/>
      <c r="C224" s="19" t="n"/>
      <c r="D224" s="5" t="n"/>
      <c r="E224" s="5" t="n"/>
      <c r="F224" s="6">
        <f>IF(B224&amp;""="","",IFERROR(INDEX('الطلاب'!$C$6:$C$505,MATCH(B224&amp;"",'الطلاب'!$A$6:$A$505,0))&amp;"","كود غير موجود"))</f>
        <v/>
      </c>
      <c r="G224" s="24">
        <f>IF(OR(B224&amp;""="",NOT(ISNUMBER(A224))),"",IF(COUNTIFS($B$6:$B$2005,B224&amp;"",$A$6:$A$2005,"&gt;"&amp;A224)=0,1,0))</f>
        <v/>
      </c>
    </row>
    <row r="225">
      <c r="A225" s="13" t="n"/>
      <c r="B225" s="5" t="n"/>
      <c r="C225" s="19" t="n"/>
      <c r="D225" s="5" t="n"/>
      <c r="E225" s="5" t="n"/>
      <c r="F225" s="6">
        <f>IF(B225&amp;""="","",IFERROR(INDEX('الطلاب'!$C$6:$C$505,MATCH(B225&amp;"",'الطلاب'!$A$6:$A$505,0))&amp;"","كود غير موجود"))</f>
        <v/>
      </c>
      <c r="G225" s="24">
        <f>IF(OR(B225&amp;""="",NOT(ISNUMBER(A225))),"",IF(COUNTIFS($B$6:$B$2005,B225&amp;"",$A$6:$A$2005,"&gt;"&amp;A225)=0,1,0))</f>
        <v/>
      </c>
    </row>
    <row r="226">
      <c r="A226" s="13" t="n"/>
      <c r="B226" s="5" t="n"/>
      <c r="C226" s="19" t="n"/>
      <c r="D226" s="5" t="n"/>
      <c r="E226" s="5" t="n"/>
      <c r="F226" s="6">
        <f>IF(B226&amp;""="","",IFERROR(INDEX('الطلاب'!$C$6:$C$505,MATCH(B226&amp;"",'الطلاب'!$A$6:$A$505,0))&amp;"","كود غير موجود"))</f>
        <v/>
      </c>
      <c r="G226" s="24">
        <f>IF(OR(B226&amp;""="",NOT(ISNUMBER(A226))),"",IF(COUNTIFS($B$6:$B$2005,B226&amp;"",$A$6:$A$2005,"&gt;"&amp;A226)=0,1,0))</f>
        <v/>
      </c>
    </row>
    <row r="227">
      <c r="A227" s="13" t="n"/>
      <c r="B227" s="5" t="n"/>
      <c r="C227" s="19" t="n"/>
      <c r="D227" s="5" t="n"/>
      <c r="E227" s="5" t="n"/>
      <c r="F227" s="6">
        <f>IF(B227&amp;""="","",IFERROR(INDEX('الطلاب'!$C$6:$C$505,MATCH(B227&amp;"",'الطلاب'!$A$6:$A$505,0))&amp;"","كود غير موجود"))</f>
        <v/>
      </c>
      <c r="G227" s="24">
        <f>IF(OR(B227&amp;""="",NOT(ISNUMBER(A227))),"",IF(COUNTIFS($B$6:$B$2005,B227&amp;"",$A$6:$A$2005,"&gt;"&amp;A227)=0,1,0))</f>
        <v/>
      </c>
    </row>
    <row r="228">
      <c r="A228" s="13" t="n"/>
      <c r="B228" s="5" t="n"/>
      <c r="C228" s="19" t="n"/>
      <c r="D228" s="5" t="n"/>
      <c r="E228" s="5" t="n"/>
      <c r="F228" s="6">
        <f>IF(B228&amp;""="","",IFERROR(INDEX('الطلاب'!$C$6:$C$505,MATCH(B228&amp;"",'الطلاب'!$A$6:$A$505,0))&amp;"","كود غير موجود"))</f>
        <v/>
      </c>
      <c r="G228" s="24">
        <f>IF(OR(B228&amp;""="",NOT(ISNUMBER(A228))),"",IF(COUNTIFS($B$6:$B$2005,B228&amp;"",$A$6:$A$2005,"&gt;"&amp;A228)=0,1,0))</f>
        <v/>
      </c>
    </row>
    <row r="229">
      <c r="A229" s="13" t="n"/>
      <c r="B229" s="5" t="n"/>
      <c r="C229" s="19" t="n"/>
      <c r="D229" s="5" t="n"/>
      <c r="E229" s="5" t="n"/>
      <c r="F229" s="6">
        <f>IF(B229&amp;""="","",IFERROR(INDEX('الطلاب'!$C$6:$C$505,MATCH(B229&amp;"",'الطلاب'!$A$6:$A$505,0))&amp;"","كود غير موجود"))</f>
        <v/>
      </c>
      <c r="G229" s="24">
        <f>IF(OR(B229&amp;""="",NOT(ISNUMBER(A229))),"",IF(COUNTIFS($B$6:$B$2005,B229&amp;"",$A$6:$A$2005,"&gt;"&amp;A229)=0,1,0))</f>
        <v/>
      </c>
    </row>
    <row r="230">
      <c r="A230" s="13" t="n"/>
      <c r="B230" s="5" t="n"/>
      <c r="C230" s="19" t="n"/>
      <c r="D230" s="5" t="n"/>
      <c r="E230" s="5" t="n"/>
      <c r="F230" s="6">
        <f>IF(B230&amp;""="","",IFERROR(INDEX('الطلاب'!$C$6:$C$505,MATCH(B230&amp;"",'الطلاب'!$A$6:$A$505,0))&amp;"","كود غير موجود"))</f>
        <v/>
      </c>
      <c r="G230" s="24">
        <f>IF(OR(B230&amp;""="",NOT(ISNUMBER(A230))),"",IF(COUNTIFS($B$6:$B$2005,B230&amp;"",$A$6:$A$2005,"&gt;"&amp;A230)=0,1,0))</f>
        <v/>
      </c>
    </row>
    <row r="231">
      <c r="A231" s="13" t="n"/>
      <c r="B231" s="5" t="n"/>
      <c r="C231" s="19" t="n"/>
      <c r="D231" s="5" t="n"/>
      <c r="E231" s="5" t="n"/>
      <c r="F231" s="6">
        <f>IF(B231&amp;""="","",IFERROR(INDEX('الطلاب'!$C$6:$C$505,MATCH(B231&amp;"",'الطلاب'!$A$6:$A$505,0))&amp;"","كود غير موجود"))</f>
        <v/>
      </c>
      <c r="G231" s="24">
        <f>IF(OR(B231&amp;""="",NOT(ISNUMBER(A231))),"",IF(COUNTIFS($B$6:$B$2005,B231&amp;"",$A$6:$A$2005,"&gt;"&amp;A231)=0,1,0))</f>
        <v/>
      </c>
    </row>
    <row r="232">
      <c r="A232" s="13" t="n"/>
      <c r="B232" s="5" t="n"/>
      <c r="C232" s="19" t="n"/>
      <c r="D232" s="5" t="n"/>
      <c r="E232" s="5" t="n"/>
      <c r="F232" s="6">
        <f>IF(B232&amp;""="","",IFERROR(INDEX('الطلاب'!$C$6:$C$505,MATCH(B232&amp;"",'الطلاب'!$A$6:$A$505,0))&amp;"","كود غير موجود"))</f>
        <v/>
      </c>
      <c r="G232" s="24">
        <f>IF(OR(B232&amp;""="",NOT(ISNUMBER(A232))),"",IF(COUNTIFS($B$6:$B$2005,B232&amp;"",$A$6:$A$2005,"&gt;"&amp;A232)=0,1,0))</f>
        <v/>
      </c>
    </row>
    <row r="233">
      <c r="A233" s="13" t="n"/>
      <c r="B233" s="5" t="n"/>
      <c r="C233" s="19" t="n"/>
      <c r="D233" s="5" t="n"/>
      <c r="E233" s="5" t="n"/>
      <c r="F233" s="6">
        <f>IF(B233&amp;""="","",IFERROR(INDEX('الطلاب'!$C$6:$C$505,MATCH(B233&amp;"",'الطلاب'!$A$6:$A$505,0))&amp;"","كود غير موجود"))</f>
        <v/>
      </c>
      <c r="G233" s="24">
        <f>IF(OR(B233&amp;""="",NOT(ISNUMBER(A233))),"",IF(COUNTIFS($B$6:$B$2005,B233&amp;"",$A$6:$A$2005,"&gt;"&amp;A233)=0,1,0))</f>
        <v/>
      </c>
    </row>
    <row r="234">
      <c r="A234" s="13" t="n"/>
      <c r="B234" s="5" t="n"/>
      <c r="C234" s="19" t="n"/>
      <c r="D234" s="5" t="n"/>
      <c r="E234" s="5" t="n"/>
      <c r="F234" s="6">
        <f>IF(B234&amp;""="","",IFERROR(INDEX('الطلاب'!$C$6:$C$505,MATCH(B234&amp;"",'الطلاب'!$A$6:$A$505,0))&amp;"","كود غير موجود"))</f>
        <v/>
      </c>
      <c r="G234" s="24">
        <f>IF(OR(B234&amp;""="",NOT(ISNUMBER(A234))),"",IF(COUNTIFS($B$6:$B$2005,B234&amp;"",$A$6:$A$2005,"&gt;"&amp;A234)=0,1,0))</f>
        <v/>
      </c>
    </row>
    <row r="235">
      <c r="A235" s="13" t="n"/>
      <c r="B235" s="5" t="n"/>
      <c r="C235" s="19" t="n"/>
      <c r="D235" s="5" t="n"/>
      <c r="E235" s="5" t="n"/>
      <c r="F235" s="6">
        <f>IF(B235&amp;""="","",IFERROR(INDEX('الطلاب'!$C$6:$C$505,MATCH(B235&amp;"",'الطلاب'!$A$6:$A$505,0))&amp;"","كود غير موجود"))</f>
        <v/>
      </c>
      <c r="G235" s="24">
        <f>IF(OR(B235&amp;""="",NOT(ISNUMBER(A235))),"",IF(COUNTIFS($B$6:$B$2005,B235&amp;"",$A$6:$A$2005,"&gt;"&amp;A235)=0,1,0))</f>
        <v/>
      </c>
    </row>
    <row r="236">
      <c r="A236" s="13" t="n"/>
      <c r="B236" s="5" t="n"/>
      <c r="C236" s="19" t="n"/>
      <c r="D236" s="5" t="n"/>
      <c r="E236" s="5" t="n"/>
      <c r="F236" s="6">
        <f>IF(B236&amp;""="","",IFERROR(INDEX('الطلاب'!$C$6:$C$505,MATCH(B236&amp;"",'الطلاب'!$A$6:$A$505,0))&amp;"","كود غير موجود"))</f>
        <v/>
      </c>
      <c r="G236" s="24">
        <f>IF(OR(B236&amp;""="",NOT(ISNUMBER(A236))),"",IF(COUNTIFS($B$6:$B$2005,B236&amp;"",$A$6:$A$2005,"&gt;"&amp;A236)=0,1,0))</f>
        <v/>
      </c>
    </row>
    <row r="237">
      <c r="A237" s="13" t="n"/>
      <c r="B237" s="5" t="n"/>
      <c r="C237" s="19" t="n"/>
      <c r="D237" s="5" t="n"/>
      <c r="E237" s="5" t="n"/>
      <c r="F237" s="6">
        <f>IF(B237&amp;""="","",IFERROR(INDEX('الطلاب'!$C$6:$C$505,MATCH(B237&amp;"",'الطلاب'!$A$6:$A$505,0))&amp;"","كود غير موجود"))</f>
        <v/>
      </c>
      <c r="G237" s="24">
        <f>IF(OR(B237&amp;""="",NOT(ISNUMBER(A237))),"",IF(COUNTIFS($B$6:$B$2005,B237&amp;"",$A$6:$A$2005,"&gt;"&amp;A237)=0,1,0))</f>
        <v/>
      </c>
    </row>
    <row r="238">
      <c r="A238" s="13" t="n"/>
      <c r="B238" s="5" t="n"/>
      <c r="C238" s="19" t="n"/>
      <c r="D238" s="5" t="n"/>
      <c r="E238" s="5" t="n"/>
      <c r="F238" s="6">
        <f>IF(B238&amp;""="","",IFERROR(INDEX('الطلاب'!$C$6:$C$505,MATCH(B238&amp;"",'الطلاب'!$A$6:$A$505,0))&amp;"","كود غير موجود"))</f>
        <v/>
      </c>
      <c r="G238" s="24">
        <f>IF(OR(B238&amp;""="",NOT(ISNUMBER(A238))),"",IF(COUNTIFS($B$6:$B$2005,B238&amp;"",$A$6:$A$2005,"&gt;"&amp;A238)=0,1,0))</f>
        <v/>
      </c>
    </row>
    <row r="239">
      <c r="A239" s="13" t="n"/>
      <c r="B239" s="5" t="n"/>
      <c r="C239" s="19" t="n"/>
      <c r="D239" s="5" t="n"/>
      <c r="E239" s="5" t="n"/>
      <c r="F239" s="6">
        <f>IF(B239&amp;""="","",IFERROR(INDEX('الطلاب'!$C$6:$C$505,MATCH(B239&amp;"",'الطلاب'!$A$6:$A$505,0))&amp;"","كود غير موجود"))</f>
        <v/>
      </c>
      <c r="G239" s="24">
        <f>IF(OR(B239&amp;""="",NOT(ISNUMBER(A239))),"",IF(COUNTIFS($B$6:$B$2005,B239&amp;"",$A$6:$A$2005,"&gt;"&amp;A239)=0,1,0))</f>
        <v/>
      </c>
    </row>
    <row r="240">
      <c r="A240" s="13" t="n"/>
      <c r="B240" s="5" t="n"/>
      <c r="C240" s="19" t="n"/>
      <c r="D240" s="5" t="n"/>
      <c r="E240" s="5" t="n"/>
      <c r="F240" s="6">
        <f>IF(B240&amp;""="","",IFERROR(INDEX('الطلاب'!$C$6:$C$505,MATCH(B240&amp;"",'الطلاب'!$A$6:$A$505,0))&amp;"","كود غير موجود"))</f>
        <v/>
      </c>
      <c r="G240" s="24">
        <f>IF(OR(B240&amp;""="",NOT(ISNUMBER(A240))),"",IF(COUNTIFS($B$6:$B$2005,B240&amp;"",$A$6:$A$2005,"&gt;"&amp;A240)=0,1,0))</f>
        <v/>
      </c>
    </row>
    <row r="241">
      <c r="A241" s="13" t="n"/>
      <c r="B241" s="5" t="n"/>
      <c r="C241" s="19" t="n"/>
      <c r="D241" s="5" t="n"/>
      <c r="E241" s="5" t="n"/>
      <c r="F241" s="6">
        <f>IF(B241&amp;""="","",IFERROR(INDEX('الطلاب'!$C$6:$C$505,MATCH(B241&amp;"",'الطلاب'!$A$6:$A$505,0))&amp;"","كود غير موجود"))</f>
        <v/>
      </c>
      <c r="G241" s="24">
        <f>IF(OR(B241&amp;""="",NOT(ISNUMBER(A241))),"",IF(COUNTIFS($B$6:$B$2005,B241&amp;"",$A$6:$A$2005,"&gt;"&amp;A241)=0,1,0))</f>
        <v/>
      </c>
    </row>
    <row r="242">
      <c r="A242" s="13" t="n"/>
      <c r="B242" s="5" t="n"/>
      <c r="C242" s="19" t="n"/>
      <c r="D242" s="5" t="n"/>
      <c r="E242" s="5" t="n"/>
      <c r="F242" s="6">
        <f>IF(B242&amp;""="","",IFERROR(INDEX('الطلاب'!$C$6:$C$505,MATCH(B242&amp;"",'الطلاب'!$A$6:$A$505,0))&amp;"","كود غير موجود"))</f>
        <v/>
      </c>
      <c r="G242" s="24">
        <f>IF(OR(B242&amp;""="",NOT(ISNUMBER(A242))),"",IF(COUNTIFS($B$6:$B$2005,B242&amp;"",$A$6:$A$2005,"&gt;"&amp;A242)=0,1,0))</f>
        <v/>
      </c>
    </row>
    <row r="243">
      <c r="A243" s="13" t="n"/>
      <c r="B243" s="5" t="n"/>
      <c r="C243" s="19" t="n"/>
      <c r="D243" s="5" t="n"/>
      <c r="E243" s="5" t="n"/>
      <c r="F243" s="6">
        <f>IF(B243&amp;""="","",IFERROR(INDEX('الطلاب'!$C$6:$C$505,MATCH(B243&amp;"",'الطلاب'!$A$6:$A$505,0))&amp;"","كود غير موجود"))</f>
        <v/>
      </c>
      <c r="G243" s="24">
        <f>IF(OR(B243&amp;""="",NOT(ISNUMBER(A243))),"",IF(COUNTIFS($B$6:$B$2005,B243&amp;"",$A$6:$A$2005,"&gt;"&amp;A243)=0,1,0))</f>
        <v/>
      </c>
    </row>
    <row r="244">
      <c r="A244" s="13" t="n"/>
      <c r="B244" s="5" t="n"/>
      <c r="C244" s="19" t="n"/>
      <c r="D244" s="5" t="n"/>
      <c r="E244" s="5" t="n"/>
      <c r="F244" s="6">
        <f>IF(B244&amp;""="","",IFERROR(INDEX('الطلاب'!$C$6:$C$505,MATCH(B244&amp;"",'الطلاب'!$A$6:$A$505,0))&amp;"","كود غير موجود"))</f>
        <v/>
      </c>
      <c r="G244" s="24">
        <f>IF(OR(B244&amp;""="",NOT(ISNUMBER(A244))),"",IF(COUNTIFS($B$6:$B$2005,B244&amp;"",$A$6:$A$2005,"&gt;"&amp;A244)=0,1,0))</f>
        <v/>
      </c>
    </row>
    <row r="245">
      <c r="A245" s="13" t="n"/>
      <c r="B245" s="5" t="n"/>
      <c r="C245" s="19" t="n"/>
      <c r="D245" s="5" t="n"/>
      <c r="E245" s="5" t="n"/>
      <c r="F245" s="6">
        <f>IF(B245&amp;""="","",IFERROR(INDEX('الطلاب'!$C$6:$C$505,MATCH(B245&amp;"",'الطلاب'!$A$6:$A$505,0))&amp;"","كود غير موجود"))</f>
        <v/>
      </c>
      <c r="G245" s="24">
        <f>IF(OR(B245&amp;""="",NOT(ISNUMBER(A245))),"",IF(COUNTIFS($B$6:$B$2005,B245&amp;"",$A$6:$A$2005,"&gt;"&amp;A245)=0,1,0))</f>
        <v/>
      </c>
    </row>
    <row r="246">
      <c r="A246" s="13" t="n"/>
      <c r="B246" s="5" t="n"/>
      <c r="C246" s="19" t="n"/>
      <c r="D246" s="5" t="n"/>
      <c r="E246" s="5" t="n"/>
      <c r="F246" s="6">
        <f>IF(B246&amp;""="","",IFERROR(INDEX('الطلاب'!$C$6:$C$505,MATCH(B246&amp;"",'الطلاب'!$A$6:$A$505,0))&amp;"","كود غير موجود"))</f>
        <v/>
      </c>
      <c r="G246" s="24">
        <f>IF(OR(B246&amp;""="",NOT(ISNUMBER(A246))),"",IF(COUNTIFS($B$6:$B$2005,B246&amp;"",$A$6:$A$2005,"&gt;"&amp;A246)=0,1,0))</f>
        <v/>
      </c>
    </row>
    <row r="247">
      <c r="A247" s="13" t="n"/>
      <c r="B247" s="5" t="n"/>
      <c r="C247" s="19" t="n"/>
      <c r="D247" s="5" t="n"/>
      <c r="E247" s="5" t="n"/>
      <c r="F247" s="6">
        <f>IF(B247&amp;""="","",IFERROR(INDEX('الطلاب'!$C$6:$C$505,MATCH(B247&amp;"",'الطلاب'!$A$6:$A$505,0))&amp;"","كود غير موجود"))</f>
        <v/>
      </c>
      <c r="G247" s="24">
        <f>IF(OR(B247&amp;""="",NOT(ISNUMBER(A247))),"",IF(COUNTIFS($B$6:$B$2005,B247&amp;"",$A$6:$A$2005,"&gt;"&amp;A247)=0,1,0))</f>
        <v/>
      </c>
    </row>
    <row r="248">
      <c r="A248" s="13" t="n"/>
      <c r="B248" s="5" t="n"/>
      <c r="C248" s="19" t="n"/>
      <c r="D248" s="5" t="n"/>
      <c r="E248" s="5" t="n"/>
      <c r="F248" s="6">
        <f>IF(B248&amp;""="","",IFERROR(INDEX('الطلاب'!$C$6:$C$505,MATCH(B248&amp;"",'الطلاب'!$A$6:$A$505,0))&amp;"","كود غير موجود"))</f>
        <v/>
      </c>
      <c r="G248" s="24">
        <f>IF(OR(B248&amp;""="",NOT(ISNUMBER(A248))),"",IF(COUNTIFS($B$6:$B$2005,B248&amp;"",$A$6:$A$2005,"&gt;"&amp;A248)=0,1,0))</f>
        <v/>
      </c>
    </row>
    <row r="249">
      <c r="A249" s="13" t="n"/>
      <c r="B249" s="5" t="n"/>
      <c r="C249" s="19" t="n"/>
      <c r="D249" s="5" t="n"/>
      <c r="E249" s="5" t="n"/>
      <c r="F249" s="6">
        <f>IF(B249&amp;""="","",IFERROR(INDEX('الطلاب'!$C$6:$C$505,MATCH(B249&amp;"",'الطلاب'!$A$6:$A$505,0))&amp;"","كود غير موجود"))</f>
        <v/>
      </c>
      <c r="G249" s="24">
        <f>IF(OR(B249&amp;""="",NOT(ISNUMBER(A249))),"",IF(COUNTIFS($B$6:$B$2005,B249&amp;"",$A$6:$A$2005,"&gt;"&amp;A249)=0,1,0))</f>
        <v/>
      </c>
    </row>
    <row r="250">
      <c r="A250" s="13" t="n"/>
      <c r="B250" s="5" t="n"/>
      <c r="C250" s="19" t="n"/>
      <c r="D250" s="5" t="n"/>
      <c r="E250" s="5" t="n"/>
      <c r="F250" s="6">
        <f>IF(B250&amp;""="","",IFERROR(INDEX('الطلاب'!$C$6:$C$505,MATCH(B250&amp;"",'الطلاب'!$A$6:$A$505,0))&amp;"","كود غير موجود"))</f>
        <v/>
      </c>
      <c r="G250" s="24">
        <f>IF(OR(B250&amp;""="",NOT(ISNUMBER(A250))),"",IF(COUNTIFS($B$6:$B$2005,B250&amp;"",$A$6:$A$2005,"&gt;"&amp;A250)=0,1,0))</f>
        <v/>
      </c>
    </row>
    <row r="251">
      <c r="A251" s="13" t="n"/>
      <c r="B251" s="5" t="n"/>
      <c r="C251" s="19" t="n"/>
      <c r="D251" s="5" t="n"/>
      <c r="E251" s="5" t="n"/>
      <c r="F251" s="6">
        <f>IF(B251&amp;""="","",IFERROR(INDEX('الطلاب'!$C$6:$C$505,MATCH(B251&amp;"",'الطلاب'!$A$6:$A$505,0))&amp;"","كود غير موجود"))</f>
        <v/>
      </c>
      <c r="G251" s="24">
        <f>IF(OR(B251&amp;""="",NOT(ISNUMBER(A251))),"",IF(COUNTIFS($B$6:$B$2005,B251&amp;"",$A$6:$A$2005,"&gt;"&amp;A251)=0,1,0))</f>
        <v/>
      </c>
    </row>
    <row r="252">
      <c r="A252" s="13" t="n"/>
      <c r="B252" s="5" t="n"/>
      <c r="C252" s="19" t="n"/>
      <c r="D252" s="5" t="n"/>
      <c r="E252" s="5" t="n"/>
      <c r="F252" s="6">
        <f>IF(B252&amp;""="","",IFERROR(INDEX('الطلاب'!$C$6:$C$505,MATCH(B252&amp;"",'الطلاب'!$A$6:$A$505,0))&amp;"","كود غير موجود"))</f>
        <v/>
      </c>
      <c r="G252" s="24">
        <f>IF(OR(B252&amp;""="",NOT(ISNUMBER(A252))),"",IF(COUNTIFS($B$6:$B$2005,B252&amp;"",$A$6:$A$2005,"&gt;"&amp;A252)=0,1,0))</f>
        <v/>
      </c>
    </row>
    <row r="253">
      <c r="A253" s="13" t="n"/>
      <c r="B253" s="5" t="n"/>
      <c r="C253" s="19" t="n"/>
      <c r="D253" s="5" t="n"/>
      <c r="E253" s="5" t="n"/>
      <c r="F253" s="6">
        <f>IF(B253&amp;""="","",IFERROR(INDEX('الطلاب'!$C$6:$C$505,MATCH(B253&amp;"",'الطلاب'!$A$6:$A$505,0))&amp;"","كود غير موجود"))</f>
        <v/>
      </c>
      <c r="G253" s="24">
        <f>IF(OR(B253&amp;""="",NOT(ISNUMBER(A253))),"",IF(COUNTIFS($B$6:$B$2005,B253&amp;"",$A$6:$A$2005,"&gt;"&amp;A253)=0,1,0))</f>
        <v/>
      </c>
    </row>
    <row r="254">
      <c r="A254" s="13" t="n"/>
      <c r="B254" s="5" t="n"/>
      <c r="C254" s="19" t="n"/>
      <c r="D254" s="5" t="n"/>
      <c r="E254" s="5" t="n"/>
      <c r="F254" s="6">
        <f>IF(B254&amp;""="","",IFERROR(INDEX('الطلاب'!$C$6:$C$505,MATCH(B254&amp;"",'الطلاب'!$A$6:$A$505,0))&amp;"","كود غير موجود"))</f>
        <v/>
      </c>
      <c r="G254" s="24">
        <f>IF(OR(B254&amp;""="",NOT(ISNUMBER(A254))),"",IF(COUNTIFS($B$6:$B$2005,B254&amp;"",$A$6:$A$2005,"&gt;"&amp;A254)=0,1,0))</f>
        <v/>
      </c>
    </row>
    <row r="255">
      <c r="A255" s="13" t="n"/>
      <c r="B255" s="5" t="n"/>
      <c r="C255" s="19" t="n"/>
      <c r="D255" s="5" t="n"/>
      <c r="E255" s="5" t="n"/>
      <c r="F255" s="6">
        <f>IF(B255&amp;""="","",IFERROR(INDEX('الطلاب'!$C$6:$C$505,MATCH(B255&amp;"",'الطلاب'!$A$6:$A$505,0))&amp;"","كود غير موجود"))</f>
        <v/>
      </c>
      <c r="G255" s="24">
        <f>IF(OR(B255&amp;""="",NOT(ISNUMBER(A255))),"",IF(COUNTIFS($B$6:$B$2005,B255&amp;"",$A$6:$A$2005,"&gt;"&amp;A255)=0,1,0))</f>
        <v/>
      </c>
    </row>
    <row r="256">
      <c r="A256" s="13" t="n"/>
      <c r="B256" s="5" t="n"/>
      <c r="C256" s="19" t="n"/>
      <c r="D256" s="5" t="n"/>
      <c r="E256" s="5" t="n"/>
      <c r="F256" s="6">
        <f>IF(B256&amp;""="","",IFERROR(INDEX('الطلاب'!$C$6:$C$505,MATCH(B256&amp;"",'الطلاب'!$A$6:$A$505,0))&amp;"","كود غير موجود"))</f>
        <v/>
      </c>
      <c r="G256" s="24">
        <f>IF(OR(B256&amp;""="",NOT(ISNUMBER(A256))),"",IF(COUNTIFS($B$6:$B$2005,B256&amp;"",$A$6:$A$2005,"&gt;"&amp;A256)=0,1,0))</f>
        <v/>
      </c>
    </row>
    <row r="257">
      <c r="A257" s="13" t="n"/>
      <c r="B257" s="5" t="n"/>
      <c r="C257" s="19" t="n"/>
      <c r="D257" s="5" t="n"/>
      <c r="E257" s="5" t="n"/>
      <c r="F257" s="6">
        <f>IF(B257&amp;""="","",IFERROR(INDEX('الطلاب'!$C$6:$C$505,MATCH(B257&amp;"",'الطلاب'!$A$6:$A$505,0))&amp;"","كود غير موجود"))</f>
        <v/>
      </c>
      <c r="G257" s="24">
        <f>IF(OR(B257&amp;""="",NOT(ISNUMBER(A257))),"",IF(COUNTIFS($B$6:$B$2005,B257&amp;"",$A$6:$A$2005,"&gt;"&amp;A257)=0,1,0))</f>
        <v/>
      </c>
    </row>
    <row r="258">
      <c r="A258" s="13" t="n"/>
      <c r="B258" s="5" t="n"/>
      <c r="C258" s="19" t="n"/>
      <c r="D258" s="5" t="n"/>
      <c r="E258" s="5" t="n"/>
      <c r="F258" s="6">
        <f>IF(B258&amp;""="","",IFERROR(INDEX('الطلاب'!$C$6:$C$505,MATCH(B258&amp;"",'الطلاب'!$A$6:$A$505,0))&amp;"","كود غير موجود"))</f>
        <v/>
      </c>
      <c r="G258" s="24">
        <f>IF(OR(B258&amp;""="",NOT(ISNUMBER(A258))),"",IF(COUNTIFS($B$6:$B$2005,B258&amp;"",$A$6:$A$2005,"&gt;"&amp;A258)=0,1,0))</f>
        <v/>
      </c>
    </row>
    <row r="259">
      <c r="A259" s="13" t="n"/>
      <c r="B259" s="5" t="n"/>
      <c r="C259" s="19" t="n"/>
      <c r="D259" s="5" t="n"/>
      <c r="E259" s="5" t="n"/>
      <c r="F259" s="6">
        <f>IF(B259&amp;""="","",IFERROR(INDEX('الطلاب'!$C$6:$C$505,MATCH(B259&amp;"",'الطلاب'!$A$6:$A$505,0))&amp;"","كود غير موجود"))</f>
        <v/>
      </c>
      <c r="G259" s="24">
        <f>IF(OR(B259&amp;""="",NOT(ISNUMBER(A259))),"",IF(COUNTIFS($B$6:$B$2005,B259&amp;"",$A$6:$A$2005,"&gt;"&amp;A259)=0,1,0))</f>
        <v/>
      </c>
    </row>
    <row r="260">
      <c r="A260" s="13" t="n"/>
      <c r="B260" s="5" t="n"/>
      <c r="C260" s="19" t="n"/>
      <c r="D260" s="5" t="n"/>
      <c r="E260" s="5" t="n"/>
      <c r="F260" s="6">
        <f>IF(B260&amp;""="","",IFERROR(INDEX('الطلاب'!$C$6:$C$505,MATCH(B260&amp;"",'الطلاب'!$A$6:$A$505,0))&amp;"","كود غير موجود"))</f>
        <v/>
      </c>
      <c r="G260" s="24">
        <f>IF(OR(B260&amp;""="",NOT(ISNUMBER(A260))),"",IF(COUNTIFS($B$6:$B$2005,B260&amp;"",$A$6:$A$2005,"&gt;"&amp;A260)=0,1,0))</f>
        <v/>
      </c>
    </row>
    <row r="261">
      <c r="A261" s="13" t="n"/>
      <c r="B261" s="5" t="n"/>
      <c r="C261" s="19" t="n"/>
      <c r="D261" s="5" t="n"/>
      <c r="E261" s="5" t="n"/>
      <c r="F261" s="6">
        <f>IF(B261&amp;""="","",IFERROR(INDEX('الطلاب'!$C$6:$C$505,MATCH(B261&amp;"",'الطلاب'!$A$6:$A$505,0))&amp;"","كود غير موجود"))</f>
        <v/>
      </c>
      <c r="G261" s="24">
        <f>IF(OR(B261&amp;""="",NOT(ISNUMBER(A261))),"",IF(COUNTIFS($B$6:$B$2005,B261&amp;"",$A$6:$A$2005,"&gt;"&amp;A261)=0,1,0))</f>
        <v/>
      </c>
    </row>
    <row r="262">
      <c r="A262" s="13" t="n"/>
      <c r="B262" s="5" t="n"/>
      <c r="C262" s="19" t="n"/>
      <c r="D262" s="5" t="n"/>
      <c r="E262" s="5" t="n"/>
      <c r="F262" s="6">
        <f>IF(B262&amp;""="","",IFERROR(INDEX('الطلاب'!$C$6:$C$505,MATCH(B262&amp;"",'الطلاب'!$A$6:$A$505,0))&amp;"","كود غير موجود"))</f>
        <v/>
      </c>
      <c r="G262" s="24">
        <f>IF(OR(B262&amp;""="",NOT(ISNUMBER(A262))),"",IF(COUNTIFS($B$6:$B$2005,B262&amp;"",$A$6:$A$2005,"&gt;"&amp;A262)=0,1,0))</f>
        <v/>
      </c>
    </row>
    <row r="263">
      <c r="A263" s="13" t="n"/>
      <c r="B263" s="5" t="n"/>
      <c r="C263" s="19" t="n"/>
      <c r="D263" s="5" t="n"/>
      <c r="E263" s="5" t="n"/>
      <c r="F263" s="6">
        <f>IF(B263&amp;""="","",IFERROR(INDEX('الطلاب'!$C$6:$C$505,MATCH(B263&amp;"",'الطلاب'!$A$6:$A$505,0))&amp;"","كود غير موجود"))</f>
        <v/>
      </c>
      <c r="G263" s="24">
        <f>IF(OR(B263&amp;""="",NOT(ISNUMBER(A263))),"",IF(COUNTIFS($B$6:$B$2005,B263&amp;"",$A$6:$A$2005,"&gt;"&amp;A263)=0,1,0))</f>
        <v/>
      </c>
    </row>
    <row r="264">
      <c r="A264" s="13" t="n"/>
      <c r="B264" s="5" t="n"/>
      <c r="C264" s="19" t="n"/>
      <c r="D264" s="5" t="n"/>
      <c r="E264" s="5" t="n"/>
      <c r="F264" s="6">
        <f>IF(B264&amp;""="","",IFERROR(INDEX('الطلاب'!$C$6:$C$505,MATCH(B264&amp;"",'الطلاب'!$A$6:$A$505,0))&amp;"","كود غير موجود"))</f>
        <v/>
      </c>
      <c r="G264" s="24">
        <f>IF(OR(B264&amp;""="",NOT(ISNUMBER(A264))),"",IF(COUNTIFS($B$6:$B$2005,B264&amp;"",$A$6:$A$2005,"&gt;"&amp;A264)=0,1,0))</f>
        <v/>
      </c>
    </row>
    <row r="265">
      <c r="A265" s="13" t="n"/>
      <c r="B265" s="5" t="n"/>
      <c r="C265" s="19" t="n"/>
      <c r="D265" s="5" t="n"/>
      <c r="E265" s="5" t="n"/>
      <c r="F265" s="6">
        <f>IF(B265&amp;""="","",IFERROR(INDEX('الطلاب'!$C$6:$C$505,MATCH(B265&amp;"",'الطلاب'!$A$6:$A$505,0))&amp;"","كود غير موجود"))</f>
        <v/>
      </c>
      <c r="G265" s="24">
        <f>IF(OR(B265&amp;""="",NOT(ISNUMBER(A265))),"",IF(COUNTIFS($B$6:$B$2005,B265&amp;"",$A$6:$A$2005,"&gt;"&amp;A265)=0,1,0))</f>
        <v/>
      </c>
    </row>
    <row r="266">
      <c r="A266" s="13" t="n"/>
      <c r="B266" s="5" t="n"/>
      <c r="C266" s="19" t="n"/>
      <c r="D266" s="5" t="n"/>
      <c r="E266" s="5" t="n"/>
      <c r="F266" s="6">
        <f>IF(B266&amp;""="","",IFERROR(INDEX('الطلاب'!$C$6:$C$505,MATCH(B266&amp;"",'الطلاب'!$A$6:$A$505,0))&amp;"","كود غير موجود"))</f>
        <v/>
      </c>
      <c r="G266" s="24">
        <f>IF(OR(B266&amp;""="",NOT(ISNUMBER(A266))),"",IF(COUNTIFS($B$6:$B$2005,B266&amp;"",$A$6:$A$2005,"&gt;"&amp;A266)=0,1,0))</f>
        <v/>
      </c>
    </row>
    <row r="267">
      <c r="A267" s="13" t="n"/>
      <c r="B267" s="5" t="n"/>
      <c r="C267" s="19" t="n"/>
      <c r="D267" s="5" t="n"/>
      <c r="E267" s="5" t="n"/>
      <c r="F267" s="6">
        <f>IF(B267&amp;""="","",IFERROR(INDEX('الطلاب'!$C$6:$C$505,MATCH(B267&amp;"",'الطلاب'!$A$6:$A$505,0))&amp;"","كود غير موجود"))</f>
        <v/>
      </c>
      <c r="G267" s="24">
        <f>IF(OR(B267&amp;""="",NOT(ISNUMBER(A267))),"",IF(COUNTIFS($B$6:$B$2005,B267&amp;"",$A$6:$A$2005,"&gt;"&amp;A267)=0,1,0))</f>
        <v/>
      </c>
    </row>
    <row r="268">
      <c r="A268" s="13" t="n"/>
      <c r="B268" s="5" t="n"/>
      <c r="C268" s="19" t="n"/>
      <c r="D268" s="5" t="n"/>
      <c r="E268" s="5" t="n"/>
      <c r="F268" s="6">
        <f>IF(B268&amp;""="","",IFERROR(INDEX('الطلاب'!$C$6:$C$505,MATCH(B268&amp;"",'الطلاب'!$A$6:$A$505,0))&amp;"","كود غير موجود"))</f>
        <v/>
      </c>
      <c r="G268" s="24">
        <f>IF(OR(B268&amp;""="",NOT(ISNUMBER(A268))),"",IF(COUNTIFS($B$6:$B$2005,B268&amp;"",$A$6:$A$2005,"&gt;"&amp;A268)=0,1,0))</f>
        <v/>
      </c>
    </row>
    <row r="269">
      <c r="A269" s="13" t="n"/>
      <c r="B269" s="5" t="n"/>
      <c r="C269" s="19" t="n"/>
      <c r="D269" s="5" t="n"/>
      <c r="E269" s="5" t="n"/>
      <c r="F269" s="6">
        <f>IF(B269&amp;""="","",IFERROR(INDEX('الطلاب'!$C$6:$C$505,MATCH(B269&amp;"",'الطلاب'!$A$6:$A$505,0))&amp;"","كود غير موجود"))</f>
        <v/>
      </c>
      <c r="G269" s="24">
        <f>IF(OR(B269&amp;""="",NOT(ISNUMBER(A269))),"",IF(COUNTIFS($B$6:$B$2005,B269&amp;"",$A$6:$A$2005,"&gt;"&amp;A269)=0,1,0))</f>
        <v/>
      </c>
    </row>
    <row r="270">
      <c r="A270" s="13" t="n"/>
      <c r="B270" s="5" t="n"/>
      <c r="C270" s="19" t="n"/>
      <c r="D270" s="5" t="n"/>
      <c r="E270" s="5" t="n"/>
      <c r="F270" s="6">
        <f>IF(B270&amp;""="","",IFERROR(INDEX('الطلاب'!$C$6:$C$505,MATCH(B270&amp;"",'الطلاب'!$A$6:$A$505,0))&amp;"","كود غير موجود"))</f>
        <v/>
      </c>
      <c r="G270" s="24">
        <f>IF(OR(B270&amp;""="",NOT(ISNUMBER(A270))),"",IF(COUNTIFS($B$6:$B$2005,B270&amp;"",$A$6:$A$2005,"&gt;"&amp;A270)=0,1,0))</f>
        <v/>
      </c>
    </row>
    <row r="271">
      <c r="A271" s="13" t="n"/>
      <c r="B271" s="5" t="n"/>
      <c r="C271" s="19" t="n"/>
      <c r="D271" s="5" t="n"/>
      <c r="E271" s="5" t="n"/>
      <c r="F271" s="6">
        <f>IF(B271&amp;""="","",IFERROR(INDEX('الطلاب'!$C$6:$C$505,MATCH(B271&amp;"",'الطلاب'!$A$6:$A$505,0))&amp;"","كود غير موجود"))</f>
        <v/>
      </c>
      <c r="G271" s="24">
        <f>IF(OR(B271&amp;""="",NOT(ISNUMBER(A271))),"",IF(COUNTIFS($B$6:$B$2005,B271&amp;"",$A$6:$A$2005,"&gt;"&amp;A271)=0,1,0))</f>
        <v/>
      </c>
    </row>
    <row r="272">
      <c r="A272" s="13" t="n"/>
      <c r="B272" s="5" t="n"/>
      <c r="C272" s="19" t="n"/>
      <c r="D272" s="5" t="n"/>
      <c r="E272" s="5" t="n"/>
      <c r="F272" s="6">
        <f>IF(B272&amp;""="","",IFERROR(INDEX('الطلاب'!$C$6:$C$505,MATCH(B272&amp;"",'الطلاب'!$A$6:$A$505,0))&amp;"","كود غير موجود"))</f>
        <v/>
      </c>
      <c r="G272" s="24">
        <f>IF(OR(B272&amp;""="",NOT(ISNUMBER(A272))),"",IF(COUNTIFS($B$6:$B$2005,B272&amp;"",$A$6:$A$2005,"&gt;"&amp;A272)=0,1,0))</f>
        <v/>
      </c>
    </row>
    <row r="273">
      <c r="A273" s="13" t="n"/>
      <c r="B273" s="5" t="n"/>
      <c r="C273" s="19" t="n"/>
      <c r="D273" s="5" t="n"/>
      <c r="E273" s="5" t="n"/>
      <c r="F273" s="6">
        <f>IF(B273&amp;""="","",IFERROR(INDEX('الطلاب'!$C$6:$C$505,MATCH(B273&amp;"",'الطلاب'!$A$6:$A$505,0))&amp;"","كود غير موجود"))</f>
        <v/>
      </c>
      <c r="G273" s="24">
        <f>IF(OR(B273&amp;""="",NOT(ISNUMBER(A273))),"",IF(COUNTIFS($B$6:$B$2005,B273&amp;"",$A$6:$A$2005,"&gt;"&amp;A273)=0,1,0))</f>
        <v/>
      </c>
    </row>
    <row r="274">
      <c r="A274" s="13" t="n"/>
      <c r="B274" s="5" t="n"/>
      <c r="C274" s="19" t="n"/>
      <c r="D274" s="5" t="n"/>
      <c r="E274" s="5" t="n"/>
      <c r="F274" s="6">
        <f>IF(B274&amp;""="","",IFERROR(INDEX('الطلاب'!$C$6:$C$505,MATCH(B274&amp;"",'الطلاب'!$A$6:$A$505,0))&amp;"","كود غير موجود"))</f>
        <v/>
      </c>
      <c r="G274" s="24">
        <f>IF(OR(B274&amp;""="",NOT(ISNUMBER(A274))),"",IF(COUNTIFS($B$6:$B$2005,B274&amp;"",$A$6:$A$2005,"&gt;"&amp;A274)=0,1,0))</f>
        <v/>
      </c>
    </row>
    <row r="275">
      <c r="A275" s="13" t="n"/>
      <c r="B275" s="5" t="n"/>
      <c r="C275" s="19" t="n"/>
      <c r="D275" s="5" t="n"/>
      <c r="E275" s="5" t="n"/>
      <c r="F275" s="6">
        <f>IF(B275&amp;""="","",IFERROR(INDEX('الطلاب'!$C$6:$C$505,MATCH(B275&amp;"",'الطلاب'!$A$6:$A$505,0))&amp;"","كود غير موجود"))</f>
        <v/>
      </c>
      <c r="G275" s="24">
        <f>IF(OR(B275&amp;""="",NOT(ISNUMBER(A275))),"",IF(COUNTIFS($B$6:$B$2005,B275&amp;"",$A$6:$A$2005,"&gt;"&amp;A275)=0,1,0))</f>
        <v/>
      </c>
    </row>
    <row r="276">
      <c r="A276" s="13" t="n"/>
      <c r="B276" s="5" t="n"/>
      <c r="C276" s="19" t="n"/>
      <c r="D276" s="5" t="n"/>
      <c r="E276" s="5" t="n"/>
      <c r="F276" s="6">
        <f>IF(B276&amp;""="","",IFERROR(INDEX('الطلاب'!$C$6:$C$505,MATCH(B276&amp;"",'الطلاب'!$A$6:$A$505,0))&amp;"","كود غير موجود"))</f>
        <v/>
      </c>
      <c r="G276" s="24">
        <f>IF(OR(B276&amp;""="",NOT(ISNUMBER(A276))),"",IF(COUNTIFS($B$6:$B$2005,B276&amp;"",$A$6:$A$2005,"&gt;"&amp;A276)=0,1,0))</f>
        <v/>
      </c>
    </row>
    <row r="277">
      <c r="A277" s="13" t="n"/>
      <c r="B277" s="5" t="n"/>
      <c r="C277" s="19" t="n"/>
      <c r="D277" s="5" t="n"/>
      <c r="E277" s="5" t="n"/>
      <c r="F277" s="6">
        <f>IF(B277&amp;""="","",IFERROR(INDEX('الطلاب'!$C$6:$C$505,MATCH(B277&amp;"",'الطلاب'!$A$6:$A$505,0))&amp;"","كود غير موجود"))</f>
        <v/>
      </c>
      <c r="G277" s="24">
        <f>IF(OR(B277&amp;""="",NOT(ISNUMBER(A277))),"",IF(COUNTIFS($B$6:$B$2005,B277&amp;"",$A$6:$A$2005,"&gt;"&amp;A277)=0,1,0))</f>
        <v/>
      </c>
    </row>
    <row r="278">
      <c r="A278" s="13" t="n"/>
      <c r="B278" s="5" t="n"/>
      <c r="C278" s="19" t="n"/>
      <c r="D278" s="5" t="n"/>
      <c r="E278" s="5" t="n"/>
      <c r="F278" s="6">
        <f>IF(B278&amp;""="","",IFERROR(INDEX('الطلاب'!$C$6:$C$505,MATCH(B278&amp;"",'الطلاب'!$A$6:$A$505,0))&amp;"","كود غير موجود"))</f>
        <v/>
      </c>
      <c r="G278" s="24">
        <f>IF(OR(B278&amp;""="",NOT(ISNUMBER(A278))),"",IF(COUNTIFS($B$6:$B$2005,B278&amp;"",$A$6:$A$2005,"&gt;"&amp;A278)=0,1,0))</f>
        <v/>
      </c>
    </row>
    <row r="279">
      <c r="A279" s="13" t="n"/>
      <c r="B279" s="5" t="n"/>
      <c r="C279" s="19" t="n"/>
      <c r="D279" s="5" t="n"/>
      <c r="E279" s="5" t="n"/>
      <c r="F279" s="6">
        <f>IF(B279&amp;""="","",IFERROR(INDEX('الطلاب'!$C$6:$C$505,MATCH(B279&amp;"",'الطلاب'!$A$6:$A$505,0))&amp;"","كود غير موجود"))</f>
        <v/>
      </c>
      <c r="G279" s="24">
        <f>IF(OR(B279&amp;""="",NOT(ISNUMBER(A279))),"",IF(COUNTIFS($B$6:$B$2005,B279&amp;"",$A$6:$A$2005,"&gt;"&amp;A279)=0,1,0))</f>
        <v/>
      </c>
    </row>
    <row r="280">
      <c r="A280" s="13" t="n"/>
      <c r="B280" s="5" t="n"/>
      <c r="C280" s="19" t="n"/>
      <c r="D280" s="5" t="n"/>
      <c r="E280" s="5" t="n"/>
      <c r="F280" s="6">
        <f>IF(B280&amp;""="","",IFERROR(INDEX('الطلاب'!$C$6:$C$505,MATCH(B280&amp;"",'الطلاب'!$A$6:$A$505,0))&amp;"","كود غير موجود"))</f>
        <v/>
      </c>
      <c r="G280" s="24">
        <f>IF(OR(B280&amp;""="",NOT(ISNUMBER(A280))),"",IF(COUNTIFS($B$6:$B$2005,B280&amp;"",$A$6:$A$2005,"&gt;"&amp;A280)=0,1,0))</f>
        <v/>
      </c>
    </row>
    <row r="281">
      <c r="A281" s="13" t="n"/>
      <c r="B281" s="5" t="n"/>
      <c r="C281" s="19" t="n"/>
      <c r="D281" s="5" t="n"/>
      <c r="E281" s="5" t="n"/>
      <c r="F281" s="6">
        <f>IF(B281&amp;""="","",IFERROR(INDEX('الطلاب'!$C$6:$C$505,MATCH(B281&amp;"",'الطلاب'!$A$6:$A$505,0))&amp;"","كود غير موجود"))</f>
        <v/>
      </c>
      <c r="G281" s="24">
        <f>IF(OR(B281&amp;""="",NOT(ISNUMBER(A281))),"",IF(COUNTIFS($B$6:$B$2005,B281&amp;"",$A$6:$A$2005,"&gt;"&amp;A281)=0,1,0))</f>
        <v/>
      </c>
    </row>
    <row r="282">
      <c r="A282" s="13" t="n"/>
      <c r="B282" s="5" t="n"/>
      <c r="C282" s="19" t="n"/>
      <c r="D282" s="5" t="n"/>
      <c r="E282" s="5" t="n"/>
      <c r="F282" s="6">
        <f>IF(B282&amp;""="","",IFERROR(INDEX('الطلاب'!$C$6:$C$505,MATCH(B282&amp;"",'الطلاب'!$A$6:$A$505,0))&amp;"","كود غير موجود"))</f>
        <v/>
      </c>
      <c r="G282" s="24">
        <f>IF(OR(B282&amp;""="",NOT(ISNUMBER(A282))),"",IF(COUNTIFS($B$6:$B$2005,B282&amp;"",$A$6:$A$2005,"&gt;"&amp;A282)=0,1,0))</f>
        <v/>
      </c>
    </row>
    <row r="283">
      <c r="A283" s="13" t="n"/>
      <c r="B283" s="5" t="n"/>
      <c r="C283" s="19" t="n"/>
      <c r="D283" s="5" t="n"/>
      <c r="E283" s="5" t="n"/>
      <c r="F283" s="6">
        <f>IF(B283&amp;""="","",IFERROR(INDEX('الطلاب'!$C$6:$C$505,MATCH(B283&amp;"",'الطلاب'!$A$6:$A$505,0))&amp;"","كود غير موجود"))</f>
        <v/>
      </c>
      <c r="G283" s="24">
        <f>IF(OR(B283&amp;""="",NOT(ISNUMBER(A283))),"",IF(COUNTIFS($B$6:$B$2005,B283&amp;"",$A$6:$A$2005,"&gt;"&amp;A283)=0,1,0))</f>
        <v/>
      </c>
    </row>
    <row r="284">
      <c r="A284" s="13" t="n"/>
      <c r="B284" s="5" t="n"/>
      <c r="C284" s="19" t="n"/>
      <c r="D284" s="5" t="n"/>
      <c r="E284" s="5" t="n"/>
      <c r="F284" s="6">
        <f>IF(B284&amp;""="","",IFERROR(INDEX('الطلاب'!$C$6:$C$505,MATCH(B284&amp;"",'الطلاب'!$A$6:$A$505,0))&amp;"","كود غير موجود"))</f>
        <v/>
      </c>
      <c r="G284" s="24">
        <f>IF(OR(B284&amp;""="",NOT(ISNUMBER(A284))),"",IF(COUNTIFS($B$6:$B$2005,B284&amp;"",$A$6:$A$2005,"&gt;"&amp;A284)=0,1,0))</f>
        <v/>
      </c>
    </row>
    <row r="285">
      <c r="A285" s="13" t="n"/>
      <c r="B285" s="5" t="n"/>
      <c r="C285" s="19" t="n"/>
      <c r="D285" s="5" t="n"/>
      <c r="E285" s="5" t="n"/>
      <c r="F285" s="6">
        <f>IF(B285&amp;""="","",IFERROR(INDEX('الطلاب'!$C$6:$C$505,MATCH(B285&amp;"",'الطلاب'!$A$6:$A$505,0))&amp;"","كود غير موجود"))</f>
        <v/>
      </c>
      <c r="G285" s="24">
        <f>IF(OR(B285&amp;""="",NOT(ISNUMBER(A285))),"",IF(COUNTIFS($B$6:$B$2005,B285&amp;"",$A$6:$A$2005,"&gt;"&amp;A285)=0,1,0))</f>
        <v/>
      </c>
    </row>
    <row r="286">
      <c r="A286" s="13" t="n"/>
      <c r="B286" s="5" t="n"/>
      <c r="C286" s="19" t="n"/>
      <c r="D286" s="5" t="n"/>
      <c r="E286" s="5" t="n"/>
      <c r="F286" s="6">
        <f>IF(B286&amp;""="","",IFERROR(INDEX('الطلاب'!$C$6:$C$505,MATCH(B286&amp;"",'الطلاب'!$A$6:$A$505,0))&amp;"","كود غير موجود"))</f>
        <v/>
      </c>
      <c r="G286" s="24">
        <f>IF(OR(B286&amp;""="",NOT(ISNUMBER(A286))),"",IF(COUNTIFS($B$6:$B$2005,B286&amp;"",$A$6:$A$2005,"&gt;"&amp;A286)=0,1,0))</f>
        <v/>
      </c>
    </row>
    <row r="287">
      <c r="A287" s="13" t="n"/>
      <c r="B287" s="5" t="n"/>
      <c r="C287" s="19" t="n"/>
      <c r="D287" s="5" t="n"/>
      <c r="E287" s="5" t="n"/>
      <c r="F287" s="6">
        <f>IF(B287&amp;""="","",IFERROR(INDEX('الطلاب'!$C$6:$C$505,MATCH(B287&amp;"",'الطلاب'!$A$6:$A$505,0))&amp;"","كود غير موجود"))</f>
        <v/>
      </c>
      <c r="G287" s="24">
        <f>IF(OR(B287&amp;""="",NOT(ISNUMBER(A287))),"",IF(COUNTIFS($B$6:$B$2005,B287&amp;"",$A$6:$A$2005,"&gt;"&amp;A287)=0,1,0))</f>
        <v/>
      </c>
    </row>
    <row r="288">
      <c r="A288" s="13" t="n"/>
      <c r="B288" s="5" t="n"/>
      <c r="C288" s="19" t="n"/>
      <c r="D288" s="5" t="n"/>
      <c r="E288" s="5" t="n"/>
      <c r="F288" s="6">
        <f>IF(B288&amp;""="","",IFERROR(INDEX('الطلاب'!$C$6:$C$505,MATCH(B288&amp;"",'الطلاب'!$A$6:$A$505,0))&amp;"","كود غير موجود"))</f>
        <v/>
      </c>
      <c r="G288" s="24">
        <f>IF(OR(B288&amp;""="",NOT(ISNUMBER(A288))),"",IF(COUNTIFS($B$6:$B$2005,B288&amp;"",$A$6:$A$2005,"&gt;"&amp;A288)=0,1,0))</f>
        <v/>
      </c>
    </row>
    <row r="289">
      <c r="A289" s="13" t="n"/>
      <c r="B289" s="5" t="n"/>
      <c r="C289" s="19" t="n"/>
      <c r="D289" s="5" t="n"/>
      <c r="E289" s="5" t="n"/>
      <c r="F289" s="6">
        <f>IF(B289&amp;""="","",IFERROR(INDEX('الطلاب'!$C$6:$C$505,MATCH(B289&amp;"",'الطلاب'!$A$6:$A$505,0))&amp;"","كود غير موجود"))</f>
        <v/>
      </c>
      <c r="G289" s="24">
        <f>IF(OR(B289&amp;""="",NOT(ISNUMBER(A289))),"",IF(COUNTIFS($B$6:$B$2005,B289&amp;"",$A$6:$A$2005,"&gt;"&amp;A289)=0,1,0))</f>
        <v/>
      </c>
    </row>
    <row r="290">
      <c r="A290" s="13" t="n"/>
      <c r="B290" s="5" t="n"/>
      <c r="C290" s="19" t="n"/>
      <c r="D290" s="5" t="n"/>
      <c r="E290" s="5" t="n"/>
      <c r="F290" s="6">
        <f>IF(B290&amp;""="","",IFERROR(INDEX('الطلاب'!$C$6:$C$505,MATCH(B290&amp;"",'الطلاب'!$A$6:$A$505,0))&amp;"","كود غير موجود"))</f>
        <v/>
      </c>
      <c r="G290" s="24">
        <f>IF(OR(B290&amp;""="",NOT(ISNUMBER(A290))),"",IF(COUNTIFS($B$6:$B$2005,B290&amp;"",$A$6:$A$2005,"&gt;"&amp;A290)=0,1,0))</f>
        <v/>
      </c>
    </row>
    <row r="291">
      <c r="A291" s="13" t="n"/>
      <c r="B291" s="5" t="n"/>
      <c r="C291" s="19" t="n"/>
      <c r="D291" s="5" t="n"/>
      <c r="E291" s="5" t="n"/>
      <c r="F291" s="6">
        <f>IF(B291&amp;""="","",IFERROR(INDEX('الطلاب'!$C$6:$C$505,MATCH(B291&amp;"",'الطلاب'!$A$6:$A$505,0))&amp;"","كود غير موجود"))</f>
        <v/>
      </c>
      <c r="G291" s="24">
        <f>IF(OR(B291&amp;""="",NOT(ISNUMBER(A291))),"",IF(COUNTIFS($B$6:$B$2005,B291&amp;"",$A$6:$A$2005,"&gt;"&amp;A291)=0,1,0))</f>
        <v/>
      </c>
    </row>
    <row r="292">
      <c r="A292" s="13" t="n"/>
      <c r="B292" s="5" t="n"/>
      <c r="C292" s="19" t="n"/>
      <c r="D292" s="5" t="n"/>
      <c r="E292" s="5" t="n"/>
      <c r="F292" s="6">
        <f>IF(B292&amp;""="","",IFERROR(INDEX('الطلاب'!$C$6:$C$505,MATCH(B292&amp;"",'الطلاب'!$A$6:$A$505,0))&amp;"","كود غير موجود"))</f>
        <v/>
      </c>
      <c r="G292" s="24">
        <f>IF(OR(B292&amp;""="",NOT(ISNUMBER(A292))),"",IF(COUNTIFS($B$6:$B$2005,B292&amp;"",$A$6:$A$2005,"&gt;"&amp;A292)=0,1,0))</f>
        <v/>
      </c>
    </row>
    <row r="293">
      <c r="A293" s="13" t="n"/>
      <c r="B293" s="5" t="n"/>
      <c r="C293" s="19" t="n"/>
      <c r="D293" s="5" t="n"/>
      <c r="E293" s="5" t="n"/>
      <c r="F293" s="6">
        <f>IF(B293&amp;""="","",IFERROR(INDEX('الطلاب'!$C$6:$C$505,MATCH(B293&amp;"",'الطلاب'!$A$6:$A$505,0))&amp;"","كود غير موجود"))</f>
        <v/>
      </c>
      <c r="G293" s="24">
        <f>IF(OR(B293&amp;""="",NOT(ISNUMBER(A293))),"",IF(COUNTIFS($B$6:$B$2005,B293&amp;"",$A$6:$A$2005,"&gt;"&amp;A293)=0,1,0))</f>
        <v/>
      </c>
    </row>
    <row r="294">
      <c r="A294" s="13" t="n"/>
      <c r="B294" s="5" t="n"/>
      <c r="C294" s="19" t="n"/>
      <c r="D294" s="5" t="n"/>
      <c r="E294" s="5" t="n"/>
      <c r="F294" s="6">
        <f>IF(B294&amp;""="","",IFERROR(INDEX('الطلاب'!$C$6:$C$505,MATCH(B294&amp;"",'الطلاب'!$A$6:$A$505,0))&amp;"","كود غير موجود"))</f>
        <v/>
      </c>
      <c r="G294" s="24">
        <f>IF(OR(B294&amp;""="",NOT(ISNUMBER(A294))),"",IF(COUNTIFS($B$6:$B$2005,B294&amp;"",$A$6:$A$2005,"&gt;"&amp;A294)=0,1,0))</f>
        <v/>
      </c>
    </row>
    <row r="295">
      <c r="A295" s="13" t="n"/>
      <c r="B295" s="5" t="n"/>
      <c r="C295" s="19" t="n"/>
      <c r="D295" s="5" t="n"/>
      <c r="E295" s="5" t="n"/>
      <c r="F295" s="6">
        <f>IF(B295&amp;""="","",IFERROR(INDEX('الطلاب'!$C$6:$C$505,MATCH(B295&amp;"",'الطلاب'!$A$6:$A$505,0))&amp;"","كود غير موجود"))</f>
        <v/>
      </c>
      <c r="G295" s="24">
        <f>IF(OR(B295&amp;""="",NOT(ISNUMBER(A295))),"",IF(COUNTIFS($B$6:$B$2005,B295&amp;"",$A$6:$A$2005,"&gt;"&amp;A295)=0,1,0))</f>
        <v/>
      </c>
    </row>
    <row r="296">
      <c r="A296" s="13" t="n"/>
      <c r="B296" s="5" t="n"/>
      <c r="C296" s="19" t="n"/>
      <c r="D296" s="5" t="n"/>
      <c r="E296" s="5" t="n"/>
      <c r="F296" s="6">
        <f>IF(B296&amp;""="","",IFERROR(INDEX('الطلاب'!$C$6:$C$505,MATCH(B296&amp;"",'الطلاب'!$A$6:$A$505,0))&amp;"","كود غير موجود"))</f>
        <v/>
      </c>
      <c r="G296" s="24">
        <f>IF(OR(B296&amp;""="",NOT(ISNUMBER(A296))),"",IF(COUNTIFS($B$6:$B$2005,B296&amp;"",$A$6:$A$2005,"&gt;"&amp;A296)=0,1,0))</f>
        <v/>
      </c>
    </row>
    <row r="297">
      <c r="A297" s="13" t="n"/>
      <c r="B297" s="5" t="n"/>
      <c r="C297" s="19" t="n"/>
      <c r="D297" s="5" t="n"/>
      <c r="E297" s="5" t="n"/>
      <c r="F297" s="6">
        <f>IF(B297&amp;""="","",IFERROR(INDEX('الطلاب'!$C$6:$C$505,MATCH(B297&amp;"",'الطلاب'!$A$6:$A$505,0))&amp;"","كود غير موجود"))</f>
        <v/>
      </c>
      <c r="G297" s="24">
        <f>IF(OR(B297&amp;""="",NOT(ISNUMBER(A297))),"",IF(COUNTIFS($B$6:$B$2005,B297&amp;"",$A$6:$A$2005,"&gt;"&amp;A297)=0,1,0))</f>
        <v/>
      </c>
    </row>
    <row r="298">
      <c r="A298" s="13" t="n"/>
      <c r="B298" s="5" t="n"/>
      <c r="C298" s="19" t="n"/>
      <c r="D298" s="5" t="n"/>
      <c r="E298" s="5" t="n"/>
      <c r="F298" s="6">
        <f>IF(B298&amp;""="","",IFERROR(INDEX('الطلاب'!$C$6:$C$505,MATCH(B298&amp;"",'الطلاب'!$A$6:$A$505,0))&amp;"","كود غير موجود"))</f>
        <v/>
      </c>
      <c r="G298" s="24">
        <f>IF(OR(B298&amp;""="",NOT(ISNUMBER(A298))),"",IF(COUNTIFS($B$6:$B$2005,B298&amp;"",$A$6:$A$2005,"&gt;"&amp;A298)=0,1,0))</f>
        <v/>
      </c>
    </row>
    <row r="299">
      <c r="A299" s="13" t="n"/>
      <c r="B299" s="5" t="n"/>
      <c r="C299" s="19" t="n"/>
      <c r="D299" s="5" t="n"/>
      <c r="E299" s="5" t="n"/>
      <c r="F299" s="6">
        <f>IF(B299&amp;""="","",IFERROR(INDEX('الطلاب'!$C$6:$C$505,MATCH(B299&amp;"",'الطلاب'!$A$6:$A$505,0))&amp;"","كود غير موجود"))</f>
        <v/>
      </c>
      <c r="G299" s="24">
        <f>IF(OR(B299&amp;""="",NOT(ISNUMBER(A299))),"",IF(COUNTIFS($B$6:$B$2005,B299&amp;"",$A$6:$A$2005,"&gt;"&amp;A299)=0,1,0))</f>
        <v/>
      </c>
    </row>
    <row r="300">
      <c r="A300" s="13" t="n"/>
      <c r="B300" s="5" t="n"/>
      <c r="C300" s="19" t="n"/>
      <c r="D300" s="5" t="n"/>
      <c r="E300" s="5" t="n"/>
      <c r="F300" s="6">
        <f>IF(B300&amp;""="","",IFERROR(INDEX('الطلاب'!$C$6:$C$505,MATCH(B300&amp;"",'الطلاب'!$A$6:$A$505,0))&amp;"","كود غير موجود"))</f>
        <v/>
      </c>
      <c r="G300" s="24">
        <f>IF(OR(B300&amp;""="",NOT(ISNUMBER(A300))),"",IF(COUNTIFS($B$6:$B$2005,B300&amp;"",$A$6:$A$2005,"&gt;"&amp;A300)=0,1,0))</f>
        <v/>
      </c>
    </row>
    <row r="301">
      <c r="A301" s="13" t="n"/>
      <c r="B301" s="5" t="n"/>
      <c r="C301" s="19" t="n"/>
      <c r="D301" s="5" t="n"/>
      <c r="E301" s="5" t="n"/>
      <c r="F301" s="6">
        <f>IF(B301&amp;""="","",IFERROR(INDEX('الطلاب'!$C$6:$C$505,MATCH(B301&amp;"",'الطلاب'!$A$6:$A$505,0))&amp;"","كود غير موجود"))</f>
        <v/>
      </c>
      <c r="G301" s="24">
        <f>IF(OR(B301&amp;""="",NOT(ISNUMBER(A301))),"",IF(COUNTIFS($B$6:$B$2005,B301&amp;"",$A$6:$A$2005,"&gt;"&amp;A301)=0,1,0))</f>
        <v/>
      </c>
    </row>
    <row r="302">
      <c r="A302" s="13" t="n"/>
      <c r="B302" s="5" t="n"/>
      <c r="C302" s="19" t="n"/>
      <c r="D302" s="5" t="n"/>
      <c r="E302" s="5" t="n"/>
      <c r="F302" s="6">
        <f>IF(B302&amp;""="","",IFERROR(INDEX('الطلاب'!$C$6:$C$505,MATCH(B302&amp;"",'الطلاب'!$A$6:$A$505,0))&amp;"","كود غير موجود"))</f>
        <v/>
      </c>
      <c r="G302" s="24">
        <f>IF(OR(B302&amp;""="",NOT(ISNUMBER(A302))),"",IF(COUNTIFS($B$6:$B$2005,B302&amp;"",$A$6:$A$2005,"&gt;"&amp;A302)=0,1,0))</f>
        <v/>
      </c>
    </row>
    <row r="303">
      <c r="A303" s="13" t="n"/>
      <c r="B303" s="5" t="n"/>
      <c r="C303" s="19" t="n"/>
      <c r="D303" s="5" t="n"/>
      <c r="E303" s="5" t="n"/>
      <c r="F303" s="6">
        <f>IF(B303&amp;""="","",IFERROR(INDEX('الطلاب'!$C$6:$C$505,MATCH(B303&amp;"",'الطلاب'!$A$6:$A$505,0))&amp;"","كود غير موجود"))</f>
        <v/>
      </c>
      <c r="G303" s="24">
        <f>IF(OR(B303&amp;""="",NOT(ISNUMBER(A303))),"",IF(COUNTIFS($B$6:$B$2005,B303&amp;"",$A$6:$A$2005,"&gt;"&amp;A303)=0,1,0))</f>
        <v/>
      </c>
    </row>
    <row r="304">
      <c r="A304" s="13" t="n"/>
      <c r="B304" s="5" t="n"/>
      <c r="C304" s="19" t="n"/>
      <c r="D304" s="5" t="n"/>
      <c r="E304" s="5" t="n"/>
      <c r="F304" s="6">
        <f>IF(B304&amp;""="","",IFERROR(INDEX('الطلاب'!$C$6:$C$505,MATCH(B304&amp;"",'الطلاب'!$A$6:$A$505,0))&amp;"","كود غير موجود"))</f>
        <v/>
      </c>
      <c r="G304" s="24">
        <f>IF(OR(B304&amp;""="",NOT(ISNUMBER(A304))),"",IF(COUNTIFS($B$6:$B$2005,B304&amp;"",$A$6:$A$2005,"&gt;"&amp;A304)=0,1,0))</f>
        <v/>
      </c>
    </row>
    <row r="305">
      <c r="A305" s="13" t="n"/>
      <c r="B305" s="5" t="n"/>
      <c r="C305" s="19" t="n"/>
      <c r="D305" s="5" t="n"/>
      <c r="E305" s="5" t="n"/>
      <c r="F305" s="6">
        <f>IF(B305&amp;""="","",IFERROR(INDEX('الطلاب'!$C$6:$C$505,MATCH(B305&amp;"",'الطلاب'!$A$6:$A$505,0))&amp;"","كود غير موجود"))</f>
        <v/>
      </c>
      <c r="G305" s="24">
        <f>IF(OR(B305&amp;""="",NOT(ISNUMBER(A305))),"",IF(COUNTIFS($B$6:$B$2005,B305&amp;"",$A$6:$A$2005,"&gt;"&amp;A305)=0,1,0))</f>
        <v/>
      </c>
    </row>
    <row r="306">
      <c r="A306" s="13" t="n"/>
      <c r="B306" s="5" t="n"/>
      <c r="C306" s="19" t="n"/>
      <c r="D306" s="5" t="n"/>
      <c r="E306" s="5" t="n"/>
      <c r="F306" s="6">
        <f>IF(B306&amp;""="","",IFERROR(INDEX('الطلاب'!$C$6:$C$505,MATCH(B306&amp;"",'الطلاب'!$A$6:$A$505,0))&amp;"","كود غير موجود"))</f>
        <v/>
      </c>
      <c r="G306" s="24">
        <f>IF(OR(B306&amp;""="",NOT(ISNUMBER(A306))),"",IF(COUNTIFS($B$6:$B$2005,B306&amp;"",$A$6:$A$2005,"&gt;"&amp;A306)=0,1,0))</f>
        <v/>
      </c>
    </row>
    <row r="307">
      <c r="A307" s="13" t="n"/>
      <c r="B307" s="5" t="n"/>
      <c r="C307" s="19" t="n"/>
      <c r="D307" s="5" t="n"/>
      <c r="E307" s="5" t="n"/>
      <c r="F307" s="6">
        <f>IF(B307&amp;""="","",IFERROR(INDEX('الطلاب'!$C$6:$C$505,MATCH(B307&amp;"",'الطلاب'!$A$6:$A$505,0))&amp;"","كود غير موجود"))</f>
        <v/>
      </c>
      <c r="G307" s="24">
        <f>IF(OR(B307&amp;""="",NOT(ISNUMBER(A307))),"",IF(COUNTIFS($B$6:$B$2005,B307&amp;"",$A$6:$A$2005,"&gt;"&amp;A307)=0,1,0))</f>
        <v/>
      </c>
    </row>
    <row r="308">
      <c r="A308" s="13" t="n"/>
      <c r="B308" s="5" t="n"/>
      <c r="C308" s="19" t="n"/>
      <c r="D308" s="5" t="n"/>
      <c r="E308" s="5" t="n"/>
      <c r="F308" s="6">
        <f>IF(B308&amp;""="","",IFERROR(INDEX('الطلاب'!$C$6:$C$505,MATCH(B308&amp;"",'الطلاب'!$A$6:$A$505,0))&amp;"","كود غير موجود"))</f>
        <v/>
      </c>
      <c r="G308" s="24">
        <f>IF(OR(B308&amp;""="",NOT(ISNUMBER(A308))),"",IF(COUNTIFS($B$6:$B$2005,B308&amp;"",$A$6:$A$2005,"&gt;"&amp;A308)=0,1,0))</f>
        <v/>
      </c>
    </row>
    <row r="309">
      <c r="A309" s="13" t="n"/>
      <c r="B309" s="5" t="n"/>
      <c r="C309" s="19" t="n"/>
      <c r="D309" s="5" t="n"/>
      <c r="E309" s="5" t="n"/>
      <c r="F309" s="6">
        <f>IF(B309&amp;""="","",IFERROR(INDEX('الطلاب'!$C$6:$C$505,MATCH(B309&amp;"",'الطلاب'!$A$6:$A$505,0))&amp;"","كود غير موجود"))</f>
        <v/>
      </c>
      <c r="G309" s="24">
        <f>IF(OR(B309&amp;""="",NOT(ISNUMBER(A309))),"",IF(COUNTIFS($B$6:$B$2005,B309&amp;"",$A$6:$A$2005,"&gt;"&amp;A309)=0,1,0))</f>
        <v/>
      </c>
    </row>
    <row r="310">
      <c r="A310" s="13" t="n"/>
      <c r="B310" s="5" t="n"/>
      <c r="C310" s="19" t="n"/>
      <c r="D310" s="5" t="n"/>
      <c r="E310" s="5" t="n"/>
      <c r="F310" s="6">
        <f>IF(B310&amp;""="","",IFERROR(INDEX('الطلاب'!$C$6:$C$505,MATCH(B310&amp;"",'الطلاب'!$A$6:$A$505,0))&amp;"","كود غير موجود"))</f>
        <v/>
      </c>
      <c r="G310" s="24">
        <f>IF(OR(B310&amp;""="",NOT(ISNUMBER(A310))),"",IF(COUNTIFS($B$6:$B$2005,B310&amp;"",$A$6:$A$2005,"&gt;"&amp;A310)=0,1,0))</f>
        <v/>
      </c>
    </row>
    <row r="311">
      <c r="A311" s="13" t="n"/>
      <c r="B311" s="5" t="n"/>
      <c r="C311" s="19" t="n"/>
      <c r="D311" s="5" t="n"/>
      <c r="E311" s="5" t="n"/>
      <c r="F311" s="6">
        <f>IF(B311&amp;""="","",IFERROR(INDEX('الطلاب'!$C$6:$C$505,MATCH(B311&amp;"",'الطلاب'!$A$6:$A$505,0))&amp;"","كود غير موجود"))</f>
        <v/>
      </c>
      <c r="G311" s="24">
        <f>IF(OR(B311&amp;""="",NOT(ISNUMBER(A311))),"",IF(COUNTIFS($B$6:$B$2005,B311&amp;"",$A$6:$A$2005,"&gt;"&amp;A311)=0,1,0))</f>
        <v/>
      </c>
    </row>
    <row r="312">
      <c r="A312" s="13" t="n"/>
      <c r="B312" s="5" t="n"/>
      <c r="C312" s="19" t="n"/>
      <c r="D312" s="5" t="n"/>
      <c r="E312" s="5" t="n"/>
      <c r="F312" s="6">
        <f>IF(B312&amp;""="","",IFERROR(INDEX('الطلاب'!$C$6:$C$505,MATCH(B312&amp;"",'الطلاب'!$A$6:$A$505,0))&amp;"","كود غير موجود"))</f>
        <v/>
      </c>
      <c r="G312" s="24">
        <f>IF(OR(B312&amp;""="",NOT(ISNUMBER(A312))),"",IF(COUNTIFS($B$6:$B$2005,B312&amp;"",$A$6:$A$2005,"&gt;"&amp;A312)=0,1,0))</f>
        <v/>
      </c>
    </row>
    <row r="313">
      <c r="A313" s="13" t="n"/>
      <c r="B313" s="5" t="n"/>
      <c r="C313" s="19" t="n"/>
      <c r="D313" s="5" t="n"/>
      <c r="E313" s="5" t="n"/>
      <c r="F313" s="6">
        <f>IF(B313&amp;""="","",IFERROR(INDEX('الطلاب'!$C$6:$C$505,MATCH(B313&amp;"",'الطلاب'!$A$6:$A$505,0))&amp;"","كود غير موجود"))</f>
        <v/>
      </c>
      <c r="G313" s="24">
        <f>IF(OR(B313&amp;""="",NOT(ISNUMBER(A313))),"",IF(COUNTIFS($B$6:$B$2005,B313&amp;"",$A$6:$A$2005,"&gt;"&amp;A313)=0,1,0))</f>
        <v/>
      </c>
    </row>
    <row r="314">
      <c r="A314" s="13" t="n"/>
      <c r="B314" s="5" t="n"/>
      <c r="C314" s="19" t="n"/>
      <c r="D314" s="5" t="n"/>
      <c r="E314" s="5" t="n"/>
      <c r="F314" s="6">
        <f>IF(B314&amp;""="","",IFERROR(INDEX('الطلاب'!$C$6:$C$505,MATCH(B314&amp;"",'الطلاب'!$A$6:$A$505,0))&amp;"","كود غير موجود"))</f>
        <v/>
      </c>
      <c r="G314" s="24">
        <f>IF(OR(B314&amp;""="",NOT(ISNUMBER(A314))),"",IF(COUNTIFS($B$6:$B$2005,B314&amp;"",$A$6:$A$2005,"&gt;"&amp;A314)=0,1,0))</f>
        <v/>
      </c>
    </row>
    <row r="315">
      <c r="A315" s="13" t="n"/>
      <c r="B315" s="5" t="n"/>
      <c r="C315" s="19" t="n"/>
      <c r="D315" s="5" t="n"/>
      <c r="E315" s="5" t="n"/>
      <c r="F315" s="6">
        <f>IF(B315&amp;""="","",IFERROR(INDEX('الطلاب'!$C$6:$C$505,MATCH(B315&amp;"",'الطلاب'!$A$6:$A$505,0))&amp;"","كود غير موجود"))</f>
        <v/>
      </c>
      <c r="G315" s="24">
        <f>IF(OR(B315&amp;""="",NOT(ISNUMBER(A315))),"",IF(COUNTIFS($B$6:$B$2005,B315&amp;"",$A$6:$A$2005,"&gt;"&amp;A315)=0,1,0))</f>
        <v/>
      </c>
    </row>
    <row r="316">
      <c r="A316" s="13" t="n"/>
      <c r="B316" s="5" t="n"/>
      <c r="C316" s="19" t="n"/>
      <c r="D316" s="5" t="n"/>
      <c r="E316" s="5" t="n"/>
      <c r="F316" s="6">
        <f>IF(B316&amp;""="","",IFERROR(INDEX('الطلاب'!$C$6:$C$505,MATCH(B316&amp;"",'الطلاب'!$A$6:$A$505,0))&amp;"","كود غير موجود"))</f>
        <v/>
      </c>
      <c r="G316" s="24">
        <f>IF(OR(B316&amp;""="",NOT(ISNUMBER(A316))),"",IF(COUNTIFS($B$6:$B$2005,B316&amp;"",$A$6:$A$2005,"&gt;"&amp;A316)=0,1,0))</f>
        <v/>
      </c>
    </row>
    <row r="317">
      <c r="A317" s="13" t="n"/>
      <c r="B317" s="5" t="n"/>
      <c r="C317" s="19" t="n"/>
      <c r="D317" s="5" t="n"/>
      <c r="E317" s="5" t="n"/>
      <c r="F317" s="6">
        <f>IF(B317&amp;""="","",IFERROR(INDEX('الطلاب'!$C$6:$C$505,MATCH(B317&amp;"",'الطلاب'!$A$6:$A$505,0))&amp;"","كود غير موجود"))</f>
        <v/>
      </c>
      <c r="G317" s="24">
        <f>IF(OR(B317&amp;""="",NOT(ISNUMBER(A317))),"",IF(COUNTIFS($B$6:$B$2005,B317&amp;"",$A$6:$A$2005,"&gt;"&amp;A317)=0,1,0))</f>
        <v/>
      </c>
    </row>
    <row r="318">
      <c r="A318" s="13" t="n"/>
      <c r="B318" s="5" t="n"/>
      <c r="C318" s="19" t="n"/>
      <c r="D318" s="5" t="n"/>
      <c r="E318" s="5" t="n"/>
      <c r="F318" s="6">
        <f>IF(B318&amp;""="","",IFERROR(INDEX('الطلاب'!$C$6:$C$505,MATCH(B318&amp;"",'الطلاب'!$A$6:$A$505,0))&amp;"","كود غير موجود"))</f>
        <v/>
      </c>
      <c r="G318" s="24">
        <f>IF(OR(B318&amp;""="",NOT(ISNUMBER(A318))),"",IF(COUNTIFS($B$6:$B$2005,B318&amp;"",$A$6:$A$2005,"&gt;"&amp;A318)=0,1,0))</f>
        <v/>
      </c>
    </row>
    <row r="319">
      <c r="A319" s="13" t="n"/>
      <c r="B319" s="5" t="n"/>
      <c r="C319" s="19" t="n"/>
      <c r="D319" s="5" t="n"/>
      <c r="E319" s="5" t="n"/>
      <c r="F319" s="6">
        <f>IF(B319&amp;""="","",IFERROR(INDEX('الطلاب'!$C$6:$C$505,MATCH(B319&amp;"",'الطلاب'!$A$6:$A$505,0))&amp;"","كود غير موجود"))</f>
        <v/>
      </c>
      <c r="G319" s="24">
        <f>IF(OR(B319&amp;""="",NOT(ISNUMBER(A319))),"",IF(COUNTIFS($B$6:$B$2005,B319&amp;"",$A$6:$A$2005,"&gt;"&amp;A319)=0,1,0))</f>
        <v/>
      </c>
    </row>
    <row r="320">
      <c r="A320" s="13" t="n"/>
      <c r="B320" s="5" t="n"/>
      <c r="C320" s="19" t="n"/>
      <c r="D320" s="5" t="n"/>
      <c r="E320" s="5" t="n"/>
      <c r="F320" s="6">
        <f>IF(B320&amp;""="","",IFERROR(INDEX('الطلاب'!$C$6:$C$505,MATCH(B320&amp;"",'الطلاب'!$A$6:$A$505,0))&amp;"","كود غير موجود"))</f>
        <v/>
      </c>
      <c r="G320" s="24">
        <f>IF(OR(B320&amp;""="",NOT(ISNUMBER(A320))),"",IF(COUNTIFS($B$6:$B$2005,B320&amp;"",$A$6:$A$2005,"&gt;"&amp;A320)=0,1,0))</f>
        <v/>
      </c>
    </row>
    <row r="321">
      <c r="A321" s="13" t="n"/>
      <c r="B321" s="5" t="n"/>
      <c r="C321" s="19" t="n"/>
      <c r="D321" s="5" t="n"/>
      <c r="E321" s="5" t="n"/>
      <c r="F321" s="6">
        <f>IF(B321&amp;""="","",IFERROR(INDEX('الطلاب'!$C$6:$C$505,MATCH(B321&amp;"",'الطلاب'!$A$6:$A$505,0))&amp;"","كود غير موجود"))</f>
        <v/>
      </c>
      <c r="G321" s="24">
        <f>IF(OR(B321&amp;""="",NOT(ISNUMBER(A321))),"",IF(COUNTIFS($B$6:$B$2005,B321&amp;"",$A$6:$A$2005,"&gt;"&amp;A321)=0,1,0))</f>
        <v/>
      </c>
    </row>
    <row r="322">
      <c r="A322" s="13" t="n"/>
      <c r="B322" s="5" t="n"/>
      <c r="C322" s="19" t="n"/>
      <c r="D322" s="5" t="n"/>
      <c r="E322" s="5" t="n"/>
      <c r="F322" s="6">
        <f>IF(B322&amp;""="","",IFERROR(INDEX('الطلاب'!$C$6:$C$505,MATCH(B322&amp;"",'الطلاب'!$A$6:$A$505,0))&amp;"","كود غير موجود"))</f>
        <v/>
      </c>
      <c r="G322" s="24">
        <f>IF(OR(B322&amp;""="",NOT(ISNUMBER(A322))),"",IF(COUNTIFS($B$6:$B$2005,B322&amp;"",$A$6:$A$2005,"&gt;"&amp;A322)=0,1,0))</f>
        <v/>
      </c>
    </row>
    <row r="323">
      <c r="A323" s="13" t="n"/>
      <c r="B323" s="5" t="n"/>
      <c r="C323" s="19" t="n"/>
      <c r="D323" s="5" t="n"/>
      <c r="E323" s="5" t="n"/>
      <c r="F323" s="6">
        <f>IF(B323&amp;""="","",IFERROR(INDEX('الطلاب'!$C$6:$C$505,MATCH(B323&amp;"",'الطلاب'!$A$6:$A$505,0))&amp;"","كود غير موجود"))</f>
        <v/>
      </c>
      <c r="G323" s="24">
        <f>IF(OR(B323&amp;""="",NOT(ISNUMBER(A323))),"",IF(COUNTIFS($B$6:$B$2005,B323&amp;"",$A$6:$A$2005,"&gt;"&amp;A323)=0,1,0))</f>
        <v/>
      </c>
    </row>
    <row r="324">
      <c r="A324" s="13" t="n"/>
      <c r="B324" s="5" t="n"/>
      <c r="C324" s="19" t="n"/>
      <c r="D324" s="5" t="n"/>
      <c r="E324" s="5" t="n"/>
      <c r="F324" s="6">
        <f>IF(B324&amp;""="","",IFERROR(INDEX('الطلاب'!$C$6:$C$505,MATCH(B324&amp;"",'الطلاب'!$A$6:$A$505,0))&amp;"","كود غير موجود"))</f>
        <v/>
      </c>
      <c r="G324" s="24">
        <f>IF(OR(B324&amp;""="",NOT(ISNUMBER(A324))),"",IF(COUNTIFS($B$6:$B$2005,B324&amp;"",$A$6:$A$2005,"&gt;"&amp;A324)=0,1,0))</f>
        <v/>
      </c>
    </row>
    <row r="325">
      <c r="A325" s="13" t="n"/>
      <c r="B325" s="5" t="n"/>
      <c r="C325" s="19" t="n"/>
      <c r="D325" s="5" t="n"/>
      <c r="E325" s="5" t="n"/>
      <c r="F325" s="6">
        <f>IF(B325&amp;""="","",IFERROR(INDEX('الطلاب'!$C$6:$C$505,MATCH(B325&amp;"",'الطلاب'!$A$6:$A$505,0))&amp;"","كود غير موجود"))</f>
        <v/>
      </c>
      <c r="G325" s="24">
        <f>IF(OR(B325&amp;""="",NOT(ISNUMBER(A325))),"",IF(COUNTIFS($B$6:$B$2005,B325&amp;"",$A$6:$A$2005,"&gt;"&amp;A325)=0,1,0))</f>
        <v/>
      </c>
    </row>
    <row r="326">
      <c r="A326" s="13" t="n"/>
      <c r="B326" s="5" t="n"/>
      <c r="C326" s="19" t="n"/>
      <c r="D326" s="5" t="n"/>
      <c r="E326" s="5" t="n"/>
      <c r="F326" s="6">
        <f>IF(B326&amp;""="","",IFERROR(INDEX('الطلاب'!$C$6:$C$505,MATCH(B326&amp;"",'الطلاب'!$A$6:$A$505,0))&amp;"","كود غير موجود"))</f>
        <v/>
      </c>
      <c r="G326" s="24">
        <f>IF(OR(B326&amp;""="",NOT(ISNUMBER(A326))),"",IF(COUNTIFS($B$6:$B$2005,B326&amp;"",$A$6:$A$2005,"&gt;"&amp;A326)=0,1,0))</f>
        <v/>
      </c>
    </row>
    <row r="327">
      <c r="A327" s="13" t="n"/>
      <c r="B327" s="5" t="n"/>
      <c r="C327" s="19" t="n"/>
      <c r="D327" s="5" t="n"/>
      <c r="E327" s="5" t="n"/>
      <c r="F327" s="6">
        <f>IF(B327&amp;""="","",IFERROR(INDEX('الطلاب'!$C$6:$C$505,MATCH(B327&amp;"",'الطلاب'!$A$6:$A$505,0))&amp;"","كود غير موجود"))</f>
        <v/>
      </c>
      <c r="G327" s="24">
        <f>IF(OR(B327&amp;""="",NOT(ISNUMBER(A327))),"",IF(COUNTIFS($B$6:$B$2005,B327&amp;"",$A$6:$A$2005,"&gt;"&amp;A327)=0,1,0))</f>
        <v/>
      </c>
    </row>
    <row r="328">
      <c r="A328" s="13" t="n"/>
      <c r="B328" s="5" t="n"/>
      <c r="C328" s="19" t="n"/>
      <c r="D328" s="5" t="n"/>
      <c r="E328" s="5" t="n"/>
      <c r="F328" s="6">
        <f>IF(B328&amp;""="","",IFERROR(INDEX('الطلاب'!$C$6:$C$505,MATCH(B328&amp;"",'الطلاب'!$A$6:$A$505,0))&amp;"","كود غير موجود"))</f>
        <v/>
      </c>
      <c r="G328" s="24">
        <f>IF(OR(B328&amp;""="",NOT(ISNUMBER(A328))),"",IF(COUNTIFS($B$6:$B$2005,B328&amp;"",$A$6:$A$2005,"&gt;"&amp;A328)=0,1,0))</f>
        <v/>
      </c>
    </row>
    <row r="329">
      <c r="A329" s="13" t="n"/>
      <c r="B329" s="5" t="n"/>
      <c r="C329" s="19" t="n"/>
      <c r="D329" s="5" t="n"/>
      <c r="E329" s="5" t="n"/>
      <c r="F329" s="6">
        <f>IF(B329&amp;""="","",IFERROR(INDEX('الطلاب'!$C$6:$C$505,MATCH(B329&amp;"",'الطلاب'!$A$6:$A$505,0))&amp;"","كود غير موجود"))</f>
        <v/>
      </c>
      <c r="G329" s="24">
        <f>IF(OR(B329&amp;""="",NOT(ISNUMBER(A329))),"",IF(COUNTIFS($B$6:$B$2005,B329&amp;"",$A$6:$A$2005,"&gt;"&amp;A329)=0,1,0))</f>
        <v/>
      </c>
    </row>
    <row r="330">
      <c r="A330" s="13" t="n"/>
      <c r="B330" s="5" t="n"/>
      <c r="C330" s="19" t="n"/>
      <c r="D330" s="5" t="n"/>
      <c r="E330" s="5" t="n"/>
      <c r="F330" s="6">
        <f>IF(B330&amp;""="","",IFERROR(INDEX('الطلاب'!$C$6:$C$505,MATCH(B330&amp;"",'الطلاب'!$A$6:$A$505,0))&amp;"","كود غير موجود"))</f>
        <v/>
      </c>
      <c r="G330" s="24">
        <f>IF(OR(B330&amp;""="",NOT(ISNUMBER(A330))),"",IF(COUNTIFS($B$6:$B$2005,B330&amp;"",$A$6:$A$2005,"&gt;"&amp;A330)=0,1,0))</f>
        <v/>
      </c>
    </row>
    <row r="331">
      <c r="A331" s="13" t="n"/>
      <c r="B331" s="5" t="n"/>
      <c r="C331" s="19" t="n"/>
      <c r="D331" s="5" t="n"/>
      <c r="E331" s="5" t="n"/>
      <c r="F331" s="6">
        <f>IF(B331&amp;""="","",IFERROR(INDEX('الطلاب'!$C$6:$C$505,MATCH(B331&amp;"",'الطلاب'!$A$6:$A$505,0))&amp;"","كود غير موجود"))</f>
        <v/>
      </c>
      <c r="G331" s="24">
        <f>IF(OR(B331&amp;""="",NOT(ISNUMBER(A331))),"",IF(COUNTIFS($B$6:$B$2005,B331&amp;"",$A$6:$A$2005,"&gt;"&amp;A331)=0,1,0))</f>
        <v/>
      </c>
    </row>
    <row r="332">
      <c r="A332" s="13" t="n"/>
      <c r="B332" s="5" t="n"/>
      <c r="C332" s="19" t="n"/>
      <c r="D332" s="5" t="n"/>
      <c r="E332" s="5" t="n"/>
      <c r="F332" s="6">
        <f>IF(B332&amp;""="","",IFERROR(INDEX('الطلاب'!$C$6:$C$505,MATCH(B332&amp;"",'الطلاب'!$A$6:$A$505,0))&amp;"","كود غير موجود"))</f>
        <v/>
      </c>
      <c r="G332" s="24">
        <f>IF(OR(B332&amp;""="",NOT(ISNUMBER(A332))),"",IF(COUNTIFS($B$6:$B$2005,B332&amp;"",$A$6:$A$2005,"&gt;"&amp;A332)=0,1,0))</f>
        <v/>
      </c>
    </row>
    <row r="333">
      <c r="A333" s="13" t="n"/>
      <c r="B333" s="5" t="n"/>
      <c r="C333" s="19" t="n"/>
      <c r="D333" s="5" t="n"/>
      <c r="E333" s="5" t="n"/>
      <c r="F333" s="6">
        <f>IF(B333&amp;""="","",IFERROR(INDEX('الطلاب'!$C$6:$C$505,MATCH(B333&amp;"",'الطلاب'!$A$6:$A$505,0))&amp;"","كود غير موجود"))</f>
        <v/>
      </c>
      <c r="G333" s="24">
        <f>IF(OR(B333&amp;""="",NOT(ISNUMBER(A333))),"",IF(COUNTIFS($B$6:$B$2005,B333&amp;"",$A$6:$A$2005,"&gt;"&amp;A333)=0,1,0))</f>
        <v/>
      </c>
    </row>
    <row r="334">
      <c r="A334" s="13" t="n"/>
      <c r="B334" s="5" t="n"/>
      <c r="C334" s="19" t="n"/>
      <c r="D334" s="5" t="n"/>
      <c r="E334" s="5" t="n"/>
      <c r="F334" s="6">
        <f>IF(B334&amp;""="","",IFERROR(INDEX('الطلاب'!$C$6:$C$505,MATCH(B334&amp;"",'الطلاب'!$A$6:$A$505,0))&amp;"","كود غير موجود"))</f>
        <v/>
      </c>
      <c r="G334" s="24">
        <f>IF(OR(B334&amp;""="",NOT(ISNUMBER(A334))),"",IF(COUNTIFS($B$6:$B$2005,B334&amp;"",$A$6:$A$2005,"&gt;"&amp;A334)=0,1,0))</f>
        <v/>
      </c>
    </row>
    <row r="335">
      <c r="A335" s="13" t="n"/>
      <c r="B335" s="5" t="n"/>
      <c r="C335" s="19" t="n"/>
      <c r="D335" s="5" t="n"/>
      <c r="E335" s="5" t="n"/>
      <c r="F335" s="6">
        <f>IF(B335&amp;""="","",IFERROR(INDEX('الطلاب'!$C$6:$C$505,MATCH(B335&amp;"",'الطلاب'!$A$6:$A$505,0))&amp;"","كود غير موجود"))</f>
        <v/>
      </c>
      <c r="G335" s="24">
        <f>IF(OR(B335&amp;""="",NOT(ISNUMBER(A335))),"",IF(COUNTIFS($B$6:$B$2005,B335&amp;"",$A$6:$A$2005,"&gt;"&amp;A335)=0,1,0))</f>
        <v/>
      </c>
    </row>
    <row r="336">
      <c r="A336" s="13" t="n"/>
      <c r="B336" s="5" t="n"/>
      <c r="C336" s="19" t="n"/>
      <c r="D336" s="5" t="n"/>
      <c r="E336" s="5" t="n"/>
      <c r="F336" s="6">
        <f>IF(B336&amp;""="","",IFERROR(INDEX('الطلاب'!$C$6:$C$505,MATCH(B336&amp;"",'الطلاب'!$A$6:$A$505,0))&amp;"","كود غير موجود"))</f>
        <v/>
      </c>
      <c r="G336" s="24">
        <f>IF(OR(B336&amp;""="",NOT(ISNUMBER(A336))),"",IF(COUNTIFS($B$6:$B$2005,B336&amp;"",$A$6:$A$2005,"&gt;"&amp;A336)=0,1,0))</f>
        <v/>
      </c>
    </row>
    <row r="337">
      <c r="A337" s="13" t="n"/>
      <c r="B337" s="5" t="n"/>
      <c r="C337" s="19" t="n"/>
      <c r="D337" s="5" t="n"/>
      <c r="E337" s="5" t="n"/>
      <c r="F337" s="6">
        <f>IF(B337&amp;""="","",IFERROR(INDEX('الطلاب'!$C$6:$C$505,MATCH(B337&amp;"",'الطلاب'!$A$6:$A$505,0))&amp;"","كود غير موجود"))</f>
        <v/>
      </c>
      <c r="G337" s="24">
        <f>IF(OR(B337&amp;""="",NOT(ISNUMBER(A337))),"",IF(COUNTIFS($B$6:$B$2005,B337&amp;"",$A$6:$A$2005,"&gt;"&amp;A337)=0,1,0))</f>
        <v/>
      </c>
    </row>
    <row r="338">
      <c r="A338" s="13" t="n"/>
      <c r="B338" s="5" t="n"/>
      <c r="C338" s="19" t="n"/>
      <c r="D338" s="5" t="n"/>
      <c r="E338" s="5" t="n"/>
      <c r="F338" s="6">
        <f>IF(B338&amp;""="","",IFERROR(INDEX('الطلاب'!$C$6:$C$505,MATCH(B338&amp;"",'الطلاب'!$A$6:$A$505,0))&amp;"","كود غير موجود"))</f>
        <v/>
      </c>
      <c r="G338" s="24">
        <f>IF(OR(B338&amp;""="",NOT(ISNUMBER(A338))),"",IF(COUNTIFS($B$6:$B$2005,B338&amp;"",$A$6:$A$2005,"&gt;"&amp;A338)=0,1,0))</f>
        <v/>
      </c>
    </row>
    <row r="339">
      <c r="A339" s="13" t="n"/>
      <c r="B339" s="5" t="n"/>
      <c r="C339" s="19" t="n"/>
      <c r="D339" s="5" t="n"/>
      <c r="E339" s="5" t="n"/>
      <c r="F339" s="6">
        <f>IF(B339&amp;""="","",IFERROR(INDEX('الطلاب'!$C$6:$C$505,MATCH(B339&amp;"",'الطلاب'!$A$6:$A$505,0))&amp;"","كود غير موجود"))</f>
        <v/>
      </c>
      <c r="G339" s="24">
        <f>IF(OR(B339&amp;""="",NOT(ISNUMBER(A339))),"",IF(COUNTIFS($B$6:$B$2005,B339&amp;"",$A$6:$A$2005,"&gt;"&amp;A339)=0,1,0))</f>
        <v/>
      </c>
    </row>
    <row r="340">
      <c r="A340" s="13" t="n"/>
      <c r="B340" s="5" t="n"/>
      <c r="C340" s="19" t="n"/>
      <c r="D340" s="5" t="n"/>
      <c r="E340" s="5" t="n"/>
      <c r="F340" s="6">
        <f>IF(B340&amp;""="","",IFERROR(INDEX('الطلاب'!$C$6:$C$505,MATCH(B340&amp;"",'الطلاب'!$A$6:$A$505,0))&amp;"","كود غير موجود"))</f>
        <v/>
      </c>
      <c r="G340" s="24">
        <f>IF(OR(B340&amp;""="",NOT(ISNUMBER(A340))),"",IF(COUNTIFS($B$6:$B$2005,B340&amp;"",$A$6:$A$2005,"&gt;"&amp;A340)=0,1,0))</f>
        <v/>
      </c>
    </row>
    <row r="341">
      <c r="A341" s="13" t="n"/>
      <c r="B341" s="5" t="n"/>
      <c r="C341" s="19" t="n"/>
      <c r="D341" s="5" t="n"/>
      <c r="E341" s="5" t="n"/>
      <c r="F341" s="6">
        <f>IF(B341&amp;""="","",IFERROR(INDEX('الطلاب'!$C$6:$C$505,MATCH(B341&amp;"",'الطلاب'!$A$6:$A$505,0))&amp;"","كود غير موجود"))</f>
        <v/>
      </c>
      <c r="G341" s="24">
        <f>IF(OR(B341&amp;""="",NOT(ISNUMBER(A341))),"",IF(COUNTIFS($B$6:$B$2005,B341&amp;"",$A$6:$A$2005,"&gt;"&amp;A341)=0,1,0))</f>
        <v/>
      </c>
    </row>
    <row r="342">
      <c r="A342" s="13" t="n"/>
      <c r="B342" s="5" t="n"/>
      <c r="C342" s="19" t="n"/>
      <c r="D342" s="5" t="n"/>
      <c r="E342" s="5" t="n"/>
      <c r="F342" s="6">
        <f>IF(B342&amp;""="","",IFERROR(INDEX('الطلاب'!$C$6:$C$505,MATCH(B342&amp;"",'الطلاب'!$A$6:$A$505,0))&amp;"","كود غير موجود"))</f>
        <v/>
      </c>
      <c r="G342" s="24">
        <f>IF(OR(B342&amp;""="",NOT(ISNUMBER(A342))),"",IF(COUNTIFS($B$6:$B$2005,B342&amp;"",$A$6:$A$2005,"&gt;"&amp;A342)=0,1,0))</f>
        <v/>
      </c>
    </row>
    <row r="343">
      <c r="A343" s="13" t="n"/>
      <c r="B343" s="5" t="n"/>
      <c r="C343" s="19" t="n"/>
      <c r="D343" s="5" t="n"/>
      <c r="E343" s="5" t="n"/>
      <c r="F343" s="6">
        <f>IF(B343&amp;""="","",IFERROR(INDEX('الطلاب'!$C$6:$C$505,MATCH(B343&amp;"",'الطلاب'!$A$6:$A$505,0))&amp;"","كود غير موجود"))</f>
        <v/>
      </c>
      <c r="G343" s="24">
        <f>IF(OR(B343&amp;""="",NOT(ISNUMBER(A343))),"",IF(COUNTIFS($B$6:$B$2005,B343&amp;"",$A$6:$A$2005,"&gt;"&amp;A343)=0,1,0))</f>
        <v/>
      </c>
    </row>
    <row r="344">
      <c r="A344" s="13" t="n"/>
      <c r="B344" s="5" t="n"/>
      <c r="C344" s="19" t="n"/>
      <c r="D344" s="5" t="n"/>
      <c r="E344" s="5" t="n"/>
      <c r="F344" s="6">
        <f>IF(B344&amp;""="","",IFERROR(INDEX('الطلاب'!$C$6:$C$505,MATCH(B344&amp;"",'الطلاب'!$A$6:$A$505,0))&amp;"","كود غير موجود"))</f>
        <v/>
      </c>
      <c r="G344" s="24">
        <f>IF(OR(B344&amp;""="",NOT(ISNUMBER(A344))),"",IF(COUNTIFS($B$6:$B$2005,B344&amp;"",$A$6:$A$2005,"&gt;"&amp;A344)=0,1,0))</f>
        <v/>
      </c>
    </row>
    <row r="345">
      <c r="A345" s="13" t="n"/>
      <c r="B345" s="5" t="n"/>
      <c r="C345" s="19" t="n"/>
      <c r="D345" s="5" t="n"/>
      <c r="E345" s="5" t="n"/>
      <c r="F345" s="6">
        <f>IF(B345&amp;""="","",IFERROR(INDEX('الطلاب'!$C$6:$C$505,MATCH(B345&amp;"",'الطلاب'!$A$6:$A$505,0))&amp;"","كود غير موجود"))</f>
        <v/>
      </c>
      <c r="G345" s="24">
        <f>IF(OR(B345&amp;""="",NOT(ISNUMBER(A345))),"",IF(COUNTIFS($B$6:$B$2005,B345&amp;"",$A$6:$A$2005,"&gt;"&amp;A345)=0,1,0))</f>
        <v/>
      </c>
    </row>
    <row r="346">
      <c r="A346" s="13" t="n"/>
      <c r="B346" s="5" t="n"/>
      <c r="C346" s="19" t="n"/>
      <c r="D346" s="5" t="n"/>
      <c r="E346" s="5" t="n"/>
      <c r="F346" s="6">
        <f>IF(B346&amp;""="","",IFERROR(INDEX('الطلاب'!$C$6:$C$505,MATCH(B346&amp;"",'الطلاب'!$A$6:$A$505,0))&amp;"","كود غير موجود"))</f>
        <v/>
      </c>
      <c r="G346" s="24">
        <f>IF(OR(B346&amp;""="",NOT(ISNUMBER(A346))),"",IF(COUNTIFS($B$6:$B$2005,B346&amp;"",$A$6:$A$2005,"&gt;"&amp;A346)=0,1,0))</f>
        <v/>
      </c>
    </row>
    <row r="347">
      <c r="A347" s="13" t="n"/>
      <c r="B347" s="5" t="n"/>
      <c r="C347" s="19" t="n"/>
      <c r="D347" s="5" t="n"/>
      <c r="E347" s="5" t="n"/>
      <c r="F347" s="6">
        <f>IF(B347&amp;""="","",IFERROR(INDEX('الطلاب'!$C$6:$C$505,MATCH(B347&amp;"",'الطلاب'!$A$6:$A$505,0))&amp;"","كود غير موجود"))</f>
        <v/>
      </c>
      <c r="G347" s="24">
        <f>IF(OR(B347&amp;""="",NOT(ISNUMBER(A347))),"",IF(COUNTIFS($B$6:$B$2005,B347&amp;"",$A$6:$A$2005,"&gt;"&amp;A347)=0,1,0))</f>
        <v/>
      </c>
    </row>
    <row r="348">
      <c r="A348" s="13" t="n"/>
      <c r="B348" s="5" t="n"/>
      <c r="C348" s="19" t="n"/>
      <c r="D348" s="5" t="n"/>
      <c r="E348" s="5" t="n"/>
      <c r="F348" s="6">
        <f>IF(B348&amp;""="","",IFERROR(INDEX('الطلاب'!$C$6:$C$505,MATCH(B348&amp;"",'الطلاب'!$A$6:$A$505,0))&amp;"","كود غير موجود"))</f>
        <v/>
      </c>
      <c r="G348" s="24">
        <f>IF(OR(B348&amp;""="",NOT(ISNUMBER(A348))),"",IF(COUNTIFS($B$6:$B$2005,B348&amp;"",$A$6:$A$2005,"&gt;"&amp;A348)=0,1,0))</f>
        <v/>
      </c>
    </row>
    <row r="349">
      <c r="A349" s="13" t="n"/>
      <c r="B349" s="5" t="n"/>
      <c r="C349" s="19" t="n"/>
      <c r="D349" s="5" t="n"/>
      <c r="E349" s="5" t="n"/>
      <c r="F349" s="6">
        <f>IF(B349&amp;""="","",IFERROR(INDEX('الطلاب'!$C$6:$C$505,MATCH(B349&amp;"",'الطلاب'!$A$6:$A$505,0))&amp;"","كود غير موجود"))</f>
        <v/>
      </c>
      <c r="G349" s="24">
        <f>IF(OR(B349&amp;""="",NOT(ISNUMBER(A349))),"",IF(COUNTIFS($B$6:$B$2005,B349&amp;"",$A$6:$A$2005,"&gt;"&amp;A349)=0,1,0))</f>
        <v/>
      </c>
    </row>
    <row r="350">
      <c r="A350" s="13" t="n"/>
      <c r="B350" s="5" t="n"/>
      <c r="C350" s="19" t="n"/>
      <c r="D350" s="5" t="n"/>
      <c r="E350" s="5" t="n"/>
      <c r="F350" s="6">
        <f>IF(B350&amp;""="","",IFERROR(INDEX('الطلاب'!$C$6:$C$505,MATCH(B350&amp;"",'الطلاب'!$A$6:$A$505,0))&amp;"","كود غير موجود"))</f>
        <v/>
      </c>
      <c r="G350" s="24">
        <f>IF(OR(B350&amp;""="",NOT(ISNUMBER(A350))),"",IF(COUNTIFS($B$6:$B$2005,B350&amp;"",$A$6:$A$2005,"&gt;"&amp;A350)=0,1,0))</f>
        <v/>
      </c>
    </row>
    <row r="351">
      <c r="A351" s="13" t="n"/>
      <c r="B351" s="5" t="n"/>
      <c r="C351" s="19" t="n"/>
      <c r="D351" s="5" t="n"/>
      <c r="E351" s="5" t="n"/>
      <c r="F351" s="6">
        <f>IF(B351&amp;""="","",IFERROR(INDEX('الطلاب'!$C$6:$C$505,MATCH(B351&amp;"",'الطلاب'!$A$6:$A$505,0))&amp;"","كود غير موجود"))</f>
        <v/>
      </c>
      <c r="G351" s="24">
        <f>IF(OR(B351&amp;""="",NOT(ISNUMBER(A351))),"",IF(COUNTIFS($B$6:$B$2005,B351&amp;"",$A$6:$A$2005,"&gt;"&amp;A351)=0,1,0))</f>
        <v/>
      </c>
    </row>
    <row r="352">
      <c r="A352" s="13" t="n"/>
      <c r="B352" s="5" t="n"/>
      <c r="C352" s="19" t="n"/>
      <c r="D352" s="5" t="n"/>
      <c r="E352" s="5" t="n"/>
      <c r="F352" s="6">
        <f>IF(B352&amp;""="","",IFERROR(INDEX('الطلاب'!$C$6:$C$505,MATCH(B352&amp;"",'الطلاب'!$A$6:$A$505,0))&amp;"","كود غير موجود"))</f>
        <v/>
      </c>
      <c r="G352" s="24">
        <f>IF(OR(B352&amp;""="",NOT(ISNUMBER(A352))),"",IF(COUNTIFS($B$6:$B$2005,B352&amp;"",$A$6:$A$2005,"&gt;"&amp;A352)=0,1,0))</f>
        <v/>
      </c>
    </row>
    <row r="353">
      <c r="A353" s="13" t="n"/>
      <c r="B353" s="5" t="n"/>
      <c r="C353" s="19" t="n"/>
      <c r="D353" s="5" t="n"/>
      <c r="E353" s="5" t="n"/>
      <c r="F353" s="6">
        <f>IF(B353&amp;""="","",IFERROR(INDEX('الطلاب'!$C$6:$C$505,MATCH(B353&amp;"",'الطلاب'!$A$6:$A$505,0))&amp;"","كود غير موجود"))</f>
        <v/>
      </c>
      <c r="G353" s="24">
        <f>IF(OR(B353&amp;""="",NOT(ISNUMBER(A353))),"",IF(COUNTIFS($B$6:$B$2005,B353&amp;"",$A$6:$A$2005,"&gt;"&amp;A353)=0,1,0))</f>
        <v/>
      </c>
    </row>
    <row r="354">
      <c r="A354" s="13" t="n"/>
      <c r="B354" s="5" t="n"/>
      <c r="C354" s="19" t="n"/>
      <c r="D354" s="5" t="n"/>
      <c r="E354" s="5" t="n"/>
      <c r="F354" s="6">
        <f>IF(B354&amp;""="","",IFERROR(INDEX('الطلاب'!$C$6:$C$505,MATCH(B354&amp;"",'الطلاب'!$A$6:$A$505,0))&amp;"","كود غير موجود"))</f>
        <v/>
      </c>
      <c r="G354" s="24">
        <f>IF(OR(B354&amp;""="",NOT(ISNUMBER(A354))),"",IF(COUNTIFS($B$6:$B$2005,B354&amp;"",$A$6:$A$2005,"&gt;"&amp;A354)=0,1,0))</f>
        <v/>
      </c>
    </row>
    <row r="355">
      <c r="A355" s="13" t="n"/>
      <c r="B355" s="5" t="n"/>
      <c r="C355" s="19" t="n"/>
      <c r="D355" s="5" t="n"/>
      <c r="E355" s="5" t="n"/>
      <c r="F355" s="6">
        <f>IF(B355&amp;""="","",IFERROR(INDEX('الطلاب'!$C$6:$C$505,MATCH(B355&amp;"",'الطلاب'!$A$6:$A$505,0))&amp;"","كود غير موجود"))</f>
        <v/>
      </c>
      <c r="G355" s="24">
        <f>IF(OR(B355&amp;""="",NOT(ISNUMBER(A355))),"",IF(COUNTIFS($B$6:$B$2005,B355&amp;"",$A$6:$A$2005,"&gt;"&amp;A355)=0,1,0))</f>
        <v/>
      </c>
    </row>
    <row r="356">
      <c r="A356" s="13" t="n"/>
      <c r="B356" s="5" t="n"/>
      <c r="C356" s="19" t="n"/>
      <c r="D356" s="5" t="n"/>
      <c r="E356" s="5" t="n"/>
      <c r="F356" s="6">
        <f>IF(B356&amp;""="","",IFERROR(INDEX('الطلاب'!$C$6:$C$505,MATCH(B356&amp;"",'الطلاب'!$A$6:$A$505,0))&amp;"","كود غير موجود"))</f>
        <v/>
      </c>
      <c r="G356" s="24">
        <f>IF(OR(B356&amp;""="",NOT(ISNUMBER(A356))),"",IF(COUNTIFS($B$6:$B$2005,B356&amp;"",$A$6:$A$2005,"&gt;"&amp;A356)=0,1,0))</f>
        <v/>
      </c>
    </row>
    <row r="357">
      <c r="A357" s="13" t="n"/>
      <c r="B357" s="5" t="n"/>
      <c r="C357" s="19" t="n"/>
      <c r="D357" s="5" t="n"/>
      <c r="E357" s="5" t="n"/>
      <c r="F357" s="6">
        <f>IF(B357&amp;""="","",IFERROR(INDEX('الطلاب'!$C$6:$C$505,MATCH(B357&amp;"",'الطلاب'!$A$6:$A$505,0))&amp;"","كود غير موجود"))</f>
        <v/>
      </c>
      <c r="G357" s="24">
        <f>IF(OR(B357&amp;""="",NOT(ISNUMBER(A357))),"",IF(COUNTIFS($B$6:$B$2005,B357&amp;"",$A$6:$A$2005,"&gt;"&amp;A357)=0,1,0))</f>
        <v/>
      </c>
    </row>
    <row r="358">
      <c r="A358" s="13" t="n"/>
      <c r="B358" s="5" t="n"/>
      <c r="C358" s="19" t="n"/>
      <c r="D358" s="5" t="n"/>
      <c r="E358" s="5" t="n"/>
      <c r="F358" s="6">
        <f>IF(B358&amp;""="","",IFERROR(INDEX('الطلاب'!$C$6:$C$505,MATCH(B358&amp;"",'الطلاب'!$A$6:$A$505,0))&amp;"","كود غير موجود"))</f>
        <v/>
      </c>
      <c r="G358" s="24">
        <f>IF(OR(B358&amp;""="",NOT(ISNUMBER(A358))),"",IF(COUNTIFS($B$6:$B$2005,B358&amp;"",$A$6:$A$2005,"&gt;"&amp;A358)=0,1,0))</f>
        <v/>
      </c>
    </row>
    <row r="359">
      <c r="A359" s="13" t="n"/>
      <c r="B359" s="5" t="n"/>
      <c r="C359" s="19" t="n"/>
      <c r="D359" s="5" t="n"/>
      <c r="E359" s="5" t="n"/>
      <c r="F359" s="6">
        <f>IF(B359&amp;""="","",IFERROR(INDEX('الطلاب'!$C$6:$C$505,MATCH(B359&amp;"",'الطلاب'!$A$6:$A$505,0))&amp;"","كود غير موجود"))</f>
        <v/>
      </c>
      <c r="G359" s="24">
        <f>IF(OR(B359&amp;""="",NOT(ISNUMBER(A359))),"",IF(COUNTIFS($B$6:$B$2005,B359&amp;"",$A$6:$A$2005,"&gt;"&amp;A359)=0,1,0))</f>
        <v/>
      </c>
    </row>
    <row r="360">
      <c r="A360" s="13" t="n"/>
      <c r="B360" s="5" t="n"/>
      <c r="C360" s="19" t="n"/>
      <c r="D360" s="5" t="n"/>
      <c r="E360" s="5" t="n"/>
      <c r="F360" s="6">
        <f>IF(B360&amp;""="","",IFERROR(INDEX('الطلاب'!$C$6:$C$505,MATCH(B360&amp;"",'الطلاب'!$A$6:$A$505,0))&amp;"","كود غير موجود"))</f>
        <v/>
      </c>
      <c r="G360" s="24">
        <f>IF(OR(B360&amp;""="",NOT(ISNUMBER(A360))),"",IF(COUNTIFS($B$6:$B$2005,B360&amp;"",$A$6:$A$2005,"&gt;"&amp;A360)=0,1,0))</f>
        <v/>
      </c>
    </row>
    <row r="361">
      <c r="A361" s="13" t="n"/>
      <c r="B361" s="5" t="n"/>
      <c r="C361" s="19" t="n"/>
      <c r="D361" s="5" t="n"/>
      <c r="E361" s="5" t="n"/>
      <c r="F361" s="6">
        <f>IF(B361&amp;""="","",IFERROR(INDEX('الطلاب'!$C$6:$C$505,MATCH(B361&amp;"",'الطلاب'!$A$6:$A$505,0))&amp;"","كود غير موجود"))</f>
        <v/>
      </c>
      <c r="G361" s="24">
        <f>IF(OR(B361&amp;""="",NOT(ISNUMBER(A361))),"",IF(COUNTIFS($B$6:$B$2005,B361&amp;"",$A$6:$A$2005,"&gt;"&amp;A361)=0,1,0))</f>
        <v/>
      </c>
    </row>
    <row r="362">
      <c r="A362" s="13" t="n"/>
      <c r="B362" s="5" t="n"/>
      <c r="C362" s="19" t="n"/>
      <c r="D362" s="5" t="n"/>
      <c r="E362" s="5" t="n"/>
      <c r="F362" s="6">
        <f>IF(B362&amp;""="","",IFERROR(INDEX('الطلاب'!$C$6:$C$505,MATCH(B362&amp;"",'الطلاب'!$A$6:$A$505,0))&amp;"","كود غير موجود"))</f>
        <v/>
      </c>
      <c r="G362" s="24">
        <f>IF(OR(B362&amp;""="",NOT(ISNUMBER(A362))),"",IF(COUNTIFS($B$6:$B$2005,B362&amp;"",$A$6:$A$2005,"&gt;"&amp;A362)=0,1,0))</f>
        <v/>
      </c>
    </row>
    <row r="363">
      <c r="A363" s="13" t="n"/>
      <c r="B363" s="5" t="n"/>
      <c r="C363" s="19" t="n"/>
      <c r="D363" s="5" t="n"/>
      <c r="E363" s="5" t="n"/>
      <c r="F363" s="6">
        <f>IF(B363&amp;""="","",IFERROR(INDEX('الطلاب'!$C$6:$C$505,MATCH(B363&amp;"",'الطلاب'!$A$6:$A$505,0))&amp;"","كود غير موجود"))</f>
        <v/>
      </c>
      <c r="G363" s="24">
        <f>IF(OR(B363&amp;""="",NOT(ISNUMBER(A363))),"",IF(COUNTIFS($B$6:$B$2005,B363&amp;"",$A$6:$A$2005,"&gt;"&amp;A363)=0,1,0))</f>
        <v/>
      </c>
    </row>
    <row r="364">
      <c r="A364" s="13" t="n"/>
      <c r="B364" s="5" t="n"/>
      <c r="C364" s="19" t="n"/>
      <c r="D364" s="5" t="n"/>
      <c r="E364" s="5" t="n"/>
      <c r="F364" s="6">
        <f>IF(B364&amp;""="","",IFERROR(INDEX('الطلاب'!$C$6:$C$505,MATCH(B364&amp;"",'الطلاب'!$A$6:$A$505,0))&amp;"","كود غير موجود"))</f>
        <v/>
      </c>
      <c r="G364" s="24">
        <f>IF(OR(B364&amp;""="",NOT(ISNUMBER(A364))),"",IF(COUNTIFS($B$6:$B$2005,B364&amp;"",$A$6:$A$2005,"&gt;"&amp;A364)=0,1,0))</f>
        <v/>
      </c>
    </row>
    <row r="365">
      <c r="A365" s="13" t="n"/>
      <c r="B365" s="5" t="n"/>
      <c r="C365" s="19" t="n"/>
      <c r="D365" s="5" t="n"/>
      <c r="E365" s="5" t="n"/>
      <c r="F365" s="6">
        <f>IF(B365&amp;""="","",IFERROR(INDEX('الطلاب'!$C$6:$C$505,MATCH(B365&amp;"",'الطلاب'!$A$6:$A$505,0))&amp;"","كود غير موجود"))</f>
        <v/>
      </c>
      <c r="G365" s="24">
        <f>IF(OR(B365&amp;""="",NOT(ISNUMBER(A365))),"",IF(COUNTIFS($B$6:$B$2005,B365&amp;"",$A$6:$A$2005,"&gt;"&amp;A365)=0,1,0))</f>
        <v/>
      </c>
    </row>
    <row r="366">
      <c r="A366" s="13" t="n"/>
      <c r="B366" s="5" t="n"/>
      <c r="C366" s="19" t="n"/>
      <c r="D366" s="5" t="n"/>
      <c r="E366" s="5" t="n"/>
      <c r="F366" s="6">
        <f>IF(B366&amp;""="","",IFERROR(INDEX('الطلاب'!$C$6:$C$505,MATCH(B366&amp;"",'الطلاب'!$A$6:$A$505,0))&amp;"","كود غير موجود"))</f>
        <v/>
      </c>
      <c r="G366" s="24">
        <f>IF(OR(B366&amp;""="",NOT(ISNUMBER(A366))),"",IF(COUNTIFS($B$6:$B$2005,B366&amp;"",$A$6:$A$2005,"&gt;"&amp;A366)=0,1,0))</f>
        <v/>
      </c>
    </row>
    <row r="367">
      <c r="A367" s="13" t="n"/>
      <c r="B367" s="5" t="n"/>
      <c r="C367" s="19" t="n"/>
      <c r="D367" s="5" t="n"/>
      <c r="E367" s="5" t="n"/>
      <c r="F367" s="6">
        <f>IF(B367&amp;""="","",IFERROR(INDEX('الطلاب'!$C$6:$C$505,MATCH(B367&amp;"",'الطلاب'!$A$6:$A$505,0))&amp;"","كود غير موجود"))</f>
        <v/>
      </c>
      <c r="G367" s="24">
        <f>IF(OR(B367&amp;""="",NOT(ISNUMBER(A367))),"",IF(COUNTIFS($B$6:$B$2005,B367&amp;"",$A$6:$A$2005,"&gt;"&amp;A367)=0,1,0))</f>
        <v/>
      </c>
    </row>
    <row r="368">
      <c r="A368" s="13" t="n"/>
      <c r="B368" s="5" t="n"/>
      <c r="C368" s="19" t="n"/>
      <c r="D368" s="5" t="n"/>
      <c r="E368" s="5" t="n"/>
      <c r="F368" s="6">
        <f>IF(B368&amp;""="","",IFERROR(INDEX('الطلاب'!$C$6:$C$505,MATCH(B368&amp;"",'الطلاب'!$A$6:$A$505,0))&amp;"","كود غير موجود"))</f>
        <v/>
      </c>
      <c r="G368" s="24">
        <f>IF(OR(B368&amp;""="",NOT(ISNUMBER(A368))),"",IF(COUNTIFS($B$6:$B$2005,B368&amp;"",$A$6:$A$2005,"&gt;"&amp;A368)=0,1,0))</f>
        <v/>
      </c>
    </row>
    <row r="369">
      <c r="A369" s="13" t="n"/>
      <c r="B369" s="5" t="n"/>
      <c r="C369" s="19" t="n"/>
      <c r="D369" s="5" t="n"/>
      <c r="E369" s="5" t="n"/>
      <c r="F369" s="6">
        <f>IF(B369&amp;""="","",IFERROR(INDEX('الطلاب'!$C$6:$C$505,MATCH(B369&amp;"",'الطلاب'!$A$6:$A$505,0))&amp;"","كود غير موجود"))</f>
        <v/>
      </c>
      <c r="G369" s="24">
        <f>IF(OR(B369&amp;""="",NOT(ISNUMBER(A369))),"",IF(COUNTIFS($B$6:$B$2005,B369&amp;"",$A$6:$A$2005,"&gt;"&amp;A369)=0,1,0))</f>
        <v/>
      </c>
    </row>
    <row r="370">
      <c r="A370" s="13" t="n"/>
      <c r="B370" s="5" t="n"/>
      <c r="C370" s="19" t="n"/>
      <c r="D370" s="5" t="n"/>
      <c r="E370" s="5" t="n"/>
      <c r="F370" s="6">
        <f>IF(B370&amp;""="","",IFERROR(INDEX('الطلاب'!$C$6:$C$505,MATCH(B370&amp;"",'الطلاب'!$A$6:$A$505,0))&amp;"","كود غير موجود"))</f>
        <v/>
      </c>
      <c r="G370" s="24">
        <f>IF(OR(B370&amp;""="",NOT(ISNUMBER(A370))),"",IF(COUNTIFS($B$6:$B$2005,B370&amp;"",$A$6:$A$2005,"&gt;"&amp;A370)=0,1,0))</f>
        <v/>
      </c>
    </row>
    <row r="371">
      <c r="A371" s="13" t="n"/>
      <c r="B371" s="5" t="n"/>
      <c r="C371" s="19" t="n"/>
      <c r="D371" s="5" t="n"/>
      <c r="E371" s="5" t="n"/>
      <c r="F371" s="6">
        <f>IF(B371&amp;""="","",IFERROR(INDEX('الطلاب'!$C$6:$C$505,MATCH(B371&amp;"",'الطلاب'!$A$6:$A$505,0))&amp;"","كود غير موجود"))</f>
        <v/>
      </c>
      <c r="G371" s="24">
        <f>IF(OR(B371&amp;""="",NOT(ISNUMBER(A371))),"",IF(COUNTIFS($B$6:$B$2005,B371&amp;"",$A$6:$A$2005,"&gt;"&amp;A371)=0,1,0))</f>
        <v/>
      </c>
    </row>
    <row r="372">
      <c r="A372" s="13" t="n"/>
      <c r="B372" s="5" t="n"/>
      <c r="C372" s="19" t="n"/>
      <c r="D372" s="5" t="n"/>
      <c r="E372" s="5" t="n"/>
      <c r="F372" s="6">
        <f>IF(B372&amp;""="","",IFERROR(INDEX('الطلاب'!$C$6:$C$505,MATCH(B372&amp;"",'الطلاب'!$A$6:$A$505,0))&amp;"","كود غير موجود"))</f>
        <v/>
      </c>
      <c r="G372" s="24">
        <f>IF(OR(B372&amp;""="",NOT(ISNUMBER(A372))),"",IF(COUNTIFS($B$6:$B$2005,B372&amp;"",$A$6:$A$2005,"&gt;"&amp;A372)=0,1,0))</f>
        <v/>
      </c>
    </row>
    <row r="373">
      <c r="A373" s="13" t="n"/>
      <c r="B373" s="5" t="n"/>
      <c r="C373" s="19" t="n"/>
      <c r="D373" s="5" t="n"/>
      <c r="E373" s="5" t="n"/>
      <c r="F373" s="6">
        <f>IF(B373&amp;""="","",IFERROR(INDEX('الطلاب'!$C$6:$C$505,MATCH(B373&amp;"",'الطلاب'!$A$6:$A$505,0))&amp;"","كود غير موجود"))</f>
        <v/>
      </c>
      <c r="G373" s="24">
        <f>IF(OR(B373&amp;""="",NOT(ISNUMBER(A373))),"",IF(COUNTIFS($B$6:$B$2005,B373&amp;"",$A$6:$A$2005,"&gt;"&amp;A373)=0,1,0))</f>
        <v/>
      </c>
    </row>
    <row r="374">
      <c r="A374" s="13" t="n"/>
      <c r="B374" s="5" t="n"/>
      <c r="C374" s="19" t="n"/>
      <c r="D374" s="5" t="n"/>
      <c r="E374" s="5" t="n"/>
      <c r="F374" s="6">
        <f>IF(B374&amp;""="","",IFERROR(INDEX('الطلاب'!$C$6:$C$505,MATCH(B374&amp;"",'الطلاب'!$A$6:$A$505,0))&amp;"","كود غير موجود"))</f>
        <v/>
      </c>
      <c r="G374" s="24">
        <f>IF(OR(B374&amp;""="",NOT(ISNUMBER(A374))),"",IF(COUNTIFS($B$6:$B$2005,B374&amp;"",$A$6:$A$2005,"&gt;"&amp;A374)=0,1,0))</f>
        <v/>
      </c>
    </row>
    <row r="375">
      <c r="A375" s="13" t="n"/>
      <c r="B375" s="5" t="n"/>
      <c r="C375" s="19" t="n"/>
      <c r="D375" s="5" t="n"/>
      <c r="E375" s="5" t="n"/>
      <c r="F375" s="6">
        <f>IF(B375&amp;""="","",IFERROR(INDEX('الطلاب'!$C$6:$C$505,MATCH(B375&amp;"",'الطلاب'!$A$6:$A$505,0))&amp;"","كود غير موجود"))</f>
        <v/>
      </c>
      <c r="G375" s="24">
        <f>IF(OR(B375&amp;""="",NOT(ISNUMBER(A375))),"",IF(COUNTIFS($B$6:$B$2005,B375&amp;"",$A$6:$A$2005,"&gt;"&amp;A375)=0,1,0))</f>
        <v/>
      </c>
    </row>
    <row r="376">
      <c r="A376" s="13" t="n"/>
      <c r="B376" s="5" t="n"/>
      <c r="C376" s="19" t="n"/>
      <c r="D376" s="5" t="n"/>
      <c r="E376" s="5" t="n"/>
      <c r="F376" s="6">
        <f>IF(B376&amp;""="","",IFERROR(INDEX('الطلاب'!$C$6:$C$505,MATCH(B376&amp;"",'الطلاب'!$A$6:$A$505,0))&amp;"","كود غير موجود"))</f>
        <v/>
      </c>
      <c r="G376" s="24">
        <f>IF(OR(B376&amp;""="",NOT(ISNUMBER(A376))),"",IF(COUNTIFS($B$6:$B$2005,B376&amp;"",$A$6:$A$2005,"&gt;"&amp;A376)=0,1,0))</f>
        <v/>
      </c>
    </row>
    <row r="377">
      <c r="A377" s="13" t="n"/>
      <c r="B377" s="5" t="n"/>
      <c r="C377" s="19" t="n"/>
      <c r="D377" s="5" t="n"/>
      <c r="E377" s="5" t="n"/>
      <c r="F377" s="6">
        <f>IF(B377&amp;""="","",IFERROR(INDEX('الطلاب'!$C$6:$C$505,MATCH(B377&amp;"",'الطلاب'!$A$6:$A$505,0))&amp;"","كود غير موجود"))</f>
        <v/>
      </c>
      <c r="G377" s="24">
        <f>IF(OR(B377&amp;""="",NOT(ISNUMBER(A377))),"",IF(COUNTIFS($B$6:$B$2005,B377&amp;"",$A$6:$A$2005,"&gt;"&amp;A377)=0,1,0))</f>
        <v/>
      </c>
    </row>
    <row r="378">
      <c r="A378" s="13" t="n"/>
      <c r="B378" s="5" t="n"/>
      <c r="C378" s="19" t="n"/>
      <c r="D378" s="5" t="n"/>
      <c r="E378" s="5" t="n"/>
      <c r="F378" s="6">
        <f>IF(B378&amp;""="","",IFERROR(INDEX('الطلاب'!$C$6:$C$505,MATCH(B378&amp;"",'الطلاب'!$A$6:$A$505,0))&amp;"","كود غير موجود"))</f>
        <v/>
      </c>
      <c r="G378" s="24">
        <f>IF(OR(B378&amp;""="",NOT(ISNUMBER(A378))),"",IF(COUNTIFS($B$6:$B$2005,B378&amp;"",$A$6:$A$2005,"&gt;"&amp;A378)=0,1,0))</f>
        <v/>
      </c>
    </row>
    <row r="379">
      <c r="A379" s="13" t="n"/>
      <c r="B379" s="5" t="n"/>
      <c r="C379" s="19" t="n"/>
      <c r="D379" s="5" t="n"/>
      <c r="E379" s="5" t="n"/>
      <c r="F379" s="6">
        <f>IF(B379&amp;""="","",IFERROR(INDEX('الطلاب'!$C$6:$C$505,MATCH(B379&amp;"",'الطلاب'!$A$6:$A$505,0))&amp;"","كود غير موجود"))</f>
        <v/>
      </c>
      <c r="G379" s="24">
        <f>IF(OR(B379&amp;""="",NOT(ISNUMBER(A379))),"",IF(COUNTIFS($B$6:$B$2005,B379&amp;"",$A$6:$A$2005,"&gt;"&amp;A379)=0,1,0))</f>
        <v/>
      </c>
    </row>
    <row r="380">
      <c r="A380" s="13" t="n"/>
      <c r="B380" s="5" t="n"/>
      <c r="C380" s="19" t="n"/>
      <c r="D380" s="5" t="n"/>
      <c r="E380" s="5" t="n"/>
      <c r="F380" s="6">
        <f>IF(B380&amp;""="","",IFERROR(INDEX('الطلاب'!$C$6:$C$505,MATCH(B380&amp;"",'الطلاب'!$A$6:$A$505,0))&amp;"","كود غير موجود"))</f>
        <v/>
      </c>
      <c r="G380" s="24">
        <f>IF(OR(B380&amp;""="",NOT(ISNUMBER(A380))),"",IF(COUNTIFS($B$6:$B$2005,B380&amp;"",$A$6:$A$2005,"&gt;"&amp;A380)=0,1,0))</f>
        <v/>
      </c>
    </row>
    <row r="381">
      <c r="A381" s="13" t="n"/>
      <c r="B381" s="5" t="n"/>
      <c r="C381" s="19" t="n"/>
      <c r="D381" s="5" t="n"/>
      <c r="E381" s="5" t="n"/>
      <c r="F381" s="6">
        <f>IF(B381&amp;""="","",IFERROR(INDEX('الطلاب'!$C$6:$C$505,MATCH(B381&amp;"",'الطلاب'!$A$6:$A$505,0))&amp;"","كود غير موجود"))</f>
        <v/>
      </c>
      <c r="G381" s="24">
        <f>IF(OR(B381&amp;""="",NOT(ISNUMBER(A381))),"",IF(COUNTIFS($B$6:$B$2005,B381&amp;"",$A$6:$A$2005,"&gt;"&amp;A381)=0,1,0))</f>
        <v/>
      </c>
    </row>
    <row r="382">
      <c r="A382" s="13" t="n"/>
      <c r="B382" s="5" t="n"/>
      <c r="C382" s="19" t="n"/>
      <c r="D382" s="5" t="n"/>
      <c r="E382" s="5" t="n"/>
      <c r="F382" s="6">
        <f>IF(B382&amp;""="","",IFERROR(INDEX('الطلاب'!$C$6:$C$505,MATCH(B382&amp;"",'الطلاب'!$A$6:$A$505,0))&amp;"","كود غير موجود"))</f>
        <v/>
      </c>
      <c r="G382" s="24">
        <f>IF(OR(B382&amp;""="",NOT(ISNUMBER(A382))),"",IF(COUNTIFS($B$6:$B$2005,B382&amp;"",$A$6:$A$2005,"&gt;"&amp;A382)=0,1,0))</f>
        <v/>
      </c>
    </row>
    <row r="383">
      <c r="A383" s="13" t="n"/>
      <c r="B383" s="5" t="n"/>
      <c r="C383" s="19" t="n"/>
      <c r="D383" s="5" t="n"/>
      <c r="E383" s="5" t="n"/>
      <c r="F383" s="6">
        <f>IF(B383&amp;""="","",IFERROR(INDEX('الطلاب'!$C$6:$C$505,MATCH(B383&amp;"",'الطلاب'!$A$6:$A$505,0))&amp;"","كود غير موجود"))</f>
        <v/>
      </c>
      <c r="G383" s="24">
        <f>IF(OR(B383&amp;""="",NOT(ISNUMBER(A383))),"",IF(COUNTIFS($B$6:$B$2005,B383&amp;"",$A$6:$A$2005,"&gt;"&amp;A383)=0,1,0))</f>
        <v/>
      </c>
    </row>
    <row r="384">
      <c r="A384" s="13" t="n"/>
      <c r="B384" s="5" t="n"/>
      <c r="C384" s="19" t="n"/>
      <c r="D384" s="5" t="n"/>
      <c r="E384" s="5" t="n"/>
      <c r="F384" s="6">
        <f>IF(B384&amp;""="","",IFERROR(INDEX('الطلاب'!$C$6:$C$505,MATCH(B384&amp;"",'الطلاب'!$A$6:$A$505,0))&amp;"","كود غير موجود"))</f>
        <v/>
      </c>
      <c r="G384" s="24">
        <f>IF(OR(B384&amp;""="",NOT(ISNUMBER(A384))),"",IF(COUNTIFS($B$6:$B$2005,B384&amp;"",$A$6:$A$2005,"&gt;"&amp;A384)=0,1,0))</f>
        <v/>
      </c>
    </row>
    <row r="385">
      <c r="A385" s="13" t="n"/>
      <c r="B385" s="5" t="n"/>
      <c r="C385" s="19" t="n"/>
      <c r="D385" s="5" t="n"/>
      <c r="E385" s="5" t="n"/>
      <c r="F385" s="6">
        <f>IF(B385&amp;""="","",IFERROR(INDEX('الطلاب'!$C$6:$C$505,MATCH(B385&amp;"",'الطلاب'!$A$6:$A$505,0))&amp;"","كود غير موجود"))</f>
        <v/>
      </c>
      <c r="G385" s="24">
        <f>IF(OR(B385&amp;""="",NOT(ISNUMBER(A385))),"",IF(COUNTIFS($B$6:$B$2005,B385&amp;"",$A$6:$A$2005,"&gt;"&amp;A385)=0,1,0))</f>
        <v/>
      </c>
    </row>
    <row r="386">
      <c r="A386" s="13" t="n"/>
      <c r="B386" s="5" t="n"/>
      <c r="C386" s="19" t="n"/>
      <c r="D386" s="5" t="n"/>
      <c r="E386" s="5" t="n"/>
      <c r="F386" s="6">
        <f>IF(B386&amp;""="","",IFERROR(INDEX('الطلاب'!$C$6:$C$505,MATCH(B386&amp;"",'الطلاب'!$A$6:$A$505,0))&amp;"","كود غير موجود"))</f>
        <v/>
      </c>
      <c r="G386" s="24">
        <f>IF(OR(B386&amp;""="",NOT(ISNUMBER(A386))),"",IF(COUNTIFS($B$6:$B$2005,B386&amp;"",$A$6:$A$2005,"&gt;"&amp;A386)=0,1,0))</f>
        <v/>
      </c>
    </row>
    <row r="387">
      <c r="A387" s="13" t="n"/>
      <c r="B387" s="5" t="n"/>
      <c r="C387" s="19" t="n"/>
      <c r="D387" s="5" t="n"/>
      <c r="E387" s="5" t="n"/>
      <c r="F387" s="6">
        <f>IF(B387&amp;""="","",IFERROR(INDEX('الطلاب'!$C$6:$C$505,MATCH(B387&amp;"",'الطلاب'!$A$6:$A$505,0))&amp;"","كود غير موجود"))</f>
        <v/>
      </c>
      <c r="G387" s="24">
        <f>IF(OR(B387&amp;""="",NOT(ISNUMBER(A387))),"",IF(COUNTIFS($B$6:$B$2005,B387&amp;"",$A$6:$A$2005,"&gt;"&amp;A387)=0,1,0))</f>
        <v/>
      </c>
    </row>
    <row r="388">
      <c r="A388" s="13" t="n"/>
      <c r="B388" s="5" t="n"/>
      <c r="C388" s="19" t="n"/>
      <c r="D388" s="5" t="n"/>
      <c r="E388" s="5" t="n"/>
      <c r="F388" s="6">
        <f>IF(B388&amp;""="","",IFERROR(INDEX('الطلاب'!$C$6:$C$505,MATCH(B388&amp;"",'الطلاب'!$A$6:$A$505,0))&amp;"","كود غير موجود"))</f>
        <v/>
      </c>
      <c r="G388" s="24">
        <f>IF(OR(B388&amp;""="",NOT(ISNUMBER(A388))),"",IF(COUNTIFS($B$6:$B$2005,B388&amp;"",$A$6:$A$2005,"&gt;"&amp;A388)=0,1,0))</f>
        <v/>
      </c>
    </row>
    <row r="389">
      <c r="A389" s="13" t="n"/>
      <c r="B389" s="5" t="n"/>
      <c r="C389" s="19" t="n"/>
      <c r="D389" s="5" t="n"/>
      <c r="E389" s="5" t="n"/>
      <c r="F389" s="6">
        <f>IF(B389&amp;""="","",IFERROR(INDEX('الطلاب'!$C$6:$C$505,MATCH(B389&amp;"",'الطلاب'!$A$6:$A$505,0))&amp;"","كود غير موجود"))</f>
        <v/>
      </c>
      <c r="G389" s="24">
        <f>IF(OR(B389&amp;""="",NOT(ISNUMBER(A389))),"",IF(COUNTIFS($B$6:$B$2005,B389&amp;"",$A$6:$A$2005,"&gt;"&amp;A389)=0,1,0))</f>
        <v/>
      </c>
    </row>
    <row r="390">
      <c r="A390" s="13" t="n"/>
      <c r="B390" s="5" t="n"/>
      <c r="C390" s="19" t="n"/>
      <c r="D390" s="5" t="n"/>
      <c r="E390" s="5" t="n"/>
      <c r="F390" s="6">
        <f>IF(B390&amp;""="","",IFERROR(INDEX('الطلاب'!$C$6:$C$505,MATCH(B390&amp;"",'الطلاب'!$A$6:$A$505,0))&amp;"","كود غير موجود"))</f>
        <v/>
      </c>
      <c r="G390" s="24">
        <f>IF(OR(B390&amp;""="",NOT(ISNUMBER(A390))),"",IF(COUNTIFS($B$6:$B$2005,B390&amp;"",$A$6:$A$2005,"&gt;"&amp;A390)=0,1,0))</f>
        <v/>
      </c>
    </row>
    <row r="391">
      <c r="A391" s="13" t="n"/>
      <c r="B391" s="5" t="n"/>
      <c r="C391" s="19" t="n"/>
      <c r="D391" s="5" t="n"/>
      <c r="E391" s="5" t="n"/>
      <c r="F391" s="6">
        <f>IF(B391&amp;""="","",IFERROR(INDEX('الطلاب'!$C$6:$C$505,MATCH(B391&amp;"",'الطلاب'!$A$6:$A$505,0))&amp;"","كود غير موجود"))</f>
        <v/>
      </c>
      <c r="G391" s="24">
        <f>IF(OR(B391&amp;""="",NOT(ISNUMBER(A391))),"",IF(COUNTIFS($B$6:$B$2005,B391&amp;"",$A$6:$A$2005,"&gt;"&amp;A391)=0,1,0))</f>
        <v/>
      </c>
    </row>
    <row r="392">
      <c r="A392" s="13" t="n"/>
      <c r="B392" s="5" t="n"/>
      <c r="C392" s="19" t="n"/>
      <c r="D392" s="5" t="n"/>
      <c r="E392" s="5" t="n"/>
      <c r="F392" s="6">
        <f>IF(B392&amp;""="","",IFERROR(INDEX('الطلاب'!$C$6:$C$505,MATCH(B392&amp;"",'الطلاب'!$A$6:$A$505,0))&amp;"","كود غير موجود"))</f>
        <v/>
      </c>
      <c r="G392" s="24">
        <f>IF(OR(B392&amp;""="",NOT(ISNUMBER(A392))),"",IF(COUNTIFS($B$6:$B$2005,B392&amp;"",$A$6:$A$2005,"&gt;"&amp;A392)=0,1,0))</f>
        <v/>
      </c>
    </row>
    <row r="393">
      <c r="A393" s="13" t="n"/>
      <c r="B393" s="5" t="n"/>
      <c r="C393" s="19" t="n"/>
      <c r="D393" s="5" t="n"/>
      <c r="E393" s="5" t="n"/>
      <c r="F393" s="6">
        <f>IF(B393&amp;""="","",IFERROR(INDEX('الطلاب'!$C$6:$C$505,MATCH(B393&amp;"",'الطلاب'!$A$6:$A$505,0))&amp;"","كود غير موجود"))</f>
        <v/>
      </c>
      <c r="G393" s="24">
        <f>IF(OR(B393&amp;""="",NOT(ISNUMBER(A393))),"",IF(COUNTIFS($B$6:$B$2005,B393&amp;"",$A$6:$A$2005,"&gt;"&amp;A393)=0,1,0))</f>
        <v/>
      </c>
    </row>
    <row r="394">
      <c r="A394" s="13" t="n"/>
      <c r="B394" s="5" t="n"/>
      <c r="C394" s="19" t="n"/>
      <c r="D394" s="5" t="n"/>
      <c r="E394" s="5" t="n"/>
      <c r="F394" s="6">
        <f>IF(B394&amp;""="","",IFERROR(INDEX('الطلاب'!$C$6:$C$505,MATCH(B394&amp;"",'الطلاب'!$A$6:$A$505,0))&amp;"","كود غير موجود"))</f>
        <v/>
      </c>
      <c r="G394" s="24">
        <f>IF(OR(B394&amp;""="",NOT(ISNUMBER(A394))),"",IF(COUNTIFS($B$6:$B$2005,B394&amp;"",$A$6:$A$2005,"&gt;"&amp;A394)=0,1,0))</f>
        <v/>
      </c>
    </row>
    <row r="395">
      <c r="A395" s="13" t="n"/>
      <c r="B395" s="5" t="n"/>
      <c r="C395" s="19" t="n"/>
      <c r="D395" s="5" t="n"/>
      <c r="E395" s="5" t="n"/>
      <c r="F395" s="6">
        <f>IF(B395&amp;""="","",IFERROR(INDEX('الطلاب'!$C$6:$C$505,MATCH(B395&amp;"",'الطلاب'!$A$6:$A$505,0))&amp;"","كود غير موجود"))</f>
        <v/>
      </c>
      <c r="G395" s="24">
        <f>IF(OR(B395&amp;""="",NOT(ISNUMBER(A395))),"",IF(COUNTIFS($B$6:$B$2005,B395&amp;"",$A$6:$A$2005,"&gt;"&amp;A395)=0,1,0))</f>
        <v/>
      </c>
    </row>
    <row r="396">
      <c r="A396" s="13" t="n"/>
      <c r="B396" s="5" t="n"/>
      <c r="C396" s="19" t="n"/>
      <c r="D396" s="5" t="n"/>
      <c r="E396" s="5" t="n"/>
      <c r="F396" s="6">
        <f>IF(B396&amp;""="","",IFERROR(INDEX('الطلاب'!$C$6:$C$505,MATCH(B396&amp;"",'الطلاب'!$A$6:$A$505,0))&amp;"","كود غير موجود"))</f>
        <v/>
      </c>
      <c r="G396" s="24">
        <f>IF(OR(B396&amp;""="",NOT(ISNUMBER(A396))),"",IF(COUNTIFS($B$6:$B$2005,B396&amp;"",$A$6:$A$2005,"&gt;"&amp;A396)=0,1,0))</f>
        <v/>
      </c>
    </row>
    <row r="397">
      <c r="A397" s="13" t="n"/>
      <c r="B397" s="5" t="n"/>
      <c r="C397" s="19" t="n"/>
      <c r="D397" s="5" t="n"/>
      <c r="E397" s="5" t="n"/>
      <c r="F397" s="6">
        <f>IF(B397&amp;""="","",IFERROR(INDEX('الطلاب'!$C$6:$C$505,MATCH(B397&amp;"",'الطلاب'!$A$6:$A$505,0))&amp;"","كود غير موجود"))</f>
        <v/>
      </c>
      <c r="G397" s="24">
        <f>IF(OR(B397&amp;""="",NOT(ISNUMBER(A397))),"",IF(COUNTIFS($B$6:$B$2005,B397&amp;"",$A$6:$A$2005,"&gt;"&amp;A397)=0,1,0))</f>
        <v/>
      </c>
    </row>
    <row r="398">
      <c r="A398" s="13" t="n"/>
      <c r="B398" s="5" t="n"/>
      <c r="C398" s="19" t="n"/>
      <c r="D398" s="5" t="n"/>
      <c r="E398" s="5" t="n"/>
      <c r="F398" s="6">
        <f>IF(B398&amp;""="","",IFERROR(INDEX('الطلاب'!$C$6:$C$505,MATCH(B398&amp;"",'الطلاب'!$A$6:$A$505,0))&amp;"","كود غير موجود"))</f>
        <v/>
      </c>
      <c r="G398" s="24">
        <f>IF(OR(B398&amp;""="",NOT(ISNUMBER(A398))),"",IF(COUNTIFS($B$6:$B$2005,B398&amp;"",$A$6:$A$2005,"&gt;"&amp;A398)=0,1,0))</f>
        <v/>
      </c>
    </row>
    <row r="399">
      <c r="A399" s="13" t="n"/>
      <c r="B399" s="5" t="n"/>
      <c r="C399" s="19" t="n"/>
      <c r="D399" s="5" t="n"/>
      <c r="E399" s="5" t="n"/>
      <c r="F399" s="6">
        <f>IF(B399&amp;""="","",IFERROR(INDEX('الطلاب'!$C$6:$C$505,MATCH(B399&amp;"",'الطلاب'!$A$6:$A$505,0))&amp;"","كود غير موجود"))</f>
        <v/>
      </c>
      <c r="G399" s="24">
        <f>IF(OR(B399&amp;""="",NOT(ISNUMBER(A399))),"",IF(COUNTIFS($B$6:$B$2005,B399&amp;"",$A$6:$A$2005,"&gt;"&amp;A399)=0,1,0))</f>
        <v/>
      </c>
    </row>
    <row r="400">
      <c r="A400" s="13" t="n"/>
      <c r="B400" s="5" t="n"/>
      <c r="C400" s="19" t="n"/>
      <c r="D400" s="5" t="n"/>
      <c r="E400" s="5" t="n"/>
      <c r="F400" s="6">
        <f>IF(B400&amp;""="","",IFERROR(INDEX('الطلاب'!$C$6:$C$505,MATCH(B400&amp;"",'الطلاب'!$A$6:$A$505,0))&amp;"","كود غير موجود"))</f>
        <v/>
      </c>
      <c r="G400" s="24">
        <f>IF(OR(B400&amp;""="",NOT(ISNUMBER(A400))),"",IF(COUNTIFS($B$6:$B$2005,B400&amp;"",$A$6:$A$2005,"&gt;"&amp;A400)=0,1,0))</f>
        <v/>
      </c>
    </row>
    <row r="401">
      <c r="A401" s="13" t="n"/>
      <c r="B401" s="5" t="n"/>
      <c r="C401" s="19" t="n"/>
      <c r="D401" s="5" t="n"/>
      <c r="E401" s="5" t="n"/>
      <c r="F401" s="6">
        <f>IF(B401&amp;""="","",IFERROR(INDEX('الطلاب'!$C$6:$C$505,MATCH(B401&amp;"",'الطلاب'!$A$6:$A$505,0))&amp;"","كود غير موجود"))</f>
        <v/>
      </c>
      <c r="G401" s="24">
        <f>IF(OR(B401&amp;""="",NOT(ISNUMBER(A401))),"",IF(COUNTIFS($B$6:$B$2005,B401&amp;"",$A$6:$A$2005,"&gt;"&amp;A401)=0,1,0))</f>
        <v/>
      </c>
    </row>
    <row r="402">
      <c r="A402" s="13" t="n"/>
      <c r="B402" s="5" t="n"/>
      <c r="C402" s="19" t="n"/>
      <c r="D402" s="5" t="n"/>
      <c r="E402" s="5" t="n"/>
      <c r="F402" s="6">
        <f>IF(B402&amp;""="","",IFERROR(INDEX('الطلاب'!$C$6:$C$505,MATCH(B402&amp;"",'الطلاب'!$A$6:$A$505,0))&amp;"","كود غير موجود"))</f>
        <v/>
      </c>
      <c r="G402" s="24">
        <f>IF(OR(B402&amp;""="",NOT(ISNUMBER(A402))),"",IF(COUNTIFS($B$6:$B$2005,B402&amp;"",$A$6:$A$2005,"&gt;"&amp;A402)=0,1,0))</f>
        <v/>
      </c>
    </row>
    <row r="403">
      <c r="A403" s="13" t="n"/>
      <c r="B403" s="5" t="n"/>
      <c r="C403" s="19" t="n"/>
      <c r="D403" s="5" t="n"/>
      <c r="E403" s="5" t="n"/>
      <c r="F403" s="6">
        <f>IF(B403&amp;""="","",IFERROR(INDEX('الطلاب'!$C$6:$C$505,MATCH(B403&amp;"",'الطلاب'!$A$6:$A$505,0))&amp;"","كود غير موجود"))</f>
        <v/>
      </c>
      <c r="G403" s="24">
        <f>IF(OR(B403&amp;""="",NOT(ISNUMBER(A403))),"",IF(COUNTIFS($B$6:$B$2005,B403&amp;"",$A$6:$A$2005,"&gt;"&amp;A403)=0,1,0))</f>
        <v/>
      </c>
    </row>
    <row r="404">
      <c r="A404" s="13" t="n"/>
      <c r="B404" s="5" t="n"/>
      <c r="C404" s="19" t="n"/>
      <c r="D404" s="5" t="n"/>
      <c r="E404" s="5" t="n"/>
      <c r="F404" s="6">
        <f>IF(B404&amp;""="","",IFERROR(INDEX('الطلاب'!$C$6:$C$505,MATCH(B404&amp;"",'الطلاب'!$A$6:$A$505,0))&amp;"","كود غير موجود"))</f>
        <v/>
      </c>
      <c r="G404" s="24">
        <f>IF(OR(B404&amp;""="",NOT(ISNUMBER(A404))),"",IF(COUNTIFS($B$6:$B$2005,B404&amp;"",$A$6:$A$2005,"&gt;"&amp;A404)=0,1,0))</f>
        <v/>
      </c>
    </row>
    <row r="405">
      <c r="A405" s="13" t="n"/>
      <c r="B405" s="5" t="n"/>
      <c r="C405" s="19" t="n"/>
      <c r="D405" s="5" t="n"/>
      <c r="E405" s="5" t="n"/>
      <c r="F405" s="6">
        <f>IF(B405&amp;""="","",IFERROR(INDEX('الطلاب'!$C$6:$C$505,MATCH(B405&amp;"",'الطلاب'!$A$6:$A$505,0))&amp;"","كود غير موجود"))</f>
        <v/>
      </c>
      <c r="G405" s="24">
        <f>IF(OR(B405&amp;""="",NOT(ISNUMBER(A405))),"",IF(COUNTIFS($B$6:$B$2005,B405&amp;"",$A$6:$A$2005,"&gt;"&amp;A405)=0,1,0))</f>
        <v/>
      </c>
    </row>
    <row r="406">
      <c r="A406" s="13" t="n"/>
      <c r="B406" s="5" t="n"/>
      <c r="C406" s="19" t="n"/>
      <c r="D406" s="5" t="n"/>
      <c r="E406" s="5" t="n"/>
      <c r="F406" s="6">
        <f>IF(B406&amp;""="","",IFERROR(INDEX('الطلاب'!$C$6:$C$505,MATCH(B406&amp;"",'الطلاب'!$A$6:$A$505,0))&amp;"","كود غير موجود"))</f>
        <v/>
      </c>
      <c r="G406" s="24">
        <f>IF(OR(B406&amp;""="",NOT(ISNUMBER(A406))),"",IF(COUNTIFS($B$6:$B$2005,B406&amp;"",$A$6:$A$2005,"&gt;"&amp;A406)=0,1,0))</f>
        <v/>
      </c>
    </row>
    <row r="407">
      <c r="A407" s="13" t="n"/>
      <c r="B407" s="5" t="n"/>
      <c r="C407" s="19" t="n"/>
      <c r="D407" s="5" t="n"/>
      <c r="E407" s="5" t="n"/>
      <c r="F407" s="6">
        <f>IF(B407&amp;""="","",IFERROR(INDEX('الطلاب'!$C$6:$C$505,MATCH(B407&amp;"",'الطلاب'!$A$6:$A$505,0))&amp;"","كود غير موجود"))</f>
        <v/>
      </c>
      <c r="G407" s="24">
        <f>IF(OR(B407&amp;""="",NOT(ISNUMBER(A407))),"",IF(COUNTIFS($B$6:$B$2005,B407&amp;"",$A$6:$A$2005,"&gt;"&amp;A407)=0,1,0))</f>
        <v/>
      </c>
    </row>
    <row r="408">
      <c r="A408" s="13" t="n"/>
      <c r="B408" s="5" t="n"/>
      <c r="C408" s="19" t="n"/>
      <c r="D408" s="5" t="n"/>
      <c r="E408" s="5" t="n"/>
      <c r="F408" s="6">
        <f>IF(B408&amp;""="","",IFERROR(INDEX('الطلاب'!$C$6:$C$505,MATCH(B408&amp;"",'الطلاب'!$A$6:$A$505,0))&amp;"","كود غير موجود"))</f>
        <v/>
      </c>
      <c r="G408" s="24">
        <f>IF(OR(B408&amp;""="",NOT(ISNUMBER(A408))),"",IF(COUNTIFS($B$6:$B$2005,B408&amp;"",$A$6:$A$2005,"&gt;"&amp;A408)=0,1,0))</f>
        <v/>
      </c>
    </row>
    <row r="409">
      <c r="A409" s="13" t="n"/>
      <c r="B409" s="5" t="n"/>
      <c r="C409" s="19" t="n"/>
      <c r="D409" s="5" t="n"/>
      <c r="E409" s="5" t="n"/>
      <c r="F409" s="6">
        <f>IF(B409&amp;""="","",IFERROR(INDEX('الطلاب'!$C$6:$C$505,MATCH(B409&amp;"",'الطلاب'!$A$6:$A$505,0))&amp;"","كود غير موجود"))</f>
        <v/>
      </c>
      <c r="G409" s="24">
        <f>IF(OR(B409&amp;""="",NOT(ISNUMBER(A409))),"",IF(COUNTIFS($B$6:$B$2005,B409&amp;"",$A$6:$A$2005,"&gt;"&amp;A409)=0,1,0))</f>
        <v/>
      </c>
    </row>
    <row r="410">
      <c r="A410" s="13" t="n"/>
      <c r="B410" s="5" t="n"/>
      <c r="C410" s="19" t="n"/>
      <c r="D410" s="5" t="n"/>
      <c r="E410" s="5" t="n"/>
      <c r="F410" s="6">
        <f>IF(B410&amp;""="","",IFERROR(INDEX('الطلاب'!$C$6:$C$505,MATCH(B410&amp;"",'الطلاب'!$A$6:$A$505,0))&amp;"","كود غير موجود"))</f>
        <v/>
      </c>
      <c r="G410" s="24">
        <f>IF(OR(B410&amp;""="",NOT(ISNUMBER(A410))),"",IF(COUNTIFS($B$6:$B$2005,B410&amp;"",$A$6:$A$2005,"&gt;"&amp;A410)=0,1,0))</f>
        <v/>
      </c>
    </row>
    <row r="411">
      <c r="A411" s="13" t="n"/>
      <c r="B411" s="5" t="n"/>
      <c r="C411" s="19" t="n"/>
      <c r="D411" s="5" t="n"/>
      <c r="E411" s="5" t="n"/>
      <c r="F411" s="6">
        <f>IF(B411&amp;""="","",IFERROR(INDEX('الطلاب'!$C$6:$C$505,MATCH(B411&amp;"",'الطلاب'!$A$6:$A$505,0))&amp;"","كود غير موجود"))</f>
        <v/>
      </c>
      <c r="G411" s="24">
        <f>IF(OR(B411&amp;""="",NOT(ISNUMBER(A411))),"",IF(COUNTIFS($B$6:$B$2005,B411&amp;"",$A$6:$A$2005,"&gt;"&amp;A411)=0,1,0))</f>
        <v/>
      </c>
    </row>
    <row r="412">
      <c r="A412" s="13" t="n"/>
      <c r="B412" s="5" t="n"/>
      <c r="C412" s="19" t="n"/>
      <c r="D412" s="5" t="n"/>
      <c r="E412" s="5" t="n"/>
      <c r="F412" s="6">
        <f>IF(B412&amp;""="","",IFERROR(INDEX('الطلاب'!$C$6:$C$505,MATCH(B412&amp;"",'الطلاب'!$A$6:$A$505,0))&amp;"","كود غير موجود"))</f>
        <v/>
      </c>
      <c r="G412" s="24">
        <f>IF(OR(B412&amp;""="",NOT(ISNUMBER(A412))),"",IF(COUNTIFS($B$6:$B$2005,B412&amp;"",$A$6:$A$2005,"&gt;"&amp;A412)=0,1,0))</f>
        <v/>
      </c>
    </row>
    <row r="413">
      <c r="A413" s="13" t="n"/>
      <c r="B413" s="5" t="n"/>
      <c r="C413" s="19" t="n"/>
      <c r="D413" s="5" t="n"/>
      <c r="E413" s="5" t="n"/>
      <c r="F413" s="6">
        <f>IF(B413&amp;""="","",IFERROR(INDEX('الطلاب'!$C$6:$C$505,MATCH(B413&amp;"",'الطلاب'!$A$6:$A$505,0))&amp;"","كود غير موجود"))</f>
        <v/>
      </c>
      <c r="G413" s="24">
        <f>IF(OR(B413&amp;""="",NOT(ISNUMBER(A413))),"",IF(COUNTIFS($B$6:$B$2005,B413&amp;"",$A$6:$A$2005,"&gt;"&amp;A413)=0,1,0))</f>
        <v/>
      </c>
    </row>
    <row r="414">
      <c r="A414" s="13" t="n"/>
      <c r="B414" s="5" t="n"/>
      <c r="C414" s="19" t="n"/>
      <c r="D414" s="5" t="n"/>
      <c r="E414" s="5" t="n"/>
      <c r="F414" s="6">
        <f>IF(B414&amp;""="","",IFERROR(INDEX('الطلاب'!$C$6:$C$505,MATCH(B414&amp;"",'الطلاب'!$A$6:$A$505,0))&amp;"","كود غير موجود"))</f>
        <v/>
      </c>
      <c r="G414" s="24">
        <f>IF(OR(B414&amp;""="",NOT(ISNUMBER(A414))),"",IF(COUNTIFS($B$6:$B$2005,B414&amp;"",$A$6:$A$2005,"&gt;"&amp;A414)=0,1,0))</f>
        <v/>
      </c>
    </row>
    <row r="415">
      <c r="A415" s="13" t="n"/>
      <c r="B415" s="5" t="n"/>
      <c r="C415" s="19" t="n"/>
      <c r="D415" s="5" t="n"/>
      <c r="E415" s="5" t="n"/>
      <c r="F415" s="6">
        <f>IF(B415&amp;""="","",IFERROR(INDEX('الطلاب'!$C$6:$C$505,MATCH(B415&amp;"",'الطلاب'!$A$6:$A$505,0))&amp;"","كود غير موجود"))</f>
        <v/>
      </c>
      <c r="G415" s="24">
        <f>IF(OR(B415&amp;""="",NOT(ISNUMBER(A415))),"",IF(COUNTIFS($B$6:$B$2005,B415&amp;"",$A$6:$A$2005,"&gt;"&amp;A415)=0,1,0))</f>
        <v/>
      </c>
    </row>
    <row r="416">
      <c r="A416" s="13" t="n"/>
      <c r="B416" s="5" t="n"/>
      <c r="C416" s="19" t="n"/>
      <c r="D416" s="5" t="n"/>
      <c r="E416" s="5" t="n"/>
      <c r="F416" s="6">
        <f>IF(B416&amp;""="","",IFERROR(INDEX('الطلاب'!$C$6:$C$505,MATCH(B416&amp;"",'الطلاب'!$A$6:$A$505,0))&amp;"","كود غير موجود"))</f>
        <v/>
      </c>
      <c r="G416" s="24">
        <f>IF(OR(B416&amp;""="",NOT(ISNUMBER(A416))),"",IF(COUNTIFS($B$6:$B$2005,B416&amp;"",$A$6:$A$2005,"&gt;"&amp;A416)=0,1,0))</f>
        <v/>
      </c>
    </row>
    <row r="417">
      <c r="A417" s="13" t="n"/>
      <c r="B417" s="5" t="n"/>
      <c r="C417" s="19" t="n"/>
      <c r="D417" s="5" t="n"/>
      <c r="E417" s="5" t="n"/>
      <c r="F417" s="6">
        <f>IF(B417&amp;""="","",IFERROR(INDEX('الطلاب'!$C$6:$C$505,MATCH(B417&amp;"",'الطلاب'!$A$6:$A$505,0))&amp;"","كود غير موجود"))</f>
        <v/>
      </c>
      <c r="G417" s="24">
        <f>IF(OR(B417&amp;""="",NOT(ISNUMBER(A417))),"",IF(COUNTIFS($B$6:$B$2005,B417&amp;"",$A$6:$A$2005,"&gt;"&amp;A417)=0,1,0))</f>
        <v/>
      </c>
    </row>
    <row r="418">
      <c r="A418" s="13" t="n"/>
      <c r="B418" s="5" t="n"/>
      <c r="C418" s="19" t="n"/>
      <c r="D418" s="5" t="n"/>
      <c r="E418" s="5" t="n"/>
      <c r="F418" s="6">
        <f>IF(B418&amp;""="","",IFERROR(INDEX('الطلاب'!$C$6:$C$505,MATCH(B418&amp;"",'الطلاب'!$A$6:$A$505,0))&amp;"","كود غير موجود"))</f>
        <v/>
      </c>
      <c r="G418" s="24">
        <f>IF(OR(B418&amp;""="",NOT(ISNUMBER(A418))),"",IF(COUNTIFS($B$6:$B$2005,B418&amp;"",$A$6:$A$2005,"&gt;"&amp;A418)=0,1,0))</f>
        <v/>
      </c>
    </row>
    <row r="419">
      <c r="A419" s="13" t="n"/>
      <c r="B419" s="5" t="n"/>
      <c r="C419" s="19" t="n"/>
      <c r="D419" s="5" t="n"/>
      <c r="E419" s="5" t="n"/>
      <c r="F419" s="6">
        <f>IF(B419&amp;""="","",IFERROR(INDEX('الطلاب'!$C$6:$C$505,MATCH(B419&amp;"",'الطلاب'!$A$6:$A$505,0))&amp;"","كود غير موجود"))</f>
        <v/>
      </c>
      <c r="G419" s="24">
        <f>IF(OR(B419&amp;""="",NOT(ISNUMBER(A419))),"",IF(COUNTIFS($B$6:$B$2005,B419&amp;"",$A$6:$A$2005,"&gt;"&amp;A419)=0,1,0))</f>
        <v/>
      </c>
    </row>
    <row r="420">
      <c r="A420" s="13" t="n"/>
      <c r="B420" s="5" t="n"/>
      <c r="C420" s="19" t="n"/>
      <c r="D420" s="5" t="n"/>
      <c r="E420" s="5" t="n"/>
      <c r="F420" s="6">
        <f>IF(B420&amp;""="","",IFERROR(INDEX('الطلاب'!$C$6:$C$505,MATCH(B420&amp;"",'الطلاب'!$A$6:$A$505,0))&amp;"","كود غير موجود"))</f>
        <v/>
      </c>
      <c r="G420" s="24">
        <f>IF(OR(B420&amp;""="",NOT(ISNUMBER(A420))),"",IF(COUNTIFS($B$6:$B$2005,B420&amp;"",$A$6:$A$2005,"&gt;"&amp;A420)=0,1,0))</f>
        <v/>
      </c>
    </row>
    <row r="421">
      <c r="A421" s="13" t="n"/>
      <c r="B421" s="5" t="n"/>
      <c r="C421" s="19" t="n"/>
      <c r="D421" s="5" t="n"/>
      <c r="E421" s="5" t="n"/>
      <c r="F421" s="6">
        <f>IF(B421&amp;""="","",IFERROR(INDEX('الطلاب'!$C$6:$C$505,MATCH(B421&amp;"",'الطلاب'!$A$6:$A$505,0))&amp;"","كود غير موجود"))</f>
        <v/>
      </c>
      <c r="G421" s="24">
        <f>IF(OR(B421&amp;""="",NOT(ISNUMBER(A421))),"",IF(COUNTIFS($B$6:$B$2005,B421&amp;"",$A$6:$A$2005,"&gt;"&amp;A421)=0,1,0))</f>
        <v/>
      </c>
    </row>
    <row r="422">
      <c r="A422" s="13" t="n"/>
      <c r="B422" s="5" t="n"/>
      <c r="C422" s="19" t="n"/>
      <c r="D422" s="5" t="n"/>
      <c r="E422" s="5" t="n"/>
      <c r="F422" s="6">
        <f>IF(B422&amp;""="","",IFERROR(INDEX('الطلاب'!$C$6:$C$505,MATCH(B422&amp;"",'الطلاب'!$A$6:$A$505,0))&amp;"","كود غير موجود"))</f>
        <v/>
      </c>
      <c r="G422" s="24">
        <f>IF(OR(B422&amp;""="",NOT(ISNUMBER(A422))),"",IF(COUNTIFS($B$6:$B$2005,B422&amp;"",$A$6:$A$2005,"&gt;"&amp;A422)=0,1,0))</f>
        <v/>
      </c>
    </row>
    <row r="423">
      <c r="A423" s="13" t="n"/>
      <c r="B423" s="5" t="n"/>
      <c r="C423" s="19" t="n"/>
      <c r="D423" s="5" t="n"/>
      <c r="E423" s="5" t="n"/>
      <c r="F423" s="6">
        <f>IF(B423&amp;""="","",IFERROR(INDEX('الطلاب'!$C$6:$C$505,MATCH(B423&amp;"",'الطلاب'!$A$6:$A$505,0))&amp;"","كود غير موجود"))</f>
        <v/>
      </c>
      <c r="G423" s="24">
        <f>IF(OR(B423&amp;""="",NOT(ISNUMBER(A423))),"",IF(COUNTIFS($B$6:$B$2005,B423&amp;"",$A$6:$A$2005,"&gt;"&amp;A423)=0,1,0))</f>
        <v/>
      </c>
    </row>
    <row r="424">
      <c r="A424" s="13" t="n"/>
      <c r="B424" s="5" t="n"/>
      <c r="C424" s="19" t="n"/>
      <c r="D424" s="5" t="n"/>
      <c r="E424" s="5" t="n"/>
      <c r="F424" s="6">
        <f>IF(B424&amp;""="","",IFERROR(INDEX('الطلاب'!$C$6:$C$505,MATCH(B424&amp;"",'الطلاب'!$A$6:$A$505,0))&amp;"","كود غير موجود"))</f>
        <v/>
      </c>
      <c r="G424" s="24">
        <f>IF(OR(B424&amp;""="",NOT(ISNUMBER(A424))),"",IF(COUNTIFS($B$6:$B$2005,B424&amp;"",$A$6:$A$2005,"&gt;"&amp;A424)=0,1,0))</f>
        <v/>
      </c>
    </row>
    <row r="425">
      <c r="A425" s="13" t="n"/>
      <c r="B425" s="5" t="n"/>
      <c r="C425" s="19" t="n"/>
      <c r="D425" s="5" t="n"/>
      <c r="E425" s="5" t="n"/>
      <c r="F425" s="6">
        <f>IF(B425&amp;""="","",IFERROR(INDEX('الطلاب'!$C$6:$C$505,MATCH(B425&amp;"",'الطلاب'!$A$6:$A$505,0))&amp;"","كود غير موجود"))</f>
        <v/>
      </c>
      <c r="G425" s="24">
        <f>IF(OR(B425&amp;""="",NOT(ISNUMBER(A425))),"",IF(COUNTIFS($B$6:$B$2005,B425&amp;"",$A$6:$A$2005,"&gt;"&amp;A425)=0,1,0))</f>
        <v/>
      </c>
    </row>
    <row r="426">
      <c r="A426" s="13" t="n"/>
      <c r="B426" s="5" t="n"/>
      <c r="C426" s="19" t="n"/>
      <c r="D426" s="5" t="n"/>
      <c r="E426" s="5" t="n"/>
      <c r="F426" s="6">
        <f>IF(B426&amp;""="","",IFERROR(INDEX('الطلاب'!$C$6:$C$505,MATCH(B426&amp;"",'الطلاب'!$A$6:$A$505,0))&amp;"","كود غير موجود"))</f>
        <v/>
      </c>
      <c r="G426" s="24">
        <f>IF(OR(B426&amp;""="",NOT(ISNUMBER(A426))),"",IF(COUNTIFS($B$6:$B$2005,B426&amp;"",$A$6:$A$2005,"&gt;"&amp;A426)=0,1,0))</f>
        <v/>
      </c>
    </row>
    <row r="427">
      <c r="A427" s="13" t="n"/>
      <c r="B427" s="5" t="n"/>
      <c r="C427" s="19" t="n"/>
      <c r="D427" s="5" t="n"/>
      <c r="E427" s="5" t="n"/>
      <c r="F427" s="6">
        <f>IF(B427&amp;""="","",IFERROR(INDEX('الطلاب'!$C$6:$C$505,MATCH(B427&amp;"",'الطلاب'!$A$6:$A$505,0))&amp;"","كود غير موجود"))</f>
        <v/>
      </c>
      <c r="G427" s="24">
        <f>IF(OR(B427&amp;""="",NOT(ISNUMBER(A427))),"",IF(COUNTIFS($B$6:$B$2005,B427&amp;"",$A$6:$A$2005,"&gt;"&amp;A427)=0,1,0))</f>
        <v/>
      </c>
    </row>
    <row r="428">
      <c r="A428" s="13" t="n"/>
      <c r="B428" s="5" t="n"/>
      <c r="C428" s="19" t="n"/>
      <c r="D428" s="5" t="n"/>
      <c r="E428" s="5" t="n"/>
      <c r="F428" s="6">
        <f>IF(B428&amp;""="","",IFERROR(INDEX('الطلاب'!$C$6:$C$505,MATCH(B428&amp;"",'الطلاب'!$A$6:$A$505,0))&amp;"","كود غير موجود"))</f>
        <v/>
      </c>
      <c r="G428" s="24">
        <f>IF(OR(B428&amp;""="",NOT(ISNUMBER(A428))),"",IF(COUNTIFS($B$6:$B$2005,B428&amp;"",$A$6:$A$2005,"&gt;"&amp;A428)=0,1,0))</f>
        <v/>
      </c>
    </row>
    <row r="429">
      <c r="A429" s="13" t="n"/>
      <c r="B429" s="5" t="n"/>
      <c r="C429" s="19" t="n"/>
      <c r="D429" s="5" t="n"/>
      <c r="E429" s="5" t="n"/>
      <c r="F429" s="6">
        <f>IF(B429&amp;""="","",IFERROR(INDEX('الطلاب'!$C$6:$C$505,MATCH(B429&amp;"",'الطلاب'!$A$6:$A$505,0))&amp;"","كود غير موجود"))</f>
        <v/>
      </c>
      <c r="G429" s="24">
        <f>IF(OR(B429&amp;""="",NOT(ISNUMBER(A429))),"",IF(COUNTIFS($B$6:$B$2005,B429&amp;"",$A$6:$A$2005,"&gt;"&amp;A429)=0,1,0))</f>
        <v/>
      </c>
    </row>
    <row r="430">
      <c r="A430" s="13" t="n"/>
      <c r="B430" s="5" t="n"/>
      <c r="C430" s="19" t="n"/>
      <c r="D430" s="5" t="n"/>
      <c r="E430" s="5" t="n"/>
      <c r="F430" s="6">
        <f>IF(B430&amp;""="","",IFERROR(INDEX('الطلاب'!$C$6:$C$505,MATCH(B430&amp;"",'الطلاب'!$A$6:$A$505,0))&amp;"","كود غير موجود"))</f>
        <v/>
      </c>
      <c r="G430" s="24">
        <f>IF(OR(B430&amp;""="",NOT(ISNUMBER(A430))),"",IF(COUNTIFS($B$6:$B$2005,B430&amp;"",$A$6:$A$2005,"&gt;"&amp;A430)=0,1,0))</f>
        <v/>
      </c>
    </row>
    <row r="431">
      <c r="A431" s="13" t="n"/>
      <c r="B431" s="5" t="n"/>
      <c r="C431" s="19" t="n"/>
      <c r="D431" s="5" t="n"/>
      <c r="E431" s="5" t="n"/>
      <c r="F431" s="6">
        <f>IF(B431&amp;""="","",IFERROR(INDEX('الطلاب'!$C$6:$C$505,MATCH(B431&amp;"",'الطلاب'!$A$6:$A$505,0))&amp;"","كود غير موجود"))</f>
        <v/>
      </c>
      <c r="G431" s="24">
        <f>IF(OR(B431&amp;""="",NOT(ISNUMBER(A431))),"",IF(COUNTIFS($B$6:$B$2005,B431&amp;"",$A$6:$A$2005,"&gt;"&amp;A431)=0,1,0))</f>
        <v/>
      </c>
    </row>
    <row r="432">
      <c r="A432" s="13" t="n"/>
      <c r="B432" s="5" t="n"/>
      <c r="C432" s="19" t="n"/>
      <c r="D432" s="5" t="n"/>
      <c r="E432" s="5" t="n"/>
      <c r="F432" s="6">
        <f>IF(B432&amp;""="","",IFERROR(INDEX('الطلاب'!$C$6:$C$505,MATCH(B432&amp;"",'الطلاب'!$A$6:$A$505,0))&amp;"","كود غير موجود"))</f>
        <v/>
      </c>
      <c r="G432" s="24">
        <f>IF(OR(B432&amp;""="",NOT(ISNUMBER(A432))),"",IF(COUNTIFS($B$6:$B$2005,B432&amp;"",$A$6:$A$2005,"&gt;"&amp;A432)=0,1,0))</f>
        <v/>
      </c>
    </row>
    <row r="433">
      <c r="A433" s="13" t="n"/>
      <c r="B433" s="5" t="n"/>
      <c r="C433" s="19" t="n"/>
      <c r="D433" s="5" t="n"/>
      <c r="E433" s="5" t="n"/>
      <c r="F433" s="6">
        <f>IF(B433&amp;""="","",IFERROR(INDEX('الطلاب'!$C$6:$C$505,MATCH(B433&amp;"",'الطلاب'!$A$6:$A$505,0))&amp;"","كود غير موجود"))</f>
        <v/>
      </c>
      <c r="G433" s="24">
        <f>IF(OR(B433&amp;""="",NOT(ISNUMBER(A433))),"",IF(COUNTIFS($B$6:$B$2005,B433&amp;"",$A$6:$A$2005,"&gt;"&amp;A433)=0,1,0))</f>
        <v/>
      </c>
    </row>
    <row r="434">
      <c r="A434" s="13" t="n"/>
      <c r="B434" s="5" t="n"/>
      <c r="C434" s="19" t="n"/>
      <c r="D434" s="5" t="n"/>
      <c r="E434" s="5" t="n"/>
      <c r="F434" s="6">
        <f>IF(B434&amp;""="","",IFERROR(INDEX('الطلاب'!$C$6:$C$505,MATCH(B434&amp;"",'الطلاب'!$A$6:$A$505,0))&amp;"","كود غير موجود"))</f>
        <v/>
      </c>
      <c r="G434" s="24">
        <f>IF(OR(B434&amp;""="",NOT(ISNUMBER(A434))),"",IF(COUNTIFS($B$6:$B$2005,B434&amp;"",$A$6:$A$2005,"&gt;"&amp;A434)=0,1,0))</f>
        <v/>
      </c>
    </row>
    <row r="435">
      <c r="A435" s="13" t="n"/>
      <c r="B435" s="5" t="n"/>
      <c r="C435" s="19" t="n"/>
      <c r="D435" s="5" t="n"/>
      <c r="E435" s="5" t="n"/>
      <c r="F435" s="6">
        <f>IF(B435&amp;""="","",IFERROR(INDEX('الطلاب'!$C$6:$C$505,MATCH(B435&amp;"",'الطلاب'!$A$6:$A$505,0))&amp;"","كود غير موجود"))</f>
        <v/>
      </c>
      <c r="G435" s="24">
        <f>IF(OR(B435&amp;""="",NOT(ISNUMBER(A435))),"",IF(COUNTIFS($B$6:$B$2005,B435&amp;"",$A$6:$A$2005,"&gt;"&amp;A435)=0,1,0))</f>
        <v/>
      </c>
    </row>
    <row r="436">
      <c r="A436" s="13" t="n"/>
      <c r="B436" s="5" t="n"/>
      <c r="C436" s="19" t="n"/>
      <c r="D436" s="5" t="n"/>
      <c r="E436" s="5" t="n"/>
      <c r="F436" s="6">
        <f>IF(B436&amp;""="","",IFERROR(INDEX('الطلاب'!$C$6:$C$505,MATCH(B436&amp;"",'الطلاب'!$A$6:$A$505,0))&amp;"","كود غير موجود"))</f>
        <v/>
      </c>
      <c r="G436" s="24">
        <f>IF(OR(B436&amp;""="",NOT(ISNUMBER(A436))),"",IF(COUNTIFS($B$6:$B$2005,B436&amp;"",$A$6:$A$2005,"&gt;"&amp;A436)=0,1,0))</f>
        <v/>
      </c>
    </row>
    <row r="437">
      <c r="A437" s="13" t="n"/>
      <c r="B437" s="5" t="n"/>
      <c r="C437" s="19" t="n"/>
      <c r="D437" s="5" t="n"/>
      <c r="E437" s="5" t="n"/>
      <c r="F437" s="6">
        <f>IF(B437&amp;""="","",IFERROR(INDEX('الطلاب'!$C$6:$C$505,MATCH(B437&amp;"",'الطلاب'!$A$6:$A$505,0))&amp;"","كود غير موجود"))</f>
        <v/>
      </c>
      <c r="G437" s="24">
        <f>IF(OR(B437&amp;""="",NOT(ISNUMBER(A437))),"",IF(COUNTIFS($B$6:$B$2005,B437&amp;"",$A$6:$A$2005,"&gt;"&amp;A437)=0,1,0))</f>
        <v/>
      </c>
    </row>
    <row r="438">
      <c r="A438" s="13" t="n"/>
      <c r="B438" s="5" t="n"/>
      <c r="C438" s="19" t="n"/>
      <c r="D438" s="5" t="n"/>
      <c r="E438" s="5" t="n"/>
      <c r="F438" s="6">
        <f>IF(B438&amp;""="","",IFERROR(INDEX('الطلاب'!$C$6:$C$505,MATCH(B438&amp;"",'الطلاب'!$A$6:$A$505,0))&amp;"","كود غير موجود"))</f>
        <v/>
      </c>
      <c r="G438" s="24">
        <f>IF(OR(B438&amp;""="",NOT(ISNUMBER(A438))),"",IF(COUNTIFS($B$6:$B$2005,B438&amp;"",$A$6:$A$2005,"&gt;"&amp;A438)=0,1,0))</f>
        <v/>
      </c>
    </row>
    <row r="439">
      <c r="A439" s="13" t="n"/>
      <c r="B439" s="5" t="n"/>
      <c r="C439" s="19" t="n"/>
      <c r="D439" s="5" t="n"/>
      <c r="E439" s="5" t="n"/>
      <c r="F439" s="6">
        <f>IF(B439&amp;""="","",IFERROR(INDEX('الطلاب'!$C$6:$C$505,MATCH(B439&amp;"",'الطلاب'!$A$6:$A$505,0))&amp;"","كود غير موجود"))</f>
        <v/>
      </c>
      <c r="G439" s="24">
        <f>IF(OR(B439&amp;""="",NOT(ISNUMBER(A439))),"",IF(COUNTIFS($B$6:$B$2005,B439&amp;"",$A$6:$A$2005,"&gt;"&amp;A439)=0,1,0))</f>
        <v/>
      </c>
    </row>
    <row r="440">
      <c r="A440" s="13" t="n"/>
      <c r="B440" s="5" t="n"/>
      <c r="C440" s="19" t="n"/>
      <c r="D440" s="5" t="n"/>
      <c r="E440" s="5" t="n"/>
      <c r="F440" s="6">
        <f>IF(B440&amp;""="","",IFERROR(INDEX('الطلاب'!$C$6:$C$505,MATCH(B440&amp;"",'الطلاب'!$A$6:$A$505,0))&amp;"","كود غير موجود"))</f>
        <v/>
      </c>
      <c r="G440" s="24">
        <f>IF(OR(B440&amp;""="",NOT(ISNUMBER(A440))),"",IF(COUNTIFS($B$6:$B$2005,B440&amp;"",$A$6:$A$2005,"&gt;"&amp;A440)=0,1,0))</f>
        <v/>
      </c>
    </row>
    <row r="441">
      <c r="A441" s="13" t="n"/>
      <c r="B441" s="5" t="n"/>
      <c r="C441" s="19" t="n"/>
      <c r="D441" s="5" t="n"/>
      <c r="E441" s="5" t="n"/>
      <c r="F441" s="6">
        <f>IF(B441&amp;""="","",IFERROR(INDEX('الطلاب'!$C$6:$C$505,MATCH(B441&amp;"",'الطلاب'!$A$6:$A$505,0))&amp;"","كود غير موجود"))</f>
        <v/>
      </c>
      <c r="G441" s="24">
        <f>IF(OR(B441&amp;""="",NOT(ISNUMBER(A441))),"",IF(COUNTIFS($B$6:$B$2005,B441&amp;"",$A$6:$A$2005,"&gt;"&amp;A441)=0,1,0))</f>
        <v/>
      </c>
    </row>
    <row r="442">
      <c r="A442" s="13" t="n"/>
      <c r="B442" s="5" t="n"/>
      <c r="C442" s="19" t="n"/>
      <c r="D442" s="5" t="n"/>
      <c r="E442" s="5" t="n"/>
      <c r="F442" s="6">
        <f>IF(B442&amp;""="","",IFERROR(INDEX('الطلاب'!$C$6:$C$505,MATCH(B442&amp;"",'الطلاب'!$A$6:$A$505,0))&amp;"","كود غير موجود"))</f>
        <v/>
      </c>
      <c r="G442" s="24">
        <f>IF(OR(B442&amp;""="",NOT(ISNUMBER(A442))),"",IF(COUNTIFS($B$6:$B$2005,B442&amp;"",$A$6:$A$2005,"&gt;"&amp;A442)=0,1,0))</f>
        <v/>
      </c>
    </row>
    <row r="443">
      <c r="A443" s="13" t="n"/>
      <c r="B443" s="5" t="n"/>
      <c r="C443" s="19" t="n"/>
      <c r="D443" s="5" t="n"/>
      <c r="E443" s="5" t="n"/>
      <c r="F443" s="6">
        <f>IF(B443&amp;""="","",IFERROR(INDEX('الطلاب'!$C$6:$C$505,MATCH(B443&amp;"",'الطلاب'!$A$6:$A$505,0))&amp;"","كود غير موجود"))</f>
        <v/>
      </c>
      <c r="G443" s="24">
        <f>IF(OR(B443&amp;""="",NOT(ISNUMBER(A443))),"",IF(COUNTIFS($B$6:$B$2005,B443&amp;"",$A$6:$A$2005,"&gt;"&amp;A443)=0,1,0))</f>
        <v/>
      </c>
    </row>
    <row r="444">
      <c r="A444" s="13" t="n"/>
      <c r="B444" s="5" t="n"/>
      <c r="C444" s="19" t="n"/>
      <c r="D444" s="5" t="n"/>
      <c r="E444" s="5" t="n"/>
      <c r="F444" s="6">
        <f>IF(B444&amp;""="","",IFERROR(INDEX('الطلاب'!$C$6:$C$505,MATCH(B444&amp;"",'الطلاب'!$A$6:$A$505,0))&amp;"","كود غير موجود"))</f>
        <v/>
      </c>
      <c r="G444" s="24">
        <f>IF(OR(B444&amp;""="",NOT(ISNUMBER(A444))),"",IF(COUNTIFS($B$6:$B$2005,B444&amp;"",$A$6:$A$2005,"&gt;"&amp;A444)=0,1,0))</f>
        <v/>
      </c>
    </row>
    <row r="445">
      <c r="A445" s="13" t="n"/>
      <c r="B445" s="5" t="n"/>
      <c r="C445" s="19" t="n"/>
      <c r="D445" s="5" t="n"/>
      <c r="E445" s="5" t="n"/>
      <c r="F445" s="6">
        <f>IF(B445&amp;""="","",IFERROR(INDEX('الطلاب'!$C$6:$C$505,MATCH(B445&amp;"",'الطلاب'!$A$6:$A$505,0))&amp;"","كود غير موجود"))</f>
        <v/>
      </c>
      <c r="G445" s="24">
        <f>IF(OR(B445&amp;""="",NOT(ISNUMBER(A445))),"",IF(COUNTIFS($B$6:$B$2005,B445&amp;"",$A$6:$A$2005,"&gt;"&amp;A445)=0,1,0))</f>
        <v/>
      </c>
    </row>
    <row r="446">
      <c r="A446" s="13" t="n"/>
      <c r="B446" s="5" t="n"/>
      <c r="C446" s="19" t="n"/>
      <c r="D446" s="5" t="n"/>
      <c r="E446" s="5" t="n"/>
      <c r="F446" s="6">
        <f>IF(B446&amp;""="","",IFERROR(INDEX('الطلاب'!$C$6:$C$505,MATCH(B446&amp;"",'الطلاب'!$A$6:$A$505,0))&amp;"","كود غير موجود"))</f>
        <v/>
      </c>
      <c r="G446" s="24">
        <f>IF(OR(B446&amp;""="",NOT(ISNUMBER(A446))),"",IF(COUNTIFS($B$6:$B$2005,B446&amp;"",$A$6:$A$2005,"&gt;"&amp;A446)=0,1,0))</f>
        <v/>
      </c>
    </row>
    <row r="447">
      <c r="A447" s="13" t="n"/>
      <c r="B447" s="5" t="n"/>
      <c r="C447" s="19" t="n"/>
      <c r="D447" s="5" t="n"/>
      <c r="E447" s="5" t="n"/>
      <c r="F447" s="6">
        <f>IF(B447&amp;""="","",IFERROR(INDEX('الطلاب'!$C$6:$C$505,MATCH(B447&amp;"",'الطلاب'!$A$6:$A$505,0))&amp;"","كود غير موجود"))</f>
        <v/>
      </c>
      <c r="G447" s="24">
        <f>IF(OR(B447&amp;""="",NOT(ISNUMBER(A447))),"",IF(COUNTIFS($B$6:$B$2005,B447&amp;"",$A$6:$A$2005,"&gt;"&amp;A447)=0,1,0))</f>
        <v/>
      </c>
    </row>
    <row r="448">
      <c r="A448" s="13" t="n"/>
      <c r="B448" s="5" t="n"/>
      <c r="C448" s="19" t="n"/>
      <c r="D448" s="5" t="n"/>
      <c r="E448" s="5" t="n"/>
      <c r="F448" s="6">
        <f>IF(B448&amp;""="","",IFERROR(INDEX('الطلاب'!$C$6:$C$505,MATCH(B448&amp;"",'الطلاب'!$A$6:$A$505,0))&amp;"","كود غير موجود"))</f>
        <v/>
      </c>
      <c r="G448" s="24">
        <f>IF(OR(B448&amp;""="",NOT(ISNUMBER(A448))),"",IF(COUNTIFS($B$6:$B$2005,B448&amp;"",$A$6:$A$2005,"&gt;"&amp;A448)=0,1,0))</f>
        <v/>
      </c>
    </row>
    <row r="449">
      <c r="A449" s="13" t="n"/>
      <c r="B449" s="5" t="n"/>
      <c r="C449" s="19" t="n"/>
      <c r="D449" s="5" t="n"/>
      <c r="E449" s="5" t="n"/>
      <c r="F449" s="6">
        <f>IF(B449&amp;""="","",IFERROR(INDEX('الطلاب'!$C$6:$C$505,MATCH(B449&amp;"",'الطلاب'!$A$6:$A$505,0))&amp;"","كود غير موجود"))</f>
        <v/>
      </c>
      <c r="G449" s="24">
        <f>IF(OR(B449&amp;""="",NOT(ISNUMBER(A449))),"",IF(COUNTIFS($B$6:$B$2005,B449&amp;"",$A$6:$A$2005,"&gt;"&amp;A449)=0,1,0))</f>
        <v/>
      </c>
    </row>
    <row r="450">
      <c r="A450" s="13" t="n"/>
      <c r="B450" s="5" t="n"/>
      <c r="C450" s="19" t="n"/>
      <c r="D450" s="5" t="n"/>
      <c r="E450" s="5" t="n"/>
      <c r="F450" s="6">
        <f>IF(B450&amp;""="","",IFERROR(INDEX('الطلاب'!$C$6:$C$505,MATCH(B450&amp;"",'الطلاب'!$A$6:$A$505,0))&amp;"","كود غير موجود"))</f>
        <v/>
      </c>
      <c r="G450" s="24">
        <f>IF(OR(B450&amp;""="",NOT(ISNUMBER(A450))),"",IF(COUNTIFS($B$6:$B$2005,B450&amp;"",$A$6:$A$2005,"&gt;"&amp;A450)=0,1,0))</f>
        <v/>
      </c>
    </row>
    <row r="451">
      <c r="A451" s="13" t="n"/>
      <c r="B451" s="5" t="n"/>
      <c r="C451" s="19" t="n"/>
      <c r="D451" s="5" t="n"/>
      <c r="E451" s="5" t="n"/>
      <c r="F451" s="6">
        <f>IF(B451&amp;""="","",IFERROR(INDEX('الطلاب'!$C$6:$C$505,MATCH(B451&amp;"",'الطلاب'!$A$6:$A$505,0))&amp;"","كود غير موجود"))</f>
        <v/>
      </c>
      <c r="G451" s="24">
        <f>IF(OR(B451&amp;""="",NOT(ISNUMBER(A451))),"",IF(COUNTIFS($B$6:$B$2005,B451&amp;"",$A$6:$A$2005,"&gt;"&amp;A451)=0,1,0))</f>
        <v/>
      </c>
    </row>
    <row r="452">
      <c r="A452" s="13" t="n"/>
      <c r="B452" s="5" t="n"/>
      <c r="C452" s="19" t="n"/>
      <c r="D452" s="5" t="n"/>
      <c r="E452" s="5" t="n"/>
      <c r="F452" s="6">
        <f>IF(B452&amp;""="","",IFERROR(INDEX('الطلاب'!$C$6:$C$505,MATCH(B452&amp;"",'الطلاب'!$A$6:$A$505,0))&amp;"","كود غير موجود"))</f>
        <v/>
      </c>
      <c r="G452" s="24">
        <f>IF(OR(B452&amp;""="",NOT(ISNUMBER(A452))),"",IF(COUNTIFS($B$6:$B$2005,B452&amp;"",$A$6:$A$2005,"&gt;"&amp;A452)=0,1,0))</f>
        <v/>
      </c>
    </row>
    <row r="453">
      <c r="A453" s="13" t="n"/>
      <c r="B453" s="5" t="n"/>
      <c r="C453" s="19" t="n"/>
      <c r="D453" s="5" t="n"/>
      <c r="E453" s="5" t="n"/>
      <c r="F453" s="6">
        <f>IF(B453&amp;""="","",IFERROR(INDEX('الطلاب'!$C$6:$C$505,MATCH(B453&amp;"",'الطلاب'!$A$6:$A$505,0))&amp;"","كود غير موجود"))</f>
        <v/>
      </c>
      <c r="G453" s="24">
        <f>IF(OR(B453&amp;""="",NOT(ISNUMBER(A453))),"",IF(COUNTIFS($B$6:$B$2005,B453&amp;"",$A$6:$A$2005,"&gt;"&amp;A453)=0,1,0))</f>
        <v/>
      </c>
    </row>
    <row r="454">
      <c r="A454" s="13" t="n"/>
      <c r="B454" s="5" t="n"/>
      <c r="C454" s="19" t="n"/>
      <c r="D454" s="5" t="n"/>
      <c r="E454" s="5" t="n"/>
      <c r="F454" s="6">
        <f>IF(B454&amp;""="","",IFERROR(INDEX('الطلاب'!$C$6:$C$505,MATCH(B454&amp;"",'الطلاب'!$A$6:$A$505,0))&amp;"","كود غير موجود"))</f>
        <v/>
      </c>
      <c r="G454" s="24">
        <f>IF(OR(B454&amp;""="",NOT(ISNUMBER(A454))),"",IF(COUNTIFS($B$6:$B$2005,B454&amp;"",$A$6:$A$2005,"&gt;"&amp;A454)=0,1,0))</f>
        <v/>
      </c>
    </row>
    <row r="455">
      <c r="A455" s="13" t="n"/>
      <c r="B455" s="5" t="n"/>
      <c r="C455" s="19" t="n"/>
      <c r="D455" s="5" t="n"/>
      <c r="E455" s="5" t="n"/>
      <c r="F455" s="6">
        <f>IF(B455&amp;""="","",IFERROR(INDEX('الطلاب'!$C$6:$C$505,MATCH(B455&amp;"",'الطلاب'!$A$6:$A$505,0))&amp;"","كود غير موجود"))</f>
        <v/>
      </c>
      <c r="G455" s="24">
        <f>IF(OR(B455&amp;""="",NOT(ISNUMBER(A455))),"",IF(COUNTIFS($B$6:$B$2005,B455&amp;"",$A$6:$A$2005,"&gt;"&amp;A455)=0,1,0))</f>
        <v/>
      </c>
    </row>
    <row r="456">
      <c r="A456" s="13" t="n"/>
      <c r="B456" s="5" t="n"/>
      <c r="C456" s="19" t="n"/>
      <c r="D456" s="5" t="n"/>
      <c r="E456" s="5" t="n"/>
      <c r="F456" s="6">
        <f>IF(B456&amp;""="","",IFERROR(INDEX('الطلاب'!$C$6:$C$505,MATCH(B456&amp;"",'الطلاب'!$A$6:$A$505,0))&amp;"","كود غير موجود"))</f>
        <v/>
      </c>
      <c r="G456" s="24">
        <f>IF(OR(B456&amp;""="",NOT(ISNUMBER(A456))),"",IF(COUNTIFS($B$6:$B$2005,B456&amp;"",$A$6:$A$2005,"&gt;"&amp;A456)=0,1,0))</f>
        <v/>
      </c>
    </row>
    <row r="457">
      <c r="A457" s="13" t="n"/>
      <c r="B457" s="5" t="n"/>
      <c r="C457" s="19" t="n"/>
      <c r="D457" s="5" t="n"/>
      <c r="E457" s="5" t="n"/>
      <c r="F457" s="6">
        <f>IF(B457&amp;""="","",IFERROR(INDEX('الطلاب'!$C$6:$C$505,MATCH(B457&amp;"",'الطلاب'!$A$6:$A$505,0))&amp;"","كود غير موجود"))</f>
        <v/>
      </c>
      <c r="G457" s="24">
        <f>IF(OR(B457&amp;""="",NOT(ISNUMBER(A457))),"",IF(COUNTIFS($B$6:$B$2005,B457&amp;"",$A$6:$A$2005,"&gt;"&amp;A457)=0,1,0))</f>
        <v/>
      </c>
    </row>
    <row r="458">
      <c r="A458" s="13" t="n"/>
      <c r="B458" s="5" t="n"/>
      <c r="C458" s="19" t="n"/>
      <c r="D458" s="5" t="n"/>
      <c r="E458" s="5" t="n"/>
      <c r="F458" s="6">
        <f>IF(B458&amp;""="","",IFERROR(INDEX('الطلاب'!$C$6:$C$505,MATCH(B458&amp;"",'الطلاب'!$A$6:$A$505,0))&amp;"","كود غير موجود"))</f>
        <v/>
      </c>
      <c r="G458" s="24">
        <f>IF(OR(B458&amp;""="",NOT(ISNUMBER(A458))),"",IF(COUNTIFS($B$6:$B$2005,B458&amp;"",$A$6:$A$2005,"&gt;"&amp;A458)=0,1,0))</f>
        <v/>
      </c>
    </row>
    <row r="459">
      <c r="A459" s="13" t="n"/>
      <c r="B459" s="5" t="n"/>
      <c r="C459" s="19" t="n"/>
      <c r="D459" s="5" t="n"/>
      <c r="E459" s="5" t="n"/>
      <c r="F459" s="6">
        <f>IF(B459&amp;""="","",IFERROR(INDEX('الطلاب'!$C$6:$C$505,MATCH(B459&amp;"",'الطلاب'!$A$6:$A$505,0))&amp;"","كود غير موجود"))</f>
        <v/>
      </c>
      <c r="G459" s="24">
        <f>IF(OR(B459&amp;""="",NOT(ISNUMBER(A459))),"",IF(COUNTIFS($B$6:$B$2005,B459&amp;"",$A$6:$A$2005,"&gt;"&amp;A459)=0,1,0))</f>
        <v/>
      </c>
    </row>
    <row r="460">
      <c r="A460" s="13" t="n"/>
      <c r="B460" s="5" t="n"/>
      <c r="C460" s="19" t="n"/>
      <c r="D460" s="5" t="n"/>
      <c r="E460" s="5" t="n"/>
      <c r="F460" s="6">
        <f>IF(B460&amp;""="","",IFERROR(INDEX('الطلاب'!$C$6:$C$505,MATCH(B460&amp;"",'الطلاب'!$A$6:$A$505,0))&amp;"","كود غير موجود"))</f>
        <v/>
      </c>
      <c r="G460" s="24">
        <f>IF(OR(B460&amp;""="",NOT(ISNUMBER(A460))),"",IF(COUNTIFS($B$6:$B$2005,B460&amp;"",$A$6:$A$2005,"&gt;"&amp;A460)=0,1,0))</f>
        <v/>
      </c>
    </row>
    <row r="461">
      <c r="A461" s="13" t="n"/>
      <c r="B461" s="5" t="n"/>
      <c r="C461" s="19" t="n"/>
      <c r="D461" s="5" t="n"/>
      <c r="E461" s="5" t="n"/>
      <c r="F461" s="6">
        <f>IF(B461&amp;""="","",IFERROR(INDEX('الطلاب'!$C$6:$C$505,MATCH(B461&amp;"",'الطلاب'!$A$6:$A$505,0))&amp;"","كود غير موجود"))</f>
        <v/>
      </c>
      <c r="G461" s="24">
        <f>IF(OR(B461&amp;""="",NOT(ISNUMBER(A461))),"",IF(COUNTIFS($B$6:$B$2005,B461&amp;"",$A$6:$A$2005,"&gt;"&amp;A461)=0,1,0))</f>
        <v/>
      </c>
    </row>
    <row r="462">
      <c r="A462" s="13" t="n"/>
      <c r="B462" s="5" t="n"/>
      <c r="C462" s="19" t="n"/>
      <c r="D462" s="5" t="n"/>
      <c r="E462" s="5" t="n"/>
      <c r="F462" s="6">
        <f>IF(B462&amp;""="","",IFERROR(INDEX('الطلاب'!$C$6:$C$505,MATCH(B462&amp;"",'الطلاب'!$A$6:$A$505,0))&amp;"","كود غير موجود"))</f>
        <v/>
      </c>
      <c r="G462" s="24">
        <f>IF(OR(B462&amp;""="",NOT(ISNUMBER(A462))),"",IF(COUNTIFS($B$6:$B$2005,B462&amp;"",$A$6:$A$2005,"&gt;"&amp;A462)=0,1,0))</f>
        <v/>
      </c>
    </row>
    <row r="463">
      <c r="A463" s="13" t="n"/>
      <c r="B463" s="5" t="n"/>
      <c r="C463" s="19" t="n"/>
      <c r="D463" s="5" t="n"/>
      <c r="E463" s="5" t="n"/>
      <c r="F463" s="6">
        <f>IF(B463&amp;""="","",IFERROR(INDEX('الطلاب'!$C$6:$C$505,MATCH(B463&amp;"",'الطلاب'!$A$6:$A$505,0))&amp;"","كود غير موجود"))</f>
        <v/>
      </c>
      <c r="G463" s="24">
        <f>IF(OR(B463&amp;""="",NOT(ISNUMBER(A463))),"",IF(COUNTIFS($B$6:$B$2005,B463&amp;"",$A$6:$A$2005,"&gt;"&amp;A463)=0,1,0))</f>
        <v/>
      </c>
    </row>
    <row r="464">
      <c r="A464" s="13" t="n"/>
      <c r="B464" s="5" t="n"/>
      <c r="C464" s="19" t="n"/>
      <c r="D464" s="5" t="n"/>
      <c r="E464" s="5" t="n"/>
      <c r="F464" s="6">
        <f>IF(B464&amp;""="","",IFERROR(INDEX('الطلاب'!$C$6:$C$505,MATCH(B464&amp;"",'الطلاب'!$A$6:$A$505,0))&amp;"","كود غير موجود"))</f>
        <v/>
      </c>
      <c r="G464" s="24">
        <f>IF(OR(B464&amp;""="",NOT(ISNUMBER(A464))),"",IF(COUNTIFS($B$6:$B$2005,B464&amp;"",$A$6:$A$2005,"&gt;"&amp;A464)=0,1,0))</f>
        <v/>
      </c>
    </row>
    <row r="465">
      <c r="A465" s="13" t="n"/>
      <c r="B465" s="5" t="n"/>
      <c r="C465" s="19" t="n"/>
      <c r="D465" s="5" t="n"/>
      <c r="E465" s="5" t="n"/>
      <c r="F465" s="6">
        <f>IF(B465&amp;""="","",IFERROR(INDEX('الطلاب'!$C$6:$C$505,MATCH(B465&amp;"",'الطلاب'!$A$6:$A$505,0))&amp;"","كود غير موجود"))</f>
        <v/>
      </c>
      <c r="G465" s="24">
        <f>IF(OR(B465&amp;""="",NOT(ISNUMBER(A465))),"",IF(COUNTIFS($B$6:$B$2005,B465&amp;"",$A$6:$A$2005,"&gt;"&amp;A465)=0,1,0))</f>
        <v/>
      </c>
    </row>
    <row r="466">
      <c r="A466" s="13" t="n"/>
      <c r="B466" s="5" t="n"/>
      <c r="C466" s="19" t="n"/>
      <c r="D466" s="5" t="n"/>
      <c r="E466" s="5" t="n"/>
      <c r="F466" s="6">
        <f>IF(B466&amp;""="","",IFERROR(INDEX('الطلاب'!$C$6:$C$505,MATCH(B466&amp;"",'الطلاب'!$A$6:$A$505,0))&amp;"","كود غير موجود"))</f>
        <v/>
      </c>
      <c r="G466" s="24">
        <f>IF(OR(B466&amp;""="",NOT(ISNUMBER(A466))),"",IF(COUNTIFS($B$6:$B$2005,B466&amp;"",$A$6:$A$2005,"&gt;"&amp;A466)=0,1,0))</f>
        <v/>
      </c>
    </row>
    <row r="467">
      <c r="A467" s="13" t="n"/>
      <c r="B467" s="5" t="n"/>
      <c r="C467" s="19" t="n"/>
      <c r="D467" s="5" t="n"/>
      <c r="E467" s="5" t="n"/>
      <c r="F467" s="6">
        <f>IF(B467&amp;""="","",IFERROR(INDEX('الطلاب'!$C$6:$C$505,MATCH(B467&amp;"",'الطلاب'!$A$6:$A$505,0))&amp;"","كود غير موجود"))</f>
        <v/>
      </c>
      <c r="G467" s="24">
        <f>IF(OR(B467&amp;""="",NOT(ISNUMBER(A467))),"",IF(COUNTIFS($B$6:$B$2005,B467&amp;"",$A$6:$A$2005,"&gt;"&amp;A467)=0,1,0))</f>
        <v/>
      </c>
    </row>
    <row r="468">
      <c r="A468" s="13" t="n"/>
      <c r="B468" s="5" t="n"/>
      <c r="C468" s="19" t="n"/>
      <c r="D468" s="5" t="n"/>
      <c r="E468" s="5" t="n"/>
      <c r="F468" s="6">
        <f>IF(B468&amp;""="","",IFERROR(INDEX('الطلاب'!$C$6:$C$505,MATCH(B468&amp;"",'الطلاب'!$A$6:$A$505,0))&amp;"","كود غير موجود"))</f>
        <v/>
      </c>
      <c r="G468" s="24">
        <f>IF(OR(B468&amp;""="",NOT(ISNUMBER(A468))),"",IF(COUNTIFS($B$6:$B$2005,B468&amp;"",$A$6:$A$2005,"&gt;"&amp;A468)=0,1,0))</f>
        <v/>
      </c>
    </row>
    <row r="469">
      <c r="A469" s="13" t="n"/>
      <c r="B469" s="5" t="n"/>
      <c r="C469" s="19" t="n"/>
      <c r="D469" s="5" t="n"/>
      <c r="E469" s="5" t="n"/>
      <c r="F469" s="6">
        <f>IF(B469&amp;""="","",IFERROR(INDEX('الطلاب'!$C$6:$C$505,MATCH(B469&amp;"",'الطلاب'!$A$6:$A$505,0))&amp;"","كود غير موجود"))</f>
        <v/>
      </c>
      <c r="G469" s="24">
        <f>IF(OR(B469&amp;""="",NOT(ISNUMBER(A469))),"",IF(COUNTIFS($B$6:$B$2005,B469&amp;"",$A$6:$A$2005,"&gt;"&amp;A469)=0,1,0))</f>
        <v/>
      </c>
    </row>
    <row r="470">
      <c r="A470" s="13" t="n"/>
      <c r="B470" s="5" t="n"/>
      <c r="C470" s="19" t="n"/>
      <c r="D470" s="5" t="n"/>
      <c r="E470" s="5" t="n"/>
      <c r="F470" s="6">
        <f>IF(B470&amp;""="","",IFERROR(INDEX('الطلاب'!$C$6:$C$505,MATCH(B470&amp;"",'الطلاب'!$A$6:$A$505,0))&amp;"","كود غير موجود"))</f>
        <v/>
      </c>
      <c r="G470" s="24">
        <f>IF(OR(B470&amp;""="",NOT(ISNUMBER(A470))),"",IF(COUNTIFS($B$6:$B$2005,B470&amp;"",$A$6:$A$2005,"&gt;"&amp;A470)=0,1,0))</f>
        <v/>
      </c>
    </row>
    <row r="471">
      <c r="A471" s="13" t="n"/>
      <c r="B471" s="5" t="n"/>
      <c r="C471" s="19" t="n"/>
      <c r="D471" s="5" t="n"/>
      <c r="E471" s="5" t="n"/>
      <c r="F471" s="6">
        <f>IF(B471&amp;""="","",IFERROR(INDEX('الطلاب'!$C$6:$C$505,MATCH(B471&amp;"",'الطلاب'!$A$6:$A$505,0))&amp;"","كود غير موجود"))</f>
        <v/>
      </c>
      <c r="G471" s="24">
        <f>IF(OR(B471&amp;""="",NOT(ISNUMBER(A471))),"",IF(COUNTIFS($B$6:$B$2005,B471&amp;"",$A$6:$A$2005,"&gt;"&amp;A471)=0,1,0))</f>
        <v/>
      </c>
    </row>
    <row r="472">
      <c r="A472" s="13" t="n"/>
      <c r="B472" s="5" t="n"/>
      <c r="C472" s="19" t="n"/>
      <c r="D472" s="5" t="n"/>
      <c r="E472" s="5" t="n"/>
      <c r="F472" s="6">
        <f>IF(B472&amp;""="","",IFERROR(INDEX('الطلاب'!$C$6:$C$505,MATCH(B472&amp;"",'الطلاب'!$A$6:$A$505,0))&amp;"","كود غير موجود"))</f>
        <v/>
      </c>
      <c r="G472" s="24">
        <f>IF(OR(B472&amp;""="",NOT(ISNUMBER(A472))),"",IF(COUNTIFS($B$6:$B$2005,B472&amp;"",$A$6:$A$2005,"&gt;"&amp;A472)=0,1,0))</f>
        <v/>
      </c>
    </row>
    <row r="473">
      <c r="A473" s="13" t="n"/>
      <c r="B473" s="5" t="n"/>
      <c r="C473" s="19" t="n"/>
      <c r="D473" s="5" t="n"/>
      <c r="E473" s="5" t="n"/>
      <c r="F473" s="6">
        <f>IF(B473&amp;""="","",IFERROR(INDEX('الطلاب'!$C$6:$C$505,MATCH(B473&amp;"",'الطلاب'!$A$6:$A$505,0))&amp;"","كود غير موجود"))</f>
        <v/>
      </c>
      <c r="G473" s="24">
        <f>IF(OR(B473&amp;""="",NOT(ISNUMBER(A473))),"",IF(COUNTIFS($B$6:$B$2005,B473&amp;"",$A$6:$A$2005,"&gt;"&amp;A473)=0,1,0))</f>
        <v/>
      </c>
    </row>
    <row r="474">
      <c r="A474" s="13" t="n"/>
      <c r="B474" s="5" t="n"/>
      <c r="C474" s="19" t="n"/>
      <c r="D474" s="5" t="n"/>
      <c r="E474" s="5" t="n"/>
      <c r="F474" s="6">
        <f>IF(B474&amp;""="","",IFERROR(INDEX('الطلاب'!$C$6:$C$505,MATCH(B474&amp;"",'الطلاب'!$A$6:$A$505,0))&amp;"","كود غير موجود"))</f>
        <v/>
      </c>
      <c r="G474" s="24">
        <f>IF(OR(B474&amp;""="",NOT(ISNUMBER(A474))),"",IF(COUNTIFS($B$6:$B$2005,B474&amp;"",$A$6:$A$2005,"&gt;"&amp;A474)=0,1,0))</f>
        <v/>
      </c>
    </row>
    <row r="475">
      <c r="A475" s="13" t="n"/>
      <c r="B475" s="5" t="n"/>
      <c r="C475" s="19" t="n"/>
      <c r="D475" s="5" t="n"/>
      <c r="E475" s="5" t="n"/>
      <c r="F475" s="6">
        <f>IF(B475&amp;""="","",IFERROR(INDEX('الطلاب'!$C$6:$C$505,MATCH(B475&amp;"",'الطلاب'!$A$6:$A$505,0))&amp;"","كود غير موجود"))</f>
        <v/>
      </c>
      <c r="G475" s="24">
        <f>IF(OR(B475&amp;""="",NOT(ISNUMBER(A475))),"",IF(COUNTIFS($B$6:$B$2005,B475&amp;"",$A$6:$A$2005,"&gt;"&amp;A475)=0,1,0))</f>
        <v/>
      </c>
    </row>
    <row r="476">
      <c r="A476" s="13" t="n"/>
      <c r="B476" s="5" t="n"/>
      <c r="C476" s="19" t="n"/>
      <c r="D476" s="5" t="n"/>
      <c r="E476" s="5" t="n"/>
      <c r="F476" s="6">
        <f>IF(B476&amp;""="","",IFERROR(INDEX('الطلاب'!$C$6:$C$505,MATCH(B476&amp;"",'الطلاب'!$A$6:$A$505,0))&amp;"","كود غير موجود"))</f>
        <v/>
      </c>
      <c r="G476" s="24">
        <f>IF(OR(B476&amp;""="",NOT(ISNUMBER(A476))),"",IF(COUNTIFS($B$6:$B$2005,B476&amp;"",$A$6:$A$2005,"&gt;"&amp;A476)=0,1,0))</f>
        <v/>
      </c>
    </row>
    <row r="477">
      <c r="A477" s="13" t="n"/>
      <c r="B477" s="5" t="n"/>
      <c r="C477" s="19" t="n"/>
      <c r="D477" s="5" t="n"/>
      <c r="E477" s="5" t="n"/>
      <c r="F477" s="6">
        <f>IF(B477&amp;""="","",IFERROR(INDEX('الطلاب'!$C$6:$C$505,MATCH(B477&amp;"",'الطلاب'!$A$6:$A$505,0))&amp;"","كود غير موجود"))</f>
        <v/>
      </c>
      <c r="G477" s="24">
        <f>IF(OR(B477&amp;""="",NOT(ISNUMBER(A477))),"",IF(COUNTIFS($B$6:$B$2005,B477&amp;"",$A$6:$A$2005,"&gt;"&amp;A477)=0,1,0))</f>
        <v/>
      </c>
    </row>
    <row r="478">
      <c r="A478" s="13" t="n"/>
      <c r="B478" s="5" t="n"/>
      <c r="C478" s="19" t="n"/>
      <c r="D478" s="5" t="n"/>
      <c r="E478" s="5" t="n"/>
      <c r="F478" s="6">
        <f>IF(B478&amp;""="","",IFERROR(INDEX('الطلاب'!$C$6:$C$505,MATCH(B478&amp;"",'الطلاب'!$A$6:$A$505,0))&amp;"","كود غير موجود"))</f>
        <v/>
      </c>
      <c r="G478" s="24">
        <f>IF(OR(B478&amp;""="",NOT(ISNUMBER(A478))),"",IF(COUNTIFS($B$6:$B$2005,B478&amp;"",$A$6:$A$2005,"&gt;"&amp;A478)=0,1,0))</f>
        <v/>
      </c>
    </row>
    <row r="479">
      <c r="A479" s="13" t="n"/>
      <c r="B479" s="5" t="n"/>
      <c r="C479" s="19" t="n"/>
      <c r="D479" s="5" t="n"/>
      <c r="E479" s="5" t="n"/>
      <c r="F479" s="6">
        <f>IF(B479&amp;""="","",IFERROR(INDEX('الطلاب'!$C$6:$C$505,MATCH(B479&amp;"",'الطلاب'!$A$6:$A$505,0))&amp;"","كود غير موجود"))</f>
        <v/>
      </c>
      <c r="G479" s="24">
        <f>IF(OR(B479&amp;""="",NOT(ISNUMBER(A479))),"",IF(COUNTIFS($B$6:$B$2005,B479&amp;"",$A$6:$A$2005,"&gt;"&amp;A479)=0,1,0))</f>
        <v/>
      </c>
    </row>
    <row r="480">
      <c r="A480" s="13" t="n"/>
      <c r="B480" s="5" t="n"/>
      <c r="C480" s="19" t="n"/>
      <c r="D480" s="5" t="n"/>
      <c r="E480" s="5" t="n"/>
      <c r="F480" s="6">
        <f>IF(B480&amp;""="","",IFERROR(INDEX('الطلاب'!$C$6:$C$505,MATCH(B480&amp;"",'الطلاب'!$A$6:$A$505,0))&amp;"","كود غير موجود"))</f>
        <v/>
      </c>
      <c r="G480" s="24">
        <f>IF(OR(B480&amp;""="",NOT(ISNUMBER(A480))),"",IF(COUNTIFS($B$6:$B$2005,B480&amp;"",$A$6:$A$2005,"&gt;"&amp;A480)=0,1,0))</f>
        <v/>
      </c>
    </row>
    <row r="481">
      <c r="A481" s="13" t="n"/>
      <c r="B481" s="5" t="n"/>
      <c r="C481" s="19" t="n"/>
      <c r="D481" s="5" t="n"/>
      <c r="E481" s="5" t="n"/>
      <c r="F481" s="6">
        <f>IF(B481&amp;""="","",IFERROR(INDEX('الطلاب'!$C$6:$C$505,MATCH(B481&amp;"",'الطلاب'!$A$6:$A$505,0))&amp;"","كود غير موجود"))</f>
        <v/>
      </c>
      <c r="G481" s="24">
        <f>IF(OR(B481&amp;""="",NOT(ISNUMBER(A481))),"",IF(COUNTIFS($B$6:$B$2005,B481&amp;"",$A$6:$A$2005,"&gt;"&amp;A481)=0,1,0))</f>
        <v/>
      </c>
    </row>
    <row r="482">
      <c r="A482" s="13" t="n"/>
      <c r="B482" s="5" t="n"/>
      <c r="C482" s="19" t="n"/>
      <c r="D482" s="5" t="n"/>
      <c r="E482" s="5" t="n"/>
      <c r="F482" s="6">
        <f>IF(B482&amp;""="","",IFERROR(INDEX('الطلاب'!$C$6:$C$505,MATCH(B482&amp;"",'الطلاب'!$A$6:$A$505,0))&amp;"","كود غير موجود"))</f>
        <v/>
      </c>
      <c r="G482" s="24">
        <f>IF(OR(B482&amp;""="",NOT(ISNUMBER(A482))),"",IF(COUNTIFS($B$6:$B$2005,B482&amp;"",$A$6:$A$2005,"&gt;"&amp;A482)=0,1,0))</f>
        <v/>
      </c>
    </row>
    <row r="483">
      <c r="A483" s="13" t="n"/>
      <c r="B483" s="5" t="n"/>
      <c r="C483" s="19" t="n"/>
      <c r="D483" s="5" t="n"/>
      <c r="E483" s="5" t="n"/>
      <c r="F483" s="6">
        <f>IF(B483&amp;""="","",IFERROR(INDEX('الطلاب'!$C$6:$C$505,MATCH(B483&amp;"",'الطلاب'!$A$6:$A$505,0))&amp;"","كود غير موجود"))</f>
        <v/>
      </c>
      <c r="G483" s="24">
        <f>IF(OR(B483&amp;""="",NOT(ISNUMBER(A483))),"",IF(COUNTIFS($B$6:$B$2005,B483&amp;"",$A$6:$A$2005,"&gt;"&amp;A483)=0,1,0))</f>
        <v/>
      </c>
    </row>
    <row r="484">
      <c r="A484" s="13" t="n"/>
      <c r="B484" s="5" t="n"/>
      <c r="C484" s="19" t="n"/>
      <c r="D484" s="5" t="n"/>
      <c r="E484" s="5" t="n"/>
      <c r="F484" s="6">
        <f>IF(B484&amp;""="","",IFERROR(INDEX('الطلاب'!$C$6:$C$505,MATCH(B484&amp;"",'الطلاب'!$A$6:$A$505,0))&amp;"","كود غير موجود"))</f>
        <v/>
      </c>
      <c r="G484" s="24">
        <f>IF(OR(B484&amp;""="",NOT(ISNUMBER(A484))),"",IF(COUNTIFS($B$6:$B$2005,B484&amp;"",$A$6:$A$2005,"&gt;"&amp;A484)=0,1,0))</f>
        <v/>
      </c>
    </row>
    <row r="485">
      <c r="A485" s="13" t="n"/>
      <c r="B485" s="5" t="n"/>
      <c r="C485" s="19" t="n"/>
      <c r="D485" s="5" t="n"/>
      <c r="E485" s="5" t="n"/>
      <c r="F485" s="6">
        <f>IF(B485&amp;""="","",IFERROR(INDEX('الطلاب'!$C$6:$C$505,MATCH(B485&amp;"",'الطلاب'!$A$6:$A$505,0))&amp;"","كود غير موجود"))</f>
        <v/>
      </c>
      <c r="G485" s="24">
        <f>IF(OR(B485&amp;""="",NOT(ISNUMBER(A485))),"",IF(COUNTIFS($B$6:$B$2005,B485&amp;"",$A$6:$A$2005,"&gt;"&amp;A485)=0,1,0))</f>
        <v/>
      </c>
    </row>
    <row r="486">
      <c r="A486" s="13" t="n"/>
      <c r="B486" s="5" t="n"/>
      <c r="C486" s="19" t="n"/>
      <c r="D486" s="5" t="n"/>
      <c r="E486" s="5" t="n"/>
      <c r="F486" s="6">
        <f>IF(B486&amp;""="","",IFERROR(INDEX('الطلاب'!$C$6:$C$505,MATCH(B486&amp;"",'الطلاب'!$A$6:$A$505,0))&amp;"","كود غير موجود"))</f>
        <v/>
      </c>
      <c r="G486" s="24">
        <f>IF(OR(B486&amp;""="",NOT(ISNUMBER(A486))),"",IF(COUNTIFS($B$6:$B$2005,B486&amp;"",$A$6:$A$2005,"&gt;"&amp;A486)=0,1,0))</f>
        <v/>
      </c>
    </row>
    <row r="487">
      <c r="A487" s="13" t="n"/>
      <c r="B487" s="5" t="n"/>
      <c r="C487" s="19" t="n"/>
      <c r="D487" s="5" t="n"/>
      <c r="E487" s="5" t="n"/>
      <c r="F487" s="6">
        <f>IF(B487&amp;""="","",IFERROR(INDEX('الطلاب'!$C$6:$C$505,MATCH(B487&amp;"",'الطلاب'!$A$6:$A$505,0))&amp;"","كود غير موجود"))</f>
        <v/>
      </c>
      <c r="G487" s="24">
        <f>IF(OR(B487&amp;""="",NOT(ISNUMBER(A487))),"",IF(COUNTIFS($B$6:$B$2005,B487&amp;"",$A$6:$A$2005,"&gt;"&amp;A487)=0,1,0))</f>
        <v/>
      </c>
    </row>
    <row r="488">
      <c r="A488" s="13" t="n"/>
      <c r="B488" s="5" t="n"/>
      <c r="C488" s="19" t="n"/>
      <c r="D488" s="5" t="n"/>
      <c r="E488" s="5" t="n"/>
      <c r="F488" s="6">
        <f>IF(B488&amp;""="","",IFERROR(INDEX('الطلاب'!$C$6:$C$505,MATCH(B488&amp;"",'الطلاب'!$A$6:$A$505,0))&amp;"","كود غير موجود"))</f>
        <v/>
      </c>
      <c r="G488" s="24">
        <f>IF(OR(B488&amp;""="",NOT(ISNUMBER(A488))),"",IF(COUNTIFS($B$6:$B$2005,B488&amp;"",$A$6:$A$2005,"&gt;"&amp;A488)=0,1,0))</f>
        <v/>
      </c>
    </row>
    <row r="489">
      <c r="A489" s="13" t="n"/>
      <c r="B489" s="5" t="n"/>
      <c r="C489" s="19" t="n"/>
      <c r="D489" s="5" t="n"/>
      <c r="E489" s="5" t="n"/>
      <c r="F489" s="6">
        <f>IF(B489&amp;""="","",IFERROR(INDEX('الطلاب'!$C$6:$C$505,MATCH(B489&amp;"",'الطلاب'!$A$6:$A$505,0))&amp;"","كود غير موجود"))</f>
        <v/>
      </c>
      <c r="G489" s="24">
        <f>IF(OR(B489&amp;""="",NOT(ISNUMBER(A489))),"",IF(COUNTIFS($B$6:$B$2005,B489&amp;"",$A$6:$A$2005,"&gt;"&amp;A489)=0,1,0))</f>
        <v/>
      </c>
    </row>
    <row r="490">
      <c r="A490" s="13" t="n"/>
      <c r="B490" s="5" t="n"/>
      <c r="C490" s="19" t="n"/>
      <c r="D490" s="5" t="n"/>
      <c r="E490" s="5" t="n"/>
      <c r="F490" s="6">
        <f>IF(B490&amp;""="","",IFERROR(INDEX('الطلاب'!$C$6:$C$505,MATCH(B490&amp;"",'الطلاب'!$A$6:$A$505,0))&amp;"","كود غير موجود"))</f>
        <v/>
      </c>
      <c r="G490" s="24">
        <f>IF(OR(B490&amp;""="",NOT(ISNUMBER(A490))),"",IF(COUNTIFS($B$6:$B$2005,B490&amp;"",$A$6:$A$2005,"&gt;"&amp;A490)=0,1,0))</f>
        <v/>
      </c>
    </row>
    <row r="491">
      <c r="A491" s="13" t="n"/>
      <c r="B491" s="5" t="n"/>
      <c r="C491" s="19" t="n"/>
      <c r="D491" s="5" t="n"/>
      <c r="E491" s="5" t="n"/>
      <c r="F491" s="6">
        <f>IF(B491&amp;""="","",IFERROR(INDEX('الطلاب'!$C$6:$C$505,MATCH(B491&amp;"",'الطلاب'!$A$6:$A$505,0))&amp;"","كود غير موجود"))</f>
        <v/>
      </c>
      <c r="G491" s="24">
        <f>IF(OR(B491&amp;""="",NOT(ISNUMBER(A491))),"",IF(COUNTIFS($B$6:$B$2005,B491&amp;"",$A$6:$A$2005,"&gt;"&amp;A491)=0,1,0))</f>
        <v/>
      </c>
    </row>
    <row r="492">
      <c r="A492" s="13" t="n"/>
      <c r="B492" s="5" t="n"/>
      <c r="C492" s="19" t="n"/>
      <c r="D492" s="5" t="n"/>
      <c r="E492" s="5" t="n"/>
      <c r="F492" s="6">
        <f>IF(B492&amp;""="","",IFERROR(INDEX('الطلاب'!$C$6:$C$505,MATCH(B492&amp;"",'الطلاب'!$A$6:$A$505,0))&amp;"","كود غير موجود"))</f>
        <v/>
      </c>
      <c r="G492" s="24">
        <f>IF(OR(B492&amp;""="",NOT(ISNUMBER(A492))),"",IF(COUNTIFS($B$6:$B$2005,B492&amp;"",$A$6:$A$2005,"&gt;"&amp;A492)=0,1,0))</f>
        <v/>
      </c>
    </row>
    <row r="493">
      <c r="A493" s="13" t="n"/>
      <c r="B493" s="5" t="n"/>
      <c r="C493" s="19" t="n"/>
      <c r="D493" s="5" t="n"/>
      <c r="E493" s="5" t="n"/>
      <c r="F493" s="6">
        <f>IF(B493&amp;""="","",IFERROR(INDEX('الطلاب'!$C$6:$C$505,MATCH(B493&amp;"",'الطلاب'!$A$6:$A$505,0))&amp;"","كود غير موجود"))</f>
        <v/>
      </c>
      <c r="G493" s="24">
        <f>IF(OR(B493&amp;""="",NOT(ISNUMBER(A493))),"",IF(COUNTIFS($B$6:$B$2005,B493&amp;"",$A$6:$A$2005,"&gt;"&amp;A493)=0,1,0))</f>
        <v/>
      </c>
    </row>
    <row r="494">
      <c r="A494" s="13" t="n"/>
      <c r="B494" s="5" t="n"/>
      <c r="C494" s="19" t="n"/>
      <c r="D494" s="5" t="n"/>
      <c r="E494" s="5" t="n"/>
      <c r="F494" s="6">
        <f>IF(B494&amp;""="","",IFERROR(INDEX('الطلاب'!$C$6:$C$505,MATCH(B494&amp;"",'الطلاب'!$A$6:$A$505,0))&amp;"","كود غير موجود"))</f>
        <v/>
      </c>
      <c r="G494" s="24">
        <f>IF(OR(B494&amp;""="",NOT(ISNUMBER(A494))),"",IF(COUNTIFS($B$6:$B$2005,B494&amp;"",$A$6:$A$2005,"&gt;"&amp;A494)=0,1,0))</f>
        <v/>
      </c>
    </row>
    <row r="495">
      <c r="A495" s="13" t="n"/>
      <c r="B495" s="5" t="n"/>
      <c r="C495" s="19" t="n"/>
      <c r="D495" s="5" t="n"/>
      <c r="E495" s="5" t="n"/>
      <c r="F495" s="6">
        <f>IF(B495&amp;""="","",IFERROR(INDEX('الطلاب'!$C$6:$C$505,MATCH(B495&amp;"",'الطلاب'!$A$6:$A$505,0))&amp;"","كود غير موجود"))</f>
        <v/>
      </c>
      <c r="G495" s="24">
        <f>IF(OR(B495&amp;""="",NOT(ISNUMBER(A495))),"",IF(COUNTIFS($B$6:$B$2005,B495&amp;"",$A$6:$A$2005,"&gt;"&amp;A495)=0,1,0))</f>
        <v/>
      </c>
    </row>
    <row r="496">
      <c r="A496" s="13" t="n"/>
      <c r="B496" s="5" t="n"/>
      <c r="C496" s="19" t="n"/>
      <c r="D496" s="5" t="n"/>
      <c r="E496" s="5" t="n"/>
      <c r="F496" s="6">
        <f>IF(B496&amp;""="","",IFERROR(INDEX('الطلاب'!$C$6:$C$505,MATCH(B496&amp;"",'الطلاب'!$A$6:$A$505,0))&amp;"","كود غير موجود"))</f>
        <v/>
      </c>
      <c r="G496" s="24">
        <f>IF(OR(B496&amp;""="",NOT(ISNUMBER(A496))),"",IF(COUNTIFS($B$6:$B$2005,B496&amp;"",$A$6:$A$2005,"&gt;"&amp;A496)=0,1,0))</f>
        <v/>
      </c>
    </row>
    <row r="497">
      <c r="A497" s="13" t="n"/>
      <c r="B497" s="5" t="n"/>
      <c r="C497" s="19" t="n"/>
      <c r="D497" s="5" t="n"/>
      <c r="E497" s="5" t="n"/>
      <c r="F497" s="6">
        <f>IF(B497&amp;""="","",IFERROR(INDEX('الطلاب'!$C$6:$C$505,MATCH(B497&amp;"",'الطلاب'!$A$6:$A$505,0))&amp;"","كود غير موجود"))</f>
        <v/>
      </c>
      <c r="G497" s="24">
        <f>IF(OR(B497&amp;""="",NOT(ISNUMBER(A497))),"",IF(COUNTIFS($B$6:$B$2005,B497&amp;"",$A$6:$A$2005,"&gt;"&amp;A497)=0,1,0))</f>
        <v/>
      </c>
    </row>
    <row r="498">
      <c r="A498" s="13" t="n"/>
      <c r="B498" s="5" t="n"/>
      <c r="C498" s="19" t="n"/>
      <c r="D498" s="5" t="n"/>
      <c r="E498" s="5" t="n"/>
      <c r="F498" s="6">
        <f>IF(B498&amp;""="","",IFERROR(INDEX('الطلاب'!$C$6:$C$505,MATCH(B498&amp;"",'الطلاب'!$A$6:$A$505,0))&amp;"","كود غير موجود"))</f>
        <v/>
      </c>
      <c r="G498" s="24">
        <f>IF(OR(B498&amp;""="",NOT(ISNUMBER(A498))),"",IF(COUNTIFS($B$6:$B$2005,B498&amp;"",$A$6:$A$2005,"&gt;"&amp;A498)=0,1,0))</f>
        <v/>
      </c>
    </row>
    <row r="499">
      <c r="A499" s="13" t="n"/>
      <c r="B499" s="5" t="n"/>
      <c r="C499" s="19" t="n"/>
      <c r="D499" s="5" t="n"/>
      <c r="E499" s="5" t="n"/>
      <c r="F499" s="6">
        <f>IF(B499&amp;""="","",IFERROR(INDEX('الطلاب'!$C$6:$C$505,MATCH(B499&amp;"",'الطلاب'!$A$6:$A$505,0))&amp;"","كود غير موجود"))</f>
        <v/>
      </c>
      <c r="G499" s="24">
        <f>IF(OR(B499&amp;""="",NOT(ISNUMBER(A499))),"",IF(COUNTIFS($B$6:$B$2005,B499&amp;"",$A$6:$A$2005,"&gt;"&amp;A499)=0,1,0))</f>
        <v/>
      </c>
    </row>
    <row r="500">
      <c r="A500" s="13" t="n"/>
      <c r="B500" s="5" t="n"/>
      <c r="C500" s="19" t="n"/>
      <c r="D500" s="5" t="n"/>
      <c r="E500" s="5" t="n"/>
      <c r="F500" s="6">
        <f>IF(B500&amp;""="","",IFERROR(INDEX('الطلاب'!$C$6:$C$505,MATCH(B500&amp;"",'الطلاب'!$A$6:$A$505,0))&amp;"","كود غير موجود"))</f>
        <v/>
      </c>
      <c r="G500" s="24">
        <f>IF(OR(B500&amp;""="",NOT(ISNUMBER(A500))),"",IF(COUNTIFS($B$6:$B$2005,B500&amp;"",$A$6:$A$2005,"&gt;"&amp;A500)=0,1,0))</f>
        <v/>
      </c>
    </row>
    <row r="501">
      <c r="A501" s="13" t="n"/>
      <c r="B501" s="5" t="n"/>
      <c r="C501" s="19" t="n"/>
      <c r="D501" s="5" t="n"/>
      <c r="E501" s="5" t="n"/>
      <c r="F501" s="6">
        <f>IF(B501&amp;""="","",IFERROR(INDEX('الطلاب'!$C$6:$C$505,MATCH(B501&amp;"",'الطلاب'!$A$6:$A$505,0))&amp;"","كود غير موجود"))</f>
        <v/>
      </c>
      <c r="G501" s="24">
        <f>IF(OR(B501&amp;""="",NOT(ISNUMBER(A501))),"",IF(COUNTIFS($B$6:$B$2005,B501&amp;"",$A$6:$A$2005,"&gt;"&amp;A501)=0,1,0))</f>
        <v/>
      </c>
    </row>
    <row r="502">
      <c r="A502" s="13" t="n"/>
      <c r="B502" s="5" t="n"/>
      <c r="C502" s="19" t="n"/>
      <c r="D502" s="5" t="n"/>
      <c r="E502" s="5" t="n"/>
      <c r="F502" s="6">
        <f>IF(B502&amp;""="","",IFERROR(INDEX('الطلاب'!$C$6:$C$505,MATCH(B502&amp;"",'الطلاب'!$A$6:$A$505,0))&amp;"","كود غير موجود"))</f>
        <v/>
      </c>
      <c r="G502" s="24">
        <f>IF(OR(B502&amp;""="",NOT(ISNUMBER(A502))),"",IF(COUNTIFS($B$6:$B$2005,B502&amp;"",$A$6:$A$2005,"&gt;"&amp;A502)=0,1,0))</f>
        <v/>
      </c>
    </row>
    <row r="503">
      <c r="A503" s="13" t="n"/>
      <c r="B503" s="5" t="n"/>
      <c r="C503" s="19" t="n"/>
      <c r="D503" s="5" t="n"/>
      <c r="E503" s="5" t="n"/>
      <c r="F503" s="6">
        <f>IF(B503&amp;""="","",IFERROR(INDEX('الطلاب'!$C$6:$C$505,MATCH(B503&amp;"",'الطلاب'!$A$6:$A$505,0))&amp;"","كود غير موجود"))</f>
        <v/>
      </c>
      <c r="G503" s="24">
        <f>IF(OR(B503&amp;""="",NOT(ISNUMBER(A503))),"",IF(COUNTIFS($B$6:$B$2005,B503&amp;"",$A$6:$A$2005,"&gt;"&amp;A503)=0,1,0))</f>
        <v/>
      </c>
    </row>
    <row r="504">
      <c r="A504" s="13" t="n"/>
      <c r="B504" s="5" t="n"/>
      <c r="C504" s="19" t="n"/>
      <c r="D504" s="5" t="n"/>
      <c r="E504" s="5" t="n"/>
      <c r="F504" s="6">
        <f>IF(B504&amp;""="","",IFERROR(INDEX('الطلاب'!$C$6:$C$505,MATCH(B504&amp;"",'الطلاب'!$A$6:$A$505,0))&amp;"","كود غير موجود"))</f>
        <v/>
      </c>
      <c r="G504" s="24">
        <f>IF(OR(B504&amp;""="",NOT(ISNUMBER(A504))),"",IF(COUNTIFS($B$6:$B$2005,B504&amp;"",$A$6:$A$2005,"&gt;"&amp;A504)=0,1,0))</f>
        <v/>
      </c>
    </row>
    <row r="505">
      <c r="A505" s="13" t="n"/>
      <c r="B505" s="5" t="n"/>
      <c r="C505" s="19" t="n"/>
      <c r="D505" s="5" t="n"/>
      <c r="E505" s="5" t="n"/>
      <c r="F505" s="6">
        <f>IF(B505&amp;""="","",IFERROR(INDEX('الطلاب'!$C$6:$C$505,MATCH(B505&amp;"",'الطلاب'!$A$6:$A$505,0))&amp;"","كود غير موجود"))</f>
        <v/>
      </c>
      <c r="G505" s="24">
        <f>IF(OR(B505&amp;""="",NOT(ISNUMBER(A505))),"",IF(COUNTIFS($B$6:$B$2005,B505&amp;"",$A$6:$A$2005,"&gt;"&amp;A505)=0,1,0))</f>
        <v/>
      </c>
    </row>
    <row r="506">
      <c r="A506" s="13" t="n"/>
      <c r="B506" s="5" t="n"/>
      <c r="C506" s="19" t="n"/>
      <c r="D506" s="5" t="n"/>
      <c r="E506" s="5" t="n"/>
      <c r="F506" s="6">
        <f>IF(B506&amp;""="","",IFERROR(INDEX('الطلاب'!$C$6:$C$505,MATCH(B506&amp;"",'الطلاب'!$A$6:$A$505,0))&amp;"","كود غير موجود"))</f>
        <v/>
      </c>
      <c r="G506" s="24">
        <f>IF(OR(B506&amp;""="",NOT(ISNUMBER(A506))),"",IF(COUNTIFS($B$6:$B$2005,B506&amp;"",$A$6:$A$2005,"&gt;"&amp;A506)=0,1,0))</f>
        <v/>
      </c>
    </row>
    <row r="507">
      <c r="A507" s="13" t="n"/>
      <c r="B507" s="5" t="n"/>
      <c r="C507" s="19" t="n"/>
      <c r="D507" s="5" t="n"/>
      <c r="E507" s="5" t="n"/>
      <c r="F507" s="6">
        <f>IF(B507&amp;""="","",IFERROR(INDEX('الطلاب'!$C$6:$C$505,MATCH(B507&amp;"",'الطلاب'!$A$6:$A$505,0))&amp;"","كود غير موجود"))</f>
        <v/>
      </c>
      <c r="G507" s="24">
        <f>IF(OR(B507&amp;""="",NOT(ISNUMBER(A507))),"",IF(COUNTIFS($B$6:$B$2005,B507&amp;"",$A$6:$A$2005,"&gt;"&amp;A507)=0,1,0))</f>
        <v/>
      </c>
    </row>
    <row r="508">
      <c r="A508" s="13" t="n"/>
      <c r="B508" s="5" t="n"/>
      <c r="C508" s="19" t="n"/>
      <c r="D508" s="5" t="n"/>
      <c r="E508" s="5" t="n"/>
      <c r="F508" s="6">
        <f>IF(B508&amp;""="","",IFERROR(INDEX('الطلاب'!$C$6:$C$505,MATCH(B508&amp;"",'الطلاب'!$A$6:$A$505,0))&amp;"","كود غير موجود"))</f>
        <v/>
      </c>
      <c r="G508" s="24">
        <f>IF(OR(B508&amp;""="",NOT(ISNUMBER(A508))),"",IF(COUNTIFS($B$6:$B$2005,B508&amp;"",$A$6:$A$2005,"&gt;"&amp;A508)=0,1,0))</f>
        <v/>
      </c>
    </row>
    <row r="509">
      <c r="A509" s="13" t="n"/>
      <c r="B509" s="5" t="n"/>
      <c r="C509" s="19" t="n"/>
      <c r="D509" s="5" t="n"/>
      <c r="E509" s="5" t="n"/>
      <c r="F509" s="6">
        <f>IF(B509&amp;""="","",IFERROR(INDEX('الطلاب'!$C$6:$C$505,MATCH(B509&amp;"",'الطلاب'!$A$6:$A$505,0))&amp;"","كود غير موجود"))</f>
        <v/>
      </c>
      <c r="G509" s="24">
        <f>IF(OR(B509&amp;""="",NOT(ISNUMBER(A509))),"",IF(COUNTIFS($B$6:$B$2005,B509&amp;"",$A$6:$A$2005,"&gt;"&amp;A509)=0,1,0))</f>
        <v/>
      </c>
    </row>
    <row r="510">
      <c r="A510" s="13" t="n"/>
      <c r="B510" s="5" t="n"/>
      <c r="C510" s="19" t="n"/>
      <c r="D510" s="5" t="n"/>
      <c r="E510" s="5" t="n"/>
      <c r="F510" s="6">
        <f>IF(B510&amp;""="","",IFERROR(INDEX('الطلاب'!$C$6:$C$505,MATCH(B510&amp;"",'الطلاب'!$A$6:$A$505,0))&amp;"","كود غير موجود"))</f>
        <v/>
      </c>
      <c r="G510" s="24">
        <f>IF(OR(B510&amp;""="",NOT(ISNUMBER(A510))),"",IF(COUNTIFS($B$6:$B$2005,B510&amp;"",$A$6:$A$2005,"&gt;"&amp;A510)=0,1,0))</f>
        <v/>
      </c>
    </row>
    <row r="511">
      <c r="A511" s="13" t="n"/>
      <c r="B511" s="5" t="n"/>
      <c r="C511" s="19" t="n"/>
      <c r="D511" s="5" t="n"/>
      <c r="E511" s="5" t="n"/>
      <c r="F511" s="6">
        <f>IF(B511&amp;""="","",IFERROR(INDEX('الطلاب'!$C$6:$C$505,MATCH(B511&amp;"",'الطلاب'!$A$6:$A$505,0))&amp;"","كود غير موجود"))</f>
        <v/>
      </c>
      <c r="G511" s="24">
        <f>IF(OR(B511&amp;""="",NOT(ISNUMBER(A511))),"",IF(COUNTIFS($B$6:$B$2005,B511&amp;"",$A$6:$A$2005,"&gt;"&amp;A511)=0,1,0))</f>
        <v/>
      </c>
    </row>
    <row r="512">
      <c r="A512" s="13" t="n"/>
      <c r="B512" s="5" t="n"/>
      <c r="C512" s="19" t="n"/>
      <c r="D512" s="5" t="n"/>
      <c r="E512" s="5" t="n"/>
      <c r="F512" s="6">
        <f>IF(B512&amp;""="","",IFERROR(INDEX('الطلاب'!$C$6:$C$505,MATCH(B512&amp;"",'الطلاب'!$A$6:$A$505,0))&amp;"","كود غير موجود"))</f>
        <v/>
      </c>
      <c r="G512" s="24">
        <f>IF(OR(B512&amp;""="",NOT(ISNUMBER(A512))),"",IF(COUNTIFS($B$6:$B$2005,B512&amp;"",$A$6:$A$2005,"&gt;"&amp;A512)=0,1,0))</f>
        <v/>
      </c>
    </row>
    <row r="513">
      <c r="A513" s="13" t="n"/>
      <c r="B513" s="5" t="n"/>
      <c r="C513" s="19" t="n"/>
      <c r="D513" s="5" t="n"/>
      <c r="E513" s="5" t="n"/>
      <c r="F513" s="6">
        <f>IF(B513&amp;""="","",IFERROR(INDEX('الطلاب'!$C$6:$C$505,MATCH(B513&amp;"",'الطلاب'!$A$6:$A$505,0))&amp;"","كود غير موجود"))</f>
        <v/>
      </c>
      <c r="G513" s="24">
        <f>IF(OR(B513&amp;""="",NOT(ISNUMBER(A513))),"",IF(COUNTIFS($B$6:$B$2005,B513&amp;"",$A$6:$A$2005,"&gt;"&amp;A513)=0,1,0))</f>
        <v/>
      </c>
    </row>
    <row r="514">
      <c r="A514" s="13" t="n"/>
      <c r="B514" s="5" t="n"/>
      <c r="C514" s="19" t="n"/>
      <c r="D514" s="5" t="n"/>
      <c r="E514" s="5" t="n"/>
      <c r="F514" s="6">
        <f>IF(B514&amp;""="","",IFERROR(INDEX('الطلاب'!$C$6:$C$505,MATCH(B514&amp;"",'الطلاب'!$A$6:$A$505,0))&amp;"","كود غير موجود"))</f>
        <v/>
      </c>
      <c r="G514" s="24">
        <f>IF(OR(B514&amp;""="",NOT(ISNUMBER(A514))),"",IF(COUNTIFS($B$6:$B$2005,B514&amp;"",$A$6:$A$2005,"&gt;"&amp;A514)=0,1,0))</f>
        <v/>
      </c>
    </row>
    <row r="515">
      <c r="A515" s="13" t="n"/>
      <c r="B515" s="5" t="n"/>
      <c r="C515" s="19" t="n"/>
      <c r="D515" s="5" t="n"/>
      <c r="E515" s="5" t="n"/>
      <c r="F515" s="6">
        <f>IF(B515&amp;""="","",IFERROR(INDEX('الطلاب'!$C$6:$C$505,MATCH(B515&amp;"",'الطلاب'!$A$6:$A$505,0))&amp;"","كود غير موجود"))</f>
        <v/>
      </c>
      <c r="G515" s="24">
        <f>IF(OR(B515&amp;""="",NOT(ISNUMBER(A515))),"",IF(COUNTIFS($B$6:$B$2005,B515&amp;"",$A$6:$A$2005,"&gt;"&amp;A515)=0,1,0))</f>
        <v/>
      </c>
    </row>
    <row r="516">
      <c r="A516" s="13" t="n"/>
      <c r="B516" s="5" t="n"/>
      <c r="C516" s="19" t="n"/>
      <c r="D516" s="5" t="n"/>
      <c r="E516" s="5" t="n"/>
      <c r="F516" s="6">
        <f>IF(B516&amp;""="","",IFERROR(INDEX('الطلاب'!$C$6:$C$505,MATCH(B516&amp;"",'الطلاب'!$A$6:$A$505,0))&amp;"","كود غير موجود"))</f>
        <v/>
      </c>
      <c r="G516" s="24">
        <f>IF(OR(B516&amp;""="",NOT(ISNUMBER(A516))),"",IF(COUNTIFS($B$6:$B$2005,B516&amp;"",$A$6:$A$2005,"&gt;"&amp;A516)=0,1,0))</f>
        <v/>
      </c>
    </row>
    <row r="517">
      <c r="A517" s="13" t="n"/>
      <c r="B517" s="5" t="n"/>
      <c r="C517" s="19" t="n"/>
      <c r="D517" s="5" t="n"/>
      <c r="E517" s="5" t="n"/>
      <c r="F517" s="6">
        <f>IF(B517&amp;""="","",IFERROR(INDEX('الطلاب'!$C$6:$C$505,MATCH(B517&amp;"",'الطلاب'!$A$6:$A$505,0))&amp;"","كود غير موجود"))</f>
        <v/>
      </c>
      <c r="G517" s="24">
        <f>IF(OR(B517&amp;""="",NOT(ISNUMBER(A517))),"",IF(COUNTIFS($B$6:$B$2005,B517&amp;"",$A$6:$A$2005,"&gt;"&amp;A517)=0,1,0))</f>
        <v/>
      </c>
    </row>
    <row r="518">
      <c r="A518" s="13" t="n"/>
      <c r="B518" s="5" t="n"/>
      <c r="C518" s="19" t="n"/>
      <c r="D518" s="5" t="n"/>
      <c r="E518" s="5" t="n"/>
      <c r="F518" s="6">
        <f>IF(B518&amp;""="","",IFERROR(INDEX('الطلاب'!$C$6:$C$505,MATCH(B518&amp;"",'الطلاب'!$A$6:$A$505,0))&amp;"","كود غير موجود"))</f>
        <v/>
      </c>
      <c r="G518" s="24">
        <f>IF(OR(B518&amp;""="",NOT(ISNUMBER(A518))),"",IF(COUNTIFS($B$6:$B$2005,B518&amp;"",$A$6:$A$2005,"&gt;"&amp;A518)=0,1,0))</f>
        <v/>
      </c>
    </row>
    <row r="519">
      <c r="A519" s="13" t="n"/>
      <c r="B519" s="5" t="n"/>
      <c r="C519" s="19" t="n"/>
      <c r="D519" s="5" t="n"/>
      <c r="E519" s="5" t="n"/>
      <c r="F519" s="6">
        <f>IF(B519&amp;""="","",IFERROR(INDEX('الطلاب'!$C$6:$C$505,MATCH(B519&amp;"",'الطلاب'!$A$6:$A$505,0))&amp;"","كود غير موجود"))</f>
        <v/>
      </c>
      <c r="G519" s="24">
        <f>IF(OR(B519&amp;""="",NOT(ISNUMBER(A519))),"",IF(COUNTIFS($B$6:$B$2005,B519&amp;"",$A$6:$A$2005,"&gt;"&amp;A519)=0,1,0))</f>
        <v/>
      </c>
    </row>
    <row r="520">
      <c r="A520" s="13" t="n"/>
      <c r="B520" s="5" t="n"/>
      <c r="C520" s="19" t="n"/>
      <c r="D520" s="5" t="n"/>
      <c r="E520" s="5" t="n"/>
      <c r="F520" s="6">
        <f>IF(B520&amp;""="","",IFERROR(INDEX('الطلاب'!$C$6:$C$505,MATCH(B520&amp;"",'الطلاب'!$A$6:$A$505,0))&amp;"","كود غير موجود"))</f>
        <v/>
      </c>
      <c r="G520" s="24">
        <f>IF(OR(B520&amp;""="",NOT(ISNUMBER(A520))),"",IF(COUNTIFS($B$6:$B$2005,B520&amp;"",$A$6:$A$2005,"&gt;"&amp;A520)=0,1,0))</f>
        <v/>
      </c>
    </row>
    <row r="521">
      <c r="A521" s="13" t="n"/>
      <c r="B521" s="5" t="n"/>
      <c r="C521" s="19" t="n"/>
      <c r="D521" s="5" t="n"/>
      <c r="E521" s="5" t="n"/>
      <c r="F521" s="6">
        <f>IF(B521&amp;""="","",IFERROR(INDEX('الطلاب'!$C$6:$C$505,MATCH(B521&amp;"",'الطلاب'!$A$6:$A$505,0))&amp;"","كود غير موجود"))</f>
        <v/>
      </c>
      <c r="G521" s="24">
        <f>IF(OR(B521&amp;""="",NOT(ISNUMBER(A521))),"",IF(COUNTIFS($B$6:$B$2005,B521&amp;"",$A$6:$A$2005,"&gt;"&amp;A521)=0,1,0))</f>
        <v/>
      </c>
    </row>
    <row r="522">
      <c r="A522" s="13" t="n"/>
      <c r="B522" s="5" t="n"/>
      <c r="C522" s="19" t="n"/>
      <c r="D522" s="5" t="n"/>
      <c r="E522" s="5" t="n"/>
      <c r="F522" s="6">
        <f>IF(B522&amp;""="","",IFERROR(INDEX('الطلاب'!$C$6:$C$505,MATCH(B522&amp;"",'الطلاب'!$A$6:$A$505,0))&amp;"","كود غير موجود"))</f>
        <v/>
      </c>
      <c r="G522" s="24">
        <f>IF(OR(B522&amp;""="",NOT(ISNUMBER(A522))),"",IF(COUNTIFS($B$6:$B$2005,B522&amp;"",$A$6:$A$2005,"&gt;"&amp;A522)=0,1,0))</f>
        <v/>
      </c>
    </row>
    <row r="523">
      <c r="A523" s="13" t="n"/>
      <c r="B523" s="5" t="n"/>
      <c r="C523" s="19" t="n"/>
      <c r="D523" s="5" t="n"/>
      <c r="E523" s="5" t="n"/>
      <c r="F523" s="6">
        <f>IF(B523&amp;""="","",IFERROR(INDEX('الطلاب'!$C$6:$C$505,MATCH(B523&amp;"",'الطلاب'!$A$6:$A$505,0))&amp;"","كود غير موجود"))</f>
        <v/>
      </c>
      <c r="G523" s="24">
        <f>IF(OR(B523&amp;""="",NOT(ISNUMBER(A523))),"",IF(COUNTIFS($B$6:$B$2005,B523&amp;"",$A$6:$A$2005,"&gt;"&amp;A523)=0,1,0))</f>
        <v/>
      </c>
    </row>
    <row r="524">
      <c r="A524" s="13" t="n"/>
      <c r="B524" s="5" t="n"/>
      <c r="C524" s="19" t="n"/>
      <c r="D524" s="5" t="n"/>
      <c r="E524" s="5" t="n"/>
      <c r="F524" s="6">
        <f>IF(B524&amp;""="","",IFERROR(INDEX('الطلاب'!$C$6:$C$505,MATCH(B524&amp;"",'الطلاب'!$A$6:$A$505,0))&amp;"","كود غير موجود"))</f>
        <v/>
      </c>
      <c r="G524" s="24">
        <f>IF(OR(B524&amp;""="",NOT(ISNUMBER(A524))),"",IF(COUNTIFS($B$6:$B$2005,B524&amp;"",$A$6:$A$2005,"&gt;"&amp;A524)=0,1,0))</f>
        <v/>
      </c>
    </row>
    <row r="525">
      <c r="A525" s="13" t="n"/>
      <c r="B525" s="5" t="n"/>
      <c r="C525" s="19" t="n"/>
      <c r="D525" s="5" t="n"/>
      <c r="E525" s="5" t="n"/>
      <c r="F525" s="6">
        <f>IF(B525&amp;""="","",IFERROR(INDEX('الطلاب'!$C$6:$C$505,MATCH(B525&amp;"",'الطلاب'!$A$6:$A$505,0))&amp;"","كود غير موجود"))</f>
        <v/>
      </c>
      <c r="G525" s="24">
        <f>IF(OR(B525&amp;""="",NOT(ISNUMBER(A525))),"",IF(COUNTIFS($B$6:$B$2005,B525&amp;"",$A$6:$A$2005,"&gt;"&amp;A525)=0,1,0))</f>
        <v/>
      </c>
    </row>
    <row r="526">
      <c r="A526" s="13" t="n"/>
      <c r="B526" s="5" t="n"/>
      <c r="C526" s="19" t="n"/>
      <c r="D526" s="5" t="n"/>
      <c r="E526" s="5" t="n"/>
      <c r="F526" s="6">
        <f>IF(B526&amp;""="","",IFERROR(INDEX('الطلاب'!$C$6:$C$505,MATCH(B526&amp;"",'الطلاب'!$A$6:$A$505,0))&amp;"","كود غير موجود"))</f>
        <v/>
      </c>
      <c r="G526" s="24">
        <f>IF(OR(B526&amp;""="",NOT(ISNUMBER(A526))),"",IF(COUNTIFS($B$6:$B$2005,B526&amp;"",$A$6:$A$2005,"&gt;"&amp;A526)=0,1,0))</f>
        <v/>
      </c>
    </row>
    <row r="527">
      <c r="A527" s="13" t="n"/>
      <c r="B527" s="5" t="n"/>
      <c r="C527" s="19" t="n"/>
      <c r="D527" s="5" t="n"/>
      <c r="E527" s="5" t="n"/>
      <c r="F527" s="6">
        <f>IF(B527&amp;""="","",IFERROR(INDEX('الطلاب'!$C$6:$C$505,MATCH(B527&amp;"",'الطلاب'!$A$6:$A$505,0))&amp;"","كود غير موجود"))</f>
        <v/>
      </c>
      <c r="G527" s="24">
        <f>IF(OR(B527&amp;""="",NOT(ISNUMBER(A527))),"",IF(COUNTIFS($B$6:$B$2005,B527&amp;"",$A$6:$A$2005,"&gt;"&amp;A527)=0,1,0))</f>
        <v/>
      </c>
    </row>
    <row r="528">
      <c r="A528" s="13" t="n"/>
      <c r="B528" s="5" t="n"/>
      <c r="C528" s="19" t="n"/>
      <c r="D528" s="5" t="n"/>
      <c r="E528" s="5" t="n"/>
      <c r="F528" s="6">
        <f>IF(B528&amp;""="","",IFERROR(INDEX('الطلاب'!$C$6:$C$505,MATCH(B528&amp;"",'الطلاب'!$A$6:$A$505,0))&amp;"","كود غير موجود"))</f>
        <v/>
      </c>
      <c r="G528" s="24">
        <f>IF(OR(B528&amp;""="",NOT(ISNUMBER(A528))),"",IF(COUNTIFS($B$6:$B$2005,B528&amp;"",$A$6:$A$2005,"&gt;"&amp;A528)=0,1,0))</f>
        <v/>
      </c>
    </row>
    <row r="529">
      <c r="A529" s="13" t="n"/>
      <c r="B529" s="5" t="n"/>
      <c r="C529" s="19" t="n"/>
      <c r="D529" s="5" t="n"/>
      <c r="E529" s="5" t="n"/>
      <c r="F529" s="6">
        <f>IF(B529&amp;""="","",IFERROR(INDEX('الطلاب'!$C$6:$C$505,MATCH(B529&amp;"",'الطلاب'!$A$6:$A$505,0))&amp;"","كود غير موجود"))</f>
        <v/>
      </c>
      <c r="G529" s="24">
        <f>IF(OR(B529&amp;""="",NOT(ISNUMBER(A529))),"",IF(COUNTIFS($B$6:$B$2005,B529&amp;"",$A$6:$A$2005,"&gt;"&amp;A529)=0,1,0))</f>
        <v/>
      </c>
    </row>
    <row r="530">
      <c r="A530" s="13" t="n"/>
      <c r="B530" s="5" t="n"/>
      <c r="C530" s="19" t="n"/>
      <c r="D530" s="5" t="n"/>
      <c r="E530" s="5" t="n"/>
      <c r="F530" s="6">
        <f>IF(B530&amp;""="","",IFERROR(INDEX('الطلاب'!$C$6:$C$505,MATCH(B530&amp;"",'الطلاب'!$A$6:$A$505,0))&amp;"","كود غير موجود"))</f>
        <v/>
      </c>
      <c r="G530" s="24">
        <f>IF(OR(B530&amp;""="",NOT(ISNUMBER(A530))),"",IF(COUNTIFS($B$6:$B$2005,B530&amp;"",$A$6:$A$2005,"&gt;"&amp;A530)=0,1,0))</f>
        <v/>
      </c>
    </row>
    <row r="531">
      <c r="A531" s="13" t="n"/>
      <c r="B531" s="5" t="n"/>
      <c r="C531" s="19" t="n"/>
      <c r="D531" s="5" t="n"/>
      <c r="E531" s="5" t="n"/>
      <c r="F531" s="6">
        <f>IF(B531&amp;""="","",IFERROR(INDEX('الطلاب'!$C$6:$C$505,MATCH(B531&amp;"",'الطلاب'!$A$6:$A$505,0))&amp;"","كود غير موجود"))</f>
        <v/>
      </c>
      <c r="G531" s="24">
        <f>IF(OR(B531&amp;""="",NOT(ISNUMBER(A531))),"",IF(COUNTIFS($B$6:$B$2005,B531&amp;"",$A$6:$A$2005,"&gt;"&amp;A531)=0,1,0))</f>
        <v/>
      </c>
    </row>
    <row r="532">
      <c r="A532" s="13" t="n"/>
      <c r="B532" s="5" t="n"/>
      <c r="C532" s="19" t="n"/>
      <c r="D532" s="5" t="n"/>
      <c r="E532" s="5" t="n"/>
      <c r="F532" s="6">
        <f>IF(B532&amp;""="","",IFERROR(INDEX('الطلاب'!$C$6:$C$505,MATCH(B532&amp;"",'الطلاب'!$A$6:$A$505,0))&amp;"","كود غير موجود"))</f>
        <v/>
      </c>
      <c r="G532" s="24">
        <f>IF(OR(B532&amp;""="",NOT(ISNUMBER(A532))),"",IF(COUNTIFS($B$6:$B$2005,B532&amp;"",$A$6:$A$2005,"&gt;"&amp;A532)=0,1,0))</f>
        <v/>
      </c>
    </row>
    <row r="533">
      <c r="A533" s="13" t="n"/>
      <c r="B533" s="5" t="n"/>
      <c r="C533" s="19" t="n"/>
      <c r="D533" s="5" t="n"/>
      <c r="E533" s="5" t="n"/>
      <c r="F533" s="6">
        <f>IF(B533&amp;""="","",IFERROR(INDEX('الطلاب'!$C$6:$C$505,MATCH(B533&amp;"",'الطلاب'!$A$6:$A$505,0))&amp;"","كود غير موجود"))</f>
        <v/>
      </c>
      <c r="G533" s="24">
        <f>IF(OR(B533&amp;""="",NOT(ISNUMBER(A533))),"",IF(COUNTIFS($B$6:$B$2005,B533&amp;"",$A$6:$A$2005,"&gt;"&amp;A533)=0,1,0))</f>
        <v/>
      </c>
    </row>
    <row r="534">
      <c r="A534" s="13" t="n"/>
      <c r="B534" s="5" t="n"/>
      <c r="C534" s="19" t="n"/>
      <c r="D534" s="5" t="n"/>
      <c r="E534" s="5" t="n"/>
      <c r="F534" s="6">
        <f>IF(B534&amp;""="","",IFERROR(INDEX('الطلاب'!$C$6:$C$505,MATCH(B534&amp;"",'الطلاب'!$A$6:$A$505,0))&amp;"","كود غير موجود"))</f>
        <v/>
      </c>
      <c r="G534" s="24">
        <f>IF(OR(B534&amp;""="",NOT(ISNUMBER(A534))),"",IF(COUNTIFS($B$6:$B$2005,B534&amp;"",$A$6:$A$2005,"&gt;"&amp;A534)=0,1,0))</f>
        <v/>
      </c>
    </row>
    <row r="535">
      <c r="A535" s="13" t="n"/>
      <c r="B535" s="5" t="n"/>
      <c r="C535" s="19" t="n"/>
      <c r="D535" s="5" t="n"/>
      <c r="E535" s="5" t="n"/>
      <c r="F535" s="6">
        <f>IF(B535&amp;""="","",IFERROR(INDEX('الطلاب'!$C$6:$C$505,MATCH(B535&amp;"",'الطلاب'!$A$6:$A$505,0))&amp;"","كود غير موجود"))</f>
        <v/>
      </c>
      <c r="G535" s="24">
        <f>IF(OR(B535&amp;""="",NOT(ISNUMBER(A535))),"",IF(COUNTIFS($B$6:$B$2005,B535&amp;"",$A$6:$A$2005,"&gt;"&amp;A535)=0,1,0))</f>
        <v/>
      </c>
    </row>
    <row r="536">
      <c r="A536" s="13" t="n"/>
      <c r="B536" s="5" t="n"/>
      <c r="C536" s="19" t="n"/>
      <c r="D536" s="5" t="n"/>
      <c r="E536" s="5" t="n"/>
      <c r="F536" s="6">
        <f>IF(B536&amp;""="","",IFERROR(INDEX('الطلاب'!$C$6:$C$505,MATCH(B536&amp;"",'الطلاب'!$A$6:$A$505,0))&amp;"","كود غير موجود"))</f>
        <v/>
      </c>
      <c r="G536" s="24">
        <f>IF(OR(B536&amp;""="",NOT(ISNUMBER(A536))),"",IF(COUNTIFS($B$6:$B$2005,B536&amp;"",$A$6:$A$2005,"&gt;"&amp;A536)=0,1,0))</f>
        <v/>
      </c>
    </row>
    <row r="537">
      <c r="A537" s="13" t="n"/>
      <c r="B537" s="5" t="n"/>
      <c r="C537" s="19" t="n"/>
      <c r="D537" s="5" t="n"/>
      <c r="E537" s="5" t="n"/>
      <c r="F537" s="6">
        <f>IF(B537&amp;""="","",IFERROR(INDEX('الطلاب'!$C$6:$C$505,MATCH(B537&amp;"",'الطلاب'!$A$6:$A$505,0))&amp;"","كود غير موجود"))</f>
        <v/>
      </c>
      <c r="G537" s="24">
        <f>IF(OR(B537&amp;""="",NOT(ISNUMBER(A537))),"",IF(COUNTIFS($B$6:$B$2005,B537&amp;"",$A$6:$A$2005,"&gt;"&amp;A537)=0,1,0))</f>
        <v/>
      </c>
    </row>
    <row r="538">
      <c r="A538" s="13" t="n"/>
      <c r="B538" s="5" t="n"/>
      <c r="C538" s="19" t="n"/>
      <c r="D538" s="5" t="n"/>
      <c r="E538" s="5" t="n"/>
      <c r="F538" s="6">
        <f>IF(B538&amp;""="","",IFERROR(INDEX('الطلاب'!$C$6:$C$505,MATCH(B538&amp;"",'الطلاب'!$A$6:$A$505,0))&amp;"","كود غير موجود"))</f>
        <v/>
      </c>
      <c r="G538" s="24">
        <f>IF(OR(B538&amp;""="",NOT(ISNUMBER(A538))),"",IF(COUNTIFS($B$6:$B$2005,B538&amp;"",$A$6:$A$2005,"&gt;"&amp;A538)=0,1,0))</f>
        <v/>
      </c>
    </row>
    <row r="539">
      <c r="A539" s="13" t="n"/>
      <c r="B539" s="5" t="n"/>
      <c r="C539" s="19" t="n"/>
      <c r="D539" s="5" t="n"/>
      <c r="E539" s="5" t="n"/>
      <c r="F539" s="6">
        <f>IF(B539&amp;""="","",IFERROR(INDEX('الطلاب'!$C$6:$C$505,MATCH(B539&amp;"",'الطلاب'!$A$6:$A$505,0))&amp;"","كود غير موجود"))</f>
        <v/>
      </c>
      <c r="G539" s="24">
        <f>IF(OR(B539&amp;""="",NOT(ISNUMBER(A539))),"",IF(COUNTIFS($B$6:$B$2005,B539&amp;"",$A$6:$A$2005,"&gt;"&amp;A539)=0,1,0))</f>
        <v/>
      </c>
    </row>
    <row r="540">
      <c r="A540" s="13" t="n"/>
      <c r="B540" s="5" t="n"/>
      <c r="C540" s="19" t="n"/>
      <c r="D540" s="5" t="n"/>
      <c r="E540" s="5" t="n"/>
      <c r="F540" s="6">
        <f>IF(B540&amp;""="","",IFERROR(INDEX('الطلاب'!$C$6:$C$505,MATCH(B540&amp;"",'الطلاب'!$A$6:$A$505,0))&amp;"","كود غير موجود"))</f>
        <v/>
      </c>
      <c r="G540" s="24">
        <f>IF(OR(B540&amp;""="",NOT(ISNUMBER(A540))),"",IF(COUNTIFS($B$6:$B$2005,B540&amp;"",$A$6:$A$2005,"&gt;"&amp;A540)=0,1,0))</f>
        <v/>
      </c>
    </row>
    <row r="541">
      <c r="A541" s="13" t="n"/>
      <c r="B541" s="5" t="n"/>
      <c r="C541" s="19" t="n"/>
      <c r="D541" s="5" t="n"/>
      <c r="E541" s="5" t="n"/>
      <c r="F541" s="6">
        <f>IF(B541&amp;""="","",IFERROR(INDEX('الطلاب'!$C$6:$C$505,MATCH(B541&amp;"",'الطلاب'!$A$6:$A$505,0))&amp;"","كود غير موجود"))</f>
        <v/>
      </c>
      <c r="G541" s="24">
        <f>IF(OR(B541&amp;""="",NOT(ISNUMBER(A541))),"",IF(COUNTIFS($B$6:$B$2005,B541&amp;"",$A$6:$A$2005,"&gt;"&amp;A541)=0,1,0))</f>
        <v/>
      </c>
    </row>
    <row r="542">
      <c r="A542" s="13" t="n"/>
      <c r="B542" s="5" t="n"/>
      <c r="C542" s="19" t="n"/>
      <c r="D542" s="5" t="n"/>
      <c r="E542" s="5" t="n"/>
      <c r="F542" s="6">
        <f>IF(B542&amp;""="","",IFERROR(INDEX('الطلاب'!$C$6:$C$505,MATCH(B542&amp;"",'الطلاب'!$A$6:$A$505,0))&amp;"","كود غير موجود"))</f>
        <v/>
      </c>
      <c r="G542" s="24">
        <f>IF(OR(B542&amp;""="",NOT(ISNUMBER(A542))),"",IF(COUNTIFS($B$6:$B$2005,B542&amp;"",$A$6:$A$2005,"&gt;"&amp;A542)=0,1,0))</f>
        <v/>
      </c>
    </row>
    <row r="543">
      <c r="A543" s="13" t="n"/>
      <c r="B543" s="5" t="n"/>
      <c r="C543" s="19" t="n"/>
      <c r="D543" s="5" t="n"/>
      <c r="E543" s="5" t="n"/>
      <c r="F543" s="6">
        <f>IF(B543&amp;""="","",IFERROR(INDEX('الطلاب'!$C$6:$C$505,MATCH(B543&amp;"",'الطلاب'!$A$6:$A$505,0))&amp;"","كود غير موجود"))</f>
        <v/>
      </c>
      <c r="G543" s="24">
        <f>IF(OR(B543&amp;""="",NOT(ISNUMBER(A543))),"",IF(COUNTIFS($B$6:$B$2005,B543&amp;"",$A$6:$A$2005,"&gt;"&amp;A543)=0,1,0))</f>
        <v/>
      </c>
    </row>
    <row r="544">
      <c r="A544" s="13" t="n"/>
      <c r="B544" s="5" t="n"/>
      <c r="C544" s="19" t="n"/>
      <c r="D544" s="5" t="n"/>
      <c r="E544" s="5" t="n"/>
      <c r="F544" s="6">
        <f>IF(B544&amp;""="","",IFERROR(INDEX('الطلاب'!$C$6:$C$505,MATCH(B544&amp;"",'الطلاب'!$A$6:$A$505,0))&amp;"","كود غير موجود"))</f>
        <v/>
      </c>
      <c r="G544" s="24">
        <f>IF(OR(B544&amp;""="",NOT(ISNUMBER(A544))),"",IF(COUNTIFS($B$6:$B$2005,B544&amp;"",$A$6:$A$2005,"&gt;"&amp;A544)=0,1,0))</f>
        <v/>
      </c>
    </row>
    <row r="545">
      <c r="A545" s="13" t="n"/>
      <c r="B545" s="5" t="n"/>
      <c r="C545" s="19" t="n"/>
      <c r="D545" s="5" t="n"/>
      <c r="E545" s="5" t="n"/>
      <c r="F545" s="6">
        <f>IF(B545&amp;""="","",IFERROR(INDEX('الطلاب'!$C$6:$C$505,MATCH(B545&amp;"",'الطلاب'!$A$6:$A$505,0))&amp;"","كود غير موجود"))</f>
        <v/>
      </c>
      <c r="G545" s="24">
        <f>IF(OR(B545&amp;""="",NOT(ISNUMBER(A545))),"",IF(COUNTIFS($B$6:$B$2005,B545&amp;"",$A$6:$A$2005,"&gt;"&amp;A545)=0,1,0))</f>
        <v/>
      </c>
    </row>
    <row r="546">
      <c r="A546" s="13" t="n"/>
      <c r="B546" s="5" t="n"/>
      <c r="C546" s="19" t="n"/>
      <c r="D546" s="5" t="n"/>
      <c r="E546" s="5" t="n"/>
      <c r="F546" s="6">
        <f>IF(B546&amp;""="","",IFERROR(INDEX('الطلاب'!$C$6:$C$505,MATCH(B546&amp;"",'الطلاب'!$A$6:$A$505,0))&amp;"","كود غير موجود"))</f>
        <v/>
      </c>
      <c r="G546" s="24">
        <f>IF(OR(B546&amp;""="",NOT(ISNUMBER(A546))),"",IF(COUNTIFS($B$6:$B$2005,B546&amp;"",$A$6:$A$2005,"&gt;"&amp;A546)=0,1,0))</f>
        <v/>
      </c>
    </row>
    <row r="547">
      <c r="A547" s="13" t="n"/>
      <c r="B547" s="5" t="n"/>
      <c r="C547" s="19" t="n"/>
      <c r="D547" s="5" t="n"/>
      <c r="E547" s="5" t="n"/>
      <c r="F547" s="6">
        <f>IF(B547&amp;""="","",IFERROR(INDEX('الطلاب'!$C$6:$C$505,MATCH(B547&amp;"",'الطلاب'!$A$6:$A$505,0))&amp;"","كود غير موجود"))</f>
        <v/>
      </c>
      <c r="G547" s="24">
        <f>IF(OR(B547&amp;""="",NOT(ISNUMBER(A547))),"",IF(COUNTIFS($B$6:$B$2005,B547&amp;"",$A$6:$A$2005,"&gt;"&amp;A547)=0,1,0))</f>
        <v/>
      </c>
    </row>
    <row r="548">
      <c r="A548" s="13" t="n"/>
      <c r="B548" s="5" t="n"/>
      <c r="C548" s="19" t="n"/>
      <c r="D548" s="5" t="n"/>
      <c r="E548" s="5" t="n"/>
      <c r="F548" s="6">
        <f>IF(B548&amp;""="","",IFERROR(INDEX('الطلاب'!$C$6:$C$505,MATCH(B548&amp;"",'الطلاب'!$A$6:$A$505,0))&amp;"","كود غير موجود"))</f>
        <v/>
      </c>
      <c r="G548" s="24">
        <f>IF(OR(B548&amp;""="",NOT(ISNUMBER(A548))),"",IF(COUNTIFS($B$6:$B$2005,B548&amp;"",$A$6:$A$2005,"&gt;"&amp;A548)=0,1,0))</f>
        <v/>
      </c>
    </row>
    <row r="549">
      <c r="A549" s="13" t="n"/>
      <c r="B549" s="5" t="n"/>
      <c r="C549" s="19" t="n"/>
      <c r="D549" s="5" t="n"/>
      <c r="E549" s="5" t="n"/>
      <c r="F549" s="6">
        <f>IF(B549&amp;""="","",IFERROR(INDEX('الطلاب'!$C$6:$C$505,MATCH(B549&amp;"",'الطلاب'!$A$6:$A$505,0))&amp;"","كود غير موجود"))</f>
        <v/>
      </c>
      <c r="G549" s="24">
        <f>IF(OR(B549&amp;""="",NOT(ISNUMBER(A549))),"",IF(COUNTIFS($B$6:$B$2005,B549&amp;"",$A$6:$A$2005,"&gt;"&amp;A549)=0,1,0))</f>
        <v/>
      </c>
    </row>
    <row r="550">
      <c r="A550" s="13" t="n"/>
      <c r="B550" s="5" t="n"/>
      <c r="C550" s="19" t="n"/>
      <c r="D550" s="5" t="n"/>
      <c r="E550" s="5" t="n"/>
      <c r="F550" s="6">
        <f>IF(B550&amp;""="","",IFERROR(INDEX('الطلاب'!$C$6:$C$505,MATCH(B550&amp;"",'الطلاب'!$A$6:$A$505,0))&amp;"","كود غير موجود"))</f>
        <v/>
      </c>
      <c r="G550" s="24">
        <f>IF(OR(B550&amp;""="",NOT(ISNUMBER(A550))),"",IF(COUNTIFS($B$6:$B$2005,B550&amp;"",$A$6:$A$2005,"&gt;"&amp;A550)=0,1,0))</f>
        <v/>
      </c>
    </row>
    <row r="551">
      <c r="A551" s="13" t="n"/>
      <c r="B551" s="5" t="n"/>
      <c r="C551" s="19" t="n"/>
      <c r="D551" s="5" t="n"/>
      <c r="E551" s="5" t="n"/>
      <c r="F551" s="6">
        <f>IF(B551&amp;""="","",IFERROR(INDEX('الطلاب'!$C$6:$C$505,MATCH(B551&amp;"",'الطلاب'!$A$6:$A$505,0))&amp;"","كود غير موجود"))</f>
        <v/>
      </c>
      <c r="G551" s="24">
        <f>IF(OR(B551&amp;""="",NOT(ISNUMBER(A551))),"",IF(COUNTIFS($B$6:$B$2005,B551&amp;"",$A$6:$A$2005,"&gt;"&amp;A551)=0,1,0))</f>
        <v/>
      </c>
    </row>
    <row r="552">
      <c r="A552" s="13" t="n"/>
      <c r="B552" s="5" t="n"/>
      <c r="C552" s="19" t="n"/>
      <c r="D552" s="5" t="n"/>
      <c r="E552" s="5" t="n"/>
      <c r="F552" s="6">
        <f>IF(B552&amp;""="","",IFERROR(INDEX('الطلاب'!$C$6:$C$505,MATCH(B552&amp;"",'الطلاب'!$A$6:$A$505,0))&amp;"","كود غير موجود"))</f>
        <v/>
      </c>
      <c r="G552" s="24">
        <f>IF(OR(B552&amp;""="",NOT(ISNUMBER(A552))),"",IF(COUNTIFS($B$6:$B$2005,B552&amp;"",$A$6:$A$2005,"&gt;"&amp;A552)=0,1,0))</f>
        <v/>
      </c>
    </row>
    <row r="553">
      <c r="A553" s="13" t="n"/>
      <c r="B553" s="5" t="n"/>
      <c r="C553" s="19" t="n"/>
      <c r="D553" s="5" t="n"/>
      <c r="E553" s="5" t="n"/>
      <c r="F553" s="6">
        <f>IF(B553&amp;""="","",IFERROR(INDEX('الطلاب'!$C$6:$C$505,MATCH(B553&amp;"",'الطلاب'!$A$6:$A$505,0))&amp;"","كود غير موجود"))</f>
        <v/>
      </c>
      <c r="G553" s="24">
        <f>IF(OR(B553&amp;""="",NOT(ISNUMBER(A553))),"",IF(COUNTIFS($B$6:$B$2005,B553&amp;"",$A$6:$A$2005,"&gt;"&amp;A553)=0,1,0))</f>
        <v/>
      </c>
    </row>
    <row r="554">
      <c r="A554" s="13" t="n"/>
      <c r="B554" s="5" t="n"/>
      <c r="C554" s="19" t="n"/>
      <c r="D554" s="5" t="n"/>
      <c r="E554" s="5" t="n"/>
      <c r="F554" s="6">
        <f>IF(B554&amp;""="","",IFERROR(INDEX('الطلاب'!$C$6:$C$505,MATCH(B554&amp;"",'الطلاب'!$A$6:$A$505,0))&amp;"","كود غير موجود"))</f>
        <v/>
      </c>
      <c r="G554" s="24">
        <f>IF(OR(B554&amp;""="",NOT(ISNUMBER(A554))),"",IF(COUNTIFS($B$6:$B$2005,B554&amp;"",$A$6:$A$2005,"&gt;"&amp;A554)=0,1,0))</f>
        <v/>
      </c>
    </row>
    <row r="555">
      <c r="A555" s="13" t="n"/>
      <c r="B555" s="5" t="n"/>
      <c r="C555" s="19" t="n"/>
      <c r="D555" s="5" t="n"/>
      <c r="E555" s="5" t="n"/>
      <c r="F555" s="6">
        <f>IF(B555&amp;""="","",IFERROR(INDEX('الطلاب'!$C$6:$C$505,MATCH(B555&amp;"",'الطلاب'!$A$6:$A$505,0))&amp;"","كود غير موجود"))</f>
        <v/>
      </c>
      <c r="G555" s="24">
        <f>IF(OR(B555&amp;""="",NOT(ISNUMBER(A555))),"",IF(COUNTIFS($B$6:$B$2005,B555&amp;"",$A$6:$A$2005,"&gt;"&amp;A555)=0,1,0))</f>
        <v/>
      </c>
    </row>
    <row r="556">
      <c r="A556" s="13" t="n"/>
      <c r="B556" s="5" t="n"/>
      <c r="C556" s="19" t="n"/>
      <c r="D556" s="5" t="n"/>
      <c r="E556" s="5" t="n"/>
      <c r="F556" s="6">
        <f>IF(B556&amp;""="","",IFERROR(INDEX('الطلاب'!$C$6:$C$505,MATCH(B556&amp;"",'الطلاب'!$A$6:$A$505,0))&amp;"","كود غير موجود"))</f>
        <v/>
      </c>
      <c r="G556" s="24">
        <f>IF(OR(B556&amp;""="",NOT(ISNUMBER(A556))),"",IF(COUNTIFS($B$6:$B$2005,B556&amp;"",$A$6:$A$2005,"&gt;"&amp;A556)=0,1,0))</f>
        <v/>
      </c>
    </row>
    <row r="557">
      <c r="A557" s="13" t="n"/>
      <c r="B557" s="5" t="n"/>
      <c r="C557" s="19" t="n"/>
      <c r="D557" s="5" t="n"/>
      <c r="E557" s="5" t="n"/>
      <c r="F557" s="6">
        <f>IF(B557&amp;""="","",IFERROR(INDEX('الطلاب'!$C$6:$C$505,MATCH(B557&amp;"",'الطلاب'!$A$6:$A$505,0))&amp;"","كود غير موجود"))</f>
        <v/>
      </c>
      <c r="G557" s="24">
        <f>IF(OR(B557&amp;""="",NOT(ISNUMBER(A557))),"",IF(COUNTIFS($B$6:$B$2005,B557&amp;"",$A$6:$A$2005,"&gt;"&amp;A557)=0,1,0))</f>
        <v/>
      </c>
    </row>
    <row r="558">
      <c r="A558" s="13" t="n"/>
      <c r="B558" s="5" t="n"/>
      <c r="C558" s="19" t="n"/>
      <c r="D558" s="5" t="n"/>
      <c r="E558" s="5" t="n"/>
      <c r="F558" s="6">
        <f>IF(B558&amp;""="","",IFERROR(INDEX('الطلاب'!$C$6:$C$505,MATCH(B558&amp;"",'الطلاب'!$A$6:$A$505,0))&amp;"","كود غير موجود"))</f>
        <v/>
      </c>
      <c r="G558" s="24">
        <f>IF(OR(B558&amp;""="",NOT(ISNUMBER(A558))),"",IF(COUNTIFS($B$6:$B$2005,B558&amp;"",$A$6:$A$2005,"&gt;"&amp;A558)=0,1,0))</f>
        <v/>
      </c>
    </row>
    <row r="559">
      <c r="A559" s="13" t="n"/>
      <c r="B559" s="5" t="n"/>
      <c r="C559" s="19" t="n"/>
      <c r="D559" s="5" t="n"/>
      <c r="E559" s="5" t="n"/>
      <c r="F559" s="6">
        <f>IF(B559&amp;""="","",IFERROR(INDEX('الطلاب'!$C$6:$C$505,MATCH(B559&amp;"",'الطلاب'!$A$6:$A$505,0))&amp;"","كود غير موجود"))</f>
        <v/>
      </c>
      <c r="G559" s="24">
        <f>IF(OR(B559&amp;""="",NOT(ISNUMBER(A559))),"",IF(COUNTIFS($B$6:$B$2005,B559&amp;"",$A$6:$A$2005,"&gt;"&amp;A559)=0,1,0))</f>
        <v/>
      </c>
    </row>
    <row r="560">
      <c r="A560" s="13" t="n"/>
      <c r="B560" s="5" t="n"/>
      <c r="C560" s="19" t="n"/>
      <c r="D560" s="5" t="n"/>
      <c r="E560" s="5" t="n"/>
      <c r="F560" s="6">
        <f>IF(B560&amp;""="","",IFERROR(INDEX('الطلاب'!$C$6:$C$505,MATCH(B560&amp;"",'الطلاب'!$A$6:$A$505,0))&amp;"","كود غير موجود"))</f>
        <v/>
      </c>
      <c r="G560" s="24">
        <f>IF(OR(B560&amp;""="",NOT(ISNUMBER(A560))),"",IF(COUNTIFS($B$6:$B$2005,B560&amp;"",$A$6:$A$2005,"&gt;"&amp;A560)=0,1,0))</f>
        <v/>
      </c>
    </row>
    <row r="561">
      <c r="A561" s="13" t="n"/>
      <c r="B561" s="5" t="n"/>
      <c r="C561" s="19" t="n"/>
      <c r="D561" s="5" t="n"/>
      <c r="E561" s="5" t="n"/>
      <c r="F561" s="6">
        <f>IF(B561&amp;""="","",IFERROR(INDEX('الطلاب'!$C$6:$C$505,MATCH(B561&amp;"",'الطلاب'!$A$6:$A$505,0))&amp;"","كود غير موجود"))</f>
        <v/>
      </c>
      <c r="G561" s="24">
        <f>IF(OR(B561&amp;""="",NOT(ISNUMBER(A561))),"",IF(COUNTIFS($B$6:$B$2005,B561&amp;"",$A$6:$A$2005,"&gt;"&amp;A561)=0,1,0))</f>
        <v/>
      </c>
    </row>
    <row r="562">
      <c r="A562" s="13" t="n"/>
      <c r="B562" s="5" t="n"/>
      <c r="C562" s="19" t="n"/>
      <c r="D562" s="5" t="n"/>
      <c r="E562" s="5" t="n"/>
      <c r="F562" s="6">
        <f>IF(B562&amp;""="","",IFERROR(INDEX('الطلاب'!$C$6:$C$505,MATCH(B562&amp;"",'الطلاب'!$A$6:$A$505,0))&amp;"","كود غير موجود"))</f>
        <v/>
      </c>
      <c r="G562" s="24">
        <f>IF(OR(B562&amp;""="",NOT(ISNUMBER(A562))),"",IF(COUNTIFS($B$6:$B$2005,B562&amp;"",$A$6:$A$2005,"&gt;"&amp;A562)=0,1,0))</f>
        <v/>
      </c>
    </row>
    <row r="563">
      <c r="A563" s="13" t="n"/>
      <c r="B563" s="5" t="n"/>
      <c r="C563" s="19" t="n"/>
      <c r="D563" s="5" t="n"/>
      <c r="E563" s="5" t="n"/>
      <c r="F563" s="6">
        <f>IF(B563&amp;""="","",IFERROR(INDEX('الطلاب'!$C$6:$C$505,MATCH(B563&amp;"",'الطلاب'!$A$6:$A$505,0))&amp;"","كود غير موجود"))</f>
        <v/>
      </c>
      <c r="G563" s="24">
        <f>IF(OR(B563&amp;""="",NOT(ISNUMBER(A563))),"",IF(COUNTIFS($B$6:$B$2005,B563&amp;"",$A$6:$A$2005,"&gt;"&amp;A563)=0,1,0))</f>
        <v/>
      </c>
    </row>
    <row r="564">
      <c r="A564" s="13" t="n"/>
      <c r="B564" s="5" t="n"/>
      <c r="C564" s="19" t="n"/>
      <c r="D564" s="5" t="n"/>
      <c r="E564" s="5" t="n"/>
      <c r="F564" s="6">
        <f>IF(B564&amp;""="","",IFERROR(INDEX('الطلاب'!$C$6:$C$505,MATCH(B564&amp;"",'الطلاب'!$A$6:$A$505,0))&amp;"","كود غير موجود"))</f>
        <v/>
      </c>
      <c r="G564" s="24">
        <f>IF(OR(B564&amp;""="",NOT(ISNUMBER(A564))),"",IF(COUNTIFS($B$6:$B$2005,B564&amp;"",$A$6:$A$2005,"&gt;"&amp;A564)=0,1,0))</f>
        <v/>
      </c>
    </row>
    <row r="565">
      <c r="A565" s="13" t="n"/>
      <c r="B565" s="5" t="n"/>
      <c r="C565" s="19" t="n"/>
      <c r="D565" s="5" t="n"/>
      <c r="E565" s="5" t="n"/>
      <c r="F565" s="6">
        <f>IF(B565&amp;""="","",IFERROR(INDEX('الطلاب'!$C$6:$C$505,MATCH(B565&amp;"",'الطلاب'!$A$6:$A$505,0))&amp;"","كود غير موجود"))</f>
        <v/>
      </c>
      <c r="G565" s="24">
        <f>IF(OR(B565&amp;""="",NOT(ISNUMBER(A565))),"",IF(COUNTIFS($B$6:$B$2005,B565&amp;"",$A$6:$A$2005,"&gt;"&amp;A565)=0,1,0))</f>
        <v/>
      </c>
    </row>
    <row r="566">
      <c r="A566" s="13" t="n"/>
      <c r="B566" s="5" t="n"/>
      <c r="C566" s="19" t="n"/>
      <c r="D566" s="5" t="n"/>
      <c r="E566" s="5" t="n"/>
      <c r="F566" s="6">
        <f>IF(B566&amp;""="","",IFERROR(INDEX('الطلاب'!$C$6:$C$505,MATCH(B566&amp;"",'الطلاب'!$A$6:$A$505,0))&amp;"","كود غير موجود"))</f>
        <v/>
      </c>
      <c r="G566" s="24">
        <f>IF(OR(B566&amp;""="",NOT(ISNUMBER(A566))),"",IF(COUNTIFS($B$6:$B$2005,B566&amp;"",$A$6:$A$2005,"&gt;"&amp;A566)=0,1,0))</f>
        <v/>
      </c>
    </row>
    <row r="567">
      <c r="A567" s="13" t="n"/>
      <c r="B567" s="5" t="n"/>
      <c r="C567" s="19" t="n"/>
      <c r="D567" s="5" t="n"/>
      <c r="E567" s="5" t="n"/>
      <c r="F567" s="6">
        <f>IF(B567&amp;""="","",IFERROR(INDEX('الطلاب'!$C$6:$C$505,MATCH(B567&amp;"",'الطلاب'!$A$6:$A$505,0))&amp;"","كود غير موجود"))</f>
        <v/>
      </c>
      <c r="G567" s="24">
        <f>IF(OR(B567&amp;""="",NOT(ISNUMBER(A567))),"",IF(COUNTIFS($B$6:$B$2005,B567&amp;"",$A$6:$A$2005,"&gt;"&amp;A567)=0,1,0))</f>
        <v/>
      </c>
    </row>
    <row r="568">
      <c r="A568" s="13" t="n"/>
      <c r="B568" s="5" t="n"/>
      <c r="C568" s="19" t="n"/>
      <c r="D568" s="5" t="n"/>
      <c r="E568" s="5" t="n"/>
      <c r="F568" s="6">
        <f>IF(B568&amp;""="","",IFERROR(INDEX('الطلاب'!$C$6:$C$505,MATCH(B568&amp;"",'الطلاب'!$A$6:$A$505,0))&amp;"","كود غير موجود"))</f>
        <v/>
      </c>
      <c r="G568" s="24">
        <f>IF(OR(B568&amp;""="",NOT(ISNUMBER(A568))),"",IF(COUNTIFS($B$6:$B$2005,B568&amp;"",$A$6:$A$2005,"&gt;"&amp;A568)=0,1,0))</f>
        <v/>
      </c>
    </row>
    <row r="569">
      <c r="A569" s="13" t="n"/>
      <c r="B569" s="5" t="n"/>
      <c r="C569" s="19" t="n"/>
      <c r="D569" s="5" t="n"/>
      <c r="E569" s="5" t="n"/>
      <c r="F569" s="6">
        <f>IF(B569&amp;""="","",IFERROR(INDEX('الطلاب'!$C$6:$C$505,MATCH(B569&amp;"",'الطلاب'!$A$6:$A$505,0))&amp;"","كود غير موجود"))</f>
        <v/>
      </c>
      <c r="G569" s="24">
        <f>IF(OR(B569&amp;""="",NOT(ISNUMBER(A569))),"",IF(COUNTIFS($B$6:$B$2005,B569&amp;"",$A$6:$A$2005,"&gt;"&amp;A569)=0,1,0))</f>
        <v/>
      </c>
    </row>
    <row r="570">
      <c r="A570" s="13" t="n"/>
      <c r="B570" s="5" t="n"/>
      <c r="C570" s="19" t="n"/>
      <c r="D570" s="5" t="n"/>
      <c r="E570" s="5" t="n"/>
      <c r="F570" s="6">
        <f>IF(B570&amp;""="","",IFERROR(INDEX('الطلاب'!$C$6:$C$505,MATCH(B570&amp;"",'الطلاب'!$A$6:$A$505,0))&amp;"","كود غير موجود"))</f>
        <v/>
      </c>
      <c r="G570" s="24">
        <f>IF(OR(B570&amp;""="",NOT(ISNUMBER(A570))),"",IF(COUNTIFS($B$6:$B$2005,B570&amp;"",$A$6:$A$2005,"&gt;"&amp;A570)=0,1,0))</f>
        <v/>
      </c>
    </row>
    <row r="571">
      <c r="A571" s="13" t="n"/>
      <c r="B571" s="5" t="n"/>
      <c r="C571" s="19" t="n"/>
      <c r="D571" s="5" t="n"/>
      <c r="E571" s="5" t="n"/>
      <c r="F571" s="6">
        <f>IF(B571&amp;""="","",IFERROR(INDEX('الطلاب'!$C$6:$C$505,MATCH(B571&amp;"",'الطلاب'!$A$6:$A$505,0))&amp;"","كود غير موجود"))</f>
        <v/>
      </c>
      <c r="G571" s="24">
        <f>IF(OR(B571&amp;""="",NOT(ISNUMBER(A571))),"",IF(COUNTIFS($B$6:$B$2005,B571&amp;"",$A$6:$A$2005,"&gt;"&amp;A571)=0,1,0))</f>
        <v/>
      </c>
    </row>
    <row r="572">
      <c r="A572" s="13" t="n"/>
      <c r="B572" s="5" t="n"/>
      <c r="C572" s="19" t="n"/>
      <c r="D572" s="5" t="n"/>
      <c r="E572" s="5" t="n"/>
      <c r="F572" s="6">
        <f>IF(B572&amp;""="","",IFERROR(INDEX('الطلاب'!$C$6:$C$505,MATCH(B572&amp;"",'الطلاب'!$A$6:$A$505,0))&amp;"","كود غير موجود"))</f>
        <v/>
      </c>
      <c r="G572" s="24">
        <f>IF(OR(B572&amp;""="",NOT(ISNUMBER(A572))),"",IF(COUNTIFS($B$6:$B$2005,B572&amp;"",$A$6:$A$2005,"&gt;"&amp;A572)=0,1,0))</f>
        <v/>
      </c>
    </row>
    <row r="573">
      <c r="A573" s="13" t="n"/>
      <c r="B573" s="5" t="n"/>
      <c r="C573" s="19" t="n"/>
      <c r="D573" s="5" t="n"/>
      <c r="E573" s="5" t="n"/>
      <c r="F573" s="6">
        <f>IF(B573&amp;""="","",IFERROR(INDEX('الطلاب'!$C$6:$C$505,MATCH(B573&amp;"",'الطلاب'!$A$6:$A$505,0))&amp;"","كود غير موجود"))</f>
        <v/>
      </c>
      <c r="G573" s="24">
        <f>IF(OR(B573&amp;""="",NOT(ISNUMBER(A573))),"",IF(COUNTIFS($B$6:$B$2005,B573&amp;"",$A$6:$A$2005,"&gt;"&amp;A573)=0,1,0))</f>
        <v/>
      </c>
    </row>
    <row r="574">
      <c r="A574" s="13" t="n"/>
      <c r="B574" s="5" t="n"/>
      <c r="C574" s="19" t="n"/>
      <c r="D574" s="5" t="n"/>
      <c r="E574" s="5" t="n"/>
      <c r="F574" s="6">
        <f>IF(B574&amp;""="","",IFERROR(INDEX('الطلاب'!$C$6:$C$505,MATCH(B574&amp;"",'الطلاب'!$A$6:$A$505,0))&amp;"","كود غير موجود"))</f>
        <v/>
      </c>
      <c r="G574" s="24">
        <f>IF(OR(B574&amp;""="",NOT(ISNUMBER(A574))),"",IF(COUNTIFS($B$6:$B$2005,B574&amp;"",$A$6:$A$2005,"&gt;"&amp;A574)=0,1,0))</f>
        <v/>
      </c>
    </row>
    <row r="575">
      <c r="A575" s="13" t="n"/>
      <c r="B575" s="5" t="n"/>
      <c r="C575" s="19" t="n"/>
      <c r="D575" s="5" t="n"/>
      <c r="E575" s="5" t="n"/>
      <c r="F575" s="6">
        <f>IF(B575&amp;""="","",IFERROR(INDEX('الطلاب'!$C$6:$C$505,MATCH(B575&amp;"",'الطلاب'!$A$6:$A$505,0))&amp;"","كود غير موجود"))</f>
        <v/>
      </c>
      <c r="G575" s="24">
        <f>IF(OR(B575&amp;""="",NOT(ISNUMBER(A575))),"",IF(COUNTIFS($B$6:$B$2005,B575&amp;"",$A$6:$A$2005,"&gt;"&amp;A575)=0,1,0))</f>
        <v/>
      </c>
    </row>
    <row r="576">
      <c r="A576" s="13" t="n"/>
      <c r="B576" s="5" t="n"/>
      <c r="C576" s="19" t="n"/>
      <c r="D576" s="5" t="n"/>
      <c r="E576" s="5" t="n"/>
      <c r="F576" s="6">
        <f>IF(B576&amp;""="","",IFERROR(INDEX('الطلاب'!$C$6:$C$505,MATCH(B576&amp;"",'الطلاب'!$A$6:$A$505,0))&amp;"","كود غير موجود"))</f>
        <v/>
      </c>
      <c r="G576" s="24">
        <f>IF(OR(B576&amp;""="",NOT(ISNUMBER(A576))),"",IF(COUNTIFS($B$6:$B$2005,B576&amp;"",$A$6:$A$2005,"&gt;"&amp;A576)=0,1,0))</f>
        <v/>
      </c>
    </row>
    <row r="577">
      <c r="A577" s="13" t="n"/>
      <c r="B577" s="5" t="n"/>
      <c r="C577" s="19" t="n"/>
      <c r="D577" s="5" t="n"/>
      <c r="E577" s="5" t="n"/>
      <c r="F577" s="6">
        <f>IF(B577&amp;""="","",IFERROR(INDEX('الطلاب'!$C$6:$C$505,MATCH(B577&amp;"",'الطلاب'!$A$6:$A$505,0))&amp;"","كود غير موجود"))</f>
        <v/>
      </c>
      <c r="G577" s="24">
        <f>IF(OR(B577&amp;""="",NOT(ISNUMBER(A577))),"",IF(COUNTIFS($B$6:$B$2005,B577&amp;"",$A$6:$A$2005,"&gt;"&amp;A577)=0,1,0))</f>
        <v/>
      </c>
    </row>
    <row r="578">
      <c r="A578" s="13" t="n"/>
      <c r="B578" s="5" t="n"/>
      <c r="C578" s="19" t="n"/>
      <c r="D578" s="5" t="n"/>
      <c r="E578" s="5" t="n"/>
      <c r="F578" s="6">
        <f>IF(B578&amp;""="","",IFERROR(INDEX('الطلاب'!$C$6:$C$505,MATCH(B578&amp;"",'الطلاب'!$A$6:$A$505,0))&amp;"","كود غير موجود"))</f>
        <v/>
      </c>
      <c r="G578" s="24">
        <f>IF(OR(B578&amp;""="",NOT(ISNUMBER(A578))),"",IF(COUNTIFS($B$6:$B$2005,B578&amp;"",$A$6:$A$2005,"&gt;"&amp;A578)=0,1,0))</f>
        <v/>
      </c>
    </row>
    <row r="579">
      <c r="A579" s="13" t="n"/>
      <c r="B579" s="5" t="n"/>
      <c r="C579" s="19" t="n"/>
      <c r="D579" s="5" t="n"/>
      <c r="E579" s="5" t="n"/>
      <c r="F579" s="6">
        <f>IF(B579&amp;""="","",IFERROR(INDEX('الطلاب'!$C$6:$C$505,MATCH(B579&amp;"",'الطلاب'!$A$6:$A$505,0))&amp;"","كود غير موجود"))</f>
        <v/>
      </c>
      <c r="G579" s="24">
        <f>IF(OR(B579&amp;""="",NOT(ISNUMBER(A579))),"",IF(COUNTIFS($B$6:$B$2005,B579&amp;"",$A$6:$A$2005,"&gt;"&amp;A579)=0,1,0))</f>
        <v/>
      </c>
    </row>
    <row r="580">
      <c r="A580" s="13" t="n"/>
      <c r="B580" s="5" t="n"/>
      <c r="C580" s="19" t="n"/>
      <c r="D580" s="5" t="n"/>
      <c r="E580" s="5" t="n"/>
      <c r="F580" s="6">
        <f>IF(B580&amp;""="","",IFERROR(INDEX('الطلاب'!$C$6:$C$505,MATCH(B580&amp;"",'الطلاب'!$A$6:$A$505,0))&amp;"","كود غير موجود"))</f>
        <v/>
      </c>
      <c r="G580" s="24">
        <f>IF(OR(B580&amp;""="",NOT(ISNUMBER(A580))),"",IF(COUNTIFS($B$6:$B$2005,B580&amp;"",$A$6:$A$2005,"&gt;"&amp;A580)=0,1,0))</f>
        <v/>
      </c>
    </row>
    <row r="581">
      <c r="A581" s="13" t="n"/>
      <c r="B581" s="5" t="n"/>
      <c r="C581" s="19" t="n"/>
      <c r="D581" s="5" t="n"/>
      <c r="E581" s="5" t="n"/>
      <c r="F581" s="6">
        <f>IF(B581&amp;""="","",IFERROR(INDEX('الطلاب'!$C$6:$C$505,MATCH(B581&amp;"",'الطلاب'!$A$6:$A$505,0))&amp;"","كود غير موجود"))</f>
        <v/>
      </c>
      <c r="G581" s="24">
        <f>IF(OR(B581&amp;""="",NOT(ISNUMBER(A581))),"",IF(COUNTIFS($B$6:$B$2005,B581&amp;"",$A$6:$A$2005,"&gt;"&amp;A581)=0,1,0))</f>
        <v/>
      </c>
    </row>
    <row r="582">
      <c r="A582" s="13" t="n"/>
      <c r="B582" s="5" t="n"/>
      <c r="C582" s="19" t="n"/>
      <c r="D582" s="5" t="n"/>
      <c r="E582" s="5" t="n"/>
      <c r="F582" s="6">
        <f>IF(B582&amp;""="","",IFERROR(INDEX('الطلاب'!$C$6:$C$505,MATCH(B582&amp;"",'الطلاب'!$A$6:$A$505,0))&amp;"","كود غير موجود"))</f>
        <v/>
      </c>
      <c r="G582" s="24">
        <f>IF(OR(B582&amp;""="",NOT(ISNUMBER(A582))),"",IF(COUNTIFS($B$6:$B$2005,B582&amp;"",$A$6:$A$2005,"&gt;"&amp;A582)=0,1,0))</f>
        <v/>
      </c>
    </row>
    <row r="583">
      <c r="A583" s="13" t="n"/>
      <c r="B583" s="5" t="n"/>
      <c r="C583" s="19" t="n"/>
      <c r="D583" s="5" t="n"/>
      <c r="E583" s="5" t="n"/>
      <c r="F583" s="6">
        <f>IF(B583&amp;""="","",IFERROR(INDEX('الطلاب'!$C$6:$C$505,MATCH(B583&amp;"",'الطلاب'!$A$6:$A$505,0))&amp;"","كود غير موجود"))</f>
        <v/>
      </c>
      <c r="G583" s="24">
        <f>IF(OR(B583&amp;""="",NOT(ISNUMBER(A583))),"",IF(COUNTIFS($B$6:$B$2005,B583&amp;"",$A$6:$A$2005,"&gt;"&amp;A583)=0,1,0))</f>
        <v/>
      </c>
    </row>
    <row r="584">
      <c r="A584" s="13" t="n"/>
      <c r="B584" s="5" t="n"/>
      <c r="C584" s="19" t="n"/>
      <c r="D584" s="5" t="n"/>
      <c r="E584" s="5" t="n"/>
      <c r="F584" s="6">
        <f>IF(B584&amp;""="","",IFERROR(INDEX('الطلاب'!$C$6:$C$505,MATCH(B584&amp;"",'الطلاب'!$A$6:$A$505,0))&amp;"","كود غير موجود"))</f>
        <v/>
      </c>
      <c r="G584" s="24">
        <f>IF(OR(B584&amp;""="",NOT(ISNUMBER(A584))),"",IF(COUNTIFS($B$6:$B$2005,B584&amp;"",$A$6:$A$2005,"&gt;"&amp;A584)=0,1,0))</f>
        <v/>
      </c>
    </row>
    <row r="585">
      <c r="A585" s="13" t="n"/>
      <c r="B585" s="5" t="n"/>
      <c r="C585" s="19" t="n"/>
      <c r="D585" s="5" t="n"/>
      <c r="E585" s="5" t="n"/>
      <c r="F585" s="6">
        <f>IF(B585&amp;""="","",IFERROR(INDEX('الطلاب'!$C$6:$C$505,MATCH(B585&amp;"",'الطلاب'!$A$6:$A$505,0))&amp;"","كود غير موجود"))</f>
        <v/>
      </c>
      <c r="G585" s="24">
        <f>IF(OR(B585&amp;""="",NOT(ISNUMBER(A585))),"",IF(COUNTIFS($B$6:$B$2005,B585&amp;"",$A$6:$A$2005,"&gt;"&amp;A585)=0,1,0))</f>
        <v/>
      </c>
    </row>
    <row r="586">
      <c r="A586" s="13" t="n"/>
      <c r="B586" s="5" t="n"/>
      <c r="C586" s="19" t="n"/>
      <c r="D586" s="5" t="n"/>
      <c r="E586" s="5" t="n"/>
      <c r="F586" s="6">
        <f>IF(B586&amp;""="","",IFERROR(INDEX('الطلاب'!$C$6:$C$505,MATCH(B586&amp;"",'الطلاب'!$A$6:$A$505,0))&amp;"","كود غير موجود"))</f>
        <v/>
      </c>
      <c r="G586" s="24">
        <f>IF(OR(B586&amp;""="",NOT(ISNUMBER(A586))),"",IF(COUNTIFS($B$6:$B$2005,B586&amp;"",$A$6:$A$2005,"&gt;"&amp;A586)=0,1,0))</f>
        <v/>
      </c>
    </row>
    <row r="587">
      <c r="A587" s="13" t="n"/>
      <c r="B587" s="5" t="n"/>
      <c r="C587" s="19" t="n"/>
      <c r="D587" s="5" t="n"/>
      <c r="E587" s="5" t="n"/>
      <c r="F587" s="6">
        <f>IF(B587&amp;""="","",IFERROR(INDEX('الطلاب'!$C$6:$C$505,MATCH(B587&amp;"",'الطلاب'!$A$6:$A$505,0))&amp;"","كود غير موجود"))</f>
        <v/>
      </c>
      <c r="G587" s="24">
        <f>IF(OR(B587&amp;""="",NOT(ISNUMBER(A587))),"",IF(COUNTIFS($B$6:$B$2005,B587&amp;"",$A$6:$A$2005,"&gt;"&amp;A587)=0,1,0))</f>
        <v/>
      </c>
    </row>
    <row r="588">
      <c r="A588" s="13" t="n"/>
      <c r="B588" s="5" t="n"/>
      <c r="C588" s="19" t="n"/>
      <c r="D588" s="5" t="n"/>
      <c r="E588" s="5" t="n"/>
      <c r="F588" s="6">
        <f>IF(B588&amp;""="","",IFERROR(INDEX('الطلاب'!$C$6:$C$505,MATCH(B588&amp;"",'الطلاب'!$A$6:$A$505,0))&amp;"","كود غير موجود"))</f>
        <v/>
      </c>
      <c r="G588" s="24">
        <f>IF(OR(B588&amp;""="",NOT(ISNUMBER(A588))),"",IF(COUNTIFS($B$6:$B$2005,B588&amp;"",$A$6:$A$2005,"&gt;"&amp;A588)=0,1,0))</f>
        <v/>
      </c>
    </row>
    <row r="589">
      <c r="A589" s="13" t="n"/>
      <c r="B589" s="5" t="n"/>
      <c r="C589" s="19" t="n"/>
      <c r="D589" s="5" t="n"/>
      <c r="E589" s="5" t="n"/>
      <c r="F589" s="6">
        <f>IF(B589&amp;""="","",IFERROR(INDEX('الطلاب'!$C$6:$C$505,MATCH(B589&amp;"",'الطلاب'!$A$6:$A$505,0))&amp;"","كود غير موجود"))</f>
        <v/>
      </c>
      <c r="G589" s="24">
        <f>IF(OR(B589&amp;""="",NOT(ISNUMBER(A589))),"",IF(COUNTIFS($B$6:$B$2005,B589&amp;"",$A$6:$A$2005,"&gt;"&amp;A589)=0,1,0))</f>
        <v/>
      </c>
    </row>
    <row r="590">
      <c r="A590" s="13" t="n"/>
      <c r="B590" s="5" t="n"/>
      <c r="C590" s="19" t="n"/>
      <c r="D590" s="5" t="n"/>
      <c r="E590" s="5" t="n"/>
      <c r="F590" s="6">
        <f>IF(B590&amp;""="","",IFERROR(INDEX('الطلاب'!$C$6:$C$505,MATCH(B590&amp;"",'الطلاب'!$A$6:$A$505,0))&amp;"","كود غير موجود"))</f>
        <v/>
      </c>
      <c r="G590" s="24">
        <f>IF(OR(B590&amp;""="",NOT(ISNUMBER(A590))),"",IF(COUNTIFS($B$6:$B$2005,B590&amp;"",$A$6:$A$2005,"&gt;"&amp;A590)=0,1,0))</f>
        <v/>
      </c>
    </row>
    <row r="591">
      <c r="A591" s="13" t="n"/>
      <c r="B591" s="5" t="n"/>
      <c r="C591" s="19" t="n"/>
      <c r="D591" s="5" t="n"/>
      <c r="E591" s="5" t="n"/>
      <c r="F591" s="6">
        <f>IF(B591&amp;""="","",IFERROR(INDEX('الطلاب'!$C$6:$C$505,MATCH(B591&amp;"",'الطلاب'!$A$6:$A$505,0))&amp;"","كود غير موجود"))</f>
        <v/>
      </c>
      <c r="G591" s="24">
        <f>IF(OR(B591&amp;""="",NOT(ISNUMBER(A591))),"",IF(COUNTIFS($B$6:$B$2005,B591&amp;"",$A$6:$A$2005,"&gt;"&amp;A591)=0,1,0))</f>
        <v/>
      </c>
    </row>
    <row r="592">
      <c r="A592" s="13" t="n"/>
      <c r="B592" s="5" t="n"/>
      <c r="C592" s="19" t="n"/>
      <c r="D592" s="5" t="n"/>
      <c r="E592" s="5" t="n"/>
      <c r="F592" s="6">
        <f>IF(B592&amp;""="","",IFERROR(INDEX('الطلاب'!$C$6:$C$505,MATCH(B592&amp;"",'الطلاب'!$A$6:$A$505,0))&amp;"","كود غير موجود"))</f>
        <v/>
      </c>
      <c r="G592" s="24">
        <f>IF(OR(B592&amp;""="",NOT(ISNUMBER(A592))),"",IF(COUNTIFS($B$6:$B$2005,B592&amp;"",$A$6:$A$2005,"&gt;"&amp;A592)=0,1,0))</f>
        <v/>
      </c>
    </row>
    <row r="593">
      <c r="A593" s="13" t="n"/>
      <c r="B593" s="5" t="n"/>
      <c r="C593" s="19" t="n"/>
      <c r="D593" s="5" t="n"/>
      <c r="E593" s="5" t="n"/>
      <c r="F593" s="6">
        <f>IF(B593&amp;""="","",IFERROR(INDEX('الطلاب'!$C$6:$C$505,MATCH(B593&amp;"",'الطلاب'!$A$6:$A$505,0))&amp;"","كود غير موجود"))</f>
        <v/>
      </c>
      <c r="G593" s="24">
        <f>IF(OR(B593&amp;""="",NOT(ISNUMBER(A593))),"",IF(COUNTIFS($B$6:$B$2005,B593&amp;"",$A$6:$A$2005,"&gt;"&amp;A593)=0,1,0))</f>
        <v/>
      </c>
    </row>
    <row r="594">
      <c r="A594" s="13" t="n"/>
      <c r="B594" s="5" t="n"/>
      <c r="C594" s="19" t="n"/>
      <c r="D594" s="5" t="n"/>
      <c r="E594" s="5" t="n"/>
      <c r="F594" s="6">
        <f>IF(B594&amp;""="","",IFERROR(INDEX('الطلاب'!$C$6:$C$505,MATCH(B594&amp;"",'الطلاب'!$A$6:$A$505,0))&amp;"","كود غير موجود"))</f>
        <v/>
      </c>
      <c r="G594" s="24">
        <f>IF(OR(B594&amp;""="",NOT(ISNUMBER(A594))),"",IF(COUNTIFS($B$6:$B$2005,B594&amp;"",$A$6:$A$2005,"&gt;"&amp;A594)=0,1,0))</f>
        <v/>
      </c>
    </row>
    <row r="595">
      <c r="A595" s="13" t="n"/>
      <c r="B595" s="5" t="n"/>
      <c r="C595" s="19" t="n"/>
      <c r="D595" s="5" t="n"/>
      <c r="E595" s="5" t="n"/>
      <c r="F595" s="6">
        <f>IF(B595&amp;""="","",IFERROR(INDEX('الطلاب'!$C$6:$C$505,MATCH(B595&amp;"",'الطلاب'!$A$6:$A$505,0))&amp;"","كود غير موجود"))</f>
        <v/>
      </c>
      <c r="G595" s="24">
        <f>IF(OR(B595&amp;""="",NOT(ISNUMBER(A595))),"",IF(COUNTIFS($B$6:$B$2005,B595&amp;"",$A$6:$A$2005,"&gt;"&amp;A595)=0,1,0))</f>
        <v/>
      </c>
    </row>
    <row r="596">
      <c r="A596" s="13" t="n"/>
      <c r="B596" s="5" t="n"/>
      <c r="C596" s="19" t="n"/>
      <c r="D596" s="5" t="n"/>
      <c r="E596" s="5" t="n"/>
      <c r="F596" s="6">
        <f>IF(B596&amp;""="","",IFERROR(INDEX('الطلاب'!$C$6:$C$505,MATCH(B596&amp;"",'الطلاب'!$A$6:$A$505,0))&amp;"","كود غير موجود"))</f>
        <v/>
      </c>
      <c r="G596" s="24">
        <f>IF(OR(B596&amp;""="",NOT(ISNUMBER(A596))),"",IF(COUNTIFS($B$6:$B$2005,B596&amp;"",$A$6:$A$2005,"&gt;"&amp;A596)=0,1,0))</f>
        <v/>
      </c>
    </row>
    <row r="597">
      <c r="A597" s="13" t="n"/>
      <c r="B597" s="5" t="n"/>
      <c r="C597" s="19" t="n"/>
      <c r="D597" s="5" t="n"/>
      <c r="E597" s="5" t="n"/>
      <c r="F597" s="6">
        <f>IF(B597&amp;""="","",IFERROR(INDEX('الطلاب'!$C$6:$C$505,MATCH(B597&amp;"",'الطلاب'!$A$6:$A$505,0))&amp;"","كود غير موجود"))</f>
        <v/>
      </c>
      <c r="G597" s="24">
        <f>IF(OR(B597&amp;""="",NOT(ISNUMBER(A597))),"",IF(COUNTIFS($B$6:$B$2005,B597&amp;"",$A$6:$A$2005,"&gt;"&amp;A597)=0,1,0))</f>
        <v/>
      </c>
    </row>
    <row r="598">
      <c r="A598" s="13" t="n"/>
      <c r="B598" s="5" t="n"/>
      <c r="C598" s="19" t="n"/>
      <c r="D598" s="5" t="n"/>
      <c r="E598" s="5" t="n"/>
      <c r="F598" s="6">
        <f>IF(B598&amp;""="","",IFERROR(INDEX('الطلاب'!$C$6:$C$505,MATCH(B598&amp;"",'الطلاب'!$A$6:$A$505,0))&amp;"","كود غير موجود"))</f>
        <v/>
      </c>
      <c r="G598" s="24">
        <f>IF(OR(B598&amp;""="",NOT(ISNUMBER(A598))),"",IF(COUNTIFS($B$6:$B$2005,B598&amp;"",$A$6:$A$2005,"&gt;"&amp;A598)=0,1,0))</f>
        <v/>
      </c>
    </row>
    <row r="599">
      <c r="A599" s="13" t="n"/>
      <c r="B599" s="5" t="n"/>
      <c r="C599" s="19" t="n"/>
      <c r="D599" s="5" t="n"/>
      <c r="E599" s="5" t="n"/>
      <c r="F599" s="6">
        <f>IF(B599&amp;""="","",IFERROR(INDEX('الطلاب'!$C$6:$C$505,MATCH(B599&amp;"",'الطلاب'!$A$6:$A$505,0))&amp;"","كود غير موجود"))</f>
        <v/>
      </c>
      <c r="G599" s="24">
        <f>IF(OR(B599&amp;""="",NOT(ISNUMBER(A599))),"",IF(COUNTIFS($B$6:$B$2005,B599&amp;"",$A$6:$A$2005,"&gt;"&amp;A599)=0,1,0))</f>
        <v/>
      </c>
    </row>
    <row r="600">
      <c r="A600" s="13" t="n"/>
      <c r="B600" s="5" t="n"/>
      <c r="C600" s="19" t="n"/>
      <c r="D600" s="5" t="n"/>
      <c r="E600" s="5" t="n"/>
      <c r="F600" s="6">
        <f>IF(B600&amp;""="","",IFERROR(INDEX('الطلاب'!$C$6:$C$505,MATCH(B600&amp;"",'الطلاب'!$A$6:$A$505,0))&amp;"","كود غير موجود"))</f>
        <v/>
      </c>
      <c r="G600" s="24">
        <f>IF(OR(B600&amp;""="",NOT(ISNUMBER(A600))),"",IF(COUNTIFS($B$6:$B$2005,B600&amp;"",$A$6:$A$2005,"&gt;"&amp;A600)=0,1,0))</f>
        <v/>
      </c>
    </row>
    <row r="601">
      <c r="A601" s="13" t="n"/>
      <c r="B601" s="5" t="n"/>
      <c r="C601" s="19" t="n"/>
      <c r="D601" s="5" t="n"/>
      <c r="E601" s="5" t="n"/>
      <c r="F601" s="6">
        <f>IF(B601&amp;""="","",IFERROR(INDEX('الطلاب'!$C$6:$C$505,MATCH(B601&amp;"",'الطلاب'!$A$6:$A$505,0))&amp;"","كود غير موجود"))</f>
        <v/>
      </c>
      <c r="G601" s="24">
        <f>IF(OR(B601&amp;""="",NOT(ISNUMBER(A601))),"",IF(COUNTIFS($B$6:$B$2005,B601&amp;"",$A$6:$A$2005,"&gt;"&amp;A601)=0,1,0))</f>
        <v/>
      </c>
    </row>
    <row r="602">
      <c r="A602" s="13" t="n"/>
      <c r="B602" s="5" t="n"/>
      <c r="C602" s="19" t="n"/>
      <c r="D602" s="5" t="n"/>
      <c r="E602" s="5" t="n"/>
      <c r="F602" s="6">
        <f>IF(B602&amp;""="","",IFERROR(INDEX('الطلاب'!$C$6:$C$505,MATCH(B602&amp;"",'الطلاب'!$A$6:$A$505,0))&amp;"","كود غير موجود"))</f>
        <v/>
      </c>
      <c r="G602" s="24">
        <f>IF(OR(B602&amp;""="",NOT(ISNUMBER(A602))),"",IF(COUNTIFS($B$6:$B$2005,B602&amp;"",$A$6:$A$2005,"&gt;"&amp;A602)=0,1,0))</f>
        <v/>
      </c>
    </row>
    <row r="603">
      <c r="A603" s="13" t="n"/>
      <c r="B603" s="5" t="n"/>
      <c r="C603" s="19" t="n"/>
      <c r="D603" s="5" t="n"/>
      <c r="E603" s="5" t="n"/>
      <c r="F603" s="6">
        <f>IF(B603&amp;""="","",IFERROR(INDEX('الطلاب'!$C$6:$C$505,MATCH(B603&amp;"",'الطلاب'!$A$6:$A$505,0))&amp;"","كود غير موجود"))</f>
        <v/>
      </c>
      <c r="G603" s="24">
        <f>IF(OR(B603&amp;""="",NOT(ISNUMBER(A603))),"",IF(COUNTIFS($B$6:$B$2005,B603&amp;"",$A$6:$A$2005,"&gt;"&amp;A603)=0,1,0))</f>
        <v/>
      </c>
    </row>
    <row r="604">
      <c r="A604" s="13" t="n"/>
      <c r="B604" s="5" t="n"/>
      <c r="C604" s="19" t="n"/>
      <c r="D604" s="5" t="n"/>
      <c r="E604" s="5" t="n"/>
      <c r="F604" s="6">
        <f>IF(B604&amp;""="","",IFERROR(INDEX('الطلاب'!$C$6:$C$505,MATCH(B604&amp;"",'الطلاب'!$A$6:$A$505,0))&amp;"","كود غير موجود"))</f>
        <v/>
      </c>
      <c r="G604" s="24">
        <f>IF(OR(B604&amp;""="",NOT(ISNUMBER(A604))),"",IF(COUNTIFS($B$6:$B$2005,B604&amp;"",$A$6:$A$2005,"&gt;"&amp;A604)=0,1,0))</f>
        <v/>
      </c>
    </row>
    <row r="605">
      <c r="A605" s="13" t="n"/>
      <c r="B605" s="5" t="n"/>
      <c r="C605" s="19" t="n"/>
      <c r="D605" s="5" t="n"/>
      <c r="E605" s="5" t="n"/>
      <c r="F605" s="6">
        <f>IF(B605&amp;""="","",IFERROR(INDEX('الطلاب'!$C$6:$C$505,MATCH(B605&amp;"",'الطلاب'!$A$6:$A$505,0))&amp;"","كود غير موجود"))</f>
        <v/>
      </c>
      <c r="G605" s="24">
        <f>IF(OR(B605&amp;""="",NOT(ISNUMBER(A605))),"",IF(COUNTIFS($B$6:$B$2005,B605&amp;"",$A$6:$A$2005,"&gt;"&amp;A605)=0,1,0))</f>
        <v/>
      </c>
    </row>
    <row r="606">
      <c r="A606" s="13" t="n"/>
      <c r="B606" s="5" t="n"/>
      <c r="C606" s="19" t="n"/>
      <c r="D606" s="5" t="n"/>
      <c r="E606" s="5" t="n"/>
      <c r="F606" s="6">
        <f>IF(B606&amp;""="","",IFERROR(INDEX('الطلاب'!$C$6:$C$505,MATCH(B606&amp;"",'الطلاب'!$A$6:$A$505,0))&amp;"","كود غير موجود"))</f>
        <v/>
      </c>
      <c r="G606" s="24">
        <f>IF(OR(B606&amp;""="",NOT(ISNUMBER(A606))),"",IF(COUNTIFS($B$6:$B$2005,B606&amp;"",$A$6:$A$2005,"&gt;"&amp;A606)=0,1,0))</f>
        <v/>
      </c>
    </row>
    <row r="607">
      <c r="A607" s="13" t="n"/>
      <c r="B607" s="5" t="n"/>
      <c r="C607" s="19" t="n"/>
      <c r="D607" s="5" t="n"/>
      <c r="E607" s="5" t="n"/>
      <c r="F607" s="6">
        <f>IF(B607&amp;""="","",IFERROR(INDEX('الطلاب'!$C$6:$C$505,MATCH(B607&amp;"",'الطلاب'!$A$6:$A$505,0))&amp;"","كود غير موجود"))</f>
        <v/>
      </c>
      <c r="G607" s="24">
        <f>IF(OR(B607&amp;""="",NOT(ISNUMBER(A607))),"",IF(COUNTIFS($B$6:$B$2005,B607&amp;"",$A$6:$A$2005,"&gt;"&amp;A607)=0,1,0))</f>
        <v/>
      </c>
    </row>
    <row r="608">
      <c r="A608" s="13" t="n"/>
      <c r="B608" s="5" t="n"/>
      <c r="C608" s="19" t="n"/>
      <c r="D608" s="5" t="n"/>
      <c r="E608" s="5" t="n"/>
      <c r="F608" s="6">
        <f>IF(B608&amp;""="","",IFERROR(INDEX('الطلاب'!$C$6:$C$505,MATCH(B608&amp;"",'الطلاب'!$A$6:$A$505,0))&amp;"","كود غير موجود"))</f>
        <v/>
      </c>
      <c r="G608" s="24">
        <f>IF(OR(B608&amp;""="",NOT(ISNUMBER(A608))),"",IF(COUNTIFS($B$6:$B$2005,B608&amp;"",$A$6:$A$2005,"&gt;"&amp;A608)=0,1,0))</f>
        <v/>
      </c>
    </row>
    <row r="609">
      <c r="A609" s="13" t="n"/>
      <c r="B609" s="5" t="n"/>
      <c r="C609" s="19" t="n"/>
      <c r="D609" s="5" t="n"/>
      <c r="E609" s="5" t="n"/>
      <c r="F609" s="6">
        <f>IF(B609&amp;""="","",IFERROR(INDEX('الطلاب'!$C$6:$C$505,MATCH(B609&amp;"",'الطلاب'!$A$6:$A$505,0))&amp;"","كود غير موجود"))</f>
        <v/>
      </c>
      <c r="G609" s="24">
        <f>IF(OR(B609&amp;""="",NOT(ISNUMBER(A609))),"",IF(COUNTIFS($B$6:$B$2005,B609&amp;"",$A$6:$A$2005,"&gt;"&amp;A609)=0,1,0))</f>
        <v/>
      </c>
    </row>
    <row r="610">
      <c r="A610" s="13" t="n"/>
      <c r="B610" s="5" t="n"/>
      <c r="C610" s="19" t="n"/>
      <c r="D610" s="5" t="n"/>
      <c r="E610" s="5" t="n"/>
      <c r="F610" s="6">
        <f>IF(B610&amp;""="","",IFERROR(INDEX('الطلاب'!$C$6:$C$505,MATCH(B610&amp;"",'الطلاب'!$A$6:$A$505,0))&amp;"","كود غير موجود"))</f>
        <v/>
      </c>
      <c r="G610" s="24">
        <f>IF(OR(B610&amp;""="",NOT(ISNUMBER(A610))),"",IF(COUNTIFS($B$6:$B$2005,B610&amp;"",$A$6:$A$2005,"&gt;"&amp;A610)=0,1,0))</f>
        <v/>
      </c>
    </row>
    <row r="611">
      <c r="A611" s="13" t="n"/>
      <c r="B611" s="5" t="n"/>
      <c r="C611" s="19" t="n"/>
      <c r="D611" s="5" t="n"/>
      <c r="E611" s="5" t="n"/>
      <c r="F611" s="6">
        <f>IF(B611&amp;""="","",IFERROR(INDEX('الطلاب'!$C$6:$C$505,MATCH(B611&amp;"",'الطلاب'!$A$6:$A$505,0))&amp;"","كود غير موجود"))</f>
        <v/>
      </c>
      <c r="G611" s="24">
        <f>IF(OR(B611&amp;""="",NOT(ISNUMBER(A611))),"",IF(COUNTIFS($B$6:$B$2005,B611&amp;"",$A$6:$A$2005,"&gt;"&amp;A611)=0,1,0))</f>
        <v/>
      </c>
    </row>
    <row r="612">
      <c r="A612" s="13" t="n"/>
      <c r="B612" s="5" t="n"/>
      <c r="C612" s="19" t="n"/>
      <c r="D612" s="5" t="n"/>
      <c r="E612" s="5" t="n"/>
      <c r="F612" s="6">
        <f>IF(B612&amp;""="","",IFERROR(INDEX('الطلاب'!$C$6:$C$505,MATCH(B612&amp;"",'الطلاب'!$A$6:$A$505,0))&amp;"","كود غير موجود"))</f>
        <v/>
      </c>
      <c r="G612" s="24">
        <f>IF(OR(B612&amp;""="",NOT(ISNUMBER(A612))),"",IF(COUNTIFS($B$6:$B$2005,B612&amp;"",$A$6:$A$2005,"&gt;"&amp;A612)=0,1,0))</f>
        <v/>
      </c>
    </row>
    <row r="613">
      <c r="A613" s="13" t="n"/>
      <c r="B613" s="5" t="n"/>
      <c r="C613" s="19" t="n"/>
      <c r="D613" s="5" t="n"/>
      <c r="E613" s="5" t="n"/>
      <c r="F613" s="6">
        <f>IF(B613&amp;""="","",IFERROR(INDEX('الطلاب'!$C$6:$C$505,MATCH(B613&amp;"",'الطلاب'!$A$6:$A$505,0))&amp;"","كود غير موجود"))</f>
        <v/>
      </c>
      <c r="G613" s="24">
        <f>IF(OR(B613&amp;""="",NOT(ISNUMBER(A613))),"",IF(COUNTIFS($B$6:$B$2005,B613&amp;"",$A$6:$A$2005,"&gt;"&amp;A613)=0,1,0))</f>
        <v/>
      </c>
    </row>
    <row r="614">
      <c r="A614" s="13" t="n"/>
      <c r="B614" s="5" t="n"/>
      <c r="C614" s="19" t="n"/>
      <c r="D614" s="5" t="n"/>
      <c r="E614" s="5" t="n"/>
      <c r="F614" s="6">
        <f>IF(B614&amp;""="","",IFERROR(INDEX('الطلاب'!$C$6:$C$505,MATCH(B614&amp;"",'الطلاب'!$A$6:$A$505,0))&amp;"","كود غير موجود"))</f>
        <v/>
      </c>
      <c r="G614" s="24">
        <f>IF(OR(B614&amp;""="",NOT(ISNUMBER(A614))),"",IF(COUNTIFS($B$6:$B$2005,B614&amp;"",$A$6:$A$2005,"&gt;"&amp;A614)=0,1,0))</f>
        <v/>
      </c>
    </row>
    <row r="615">
      <c r="A615" s="13" t="n"/>
      <c r="B615" s="5" t="n"/>
      <c r="C615" s="19" t="n"/>
      <c r="D615" s="5" t="n"/>
      <c r="E615" s="5" t="n"/>
      <c r="F615" s="6">
        <f>IF(B615&amp;""="","",IFERROR(INDEX('الطلاب'!$C$6:$C$505,MATCH(B615&amp;"",'الطلاب'!$A$6:$A$505,0))&amp;"","كود غير موجود"))</f>
        <v/>
      </c>
      <c r="G615" s="24">
        <f>IF(OR(B615&amp;""="",NOT(ISNUMBER(A615))),"",IF(COUNTIFS($B$6:$B$2005,B615&amp;"",$A$6:$A$2005,"&gt;"&amp;A615)=0,1,0))</f>
        <v/>
      </c>
    </row>
    <row r="616">
      <c r="A616" s="13" t="n"/>
      <c r="B616" s="5" t="n"/>
      <c r="C616" s="19" t="n"/>
      <c r="D616" s="5" t="n"/>
      <c r="E616" s="5" t="n"/>
      <c r="F616" s="6">
        <f>IF(B616&amp;""="","",IFERROR(INDEX('الطلاب'!$C$6:$C$505,MATCH(B616&amp;"",'الطلاب'!$A$6:$A$505,0))&amp;"","كود غير موجود"))</f>
        <v/>
      </c>
      <c r="G616" s="24">
        <f>IF(OR(B616&amp;""="",NOT(ISNUMBER(A616))),"",IF(COUNTIFS($B$6:$B$2005,B616&amp;"",$A$6:$A$2005,"&gt;"&amp;A616)=0,1,0))</f>
        <v/>
      </c>
    </row>
    <row r="617">
      <c r="A617" s="13" t="n"/>
      <c r="B617" s="5" t="n"/>
      <c r="C617" s="19" t="n"/>
      <c r="D617" s="5" t="n"/>
      <c r="E617" s="5" t="n"/>
      <c r="F617" s="6">
        <f>IF(B617&amp;""="","",IFERROR(INDEX('الطلاب'!$C$6:$C$505,MATCH(B617&amp;"",'الطلاب'!$A$6:$A$505,0))&amp;"","كود غير موجود"))</f>
        <v/>
      </c>
      <c r="G617" s="24">
        <f>IF(OR(B617&amp;""="",NOT(ISNUMBER(A617))),"",IF(COUNTIFS($B$6:$B$2005,B617&amp;"",$A$6:$A$2005,"&gt;"&amp;A617)=0,1,0))</f>
        <v/>
      </c>
    </row>
    <row r="618">
      <c r="A618" s="13" t="n"/>
      <c r="B618" s="5" t="n"/>
      <c r="C618" s="19" t="n"/>
      <c r="D618" s="5" t="n"/>
      <c r="E618" s="5" t="n"/>
      <c r="F618" s="6">
        <f>IF(B618&amp;""="","",IFERROR(INDEX('الطلاب'!$C$6:$C$505,MATCH(B618&amp;"",'الطلاب'!$A$6:$A$505,0))&amp;"","كود غير موجود"))</f>
        <v/>
      </c>
      <c r="G618" s="24">
        <f>IF(OR(B618&amp;""="",NOT(ISNUMBER(A618))),"",IF(COUNTIFS($B$6:$B$2005,B618&amp;"",$A$6:$A$2005,"&gt;"&amp;A618)=0,1,0))</f>
        <v/>
      </c>
    </row>
    <row r="619">
      <c r="A619" s="13" t="n"/>
      <c r="B619" s="5" t="n"/>
      <c r="C619" s="19" t="n"/>
      <c r="D619" s="5" t="n"/>
      <c r="E619" s="5" t="n"/>
      <c r="F619" s="6">
        <f>IF(B619&amp;""="","",IFERROR(INDEX('الطلاب'!$C$6:$C$505,MATCH(B619&amp;"",'الطلاب'!$A$6:$A$505,0))&amp;"","كود غير موجود"))</f>
        <v/>
      </c>
      <c r="G619" s="24">
        <f>IF(OR(B619&amp;""="",NOT(ISNUMBER(A619))),"",IF(COUNTIFS($B$6:$B$2005,B619&amp;"",$A$6:$A$2005,"&gt;"&amp;A619)=0,1,0))</f>
        <v/>
      </c>
    </row>
    <row r="620">
      <c r="A620" s="13" t="n"/>
      <c r="B620" s="5" t="n"/>
      <c r="C620" s="19" t="n"/>
      <c r="D620" s="5" t="n"/>
      <c r="E620" s="5" t="n"/>
      <c r="F620" s="6">
        <f>IF(B620&amp;""="","",IFERROR(INDEX('الطلاب'!$C$6:$C$505,MATCH(B620&amp;"",'الطلاب'!$A$6:$A$505,0))&amp;"","كود غير موجود"))</f>
        <v/>
      </c>
      <c r="G620" s="24">
        <f>IF(OR(B620&amp;""="",NOT(ISNUMBER(A620))),"",IF(COUNTIFS($B$6:$B$2005,B620&amp;"",$A$6:$A$2005,"&gt;"&amp;A620)=0,1,0))</f>
        <v/>
      </c>
    </row>
    <row r="621">
      <c r="A621" s="13" t="n"/>
      <c r="B621" s="5" t="n"/>
      <c r="C621" s="19" t="n"/>
      <c r="D621" s="5" t="n"/>
      <c r="E621" s="5" t="n"/>
      <c r="F621" s="6">
        <f>IF(B621&amp;""="","",IFERROR(INDEX('الطلاب'!$C$6:$C$505,MATCH(B621&amp;"",'الطلاب'!$A$6:$A$505,0))&amp;"","كود غير موجود"))</f>
        <v/>
      </c>
      <c r="G621" s="24">
        <f>IF(OR(B621&amp;""="",NOT(ISNUMBER(A621))),"",IF(COUNTIFS($B$6:$B$2005,B621&amp;"",$A$6:$A$2005,"&gt;"&amp;A621)=0,1,0))</f>
        <v/>
      </c>
    </row>
    <row r="622">
      <c r="A622" s="13" t="n"/>
      <c r="B622" s="5" t="n"/>
      <c r="C622" s="19" t="n"/>
      <c r="D622" s="5" t="n"/>
      <c r="E622" s="5" t="n"/>
      <c r="F622" s="6">
        <f>IF(B622&amp;""="","",IFERROR(INDEX('الطلاب'!$C$6:$C$505,MATCH(B622&amp;"",'الطلاب'!$A$6:$A$505,0))&amp;"","كود غير موجود"))</f>
        <v/>
      </c>
      <c r="G622" s="24">
        <f>IF(OR(B622&amp;""="",NOT(ISNUMBER(A622))),"",IF(COUNTIFS($B$6:$B$2005,B622&amp;"",$A$6:$A$2005,"&gt;"&amp;A622)=0,1,0))</f>
        <v/>
      </c>
    </row>
    <row r="623">
      <c r="A623" s="13" t="n"/>
      <c r="B623" s="5" t="n"/>
      <c r="C623" s="19" t="n"/>
      <c r="D623" s="5" t="n"/>
      <c r="E623" s="5" t="n"/>
      <c r="F623" s="6">
        <f>IF(B623&amp;""="","",IFERROR(INDEX('الطلاب'!$C$6:$C$505,MATCH(B623&amp;"",'الطلاب'!$A$6:$A$505,0))&amp;"","كود غير موجود"))</f>
        <v/>
      </c>
      <c r="G623" s="24">
        <f>IF(OR(B623&amp;""="",NOT(ISNUMBER(A623))),"",IF(COUNTIFS($B$6:$B$2005,B623&amp;"",$A$6:$A$2005,"&gt;"&amp;A623)=0,1,0))</f>
        <v/>
      </c>
    </row>
    <row r="624">
      <c r="A624" s="13" t="n"/>
      <c r="B624" s="5" t="n"/>
      <c r="C624" s="19" t="n"/>
      <c r="D624" s="5" t="n"/>
      <c r="E624" s="5" t="n"/>
      <c r="F624" s="6">
        <f>IF(B624&amp;""="","",IFERROR(INDEX('الطلاب'!$C$6:$C$505,MATCH(B624&amp;"",'الطلاب'!$A$6:$A$505,0))&amp;"","كود غير موجود"))</f>
        <v/>
      </c>
      <c r="G624" s="24">
        <f>IF(OR(B624&amp;""="",NOT(ISNUMBER(A624))),"",IF(COUNTIFS($B$6:$B$2005,B624&amp;"",$A$6:$A$2005,"&gt;"&amp;A624)=0,1,0))</f>
        <v/>
      </c>
    </row>
    <row r="625">
      <c r="A625" s="13" t="n"/>
      <c r="B625" s="5" t="n"/>
      <c r="C625" s="19" t="n"/>
      <c r="D625" s="5" t="n"/>
      <c r="E625" s="5" t="n"/>
      <c r="F625" s="6">
        <f>IF(B625&amp;""="","",IFERROR(INDEX('الطلاب'!$C$6:$C$505,MATCH(B625&amp;"",'الطلاب'!$A$6:$A$505,0))&amp;"","كود غير موجود"))</f>
        <v/>
      </c>
      <c r="G625" s="24">
        <f>IF(OR(B625&amp;""="",NOT(ISNUMBER(A625))),"",IF(COUNTIFS($B$6:$B$2005,B625&amp;"",$A$6:$A$2005,"&gt;"&amp;A625)=0,1,0))</f>
        <v/>
      </c>
    </row>
    <row r="626">
      <c r="A626" s="13" t="n"/>
      <c r="B626" s="5" t="n"/>
      <c r="C626" s="19" t="n"/>
      <c r="D626" s="5" t="n"/>
      <c r="E626" s="5" t="n"/>
      <c r="F626" s="6">
        <f>IF(B626&amp;""="","",IFERROR(INDEX('الطلاب'!$C$6:$C$505,MATCH(B626&amp;"",'الطلاب'!$A$6:$A$505,0))&amp;"","كود غير موجود"))</f>
        <v/>
      </c>
      <c r="G626" s="24">
        <f>IF(OR(B626&amp;""="",NOT(ISNUMBER(A626))),"",IF(COUNTIFS($B$6:$B$2005,B626&amp;"",$A$6:$A$2005,"&gt;"&amp;A626)=0,1,0))</f>
        <v/>
      </c>
    </row>
    <row r="627">
      <c r="A627" s="13" t="n"/>
      <c r="B627" s="5" t="n"/>
      <c r="C627" s="19" t="n"/>
      <c r="D627" s="5" t="n"/>
      <c r="E627" s="5" t="n"/>
      <c r="F627" s="6">
        <f>IF(B627&amp;""="","",IFERROR(INDEX('الطلاب'!$C$6:$C$505,MATCH(B627&amp;"",'الطلاب'!$A$6:$A$505,0))&amp;"","كود غير موجود"))</f>
        <v/>
      </c>
      <c r="G627" s="24">
        <f>IF(OR(B627&amp;""="",NOT(ISNUMBER(A627))),"",IF(COUNTIFS($B$6:$B$2005,B627&amp;"",$A$6:$A$2005,"&gt;"&amp;A627)=0,1,0))</f>
        <v/>
      </c>
    </row>
    <row r="628">
      <c r="A628" s="13" t="n"/>
      <c r="B628" s="5" t="n"/>
      <c r="C628" s="19" t="n"/>
      <c r="D628" s="5" t="n"/>
      <c r="E628" s="5" t="n"/>
      <c r="F628" s="6">
        <f>IF(B628&amp;""="","",IFERROR(INDEX('الطلاب'!$C$6:$C$505,MATCH(B628&amp;"",'الطلاب'!$A$6:$A$505,0))&amp;"","كود غير موجود"))</f>
        <v/>
      </c>
      <c r="G628" s="24">
        <f>IF(OR(B628&amp;""="",NOT(ISNUMBER(A628))),"",IF(COUNTIFS($B$6:$B$2005,B628&amp;"",$A$6:$A$2005,"&gt;"&amp;A628)=0,1,0))</f>
        <v/>
      </c>
    </row>
    <row r="629">
      <c r="A629" s="13" t="n"/>
      <c r="B629" s="5" t="n"/>
      <c r="C629" s="19" t="n"/>
      <c r="D629" s="5" t="n"/>
      <c r="E629" s="5" t="n"/>
      <c r="F629" s="6">
        <f>IF(B629&amp;""="","",IFERROR(INDEX('الطلاب'!$C$6:$C$505,MATCH(B629&amp;"",'الطلاب'!$A$6:$A$505,0))&amp;"","كود غير موجود"))</f>
        <v/>
      </c>
      <c r="G629" s="24">
        <f>IF(OR(B629&amp;""="",NOT(ISNUMBER(A629))),"",IF(COUNTIFS($B$6:$B$2005,B629&amp;"",$A$6:$A$2005,"&gt;"&amp;A629)=0,1,0))</f>
        <v/>
      </c>
    </row>
    <row r="630">
      <c r="A630" s="13" t="n"/>
      <c r="B630" s="5" t="n"/>
      <c r="C630" s="19" t="n"/>
      <c r="D630" s="5" t="n"/>
      <c r="E630" s="5" t="n"/>
      <c r="F630" s="6">
        <f>IF(B630&amp;""="","",IFERROR(INDEX('الطلاب'!$C$6:$C$505,MATCH(B630&amp;"",'الطلاب'!$A$6:$A$505,0))&amp;"","كود غير موجود"))</f>
        <v/>
      </c>
      <c r="G630" s="24">
        <f>IF(OR(B630&amp;""="",NOT(ISNUMBER(A630))),"",IF(COUNTIFS($B$6:$B$2005,B630&amp;"",$A$6:$A$2005,"&gt;"&amp;A630)=0,1,0))</f>
        <v/>
      </c>
    </row>
    <row r="631">
      <c r="A631" s="13" t="n"/>
      <c r="B631" s="5" t="n"/>
      <c r="C631" s="19" t="n"/>
      <c r="D631" s="5" t="n"/>
      <c r="E631" s="5" t="n"/>
      <c r="F631" s="6">
        <f>IF(B631&amp;""="","",IFERROR(INDEX('الطلاب'!$C$6:$C$505,MATCH(B631&amp;"",'الطلاب'!$A$6:$A$505,0))&amp;"","كود غير موجود"))</f>
        <v/>
      </c>
      <c r="G631" s="24">
        <f>IF(OR(B631&amp;""="",NOT(ISNUMBER(A631))),"",IF(COUNTIFS($B$6:$B$2005,B631&amp;"",$A$6:$A$2005,"&gt;"&amp;A631)=0,1,0))</f>
        <v/>
      </c>
    </row>
    <row r="632">
      <c r="A632" s="13" t="n"/>
      <c r="B632" s="5" t="n"/>
      <c r="C632" s="19" t="n"/>
      <c r="D632" s="5" t="n"/>
      <c r="E632" s="5" t="n"/>
      <c r="F632" s="6">
        <f>IF(B632&amp;""="","",IFERROR(INDEX('الطلاب'!$C$6:$C$505,MATCH(B632&amp;"",'الطلاب'!$A$6:$A$505,0))&amp;"","كود غير موجود"))</f>
        <v/>
      </c>
      <c r="G632" s="24">
        <f>IF(OR(B632&amp;""="",NOT(ISNUMBER(A632))),"",IF(COUNTIFS($B$6:$B$2005,B632&amp;"",$A$6:$A$2005,"&gt;"&amp;A632)=0,1,0))</f>
        <v/>
      </c>
    </row>
    <row r="633">
      <c r="A633" s="13" t="n"/>
      <c r="B633" s="5" t="n"/>
      <c r="C633" s="19" t="n"/>
      <c r="D633" s="5" t="n"/>
      <c r="E633" s="5" t="n"/>
      <c r="F633" s="6">
        <f>IF(B633&amp;""="","",IFERROR(INDEX('الطلاب'!$C$6:$C$505,MATCH(B633&amp;"",'الطلاب'!$A$6:$A$505,0))&amp;"","كود غير موجود"))</f>
        <v/>
      </c>
      <c r="G633" s="24">
        <f>IF(OR(B633&amp;""="",NOT(ISNUMBER(A633))),"",IF(COUNTIFS($B$6:$B$2005,B633&amp;"",$A$6:$A$2005,"&gt;"&amp;A633)=0,1,0))</f>
        <v/>
      </c>
    </row>
    <row r="634">
      <c r="A634" s="13" t="n"/>
      <c r="B634" s="5" t="n"/>
      <c r="C634" s="19" t="n"/>
      <c r="D634" s="5" t="n"/>
      <c r="E634" s="5" t="n"/>
      <c r="F634" s="6">
        <f>IF(B634&amp;""="","",IFERROR(INDEX('الطلاب'!$C$6:$C$505,MATCH(B634&amp;"",'الطلاب'!$A$6:$A$505,0))&amp;"","كود غير موجود"))</f>
        <v/>
      </c>
      <c r="G634" s="24">
        <f>IF(OR(B634&amp;""="",NOT(ISNUMBER(A634))),"",IF(COUNTIFS($B$6:$B$2005,B634&amp;"",$A$6:$A$2005,"&gt;"&amp;A634)=0,1,0))</f>
        <v/>
      </c>
    </row>
    <row r="635">
      <c r="A635" s="13" t="n"/>
      <c r="B635" s="5" t="n"/>
      <c r="C635" s="19" t="n"/>
      <c r="D635" s="5" t="n"/>
      <c r="E635" s="5" t="n"/>
      <c r="F635" s="6">
        <f>IF(B635&amp;""="","",IFERROR(INDEX('الطلاب'!$C$6:$C$505,MATCH(B635&amp;"",'الطلاب'!$A$6:$A$505,0))&amp;"","كود غير موجود"))</f>
        <v/>
      </c>
      <c r="G635" s="24">
        <f>IF(OR(B635&amp;""="",NOT(ISNUMBER(A635))),"",IF(COUNTIFS($B$6:$B$2005,B635&amp;"",$A$6:$A$2005,"&gt;"&amp;A635)=0,1,0))</f>
        <v/>
      </c>
    </row>
    <row r="636">
      <c r="A636" s="13" t="n"/>
      <c r="B636" s="5" t="n"/>
      <c r="C636" s="19" t="n"/>
      <c r="D636" s="5" t="n"/>
      <c r="E636" s="5" t="n"/>
      <c r="F636" s="6">
        <f>IF(B636&amp;""="","",IFERROR(INDEX('الطلاب'!$C$6:$C$505,MATCH(B636&amp;"",'الطلاب'!$A$6:$A$505,0))&amp;"","كود غير موجود"))</f>
        <v/>
      </c>
      <c r="G636" s="24">
        <f>IF(OR(B636&amp;""="",NOT(ISNUMBER(A636))),"",IF(COUNTIFS($B$6:$B$2005,B636&amp;"",$A$6:$A$2005,"&gt;"&amp;A636)=0,1,0))</f>
        <v/>
      </c>
    </row>
    <row r="637">
      <c r="A637" s="13" t="n"/>
      <c r="B637" s="5" t="n"/>
      <c r="C637" s="19" t="n"/>
      <c r="D637" s="5" t="n"/>
      <c r="E637" s="5" t="n"/>
      <c r="F637" s="6">
        <f>IF(B637&amp;""="","",IFERROR(INDEX('الطلاب'!$C$6:$C$505,MATCH(B637&amp;"",'الطلاب'!$A$6:$A$505,0))&amp;"","كود غير موجود"))</f>
        <v/>
      </c>
      <c r="G637" s="24">
        <f>IF(OR(B637&amp;""="",NOT(ISNUMBER(A637))),"",IF(COUNTIFS($B$6:$B$2005,B637&amp;"",$A$6:$A$2005,"&gt;"&amp;A637)=0,1,0))</f>
        <v/>
      </c>
    </row>
    <row r="638">
      <c r="A638" s="13" t="n"/>
      <c r="B638" s="5" t="n"/>
      <c r="C638" s="19" t="n"/>
      <c r="D638" s="5" t="n"/>
      <c r="E638" s="5" t="n"/>
      <c r="F638" s="6">
        <f>IF(B638&amp;""="","",IFERROR(INDEX('الطلاب'!$C$6:$C$505,MATCH(B638&amp;"",'الطلاب'!$A$6:$A$505,0))&amp;"","كود غير موجود"))</f>
        <v/>
      </c>
      <c r="G638" s="24">
        <f>IF(OR(B638&amp;""="",NOT(ISNUMBER(A638))),"",IF(COUNTIFS($B$6:$B$2005,B638&amp;"",$A$6:$A$2005,"&gt;"&amp;A638)=0,1,0))</f>
        <v/>
      </c>
    </row>
    <row r="639">
      <c r="A639" s="13" t="n"/>
      <c r="B639" s="5" t="n"/>
      <c r="C639" s="19" t="n"/>
      <c r="D639" s="5" t="n"/>
      <c r="E639" s="5" t="n"/>
      <c r="F639" s="6">
        <f>IF(B639&amp;""="","",IFERROR(INDEX('الطلاب'!$C$6:$C$505,MATCH(B639&amp;"",'الطلاب'!$A$6:$A$505,0))&amp;"","كود غير موجود"))</f>
        <v/>
      </c>
      <c r="G639" s="24">
        <f>IF(OR(B639&amp;""="",NOT(ISNUMBER(A639))),"",IF(COUNTIFS($B$6:$B$2005,B639&amp;"",$A$6:$A$2005,"&gt;"&amp;A639)=0,1,0))</f>
        <v/>
      </c>
    </row>
    <row r="640">
      <c r="A640" s="13" t="n"/>
      <c r="B640" s="5" t="n"/>
      <c r="C640" s="19" t="n"/>
      <c r="D640" s="5" t="n"/>
      <c r="E640" s="5" t="n"/>
      <c r="F640" s="6">
        <f>IF(B640&amp;""="","",IFERROR(INDEX('الطلاب'!$C$6:$C$505,MATCH(B640&amp;"",'الطلاب'!$A$6:$A$505,0))&amp;"","كود غير موجود"))</f>
        <v/>
      </c>
      <c r="G640" s="24">
        <f>IF(OR(B640&amp;""="",NOT(ISNUMBER(A640))),"",IF(COUNTIFS($B$6:$B$2005,B640&amp;"",$A$6:$A$2005,"&gt;"&amp;A640)=0,1,0))</f>
        <v/>
      </c>
    </row>
    <row r="641">
      <c r="A641" s="13" t="n"/>
      <c r="B641" s="5" t="n"/>
      <c r="C641" s="19" t="n"/>
      <c r="D641" s="5" t="n"/>
      <c r="E641" s="5" t="n"/>
      <c r="F641" s="6">
        <f>IF(B641&amp;""="","",IFERROR(INDEX('الطلاب'!$C$6:$C$505,MATCH(B641&amp;"",'الطلاب'!$A$6:$A$505,0))&amp;"","كود غير موجود"))</f>
        <v/>
      </c>
      <c r="G641" s="24">
        <f>IF(OR(B641&amp;""="",NOT(ISNUMBER(A641))),"",IF(COUNTIFS($B$6:$B$2005,B641&amp;"",$A$6:$A$2005,"&gt;"&amp;A641)=0,1,0))</f>
        <v/>
      </c>
    </row>
    <row r="642">
      <c r="A642" s="13" t="n"/>
      <c r="B642" s="5" t="n"/>
      <c r="C642" s="19" t="n"/>
      <c r="D642" s="5" t="n"/>
      <c r="E642" s="5" t="n"/>
      <c r="F642" s="6">
        <f>IF(B642&amp;""="","",IFERROR(INDEX('الطلاب'!$C$6:$C$505,MATCH(B642&amp;"",'الطلاب'!$A$6:$A$505,0))&amp;"","كود غير موجود"))</f>
        <v/>
      </c>
      <c r="G642" s="24">
        <f>IF(OR(B642&amp;""="",NOT(ISNUMBER(A642))),"",IF(COUNTIFS($B$6:$B$2005,B642&amp;"",$A$6:$A$2005,"&gt;"&amp;A642)=0,1,0))</f>
        <v/>
      </c>
    </row>
    <row r="643">
      <c r="A643" s="13" t="n"/>
      <c r="B643" s="5" t="n"/>
      <c r="C643" s="19" t="n"/>
      <c r="D643" s="5" t="n"/>
      <c r="E643" s="5" t="n"/>
      <c r="F643" s="6">
        <f>IF(B643&amp;""="","",IFERROR(INDEX('الطلاب'!$C$6:$C$505,MATCH(B643&amp;"",'الطلاب'!$A$6:$A$505,0))&amp;"","كود غير موجود"))</f>
        <v/>
      </c>
      <c r="G643" s="24">
        <f>IF(OR(B643&amp;""="",NOT(ISNUMBER(A643))),"",IF(COUNTIFS($B$6:$B$2005,B643&amp;"",$A$6:$A$2005,"&gt;"&amp;A643)=0,1,0))</f>
        <v/>
      </c>
    </row>
    <row r="644">
      <c r="A644" s="13" t="n"/>
      <c r="B644" s="5" t="n"/>
      <c r="C644" s="19" t="n"/>
      <c r="D644" s="5" t="n"/>
      <c r="E644" s="5" t="n"/>
      <c r="F644" s="6">
        <f>IF(B644&amp;""="","",IFERROR(INDEX('الطلاب'!$C$6:$C$505,MATCH(B644&amp;"",'الطلاب'!$A$6:$A$505,0))&amp;"","كود غير موجود"))</f>
        <v/>
      </c>
      <c r="G644" s="24">
        <f>IF(OR(B644&amp;""="",NOT(ISNUMBER(A644))),"",IF(COUNTIFS($B$6:$B$2005,B644&amp;"",$A$6:$A$2005,"&gt;"&amp;A644)=0,1,0))</f>
        <v/>
      </c>
    </row>
    <row r="645">
      <c r="A645" s="13" t="n"/>
      <c r="B645" s="5" t="n"/>
      <c r="C645" s="19" t="n"/>
      <c r="D645" s="5" t="n"/>
      <c r="E645" s="5" t="n"/>
      <c r="F645" s="6">
        <f>IF(B645&amp;""="","",IFERROR(INDEX('الطلاب'!$C$6:$C$505,MATCH(B645&amp;"",'الطلاب'!$A$6:$A$505,0))&amp;"","كود غير موجود"))</f>
        <v/>
      </c>
      <c r="G645" s="24">
        <f>IF(OR(B645&amp;""="",NOT(ISNUMBER(A645))),"",IF(COUNTIFS($B$6:$B$2005,B645&amp;"",$A$6:$A$2005,"&gt;"&amp;A645)=0,1,0))</f>
        <v/>
      </c>
    </row>
    <row r="646">
      <c r="A646" s="13" t="n"/>
      <c r="B646" s="5" t="n"/>
      <c r="C646" s="19" t="n"/>
      <c r="D646" s="5" t="n"/>
      <c r="E646" s="5" t="n"/>
      <c r="F646" s="6">
        <f>IF(B646&amp;""="","",IFERROR(INDEX('الطلاب'!$C$6:$C$505,MATCH(B646&amp;"",'الطلاب'!$A$6:$A$505,0))&amp;"","كود غير موجود"))</f>
        <v/>
      </c>
      <c r="G646" s="24">
        <f>IF(OR(B646&amp;""="",NOT(ISNUMBER(A646))),"",IF(COUNTIFS($B$6:$B$2005,B646&amp;"",$A$6:$A$2005,"&gt;"&amp;A646)=0,1,0))</f>
        <v/>
      </c>
    </row>
    <row r="647">
      <c r="A647" s="13" t="n"/>
      <c r="B647" s="5" t="n"/>
      <c r="C647" s="19" t="n"/>
      <c r="D647" s="5" t="n"/>
      <c r="E647" s="5" t="n"/>
      <c r="F647" s="6">
        <f>IF(B647&amp;""="","",IFERROR(INDEX('الطلاب'!$C$6:$C$505,MATCH(B647&amp;"",'الطلاب'!$A$6:$A$505,0))&amp;"","كود غير موجود"))</f>
        <v/>
      </c>
      <c r="G647" s="24">
        <f>IF(OR(B647&amp;""="",NOT(ISNUMBER(A647))),"",IF(COUNTIFS($B$6:$B$2005,B647&amp;"",$A$6:$A$2005,"&gt;"&amp;A647)=0,1,0))</f>
        <v/>
      </c>
    </row>
    <row r="648">
      <c r="A648" s="13" t="n"/>
      <c r="B648" s="5" t="n"/>
      <c r="C648" s="19" t="n"/>
      <c r="D648" s="5" t="n"/>
      <c r="E648" s="5" t="n"/>
      <c r="F648" s="6">
        <f>IF(B648&amp;""="","",IFERROR(INDEX('الطلاب'!$C$6:$C$505,MATCH(B648&amp;"",'الطلاب'!$A$6:$A$505,0))&amp;"","كود غير موجود"))</f>
        <v/>
      </c>
      <c r="G648" s="24">
        <f>IF(OR(B648&amp;""="",NOT(ISNUMBER(A648))),"",IF(COUNTIFS($B$6:$B$2005,B648&amp;"",$A$6:$A$2005,"&gt;"&amp;A648)=0,1,0))</f>
        <v/>
      </c>
    </row>
    <row r="649">
      <c r="A649" s="13" t="n"/>
      <c r="B649" s="5" t="n"/>
      <c r="C649" s="19" t="n"/>
      <c r="D649" s="5" t="n"/>
      <c r="E649" s="5" t="n"/>
      <c r="F649" s="6">
        <f>IF(B649&amp;""="","",IFERROR(INDEX('الطلاب'!$C$6:$C$505,MATCH(B649&amp;"",'الطلاب'!$A$6:$A$505,0))&amp;"","كود غير موجود"))</f>
        <v/>
      </c>
      <c r="G649" s="24">
        <f>IF(OR(B649&amp;""="",NOT(ISNUMBER(A649))),"",IF(COUNTIFS($B$6:$B$2005,B649&amp;"",$A$6:$A$2005,"&gt;"&amp;A649)=0,1,0))</f>
        <v/>
      </c>
    </row>
    <row r="650">
      <c r="A650" s="13" t="n"/>
      <c r="B650" s="5" t="n"/>
      <c r="C650" s="19" t="n"/>
      <c r="D650" s="5" t="n"/>
      <c r="E650" s="5" t="n"/>
      <c r="F650" s="6">
        <f>IF(B650&amp;""="","",IFERROR(INDEX('الطلاب'!$C$6:$C$505,MATCH(B650&amp;"",'الطلاب'!$A$6:$A$505,0))&amp;"","كود غير موجود"))</f>
        <v/>
      </c>
      <c r="G650" s="24">
        <f>IF(OR(B650&amp;""="",NOT(ISNUMBER(A650))),"",IF(COUNTIFS($B$6:$B$2005,B650&amp;"",$A$6:$A$2005,"&gt;"&amp;A650)=0,1,0))</f>
        <v/>
      </c>
    </row>
    <row r="651">
      <c r="A651" s="13" t="n"/>
      <c r="B651" s="5" t="n"/>
      <c r="C651" s="19" t="n"/>
      <c r="D651" s="5" t="n"/>
      <c r="E651" s="5" t="n"/>
      <c r="F651" s="6">
        <f>IF(B651&amp;""="","",IFERROR(INDEX('الطلاب'!$C$6:$C$505,MATCH(B651&amp;"",'الطلاب'!$A$6:$A$505,0))&amp;"","كود غير موجود"))</f>
        <v/>
      </c>
      <c r="G651" s="24">
        <f>IF(OR(B651&amp;""="",NOT(ISNUMBER(A651))),"",IF(COUNTIFS($B$6:$B$2005,B651&amp;"",$A$6:$A$2005,"&gt;"&amp;A651)=0,1,0))</f>
        <v/>
      </c>
    </row>
    <row r="652">
      <c r="A652" s="13" t="n"/>
      <c r="B652" s="5" t="n"/>
      <c r="C652" s="19" t="n"/>
      <c r="D652" s="5" t="n"/>
      <c r="E652" s="5" t="n"/>
      <c r="F652" s="6">
        <f>IF(B652&amp;""="","",IFERROR(INDEX('الطلاب'!$C$6:$C$505,MATCH(B652&amp;"",'الطلاب'!$A$6:$A$505,0))&amp;"","كود غير موجود"))</f>
        <v/>
      </c>
      <c r="G652" s="24">
        <f>IF(OR(B652&amp;""="",NOT(ISNUMBER(A652))),"",IF(COUNTIFS($B$6:$B$2005,B652&amp;"",$A$6:$A$2005,"&gt;"&amp;A652)=0,1,0))</f>
        <v/>
      </c>
    </row>
    <row r="653">
      <c r="A653" s="13" t="n"/>
      <c r="B653" s="5" t="n"/>
      <c r="C653" s="19" t="n"/>
      <c r="D653" s="5" t="n"/>
      <c r="E653" s="5" t="n"/>
      <c r="F653" s="6">
        <f>IF(B653&amp;""="","",IFERROR(INDEX('الطلاب'!$C$6:$C$505,MATCH(B653&amp;"",'الطلاب'!$A$6:$A$505,0))&amp;"","كود غير موجود"))</f>
        <v/>
      </c>
      <c r="G653" s="24">
        <f>IF(OR(B653&amp;""="",NOT(ISNUMBER(A653))),"",IF(COUNTIFS($B$6:$B$2005,B653&amp;"",$A$6:$A$2005,"&gt;"&amp;A653)=0,1,0))</f>
        <v/>
      </c>
    </row>
    <row r="654">
      <c r="A654" s="13" t="n"/>
      <c r="B654" s="5" t="n"/>
      <c r="C654" s="19" t="n"/>
      <c r="D654" s="5" t="n"/>
      <c r="E654" s="5" t="n"/>
      <c r="F654" s="6">
        <f>IF(B654&amp;""="","",IFERROR(INDEX('الطلاب'!$C$6:$C$505,MATCH(B654&amp;"",'الطلاب'!$A$6:$A$505,0))&amp;"","كود غير موجود"))</f>
        <v/>
      </c>
      <c r="G654" s="24">
        <f>IF(OR(B654&amp;""="",NOT(ISNUMBER(A654))),"",IF(COUNTIFS($B$6:$B$2005,B654&amp;"",$A$6:$A$2005,"&gt;"&amp;A654)=0,1,0))</f>
        <v/>
      </c>
    </row>
    <row r="655">
      <c r="A655" s="13" t="n"/>
      <c r="B655" s="5" t="n"/>
      <c r="C655" s="19" t="n"/>
      <c r="D655" s="5" t="n"/>
      <c r="E655" s="5" t="n"/>
      <c r="F655" s="6">
        <f>IF(B655&amp;""="","",IFERROR(INDEX('الطلاب'!$C$6:$C$505,MATCH(B655&amp;"",'الطلاب'!$A$6:$A$505,0))&amp;"","كود غير موجود"))</f>
        <v/>
      </c>
      <c r="G655" s="24">
        <f>IF(OR(B655&amp;""="",NOT(ISNUMBER(A655))),"",IF(COUNTIFS($B$6:$B$2005,B655&amp;"",$A$6:$A$2005,"&gt;"&amp;A655)=0,1,0))</f>
        <v/>
      </c>
    </row>
    <row r="656">
      <c r="A656" s="13" t="n"/>
      <c r="B656" s="5" t="n"/>
      <c r="C656" s="19" t="n"/>
      <c r="D656" s="5" t="n"/>
      <c r="E656" s="5" t="n"/>
      <c r="F656" s="6">
        <f>IF(B656&amp;""="","",IFERROR(INDEX('الطلاب'!$C$6:$C$505,MATCH(B656&amp;"",'الطلاب'!$A$6:$A$505,0))&amp;"","كود غير موجود"))</f>
        <v/>
      </c>
      <c r="G656" s="24">
        <f>IF(OR(B656&amp;""="",NOT(ISNUMBER(A656))),"",IF(COUNTIFS($B$6:$B$2005,B656&amp;"",$A$6:$A$2005,"&gt;"&amp;A656)=0,1,0))</f>
        <v/>
      </c>
    </row>
    <row r="657">
      <c r="A657" s="13" t="n"/>
      <c r="B657" s="5" t="n"/>
      <c r="C657" s="19" t="n"/>
      <c r="D657" s="5" t="n"/>
      <c r="E657" s="5" t="n"/>
      <c r="F657" s="6">
        <f>IF(B657&amp;""="","",IFERROR(INDEX('الطلاب'!$C$6:$C$505,MATCH(B657&amp;"",'الطلاب'!$A$6:$A$505,0))&amp;"","كود غير موجود"))</f>
        <v/>
      </c>
      <c r="G657" s="24">
        <f>IF(OR(B657&amp;""="",NOT(ISNUMBER(A657))),"",IF(COUNTIFS($B$6:$B$2005,B657&amp;"",$A$6:$A$2005,"&gt;"&amp;A657)=0,1,0))</f>
        <v/>
      </c>
    </row>
    <row r="658">
      <c r="A658" s="13" t="n"/>
      <c r="B658" s="5" t="n"/>
      <c r="C658" s="19" t="n"/>
      <c r="D658" s="5" t="n"/>
      <c r="E658" s="5" t="n"/>
      <c r="F658" s="6">
        <f>IF(B658&amp;""="","",IFERROR(INDEX('الطلاب'!$C$6:$C$505,MATCH(B658&amp;"",'الطلاب'!$A$6:$A$505,0))&amp;"","كود غير موجود"))</f>
        <v/>
      </c>
      <c r="G658" s="24">
        <f>IF(OR(B658&amp;""="",NOT(ISNUMBER(A658))),"",IF(COUNTIFS($B$6:$B$2005,B658&amp;"",$A$6:$A$2005,"&gt;"&amp;A658)=0,1,0))</f>
        <v/>
      </c>
    </row>
    <row r="659">
      <c r="A659" s="13" t="n"/>
      <c r="B659" s="5" t="n"/>
      <c r="C659" s="19" t="n"/>
      <c r="D659" s="5" t="n"/>
      <c r="E659" s="5" t="n"/>
      <c r="F659" s="6">
        <f>IF(B659&amp;""="","",IFERROR(INDEX('الطلاب'!$C$6:$C$505,MATCH(B659&amp;"",'الطلاب'!$A$6:$A$505,0))&amp;"","كود غير موجود"))</f>
        <v/>
      </c>
      <c r="G659" s="24">
        <f>IF(OR(B659&amp;""="",NOT(ISNUMBER(A659))),"",IF(COUNTIFS($B$6:$B$2005,B659&amp;"",$A$6:$A$2005,"&gt;"&amp;A659)=0,1,0))</f>
        <v/>
      </c>
    </row>
    <row r="660">
      <c r="A660" s="13" t="n"/>
      <c r="B660" s="5" t="n"/>
      <c r="C660" s="19" t="n"/>
      <c r="D660" s="5" t="n"/>
      <c r="E660" s="5" t="n"/>
      <c r="F660" s="6">
        <f>IF(B660&amp;""="","",IFERROR(INDEX('الطلاب'!$C$6:$C$505,MATCH(B660&amp;"",'الطلاب'!$A$6:$A$505,0))&amp;"","كود غير موجود"))</f>
        <v/>
      </c>
      <c r="G660" s="24">
        <f>IF(OR(B660&amp;""="",NOT(ISNUMBER(A660))),"",IF(COUNTIFS($B$6:$B$2005,B660&amp;"",$A$6:$A$2005,"&gt;"&amp;A660)=0,1,0))</f>
        <v/>
      </c>
    </row>
    <row r="661">
      <c r="A661" s="13" t="n"/>
      <c r="B661" s="5" t="n"/>
      <c r="C661" s="19" t="n"/>
      <c r="D661" s="5" t="n"/>
      <c r="E661" s="5" t="n"/>
      <c r="F661" s="6">
        <f>IF(B661&amp;""="","",IFERROR(INDEX('الطلاب'!$C$6:$C$505,MATCH(B661&amp;"",'الطلاب'!$A$6:$A$505,0))&amp;"","كود غير موجود"))</f>
        <v/>
      </c>
      <c r="G661" s="24">
        <f>IF(OR(B661&amp;""="",NOT(ISNUMBER(A661))),"",IF(COUNTIFS($B$6:$B$2005,B661&amp;"",$A$6:$A$2005,"&gt;"&amp;A661)=0,1,0))</f>
        <v/>
      </c>
    </row>
    <row r="662">
      <c r="A662" s="13" t="n"/>
      <c r="B662" s="5" t="n"/>
      <c r="C662" s="19" t="n"/>
      <c r="D662" s="5" t="n"/>
      <c r="E662" s="5" t="n"/>
      <c r="F662" s="6">
        <f>IF(B662&amp;""="","",IFERROR(INDEX('الطلاب'!$C$6:$C$505,MATCH(B662&amp;"",'الطلاب'!$A$6:$A$505,0))&amp;"","كود غير موجود"))</f>
        <v/>
      </c>
      <c r="G662" s="24">
        <f>IF(OR(B662&amp;""="",NOT(ISNUMBER(A662))),"",IF(COUNTIFS($B$6:$B$2005,B662&amp;"",$A$6:$A$2005,"&gt;"&amp;A662)=0,1,0))</f>
        <v/>
      </c>
    </row>
    <row r="663">
      <c r="A663" s="13" t="n"/>
      <c r="B663" s="5" t="n"/>
      <c r="C663" s="19" t="n"/>
      <c r="D663" s="5" t="n"/>
      <c r="E663" s="5" t="n"/>
      <c r="F663" s="6">
        <f>IF(B663&amp;""="","",IFERROR(INDEX('الطلاب'!$C$6:$C$505,MATCH(B663&amp;"",'الطلاب'!$A$6:$A$505,0))&amp;"","كود غير موجود"))</f>
        <v/>
      </c>
      <c r="G663" s="24">
        <f>IF(OR(B663&amp;""="",NOT(ISNUMBER(A663))),"",IF(COUNTIFS($B$6:$B$2005,B663&amp;"",$A$6:$A$2005,"&gt;"&amp;A663)=0,1,0))</f>
        <v/>
      </c>
    </row>
    <row r="664">
      <c r="A664" s="13" t="n"/>
      <c r="B664" s="5" t="n"/>
      <c r="C664" s="19" t="n"/>
      <c r="D664" s="5" t="n"/>
      <c r="E664" s="5" t="n"/>
      <c r="F664" s="6">
        <f>IF(B664&amp;""="","",IFERROR(INDEX('الطلاب'!$C$6:$C$505,MATCH(B664&amp;"",'الطلاب'!$A$6:$A$505,0))&amp;"","كود غير موجود"))</f>
        <v/>
      </c>
      <c r="G664" s="24">
        <f>IF(OR(B664&amp;""="",NOT(ISNUMBER(A664))),"",IF(COUNTIFS($B$6:$B$2005,B664&amp;"",$A$6:$A$2005,"&gt;"&amp;A664)=0,1,0))</f>
        <v/>
      </c>
    </row>
    <row r="665">
      <c r="A665" s="13" t="n"/>
      <c r="B665" s="5" t="n"/>
      <c r="C665" s="19" t="n"/>
      <c r="D665" s="5" t="n"/>
      <c r="E665" s="5" t="n"/>
      <c r="F665" s="6">
        <f>IF(B665&amp;""="","",IFERROR(INDEX('الطلاب'!$C$6:$C$505,MATCH(B665&amp;"",'الطلاب'!$A$6:$A$505,0))&amp;"","كود غير موجود"))</f>
        <v/>
      </c>
      <c r="G665" s="24">
        <f>IF(OR(B665&amp;""="",NOT(ISNUMBER(A665))),"",IF(COUNTIFS($B$6:$B$2005,B665&amp;"",$A$6:$A$2005,"&gt;"&amp;A665)=0,1,0))</f>
        <v/>
      </c>
    </row>
    <row r="666">
      <c r="A666" s="13" t="n"/>
      <c r="B666" s="5" t="n"/>
      <c r="C666" s="19" t="n"/>
      <c r="D666" s="5" t="n"/>
      <c r="E666" s="5" t="n"/>
      <c r="F666" s="6">
        <f>IF(B666&amp;""="","",IFERROR(INDEX('الطلاب'!$C$6:$C$505,MATCH(B666&amp;"",'الطلاب'!$A$6:$A$505,0))&amp;"","كود غير موجود"))</f>
        <v/>
      </c>
      <c r="G666" s="24">
        <f>IF(OR(B666&amp;""="",NOT(ISNUMBER(A666))),"",IF(COUNTIFS($B$6:$B$2005,B666&amp;"",$A$6:$A$2005,"&gt;"&amp;A666)=0,1,0))</f>
        <v/>
      </c>
    </row>
    <row r="667">
      <c r="A667" s="13" t="n"/>
      <c r="B667" s="5" t="n"/>
      <c r="C667" s="19" t="n"/>
      <c r="D667" s="5" t="n"/>
      <c r="E667" s="5" t="n"/>
      <c r="F667" s="6">
        <f>IF(B667&amp;""="","",IFERROR(INDEX('الطلاب'!$C$6:$C$505,MATCH(B667&amp;"",'الطلاب'!$A$6:$A$505,0))&amp;"","كود غير موجود"))</f>
        <v/>
      </c>
      <c r="G667" s="24">
        <f>IF(OR(B667&amp;""="",NOT(ISNUMBER(A667))),"",IF(COUNTIFS($B$6:$B$2005,B667&amp;"",$A$6:$A$2005,"&gt;"&amp;A667)=0,1,0))</f>
        <v/>
      </c>
    </row>
    <row r="668">
      <c r="A668" s="13" t="n"/>
      <c r="B668" s="5" t="n"/>
      <c r="C668" s="19" t="n"/>
      <c r="D668" s="5" t="n"/>
      <c r="E668" s="5" t="n"/>
      <c r="F668" s="6">
        <f>IF(B668&amp;""="","",IFERROR(INDEX('الطلاب'!$C$6:$C$505,MATCH(B668&amp;"",'الطلاب'!$A$6:$A$505,0))&amp;"","كود غير موجود"))</f>
        <v/>
      </c>
      <c r="G668" s="24">
        <f>IF(OR(B668&amp;""="",NOT(ISNUMBER(A668))),"",IF(COUNTIFS($B$6:$B$2005,B668&amp;"",$A$6:$A$2005,"&gt;"&amp;A668)=0,1,0))</f>
        <v/>
      </c>
    </row>
    <row r="669">
      <c r="A669" s="13" t="n"/>
      <c r="B669" s="5" t="n"/>
      <c r="C669" s="19" t="n"/>
      <c r="D669" s="5" t="n"/>
      <c r="E669" s="5" t="n"/>
      <c r="F669" s="6">
        <f>IF(B669&amp;""="","",IFERROR(INDEX('الطلاب'!$C$6:$C$505,MATCH(B669&amp;"",'الطلاب'!$A$6:$A$505,0))&amp;"","كود غير موجود"))</f>
        <v/>
      </c>
      <c r="G669" s="24">
        <f>IF(OR(B669&amp;""="",NOT(ISNUMBER(A669))),"",IF(COUNTIFS($B$6:$B$2005,B669&amp;"",$A$6:$A$2005,"&gt;"&amp;A669)=0,1,0))</f>
        <v/>
      </c>
    </row>
    <row r="670">
      <c r="A670" s="13" t="n"/>
      <c r="B670" s="5" t="n"/>
      <c r="C670" s="19" t="n"/>
      <c r="D670" s="5" t="n"/>
      <c r="E670" s="5" t="n"/>
      <c r="F670" s="6">
        <f>IF(B670&amp;""="","",IFERROR(INDEX('الطلاب'!$C$6:$C$505,MATCH(B670&amp;"",'الطلاب'!$A$6:$A$505,0))&amp;"","كود غير موجود"))</f>
        <v/>
      </c>
      <c r="G670" s="24">
        <f>IF(OR(B670&amp;""="",NOT(ISNUMBER(A670))),"",IF(COUNTIFS($B$6:$B$2005,B670&amp;"",$A$6:$A$2005,"&gt;"&amp;A670)=0,1,0))</f>
        <v/>
      </c>
    </row>
    <row r="671">
      <c r="A671" s="13" t="n"/>
      <c r="B671" s="5" t="n"/>
      <c r="C671" s="19" t="n"/>
      <c r="D671" s="5" t="n"/>
      <c r="E671" s="5" t="n"/>
      <c r="F671" s="6">
        <f>IF(B671&amp;""="","",IFERROR(INDEX('الطلاب'!$C$6:$C$505,MATCH(B671&amp;"",'الطلاب'!$A$6:$A$505,0))&amp;"","كود غير موجود"))</f>
        <v/>
      </c>
      <c r="G671" s="24">
        <f>IF(OR(B671&amp;""="",NOT(ISNUMBER(A671))),"",IF(COUNTIFS($B$6:$B$2005,B671&amp;"",$A$6:$A$2005,"&gt;"&amp;A671)=0,1,0))</f>
        <v/>
      </c>
    </row>
    <row r="672">
      <c r="A672" s="13" t="n"/>
      <c r="B672" s="5" t="n"/>
      <c r="C672" s="19" t="n"/>
      <c r="D672" s="5" t="n"/>
      <c r="E672" s="5" t="n"/>
      <c r="F672" s="6">
        <f>IF(B672&amp;""="","",IFERROR(INDEX('الطلاب'!$C$6:$C$505,MATCH(B672&amp;"",'الطلاب'!$A$6:$A$505,0))&amp;"","كود غير موجود"))</f>
        <v/>
      </c>
      <c r="G672" s="24">
        <f>IF(OR(B672&amp;""="",NOT(ISNUMBER(A672))),"",IF(COUNTIFS($B$6:$B$2005,B672&amp;"",$A$6:$A$2005,"&gt;"&amp;A672)=0,1,0))</f>
        <v/>
      </c>
    </row>
    <row r="673">
      <c r="A673" s="13" t="n"/>
      <c r="B673" s="5" t="n"/>
      <c r="C673" s="19" t="n"/>
      <c r="D673" s="5" t="n"/>
      <c r="E673" s="5" t="n"/>
      <c r="F673" s="6">
        <f>IF(B673&amp;""="","",IFERROR(INDEX('الطلاب'!$C$6:$C$505,MATCH(B673&amp;"",'الطلاب'!$A$6:$A$505,0))&amp;"","كود غير موجود"))</f>
        <v/>
      </c>
      <c r="G673" s="24">
        <f>IF(OR(B673&amp;""="",NOT(ISNUMBER(A673))),"",IF(COUNTIFS($B$6:$B$2005,B673&amp;"",$A$6:$A$2005,"&gt;"&amp;A673)=0,1,0))</f>
        <v/>
      </c>
    </row>
    <row r="674">
      <c r="A674" s="13" t="n"/>
      <c r="B674" s="5" t="n"/>
      <c r="C674" s="19" t="n"/>
      <c r="D674" s="5" t="n"/>
      <c r="E674" s="5" t="n"/>
      <c r="F674" s="6">
        <f>IF(B674&amp;""="","",IFERROR(INDEX('الطلاب'!$C$6:$C$505,MATCH(B674&amp;"",'الطلاب'!$A$6:$A$505,0))&amp;"","كود غير موجود"))</f>
        <v/>
      </c>
      <c r="G674" s="24">
        <f>IF(OR(B674&amp;""="",NOT(ISNUMBER(A674))),"",IF(COUNTIFS($B$6:$B$2005,B674&amp;"",$A$6:$A$2005,"&gt;"&amp;A674)=0,1,0))</f>
        <v/>
      </c>
    </row>
    <row r="675">
      <c r="A675" s="13" t="n"/>
      <c r="B675" s="5" t="n"/>
      <c r="C675" s="19" t="n"/>
      <c r="D675" s="5" t="n"/>
      <c r="E675" s="5" t="n"/>
      <c r="F675" s="6">
        <f>IF(B675&amp;""="","",IFERROR(INDEX('الطلاب'!$C$6:$C$505,MATCH(B675&amp;"",'الطلاب'!$A$6:$A$505,0))&amp;"","كود غير موجود"))</f>
        <v/>
      </c>
      <c r="G675" s="24">
        <f>IF(OR(B675&amp;""="",NOT(ISNUMBER(A675))),"",IF(COUNTIFS($B$6:$B$2005,B675&amp;"",$A$6:$A$2005,"&gt;"&amp;A675)=0,1,0))</f>
        <v/>
      </c>
    </row>
    <row r="676">
      <c r="A676" s="13" t="n"/>
      <c r="B676" s="5" t="n"/>
      <c r="C676" s="19" t="n"/>
      <c r="D676" s="5" t="n"/>
      <c r="E676" s="5" t="n"/>
      <c r="F676" s="6">
        <f>IF(B676&amp;""="","",IFERROR(INDEX('الطلاب'!$C$6:$C$505,MATCH(B676&amp;"",'الطلاب'!$A$6:$A$505,0))&amp;"","كود غير موجود"))</f>
        <v/>
      </c>
      <c r="G676" s="24">
        <f>IF(OR(B676&amp;""="",NOT(ISNUMBER(A676))),"",IF(COUNTIFS($B$6:$B$2005,B676&amp;"",$A$6:$A$2005,"&gt;"&amp;A676)=0,1,0))</f>
        <v/>
      </c>
    </row>
    <row r="677">
      <c r="A677" s="13" t="n"/>
      <c r="B677" s="5" t="n"/>
      <c r="C677" s="19" t="n"/>
      <c r="D677" s="5" t="n"/>
      <c r="E677" s="5" t="n"/>
      <c r="F677" s="6">
        <f>IF(B677&amp;""="","",IFERROR(INDEX('الطلاب'!$C$6:$C$505,MATCH(B677&amp;"",'الطلاب'!$A$6:$A$505,0))&amp;"","كود غير موجود"))</f>
        <v/>
      </c>
      <c r="G677" s="24">
        <f>IF(OR(B677&amp;""="",NOT(ISNUMBER(A677))),"",IF(COUNTIFS($B$6:$B$2005,B677&amp;"",$A$6:$A$2005,"&gt;"&amp;A677)=0,1,0))</f>
        <v/>
      </c>
    </row>
    <row r="678">
      <c r="A678" s="13" t="n"/>
      <c r="B678" s="5" t="n"/>
      <c r="C678" s="19" t="n"/>
      <c r="D678" s="5" t="n"/>
      <c r="E678" s="5" t="n"/>
      <c r="F678" s="6">
        <f>IF(B678&amp;""="","",IFERROR(INDEX('الطلاب'!$C$6:$C$505,MATCH(B678&amp;"",'الطلاب'!$A$6:$A$505,0))&amp;"","كود غير موجود"))</f>
        <v/>
      </c>
      <c r="G678" s="24">
        <f>IF(OR(B678&amp;""="",NOT(ISNUMBER(A678))),"",IF(COUNTIFS($B$6:$B$2005,B678&amp;"",$A$6:$A$2005,"&gt;"&amp;A678)=0,1,0))</f>
        <v/>
      </c>
    </row>
    <row r="679">
      <c r="A679" s="13" t="n"/>
      <c r="B679" s="5" t="n"/>
      <c r="C679" s="19" t="n"/>
      <c r="D679" s="5" t="n"/>
      <c r="E679" s="5" t="n"/>
      <c r="F679" s="6">
        <f>IF(B679&amp;""="","",IFERROR(INDEX('الطلاب'!$C$6:$C$505,MATCH(B679&amp;"",'الطلاب'!$A$6:$A$505,0))&amp;"","كود غير موجود"))</f>
        <v/>
      </c>
      <c r="G679" s="24">
        <f>IF(OR(B679&amp;""="",NOT(ISNUMBER(A679))),"",IF(COUNTIFS($B$6:$B$2005,B679&amp;"",$A$6:$A$2005,"&gt;"&amp;A679)=0,1,0))</f>
        <v/>
      </c>
    </row>
    <row r="680">
      <c r="A680" s="13" t="n"/>
      <c r="B680" s="5" t="n"/>
      <c r="C680" s="19" t="n"/>
      <c r="D680" s="5" t="n"/>
      <c r="E680" s="5" t="n"/>
      <c r="F680" s="6">
        <f>IF(B680&amp;""="","",IFERROR(INDEX('الطلاب'!$C$6:$C$505,MATCH(B680&amp;"",'الطلاب'!$A$6:$A$505,0))&amp;"","كود غير موجود"))</f>
        <v/>
      </c>
      <c r="G680" s="24">
        <f>IF(OR(B680&amp;""="",NOT(ISNUMBER(A680))),"",IF(COUNTIFS($B$6:$B$2005,B680&amp;"",$A$6:$A$2005,"&gt;"&amp;A680)=0,1,0))</f>
        <v/>
      </c>
    </row>
    <row r="681">
      <c r="A681" s="13" t="n"/>
      <c r="B681" s="5" t="n"/>
      <c r="C681" s="19" t="n"/>
      <c r="D681" s="5" t="n"/>
      <c r="E681" s="5" t="n"/>
      <c r="F681" s="6">
        <f>IF(B681&amp;""="","",IFERROR(INDEX('الطلاب'!$C$6:$C$505,MATCH(B681&amp;"",'الطلاب'!$A$6:$A$505,0))&amp;"","كود غير موجود"))</f>
        <v/>
      </c>
      <c r="G681" s="24">
        <f>IF(OR(B681&amp;""="",NOT(ISNUMBER(A681))),"",IF(COUNTIFS($B$6:$B$2005,B681&amp;"",$A$6:$A$2005,"&gt;"&amp;A681)=0,1,0))</f>
        <v/>
      </c>
    </row>
    <row r="682">
      <c r="A682" s="13" t="n"/>
      <c r="B682" s="5" t="n"/>
      <c r="C682" s="19" t="n"/>
      <c r="D682" s="5" t="n"/>
      <c r="E682" s="5" t="n"/>
      <c r="F682" s="6">
        <f>IF(B682&amp;""="","",IFERROR(INDEX('الطلاب'!$C$6:$C$505,MATCH(B682&amp;"",'الطلاب'!$A$6:$A$505,0))&amp;"","كود غير موجود"))</f>
        <v/>
      </c>
      <c r="G682" s="24">
        <f>IF(OR(B682&amp;""="",NOT(ISNUMBER(A682))),"",IF(COUNTIFS($B$6:$B$2005,B682&amp;"",$A$6:$A$2005,"&gt;"&amp;A682)=0,1,0))</f>
        <v/>
      </c>
    </row>
    <row r="683">
      <c r="A683" s="13" t="n"/>
      <c r="B683" s="5" t="n"/>
      <c r="C683" s="19" t="n"/>
      <c r="D683" s="5" t="n"/>
      <c r="E683" s="5" t="n"/>
      <c r="F683" s="6">
        <f>IF(B683&amp;""="","",IFERROR(INDEX('الطلاب'!$C$6:$C$505,MATCH(B683&amp;"",'الطلاب'!$A$6:$A$505,0))&amp;"","كود غير موجود"))</f>
        <v/>
      </c>
      <c r="G683" s="24">
        <f>IF(OR(B683&amp;""="",NOT(ISNUMBER(A683))),"",IF(COUNTIFS($B$6:$B$2005,B683&amp;"",$A$6:$A$2005,"&gt;"&amp;A683)=0,1,0))</f>
        <v/>
      </c>
    </row>
    <row r="684">
      <c r="A684" s="13" t="n"/>
      <c r="B684" s="5" t="n"/>
      <c r="C684" s="19" t="n"/>
      <c r="D684" s="5" t="n"/>
      <c r="E684" s="5" t="n"/>
      <c r="F684" s="6">
        <f>IF(B684&amp;""="","",IFERROR(INDEX('الطلاب'!$C$6:$C$505,MATCH(B684&amp;"",'الطلاب'!$A$6:$A$505,0))&amp;"","كود غير موجود"))</f>
        <v/>
      </c>
      <c r="G684" s="24">
        <f>IF(OR(B684&amp;""="",NOT(ISNUMBER(A684))),"",IF(COUNTIFS($B$6:$B$2005,B684&amp;"",$A$6:$A$2005,"&gt;"&amp;A684)=0,1,0))</f>
        <v/>
      </c>
    </row>
    <row r="685">
      <c r="A685" s="13" t="n"/>
      <c r="B685" s="5" t="n"/>
      <c r="C685" s="19" t="n"/>
      <c r="D685" s="5" t="n"/>
      <c r="E685" s="5" t="n"/>
      <c r="F685" s="6">
        <f>IF(B685&amp;""="","",IFERROR(INDEX('الطلاب'!$C$6:$C$505,MATCH(B685&amp;"",'الطلاب'!$A$6:$A$505,0))&amp;"","كود غير موجود"))</f>
        <v/>
      </c>
      <c r="G685" s="24">
        <f>IF(OR(B685&amp;""="",NOT(ISNUMBER(A685))),"",IF(COUNTIFS($B$6:$B$2005,B685&amp;"",$A$6:$A$2005,"&gt;"&amp;A685)=0,1,0))</f>
        <v/>
      </c>
    </row>
    <row r="686">
      <c r="A686" s="13" t="n"/>
      <c r="B686" s="5" t="n"/>
      <c r="C686" s="19" t="n"/>
      <c r="D686" s="5" t="n"/>
      <c r="E686" s="5" t="n"/>
      <c r="F686" s="6">
        <f>IF(B686&amp;""="","",IFERROR(INDEX('الطلاب'!$C$6:$C$505,MATCH(B686&amp;"",'الطلاب'!$A$6:$A$505,0))&amp;"","كود غير موجود"))</f>
        <v/>
      </c>
      <c r="G686" s="24">
        <f>IF(OR(B686&amp;""="",NOT(ISNUMBER(A686))),"",IF(COUNTIFS($B$6:$B$2005,B686&amp;"",$A$6:$A$2005,"&gt;"&amp;A686)=0,1,0))</f>
        <v/>
      </c>
    </row>
    <row r="687">
      <c r="A687" s="13" t="n"/>
      <c r="B687" s="5" t="n"/>
      <c r="C687" s="19" t="n"/>
      <c r="D687" s="5" t="n"/>
      <c r="E687" s="5" t="n"/>
      <c r="F687" s="6">
        <f>IF(B687&amp;""="","",IFERROR(INDEX('الطلاب'!$C$6:$C$505,MATCH(B687&amp;"",'الطلاب'!$A$6:$A$505,0))&amp;"","كود غير موجود"))</f>
        <v/>
      </c>
      <c r="G687" s="24">
        <f>IF(OR(B687&amp;""="",NOT(ISNUMBER(A687))),"",IF(COUNTIFS($B$6:$B$2005,B687&amp;"",$A$6:$A$2005,"&gt;"&amp;A687)=0,1,0))</f>
        <v/>
      </c>
    </row>
    <row r="688">
      <c r="A688" s="13" t="n"/>
      <c r="B688" s="5" t="n"/>
      <c r="C688" s="19" t="n"/>
      <c r="D688" s="5" t="n"/>
      <c r="E688" s="5" t="n"/>
      <c r="F688" s="6">
        <f>IF(B688&amp;""="","",IFERROR(INDEX('الطلاب'!$C$6:$C$505,MATCH(B688&amp;"",'الطلاب'!$A$6:$A$505,0))&amp;"","كود غير موجود"))</f>
        <v/>
      </c>
      <c r="G688" s="24">
        <f>IF(OR(B688&amp;""="",NOT(ISNUMBER(A688))),"",IF(COUNTIFS($B$6:$B$2005,B688&amp;"",$A$6:$A$2005,"&gt;"&amp;A688)=0,1,0))</f>
        <v/>
      </c>
    </row>
    <row r="689">
      <c r="A689" s="13" t="n"/>
      <c r="B689" s="5" t="n"/>
      <c r="C689" s="19" t="n"/>
      <c r="D689" s="5" t="n"/>
      <c r="E689" s="5" t="n"/>
      <c r="F689" s="6">
        <f>IF(B689&amp;""="","",IFERROR(INDEX('الطلاب'!$C$6:$C$505,MATCH(B689&amp;"",'الطلاب'!$A$6:$A$505,0))&amp;"","كود غير موجود"))</f>
        <v/>
      </c>
      <c r="G689" s="24">
        <f>IF(OR(B689&amp;""="",NOT(ISNUMBER(A689))),"",IF(COUNTIFS($B$6:$B$2005,B689&amp;"",$A$6:$A$2005,"&gt;"&amp;A689)=0,1,0))</f>
        <v/>
      </c>
    </row>
    <row r="690">
      <c r="A690" s="13" t="n"/>
      <c r="B690" s="5" t="n"/>
      <c r="C690" s="19" t="n"/>
      <c r="D690" s="5" t="n"/>
      <c r="E690" s="5" t="n"/>
      <c r="F690" s="6">
        <f>IF(B690&amp;""="","",IFERROR(INDEX('الطلاب'!$C$6:$C$505,MATCH(B690&amp;"",'الطلاب'!$A$6:$A$505,0))&amp;"","كود غير موجود"))</f>
        <v/>
      </c>
      <c r="G690" s="24">
        <f>IF(OR(B690&amp;""="",NOT(ISNUMBER(A690))),"",IF(COUNTIFS($B$6:$B$2005,B690&amp;"",$A$6:$A$2005,"&gt;"&amp;A690)=0,1,0))</f>
        <v/>
      </c>
    </row>
    <row r="691">
      <c r="A691" s="13" t="n"/>
      <c r="B691" s="5" t="n"/>
      <c r="C691" s="19" t="n"/>
      <c r="D691" s="5" t="n"/>
      <c r="E691" s="5" t="n"/>
      <c r="F691" s="6">
        <f>IF(B691&amp;""="","",IFERROR(INDEX('الطلاب'!$C$6:$C$505,MATCH(B691&amp;"",'الطلاب'!$A$6:$A$505,0))&amp;"","كود غير موجود"))</f>
        <v/>
      </c>
      <c r="G691" s="24">
        <f>IF(OR(B691&amp;""="",NOT(ISNUMBER(A691))),"",IF(COUNTIFS($B$6:$B$2005,B691&amp;"",$A$6:$A$2005,"&gt;"&amp;A691)=0,1,0))</f>
        <v/>
      </c>
    </row>
    <row r="692">
      <c r="A692" s="13" t="n"/>
      <c r="B692" s="5" t="n"/>
      <c r="C692" s="19" t="n"/>
      <c r="D692" s="5" t="n"/>
      <c r="E692" s="5" t="n"/>
      <c r="F692" s="6">
        <f>IF(B692&amp;""="","",IFERROR(INDEX('الطلاب'!$C$6:$C$505,MATCH(B692&amp;"",'الطلاب'!$A$6:$A$505,0))&amp;"","كود غير موجود"))</f>
        <v/>
      </c>
      <c r="G692" s="24">
        <f>IF(OR(B692&amp;""="",NOT(ISNUMBER(A692))),"",IF(COUNTIFS($B$6:$B$2005,B692&amp;"",$A$6:$A$2005,"&gt;"&amp;A692)=0,1,0))</f>
        <v/>
      </c>
    </row>
    <row r="693">
      <c r="A693" s="13" t="n"/>
      <c r="B693" s="5" t="n"/>
      <c r="C693" s="19" t="n"/>
      <c r="D693" s="5" t="n"/>
      <c r="E693" s="5" t="n"/>
      <c r="F693" s="6">
        <f>IF(B693&amp;""="","",IFERROR(INDEX('الطلاب'!$C$6:$C$505,MATCH(B693&amp;"",'الطلاب'!$A$6:$A$505,0))&amp;"","كود غير موجود"))</f>
        <v/>
      </c>
      <c r="G693" s="24">
        <f>IF(OR(B693&amp;""="",NOT(ISNUMBER(A693))),"",IF(COUNTIFS($B$6:$B$2005,B693&amp;"",$A$6:$A$2005,"&gt;"&amp;A693)=0,1,0))</f>
        <v/>
      </c>
    </row>
    <row r="694">
      <c r="A694" s="13" t="n"/>
      <c r="B694" s="5" t="n"/>
      <c r="C694" s="19" t="n"/>
      <c r="D694" s="5" t="n"/>
      <c r="E694" s="5" t="n"/>
      <c r="F694" s="6">
        <f>IF(B694&amp;""="","",IFERROR(INDEX('الطلاب'!$C$6:$C$505,MATCH(B694&amp;"",'الطلاب'!$A$6:$A$505,0))&amp;"","كود غير موجود"))</f>
        <v/>
      </c>
      <c r="G694" s="24">
        <f>IF(OR(B694&amp;""="",NOT(ISNUMBER(A694))),"",IF(COUNTIFS($B$6:$B$2005,B694&amp;"",$A$6:$A$2005,"&gt;"&amp;A694)=0,1,0))</f>
        <v/>
      </c>
    </row>
    <row r="695">
      <c r="A695" s="13" t="n"/>
      <c r="B695" s="5" t="n"/>
      <c r="C695" s="19" t="n"/>
      <c r="D695" s="5" t="n"/>
      <c r="E695" s="5" t="n"/>
      <c r="F695" s="6">
        <f>IF(B695&amp;""="","",IFERROR(INDEX('الطلاب'!$C$6:$C$505,MATCH(B695&amp;"",'الطلاب'!$A$6:$A$505,0))&amp;"","كود غير موجود"))</f>
        <v/>
      </c>
      <c r="G695" s="24">
        <f>IF(OR(B695&amp;""="",NOT(ISNUMBER(A695))),"",IF(COUNTIFS($B$6:$B$2005,B695&amp;"",$A$6:$A$2005,"&gt;"&amp;A695)=0,1,0))</f>
        <v/>
      </c>
    </row>
    <row r="696">
      <c r="A696" s="13" t="n"/>
      <c r="B696" s="5" t="n"/>
      <c r="C696" s="19" t="n"/>
      <c r="D696" s="5" t="n"/>
      <c r="E696" s="5" t="n"/>
      <c r="F696" s="6">
        <f>IF(B696&amp;""="","",IFERROR(INDEX('الطلاب'!$C$6:$C$505,MATCH(B696&amp;"",'الطلاب'!$A$6:$A$505,0))&amp;"","كود غير موجود"))</f>
        <v/>
      </c>
      <c r="G696" s="24">
        <f>IF(OR(B696&amp;""="",NOT(ISNUMBER(A696))),"",IF(COUNTIFS($B$6:$B$2005,B696&amp;"",$A$6:$A$2005,"&gt;"&amp;A696)=0,1,0))</f>
        <v/>
      </c>
    </row>
    <row r="697">
      <c r="A697" s="13" t="n"/>
      <c r="B697" s="5" t="n"/>
      <c r="C697" s="19" t="n"/>
      <c r="D697" s="5" t="n"/>
      <c r="E697" s="5" t="n"/>
      <c r="F697" s="6">
        <f>IF(B697&amp;""="","",IFERROR(INDEX('الطلاب'!$C$6:$C$505,MATCH(B697&amp;"",'الطلاب'!$A$6:$A$505,0))&amp;"","كود غير موجود"))</f>
        <v/>
      </c>
      <c r="G697" s="24">
        <f>IF(OR(B697&amp;""="",NOT(ISNUMBER(A697))),"",IF(COUNTIFS($B$6:$B$2005,B697&amp;"",$A$6:$A$2005,"&gt;"&amp;A697)=0,1,0))</f>
        <v/>
      </c>
    </row>
    <row r="698">
      <c r="A698" s="13" t="n"/>
      <c r="B698" s="5" t="n"/>
      <c r="C698" s="19" t="n"/>
      <c r="D698" s="5" t="n"/>
      <c r="E698" s="5" t="n"/>
      <c r="F698" s="6">
        <f>IF(B698&amp;""="","",IFERROR(INDEX('الطلاب'!$C$6:$C$505,MATCH(B698&amp;"",'الطلاب'!$A$6:$A$505,0))&amp;"","كود غير موجود"))</f>
        <v/>
      </c>
      <c r="G698" s="24">
        <f>IF(OR(B698&amp;""="",NOT(ISNUMBER(A698))),"",IF(COUNTIFS($B$6:$B$2005,B698&amp;"",$A$6:$A$2005,"&gt;"&amp;A698)=0,1,0))</f>
        <v/>
      </c>
    </row>
    <row r="699">
      <c r="A699" s="13" t="n"/>
      <c r="B699" s="5" t="n"/>
      <c r="C699" s="19" t="n"/>
      <c r="D699" s="5" t="n"/>
      <c r="E699" s="5" t="n"/>
      <c r="F699" s="6">
        <f>IF(B699&amp;""="","",IFERROR(INDEX('الطلاب'!$C$6:$C$505,MATCH(B699&amp;"",'الطلاب'!$A$6:$A$505,0))&amp;"","كود غير موجود"))</f>
        <v/>
      </c>
      <c r="G699" s="24">
        <f>IF(OR(B699&amp;""="",NOT(ISNUMBER(A699))),"",IF(COUNTIFS($B$6:$B$2005,B699&amp;"",$A$6:$A$2005,"&gt;"&amp;A699)=0,1,0))</f>
        <v/>
      </c>
    </row>
    <row r="700">
      <c r="A700" s="13" t="n"/>
      <c r="B700" s="5" t="n"/>
      <c r="C700" s="19" t="n"/>
      <c r="D700" s="5" t="n"/>
      <c r="E700" s="5" t="n"/>
      <c r="F700" s="6">
        <f>IF(B700&amp;""="","",IFERROR(INDEX('الطلاب'!$C$6:$C$505,MATCH(B700&amp;"",'الطلاب'!$A$6:$A$505,0))&amp;"","كود غير موجود"))</f>
        <v/>
      </c>
      <c r="G700" s="24">
        <f>IF(OR(B700&amp;""="",NOT(ISNUMBER(A700))),"",IF(COUNTIFS($B$6:$B$2005,B700&amp;"",$A$6:$A$2005,"&gt;"&amp;A700)=0,1,0))</f>
        <v/>
      </c>
    </row>
    <row r="701">
      <c r="A701" s="13" t="n"/>
      <c r="B701" s="5" t="n"/>
      <c r="C701" s="19" t="n"/>
      <c r="D701" s="5" t="n"/>
      <c r="E701" s="5" t="n"/>
      <c r="F701" s="6">
        <f>IF(B701&amp;""="","",IFERROR(INDEX('الطلاب'!$C$6:$C$505,MATCH(B701&amp;"",'الطلاب'!$A$6:$A$505,0))&amp;"","كود غير موجود"))</f>
        <v/>
      </c>
      <c r="G701" s="24">
        <f>IF(OR(B701&amp;""="",NOT(ISNUMBER(A701))),"",IF(COUNTIFS($B$6:$B$2005,B701&amp;"",$A$6:$A$2005,"&gt;"&amp;A701)=0,1,0))</f>
        <v/>
      </c>
    </row>
    <row r="702">
      <c r="A702" s="13" t="n"/>
      <c r="B702" s="5" t="n"/>
      <c r="C702" s="19" t="n"/>
      <c r="D702" s="5" t="n"/>
      <c r="E702" s="5" t="n"/>
      <c r="F702" s="6">
        <f>IF(B702&amp;""="","",IFERROR(INDEX('الطلاب'!$C$6:$C$505,MATCH(B702&amp;"",'الطلاب'!$A$6:$A$505,0))&amp;"","كود غير موجود"))</f>
        <v/>
      </c>
      <c r="G702" s="24">
        <f>IF(OR(B702&amp;""="",NOT(ISNUMBER(A702))),"",IF(COUNTIFS($B$6:$B$2005,B702&amp;"",$A$6:$A$2005,"&gt;"&amp;A702)=0,1,0))</f>
        <v/>
      </c>
    </row>
    <row r="703">
      <c r="A703" s="13" t="n"/>
      <c r="B703" s="5" t="n"/>
      <c r="C703" s="19" t="n"/>
      <c r="D703" s="5" t="n"/>
      <c r="E703" s="5" t="n"/>
      <c r="F703" s="6">
        <f>IF(B703&amp;""="","",IFERROR(INDEX('الطلاب'!$C$6:$C$505,MATCH(B703&amp;"",'الطلاب'!$A$6:$A$505,0))&amp;"","كود غير موجود"))</f>
        <v/>
      </c>
      <c r="G703" s="24">
        <f>IF(OR(B703&amp;""="",NOT(ISNUMBER(A703))),"",IF(COUNTIFS($B$6:$B$2005,B703&amp;"",$A$6:$A$2005,"&gt;"&amp;A703)=0,1,0))</f>
        <v/>
      </c>
    </row>
    <row r="704">
      <c r="A704" s="13" t="n"/>
      <c r="B704" s="5" t="n"/>
      <c r="C704" s="19" t="n"/>
      <c r="D704" s="5" t="n"/>
      <c r="E704" s="5" t="n"/>
      <c r="F704" s="6">
        <f>IF(B704&amp;""="","",IFERROR(INDEX('الطلاب'!$C$6:$C$505,MATCH(B704&amp;"",'الطلاب'!$A$6:$A$505,0))&amp;"","كود غير موجود"))</f>
        <v/>
      </c>
      <c r="G704" s="24">
        <f>IF(OR(B704&amp;""="",NOT(ISNUMBER(A704))),"",IF(COUNTIFS($B$6:$B$2005,B704&amp;"",$A$6:$A$2005,"&gt;"&amp;A704)=0,1,0))</f>
        <v/>
      </c>
    </row>
    <row r="705">
      <c r="A705" s="13" t="n"/>
      <c r="B705" s="5" t="n"/>
      <c r="C705" s="19" t="n"/>
      <c r="D705" s="5" t="n"/>
      <c r="E705" s="5" t="n"/>
      <c r="F705" s="6">
        <f>IF(B705&amp;""="","",IFERROR(INDEX('الطلاب'!$C$6:$C$505,MATCH(B705&amp;"",'الطلاب'!$A$6:$A$505,0))&amp;"","كود غير موجود"))</f>
        <v/>
      </c>
      <c r="G705" s="24">
        <f>IF(OR(B705&amp;""="",NOT(ISNUMBER(A705))),"",IF(COUNTIFS($B$6:$B$2005,B705&amp;"",$A$6:$A$2005,"&gt;"&amp;A705)=0,1,0))</f>
        <v/>
      </c>
    </row>
    <row r="706">
      <c r="A706" s="13" t="n"/>
      <c r="B706" s="5" t="n"/>
      <c r="C706" s="19" t="n"/>
      <c r="D706" s="5" t="n"/>
      <c r="E706" s="5" t="n"/>
      <c r="F706" s="6">
        <f>IF(B706&amp;""="","",IFERROR(INDEX('الطلاب'!$C$6:$C$505,MATCH(B706&amp;"",'الطلاب'!$A$6:$A$505,0))&amp;"","كود غير موجود"))</f>
        <v/>
      </c>
      <c r="G706" s="24">
        <f>IF(OR(B706&amp;""="",NOT(ISNUMBER(A706))),"",IF(COUNTIFS($B$6:$B$2005,B706&amp;"",$A$6:$A$2005,"&gt;"&amp;A706)=0,1,0))</f>
        <v/>
      </c>
    </row>
    <row r="707">
      <c r="A707" s="13" t="n"/>
      <c r="B707" s="5" t="n"/>
      <c r="C707" s="19" t="n"/>
      <c r="D707" s="5" t="n"/>
      <c r="E707" s="5" t="n"/>
      <c r="F707" s="6">
        <f>IF(B707&amp;""="","",IFERROR(INDEX('الطلاب'!$C$6:$C$505,MATCH(B707&amp;"",'الطلاب'!$A$6:$A$505,0))&amp;"","كود غير موجود"))</f>
        <v/>
      </c>
      <c r="G707" s="24">
        <f>IF(OR(B707&amp;""="",NOT(ISNUMBER(A707))),"",IF(COUNTIFS($B$6:$B$2005,B707&amp;"",$A$6:$A$2005,"&gt;"&amp;A707)=0,1,0))</f>
        <v/>
      </c>
    </row>
    <row r="708">
      <c r="A708" s="13" t="n"/>
      <c r="B708" s="5" t="n"/>
      <c r="C708" s="19" t="n"/>
      <c r="D708" s="5" t="n"/>
      <c r="E708" s="5" t="n"/>
      <c r="F708" s="6">
        <f>IF(B708&amp;""="","",IFERROR(INDEX('الطلاب'!$C$6:$C$505,MATCH(B708&amp;"",'الطلاب'!$A$6:$A$505,0))&amp;"","كود غير موجود"))</f>
        <v/>
      </c>
      <c r="G708" s="24">
        <f>IF(OR(B708&amp;""="",NOT(ISNUMBER(A708))),"",IF(COUNTIFS($B$6:$B$2005,B708&amp;"",$A$6:$A$2005,"&gt;"&amp;A708)=0,1,0))</f>
        <v/>
      </c>
    </row>
    <row r="709">
      <c r="A709" s="13" t="n"/>
      <c r="B709" s="5" t="n"/>
      <c r="C709" s="19" t="n"/>
      <c r="D709" s="5" t="n"/>
      <c r="E709" s="5" t="n"/>
      <c r="F709" s="6">
        <f>IF(B709&amp;""="","",IFERROR(INDEX('الطلاب'!$C$6:$C$505,MATCH(B709&amp;"",'الطلاب'!$A$6:$A$505,0))&amp;"","كود غير موجود"))</f>
        <v/>
      </c>
      <c r="G709" s="24">
        <f>IF(OR(B709&amp;""="",NOT(ISNUMBER(A709))),"",IF(COUNTIFS($B$6:$B$2005,B709&amp;"",$A$6:$A$2005,"&gt;"&amp;A709)=0,1,0))</f>
        <v/>
      </c>
    </row>
    <row r="710">
      <c r="A710" s="13" t="n"/>
      <c r="B710" s="5" t="n"/>
      <c r="C710" s="19" t="n"/>
      <c r="D710" s="5" t="n"/>
      <c r="E710" s="5" t="n"/>
      <c r="F710" s="6">
        <f>IF(B710&amp;""="","",IFERROR(INDEX('الطلاب'!$C$6:$C$505,MATCH(B710&amp;"",'الطلاب'!$A$6:$A$505,0))&amp;"","كود غير موجود"))</f>
        <v/>
      </c>
      <c r="G710" s="24">
        <f>IF(OR(B710&amp;""="",NOT(ISNUMBER(A710))),"",IF(COUNTIFS($B$6:$B$2005,B710&amp;"",$A$6:$A$2005,"&gt;"&amp;A710)=0,1,0))</f>
        <v/>
      </c>
    </row>
    <row r="711">
      <c r="A711" s="13" t="n"/>
      <c r="B711" s="5" t="n"/>
      <c r="C711" s="19" t="n"/>
      <c r="D711" s="5" t="n"/>
      <c r="E711" s="5" t="n"/>
      <c r="F711" s="6">
        <f>IF(B711&amp;""="","",IFERROR(INDEX('الطلاب'!$C$6:$C$505,MATCH(B711&amp;"",'الطلاب'!$A$6:$A$505,0))&amp;"","كود غير موجود"))</f>
        <v/>
      </c>
      <c r="G711" s="24">
        <f>IF(OR(B711&amp;""="",NOT(ISNUMBER(A711))),"",IF(COUNTIFS($B$6:$B$2005,B711&amp;"",$A$6:$A$2005,"&gt;"&amp;A711)=0,1,0))</f>
        <v/>
      </c>
    </row>
    <row r="712">
      <c r="A712" s="13" t="n"/>
      <c r="B712" s="5" t="n"/>
      <c r="C712" s="19" t="n"/>
      <c r="D712" s="5" t="n"/>
      <c r="E712" s="5" t="n"/>
      <c r="F712" s="6">
        <f>IF(B712&amp;""="","",IFERROR(INDEX('الطلاب'!$C$6:$C$505,MATCH(B712&amp;"",'الطلاب'!$A$6:$A$505,0))&amp;"","كود غير موجود"))</f>
        <v/>
      </c>
      <c r="G712" s="24">
        <f>IF(OR(B712&amp;""="",NOT(ISNUMBER(A712))),"",IF(COUNTIFS($B$6:$B$2005,B712&amp;"",$A$6:$A$2005,"&gt;"&amp;A712)=0,1,0))</f>
        <v/>
      </c>
    </row>
    <row r="713">
      <c r="A713" s="13" t="n"/>
      <c r="B713" s="5" t="n"/>
      <c r="C713" s="19" t="n"/>
      <c r="D713" s="5" t="n"/>
      <c r="E713" s="5" t="n"/>
      <c r="F713" s="6">
        <f>IF(B713&amp;""="","",IFERROR(INDEX('الطلاب'!$C$6:$C$505,MATCH(B713&amp;"",'الطلاب'!$A$6:$A$505,0))&amp;"","كود غير موجود"))</f>
        <v/>
      </c>
      <c r="G713" s="24">
        <f>IF(OR(B713&amp;""="",NOT(ISNUMBER(A713))),"",IF(COUNTIFS($B$6:$B$2005,B713&amp;"",$A$6:$A$2005,"&gt;"&amp;A713)=0,1,0))</f>
        <v/>
      </c>
    </row>
    <row r="714">
      <c r="A714" s="13" t="n"/>
      <c r="B714" s="5" t="n"/>
      <c r="C714" s="19" t="n"/>
      <c r="D714" s="5" t="n"/>
      <c r="E714" s="5" t="n"/>
      <c r="F714" s="6">
        <f>IF(B714&amp;""="","",IFERROR(INDEX('الطلاب'!$C$6:$C$505,MATCH(B714&amp;"",'الطلاب'!$A$6:$A$505,0))&amp;"","كود غير موجود"))</f>
        <v/>
      </c>
      <c r="G714" s="24">
        <f>IF(OR(B714&amp;""="",NOT(ISNUMBER(A714))),"",IF(COUNTIFS($B$6:$B$2005,B714&amp;"",$A$6:$A$2005,"&gt;"&amp;A714)=0,1,0))</f>
        <v/>
      </c>
    </row>
    <row r="715">
      <c r="A715" s="13" t="n"/>
      <c r="B715" s="5" t="n"/>
      <c r="C715" s="19" t="n"/>
      <c r="D715" s="5" t="n"/>
      <c r="E715" s="5" t="n"/>
      <c r="F715" s="6">
        <f>IF(B715&amp;""="","",IFERROR(INDEX('الطلاب'!$C$6:$C$505,MATCH(B715&amp;"",'الطلاب'!$A$6:$A$505,0))&amp;"","كود غير موجود"))</f>
        <v/>
      </c>
      <c r="G715" s="24">
        <f>IF(OR(B715&amp;""="",NOT(ISNUMBER(A715))),"",IF(COUNTIFS($B$6:$B$2005,B715&amp;"",$A$6:$A$2005,"&gt;"&amp;A715)=0,1,0))</f>
        <v/>
      </c>
    </row>
    <row r="716">
      <c r="A716" s="13" t="n"/>
      <c r="B716" s="5" t="n"/>
      <c r="C716" s="19" t="n"/>
      <c r="D716" s="5" t="n"/>
      <c r="E716" s="5" t="n"/>
      <c r="F716" s="6">
        <f>IF(B716&amp;""="","",IFERROR(INDEX('الطلاب'!$C$6:$C$505,MATCH(B716&amp;"",'الطلاب'!$A$6:$A$505,0))&amp;"","كود غير موجود"))</f>
        <v/>
      </c>
      <c r="G716" s="24">
        <f>IF(OR(B716&amp;""="",NOT(ISNUMBER(A716))),"",IF(COUNTIFS($B$6:$B$2005,B716&amp;"",$A$6:$A$2005,"&gt;"&amp;A716)=0,1,0))</f>
        <v/>
      </c>
    </row>
    <row r="717">
      <c r="A717" s="13" t="n"/>
      <c r="B717" s="5" t="n"/>
      <c r="C717" s="19" t="n"/>
      <c r="D717" s="5" t="n"/>
      <c r="E717" s="5" t="n"/>
      <c r="F717" s="6">
        <f>IF(B717&amp;""="","",IFERROR(INDEX('الطلاب'!$C$6:$C$505,MATCH(B717&amp;"",'الطلاب'!$A$6:$A$505,0))&amp;"","كود غير موجود"))</f>
        <v/>
      </c>
      <c r="G717" s="24">
        <f>IF(OR(B717&amp;""="",NOT(ISNUMBER(A717))),"",IF(COUNTIFS($B$6:$B$2005,B717&amp;"",$A$6:$A$2005,"&gt;"&amp;A717)=0,1,0))</f>
        <v/>
      </c>
    </row>
    <row r="718">
      <c r="A718" s="13" t="n"/>
      <c r="B718" s="5" t="n"/>
      <c r="C718" s="19" t="n"/>
      <c r="D718" s="5" t="n"/>
      <c r="E718" s="5" t="n"/>
      <c r="F718" s="6">
        <f>IF(B718&amp;""="","",IFERROR(INDEX('الطلاب'!$C$6:$C$505,MATCH(B718&amp;"",'الطلاب'!$A$6:$A$505,0))&amp;"","كود غير موجود"))</f>
        <v/>
      </c>
      <c r="G718" s="24">
        <f>IF(OR(B718&amp;""="",NOT(ISNUMBER(A718))),"",IF(COUNTIFS($B$6:$B$2005,B718&amp;"",$A$6:$A$2005,"&gt;"&amp;A718)=0,1,0))</f>
        <v/>
      </c>
    </row>
    <row r="719">
      <c r="A719" s="13" t="n"/>
      <c r="B719" s="5" t="n"/>
      <c r="C719" s="19" t="n"/>
      <c r="D719" s="5" t="n"/>
      <c r="E719" s="5" t="n"/>
      <c r="F719" s="6">
        <f>IF(B719&amp;""="","",IFERROR(INDEX('الطلاب'!$C$6:$C$505,MATCH(B719&amp;"",'الطلاب'!$A$6:$A$505,0))&amp;"","كود غير موجود"))</f>
        <v/>
      </c>
      <c r="G719" s="24">
        <f>IF(OR(B719&amp;""="",NOT(ISNUMBER(A719))),"",IF(COUNTIFS($B$6:$B$2005,B719&amp;"",$A$6:$A$2005,"&gt;"&amp;A719)=0,1,0))</f>
        <v/>
      </c>
    </row>
    <row r="720">
      <c r="A720" s="13" t="n"/>
      <c r="B720" s="5" t="n"/>
      <c r="C720" s="19" t="n"/>
      <c r="D720" s="5" t="n"/>
      <c r="E720" s="5" t="n"/>
      <c r="F720" s="6">
        <f>IF(B720&amp;""="","",IFERROR(INDEX('الطلاب'!$C$6:$C$505,MATCH(B720&amp;"",'الطلاب'!$A$6:$A$505,0))&amp;"","كود غير موجود"))</f>
        <v/>
      </c>
      <c r="G720" s="24">
        <f>IF(OR(B720&amp;""="",NOT(ISNUMBER(A720))),"",IF(COUNTIFS($B$6:$B$2005,B720&amp;"",$A$6:$A$2005,"&gt;"&amp;A720)=0,1,0))</f>
        <v/>
      </c>
    </row>
    <row r="721">
      <c r="A721" s="13" t="n"/>
      <c r="B721" s="5" t="n"/>
      <c r="C721" s="19" t="n"/>
      <c r="D721" s="5" t="n"/>
      <c r="E721" s="5" t="n"/>
      <c r="F721" s="6">
        <f>IF(B721&amp;""="","",IFERROR(INDEX('الطلاب'!$C$6:$C$505,MATCH(B721&amp;"",'الطلاب'!$A$6:$A$505,0))&amp;"","كود غير موجود"))</f>
        <v/>
      </c>
      <c r="G721" s="24">
        <f>IF(OR(B721&amp;""="",NOT(ISNUMBER(A721))),"",IF(COUNTIFS($B$6:$B$2005,B721&amp;"",$A$6:$A$2005,"&gt;"&amp;A721)=0,1,0))</f>
        <v/>
      </c>
    </row>
    <row r="722">
      <c r="A722" s="13" t="n"/>
      <c r="B722" s="5" t="n"/>
      <c r="C722" s="19" t="n"/>
      <c r="D722" s="5" t="n"/>
      <c r="E722" s="5" t="n"/>
      <c r="F722" s="6">
        <f>IF(B722&amp;""="","",IFERROR(INDEX('الطلاب'!$C$6:$C$505,MATCH(B722&amp;"",'الطلاب'!$A$6:$A$505,0))&amp;"","كود غير موجود"))</f>
        <v/>
      </c>
      <c r="G722" s="24">
        <f>IF(OR(B722&amp;""="",NOT(ISNUMBER(A722))),"",IF(COUNTIFS($B$6:$B$2005,B722&amp;"",$A$6:$A$2005,"&gt;"&amp;A722)=0,1,0))</f>
        <v/>
      </c>
    </row>
    <row r="723">
      <c r="A723" s="13" t="n"/>
      <c r="B723" s="5" t="n"/>
      <c r="C723" s="19" t="n"/>
      <c r="D723" s="5" t="n"/>
      <c r="E723" s="5" t="n"/>
      <c r="F723" s="6">
        <f>IF(B723&amp;""="","",IFERROR(INDEX('الطلاب'!$C$6:$C$505,MATCH(B723&amp;"",'الطلاب'!$A$6:$A$505,0))&amp;"","كود غير موجود"))</f>
        <v/>
      </c>
      <c r="G723" s="24">
        <f>IF(OR(B723&amp;""="",NOT(ISNUMBER(A723))),"",IF(COUNTIFS($B$6:$B$2005,B723&amp;"",$A$6:$A$2005,"&gt;"&amp;A723)=0,1,0))</f>
        <v/>
      </c>
    </row>
    <row r="724">
      <c r="A724" s="13" t="n"/>
      <c r="B724" s="5" t="n"/>
      <c r="C724" s="19" t="n"/>
      <c r="D724" s="5" t="n"/>
      <c r="E724" s="5" t="n"/>
      <c r="F724" s="6">
        <f>IF(B724&amp;""="","",IFERROR(INDEX('الطلاب'!$C$6:$C$505,MATCH(B724&amp;"",'الطلاب'!$A$6:$A$505,0))&amp;"","كود غير موجود"))</f>
        <v/>
      </c>
      <c r="G724" s="24">
        <f>IF(OR(B724&amp;""="",NOT(ISNUMBER(A724))),"",IF(COUNTIFS($B$6:$B$2005,B724&amp;"",$A$6:$A$2005,"&gt;"&amp;A724)=0,1,0))</f>
        <v/>
      </c>
    </row>
    <row r="725">
      <c r="A725" s="13" t="n"/>
      <c r="B725" s="5" t="n"/>
      <c r="C725" s="19" t="n"/>
      <c r="D725" s="5" t="n"/>
      <c r="E725" s="5" t="n"/>
      <c r="F725" s="6">
        <f>IF(B725&amp;""="","",IFERROR(INDEX('الطلاب'!$C$6:$C$505,MATCH(B725&amp;"",'الطلاب'!$A$6:$A$505,0))&amp;"","كود غير موجود"))</f>
        <v/>
      </c>
      <c r="G725" s="24">
        <f>IF(OR(B725&amp;""="",NOT(ISNUMBER(A725))),"",IF(COUNTIFS($B$6:$B$2005,B725&amp;"",$A$6:$A$2005,"&gt;"&amp;A725)=0,1,0))</f>
        <v/>
      </c>
    </row>
    <row r="726">
      <c r="A726" s="13" t="n"/>
      <c r="B726" s="5" t="n"/>
      <c r="C726" s="19" t="n"/>
      <c r="D726" s="5" t="n"/>
      <c r="E726" s="5" t="n"/>
      <c r="F726" s="6">
        <f>IF(B726&amp;""="","",IFERROR(INDEX('الطلاب'!$C$6:$C$505,MATCH(B726&amp;"",'الطلاب'!$A$6:$A$505,0))&amp;"","كود غير موجود"))</f>
        <v/>
      </c>
      <c r="G726" s="24">
        <f>IF(OR(B726&amp;""="",NOT(ISNUMBER(A726))),"",IF(COUNTIFS($B$6:$B$2005,B726&amp;"",$A$6:$A$2005,"&gt;"&amp;A726)=0,1,0))</f>
        <v/>
      </c>
    </row>
    <row r="727">
      <c r="A727" s="13" t="n"/>
      <c r="B727" s="5" t="n"/>
      <c r="C727" s="19" t="n"/>
      <c r="D727" s="5" t="n"/>
      <c r="E727" s="5" t="n"/>
      <c r="F727" s="6">
        <f>IF(B727&amp;""="","",IFERROR(INDEX('الطلاب'!$C$6:$C$505,MATCH(B727&amp;"",'الطلاب'!$A$6:$A$505,0))&amp;"","كود غير موجود"))</f>
        <v/>
      </c>
      <c r="G727" s="24">
        <f>IF(OR(B727&amp;""="",NOT(ISNUMBER(A727))),"",IF(COUNTIFS($B$6:$B$2005,B727&amp;"",$A$6:$A$2005,"&gt;"&amp;A727)=0,1,0))</f>
        <v/>
      </c>
    </row>
    <row r="728">
      <c r="A728" s="13" t="n"/>
      <c r="B728" s="5" t="n"/>
      <c r="C728" s="19" t="n"/>
      <c r="D728" s="5" t="n"/>
      <c r="E728" s="5" t="n"/>
      <c r="F728" s="6">
        <f>IF(B728&amp;""="","",IFERROR(INDEX('الطلاب'!$C$6:$C$505,MATCH(B728&amp;"",'الطلاب'!$A$6:$A$505,0))&amp;"","كود غير موجود"))</f>
        <v/>
      </c>
      <c r="G728" s="24">
        <f>IF(OR(B728&amp;""="",NOT(ISNUMBER(A728))),"",IF(COUNTIFS($B$6:$B$2005,B728&amp;"",$A$6:$A$2005,"&gt;"&amp;A728)=0,1,0))</f>
        <v/>
      </c>
    </row>
    <row r="729">
      <c r="A729" s="13" t="n"/>
      <c r="B729" s="5" t="n"/>
      <c r="C729" s="19" t="n"/>
      <c r="D729" s="5" t="n"/>
      <c r="E729" s="5" t="n"/>
      <c r="F729" s="6">
        <f>IF(B729&amp;""="","",IFERROR(INDEX('الطلاب'!$C$6:$C$505,MATCH(B729&amp;"",'الطلاب'!$A$6:$A$505,0))&amp;"","كود غير موجود"))</f>
        <v/>
      </c>
      <c r="G729" s="24">
        <f>IF(OR(B729&amp;""="",NOT(ISNUMBER(A729))),"",IF(COUNTIFS($B$6:$B$2005,B729&amp;"",$A$6:$A$2005,"&gt;"&amp;A729)=0,1,0))</f>
        <v/>
      </c>
    </row>
    <row r="730">
      <c r="A730" s="13" t="n"/>
      <c r="B730" s="5" t="n"/>
      <c r="C730" s="19" t="n"/>
      <c r="D730" s="5" t="n"/>
      <c r="E730" s="5" t="n"/>
      <c r="F730" s="6">
        <f>IF(B730&amp;""="","",IFERROR(INDEX('الطلاب'!$C$6:$C$505,MATCH(B730&amp;"",'الطلاب'!$A$6:$A$505,0))&amp;"","كود غير موجود"))</f>
        <v/>
      </c>
      <c r="G730" s="24">
        <f>IF(OR(B730&amp;""="",NOT(ISNUMBER(A730))),"",IF(COUNTIFS($B$6:$B$2005,B730&amp;"",$A$6:$A$2005,"&gt;"&amp;A730)=0,1,0))</f>
        <v/>
      </c>
    </row>
    <row r="731">
      <c r="A731" s="13" t="n"/>
      <c r="B731" s="5" t="n"/>
      <c r="C731" s="19" t="n"/>
      <c r="D731" s="5" t="n"/>
      <c r="E731" s="5" t="n"/>
      <c r="F731" s="6">
        <f>IF(B731&amp;""="","",IFERROR(INDEX('الطلاب'!$C$6:$C$505,MATCH(B731&amp;"",'الطلاب'!$A$6:$A$505,0))&amp;"","كود غير موجود"))</f>
        <v/>
      </c>
      <c r="G731" s="24">
        <f>IF(OR(B731&amp;""="",NOT(ISNUMBER(A731))),"",IF(COUNTIFS($B$6:$B$2005,B731&amp;"",$A$6:$A$2005,"&gt;"&amp;A731)=0,1,0))</f>
        <v/>
      </c>
    </row>
    <row r="732">
      <c r="A732" s="13" t="n"/>
      <c r="B732" s="5" t="n"/>
      <c r="C732" s="19" t="n"/>
      <c r="D732" s="5" t="n"/>
      <c r="E732" s="5" t="n"/>
      <c r="F732" s="6">
        <f>IF(B732&amp;""="","",IFERROR(INDEX('الطلاب'!$C$6:$C$505,MATCH(B732&amp;"",'الطلاب'!$A$6:$A$505,0))&amp;"","كود غير موجود"))</f>
        <v/>
      </c>
      <c r="G732" s="24">
        <f>IF(OR(B732&amp;""="",NOT(ISNUMBER(A732))),"",IF(COUNTIFS($B$6:$B$2005,B732&amp;"",$A$6:$A$2005,"&gt;"&amp;A732)=0,1,0))</f>
        <v/>
      </c>
    </row>
    <row r="733">
      <c r="A733" s="13" t="n"/>
      <c r="B733" s="5" t="n"/>
      <c r="C733" s="19" t="n"/>
      <c r="D733" s="5" t="n"/>
      <c r="E733" s="5" t="n"/>
      <c r="F733" s="6">
        <f>IF(B733&amp;""="","",IFERROR(INDEX('الطلاب'!$C$6:$C$505,MATCH(B733&amp;"",'الطلاب'!$A$6:$A$505,0))&amp;"","كود غير موجود"))</f>
        <v/>
      </c>
      <c r="G733" s="24">
        <f>IF(OR(B733&amp;""="",NOT(ISNUMBER(A733))),"",IF(COUNTIFS($B$6:$B$2005,B733&amp;"",$A$6:$A$2005,"&gt;"&amp;A733)=0,1,0))</f>
        <v/>
      </c>
    </row>
    <row r="734">
      <c r="A734" s="13" t="n"/>
      <c r="B734" s="5" t="n"/>
      <c r="C734" s="19" t="n"/>
      <c r="D734" s="5" t="n"/>
      <c r="E734" s="5" t="n"/>
      <c r="F734" s="6">
        <f>IF(B734&amp;""="","",IFERROR(INDEX('الطلاب'!$C$6:$C$505,MATCH(B734&amp;"",'الطلاب'!$A$6:$A$505,0))&amp;"","كود غير موجود"))</f>
        <v/>
      </c>
      <c r="G734" s="24">
        <f>IF(OR(B734&amp;""="",NOT(ISNUMBER(A734))),"",IF(COUNTIFS($B$6:$B$2005,B734&amp;"",$A$6:$A$2005,"&gt;"&amp;A734)=0,1,0))</f>
        <v/>
      </c>
    </row>
    <row r="735">
      <c r="A735" s="13" t="n"/>
      <c r="B735" s="5" t="n"/>
      <c r="C735" s="19" t="n"/>
      <c r="D735" s="5" t="n"/>
      <c r="E735" s="5" t="n"/>
      <c r="F735" s="6">
        <f>IF(B735&amp;""="","",IFERROR(INDEX('الطلاب'!$C$6:$C$505,MATCH(B735&amp;"",'الطلاب'!$A$6:$A$505,0))&amp;"","كود غير موجود"))</f>
        <v/>
      </c>
      <c r="G735" s="24">
        <f>IF(OR(B735&amp;""="",NOT(ISNUMBER(A735))),"",IF(COUNTIFS($B$6:$B$2005,B735&amp;"",$A$6:$A$2005,"&gt;"&amp;A735)=0,1,0))</f>
        <v/>
      </c>
    </row>
    <row r="736">
      <c r="A736" s="13" t="n"/>
      <c r="B736" s="5" t="n"/>
      <c r="C736" s="19" t="n"/>
      <c r="D736" s="5" t="n"/>
      <c r="E736" s="5" t="n"/>
      <c r="F736" s="6">
        <f>IF(B736&amp;""="","",IFERROR(INDEX('الطلاب'!$C$6:$C$505,MATCH(B736&amp;"",'الطلاب'!$A$6:$A$505,0))&amp;"","كود غير موجود"))</f>
        <v/>
      </c>
      <c r="G736" s="24">
        <f>IF(OR(B736&amp;""="",NOT(ISNUMBER(A736))),"",IF(COUNTIFS($B$6:$B$2005,B736&amp;"",$A$6:$A$2005,"&gt;"&amp;A736)=0,1,0))</f>
        <v/>
      </c>
    </row>
    <row r="737">
      <c r="A737" s="13" t="n"/>
      <c r="B737" s="5" t="n"/>
      <c r="C737" s="19" t="n"/>
      <c r="D737" s="5" t="n"/>
      <c r="E737" s="5" t="n"/>
      <c r="F737" s="6">
        <f>IF(B737&amp;""="","",IFERROR(INDEX('الطلاب'!$C$6:$C$505,MATCH(B737&amp;"",'الطلاب'!$A$6:$A$505,0))&amp;"","كود غير موجود"))</f>
        <v/>
      </c>
      <c r="G737" s="24">
        <f>IF(OR(B737&amp;""="",NOT(ISNUMBER(A737))),"",IF(COUNTIFS($B$6:$B$2005,B737&amp;"",$A$6:$A$2005,"&gt;"&amp;A737)=0,1,0))</f>
        <v/>
      </c>
    </row>
    <row r="738">
      <c r="A738" s="13" t="n"/>
      <c r="B738" s="5" t="n"/>
      <c r="C738" s="19" t="n"/>
      <c r="D738" s="5" t="n"/>
      <c r="E738" s="5" t="n"/>
      <c r="F738" s="6">
        <f>IF(B738&amp;""="","",IFERROR(INDEX('الطلاب'!$C$6:$C$505,MATCH(B738&amp;"",'الطلاب'!$A$6:$A$505,0))&amp;"","كود غير موجود"))</f>
        <v/>
      </c>
      <c r="G738" s="24">
        <f>IF(OR(B738&amp;""="",NOT(ISNUMBER(A738))),"",IF(COUNTIFS($B$6:$B$2005,B738&amp;"",$A$6:$A$2005,"&gt;"&amp;A738)=0,1,0))</f>
        <v/>
      </c>
    </row>
    <row r="739">
      <c r="A739" s="13" t="n"/>
      <c r="B739" s="5" t="n"/>
      <c r="C739" s="19" t="n"/>
      <c r="D739" s="5" t="n"/>
      <c r="E739" s="5" t="n"/>
      <c r="F739" s="6">
        <f>IF(B739&amp;""="","",IFERROR(INDEX('الطلاب'!$C$6:$C$505,MATCH(B739&amp;"",'الطلاب'!$A$6:$A$505,0))&amp;"","كود غير موجود"))</f>
        <v/>
      </c>
      <c r="G739" s="24">
        <f>IF(OR(B739&amp;""="",NOT(ISNUMBER(A739))),"",IF(COUNTIFS($B$6:$B$2005,B739&amp;"",$A$6:$A$2005,"&gt;"&amp;A739)=0,1,0))</f>
        <v/>
      </c>
    </row>
    <row r="740">
      <c r="A740" s="13" t="n"/>
      <c r="B740" s="5" t="n"/>
      <c r="C740" s="19" t="n"/>
      <c r="D740" s="5" t="n"/>
      <c r="E740" s="5" t="n"/>
      <c r="F740" s="6">
        <f>IF(B740&amp;""="","",IFERROR(INDEX('الطلاب'!$C$6:$C$505,MATCH(B740&amp;"",'الطلاب'!$A$6:$A$505,0))&amp;"","كود غير موجود"))</f>
        <v/>
      </c>
      <c r="G740" s="24">
        <f>IF(OR(B740&amp;""="",NOT(ISNUMBER(A740))),"",IF(COUNTIFS($B$6:$B$2005,B740&amp;"",$A$6:$A$2005,"&gt;"&amp;A740)=0,1,0))</f>
        <v/>
      </c>
    </row>
    <row r="741">
      <c r="A741" s="13" t="n"/>
      <c r="B741" s="5" t="n"/>
      <c r="C741" s="19" t="n"/>
      <c r="D741" s="5" t="n"/>
      <c r="E741" s="5" t="n"/>
      <c r="F741" s="6">
        <f>IF(B741&amp;""="","",IFERROR(INDEX('الطلاب'!$C$6:$C$505,MATCH(B741&amp;"",'الطلاب'!$A$6:$A$505,0))&amp;"","كود غير موجود"))</f>
        <v/>
      </c>
      <c r="G741" s="24">
        <f>IF(OR(B741&amp;""="",NOT(ISNUMBER(A741))),"",IF(COUNTIFS($B$6:$B$2005,B741&amp;"",$A$6:$A$2005,"&gt;"&amp;A741)=0,1,0))</f>
        <v/>
      </c>
    </row>
    <row r="742">
      <c r="A742" s="13" t="n"/>
      <c r="B742" s="5" t="n"/>
      <c r="C742" s="19" t="n"/>
      <c r="D742" s="5" t="n"/>
      <c r="E742" s="5" t="n"/>
      <c r="F742" s="6">
        <f>IF(B742&amp;""="","",IFERROR(INDEX('الطلاب'!$C$6:$C$505,MATCH(B742&amp;"",'الطلاب'!$A$6:$A$505,0))&amp;"","كود غير موجود"))</f>
        <v/>
      </c>
      <c r="G742" s="24">
        <f>IF(OR(B742&amp;""="",NOT(ISNUMBER(A742))),"",IF(COUNTIFS($B$6:$B$2005,B742&amp;"",$A$6:$A$2005,"&gt;"&amp;A742)=0,1,0))</f>
        <v/>
      </c>
    </row>
    <row r="743">
      <c r="A743" s="13" t="n"/>
      <c r="B743" s="5" t="n"/>
      <c r="C743" s="19" t="n"/>
      <c r="D743" s="5" t="n"/>
      <c r="E743" s="5" t="n"/>
      <c r="F743" s="6">
        <f>IF(B743&amp;""="","",IFERROR(INDEX('الطلاب'!$C$6:$C$505,MATCH(B743&amp;"",'الطلاب'!$A$6:$A$505,0))&amp;"","كود غير موجود"))</f>
        <v/>
      </c>
      <c r="G743" s="24">
        <f>IF(OR(B743&amp;""="",NOT(ISNUMBER(A743))),"",IF(COUNTIFS($B$6:$B$2005,B743&amp;"",$A$6:$A$2005,"&gt;"&amp;A743)=0,1,0))</f>
        <v/>
      </c>
    </row>
    <row r="744">
      <c r="A744" s="13" t="n"/>
      <c r="B744" s="5" t="n"/>
      <c r="C744" s="19" t="n"/>
      <c r="D744" s="5" t="n"/>
      <c r="E744" s="5" t="n"/>
      <c r="F744" s="6">
        <f>IF(B744&amp;""="","",IFERROR(INDEX('الطلاب'!$C$6:$C$505,MATCH(B744&amp;"",'الطلاب'!$A$6:$A$505,0))&amp;"","كود غير موجود"))</f>
        <v/>
      </c>
      <c r="G744" s="24">
        <f>IF(OR(B744&amp;""="",NOT(ISNUMBER(A744))),"",IF(COUNTIFS($B$6:$B$2005,B744&amp;"",$A$6:$A$2005,"&gt;"&amp;A744)=0,1,0))</f>
        <v/>
      </c>
    </row>
    <row r="745">
      <c r="A745" s="13" t="n"/>
      <c r="B745" s="5" t="n"/>
      <c r="C745" s="19" t="n"/>
      <c r="D745" s="5" t="n"/>
      <c r="E745" s="5" t="n"/>
      <c r="F745" s="6">
        <f>IF(B745&amp;""="","",IFERROR(INDEX('الطلاب'!$C$6:$C$505,MATCH(B745&amp;"",'الطلاب'!$A$6:$A$505,0))&amp;"","كود غير موجود"))</f>
        <v/>
      </c>
      <c r="G745" s="24">
        <f>IF(OR(B745&amp;""="",NOT(ISNUMBER(A745))),"",IF(COUNTIFS($B$6:$B$2005,B745&amp;"",$A$6:$A$2005,"&gt;"&amp;A745)=0,1,0))</f>
        <v/>
      </c>
    </row>
    <row r="746">
      <c r="A746" s="13" t="n"/>
      <c r="B746" s="5" t="n"/>
      <c r="C746" s="19" t="n"/>
      <c r="D746" s="5" t="n"/>
      <c r="E746" s="5" t="n"/>
      <c r="F746" s="6">
        <f>IF(B746&amp;""="","",IFERROR(INDEX('الطلاب'!$C$6:$C$505,MATCH(B746&amp;"",'الطلاب'!$A$6:$A$505,0))&amp;"","كود غير موجود"))</f>
        <v/>
      </c>
      <c r="G746" s="24">
        <f>IF(OR(B746&amp;""="",NOT(ISNUMBER(A746))),"",IF(COUNTIFS($B$6:$B$2005,B746&amp;"",$A$6:$A$2005,"&gt;"&amp;A746)=0,1,0))</f>
        <v/>
      </c>
    </row>
    <row r="747">
      <c r="A747" s="13" t="n"/>
      <c r="B747" s="5" t="n"/>
      <c r="C747" s="19" t="n"/>
      <c r="D747" s="5" t="n"/>
      <c r="E747" s="5" t="n"/>
      <c r="F747" s="6">
        <f>IF(B747&amp;""="","",IFERROR(INDEX('الطلاب'!$C$6:$C$505,MATCH(B747&amp;"",'الطلاب'!$A$6:$A$505,0))&amp;"","كود غير موجود"))</f>
        <v/>
      </c>
      <c r="G747" s="24">
        <f>IF(OR(B747&amp;""="",NOT(ISNUMBER(A747))),"",IF(COUNTIFS($B$6:$B$2005,B747&amp;"",$A$6:$A$2005,"&gt;"&amp;A747)=0,1,0))</f>
        <v/>
      </c>
    </row>
    <row r="748">
      <c r="A748" s="13" t="n"/>
      <c r="B748" s="5" t="n"/>
      <c r="C748" s="19" t="n"/>
      <c r="D748" s="5" t="n"/>
      <c r="E748" s="5" t="n"/>
      <c r="F748" s="6">
        <f>IF(B748&amp;""="","",IFERROR(INDEX('الطلاب'!$C$6:$C$505,MATCH(B748&amp;"",'الطلاب'!$A$6:$A$505,0))&amp;"","كود غير موجود"))</f>
        <v/>
      </c>
      <c r="G748" s="24">
        <f>IF(OR(B748&amp;""="",NOT(ISNUMBER(A748))),"",IF(COUNTIFS($B$6:$B$2005,B748&amp;"",$A$6:$A$2005,"&gt;"&amp;A748)=0,1,0))</f>
        <v/>
      </c>
    </row>
    <row r="749">
      <c r="A749" s="13" t="n"/>
      <c r="B749" s="5" t="n"/>
      <c r="C749" s="19" t="n"/>
      <c r="D749" s="5" t="n"/>
      <c r="E749" s="5" t="n"/>
      <c r="F749" s="6">
        <f>IF(B749&amp;""="","",IFERROR(INDEX('الطلاب'!$C$6:$C$505,MATCH(B749&amp;"",'الطلاب'!$A$6:$A$505,0))&amp;"","كود غير موجود"))</f>
        <v/>
      </c>
      <c r="G749" s="24">
        <f>IF(OR(B749&amp;""="",NOT(ISNUMBER(A749))),"",IF(COUNTIFS($B$6:$B$2005,B749&amp;"",$A$6:$A$2005,"&gt;"&amp;A749)=0,1,0))</f>
        <v/>
      </c>
    </row>
    <row r="750">
      <c r="A750" s="13" t="n"/>
      <c r="B750" s="5" t="n"/>
      <c r="C750" s="19" t="n"/>
      <c r="D750" s="5" t="n"/>
      <c r="E750" s="5" t="n"/>
      <c r="F750" s="6">
        <f>IF(B750&amp;""="","",IFERROR(INDEX('الطلاب'!$C$6:$C$505,MATCH(B750&amp;"",'الطلاب'!$A$6:$A$505,0))&amp;"","كود غير موجود"))</f>
        <v/>
      </c>
      <c r="G750" s="24">
        <f>IF(OR(B750&amp;""="",NOT(ISNUMBER(A750))),"",IF(COUNTIFS($B$6:$B$2005,B750&amp;"",$A$6:$A$2005,"&gt;"&amp;A750)=0,1,0))</f>
        <v/>
      </c>
    </row>
    <row r="751">
      <c r="A751" s="13" t="n"/>
      <c r="B751" s="5" t="n"/>
      <c r="C751" s="19" t="n"/>
      <c r="D751" s="5" t="n"/>
      <c r="E751" s="5" t="n"/>
      <c r="F751" s="6">
        <f>IF(B751&amp;""="","",IFERROR(INDEX('الطلاب'!$C$6:$C$505,MATCH(B751&amp;"",'الطلاب'!$A$6:$A$505,0))&amp;"","كود غير موجود"))</f>
        <v/>
      </c>
      <c r="G751" s="24">
        <f>IF(OR(B751&amp;""="",NOT(ISNUMBER(A751))),"",IF(COUNTIFS($B$6:$B$2005,B751&amp;"",$A$6:$A$2005,"&gt;"&amp;A751)=0,1,0))</f>
        <v/>
      </c>
    </row>
    <row r="752">
      <c r="A752" s="13" t="n"/>
      <c r="B752" s="5" t="n"/>
      <c r="C752" s="19" t="n"/>
      <c r="D752" s="5" t="n"/>
      <c r="E752" s="5" t="n"/>
      <c r="F752" s="6">
        <f>IF(B752&amp;""="","",IFERROR(INDEX('الطلاب'!$C$6:$C$505,MATCH(B752&amp;"",'الطلاب'!$A$6:$A$505,0))&amp;"","كود غير موجود"))</f>
        <v/>
      </c>
      <c r="G752" s="24">
        <f>IF(OR(B752&amp;""="",NOT(ISNUMBER(A752))),"",IF(COUNTIFS($B$6:$B$2005,B752&amp;"",$A$6:$A$2005,"&gt;"&amp;A752)=0,1,0))</f>
        <v/>
      </c>
    </row>
    <row r="753">
      <c r="A753" s="13" t="n"/>
      <c r="B753" s="5" t="n"/>
      <c r="C753" s="19" t="n"/>
      <c r="D753" s="5" t="n"/>
      <c r="E753" s="5" t="n"/>
      <c r="F753" s="6">
        <f>IF(B753&amp;""="","",IFERROR(INDEX('الطلاب'!$C$6:$C$505,MATCH(B753&amp;"",'الطلاب'!$A$6:$A$505,0))&amp;"","كود غير موجود"))</f>
        <v/>
      </c>
      <c r="G753" s="24">
        <f>IF(OR(B753&amp;""="",NOT(ISNUMBER(A753))),"",IF(COUNTIFS($B$6:$B$2005,B753&amp;"",$A$6:$A$2005,"&gt;"&amp;A753)=0,1,0))</f>
        <v/>
      </c>
    </row>
    <row r="754">
      <c r="A754" s="13" t="n"/>
      <c r="B754" s="5" t="n"/>
      <c r="C754" s="19" t="n"/>
      <c r="D754" s="5" t="n"/>
      <c r="E754" s="5" t="n"/>
      <c r="F754" s="6">
        <f>IF(B754&amp;""="","",IFERROR(INDEX('الطلاب'!$C$6:$C$505,MATCH(B754&amp;"",'الطلاب'!$A$6:$A$505,0))&amp;"","كود غير موجود"))</f>
        <v/>
      </c>
      <c r="G754" s="24">
        <f>IF(OR(B754&amp;""="",NOT(ISNUMBER(A754))),"",IF(COUNTIFS($B$6:$B$2005,B754&amp;"",$A$6:$A$2005,"&gt;"&amp;A754)=0,1,0))</f>
        <v/>
      </c>
    </row>
    <row r="755">
      <c r="A755" s="13" t="n"/>
      <c r="B755" s="5" t="n"/>
      <c r="C755" s="19" t="n"/>
      <c r="D755" s="5" t="n"/>
      <c r="E755" s="5" t="n"/>
      <c r="F755" s="6">
        <f>IF(B755&amp;""="","",IFERROR(INDEX('الطلاب'!$C$6:$C$505,MATCH(B755&amp;"",'الطلاب'!$A$6:$A$505,0))&amp;"","كود غير موجود"))</f>
        <v/>
      </c>
      <c r="G755" s="24">
        <f>IF(OR(B755&amp;""="",NOT(ISNUMBER(A755))),"",IF(COUNTIFS($B$6:$B$2005,B755&amp;"",$A$6:$A$2005,"&gt;"&amp;A755)=0,1,0))</f>
        <v/>
      </c>
    </row>
    <row r="756">
      <c r="A756" s="13" t="n"/>
      <c r="B756" s="5" t="n"/>
      <c r="C756" s="19" t="n"/>
      <c r="D756" s="5" t="n"/>
      <c r="E756" s="5" t="n"/>
      <c r="F756" s="6">
        <f>IF(B756&amp;""="","",IFERROR(INDEX('الطلاب'!$C$6:$C$505,MATCH(B756&amp;"",'الطلاب'!$A$6:$A$505,0))&amp;"","كود غير موجود"))</f>
        <v/>
      </c>
      <c r="G756" s="24">
        <f>IF(OR(B756&amp;""="",NOT(ISNUMBER(A756))),"",IF(COUNTIFS($B$6:$B$2005,B756&amp;"",$A$6:$A$2005,"&gt;"&amp;A756)=0,1,0))</f>
        <v/>
      </c>
    </row>
    <row r="757">
      <c r="A757" s="13" t="n"/>
      <c r="B757" s="5" t="n"/>
      <c r="C757" s="19" t="n"/>
      <c r="D757" s="5" t="n"/>
      <c r="E757" s="5" t="n"/>
      <c r="F757" s="6">
        <f>IF(B757&amp;""="","",IFERROR(INDEX('الطلاب'!$C$6:$C$505,MATCH(B757&amp;"",'الطلاب'!$A$6:$A$505,0))&amp;"","كود غير موجود"))</f>
        <v/>
      </c>
      <c r="G757" s="24">
        <f>IF(OR(B757&amp;""="",NOT(ISNUMBER(A757))),"",IF(COUNTIFS($B$6:$B$2005,B757&amp;"",$A$6:$A$2005,"&gt;"&amp;A757)=0,1,0))</f>
        <v/>
      </c>
    </row>
    <row r="758">
      <c r="A758" s="13" t="n"/>
      <c r="B758" s="5" t="n"/>
      <c r="C758" s="19" t="n"/>
      <c r="D758" s="5" t="n"/>
      <c r="E758" s="5" t="n"/>
      <c r="F758" s="6">
        <f>IF(B758&amp;""="","",IFERROR(INDEX('الطلاب'!$C$6:$C$505,MATCH(B758&amp;"",'الطلاب'!$A$6:$A$505,0))&amp;"","كود غير موجود"))</f>
        <v/>
      </c>
      <c r="G758" s="24">
        <f>IF(OR(B758&amp;""="",NOT(ISNUMBER(A758))),"",IF(COUNTIFS($B$6:$B$2005,B758&amp;"",$A$6:$A$2005,"&gt;"&amp;A758)=0,1,0))</f>
        <v/>
      </c>
    </row>
    <row r="759">
      <c r="A759" s="13" t="n"/>
      <c r="B759" s="5" t="n"/>
      <c r="C759" s="19" t="n"/>
      <c r="D759" s="5" t="n"/>
      <c r="E759" s="5" t="n"/>
      <c r="F759" s="6">
        <f>IF(B759&amp;""="","",IFERROR(INDEX('الطلاب'!$C$6:$C$505,MATCH(B759&amp;"",'الطلاب'!$A$6:$A$505,0))&amp;"","كود غير موجود"))</f>
        <v/>
      </c>
      <c r="G759" s="24">
        <f>IF(OR(B759&amp;""="",NOT(ISNUMBER(A759))),"",IF(COUNTIFS($B$6:$B$2005,B759&amp;"",$A$6:$A$2005,"&gt;"&amp;A759)=0,1,0))</f>
        <v/>
      </c>
    </row>
    <row r="760">
      <c r="A760" s="13" t="n"/>
      <c r="B760" s="5" t="n"/>
      <c r="C760" s="19" t="n"/>
      <c r="D760" s="5" t="n"/>
      <c r="E760" s="5" t="n"/>
      <c r="F760" s="6">
        <f>IF(B760&amp;""="","",IFERROR(INDEX('الطلاب'!$C$6:$C$505,MATCH(B760&amp;"",'الطلاب'!$A$6:$A$505,0))&amp;"","كود غير موجود"))</f>
        <v/>
      </c>
      <c r="G760" s="24">
        <f>IF(OR(B760&amp;""="",NOT(ISNUMBER(A760))),"",IF(COUNTIFS($B$6:$B$2005,B760&amp;"",$A$6:$A$2005,"&gt;"&amp;A760)=0,1,0))</f>
        <v/>
      </c>
    </row>
    <row r="761">
      <c r="A761" s="13" t="n"/>
      <c r="B761" s="5" t="n"/>
      <c r="C761" s="19" t="n"/>
      <c r="D761" s="5" t="n"/>
      <c r="E761" s="5" t="n"/>
      <c r="F761" s="6">
        <f>IF(B761&amp;""="","",IFERROR(INDEX('الطلاب'!$C$6:$C$505,MATCH(B761&amp;"",'الطلاب'!$A$6:$A$505,0))&amp;"","كود غير موجود"))</f>
        <v/>
      </c>
      <c r="G761" s="24">
        <f>IF(OR(B761&amp;""="",NOT(ISNUMBER(A761))),"",IF(COUNTIFS($B$6:$B$2005,B761&amp;"",$A$6:$A$2005,"&gt;"&amp;A761)=0,1,0))</f>
        <v/>
      </c>
    </row>
    <row r="762">
      <c r="A762" s="13" t="n"/>
      <c r="B762" s="5" t="n"/>
      <c r="C762" s="19" t="n"/>
      <c r="D762" s="5" t="n"/>
      <c r="E762" s="5" t="n"/>
      <c r="F762" s="6">
        <f>IF(B762&amp;""="","",IFERROR(INDEX('الطلاب'!$C$6:$C$505,MATCH(B762&amp;"",'الطلاب'!$A$6:$A$505,0))&amp;"","كود غير موجود"))</f>
        <v/>
      </c>
      <c r="G762" s="24">
        <f>IF(OR(B762&amp;""="",NOT(ISNUMBER(A762))),"",IF(COUNTIFS($B$6:$B$2005,B762&amp;"",$A$6:$A$2005,"&gt;"&amp;A762)=0,1,0))</f>
        <v/>
      </c>
    </row>
    <row r="763">
      <c r="A763" s="13" t="n"/>
      <c r="B763" s="5" t="n"/>
      <c r="C763" s="19" t="n"/>
      <c r="D763" s="5" t="n"/>
      <c r="E763" s="5" t="n"/>
      <c r="F763" s="6">
        <f>IF(B763&amp;""="","",IFERROR(INDEX('الطلاب'!$C$6:$C$505,MATCH(B763&amp;"",'الطلاب'!$A$6:$A$505,0))&amp;"","كود غير موجود"))</f>
        <v/>
      </c>
      <c r="G763" s="24">
        <f>IF(OR(B763&amp;""="",NOT(ISNUMBER(A763))),"",IF(COUNTIFS($B$6:$B$2005,B763&amp;"",$A$6:$A$2005,"&gt;"&amp;A763)=0,1,0))</f>
        <v/>
      </c>
    </row>
    <row r="764">
      <c r="A764" s="13" t="n"/>
      <c r="B764" s="5" t="n"/>
      <c r="C764" s="19" t="n"/>
      <c r="D764" s="5" t="n"/>
      <c r="E764" s="5" t="n"/>
      <c r="F764" s="6">
        <f>IF(B764&amp;""="","",IFERROR(INDEX('الطلاب'!$C$6:$C$505,MATCH(B764&amp;"",'الطلاب'!$A$6:$A$505,0))&amp;"","كود غير موجود"))</f>
        <v/>
      </c>
      <c r="G764" s="24">
        <f>IF(OR(B764&amp;""="",NOT(ISNUMBER(A764))),"",IF(COUNTIFS($B$6:$B$2005,B764&amp;"",$A$6:$A$2005,"&gt;"&amp;A764)=0,1,0))</f>
        <v/>
      </c>
    </row>
    <row r="765">
      <c r="A765" s="13" t="n"/>
      <c r="B765" s="5" t="n"/>
      <c r="C765" s="19" t="n"/>
      <c r="D765" s="5" t="n"/>
      <c r="E765" s="5" t="n"/>
      <c r="F765" s="6">
        <f>IF(B765&amp;""="","",IFERROR(INDEX('الطلاب'!$C$6:$C$505,MATCH(B765&amp;"",'الطلاب'!$A$6:$A$505,0))&amp;"","كود غير موجود"))</f>
        <v/>
      </c>
      <c r="G765" s="24">
        <f>IF(OR(B765&amp;""="",NOT(ISNUMBER(A765))),"",IF(COUNTIFS($B$6:$B$2005,B765&amp;"",$A$6:$A$2005,"&gt;"&amp;A765)=0,1,0))</f>
        <v/>
      </c>
    </row>
    <row r="766">
      <c r="A766" s="13" t="n"/>
      <c r="B766" s="5" t="n"/>
      <c r="C766" s="19" t="n"/>
      <c r="D766" s="5" t="n"/>
      <c r="E766" s="5" t="n"/>
      <c r="F766" s="6">
        <f>IF(B766&amp;""="","",IFERROR(INDEX('الطلاب'!$C$6:$C$505,MATCH(B766&amp;"",'الطلاب'!$A$6:$A$505,0))&amp;"","كود غير موجود"))</f>
        <v/>
      </c>
      <c r="G766" s="24">
        <f>IF(OR(B766&amp;""="",NOT(ISNUMBER(A766))),"",IF(COUNTIFS($B$6:$B$2005,B766&amp;"",$A$6:$A$2005,"&gt;"&amp;A766)=0,1,0))</f>
        <v/>
      </c>
    </row>
    <row r="767">
      <c r="A767" s="13" t="n"/>
      <c r="B767" s="5" t="n"/>
      <c r="C767" s="19" t="n"/>
      <c r="D767" s="5" t="n"/>
      <c r="E767" s="5" t="n"/>
      <c r="F767" s="6">
        <f>IF(B767&amp;""="","",IFERROR(INDEX('الطلاب'!$C$6:$C$505,MATCH(B767&amp;"",'الطلاب'!$A$6:$A$505,0))&amp;"","كود غير موجود"))</f>
        <v/>
      </c>
      <c r="G767" s="24">
        <f>IF(OR(B767&amp;""="",NOT(ISNUMBER(A767))),"",IF(COUNTIFS($B$6:$B$2005,B767&amp;"",$A$6:$A$2005,"&gt;"&amp;A767)=0,1,0))</f>
        <v/>
      </c>
    </row>
    <row r="768">
      <c r="A768" s="13" t="n"/>
      <c r="B768" s="5" t="n"/>
      <c r="C768" s="19" t="n"/>
      <c r="D768" s="5" t="n"/>
      <c r="E768" s="5" t="n"/>
      <c r="F768" s="6">
        <f>IF(B768&amp;""="","",IFERROR(INDEX('الطلاب'!$C$6:$C$505,MATCH(B768&amp;"",'الطلاب'!$A$6:$A$505,0))&amp;"","كود غير موجود"))</f>
        <v/>
      </c>
      <c r="G768" s="24">
        <f>IF(OR(B768&amp;""="",NOT(ISNUMBER(A768))),"",IF(COUNTIFS($B$6:$B$2005,B768&amp;"",$A$6:$A$2005,"&gt;"&amp;A768)=0,1,0))</f>
        <v/>
      </c>
    </row>
    <row r="769">
      <c r="A769" s="13" t="n"/>
      <c r="B769" s="5" t="n"/>
      <c r="C769" s="19" t="n"/>
      <c r="D769" s="5" t="n"/>
      <c r="E769" s="5" t="n"/>
      <c r="F769" s="6">
        <f>IF(B769&amp;""="","",IFERROR(INDEX('الطلاب'!$C$6:$C$505,MATCH(B769&amp;"",'الطلاب'!$A$6:$A$505,0))&amp;"","كود غير موجود"))</f>
        <v/>
      </c>
      <c r="G769" s="24">
        <f>IF(OR(B769&amp;""="",NOT(ISNUMBER(A769))),"",IF(COUNTIFS($B$6:$B$2005,B769&amp;"",$A$6:$A$2005,"&gt;"&amp;A769)=0,1,0))</f>
        <v/>
      </c>
    </row>
    <row r="770">
      <c r="A770" s="13" t="n"/>
      <c r="B770" s="5" t="n"/>
      <c r="C770" s="19" t="n"/>
      <c r="D770" s="5" t="n"/>
      <c r="E770" s="5" t="n"/>
      <c r="F770" s="6">
        <f>IF(B770&amp;""="","",IFERROR(INDEX('الطلاب'!$C$6:$C$505,MATCH(B770&amp;"",'الطلاب'!$A$6:$A$505,0))&amp;"","كود غير موجود"))</f>
        <v/>
      </c>
      <c r="G770" s="24">
        <f>IF(OR(B770&amp;""="",NOT(ISNUMBER(A770))),"",IF(COUNTIFS($B$6:$B$2005,B770&amp;"",$A$6:$A$2005,"&gt;"&amp;A770)=0,1,0))</f>
        <v/>
      </c>
    </row>
    <row r="771">
      <c r="A771" s="13" t="n"/>
      <c r="B771" s="5" t="n"/>
      <c r="C771" s="19" t="n"/>
      <c r="D771" s="5" t="n"/>
      <c r="E771" s="5" t="n"/>
      <c r="F771" s="6">
        <f>IF(B771&amp;""="","",IFERROR(INDEX('الطلاب'!$C$6:$C$505,MATCH(B771&amp;"",'الطلاب'!$A$6:$A$505,0))&amp;"","كود غير موجود"))</f>
        <v/>
      </c>
      <c r="G771" s="24">
        <f>IF(OR(B771&amp;""="",NOT(ISNUMBER(A771))),"",IF(COUNTIFS($B$6:$B$2005,B771&amp;"",$A$6:$A$2005,"&gt;"&amp;A771)=0,1,0))</f>
        <v/>
      </c>
    </row>
    <row r="772">
      <c r="A772" s="13" t="n"/>
      <c r="B772" s="5" t="n"/>
      <c r="C772" s="19" t="n"/>
      <c r="D772" s="5" t="n"/>
      <c r="E772" s="5" t="n"/>
      <c r="F772" s="6">
        <f>IF(B772&amp;""="","",IFERROR(INDEX('الطلاب'!$C$6:$C$505,MATCH(B772&amp;"",'الطلاب'!$A$6:$A$505,0))&amp;"","كود غير موجود"))</f>
        <v/>
      </c>
      <c r="G772" s="24">
        <f>IF(OR(B772&amp;""="",NOT(ISNUMBER(A772))),"",IF(COUNTIFS($B$6:$B$2005,B772&amp;"",$A$6:$A$2005,"&gt;"&amp;A772)=0,1,0))</f>
        <v/>
      </c>
    </row>
    <row r="773">
      <c r="A773" s="13" t="n"/>
      <c r="B773" s="5" t="n"/>
      <c r="C773" s="19" t="n"/>
      <c r="D773" s="5" t="n"/>
      <c r="E773" s="5" t="n"/>
      <c r="F773" s="6">
        <f>IF(B773&amp;""="","",IFERROR(INDEX('الطلاب'!$C$6:$C$505,MATCH(B773&amp;"",'الطلاب'!$A$6:$A$505,0))&amp;"","كود غير موجود"))</f>
        <v/>
      </c>
      <c r="G773" s="24">
        <f>IF(OR(B773&amp;""="",NOT(ISNUMBER(A773))),"",IF(COUNTIFS($B$6:$B$2005,B773&amp;"",$A$6:$A$2005,"&gt;"&amp;A773)=0,1,0))</f>
        <v/>
      </c>
    </row>
    <row r="774">
      <c r="A774" s="13" t="n"/>
      <c r="B774" s="5" t="n"/>
      <c r="C774" s="19" t="n"/>
      <c r="D774" s="5" t="n"/>
      <c r="E774" s="5" t="n"/>
      <c r="F774" s="6">
        <f>IF(B774&amp;""="","",IFERROR(INDEX('الطلاب'!$C$6:$C$505,MATCH(B774&amp;"",'الطلاب'!$A$6:$A$505,0))&amp;"","كود غير موجود"))</f>
        <v/>
      </c>
      <c r="G774" s="24">
        <f>IF(OR(B774&amp;""="",NOT(ISNUMBER(A774))),"",IF(COUNTIFS($B$6:$B$2005,B774&amp;"",$A$6:$A$2005,"&gt;"&amp;A774)=0,1,0))</f>
        <v/>
      </c>
    </row>
    <row r="775">
      <c r="A775" s="13" t="n"/>
      <c r="B775" s="5" t="n"/>
      <c r="C775" s="19" t="n"/>
      <c r="D775" s="5" t="n"/>
      <c r="E775" s="5" t="n"/>
      <c r="F775" s="6">
        <f>IF(B775&amp;""="","",IFERROR(INDEX('الطلاب'!$C$6:$C$505,MATCH(B775&amp;"",'الطلاب'!$A$6:$A$505,0))&amp;"","كود غير موجود"))</f>
        <v/>
      </c>
      <c r="G775" s="24">
        <f>IF(OR(B775&amp;""="",NOT(ISNUMBER(A775))),"",IF(COUNTIFS($B$6:$B$2005,B775&amp;"",$A$6:$A$2005,"&gt;"&amp;A775)=0,1,0))</f>
        <v/>
      </c>
    </row>
    <row r="776">
      <c r="A776" s="13" t="n"/>
      <c r="B776" s="5" t="n"/>
      <c r="C776" s="19" t="n"/>
      <c r="D776" s="5" t="n"/>
      <c r="E776" s="5" t="n"/>
      <c r="F776" s="6">
        <f>IF(B776&amp;""="","",IFERROR(INDEX('الطلاب'!$C$6:$C$505,MATCH(B776&amp;"",'الطلاب'!$A$6:$A$505,0))&amp;"","كود غير موجود"))</f>
        <v/>
      </c>
      <c r="G776" s="24">
        <f>IF(OR(B776&amp;""="",NOT(ISNUMBER(A776))),"",IF(COUNTIFS($B$6:$B$2005,B776&amp;"",$A$6:$A$2005,"&gt;"&amp;A776)=0,1,0))</f>
        <v/>
      </c>
    </row>
    <row r="777">
      <c r="A777" s="13" t="n"/>
      <c r="B777" s="5" t="n"/>
      <c r="C777" s="19" t="n"/>
      <c r="D777" s="5" t="n"/>
      <c r="E777" s="5" t="n"/>
      <c r="F777" s="6">
        <f>IF(B777&amp;""="","",IFERROR(INDEX('الطلاب'!$C$6:$C$505,MATCH(B777&amp;"",'الطلاب'!$A$6:$A$505,0))&amp;"","كود غير موجود"))</f>
        <v/>
      </c>
      <c r="G777" s="24">
        <f>IF(OR(B777&amp;""="",NOT(ISNUMBER(A777))),"",IF(COUNTIFS($B$6:$B$2005,B777&amp;"",$A$6:$A$2005,"&gt;"&amp;A777)=0,1,0))</f>
        <v/>
      </c>
    </row>
    <row r="778">
      <c r="A778" s="13" t="n"/>
      <c r="B778" s="5" t="n"/>
      <c r="C778" s="19" t="n"/>
      <c r="D778" s="5" t="n"/>
      <c r="E778" s="5" t="n"/>
      <c r="F778" s="6">
        <f>IF(B778&amp;""="","",IFERROR(INDEX('الطلاب'!$C$6:$C$505,MATCH(B778&amp;"",'الطلاب'!$A$6:$A$505,0))&amp;"","كود غير موجود"))</f>
        <v/>
      </c>
      <c r="G778" s="24">
        <f>IF(OR(B778&amp;""="",NOT(ISNUMBER(A778))),"",IF(COUNTIFS($B$6:$B$2005,B778&amp;"",$A$6:$A$2005,"&gt;"&amp;A778)=0,1,0))</f>
        <v/>
      </c>
    </row>
    <row r="779">
      <c r="A779" s="13" t="n"/>
      <c r="B779" s="5" t="n"/>
      <c r="C779" s="19" t="n"/>
      <c r="D779" s="5" t="n"/>
      <c r="E779" s="5" t="n"/>
      <c r="F779" s="6">
        <f>IF(B779&amp;""="","",IFERROR(INDEX('الطلاب'!$C$6:$C$505,MATCH(B779&amp;"",'الطلاب'!$A$6:$A$505,0))&amp;"","كود غير موجود"))</f>
        <v/>
      </c>
      <c r="G779" s="24">
        <f>IF(OR(B779&amp;""="",NOT(ISNUMBER(A779))),"",IF(COUNTIFS($B$6:$B$2005,B779&amp;"",$A$6:$A$2005,"&gt;"&amp;A779)=0,1,0))</f>
        <v/>
      </c>
    </row>
    <row r="780">
      <c r="A780" s="13" t="n"/>
      <c r="B780" s="5" t="n"/>
      <c r="C780" s="19" t="n"/>
      <c r="D780" s="5" t="n"/>
      <c r="E780" s="5" t="n"/>
      <c r="F780" s="6">
        <f>IF(B780&amp;""="","",IFERROR(INDEX('الطلاب'!$C$6:$C$505,MATCH(B780&amp;"",'الطلاب'!$A$6:$A$505,0))&amp;"","كود غير موجود"))</f>
        <v/>
      </c>
      <c r="G780" s="24">
        <f>IF(OR(B780&amp;""="",NOT(ISNUMBER(A780))),"",IF(COUNTIFS($B$6:$B$2005,B780&amp;"",$A$6:$A$2005,"&gt;"&amp;A780)=0,1,0))</f>
        <v/>
      </c>
    </row>
    <row r="781">
      <c r="A781" s="13" t="n"/>
      <c r="B781" s="5" t="n"/>
      <c r="C781" s="19" t="n"/>
      <c r="D781" s="5" t="n"/>
      <c r="E781" s="5" t="n"/>
      <c r="F781" s="6">
        <f>IF(B781&amp;""="","",IFERROR(INDEX('الطلاب'!$C$6:$C$505,MATCH(B781&amp;"",'الطلاب'!$A$6:$A$505,0))&amp;"","كود غير موجود"))</f>
        <v/>
      </c>
      <c r="G781" s="24">
        <f>IF(OR(B781&amp;""="",NOT(ISNUMBER(A781))),"",IF(COUNTIFS($B$6:$B$2005,B781&amp;"",$A$6:$A$2005,"&gt;"&amp;A781)=0,1,0))</f>
        <v/>
      </c>
    </row>
    <row r="782">
      <c r="A782" s="13" t="n"/>
      <c r="B782" s="5" t="n"/>
      <c r="C782" s="19" t="n"/>
      <c r="D782" s="5" t="n"/>
      <c r="E782" s="5" t="n"/>
      <c r="F782" s="6">
        <f>IF(B782&amp;""="","",IFERROR(INDEX('الطلاب'!$C$6:$C$505,MATCH(B782&amp;"",'الطلاب'!$A$6:$A$505,0))&amp;"","كود غير موجود"))</f>
        <v/>
      </c>
      <c r="G782" s="24">
        <f>IF(OR(B782&amp;""="",NOT(ISNUMBER(A782))),"",IF(COUNTIFS($B$6:$B$2005,B782&amp;"",$A$6:$A$2005,"&gt;"&amp;A782)=0,1,0))</f>
        <v/>
      </c>
    </row>
    <row r="783">
      <c r="A783" s="13" t="n"/>
      <c r="B783" s="5" t="n"/>
      <c r="C783" s="19" t="n"/>
      <c r="D783" s="5" t="n"/>
      <c r="E783" s="5" t="n"/>
      <c r="F783" s="6">
        <f>IF(B783&amp;""="","",IFERROR(INDEX('الطلاب'!$C$6:$C$505,MATCH(B783&amp;"",'الطلاب'!$A$6:$A$505,0))&amp;"","كود غير موجود"))</f>
        <v/>
      </c>
      <c r="G783" s="24">
        <f>IF(OR(B783&amp;""="",NOT(ISNUMBER(A783))),"",IF(COUNTIFS($B$6:$B$2005,B783&amp;"",$A$6:$A$2005,"&gt;"&amp;A783)=0,1,0))</f>
        <v/>
      </c>
    </row>
    <row r="784">
      <c r="A784" s="13" t="n"/>
      <c r="B784" s="5" t="n"/>
      <c r="C784" s="19" t="n"/>
      <c r="D784" s="5" t="n"/>
      <c r="E784" s="5" t="n"/>
      <c r="F784" s="6">
        <f>IF(B784&amp;""="","",IFERROR(INDEX('الطلاب'!$C$6:$C$505,MATCH(B784&amp;"",'الطلاب'!$A$6:$A$505,0))&amp;"","كود غير موجود"))</f>
        <v/>
      </c>
      <c r="G784" s="24">
        <f>IF(OR(B784&amp;""="",NOT(ISNUMBER(A784))),"",IF(COUNTIFS($B$6:$B$2005,B784&amp;"",$A$6:$A$2005,"&gt;"&amp;A784)=0,1,0))</f>
        <v/>
      </c>
    </row>
    <row r="785">
      <c r="A785" s="13" t="n"/>
      <c r="B785" s="5" t="n"/>
      <c r="C785" s="19" t="n"/>
      <c r="D785" s="5" t="n"/>
      <c r="E785" s="5" t="n"/>
      <c r="F785" s="6">
        <f>IF(B785&amp;""="","",IFERROR(INDEX('الطلاب'!$C$6:$C$505,MATCH(B785&amp;"",'الطلاب'!$A$6:$A$505,0))&amp;"","كود غير موجود"))</f>
        <v/>
      </c>
      <c r="G785" s="24">
        <f>IF(OR(B785&amp;""="",NOT(ISNUMBER(A785))),"",IF(COUNTIFS($B$6:$B$2005,B785&amp;"",$A$6:$A$2005,"&gt;"&amp;A785)=0,1,0))</f>
        <v/>
      </c>
    </row>
    <row r="786">
      <c r="A786" s="13" t="n"/>
      <c r="B786" s="5" t="n"/>
      <c r="C786" s="19" t="n"/>
      <c r="D786" s="5" t="n"/>
      <c r="E786" s="5" t="n"/>
      <c r="F786" s="6">
        <f>IF(B786&amp;""="","",IFERROR(INDEX('الطلاب'!$C$6:$C$505,MATCH(B786&amp;"",'الطلاب'!$A$6:$A$505,0))&amp;"","كود غير موجود"))</f>
        <v/>
      </c>
      <c r="G786" s="24">
        <f>IF(OR(B786&amp;""="",NOT(ISNUMBER(A786))),"",IF(COUNTIFS($B$6:$B$2005,B786&amp;"",$A$6:$A$2005,"&gt;"&amp;A786)=0,1,0))</f>
        <v/>
      </c>
    </row>
    <row r="787">
      <c r="A787" s="13" t="n"/>
      <c r="B787" s="5" t="n"/>
      <c r="C787" s="19" t="n"/>
      <c r="D787" s="5" t="n"/>
      <c r="E787" s="5" t="n"/>
      <c r="F787" s="6">
        <f>IF(B787&amp;""="","",IFERROR(INDEX('الطلاب'!$C$6:$C$505,MATCH(B787&amp;"",'الطلاب'!$A$6:$A$505,0))&amp;"","كود غير موجود"))</f>
        <v/>
      </c>
      <c r="G787" s="24">
        <f>IF(OR(B787&amp;""="",NOT(ISNUMBER(A787))),"",IF(COUNTIFS($B$6:$B$2005,B787&amp;"",$A$6:$A$2005,"&gt;"&amp;A787)=0,1,0))</f>
        <v/>
      </c>
    </row>
    <row r="788">
      <c r="A788" s="13" t="n"/>
      <c r="B788" s="5" t="n"/>
      <c r="C788" s="19" t="n"/>
      <c r="D788" s="5" t="n"/>
      <c r="E788" s="5" t="n"/>
      <c r="F788" s="6">
        <f>IF(B788&amp;""="","",IFERROR(INDEX('الطلاب'!$C$6:$C$505,MATCH(B788&amp;"",'الطلاب'!$A$6:$A$505,0))&amp;"","كود غير موجود"))</f>
        <v/>
      </c>
      <c r="G788" s="24">
        <f>IF(OR(B788&amp;""="",NOT(ISNUMBER(A788))),"",IF(COUNTIFS($B$6:$B$2005,B788&amp;"",$A$6:$A$2005,"&gt;"&amp;A788)=0,1,0))</f>
        <v/>
      </c>
    </row>
    <row r="789">
      <c r="A789" s="13" t="n"/>
      <c r="B789" s="5" t="n"/>
      <c r="C789" s="19" t="n"/>
      <c r="D789" s="5" t="n"/>
      <c r="E789" s="5" t="n"/>
      <c r="F789" s="6">
        <f>IF(B789&amp;""="","",IFERROR(INDEX('الطلاب'!$C$6:$C$505,MATCH(B789&amp;"",'الطلاب'!$A$6:$A$505,0))&amp;"","كود غير موجود"))</f>
        <v/>
      </c>
      <c r="G789" s="24">
        <f>IF(OR(B789&amp;""="",NOT(ISNUMBER(A789))),"",IF(COUNTIFS($B$6:$B$2005,B789&amp;"",$A$6:$A$2005,"&gt;"&amp;A789)=0,1,0))</f>
        <v/>
      </c>
    </row>
    <row r="790">
      <c r="A790" s="13" t="n"/>
      <c r="B790" s="5" t="n"/>
      <c r="C790" s="19" t="n"/>
      <c r="D790" s="5" t="n"/>
      <c r="E790" s="5" t="n"/>
      <c r="F790" s="6">
        <f>IF(B790&amp;""="","",IFERROR(INDEX('الطلاب'!$C$6:$C$505,MATCH(B790&amp;"",'الطلاب'!$A$6:$A$505,0))&amp;"","كود غير موجود"))</f>
        <v/>
      </c>
      <c r="G790" s="24">
        <f>IF(OR(B790&amp;""="",NOT(ISNUMBER(A790))),"",IF(COUNTIFS($B$6:$B$2005,B790&amp;"",$A$6:$A$2005,"&gt;"&amp;A790)=0,1,0))</f>
        <v/>
      </c>
    </row>
    <row r="791">
      <c r="A791" s="13" t="n"/>
      <c r="B791" s="5" t="n"/>
      <c r="C791" s="19" t="n"/>
      <c r="D791" s="5" t="n"/>
      <c r="E791" s="5" t="n"/>
      <c r="F791" s="6">
        <f>IF(B791&amp;""="","",IFERROR(INDEX('الطلاب'!$C$6:$C$505,MATCH(B791&amp;"",'الطلاب'!$A$6:$A$505,0))&amp;"","كود غير موجود"))</f>
        <v/>
      </c>
      <c r="G791" s="24">
        <f>IF(OR(B791&amp;""="",NOT(ISNUMBER(A791))),"",IF(COUNTIFS($B$6:$B$2005,B791&amp;"",$A$6:$A$2005,"&gt;"&amp;A791)=0,1,0))</f>
        <v/>
      </c>
    </row>
    <row r="792">
      <c r="A792" s="13" t="n"/>
      <c r="B792" s="5" t="n"/>
      <c r="C792" s="19" t="n"/>
      <c r="D792" s="5" t="n"/>
      <c r="E792" s="5" t="n"/>
      <c r="F792" s="6">
        <f>IF(B792&amp;""="","",IFERROR(INDEX('الطلاب'!$C$6:$C$505,MATCH(B792&amp;"",'الطلاب'!$A$6:$A$505,0))&amp;"","كود غير موجود"))</f>
        <v/>
      </c>
      <c r="G792" s="24">
        <f>IF(OR(B792&amp;""="",NOT(ISNUMBER(A792))),"",IF(COUNTIFS($B$6:$B$2005,B792&amp;"",$A$6:$A$2005,"&gt;"&amp;A792)=0,1,0))</f>
        <v/>
      </c>
    </row>
    <row r="793">
      <c r="A793" s="13" t="n"/>
      <c r="B793" s="5" t="n"/>
      <c r="C793" s="19" t="n"/>
      <c r="D793" s="5" t="n"/>
      <c r="E793" s="5" t="n"/>
      <c r="F793" s="6">
        <f>IF(B793&amp;""="","",IFERROR(INDEX('الطلاب'!$C$6:$C$505,MATCH(B793&amp;"",'الطلاب'!$A$6:$A$505,0))&amp;"","كود غير موجود"))</f>
        <v/>
      </c>
      <c r="G793" s="24">
        <f>IF(OR(B793&amp;""="",NOT(ISNUMBER(A793))),"",IF(COUNTIFS($B$6:$B$2005,B793&amp;"",$A$6:$A$2005,"&gt;"&amp;A793)=0,1,0))</f>
        <v/>
      </c>
    </row>
    <row r="794">
      <c r="A794" s="13" t="n"/>
      <c r="B794" s="5" t="n"/>
      <c r="C794" s="19" t="n"/>
      <c r="D794" s="5" t="n"/>
      <c r="E794" s="5" t="n"/>
      <c r="F794" s="6">
        <f>IF(B794&amp;""="","",IFERROR(INDEX('الطلاب'!$C$6:$C$505,MATCH(B794&amp;"",'الطلاب'!$A$6:$A$505,0))&amp;"","كود غير موجود"))</f>
        <v/>
      </c>
      <c r="G794" s="24">
        <f>IF(OR(B794&amp;""="",NOT(ISNUMBER(A794))),"",IF(COUNTIFS($B$6:$B$2005,B794&amp;"",$A$6:$A$2005,"&gt;"&amp;A794)=0,1,0))</f>
        <v/>
      </c>
    </row>
    <row r="795">
      <c r="A795" s="13" t="n"/>
      <c r="B795" s="5" t="n"/>
      <c r="C795" s="19" t="n"/>
      <c r="D795" s="5" t="n"/>
      <c r="E795" s="5" t="n"/>
      <c r="F795" s="6">
        <f>IF(B795&amp;""="","",IFERROR(INDEX('الطلاب'!$C$6:$C$505,MATCH(B795&amp;"",'الطلاب'!$A$6:$A$505,0))&amp;"","كود غير موجود"))</f>
        <v/>
      </c>
      <c r="G795" s="24">
        <f>IF(OR(B795&amp;""="",NOT(ISNUMBER(A795))),"",IF(COUNTIFS($B$6:$B$2005,B795&amp;"",$A$6:$A$2005,"&gt;"&amp;A795)=0,1,0))</f>
        <v/>
      </c>
    </row>
    <row r="796">
      <c r="A796" s="13" t="n"/>
      <c r="B796" s="5" t="n"/>
      <c r="C796" s="19" t="n"/>
      <c r="D796" s="5" t="n"/>
      <c r="E796" s="5" t="n"/>
      <c r="F796" s="6">
        <f>IF(B796&amp;""="","",IFERROR(INDEX('الطلاب'!$C$6:$C$505,MATCH(B796&amp;"",'الطلاب'!$A$6:$A$505,0))&amp;"","كود غير موجود"))</f>
        <v/>
      </c>
      <c r="G796" s="24">
        <f>IF(OR(B796&amp;""="",NOT(ISNUMBER(A796))),"",IF(COUNTIFS($B$6:$B$2005,B796&amp;"",$A$6:$A$2005,"&gt;"&amp;A796)=0,1,0))</f>
        <v/>
      </c>
    </row>
    <row r="797">
      <c r="A797" s="13" t="n"/>
      <c r="B797" s="5" t="n"/>
      <c r="C797" s="19" t="n"/>
      <c r="D797" s="5" t="n"/>
      <c r="E797" s="5" t="n"/>
      <c r="F797" s="6">
        <f>IF(B797&amp;""="","",IFERROR(INDEX('الطلاب'!$C$6:$C$505,MATCH(B797&amp;"",'الطلاب'!$A$6:$A$505,0))&amp;"","كود غير موجود"))</f>
        <v/>
      </c>
      <c r="G797" s="24">
        <f>IF(OR(B797&amp;""="",NOT(ISNUMBER(A797))),"",IF(COUNTIFS($B$6:$B$2005,B797&amp;"",$A$6:$A$2005,"&gt;"&amp;A797)=0,1,0))</f>
        <v/>
      </c>
    </row>
    <row r="798">
      <c r="A798" s="13" t="n"/>
      <c r="B798" s="5" t="n"/>
      <c r="C798" s="19" t="n"/>
      <c r="D798" s="5" t="n"/>
      <c r="E798" s="5" t="n"/>
      <c r="F798" s="6">
        <f>IF(B798&amp;""="","",IFERROR(INDEX('الطلاب'!$C$6:$C$505,MATCH(B798&amp;"",'الطلاب'!$A$6:$A$505,0))&amp;"","كود غير موجود"))</f>
        <v/>
      </c>
      <c r="G798" s="24">
        <f>IF(OR(B798&amp;""="",NOT(ISNUMBER(A798))),"",IF(COUNTIFS($B$6:$B$2005,B798&amp;"",$A$6:$A$2005,"&gt;"&amp;A798)=0,1,0))</f>
        <v/>
      </c>
    </row>
    <row r="799">
      <c r="A799" s="13" t="n"/>
      <c r="B799" s="5" t="n"/>
      <c r="C799" s="19" t="n"/>
      <c r="D799" s="5" t="n"/>
      <c r="E799" s="5" t="n"/>
      <c r="F799" s="6">
        <f>IF(B799&amp;""="","",IFERROR(INDEX('الطلاب'!$C$6:$C$505,MATCH(B799&amp;"",'الطلاب'!$A$6:$A$505,0))&amp;"","كود غير موجود"))</f>
        <v/>
      </c>
      <c r="G799" s="24">
        <f>IF(OR(B799&amp;""="",NOT(ISNUMBER(A799))),"",IF(COUNTIFS($B$6:$B$2005,B799&amp;"",$A$6:$A$2005,"&gt;"&amp;A799)=0,1,0))</f>
        <v/>
      </c>
    </row>
    <row r="800">
      <c r="A800" s="13" t="n"/>
      <c r="B800" s="5" t="n"/>
      <c r="C800" s="19" t="n"/>
      <c r="D800" s="5" t="n"/>
      <c r="E800" s="5" t="n"/>
      <c r="F800" s="6">
        <f>IF(B800&amp;""="","",IFERROR(INDEX('الطلاب'!$C$6:$C$505,MATCH(B800&amp;"",'الطلاب'!$A$6:$A$505,0))&amp;"","كود غير موجود"))</f>
        <v/>
      </c>
      <c r="G800" s="24">
        <f>IF(OR(B800&amp;""="",NOT(ISNUMBER(A800))),"",IF(COUNTIFS($B$6:$B$2005,B800&amp;"",$A$6:$A$2005,"&gt;"&amp;A800)=0,1,0))</f>
        <v/>
      </c>
    </row>
    <row r="801">
      <c r="A801" s="13" t="n"/>
      <c r="B801" s="5" t="n"/>
      <c r="C801" s="19" t="n"/>
      <c r="D801" s="5" t="n"/>
      <c r="E801" s="5" t="n"/>
      <c r="F801" s="6">
        <f>IF(B801&amp;""="","",IFERROR(INDEX('الطلاب'!$C$6:$C$505,MATCH(B801&amp;"",'الطلاب'!$A$6:$A$505,0))&amp;"","كود غير موجود"))</f>
        <v/>
      </c>
      <c r="G801" s="24">
        <f>IF(OR(B801&amp;""="",NOT(ISNUMBER(A801))),"",IF(COUNTIFS($B$6:$B$2005,B801&amp;"",$A$6:$A$2005,"&gt;"&amp;A801)=0,1,0))</f>
        <v/>
      </c>
    </row>
    <row r="802">
      <c r="A802" s="13" t="n"/>
      <c r="B802" s="5" t="n"/>
      <c r="C802" s="19" t="n"/>
      <c r="D802" s="5" t="n"/>
      <c r="E802" s="5" t="n"/>
      <c r="F802" s="6">
        <f>IF(B802&amp;""="","",IFERROR(INDEX('الطلاب'!$C$6:$C$505,MATCH(B802&amp;"",'الطلاب'!$A$6:$A$505,0))&amp;"","كود غير موجود"))</f>
        <v/>
      </c>
      <c r="G802" s="24">
        <f>IF(OR(B802&amp;""="",NOT(ISNUMBER(A802))),"",IF(COUNTIFS($B$6:$B$2005,B802&amp;"",$A$6:$A$2005,"&gt;"&amp;A802)=0,1,0))</f>
        <v/>
      </c>
    </row>
    <row r="803">
      <c r="A803" s="13" t="n"/>
      <c r="B803" s="5" t="n"/>
      <c r="C803" s="19" t="n"/>
      <c r="D803" s="5" t="n"/>
      <c r="E803" s="5" t="n"/>
      <c r="F803" s="6">
        <f>IF(B803&amp;""="","",IFERROR(INDEX('الطلاب'!$C$6:$C$505,MATCH(B803&amp;"",'الطلاب'!$A$6:$A$505,0))&amp;"","كود غير موجود"))</f>
        <v/>
      </c>
      <c r="G803" s="24">
        <f>IF(OR(B803&amp;""="",NOT(ISNUMBER(A803))),"",IF(COUNTIFS($B$6:$B$2005,B803&amp;"",$A$6:$A$2005,"&gt;"&amp;A803)=0,1,0))</f>
        <v/>
      </c>
    </row>
    <row r="804">
      <c r="A804" s="13" t="n"/>
      <c r="B804" s="5" t="n"/>
      <c r="C804" s="19" t="n"/>
      <c r="D804" s="5" t="n"/>
      <c r="E804" s="5" t="n"/>
      <c r="F804" s="6">
        <f>IF(B804&amp;""="","",IFERROR(INDEX('الطلاب'!$C$6:$C$505,MATCH(B804&amp;"",'الطلاب'!$A$6:$A$505,0))&amp;"","كود غير موجود"))</f>
        <v/>
      </c>
      <c r="G804" s="24">
        <f>IF(OR(B804&amp;""="",NOT(ISNUMBER(A804))),"",IF(COUNTIFS($B$6:$B$2005,B804&amp;"",$A$6:$A$2005,"&gt;"&amp;A804)=0,1,0))</f>
        <v/>
      </c>
    </row>
    <row r="805">
      <c r="A805" s="13" t="n"/>
      <c r="B805" s="5" t="n"/>
      <c r="C805" s="19" t="n"/>
      <c r="D805" s="5" t="n"/>
      <c r="E805" s="5" t="n"/>
      <c r="F805" s="6">
        <f>IF(B805&amp;""="","",IFERROR(INDEX('الطلاب'!$C$6:$C$505,MATCH(B805&amp;"",'الطلاب'!$A$6:$A$505,0))&amp;"","كود غير موجود"))</f>
        <v/>
      </c>
      <c r="G805" s="24">
        <f>IF(OR(B805&amp;""="",NOT(ISNUMBER(A805))),"",IF(COUNTIFS($B$6:$B$2005,B805&amp;"",$A$6:$A$2005,"&gt;"&amp;A805)=0,1,0))</f>
        <v/>
      </c>
    </row>
    <row r="806">
      <c r="A806" s="13" t="n"/>
      <c r="B806" s="5" t="n"/>
      <c r="C806" s="19" t="n"/>
      <c r="D806" s="5" t="n"/>
      <c r="E806" s="5" t="n"/>
      <c r="F806" s="6">
        <f>IF(B806&amp;""="","",IFERROR(INDEX('الطلاب'!$C$6:$C$505,MATCH(B806&amp;"",'الطلاب'!$A$6:$A$505,0))&amp;"","كود غير موجود"))</f>
        <v/>
      </c>
      <c r="G806" s="24">
        <f>IF(OR(B806&amp;""="",NOT(ISNUMBER(A806))),"",IF(COUNTIFS($B$6:$B$2005,B806&amp;"",$A$6:$A$2005,"&gt;"&amp;A806)=0,1,0))</f>
        <v/>
      </c>
    </row>
    <row r="807">
      <c r="A807" s="13" t="n"/>
      <c r="B807" s="5" t="n"/>
      <c r="C807" s="19" t="n"/>
      <c r="D807" s="5" t="n"/>
      <c r="E807" s="5" t="n"/>
      <c r="F807" s="6">
        <f>IF(B807&amp;""="","",IFERROR(INDEX('الطلاب'!$C$6:$C$505,MATCH(B807&amp;"",'الطلاب'!$A$6:$A$505,0))&amp;"","كود غير موجود"))</f>
        <v/>
      </c>
      <c r="G807" s="24">
        <f>IF(OR(B807&amp;""="",NOT(ISNUMBER(A807))),"",IF(COUNTIFS($B$6:$B$2005,B807&amp;"",$A$6:$A$2005,"&gt;"&amp;A807)=0,1,0))</f>
        <v/>
      </c>
    </row>
    <row r="808">
      <c r="A808" s="13" t="n"/>
      <c r="B808" s="5" t="n"/>
      <c r="C808" s="19" t="n"/>
      <c r="D808" s="5" t="n"/>
      <c r="E808" s="5" t="n"/>
      <c r="F808" s="6">
        <f>IF(B808&amp;""="","",IFERROR(INDEX('الطلاب'!$C$6:$C$505,MATCH(B808&amp;"",'الطلاب'!$A$6:$A$505,0))&amp;"","كود غير موجود"))</f>
        <v/>
      </c>
      <c r="G808" s="24">
        <f>IF(OR(B808&amp;""="",NOT(ISNUMBER(A808))),"",IF(COUNTIFS($B$6:$B$2005,B808&amp;"",$A$6:$A$2005,"&gt;"&amp;A808)=0,1,0))</f>
        <v/>
      </c>
    </row>
    <row r="809">
      <c r="A809" s="13" t="n"/>
      <c r="B809" s="5" t="n"/>
      <c r="C809" s="19" t="n"/>
      <c r="D809" s="5" t="n"/>
      <c r="E809" s="5" t="n"/>
      <c r="F809" s="6">
        <f>IF(B809&amp;""="","",IFERROR(INDEX('الطلاب'!$C$6:$C$505,MATCH(B809&amp;"",'الطلاب'!$A$6:$A$505,0))&amp;"","كود غير موجود"))</f>
        <v/>
      </c>
      <c r="G809" s="24">
        <f>IF(OR(B809&amp;""="",NOT(ISNUMBER(A809))),"",IF(COUNTIFS($B$6:$B$2005,B809&amp;"",$A$6:$A$2005,"&gt;"&amp;A809)=0,1,0))</f>
        <v/>
      </c>
    </row>
    <row r="810">
      <c r="A810" s="13" t="n"/>
      <c r="B810" s="5" t="n"/>
      <c r="C810" s="19" t="n"/>
      <c r="D810" s="5" t="n"/>
      <c r="E810" s="5" t="n"/>
      <c r="F810" s="6">
        <f>IF(B810&amp;""="","",IFERROR(INDEX('الطلاب'!$C$6:$C$505,MATCH(B810&amp;"",'الطلاب'!$A$6:$A$505,0))&amp;"","كود غير موجود"))</f>
        <v/>
      </c>
      <c r="G810" s="24">
        <f>IF(OR(B810&amp;""="",NOT(ISNUMBER(A810))),"",IF(COUNTIFS($B$6:$B$2005,B810&amp;"",$A$6:$A$2005,"&gt;"&amp;A810)=0,1,0))</f>
        <v/>
      </c>
    </row>
    <row r="811">
      <c r="A811" s="13" t="n"/>
      <c r="B811" s="5" t="n"/>
      <c r="C811" s="19" t="n"/>
      <c r="D811" s="5" t="n"/>
      <c r="E811" s="5" t="n"/>
      <c r="F811" s="6">
        <f>IF(B811&amp;""="","",IFERROR(INDEX('الطلاب'!$C$6:$C$505,MATCH(B811&amp;"",'الطلاب'!$A$6:$A$505,0))&amp;"","كود غير موجود"))</f>
        <v/>
      </c>
      <c r="G811" s="24">
        <f>IF(OR(B811&amp;""="",NOT(ISNUMBER(A811))),"",IF(COUNTIFS($B$6:$B$2005,B811&amp;"",$A$6:$A$2005,"&gt;"&amp;A811)=0,1,0))</f>
        <v/>
      </c>
    </row>
    <row r="812">
      <c r="A812" s="13" t="n"/>
      <c r="B812" s="5" t="n"/>
      <c r="C812" s="19" t="n"/>
      <c r="D812" s="5" t="n"/>
      <c r="E812" s="5" t="n"/>
      <c r="F812" s="6">
        <f>IF(B812&amp;""="","",IFERROR(INDEX('الطلاب'!$C$6:$C$505,MATCH(B812&amp;"",'الطلاب'!$A$6:$A$505,0))&amp;"","كود غير موجود"))</f>
        <v/>
      </c>
      <c r="G812" s="24">
        <f>IF(OR(B812&amp;""="",NOT(ISNUMBER(A812))),"",IF(COUNTIFS($B$6:$B$2005,B812&amp;"",$A$6:$A$2005,"&gt;"&amp;A812)=0,1,0))</f>
        <v/>
      </c>
    </row>
    <row r="813">
      <c r="A813" s="13" t="n"/>
      <c r="B813" s="5" t="n"/>
      <c r="C813" s="19" t="n"/>
      <c r="D813" s="5" t="n"/>
      <c r="E813" s="5" t="n"/>
      <c r="F813" s="6">
        <f>IF(B813&amp;""="","",IFERROR(INDEX('الطلاب'!$C$6:$C$505,MATCH(B813&amp;"",'الطلاب'!$A$6:$A$505,0))&amp;"","كود غير موجود"))</f>
        <v/>
      </c>
      <c r="G813" s="24">
        <f>IF(OR(B813&amp;""="",NOT(ISNUMBER(A813))),"",IF(COUNTIFS($B$6:$B$2005,B813&amp;"",$A$6:$A$2005,"&gt;"&amp;A813)=0,1,0))</f>
        <v/>
      </c>
    </row>
    <row r="814">
      <c r="A814" s="13" t="n"/>
      <c r="B814" s="5" t="n"/>
      <c r="C814" s="19" t="n"/>
      <c r="D814" s="5" t="n"/>
      <c r="E814" s="5" t="n"/>
      <c r="F814" s="6">
        <f>IF(B814&amp;""="","",IFERROR(INDEX('الطلاب'!$C$6:$C$505,MATCH(B814&amp;"",'الطلاب'!$A$6:$A$505,0))&amp;"","كود غير موجود"))</f>
        <v/>
      </c>
      <c r="G814" s="24">
        <f>IF(OR(B814&amp;""="",NOT(ISNUMBER(A814))),"",IF(COUNTIFS($B$6:$B$2005,B814&amp;"",$A$6:$A$2005,"&gt;"&amp;A814)=0,1,0))</f>
        <v/>
      </c>
    </row>
    <row r="815">
      <c r="A815" s="13" t="n"/>
      <c r="B815" s="5" t="n"/>
      <c r="C815" s="19" t="n"/>
      <c r="D815" s="5" t="n"/>
      <c r="E815" s="5" t="n"/>
      <c r="F815" s="6">
        <f>IF(B815&amp;""="","",IFERROR(INDEX('الطلاب'!$C$6:$C$505,MATCH(B815&amp;"",'الطلاب'!$A$6:$A$505,0))&amp;"","كود غير موجود"))</f>
        <v/>
      </c>
      <c r="G815" s="24">
        <f>IF(OR(B815&amp;""="",NOT(ISNUMBER(A815))),"",IF(COUNTIFS($B$6:$B$2005,B815&amp;"",$A$6:$A$2005,"&gt;"&amp;A815)=0,1,0))</f>
        <v/>
      </c>
    </row>
    <row r="816">
      <c r="A816" s="13" t="n"/>
      <c r="B816" s="5" t="n"/>
      <c r="C816" s="19" t="n"/>
      <c r="D816" s="5" t="n"/>
      <c r="E816" s="5" t="n"/>
      <c r="F816" s="6">
        <f>IF(B816&amp;""="","",IFERROR(INDEX('الطلاب'!$C$6:$C$505,MATCH(B816&amp;"",'الطلاب'!$A$6:$A$505,0))&amp;"","كود غير موجود"))</f>
        <v/>
      </c>
      <c r="G816" s="24">
        <f>IF(OR(B816&amp;""="",NOT(ISNUMBER(A816))),"",IF(COUNTIFS($B$6:$B$2005,B816&amp;"",$A$6:$A$2005,"&gt;"&amp;A816)=0,1,0))</f>
        <v/>
      </c>
    </row>
    <row r="817">
      <c r="A817" s="13" t="n"/>
      <c r="B817" s="5" t="n"/>
      <c r="C817" s="19" t="n"/>
      <c r="D817" s="5" t="n"/>
      <c r="E817" s="5" t="n"/>
      <c r="F817" s="6">
        <f>IF(B817&amp;""="","",IFERROR(INDEX('الطلاب'!$C$6:$C$505,MATCH(B817&amp;"",'الطلاب'!$A$6:$A$505,0))&amp;"","كود غير موجود"))</f>
        <v/>
      </c>
      <c r="G817" s="24">
        <f>IF(OR(B817&amp;""="",NOT(ISNUMBER(A817))),"",IF(COUNTIFS($B$6:$B$2005,B817&amp;"",$A$6:$A$2005,"&gt;"&amp;A817)=0,1,0))</f>
        <v/>
      </c>
    </row>
    <row r="818">
      <c r="A818" s="13" t="n"/>
      <c r="B818" s="5" t="n"/>
      <c r="C818" s="19" t="n"/>
      <c r="D818" s="5" t="n"/>
      <c r="E818" s="5" t="n"/>
      <c r="F818" s="6">
        <f>IF(B818&amp;""="","",IFERROR(INDEX('الطلاب'!$C$6:$C$505,MATCH(B818&amp;"",'الطلاب'!$A$6:$A$505,0))&amp;"","كود غير موجود"))</f>
        <v/>
      </c>
      <c r="G818" s="24">
        <f>IF(OR(B818&amp;""="",NOT(ISNUMBER(A818))),"",IF(COUNTIFS($B$6:$B$2005,B818&amp;"",$A$6:$A$2005,"&gt;"&amp;A818)=0,1,0))</f>
        <v/>
      </c>
    </row>
    <row r="819">
      <c r="A819" s="13" t="n"/>
      <c r="B819" s="5" t="n"/>
      <c r="C819" s="19" t="n"/>
      <c r="D819" s="5" t="n"/>
      <c r="E819" s="5" t="n"/>
      <c r="F819" s="6">
        <f>IF(B819&amp;""="","",IFERROR(INDEX('الطلاب'!$C$6:$C$505,MATCH(B819&amp;"",'الطلاب'!$A$6:$A$505,0))&amp;"","كود غير موجود"))</f>
        <v/>
      </c>
      <c r="G819" s="24">
        <f>IF(OR(B819&amp;""="",NOT(ISNUMBER(A819))),"",IF(COUNTIFS($B$6:$B$2005,B819&amp;"",$A$6:$A$2005,"&gt;"&amp;A819)=0,1,0))</f>
        <v/>
      </c>
    </row>
    <row r="820">
      <c r="A820" s="13" t="n"/>
      <c r="B820" s="5" t="n"/>
      <c r="C820" s="19" t="n"/>
      <c r="D820" s="5" t="n"/>
      <c r="E820" s="5" t="n"/>
      <c r="F820" s="6">
        <f>IF(B820&amp;""="","",IFERROR(INDEX('الطلاب'!$C$6:$C$505,MATCH(B820&amp;"",'الطلاب'!$A$6:$A$505,0))&amp;"","كود غير موجود"))</f>
        <v/>
      </c>
      <c r="G820" s="24">
        <f>IF(OR(B820&amp;""="",NOT(ISNUMBER(A820))),"",IF(COUNTIFS($B$6:$B$2005,B820&amp;"",$A$6:$A$2005,"&gt;"&amp;A820)=0,1,0))</f>
        <v/>
      </c>
    </row>
    <row r="821">
      <c r="A821" s="13" t="n"/>
      <c r="B821" s="5" t="n"/>
      <c r="C821" s="19" t="n"/>
      <c r="D821" s="5" t="n"/>
      <c r="E821" s="5" t="n"/>
      <c r="F821" s="6">
        <f>IF(B821&amp;""="","",IFERROR(INDEX('الطلاب'!$C$6:$C$505,MATCH(B821&amp;"",'الطلاب'!$A$6:$A$505,0))&amp;"","كود غير موجود"))</f>
        <v/>
      </c>
      <c r="G821" s="24">
        <f>IF(OR(B821&amp;""="",NOT(ISNUMBER(A821))),"",IF(COUNTIFS($B$6:$B$2005,B821&amp;"",$A$6:$A$2005,"&gt;"&amp;A821)=0,1,0))</f>
        <v/>
      </c>
    </row>
    <row r="822">
      <c r="A822" s="13" t="n"/>
      <c r="B822" s="5" t="n"/>
      <c r="C822" s="19" t="n"/>
      <c r="D822" s="5" t="n"/>
      <c r="E822" s="5" t="n"/>
      <c r="F822" s="6">
        <f>IF(B822&amp;""="","",IFERROR(INDEX('الطلاب'!$C$6:$C$505,MATCH(B822&amp;"",'الطلاب'!$A$6:$A$505,0))&amp;"","كود غير موجود"))</f>
        <v/>
      </c>
      <c r="G822" s="24">
        <f>IF(OR(B822&amp;""="",NOT(ISNUMBER(A822))),"",IF(COUNTIFS($B$6:$B$2005,B822&amp;"",$A$6:$A$2005,"&gt;"&amp;A822)=0,1,0))</f>
        <v/>
      </c>
    </row>
    <row r="823">
      <c r="A823" s="13" t="n"/>
      <c r="B823" s="5" t="n"/>
      <c r="C823" s="19" t="n"/>
      <c r="D823" s="5" t="n"/>
      <c r="E823" s="5" t="n"/>
      <c r="F823" s="6">
        <f>IF(B823&amp;""="","",IFERROR(INDEX('الطلاب'!$C$6:$C$505,MATCH(B823&amp;"",'الطلاب'!$A$6:$A$505,0))&amp;"","كود غير موجود"))</f>
        <v/>
      </c>
      <c r="G823" s="24">
        <f>IF(OR(B823&amp;""="",NOT(ISNUMBER(A823))),"",IF(COUNTIFS($B$6:$B$2005,B823&amp;"",$A$6:$A$2005,"&gt;"&amp;A823)=0,1,0))</f>
        <v/>
      </c>
    </row>
    <row r="824">
      <c r="A824" s="13" t="n"/>
      <c r="B824" s="5" t="n"/>
      <c r="C824" s="19" t="n"/>
      <c r="D824" s="5" t="n"/>
      <c r="E824" s="5" t="n"/>
      <c r="F824" s="6">
        <f>IF(B824&amp;""="","",IFERROR(INDEX('الطلاب'!$C$6:$C$505,MATCH(B824&amp;"",'الطلاب'!$A$6:$A$505,0))&amp;"","كود غير موجود"))</f>
        <v/>
      </c>
      <c r="G824" s="24">
        <f>IF(OR(B824&amp;""="",NOT(ISNUMBER(A824))),"",IF(COUNTIFS($B$6:$B$2005,B824&amp;"",$A$6:$A$2005,"&gt;"&amp;A824)=0,1,0))</f>
        <v/>
      </c>
    </row>
    <row r="825">
      <c r="A825" s="13" t="n"/>
      <c r="B825" s="5" t="n"/>
      <c r="C825" s="19" t="n"/>
      <c r="D825" s="5" t="n"/>
      <c r="E825" s="5" t="n"/>
      <c r="F825" s="6">
        <f>IF(B825&amp;""="","",IFERROR(INDEX('الطلاب'!$C$6:$C$505,MATCH(B825&amp;"",'الطلاب'!$A$6:$A$505,0))&amp;"","كود غير موجود"))</f>
        <v/>
      </c>
      <c r="G825" s="24">
        <f>IF(OR(B825&amp;""="",NOT(ISNUMBER(A825))),"",IF(COUNTIFS($B$6:$B$2005,B825&amp;"",$A$6:$A$2005,"&gt;"&amp;A825)=0,1,0))</f>
        <v/>
      </c>
    </row>
    <row r="826">
      <c r="A826" s="13" t="n"/>
      <c r="B826" s="5" t="n"/>
      <c r="C826" s="19" t="n"/>
      <c r="D826" s="5" t="n"/>
      <c r="E826" s="5" t="n"/>
      <c r="F826" s="6">
        <f>IF(B826&amp;""="","",IFERROR(INDEX('الطلاب'!$C$6:$C$505,MATCH(B826&amp;"",'الطلاب'!$A$6:$A$505,0))&amp;"","كود غير موجود"))</f>
        <v/>
      </c>
      <c r="G826" s="24">
        <f>IF(OR(B826&amp;""="",NOT(ISNUMBER(A826))),"",IF(COUNTIFS($B$6:$B$2005,B826&amp;"",$A$6:$A$2005,"&gt;"&amp;A826)=0,1,0))</f>
        <v/>
      </c>
    </row>
    <row r="827">
      <c r="A827" s="13" t="n"/>
      <c r="B827" s="5" t="n"/>
      <c r="C827" s="19" t="n"/>
      <c r="D827" s="5" t="n"/>
      <c r="E827" s="5" t="n"/>
      <c r="F827" s="6">
        <f>IF(B827&amp;""="","",IFERROR(INDEX('الطلاب'!$C$6:$C$505,MATCH(B827&amp;"",'الطلاب'!$A$6:$A$505,0))&amp;"","كود غير موجود"))</f>
        <v/>
      </c>
      <c r="G827" s="24">
        <f>IF(OR(B827&amp;""="",NOT(ISNUMBER(A827))),"",IF(COUNTIFS($B$6:$B$2005,B827&amp;"",$A$6:$A$2005,"&gt;"&amp;A827)=0,1,0))</f>
        <v/>
      </c>
    </row>
    <row r="828">
      <c r="A828" s="13" t="n"/>
      <c r="B828" s="5" t="n"/>
      <c r="C828" s="19" t="n"/>
      <c r="D828" s="5" t="n"/>
      <c r="E828" s="5" t="n"/>
      <c r="F828" s="6">
        <f>IF(B828&amp;""="","",IFERROR(INDEX('الطلاب'!$C$6:$C$505,MATCH(B828&amp;"",'الطلاب'!$A$6:$A$505,0))&amp;"","كود غير موجود"))</f>
        <v/>
      </c>
      <c r="G828" s="24">
        <f>IF(OR(B828&amp;""="",NOT(ISNUMBER(A828))),"",IF(COUNTIFS($B$6:$B$2005,B828&amp;"",$A$6:$A$2005,"&gt;"&amp;A828)=0,1,0))</f>
        <v/>
      </c>
    </row>
    <row r="829">
      <c r="A829" s="13" t="n"/>
      <c r="B829" s="5" t="n"/>
      <c r="C829" s="19" t="n"/>
      <c r="D829" s="5" t="n"/>
      <c r="E829" s="5" t="n"/>
      <c r="F829" s="6">
        <f>IF(B829&amp;""="","",IFERROR(INDEX('الطلاب'!$C$6:$C$505,MATCH(B829&amp;"",'الطلاب'!$A$6:$A$505,0))&amp;"","كود غير موجود"))</f>
        <v/>
      </c>
      <c r="G829" s="24">
        <f>IF(OR(B829&amp;""="",NOT(ISNUMBER(A829))),"",IF(COUNTIFS($B$6:$B$2005,B829&amp;"",$A$6:$A$2005,"&gt;"&amp;A829)=0,1,0))</f>
        <v/>
      </c>
    </row>
    <row r="830">
      <c r="A830" s="13" t="n"/>
      <c r="B830" s="5" t="n"/>
      <c r="C830" s="19" t="n"/>
      <c r="D830" s="5" t="n"/>
      <c r="E830" s="5" t="n"/>
      <c r="F830" s="6">
        <f>IF(B830&amp;""="","",IFERROR(INDEX('الطلاب'!$C$6:$C$505,MATCH(B830&amp;"",'الطلاب'!$A$6:$A$505,0))&amp;"","كود غير موجود"))</f>
        <v/>
      </c>
      <c r="G830" s="24">
        <f>IF(OR(B830&amp;""="",NOT(ISNUMBER(A830))),"",IF(COUNTIFS($B$6:$B$2005,B830&amp;"",$A$6:$A$2005,"&gt;"&amp;A830)=0,1,0))</f>
        <v/>
      </c>
    </row>
    <row r="831">
      <c r="A831" s="13" t="n"/>
      <c r="B831" s="5" t="n"/>
      <c r="C831" s="19" t="n"/>
      <c r="D831" s="5" t="n"/>
      <c r="E831" s="5" t="n"/>
      <c r="F831" s="6">
        <f>IF(B831&amp;""="","",IFERROR(INDEX('الطلاب'!$C$6:$C$505,MATCH(B831&amp;"",'الطلاب'!$A$6:$A$505,0))&amp;"","كود غير موجود"))</f>
        <v/>
      </c>
      <c r="G831" s="24">
        <f>IF(OR(B831&amp;""="",NOT(ISNUMBER(A831))),"",IF(COUNTIFS($B$6:$B$2005,B831&amp;"",$A$6:$A$2005,"&gt;"&amp;A831)=0,1,0))</f>
        <v/>
      </c>
    </row>
    <row r="832">
      <c r="A832" s="13" t="n"/>
      <c r="B832" s="5" t="n"/>
      <c r="C832" s="19" t="n"/>
      <c r="D832" s="5" t="n"/>
      <c r="E832" s="5" t="n"/>
      <c r="F832" s="6">
        <f>IF(B832&amp;""="","",IFERROR(INDEX('الطلاب'!$C$6:$C$505,MATCH(B832&amp;"",'الطلاب'!$A$6:$A$505,0))&amp;"","كود غير موجود"))</f>
        <v/>
      </c>
      <c r="G832" s="24">
        <f>IF(OR(B832&amp;""="",NOT(ISNUMBER(A832))),"",IF(COUNTIFS($B$6:$B$2005,B832&amp;"",$A$6:$A$2005,"&gt;"&amp;A832)=0,1,0))</f>
        <v/>
      </c>
    </row>
    <row r="833">
      <c r="A833" s="13" t="n"/>
      <c r="B833" s="5" t="n"/>
      <c r="C833" s="19" t="n"/>
      <c r="D833" s="5" t="n"/>
      <c r="E833" s="5" t="n"/>
      <c r="F833" s="6">
        <f>IF(B833&amp;""="","",IFERROR(INDEX('الطلاب'!$C$6:$C$505,MATCH(B833&amp;"",'الطلاب'!$A$6:$A$505,0))&amp;"","كود غير موجود"))</f>
        <v/>
      </c>
      <c r="G833" s="24">
        <f>IF(OR(B833&amp;""="",NOT(ISNUMBER(A833))),"",IF(COUNTIFS($B$6:$B$2005,B833&amp;"",$A$6:$A$2005,"&gt;"&amp;A833)=0,1,0))</f>
        <v/>
      </c>
    </row>
    <row r="834">
      <c r="A834" s="13" t="n"/>
      <c r="B834" s="5" t="n"/>
      <c r="C834" s="19" t="n"/>
      <c r="D834" s="5" t="n"/>
      <c r="E834" s="5" t="n"/>
      <c r="F834" s="6">
        <f>IF(B834&amp;""="","",IFERROR(INDEX('الطلاب'!$C$6:$C$505,MATCH(B834&amp;"",'الطلاب'!$A$6:$A$505,0))&amp;"","كود غير موجود"))</f>
        <v/>
      </c>
      <c r="G834" s="24">
        <f>IF(OR(B834&amp;""="",NOT(ISNUMBER(A834))),"",IF(COUNTIFS($B$6:$B$2005,B834&amp;"",$A$6:$A$2005,"&gt;"&amp;A834)=0,1,0))</f>
        <v/>
      </c>
    </row>
    <row r="835">
      <c r="A835" s="13" t="n"/>
      <c r="B835" s="5" t="n"/>
      <c r="C835" s="19" t="n"/>
      <c r="D835" s="5" t="n"/>
      <c r="E835" s="5" t="n"/>
      <c r="F835" s="6">
        <f>IF(B835&amp;""="","",IFERROR(INDEX('الطلاب'!$C$6:$C$505,MATCH(B835&amp;"",'الطلاب'!$A$6:$A$505,0))&amp;"","كود غير موجود"))</f>
        <v/>
      </c>
      <c r="G835" s="24">
        <f>IF(OR(B835&amp;""="",NOT(ISNUMBER(A835))),"",IF(COUNTIFS($B$6:$B$2005,B835&amp;"",$A$6:$A$2005,"&gt;"&amp;A835)=0,1,0))</f>
        <v/>
      </c>
    </row>
    <row r="836">
      <c r="A836" s="13" t="n"/>
      <c r="B836" s="5" t="n"/>
      <c r="C836" s="19" t="n"/>
      <c r="D836" s="5" t="n"/>
      <c r="E836" s="5" t="n"/>
      <c r="F836" s="6">
        <f>IF(B836&amp;""="","",IFERROR(INDEX('الطلاب'!$C$6:$C$505,MATCH(B836&amp;"",'الطلاب'!$A$6:$A$505,0))&amp;"","كود غير موجود"))</f>
        <v/>
      </c>
      <c r="G836" s="24">
        <f>IF(OR(B836&amp;""="",NOT(ISNUMBER(A836))),"",IF(COUNTIFS($B$6:$B$2005,B836&amp;"",$A$6:$A$2005,"&gt;"&amp;A836)=0,1,0))</f>
        <v/>
      </c>
    </row>
    <row r="837">
      <c r="A837" s="13" t="n"/>
      <c r="B837" s="5" t="n"/>
      <c r="C837" s="19" t="n"/>
      <c r="D837" s="5" t="n"/>
      <c r="E837" s="5" t="n"/>
      <c r="F837" s="6">
        <f>IF(B837&amp;""="","",IFERROR(INDEX('الطلاب'!$C$6:$C$505,MATCH(B837&amp;"",'الطلاب'!$A$6:$A$505,0))&amp;"","كود غير موجود"))</f>
        <v/>
      </c>
      <c r="G837" s="24">
        <f>IF(OR(B837&amp;""="",NOT(ISNUMBER(A837))),"",IF(COUNTIFS($B$6:$B$2005,B837&amp;"",$A$6:$A$2005,"&gt;"&amp;A837)=0,1,0))</f>
        <v/>
      </c>
    </row>
    <row r="838">
      <c r="A838" s="13" t="n"/>
      <c r="B838" s="5" t="n"/>
      <c r="C838" s="19" t="n"/>
      <c r="D838" s="5" t="n"/>
      <c r="E838" s="5" t="n"/>
      <c r="F838" s="6">
        <f>IF(B838&amp;""="","",IFERROR(INDEX('الطلاب'!$C$6:$C$505,MATCH(B838&amp;"",'الطلاب'!$A$6:$A$505,0))&amp;"","كود غير موجود"))</f>
        <v/>
      </c>
      <c r="G838" s="24">
        <f>IF(OR(B838&amp;""="",NOT(ISNUMBER(A838))),"",IF(COUNTIFS($B$6:$B$2005,B838&amp;"",$A$6:$A$2005,"&gt;"&amp;A838)=0,1,0))</f>
        <v/>
      </c>
    </row>
    <row r="839">
      <c r="A839" s="13" t="n"/>
      <c r="B839" s="5" t="n"/>
      <c r="C839" s="19" t="n"/>
      <c r="D839" s="5" t="n"/>
      <c r="E839" s="5" t="n"/>
      <c r="F839" s="6">
        <f>IF(B839&amp;""="","",IFERROR(INDEX('الطلاب'!$C$6:$C$505,MATCH(B839&amp;"",'الطلاب'!$A$6:$A$505,0))&amp;"","كود غير موجود"))</f>
        <v/>
      </c>
      <c r="G839" s="24">
        <f>IF(OR(B839&amp;""="",NOT(ISNUMBER(A839))),"",IF(COUNTIFS($B$6:$B$2005,B839&amp;"",$A$6:$A$2005,"&gt;"&amp;A839)=0,1,0))</f>
        <v/>
      </c>
    </row>
    <row r="840">
      <c r="A840" s="13" t="n"/>
      <c r="B840" s="5" t="n"/>
      <c r="C840" s="19" t="n"/>
      <c r="D840" s="5" t="n"/>
      <c r="E840" s="5" t="n"/>
      <c r="F840" s="6">
        <f>IF(B840&amp;""="","",IFERROR(INDEX('الطلاب'!$C$6:$C$505,MATCH(B840&amp;"",'الطلاب'!$A$6:$A$505,0))&amp;"","كود غير موجود"))</f>
        <v/>
      </c>
      <c r="G840" s="24">
        <f>IF(OR(B840&amp;""="",NOT(ISNUMBER(A840))),"",IF(COUNTIFS($B$6:$B$2005,B840&amp;"",$A$6:$A$2005,"&gt;"&amp;A840)=0,1,0))</f>
        <v/>
      </c>
    </row>
    <row r="841">
      <c r="A841" s="13" t="n"/>
      <c r="B841" s="5" t="n"/>
      <c r="C841" s="19" t="n"/>
      <c r="D841" s="5" t="n"/>
      <c r="E841" s="5" t="n"/>
      <c r="F841" s="6">
        <f>IF(B841&amp;""="","",IFERROR(INDEX('الطلاب'!$C$6:$C$505,MATCH(B841&amp;"",'الطلاب'!$A$6:$A$505,0))&amp;"","كود غير موجود"))</f>
        <v/>
      </c>
      <c r="G841" s="24">
        <f>IF(OR(B841&amp;""="",NOT(ISNUMBER(A841))),"",IF(COUNTIFS($B$6:$B$2005,B841&amp;"",$A$6:$A$2005,"&gt;"&amp;A841)=0,1,0))</f>
        <v/>
      </c>
    </row>
    <row r="842">
      <c r="A842" s="13" t="n"/>
      <c r="B842" s="5" t="n"/>
      <c r="C842" s="19" t="n"/>
      <c r="D842" s="5" t="n"/>
      <c r="E842" s="5" t="n"/>
      <c r="F842" s="6">
        <f>IF(B842&amp;""="","",IFERROR(INDEX('الطلاب'!$C$6:$C$505,MATCH(B842&amp;"",'الطلاب'!$A$6:$A$505,0))&amp;"","كود غير موجود"))</f>
        <v/>
      </c>
      <c r="G842" s="24">
        <f>IF(OR(B842&amp;""="",NOT(ISNUMBER(A842))),"",IF(COUNTIFS($B$6:$B$2005,B842&amp;"",$A$6:$A$2005,"&gt;"&amp;A842)=0,1,0))</f>
        <v/>
      </c>
    </row>
    <row r="843">
      <c r="A843" s="13" t="n"/>
      <c r="B843" s="5" t="n"/>
      <c r="C843" s="19" t="n"/>
      <c r="D843" s="5" t="n"/>
      <c r="E843" s="5" t="n"/>
      <c r="F843" s="6">
        <f>IF(B843&amp;""="","",IFERROR(INDEX('الطلاب'!$C$6:$C$505,MATCH(B843&amp;"",'الطلاب'!$A$6:$A$505,0))&amp;"","كود غير موجود"))</f>
        <v/>
      </c>
      <c r="G843" s="24">
        <f>IF(OR(B843&amp;""="",NOT(ISNUMBER(A843))),"",IF(COUNTIFS($B$6:$B$2005,B843&amp;"",$A$6:$A$2005,"&gt;"&amp;A843)=0,1,0))</f>
        <v/>
      </c>
    </row>
    <row r="844">
      <c r="A844" s="13" t="n"/>
      <c r="B844" s="5" t="n"/>
      <c r="C844" s="19" t="n"/>
      <c r="D844" s="5" t="n"/>
      <c r="E844" s="5" t="n"/>
      <c r="F844" s="6">
        <f>IF(B844&amp;""="","",IFERROR(INDEX('الطلاب'!$C$6:$C$505,MATCH(B844&amp;"",'الطلاب'!$A$6:$A$505,0))&amp;"","كود غير موجود"))</f>
        <v/>
      </c>
      <c r="G844" s="24">
        <f>IF(OR(B844&amp;""="",NOT(ISNUMBER(A844))),"",IF(COUNTIFS($B$6:$B$2005,B844&amp;"",$A$6:$A$2005,"&gt;"&amp;A844)=0,1,0))</f>
        <v/>
      </c>
    </row>
    <row r="845">
      <c r="A845" s="13" t="n"/>
      <c r="B845" s="5" t="n"/>
      <c r="C845" s="19" t="n"/>
      <c r="D845" s="5" t="n"/>
      <c r="E845" s="5" t="n"/>
      <c r="F845" s="6">
        <f>IF(B845&amp;""="","",IFERROR(INDEX('الطلاب'!$C$6:$C$505,MATCH(B845&amp;"",'الطلاب'!$A$6:$A$505,0))&amp;"","كود غير موجود"))</f>
        <v/>
      </c>
      <c r="G845" s="24">
        <f>IF(OR(B845&amp;""="",NOT(ISNUMBER(A845))),"",IF(COUNTIFS($B$6:$B$2005,B845&amp;"",$A$6:$A$2005,"&gt;"&amp;A845)=0,1,0))</f>
        <v/>
      </c>
    </row>
    <row r="846">
      <c r="A846" s="13" t="n"/>
      <c r="B846" s="5" t="n"/>
      <c r="C846" s="19" t="n"/>
      <c r="D846" s="5" t="n"/>
      <c r="E846" s="5" t="n"/>
      <c r="F846" s="6">
        <f>IF(B846&amp;""="","",IFERROR(INDEX('الطلاب'!$C$6:$C$505,MATCH(B846&amp;"",'الطلاب'!$A$6:$A$505,0))&amp;"","كود غير موجود"))</f>
        <v/>
      </c>
      <c r="G846" s="24">
        <f>IF(OR(B846&amp;""="",NOT(ISNUMBER(A846))),"",IF(COUNTIFS($B$6:$B$2005,B846&amp;"",$A$6:$A$2005,"&gt;"&amp;A846)=0,1,0))</f>
        <v/>
      </c>
    </row>
    <row r="847">
      <c r="A847" s="13" t="n"/>
      <c r="B847" s="5" t="n"/>
      <c r="C847" s="19" t="n"/>
      <c r="D847" s="5" t="n"/>
      <c r="E847" s="5" t="n"/>
      <c r="F847" s="6">
        <f>IF(B847&amp;""="","",IFERROR(INDEX('الطلاب'!$C$6:$C$505,MATCH(B847&amp;"",'الطلاب'!$A$6:$A$505,0))&amp;"","كود غير موجود"))</f>
        <v/>
      </c>
      <c r="G847" s="24">
        <f>IF(OR(B847&amp;""="",NOT(ISNUMBER(A847))),"",IF(COUNTIFS($B$6:$B$2005,B847&amp;"",$A$6:$A$2005,"&gt;"&amp;A847)=0,1,0))</f>
        <v/>
      </c>
    </row>
    <row r="848">
      <c r="A848" s="13" t="n"/>
      <c r="B848" s="5" t="n"/>
      <c r="C848" s="19" t="n"/>
      <c r="D848" s="5" t="n"/>
      <c r="E848" s="5" t="n"/>
      <c r="F848" s="6">
        <f>IF(B848&amp;""="","",IFERROR(INDEX('الطلاب'!$C$6:$C$505,MATCH(B848&amp;"",'الطلاب'!$A$6:$A$505,0))&amp;"","كود غير موجود"))</f>
        <v/>
      </c>
      <c r="G848" s="24">
        <f>IF(OR(B848&amp;""="",NOT(ISNUMBER(A848))),"",IF(COUNTIFS($B$6:$B$2005,B848&amp;"",$A$6:$A$2005,"&gt;"&amp;A848)=0,1,0))</f>
        <v/>
      </c>
    </row>
    <row r="849">
      <c r="A849" s="13" t="n"/>
      <c r="B849" s="5" t="n"/>
      <c r="C849" s="19" t="n"/>
      <c r="D849" s="5" t="n"/>
      <c r="E849" s="5" t="n"/>
      <c r="F849" s="6">
        <f>IF(B849&amp;""="","",IFERROR(INDEX('الطلاب'!$C$6:$C$505,MATCH(B849&amp;"",'الطلاب'!$A$6:$A$505,0))&amp;"","كود غير موجود"))</f>
        <v/>
      </c>
      <c r="G849" s="24">
        <f>IF(OR(B849&amp;""="",NOT(ISNUMBER(A849))),"",IF(COUNTIFS($B$6:$B$2005,B849&amp;"",$A$6:$A$2005,"&gt;"&amp;A849)=0,1,0))</f>
        <v/>
      </c>
    </row>
    <row r="850">
      <c r="A850" s="13" t="n"/>
      <c r="B850" s="5" t="n"/>
      <c r="C850" s="19" t="n"/>
      <c r="D850" s="5" t="n"/>
      <c r="E850" s="5" t="n"/>
      <c r="F850" s="6">
        <f>IF(B850&amp;""="","",IFERROR(INDEX('الطلاب'!$C$6:$C$505,MATCH(B850&amp;"",'الطلاب'!$A$6:$A$505,0))&amp;"","كود غير موجود"))</f>
        <v/>
      </c>
      <c r="G850" s="24">
        <f>IF(OR(B850&amp;""="",NOT(ISNUMBER(A850))),"",IF(COUNTIFS($B$6:$B$2005,B850&amp;"",$A$6:$A$2005,"&gt;"&amp;A850)=0,1,0))</f>
        <v/>
      </c>
    </row>
    <row r="851">
      <c r="A851" s="13" t="n"/>
      <c r="B851" s="5" t="n"/>
      <c r="C851" s="19" t="n"/>
      <c r="D851" s="5" t="n"/>
      <c r="E851" s="5" t="n"/>
      <c r="F851" s="6">
        <f>IF(B851&amp;""="","",IFERROR(INDEX('الطلاب'!$C$6:$C$505,MATCH(B851&amp;"",'الطلاب'!$A$6:$A$505,0))&amp;"","كود غير موجود"))</f>
        <v/>
      </c>
      <c r="G851" s="24">
        <f>IF(OR(B851&amp;""="",NOT(ISNUMBER(A851))),"",IF(COUNTIFS($B$6:$B$2005,B851&amp;"",$A$6:$A$2005,"&gt;"&amp;A851)=0,1,0))</f>
        <v/>
      </c>
    </row>
    <row r="852">
      <c r="A852" s="13" t="n"/>
      <c r="B852" s="5" t="n"/>
      <c r="C852" s="19" t="n"/>
      <c r="D852" s="5" t="n"/>
      <c r="E852" s="5" t="n"/>
      <c r="F852" s="6">
        <f>IF(B852&amp;""="","",IFERROR(INDEX('الطلاب'!$C$6:$C$505,MATCH(B852&amp;"",'الطلاب'!$A$6:$A$505,0))&amp;"","كود غير موجود"))</f>
        <v/>
      </c>
      <c r="G852" s="24">
        <f>IF(OR(B852&amp;""="",NOT(ISNUMBER(A852))),"",IF(COUNTIFS($B$6:$B$2005,B852&amp;"",$A$6:$A$2005,"&gt;"&amp;A852)=0,1,0))</f>
        <v/>
      </c>
    </row>
    <row r="853">
      <c r="A853" s="13" t="n"/>
      <c r="B853" s="5" t="n"/>
      <c r="C853" s="19" t="n"/>
      <c r="D853" s="5" t="n"/>
      <c r="E853" s="5" t="n"/>
      <c r="F853" s="6">
        <f>IF(B853&amp;""="","",IFERROR(INDEX('الطلاب'!$C$6:$C$505,MATCH(B853&amp;"",'الطلاب'!$A$6:$A$505,0))&amp;"","كود غير موجود"))</f>
        <v/>
      </c>
      <c r="G853" s="24">
        <f>IF(OR(B853&amp;""="",NOT(ISNUMBER(A853))),"",IF(COUNTIFS($B$6:$B$2005,B853&amp;"",$A$6:$A$2005,"&gt;"&amp;A853)=0,1,0))</f>
        <v/>
      </c>
    </row>
    <row r="854">
      <c r="A854" s="13" t="n"/>
      <c r="B854" s="5" t="n"/>
      <c r="C854" s="19" t="n"/>
      <c r="D854" s="5" t="n"/>
      <c r="E854" s="5" t="n"/>
      <c r="F854" s="6">
        <f>IF(B854&amp;""="","",IFERROR(INDEX('الطلاب'!$C$6:$C$505,MATCH(B854&amp;"",'الطلاب'!$A$6:$A$505,0))&amp;"","كود غير موجود"))</f>
        <v/>
      </c>
      <c r="G854" s="24">
        <f>IF(OR(B854&amp;""="",NOT(ISNUMBER(A854))),"",IF(COUNTIFS($B$6:$B$2005,B854&amp;"",$A$6:$A$2005,"&gt;"&amp;A854)=0,1,0))</f>
        <v/>
      </c>
    </row>
    <row r="855">
      <c r="A855" s="13" t="n"/>
      <c r="B855" s="5" t="n"/>
      <c r="C855" s="19" t="n"/>
      <c r="D855" s="5" t="n"/>
      <c r="E855" s="5" t="n"/>
      <c r="F855" s="6">
        <f>IF(B855&amp;""="","",IFERROR(INDEX('الطلاب'!$C$6:$C$505,MATCH(B855&amp;"",'الطلاب'!$A$6:$A$505,0))&amp;"","كود غير موجود"))</f>
        <v/>
      </c>
      <c r="G855" s="24">
        <f>IF(OR(B855&amp;""="",NOT(ISNUMBER(A855))),"",IF(COUNTIFS($B$6:$B$2005,B855&amp;"",$A$6:$A$2005,"&gt;"&amp;A855)=0,1,0))</f>
        <v/>
      </c>
    </row>
    <row r="856">
      <c r="A856" s="13" t="n"/>
      <c r="B856" s="5" t="n"/>
      <c r="C856" s="19" t="n"/>
      <c r="D856" s="5" t="n"/>
      <c r="E856" s="5" t="n"/>
      <c r="F856" s="6">
        <f>IF(B856&amp;""="","",IFERROR(INDEX('الطلاب'!$C$6:$C$505,MATCH(B856&amp;"",'الطلاب'!$A$6:$A$505,0))&amp;"","كود غير موجود"))</f>
        <v/>
      </c>
      <c r="G856" s="24">
        <f>IF(OR(B856&amp;""="",NOT(ISNUMBER(A856))),"",IF(COUNTIFS($B$6:$B$2005,B856&amp;"",$A$6:$A$2005,"&gt;"&amp;A856)=0,1,0))</f>
        <v/>
      </c>
    </row>
    <row r="857">
      <c r="A857" s="13" t="n"/>
      <c r="B857" s="5" t="n"/>
      <c r="C857" s="19" t="n"/>
      <c r="D857" s="5" t="n"/>
      <c r="E857" s="5" t="n"/>
      <c r="F857" s="6">
        <f>IF(B857&amp;""="","",IFERROR(INDEX('الطلاب'!$C$6:$C$505,MATCH(B857&amp;"",'الطلاب'!$A$6:$A$505,0))&amp;"","كود غير موجود"))</f>
        <v/>
      </c>
      <c r="G857" s="24">
        <f>IF(OR(B857&amp;""="",NOT(ISNUMBER(A857))),"",IF(COUNTIFS($B$6:$B$2005,B857&amp;"",$A$6:$A$2005,"&gt;"&amp;A857)=0,1,0))</f>
        <v/>
      </c>
    </row>
    <row r="858">
      <c r="A858" s="13" t="n"/>
      <c r="B858" s="5" t="n"/>
      <c r="C858" s="19" t="n"/>
      <c r="D858" s="5" t="n"/>
      <c r="E858" s="5" t="n"/>
      <c r="F858" s="6">
        <f>IF(B858&amp;""="","",IFERROR(INDEX('الطلاب'!$C$6:$C$505,MATCH(B858&amp;"",'الطلاب'!$A$6:$A$505,0))&amp;"","كود غير موجود"))</f>
        <v/>
      </c>
      <c r="G858" s="24">
        <f>IF(OR(B858&amp;""="",NOT(ISNUMBER(A858))),"",IF(COUNTIFS($B$6:$B$2005,B858&amp;"",$A$6:$A$2005,"&gt;"&amp;A858)=0,1,0))</f>
        <v/>
      </c>
    </row>
    <row r="859">
      <c r="A859" s="13" t="n"/>
      <c r="B859" s="5" t="n"/>
      <c r="C859" s="19" t="n"/>
      <c r="D859" s="5" t="n"/>
      <c r="E859" s="5" t="n"/>
      <c r="F859" s="6">
        <f>IF(B859&amp;""="","",IFERROR(INDEX('الطلاب'!$C$6:$C$505,MATCH(B859&amp;"",'الطلاب'!$A$6:$A$505,0))&amp;"","كود غير موجود"))</f>
        <v/>
      </c>
      <c r="G859" s="24">
        <f>IF(OR(B859&amp;""="",NOT(ISNUMBER(A859))),"",IF(COUNTIFS($B$6:$B$2005,B859&amp;"",$A$6:$A$2005,"&gt;"&amp;A859)=0,1,0))</f>
        <v/>
      </c>
    </row>
    <row r="860">
      <c r="A860" s="13" t="n"/>
      <c r="B860" s="5" t="n"/>
      <c r="C860" s="19" t="n"/>
      <c r="D860" s="5" t="n"/>
      <c r="E860" s="5" t="n"/>
      <c r="F860" s="6">
        <f>IF(B860&amp;""="","",IFERROR(INDEX('الطلاب'!$C$6:$C$505,MATCH(B860&amp;"",'الطلاب'!$A$6:$A$505,0))&amp;"","كود غير موجود"))</f>
        <v/>
      </c>
      <c r="G860" s="24">
        <f>IF(OR(B860&amp;""="",NOT(ISNUMBER(A860))),"",IF(COUNTIFS($B$6:$B$2005,B860&amp;"",$A$6:$A$2005,"&gt;"&amp;A860)=0,1,0))</f>
        <v/>
      </c>
    </row>
    <row r="861">
      <c r="A861" s="13" t="n"/>
      <c r="B861" s="5" t="n"/>
      <c r="C861" s="19" t="n"/>
      <c r="D861" s="5" t="n"/>
      <c r="E861" s="5" t="n"/>
      <c r="F861" s="6">
        <f>IF(B861&amp;""="","",IFERROR(INDEX('الطلاب'!$C$6:$C$505,MATCH(B861&amp;"",'الطلاب'!$A$6:$A$505,0))&amp;"","كود غير موجود"))</f>
        <v/>
      </c>
      <c r="G861" s="24">
        <f>IF(OR(B861&amp;""="",NOT(ISNUMBER(A861))),"",IF(COUNTIFS($B$6:$B$2005,B861&amp;"",$A$6:$A$2005,"&gt;"&amp;A861)=0,1,0))</f>
        <v/>
      </c>
    </row>
    <row r="862">
      <c r="A862" s="13" t="n"/>
      <c r="B862" s="5" t="n"/>
      <c r="C862" s="19" t="n"/>
      <c r="D862" s="5" t="n"/>
      <c r="E862" s="5" t="n"/>
      <c r="F862" s="6">
        <f>IF(B862&amp;""="","",IFERROR(INDEX('الطلاب'!$C$6:$C$505,MATCH(B862&amp;"",'الطلاب'!$A$6:$A$505,0))&amp;"","كود غير موجود"))</f>
        <v/>
      </c>
      <c r="G862" s="24">
        <f>IF(OR(B862&amp;""="",NOT(ISNUMBER(A862))),"",IF(COUNTIFS($B$6:$B$2005,B862&amp;"",$A$6:$A$2005,"&gt;"&amp;A862)=0,1,0))</f>
        <v/>
      </c>
    </row>
    <row r="863">
      <c r="A863" s="13" t="n"/>
      <c r="B863" s="5" t="n"/>
      <c r="C863" s="19" t="n"/>
      <c r="D863" s="5" t="n"/>
      <c r="E863" s="5" t="n"/>
      <c r="F863" s="6">
        <f>IF(B863&amp;""="","",IFERROR(INDEX('الطلاب'!$C$6:$C$505,MATCH(B863&amp;"",'الطلاب'!$A$6:$A$505,0))&amp;"","كود غير موجود"))</f>
        <v/>
      </c>
      <c r="G863" s="24">
        <f>IF(OR(B863&amp;""="",NOT(ISNUMBER(A863))),"",IF(COUNTIFS($B$6:$B$2005,B863&amp;"",$A$6:$A$2005,"&gt;"&amp;A863)=0,1,0))</f>
        <v/>
      </c>
    </row>
    <row r="864">
      <c r="A864" s="13" t="n"/>
      <c r="B864" s="5" t="n"/>
      <c r="C864" s="19" t="n"/>
      <c r="D864" s="5" t="n"/>
      <c r="E864" s="5" t="n"/>
      <c r="F864" s="6">
        <f>IF(B864&amp;""="","",IFERROR(INDEX('الطلاب'!$C$6:$C$505,MATCH(B864&amp;"",'الطلاب'!$A$6:$A$505,0))&amp;"","كود غير موجود"))</f>
        <v/>
      </c>
      <c r="G864" s="24">
        <f>IF(OR(B864&amp;""="",NOT(ISNUMBER(A864))),"",IF(COUNTIFS($B$6:$B$2005,B864&amp;"",$A$6:$A$2005,"&gt;"&amp;A864)=0,1,0))</f>
        <v/>
      </c>
    </row>
    <row r="865">
      <c r="A865" s="13" t="n"/>
      <c r="B865" s="5" t="n"/>
      <c r="C865" s="19" t="n"/>
      <c r="D865" s="5" t="n"/>
      <c r="E865" s="5" t="n"/>
      <c r="F865" s="6">
        <f>IF(B865&amp;""="","",IFERROR(INDEX('الطلاب'!$C$6:$C$505,MATCH(B865&amp;"",'الطلاب'!$A$6:$A$505,0))&amp;"","كود غير موجود"))</f>
        <v/>
      </c>
      <c r="G865" s="24">
        <f>IF(OR(B865&amp;""="",NOT(ISNUMBER(A865))),"",IF(COUNTIFS($B$6:$B$2005,B865&amp;"",$A$6:$A$2005,"&gt;"&amp;A865)=0,1,0))</f>
        <v/>
      </c>
    </row>
    <row r="866">
      <c r="A866" s="13" t="n"/>
      <c r="B866" s="5" t="n"/>
      <c r="C866" s="19" t="n"/>
      <c r="D866" s="5" t="n"/>
      <c r="E866" s="5" t="n"/>
      <c r="F866" s="6">
        <f>IF(B866&amp;""="","",IFERROR(INDEX('الطلاب'!$C$6:$C$505,MATCH(B866&amp;"",'الطلاب'!$A$6:$A$505,0))&amp;"","كود غير موجود"))</f>
        <v/>
      </c>
      <c r="G866" s="24">
        <f>IF(OR(B866&amp;""="",NOT(ISNUMBER(A866))),"",IF(COUNTIFS($B$6:$B$2005,B866&amp;"",$A$6:$A$2005,"&gt;"&amp;A866)=0,1,0))</f>
        <v/>
      </c>
    </row>
    <row r="867">
      <c r="A867" s="13" t="n"/>
      <c r="B867" s="5" t="n"/>
      <c r="C867" s="19" t="n"/>
      <c r="D867" s="5" t="n"/>
      <c r="E867" s="5" t="n"/>
      <c r="F867" s="6">
        <f>IF(B867&amp;""="","",IFERROR(INDEX('الطلاب'!$C$6:$C$505,MATCH(B867&amp;"",'الطلاب'!$A$6:$A$505,0))&amp;"","كود غير موجود"))</f>
        <v/>
      </c>
      <c r="G867" s="24">
        <f>IF(OR(B867&amp;""="",NOT(ISNUMBER(A867))),"",IF(COUNTIFS($B$6:$B$2005,B867&amp;"",$A$6:$A$2005,"&gt;"&amp;A867)=0,1,0))</f>
        <v/>
      </c>
    </row>
    <row r="868">
      <c r="A868" s="13" t="n"/>
      <c r="B868" s="5" t="n"/>
      <c r="C868" s="19" t="n"/>
      <c r="D868" s="5" t="n"/>
      <c r="E868" s="5" t="n"/>
      <c r="F868" s="6">
        <f>IF(B868&amp;""="","",IFERROR(INDEX('الطلاب'!$C$6:$C$505,MATCH(B868&amp;"",'الطلاب'!$A$6:$A$505,0))&amp;"","كود غير موجود"))</f>
        <v/>
      </c>
      <c r="G868" s="24">
        <f>IF(OR(B868&amp;""="",NOT(ISNUMBER(A868))),"",IF(COUNTIFS($B$6:$B$2005,B868&amp;"",$A$6:$A$2005,"&gt;"&amp;A868)=0,1,0))</f>
        <v/>
      </c>
    </row>
    <row r="869">
      <c r="A869" s="13" t="n"/>
      <c r="B869" s="5" t="n"/>
      <c r="C869" s="19" t="n"/>
      <c r="D869" s="5" t="n"/>
      <c r="E869" s="5" t="n"/>
      <c r="F869" s="6">
        <f>IF(B869&amp;""="","",IFERROR(INDEX('الطلاب'!$C$6:$C$505,MATCH(B869&amp;"",'الطلاب'!$A$6:$A$505,0))&amp;"","كود غير موجود"))</f>
        <v/>
      </c>
      <c r="G869" s="24">
        <f>IF(OR(B869&amp;""="",NOT(ISNUMBER(A869))),"",IF(COUNTIFS($B$6:$B$2005,B869&amp;"",$A$6:$A$2005,"&gt;"&amp;A869)=0,1,0))</f>
        <v/>
      </c>
    </row>
    <row r="870">
      <c r="A870" s="13" t="n"/>
      <c r="B870" s="5" t="n"/>
      <c r="C870" s="19" t="n"/>
      <c r="D870" s="5" t="n"/>
      <c r="E870" s="5" t="n"/>
      <c r="F870" s="6">
        <f>IF(B870&amp;""="","",IFERROR(INDEX('الطلاب'!$C$6:$C$505,MATCH(B870&amp;"",'الطلاب'!$A$6:$A$505,0))&amp;"","كود غير موجود"))</f>
        <v/>
      </c>
      <c r="G870" s="24">
        <f>IF(OR(B870&amp;""="",NOT(ISNUMBER(A870))),"",IF(COUNTIFS($B$6:$B$2005,B870&amp;"",$A$6:$A$2005,"&gt;"&amp;A870)=0,1,0))</f>
        <v/>
      </c>
    </row>
    <row r="871">
      <c r="A871" s="13" t="n"/>
      <c r="B871" s="5" t="n"/>
      <c r="C871" s="19" t="n"/>
      <c r="D871" s="5" t="n"/>
      <c r="E871" s="5" t="n"/>
      <c r="F871" s="6">
        <f>IF(B871&amp;""="","",IFERROR(INDEX('الطلاب'!$C$6:$C$505,MATCH(B871&amp;"",'الطلاب'!$A$6:$A$505,0))&amp;"","كود غير موجود"))</f>
        <v/>
      </c>
      <c r="G871" s="24">
        <f>IF(OR(B871&amp;""="",NOT(ISNUMBER(A871))),"",IF(COUNTIFS($B$6:$B$2005,B871&amp;"",$A$6:$A$2005,"&gt;"&amp;A871)=0,1,0))</f>
        <v/>
      </c>
    </row>
    <row r="872">
      <c r="A872" s="13" t="n"/>
      <c r="B872" s="5" t="n"/>
      <c r="C872" s="19" t="n"/>
      <c r="D872" s="5" t="n"/>
      <c r="E872" s="5" t="n"/>
      <c r="F872" s="6">
        <f>IF(B872&amp;""="","",IFERROR(INDEX('الطلاب'!$C$6:$C$505,MATCH(B872&amp;"",'الطلاب'!$A$6:$A$505,0))&amp;"","كود غير موجود"))</f>
        <v/>
      </c>
      <c r="G872" s="24">
        <f>IF(OR(B872&amp;""="",NOT(ISNUMBER(A872))),"",IF(COUNTIFS($B$6:$B$2005,B872&amp;"",$A$6:$A$2005,"&gt;"&amp;A872)=0,1,0))</f>
        <v/>
      </c>
    </row>
    <row r="873">
      <c r="A873" s="13" t="n"/>
      <c r="B873" s="5" t="n"/>
      <c r="C873" s="19" t="n"/>
      <c r="D873" s="5" t="n"/>
      <c r="E873" s="5" t="n"/>
      <c r="F873" s="6">
        <f>IF(B873&amp;""="","",IFERROR(INDEX('الطلاب'!$C$6:$C$505,MATCH(B873&amp;"",'الطلاب'!$A$6:$A$505,0))&amp;"","كود غير موجود"))</f>
        <v/>
      </c>
      <c r="G873" s="24">
        <f>IF(OR(B873&amp;""="",NOT(ISNUMBER(A873))),"",IF(COUNTIFS($B$6:$B$2005,B873&amp;"",$A$6:$A$2005,"&gt;"&amp;A873)=0,1,0))</f>
        <v/>
      </c>
    </row>
    <row r="874">
      <c r="A874" s="13" t="n"/>
      <c r="B874" s="5" t="n"/>
      <c r="C874" s="19" t="n"/>
      <c r="D874" s="5" t="n"/>
      <c r="E874" s="5" t="n"/>
      <c r="F874" s="6">
        <f>IF(B874&amp;""="","",IFERROR(INDEX('الطلاب'!$C$6:$C$505,MATCH(B874&amp;"",'الطلاب'!$A$6:$A$505,0))&amp;"","كود غير موجود"))</f>
        <v/>
      </c>
      <c r="G874" s="24">
        <f>IF(OR(B874&amp;""="",NOT(ISNUMBER(A874))),"",IF(COUNTIFS($B$6:$B$2005,B874&amp;"",$A$6:$A$2005,"&gt;"&amp;A874)=0,1,0))</f>
        <v/>
      </c>
    </row>
    <row r="875">
      <c r="A875" s="13" t="n"/>
      <c r="B875" s="5" t="n"/>
      <c r="C875" s="19" t="n"/>
      <c r="D875" s="5" t="n"/>
      <c r="E875" s="5" t="n"/>
      <c r="F875" s="6">
        <f>IF(B875&amp;""="","",IFERROR(INDEX('الطلاب'!$C$6:$C$505,MATCH(B875&amp;"",'الطلاب'!$A$6:$A$505,0))&amp;"","كود غير موجود"))</f>
        <v/>
      </c>
      <c r="G875" s="24">
        <f>IF(OR(B875&amp;""="",NOT(ISNUMBER(A875))),"",IF(COUNTIFS($B$6:$B$2005,B875&amp;"",$A$6:$A$2005,"&gt;"&amp;A875)=0,1,0))</f>
        <v/>
      </c>
    </row>
    <row r="876">
      <c r="A876" s="13" t="n"/>
      <c r="B876" s="5" t="n"/>
      <c r="C876" s="19" t="n"/>
      <c r="D876" s="5" t="n"/>
      <c r="E876" s="5" t="n"/>
      <c r="F876" s="6">
        <f>IF(B876&amp;""="","",IFERROR(INDEX('الطلاب'!$C$6:$C$505,MATCH(B876&amp;"",'الطلاب'!$A$6:$A$505,0))&amp;"","كود غير موجود"))</f>
        <v/>
      </c>
      <c r="G876" s="24">
        <f>IF(OR(B876&amp;""="",NOT(ISNUMBER(A876))),"",IF(COUNTIFS($B$6:$B$2005,B876&amp;"",$A$6:$A$2005,"&gt;"&amp;A876)=0,1,0))</f>
        <v/>
      </c>
    </row>
    <row r="877">
      <c r="A877" s="13" t="n"/>
      <c r="B877" s="5" t="n"/>
      <c r="C877" s="19" t="n"/>
      <c r="D877" s="5" t="n"/>
      <c r="E877" s="5" t="n"/>
      <c r="F877" s="6">
        <f>IF(B877&amp;""="","",IFERROR(INDEX('الطلاب'!$C$6:$C$505,MATCH(B877&amp;"",'الطلاب'!$A$6:$A$505,0))&amp;"","كود غير موجود"))</f>
        <v/>
      </c>
      <c r="G877" s="24">
        <f>IF(OR(B877&amp;""="",NOT(ISNUMBER(A877))),"",IF(COUNTIFS($B$6:$B$2005,B877&amp;"",$A$6:$A$2005,"&gt;"&amp;A877)=0,1,0))</f>
        <v/>
      </c>
    </row>
    <row r="878">
      <c r="A878" s="13" t="n"/>
      <c r="B878" s="5" t="n"/>
      <c r="C878" s="19" t="n"/>
      <c r="D878" s="5" t="n"/>
      <c r="E878" s="5" t="n"/>
      <c r="F878" s="6">
        <f>IF(B878&amp;""="","",IFERROR(INDEX('الطلاب'!$C$6:$C$505,MATCH(B878&amp;"",'الطلاب'!$A$6:$A$505,0))&amp;"","كود غير موجود"))</f>
        <v/>
      </c>
      <c r="G878" s="24">
        <f>IF(OR(B878&amp;""="",NOT(ISNUMBER(A878))),"",IF(COUNTIFS($B$6:$B$2005,B878&amp;"",$A$6:$A$2005,"&gt;"&amp;A878)=0,1,0))</f>
        <v/>
      </c>
    </row>
    <row r="879">
      <c r="A879" s="13" t="n"/>
      <c r="B879" s="5" t="n"/>
      <c r="C879" s="19" t="n"/>
      <c r="D879" s="5" t="n"/>
      <c r="E879" s="5" t="n"/>
      <c r="F879" s="6">
        <f>IF(B879&amp;""="","",IFERROR(INDEX('الطلاب'!$C$6:$C$505,MATCH(B879&amp;"",'الطلاب'!$A$6:$A$505,0))&amp;"","كود غير موجود"))</f>
        <v/>
      </c>
      <c r="G879" s="24">
        <f>IF(OR(B879&amp;""="",NOT(ISNUMBER(A879))),"",IF(COUNTIFS($B$6:$B$2005,B879&amp;"",$A$6:$A$2005,"&gt;"&amp;A879)=0,1,0))</f>
        <v/>
      </c>
    </row>
    <row r="880">
      <c r="A880" s="13" t="n"/>
      <c r="B880" s="5" t="n"/>
      <c r="C880" s="19" t="n"/>
      <c r="D880" s="5" t="n"/>
      <c r="E880" s="5" t="n"/>
      <c r="F880" s="6">
        <f>IF(B880&amp;""="","",IFERROR(INDEX('الطلاب'!$C$6:$C$505,MATCH(B880&amp;"",'الطلاب'!$A$6:$A$505,0))&amp;"","كود غير موجود"))</f>
        <v/>
      </c>
      <c r="G880" s="24">
        <f>IF(OR(B880&amp;""="",NOT(ISNUMBER(A880))),"",IF(COUNTIFS($B$6:$B$2005,B880&amp;"",$A$6:$A$2005,"&gt;"&amp;A880)=0,1,0))</f>
        <v/>
      </c>
    </row>
    <row r="881">
      <c r="A881" s="13" t="n"/>
      <c r="B881" s="5" t="n"/>
      <c r="C881" s="19" t="n"/>
      <c r="D881" s="5" t="n"/>
      <c r="E881" s="5" t="n"/>
      <c r="F881" s="6">
        <f>IF(B881&amp;""="","",IFERROR(INDEX('الطلاب'!$C$6:$C$505,MATCH(B881&amp;"",'الطلاب'!$A$6:$A$505,0))&amp;"","كود غير موجود"))</f>
        <v/>
      </c>
      <c r="G881" s="24">
        <f>IF(OR(B881&amp;""="",NOT(ISNUMBER(A881))),"",IF(COUNTIFS($B$6:$B$2005,B881&amp;"",$A$6:$A$2005,"&gt;"&amp;A881)=0,1,0))</f>
        <v/>
      </c>
    </row>
    <row r="882">
      <c r="A882" s="13" t="n"/>
      <c r="B882" s="5" t="n"/>
      <c r="C882" s="19" t="n"/>
      <c r="D882" s="5" t="n"/>
      <c r="E882" s="5" t="n"/>
      <c r="F882" s="6">
        <f>IF(B882&amp;""="","",IFERROR(INDEX('الطلاب'!$C$6:$C$505,MATCH(B882&amp;"",'الطلاب'!$A$6:$A$505,0))&amp;"","كود غير موجود"))</f>
        <v/>
      </c>
      <c r="G882" s="24">
        <f>IF(OR(B882&amp;""="",NOT(ISNUMBER(A882))),"",IF(COUNTIFS($B$6:$B$2005,B882&amp;"",$A$6:$A$2005,"&gt;"&amp;A882)=0,1,0))</f>
        <v/>
      </c>
    </row>
    <row r="883">
      <c r="A883" s="13" t="n"/>
      <c r="B883" s="5" t="n"/>
      <c r="C883" s="19" t="n"/>
      <c r="D883" s="5" t="n"/>
      <c r="E883" s="5" t="n"/>
      <c r="F883" s="6">
        <f>IF(B883&amp;""="","",IFERROR(INDEX('الطلاب'!$C$6:$C$505,MATCH(B883&amp;"",'الطلاب'!$A$6:$A$505,0))&amp;"","كود غير موجود"))</f>
        <v/>
      </c>
      <c r="G883" s="24">
        <f>IF(OR(B883&amp;""="",NOT(ISNUMBER(A883))),"",IF(COUNTIFS($B$6:$B$2005,B883&amp;"",$A$6:$A$2005,"&gt;"&amp;A883)=0,1,0))</f>
        <v/>
      </c>
    </row>
    <row r="884">
      <c r="A884" s="13" t="n"/>
      <c r="B884" s="5" t="n"/>
      <c r="C884" s="19" t="n"/>
      <c r="D884" s="5" t="n"/>
      <c r="E884" s="5" t="n"/>
      <c r="F884" s="6">
        <f>IF(B884&amp;""="","",IFERROR(INDEX('الطلاب'!$C$6:$C$505,MATCH(B884&amp;"",'الطلاب'!$A$6:$A$505,0))&amp;"","كود غير موجود"))</f>
        <v/>
      </c>
      <c r="G884" s="24">
        <f>IF(OR(B884&amp;""="",NOT(ISNUMBER(A884))),"",IF(COUNTIFS($B$6:$B$2005,B884&amp;"",$A$6:$A$2005,"&gt;"&amp;A884)=0,1,0))</f>
        <v/>
      </c>
    </row>
    <row r="885">
      <c r="A885" s="13" t="n"/>
      <c r="B885" s="5" t="n"/>
      <c r="C885" s="19" t="n"/>
      <c r="D885" s="5" t="n"/>
      <c r="E885" s="5" t="n"/>
      <c r="F885" s="6">
        <f>IF(B885&amp;""="","",IFERROR(INDEX('الطلاب'!$C$6:$C$505,MATCH(B885&amp;"",'الطلاب'!$A$6:$A$505,0))&amp;"","كود غير موجود"))</f>
        <v/>
      </c>
      <c r="G885" s="24">
        <f>IF(OR(B885&amp;""="",NOT(ISNUMBER(A885))),"",IF(COUNTIFS($B$6:$B$2005,B885&amp;"",$A$6:$A$2005,"&gt;"&amp;A885)=0,1,0))</f>
        <v/>
      </c>
    </row>
    <row r="886">
      <c r="A886" s="13" t="n"/>
      <c r="B886" s="5" t="n"/>
      <c r="C886" s="19" t="n"/>
      <c r="D886" s="5" t="n"/>
      <c r="E886" s="5" t="n"/>
      <c r="F886" s="6">
        <f>IF(B886&amp;""="","",IFERROR(INDEX('الطلاب'!$C$6:$C$505,MATCH(B886&amp;"",'الطلاب'!$A$6:$A$505,0))&amp;"","كود غير موجود"))</f>
        <v/>
      </c>
      <c r="G886" s="24">
        <f>IF(OR(B886&amp;""="",NOT(ISNUMBER(A886))),"",IF(COUNTIFS($B$6:$B$2005,B886&amp;"",$A$6:$A$2005,"&gt;"&amp;A886)=0,1,0))</f>
        <v/>
      </c>
    </row>
    <row r="887">
      <c r="A887" s="13" t="n"/>
      <c r="B887" s="5" t="n"/>
      <c r="C887" s="19" t="n"/>
      <c r="D887" s="5" t="n"/>
      <c r="E887" s="5" t="n"/>
      <c r="F887" s="6">
        <f>IF(B887&amp;""="","",IFERROR(INDEX('الطلاب'!$C$6:$C$505,MATCH(B887&amp;"",'الطلاب'!$A$6:$A$505,0))&amp;"","كود غير موجود"))</f>
        <v/>
      </c>
      <c r="G887" s="24">
        <f>IF(OR(B887&amp;""="",NOT(ISNUMBER(A887))),"",IF(COUNTIFS($B$6:$B$2005,B887&amp;"",$A$6:$A$2005,"&gt;"&amp;A887)=0,1,0))</f>
        <v/>
      </c>
    </row>
    <row r="888">
      <c r="A888" s="13" t="n"/>
      <c r="B888" s="5" t="n"/>
      <c r="C888" s="19" t="n"/>
      <c r="D888" s="5" t="n"/>
      <c r="E888" s="5" t="n"/>
      <c r="F888" s="6">
        <f>IF(B888&amp;""="","",IFERROR(INDEX('الطلاب'!$C$6:$C$505,MATCH(B888&amp;"",'الطلاب'!$A$6:$A$505,0))&amp;"","كود غير موجود"))</f>
        <v/>
      </c>
      <c r="G888" s="24">
        <f>IF(OR(B888&amp;""="",NOT(ISNUMBER(A888))),"",IF(COUNTIFS($B$6:$B$2005,B888&amp;"",$A$6:$A$2005,"&gt;"&amp;A888)=0,1,0))</f>
        <v/>
      </c>
    </row>
    <row r="889">
      <c r="A889" s="13" t="n"/>
      <c r="B889" s="5" t="n"/>
      <c r="C889" s="19" t="n"/>
      <c r="D889" s="5" t="n"/>
      <c r="E889" s="5" t="n"/>
      <c r="F889" s="6">
        <f>IF(B889&amp;""="","",IFERROR(INDEX('الطلاب'!$C$6:$C$505,MATCH(B889&amp;"",'الطلاب'!$A$6:$A$505,0))&amp;"","كود غير موجود"))</f>
        <v/>
      </c>
      <c r="G889" s="24">
        <f>IF(OR(B889&amp;""="",NOT(ISNUMBER(A889))),"",IF(COUNTIFS($B$6:$B$2005,B889&amp;"",$A$6:$A$2005,"&gt;"&amp;A889)=0,1,0))</f>
        <v/>
      </c>
    </row>
    <row r="890">
      <c r="A890" s="13" t="n"/>
      <c r="B890" s="5" t="n"/>
      <c r="C890" s="19" t="n"/>
      <c r="D890" s="5" t="n"/>
      <c r="E890" s="5" t="n"/>
      <c r="F890" s="6">
        <f>IF(B890&amp;""="","",IFERROR(INDEX('الطلاب'!$C$6:$C$505,MATCH(B890&amp;"",'الطلاب'!$A$6:$A$505,0))&amp;"","كود غير موجود"))</f>
        <v/>
      </c>
      <c r="G890" s="24">
        <f>IF(OR(B890&amp;""="",NOT(ISNUMBER(A890))),"",IF(COUNTIFS($B$6:$B$2005,B890&amp;"",$A$6:$A$2005,"&gt;"&amp;A890)=0,1,0))</f>
        <v/>
      </c>
    </row>
    <row r="891">
      <c r="A891" s="13" t="n"/>
      <c r="B891" s="5" t="n"/>
      <c r="C891" s="19" t="n"/>
      <c r="D891" s="5" t="n"/>
      <c r="E891" s="5" t="n"/>
      <c r="F891" s="6">
        <f>IF(B891&amp;""="","",IFERROR(INDEX('الطلاب'!$C$6:$C$505,MATCH(B891&amp;"",'الطلاب'!$A$6:$A$505,0))&amp;"","كود غير موجود"))</f>
        <v/>
      </c>
      <c r="G891" s="24">
        <f>IF(OR(B891&amp;""="",NOT(ISNUMBER(A891))),"",IF(COUNTIFS($B$6:$B$2005,B891&amp;"",$A$6:$A$2005,"&gt;"&amp;A891)=0,1,0))</f>
        <v/>
      </c>
    </row>
    <row r="892">
      <c r="A892" s="13" t="n"/>
      <c r="B892" s="5" t="n"/>
      <c r="C892" s="19" t="n"/>
      <c r="D892" s="5" t="n"/>
      <c r="E892" s="5" t="n"/>
      <c r="F892" s="6">
        <f>IF(B892&amp;""="","",IFERROR(INDEX('الطلاب'!$C$6:$C$505,MATCH(B892&amp;"",'الطلاب'!$A$6:$A$505,0))&amp;"","كود غير موجود"))</f>
        <v/>
      </c>
      <c r="G892" s="24">
        <f>IF(OR(B892&amp;""="",NOT(ISNUMBER(A892))),"",IF(COUNTIFS($B$6:$B$2005,B892&amp;"",$A$6:$A$2005,"&gt;"&amp;A892)=0,1,0))</f>
        <v/>
      </c>
    </row>
    <row r="893">
      <c r="A893" s="13" t="n"/>
      <c r="B893" s="5" t="n"/>
      <c r="C893" s="19" t="n"/>
      <c r="D893" s="5" t="n"/>
      <c r="E893" s="5" t="n"/>
      <c r="F893" s="6">
        <f>IF(B893&amp;""="","",IFERROR(INDEX('الطلاب'!$C$6:$C$505,MATCH(B893&amp;"",'الطلاب'!$A$6:$A$505,0))&amp;"","كود غير موجود"))</f>
        <v/>
      </c>
      <c r="G893" s="24">
        <f>IF(OR(B893&amp;""="",NOT(ISNUMBER(A893))),"",IF(COUNTIFS($B$6:$B$2005,B893&amp;"",$A$6:$A$2005,"&gt;"&amp;A893)=0,1,0))</f>
        <v/>
      </c>
    </row>
    <row r="894">
      <c r="A894" s="13" t="n"/>
      <c r="B894" s="5" t="n"/>
      <c r="C894" s="19" t="n"/>
      <c r="D894" s="5" t="n"/>
      <c r="E894" s="5" t="n"/>
      <c r="F894" s="6">
        <f>IF(B894&amp;""="","",IFERROR(INDEX('الطلاب'!$C$6:$C$505,MATCH(B894&amp;"",'الطلاب'!$A$6:$A$505,0))&amp;"","كود غير موجود"))</f>
        <v/>
      </c>
      <c r="G894" s="24">
        <f>IF(OR(B894&amp;""="",NOT(ISNUMBER(A894))),"",IF(COUNTIFS($B$6:$B$2005,B894&amp;"",$A$6:$A$2005,"&gt;"&amp;A894)=0,1,0))</f>
        <v/>
      </c>
    </row>
    <row r="895">
      <c r="A895" s="13" t="n"/>
      <c r="B895" s="5" t="n"/>
      <c r="C895" s="19" t="n"/>
      <c r="D895" s="5" t="n"/>
      <c r="E895" s="5" t="n"/>
      <c r="F895" s="6">
        <f>IF(B895&amp;""="","",IFERROR(INDEX('الطلاب'!$C$6:$C$505,MATCH(B895&amp;"",'الطلاب'!$A$6:$A$505,0))&amp;"","كود غير موجود"))</f>
        <v/>
      </c>
      <c r="G895" s="24">
        <f>IF(OR(B895&amp;""="",NOT(ISNUMBER(A895))),"",IF(COUNTIFS($B$6:$B$2005,B895&amp;"",$A$6:$A$2005,"&gt;"&amp;A895)=0,1,0))</f>
        <v/>
      </c>
    </row>
    <row r="896">
      <c r="A896" s="13" t="n"/>
      <c r="B896" s="5" t="n"/>
      <c r="C896" s="19" t="n"/>
      <c r="D896" s="5" t="n"/>
      <c r="E896" s="5" t="n"/>
      <c r="F896" s="6">
        <f>IF(B896&amp;""="","",IFERROR(INDEX('الطلاب'!$C$6:$C$505,MATCH(B896&amp;"",'الطلاب'!$A$6:$A$505,0))&amp;"","كود غير موجود"))</f>
        <v/>
      </c>
      <c r="G896" s="24">
        <f>IF(OR(B896&amp;""="",NOT(ISNUMBER(A896))),"",IF(COUNTIFS($B$6:$B$2005,B896&amp;"",$A$6:$A$2005,"&gt;"&amp;A896)=0,1,0))</f>
        <v/>
      </c>
    </row>
    <row r="897">
      <c r="A897" s="13" t="n"/>
      <c r="B897" s="5" t="n"/>
      <c r="C897" s="19" t="n"/>
      <c r="D897" s="5" t="n"/>
      <c r="E897" s="5" t="n"/>
      <c r="F897" s="6">
        <f>IF(B897&amp;""="","",IFERROR(INDEX('الطلاب'!$C$6:$C$505,MATCH(B897&amp;"",'الطلاب'!$A$6:$A$505,0))&amp;"","كود غير موجود"))</f>
        <v/>
      </c>
      <c r="G897" s="24">
        <f>IF(OR(B897&amp;""="",NOT(ISNUMBER(A897))),"",IF(COUNTIFS($B$6:$B$2005,B897&amp;"",$A$6:$A$2005,"&gt;"&amp;A897)=0,1,0))</f>
        <v/>
      </c>
    </row>
    <row r="898">
      <c r="A898" s="13" t="n"/>
      <c r="B898" s="5" t="n"/>
      <c r="C898" s="19" t="n"/>
      <c r="D898" s="5" t="n"/>
      <c r="E898" s="5" t="n"/>
      <c r="F898" s="6">
        <f>IF(B898&amp;""="","",IFERROR(INDEX('الطلاب'!$C$6:$C$505,MATCH(B898&amp;"",'الطلاب'!$A$6:$A$505,0))&amp;"","كود غير موجود"))</f>
        <v/>
      </c>
      <c r="G898" s="24">
        <f>IF(OR(B898&amp;""="",NOT(ISNUMBER(A898))),"",IF(COUNTIFS($B$6:$B$2005,B898&amp;"",$A$6:$A$2005,"&gt;"&amp;A898)=0,1,0))</f>
        <v/>
      </c>
    </row>
    <row r="899">
      <c r="A899" s="13" t="n"/>
      <c r="B899" s="5" t="n"/>
      <c r="C899" s="19" t="n"/>
      <c r="D899" s="5" t="n"/>
      <c r="E899" s="5" t="n"/>
      <c r="F899" s="6">
        <f>IF(B899&amp;""="","",IFERROR(INDEX('الطلاب'!$C$6:$C$505,MATCH(B899&amp;"",'الطلاب'!$A$6:$A$505,0))&amp;"","كود غير موجود"))</f>
        <v/>
      </c>
      <c r="G899" s="24">
        <f>IF(OR(B899&amp;""="",NOT(ISNUMBER(A899))),"",IF(COUNTIFS($B$6:$B$2005,B899&amp;"",$A$6:$A$2005,"&gt;"&amp;A899)=0,1,0))</f>
        <v/>
      </c>
    </row>
    <row r="900">
      <c r="A900" s="13" t="n"/>
      <c r="B900" s="5" t="n"/>
      <c r="C900" s="19" t="n"/>
      <c r="D900" s="5" t="n"/>
      <c r="E900" s="5" t="n"/>
      <c r="F900" s="6">
        <f>IF(B900&amp;""="","",IFERROR(INDEX('الطلاب'!$C$6:$C$505,MATCH(B900&amp;"",'الطلاب'!$A$6:$A$505,0))&amp;"","كود غير موجود"))</f>
        <v/>
      </c>
      <c r="G900" s="24">
        <f>IF(OR(B900&amp;""="",NOT(ISNUMBER(A900))),"",IF(COUNTIFS($B$6:$B$2005,B900&amp;"",$A$6:$A$2005,"&gt;"&amp;A900)=0,1,0))</f>
        <v/>
      </c>
    </row>
    <row r="901">
      <c r="A901" s="13" t="n"/>
      <c r="B901" s="5" t="n"/>
      <c r="C901" s="19" t="n"/>
      <c r="D901" s="5" t="n"/>
      <c r="E901" s="5" t="n"/>
      <c r="F901" s="6">
        <f>IF(B901&amp;""="","",IFERROR(INDEX('الطلاب'!$C$6:$C$505,MATCH(B901&amp;"",'الطلاب'!$A$6:$A$505,0))&amp;"","كود غير موجود"))</f>
        <v/>
      </c>
      <c r="G901" s="24">
        <f>IF(OR(B901&amp;""="",NOT(ISNUMBER(A901))),"",IF(COUNTIFS($B$6:$B$2005,B901&amp;"",$A$6:$A$2005,"&gt;"&amp;A901)=0,1,0))</f>
        <v/>
      </c>
    </row>
    <row r="902">
      <c r="A902" s="13" t="n"/>
      <c r="B902" s="5" t="n"/>
      <c r="C902" s="19" t="n"/>
      <c r="D902" s="5" t="n"/>
      <c r="E902" s="5" t="n"/>
      <c r="F902" s="6">
        <f>IF(B902&amp;""="","",IFERROR(INDEX('الطلاب'!$C$6:$C$505,MATCH(B902&amp;"",'الطلاب'!$A$6:$A$505,0))&amp;"","كود غير موجود"))</f>
        <v/>
      </c>
      <c r="G902" s="24">
        <f>IF(OR(B902&amp;""="",NOT(ISNUMBER(A902))),"",IF(COUNTIFS($B$6:$B$2005,B902&amp;"",$A$6:$A$2005,"&gt;"&amp;A902)=0,1,0))</f>
        <v/>
      </c>
    </row>
    <row r="903">
      <c r="A903" s="13" t="n"/>
      <c r="B903" s="5" t="n"/>
      <c r="C903" s="19" t="n"/>
      <c r="D903" s="5" t="n"/>
      <c r="E903" s="5" t="n"/>
      <c r="F903" s="6">
        <f>IF(B903&amp;""="","",IFERROR(INDEX('الطلاب'!$C$6:$C$505,MATCH(B903&amp;"",'الطلاب'!$A$6:$A$505,0))&amp;"","كود غير موجود"))</f>
        <v/>
      </c>
      <c r="G903" s="24">
        <f>IF(OR(B903&amp;""="",NOT(ISNUMBER(A903))),"",IF(COUNTIFS($B$6:$B$2005,B903&amp;"",$A$6:$A$2005,"&gt;"&amp;A903)=0,1,0))</f>
        <v/>
      </c>
    </row>
    <row r="904">
      <c r="A904" s="13" t="n"/>
      <c r="B904" s="5" t="n"/>
      <c r="C904" s="19" t="n"/>
      <c r="D904" s="5" t="n"/>
      <c r="E904" s="5" t="n"/>
      <c r="F904" s="6">
        <f>IF(B904&amp;""="","",IFERROR(INDEX('الطلاب'!$C$6:$C$505,MATCH(B904&amp;"",'الطلاب'!$A$6:$A$505,0))&amp;"","كود غير موجود"))</f>
        <v/>
      </c>
      <c r="G904" s="24">
        <f>IF(OR(B904&amp;""="",NOT(ISNUMBER(A904))),"",IF(COUNTIFS($B$6:$B$2005,B904&amp;"",$A$6:$A$2005,"&gt;"&amp;A904)=0,1,0))</f>
        <v/>
      </c>
    </row>
    <row r="905">
      <c r="A905" s="13" t="n"/>
      <c r="B905" s="5" t="n"/>
      <c r="C905" s="19" t="n"/>
      <c r="D905" s="5" t="n"/>
      <c r="E905" s="5" t="n"/>
      <c r="F905" s="6">
        <f>IF(B905&amp;""="","",IFERROR(INDEX('الطلاب'!$C$6:$C$505,MATCH(B905&amp;"",'الطلاب'!$A$6:$A$505,0))&amp;"","كود غير موجود"))</f>
        <v/>
      </c>
      <c r="G905" s="24">
        <f>IF(OR(B905&amp;""="",NOT(ISNUMBER(A905))),"",IF(COUNTIFS($B$6:$B$2005,B905&amp;"",$A$6:$A$2005,"&gt;"&amp;A905)=0,1,0))</f>
        <v/>
      </c>
    </row>
    <row r="906">
      <c r="A906" s="13" t="n"/>
      <c r="B906" s="5" t="n"/>
      <c r="C906" s="19" t="n"/>
      <c r="D906" s="5" t="n"/>
      <c r="E906" s="5" t="n"/>
      <c r="F906" s="6">
        <f>IF(B906&amp;""="","",IFERROR(INDEX('الطلاب'!$C$6:$C$505,MATCH(B906&amp;"",'الطلاب'!$A$6:$A$505,0))&amp;"","كود غير موجود"))</f>
        <v/>
      </c>
      <c r="G906" s="24">
        <f>IF(OR(B906&amp;""="",NOT(ISNUMBER(A906))),"",IF(COUNTIFS($B$6:$B$2005,B906&amp;"",$A$6:$A$2005,"&gt;"&amp;A906)=0,1,0))</f>
        <v/>
      </c>
    </row>
    <row r="907">
      <c r="A907" s="13" t="n"/>
      <c r="B907" s="5" t="n"/>
      <c r="C907" s="19" t="n"/>
      <c r="D907" s="5" t="n"/>
      <c r="E907" s="5" t="n"/>
      <c r="F907" s="6">
        <f>IF(B907&amp;""="","",IFERROR(INDEX('الطلاب'!$C$6:$C$505,MATCH(B907&amp;"",'الطلاب'!$A$6:$A$505,0))&amp;"","كود غير موجود"))</f>
        <v/>
      </c>
      <c r="G907" s="24">
        <f>IF(OR(B907&amp;""="",NOT(ISNUMBER(A907))),"",IF(COUNTIFS($B$6:$B$2005,B907&amp;"",$A$6:$A$2005,"&gt;"&amp;A907)=0,1,0))</f>
        <v/>
      </c>
    </row>
    <row r="908">
      <c r="A908" s="13" t="n"/>
      <c r="B908" s="5" t="n"/>
      <c r="C908" s="19" t="n"/>
      <c r="D908" s="5" t="n"/>
      <c r="E908" s="5" t="n"/>
      <c r="F908" s="6">
        <f>IF(B908&amp;""="","",IFERROR(INDEX('الطلاب'!$C$6:$C$505,MATCH(B908&amp;"",'الطلاب'!$A$6:$A$505,0))&amp;"","كود غير موجود"))</f>
        <v/>
      </c>
      <c r="G908" s="24">
        <f>IF(OR(B908&amp;""="",NOT(ISNUMBER(A908))),"",IF(COUNTIFS($B$6:$B$2005,B908&amp;"",$A$6:$A$2005,"&gt;"&amp;A908)=0,1,0))</f>
        <v/>
      </c>
    </row>
    <row r="909">
      <c r="A909" s="13" t="n"/>
      <c r="B909" s="5" t="n"/>
      <c r="C909" s="19" t="n"/>
      <c r="D909" s="5" t="n"/>
      <c r="E909" s="5" t="n"/>
      <c r="F909" s="6">
        <f>IF(B909&amp;""="","",IFERROR(INDEX('الطلاب'!$C$6:$C$505,MATCH(B909&amp;"",'الطلاب'!$A$6:$A$505,0))&amp;"","كود غير موجود"))</f>
        <v/>
      </c>
      <c r="G909" s="24">
        <f>IF(OR(B909&amp;""="",NOT(ISNUMBER(A909))),"",IF(COUNTIFS($B$6:$B$2005,B909&amp;"",$A$6:$A$2005,"&gt;"&amp;A909)=0,1,0))</f>
        <v/>
      </c>
    </row>
    <row r="910">
      <c r="A910" s="13" t="n"/>
      <c r="B910" s="5" t="n"/>
      <c r="C910" s="19" t="n"/>
      <c r="D910" s="5" t="n"/>
      <c r="E910" s="5" t="n"/>
      <c r="F910" s="6">
        <f>IF(B910&amp;""="","",IFERROR(INDEX('الطلاب'!$C$6:$C$505,MATCH(B910&amp;"",'الطلاب'!$A$6:$A$505,0))&amp;"","كود غير موجود"))</f>
        <v/>
      </c>
      <c r="G910" s="24">
        <f>IF(OR(B910&amp;""="",NOT(ISNUMBER(A910))),"",IF(COUNTIFS($B$6:$B$2005,B910&amp;"",$A$6:$A$2005,"&gt;"&amp;A910)=0,1,0))</f>
        <v/>
      </c>
    </row>
    <row r="911">
      <c r="A911" s="13" t="n"/>
      <c r="B911" s="5" t="n"/>
      <c r="C911" s="19" t="n"/>
      <c r="D911" s="5" t="n"/>
      <c r="E911" s="5" t="n"/>
      <c r="F911" s="6">
        <f>IF(B911&amp;""="","",IFERROR(INDEX('الطلاب'!$C$6:$C$505,MATCH(B911&amp;"",'الطلاب'!$A$6:$A$505,0))&amp;"","كود غير موجود"))</f>
        <v/>
      </c>
      <c r="G911" s="24">
        <f>IF(OR(B911&amp;""="",NOT(ISNUMBER(A911))),"",IF(COUNTIFS($B$6:$B$2005,B911&amp;"",$A$6:$A$2005,"&gt;"&amp;A911)=0,1,0))</f>
        <v/>
      </c>
    </row>
    <row r="912">
      <c r="A912" s="13" t="n"/>
      <c r="B912" s="5" t="n"/>
      <c r="C912" s="19" t="n"/>
      <c r="D912" s="5" t="n"/>
      <c r="E912" s="5" t="n"/>
      <c r="F912" s="6">
        <f>IF(B912&amp;""="","",IFERROR(INDEX('الطلاب'!$C$6:$C$505,MATCH(B912&amp;"",'الطلاب'!$A$6:$A$505,0))&amp;"","كود غير موجود"))</f>
        <v/>
      </c>
      <c r="G912" s="24">
        <f>IF(OR(B912&amp;""="",NOT(ISNUMBER(A912))),"",IF(COUNTIFS($B$6:$B$2005,B912&amp;"",$A$6:$A$2005,"&gt;"&amp;A912)=0,1,0))</f>
        <v/>
      </c>
    </row>
    <row r="913">
      <c r="A913" s="13" t="n"/>
      <c r="B913" s="5" t="n"/>
      <c r="C913" s="19" t="n"/>
      <c r="D913" s="5" t="n"/>
      <c r="E913" s="5" t="n"/>
      <c r="F913" s="6">
        <f>IF(B913&amp;""="","",IFERROR(INDEX('الطلاب'!$C$6:$C$505,MATCH(B913&amp;"",'الطلاب'!$A$6:$A$505,0))&amp;"","كود غير موجود"))</f>
        <v/>
      </c>
      <c r="G913" s="24">
        <f>IF(OR(B913&amp;""="",NOT(ISNUMBER(A913))),"",IF(COUNTIFS($B$6:$B$2005,B913&amp;"",$A$6:$A$2005,"&gt;"&amp;A913)=0,1,0))</f>
        <v/>
      </c>
    </row>
    <row r="914">
      <c r="A914" s="13" t="n"/>
      <c r="B914" s="5" t="n"/>
      <c r="C914" s="19" t="n"/>
      <c r="D914" s="5" t="n"/>
      <c r="E914" s="5" t="n"/>
      <c r="F914" s="6">
        <f>IF(B914&amp;""="","",IFERROR(INDEX('الطلاب'!$C$6:$C$505,MATCH(B914&amp;"",'الطلاب'!$A$6:$A$505,0))&amp;"","كود غير موجود"))</f>
        <v/>
      </c>
      <c r="G914" s="24">
        <f>IF(OR(B914&amp;""="",NOT(ISNUMBER(A914))),"",IF(COUNTIFS($B$6:$B$2005,B914&amp;"",$A$6:$A$2005,"&gt;"&amp;A914)=0,1,0))</f>
        <v/>
      </c>
    </row>
    <row r="915">
      <c r="A915" s="13" t="n"/>
      <c r="B915" s="5" t="n"/>
      <c r="C915" s="19" t="n"/>
      <c r="D915" s="5" t="n"/>
      <c r="E915" s="5" t="n"/>
      <c r="F915" s="6">
        <f>IF(B915&amp;""="","",IFERROR(INDEX('الطلاب'!$C$6:$C$505,MATCH(B915&amp;"",'الطلاب'!$A$6:$A$505,0))&amp;"","كود غير موجود"))</f>
        <v/>
      </c>
      <c r="G915" s="24">
        <f>IF(OR(B915&amp;""="",NOT(ISNUMBER(A915))),"",IF(COUNTIFS($B$6:$B$2005,B915&amp;"",$A$6:$A$2005,"&gt;"&amp;A915)=0,1,0))</f>
        <v/>
      </c>
    </row>
    <row r="916">
      <c r="A916" s="13" t="n"/>
      <c r="B916" s="5" t="n"/>
      <c r="C916" s="19" t="n"/>
      <c r="D916" s="5" t="n"/>
      <c r="E916" s="5" t="n"/>
      <c r="F916" s="6">
        <f>IF(B916&amp;""="","",IFERROR(INDEX('الطلاب'!$C$6:$C$505,MATCH(B916&amp;"",'الطلاب'!$A$6:$A$505,0))&amp;"","كود غير موجود"))</f>
        <v/>
      </c>
      <c r="G916" s="24">
        <f>IF(OR(B916&amp;""="",NOT(ISNUMBER(A916))),"",IF(COUNTIFS($B$6:$B$2005,B916&amp;"",$A$6:$A$2005,"&gt;"&amp;A916)=0,1,0))</f>
        <v/>
      </c>
    </row>
    <row r="917">
      <c r="A917" s="13" t="n"/>
      <c r="B917" s="5" t="n"/>
      <c r="C917" s="19" t="n"/>
      <c r="D917" s="5" t="n"/>
      <c r="E917" s="5" t="n"/>
      <c r="F917" s="6">
        <f>IF(B917&amp;""="","",IFERROR(INDEX('الطلاب'!$C$6:$C$505,MATCH(B917&amp;"",'الطلاب'!$A$6:$A$505,0))&amp;"","كود غير موجود"))</f>
        <v/>
      </c>
      <c r="G917" s="24">
        <f>IF(OR(B917&amp;""="",NOT(ISNUMBER(A917))),"",IF(COUNTIFS($B$6:$B$2005,B917&amp;"",$A$6:$A$2005,"&gt;"&amp;A917)=0,1,0))</f>
        <v/>
      </c>
    </row>
    <row r="918">
      <c r="A918" s="13" t="n"/>
      <c r="B918" s="5" t="n"/>
      <c r="C918" s="19" t="n"/>
      <c r="D918" s="5" t="n"/>
      <c r="E918" s="5" t="n"/>
      <c r="F918" s="6">
        <f>IF(B918&amp;""="","",IFERROR(INDEX('الطلاب'!$C$6:$C$505,MATCH(B918&amp;"",'الطلاب'!$A$6:$A$505,0))&amp;"","كود غير موجود"))</f>
        <v/>
      </c>
      <c r="G918" s="24">
        <f>IF(OR(B918&amp;""="",NOT(ISNUMBER(A918))),"",IF(COUNTIFS($B$6:$B$2005,B918&amp;"",$A$6:$A$2005,"&gt;"&amp;A918)=0,1,0))</f>
        <v/>
      </c>
    </row>
    <row r="919">
      <c r="A919" s="13" t="n"/>
      <c r="B919" s="5" t="n"/>
      <c r="C919" s="19" t="n"/>
      <c r="D919" s="5" t="n"/>
      <c r="E919" s="5" t="n"/>
      <c r="F919" s="6">
        <f>IF(B919&amp;""="","",IFERROR(INDEX('الطلاب'!$C$6:$C$505,MATCH(B919&amp;"",'الطلاب'!$A$6:$A$505,0))&amp;"","كود غير موجود"))</f>
        <v/>
      </c>
      <c r="G919" s="24">
        <f>IF(OR(B919&amp;""="",NOT(ISNUMBER(A919))),"",IF(COUNTIFS($B$6:$B$2005,B919&amp;"",$A$6:$A$2005,"&gt;"&amp;A919)=0,1,0))</f>
        <v/>
      </c>
    </row>
    <row r="920">
      <c r="A920" s="13" t="n"/>
      <c r="B920" s="5" t="n"/>
      <c r="C920" s="19" t="n"/>
      <c r="D920" s="5" t="n"/>
      <c r="E920" s="5" t="n"/>
      <c r="F920" s="6">
        <f>IF(B920&amp;""="","",IFERROR(INDEX('الطلاب'!$C$6:$C$505,MATCH(B920&amp;"",'الطلاب'!$A$6:$A$505,0))&amp;"","كود غير موجود"))</f>
        <v/>
      </c>
      <c r="G920" s="24">
        <f>IF(OR(B920&amp;""="",NOT(ISNUMBER(A920))),"",IF(COUNTIFS($B$6:$B$2005,B920&amp;"",$A$6:$A$2005,"&gt;"&amp;A920)=0,1,0))</f>
        <v/>
      </c>
    </row>
    <row r="921">
      <c r="A921" s="13" t="n"/>
      <c r="B921" s="5" t="n"/>
      <c r="C921" s="19" t="n"/>
      <c r="D921" s="5" t="n"/>
      <c r="E921" s="5" t="n"/>
      <c r="F921" s="6">
        <f>IF(B921&amp;""="","",IFERROR(INDEX('الطلاب'!$C$6:$C$505,MATCH(B921&amp;"",'الطلاب'!$A$6:$A$505,0))&amp;"","كود غير موجود"))</f>
        <v/>
      </c>
      <c r="G921" s="24">
        <f>IF(OR(B921&amp;""="",NOT(ISNUMBER(A921))),"",IF(COUNTIFS($B$6:$B$2005,B921&amp;"",$A$6:$A$2005,"&gt;"&amp;A921)=0,1,0))</f>
        <v/>
      </c>
    </row>
    <row r="922">
      <c r="A922" s="13" t="n"/>
      <c r="B922" s="5" t="n"/>
      <c r="C922" s="19" t="n"/>
      <c r="D922" s="5" t="n"/>
      <c r="E922" s="5" t="n"/>
      <c r="F922" s="6">
        <f>IF(B922&amp;""="","",IFERROR(INDEX('الطلاب'!$C$6:$C$505,MATCH(B922&amp;"",'الطلاب'!$A$6:$A$505,0))&amp;"","كود غير موجود"))</f>
        <v/>
      </c>
      <c r="G922" s="24">
        <f>IF(OR(B922&amp;""="",NOT(ISNUMBER(A922))),"",IF(COUNTIFS($B$6:$B$2005,B922&amp;"",$A$6:$A$2005,"&gt;"&amp;A922)=0,1,0))</f>
        <v/>
      </c>
    </row>
    <row r="923">
      <c r="A923" s="13" t="n"/>
      <c r="B923" s="5" t="n"/>
      <c r="C923" s="19" t="n"/>
      <c r="D923" s="5" t="n"/>
      <c r="E923" s="5" t="n"/>
      <c r="F923" s="6">
        <f>IF(B923&amp;""="","",IFERROR(INDEX('الطلاب'!$C$6:$C$505,MATCH(B923&amp;"",'الطلاب'!$A$6:$A$505,0))&amp;"","كود غير موجود"))</f>
        <v/>
      </c>
      <c r="G923" s="24">
        <f>IF(OR(B923&amp;""="",NOT(ISNUMBER(A923))),"",IF(COUNTIFS($B$6:$B$2005,B923&amp;"",$A$6:$A$2005,"&gt;"&amp;A923)=0,1,0))</f>
        <v/>
      </c>
    </row>
    <row r="924">
      <c r="A924" s="13" t="n"/>
      <c r="B924" s="5" t="n"/>
      <c r="C924" s="19" t="n"/>
      <c r="D924" s="5" t="n"/>
      <c r="E924" s="5" t="n"/>
      <c r="F924" s="6">
        <f>IF(B924&amp;""="","",IFERROR(INDEX('الطلاب'!$C$6:$C$505,MATCH(B924&amp;"",'الطلاب'!$A$6:$A$505,0))&amp;"","كود غير موجود"))</f>
        <v/>
      </c>
      <c r="G924" s="24">
        <f>IF(OR(B924&amp;""="",NOT(ISNUMBER(A924))),"",IF(COUNTIFS($B$6:$B$2005,B924&amp;"",$A$6:$A$2005,"&gt;"&amp;A924)=0,1,0))</f>
        <v/>
      </c>
    </row>
    <row r="925">
      <c r="A925" s="13" t="n"/>
      <c r="B925" s="5" t="n"/>
      <c r="C925" s="19" t="n"/>
      <c r="D925" s="5" t="n"/>
      <c r="E925" s="5" t="n"/>
      <c r="F925" s="6">
        <f>IF(B925&amp;""="","",IFERROR(INDEX('الطلاب'!$C$6:$C$505,MATCH(B925&amp;"",'الطلاب'!$A$6:$A$505,0))&amp;"","كود غير موجود"))</f>
        <v/>
      </c>
      <c r="G925" s="24">
        <f>IF(OR(B925&amp;""="",NOT(ISNUMBER(A925))),"",IF(COUNTIFS($B$6:$B$2005,B925&amp;"",$A$6:$A$2005,"&gt;"&amp;A925)=0,1,0))</f>
        <v/>
      </c>
    </row>
    <row r="926">
      <c r="A926" s="13" t="n"/>
      <c r="B926" s="5" t="n"/>
      <c r="C926" s="19" t="n"/>
      <c r="D926" s="5" t="n"/>
      <c r="E926" s="5" t="n"/>
      <c r="F926" s="6">
        <f>IF(B926&amp;""="","",IFERROR(INDEX('الطلاب'!$C$6:$C$505,MATCH(B926&amp;"",'الطلاب'!$A$6:$A$505,0))&amp;"","كود غير موجود"))</f>
        <v/>
      </c>
      <c r="G926" s="24">
        <f>IF(OR(B926&amp;""="",NOT(ISNUMBER(A926))),"",IF(COUNTIFS($B$6:$B$2005,B926&amp;"",$A$6:$A$2005,"&gt;"&amp;A926)=0,1,0))</f>
        <v/>
      </c>
    </row>
    <row r="927">
      <c r="A927" s="13" t="n"/>
      <c r="B927" s="5" t="n"/>
      <c r="C927" s="19" t="n"/>
      <c r="D927" s="5" t="n"/>
      <c r="E927" s="5" t="n"/>
      <c r="F927" s="6">
        <f>IF(B927&amp;""="","",IFERROR(INDEX('الطلاب'!$C$6:$C$505,MATCH(B927&amp;"",'الطلاب'!$A$6:$A$505,0))&amp;"","كود غير موجود"))</f>
        <v/>
      </c>
      <c r="G927" s="24">
        <f>IF(OR(B927&amp;""="",NOT(ISNUMBER(A927))),"",IF(COUNTIFS($B$6:$B$2005,B927&amp;"",$A$6:$A$2005,"&gt;"&amp;A927)=0,1,0))</f>
        <v/>
      </c>
    </row>
    <row r="928">
      <c r="A928" s="13" t="n"/>
      <c r="B928" s="5" t="n"/>
      <c r="C928" s="19" t="n"/>
      <c r="D928" s="5" t="n"/>
      <c r="E928" s="5" t="n"/>
      <c r="F928" s="6">
        <f>IF(B928&amp;""="","",IFERROR(INDEX('الطلاب'!$C$6:$C$505,MATCH(B928&amp;"",'الطلاب'!$A$6:$A$505,0))&amp;"","كود غير موجود"))</f>
        <v/>
      </c>
      <c r="G928" s="24">
        <f>IF(OR(B928&amp;""="",NOT(ISNUMBER(A928))),"",IF(COUNTIFS($B$6:$B$2005,B928&amp;"",$A$6:$A$2005,"&gt;"&amp;A928)=0,1,0))</f>
        <v/>
      </c>
    </row>
    <row r="929">
      <c r="A929" s="13" t="n"/>
      <c r="B929" s="5" t="n"/>
      <c r="C929" s="19" t="n"/>
      <c r="D929" s="5" t="n"/>
      <c r="E929" s="5" t="n"/>
      <c r="F929" s="6">
        <f>IF(B929&amp;""="","",IFERROR(INDEX('الطلاب'!$C$6:$C$505,MATCH(B929&amp;"",'الطلاب'!$A$6:$A$505,0))&amp;"","كود غير موجود"))</f>
        <v/>
      </c>
      <c r="G929" s="24">
        <f>IF(OR(B929&amp;""="",NOT(ISNUMBER(A929))),"",IF(COUNTIFS($B$6:$B$2005,B929&amp;"",$A$6:$A$2005,"&gt;"&amp;A929)=0,1,0))</f>
        <v/>
      </c>
    </row>
    <row r="930">
      <c r="A930" s="13" t="n"/>
      <c r="B930" s="5" t="n"/>
      <c r="C930" s="19" t="n"/>
      <c r="D930" s="5" t="n"/>
      <c r="E930" s="5" t="n"/>
      <c r="F930" s="6">
        <f>IF(B930&amp;""="","",IFERROR(INDEX('الطلاب'!$C$6:$C$505,MATCH(B930&amp;"",'الطلاب'!$A$6:$A$505,0))&amp;"","كود غير موجود"))</f>
        <v/>
      </c>
      <c r="G930" s="24">
        <f>IF(OR(B930&amp;""="",NOT(ISNUMBER(A930))),"",IF(COUNTIFS($B$6:$B$2005,B930&amp;"",$A$6:$A$2005,"&gt;"&amp;A930)=0,1,0))</f>
        <v/>
      </c>
    </row>
    <row r="931">
      <c r="A931" s="13" t="n"/>
      <c r="B931" s="5" t="n"/>
      <c r="C931" s="19" t="n"/>
      <c r="D931" s="5" t="n"/>
      <c r="E931" s="5" t="n"/>
      <c r="F931" s="6">
        <f>IF(B931&amp;""="","",IFERROR(INDEX('الطلاب'!$C$6:$C$505,MATCH(B931&amp;"",'الطلاب'!$A$6:$A$505,0))&amp;"","كود غير موجود"))</f>
        <v/>
      </c>
      <c r="G931" s="24">
        <f>IF(OR(B931&amp;""="",NOT(ISNUMBER(A931))),"",IF(COUNTIFS($B$6:$B$2005,B931&amp;"",$A$6:$A$2005,"&gt;"&amp;A931)=0,1,0))</f>
        <v/>
      </c>
    </row>
    <row r="932">
      <c r="A932" s="13" t="n"/>
      <c r="B932" s="5" t="n"/>
      <c r="C932" s="19" t="n"/>
      <c r="D932" s="5" t="n"/>
      <c r="E932" s="5" t="n"/>
      <c r="F932" s="6">
        <f>IF(B932&amp;""="","",IFERROR(INDEX('الطلاب'!$C$6:$C$505,MATCH(B932&amp;"",'الطلاب'!$A$6:$A$505,0))&amp;"","كود غير موجود"))</f>
        <v/>
      </c>
      <c r="G932" s="24">
        <f>IF(OR(B932&amp;""="",NOT(ISNUMBER(A932))),"",IF(COUNTIFS($B$6:$B$2005,B932&amp;"",$A$6:$A$2005,"&gt;"&amp;A932)=0,1,0))</f>
        <v/>
      </c>
    </row>
    <row r="933">
      <c r="A933" s="13" t="n"/>
      <c r="B933" s="5" t="n"/>
      <c r="C933" s="19" t="n"/>
      <c r="D933" s="5" t="n"/>
      <c r="E933" s="5" t="n"/>
      <c r="F933" s="6">
        <f>IF(B933&amp;""="","",IFERROR(INDEX('الطلاب'!$C$6:$C$505,MATCH(B933&amp;"",'الطلاب'!$A$6:$A$505,0))&amp;"","كود غير موجود"))</f>
        <v/>
      </c>
      <c r="G933" s="24">
        <f>IF(OR(B933&amp;""="",NOT(ISNUMBER(A933))),"",IF(COUNTIFS($B$6:$B$2005,B933&amp;"",$A$6:$A$2005,"&gt;"&amp;A933)=0,1,0))</f>
        <v/>
      </c>
    </row>
    <row r="934">
      <c r="A934" s="13" t="n"/>
      <c r="B934" s="5" t="n"/>
      <c r="C934" s="19" t="n"/>
      <c r="D934" s="5" t="n"/>
      <c r="E934" s="5" t="n"/>
      <c r="F934" s="6">
        <f>IF(B934&amp;""="","",IFERROR(INDEX('الطلاب'!$C$6:$C$505,MATCH(B934&amp;"",'الطلاب'!$A$6:$A$505,0))&amp;"","كود غير موجود"))</f>
        <v/>
      </c>
      <c r="G934" s="24">
        <f>IF(OR(B934&amp;""="",NOT(ISNUMBER(A934))),"",IF(COUNTIFS($B$6:$B$2005,B934&amp;"",$A$6:$A$2005,"&gt;"&amp;A934)=0,1,0))</f>
        <v/>
      </c>
    </row>
    <row r="935">
      <c r="A935" s="13" t="n"/>
      <c r="B935" s="5" t="n"/>
      <c r="C935" s="19" t="n"/>
      <c r="D935" s="5" t="n"/>
      <c r="E935" s="5" t="n"/>
      <c r="F935" s="6">
        <f>IF(B935&amp;""="","",IFERROR(INDEX('الطلاب'!$C$6:$C$505,MATCH(B935&amp;"",'الطلاب'!$A$6:$A$505,0))&amp;"","كود غير موجود"))</f>
        <v/>
      </c>
      <c r="G935" s="24">
        <f>IF(OR(B935&amp;""="",NOT(ISNUMBER(A935))),"",IF(COUNTIFS($B$6:$B$2005,B935&amp;"",$A$6:$A$2005,"&gt;"&amp;A935)=0,1,0))</f>
        <v/>
      </c>
    </row>
    <row r="936">
      <c r="A936" s="13" t="n"/>
      <c r="B936" s="5" t="n"/>
      <c r="C936" s="19" t="n"/>
      <c r="D936" s="5" t="n"/>
      <c r="E936" s="5" t="n"/>
      <c r="F936" s="6">
        <f>IF(B936&amp;""="","",IFERROR(INDEX('الطلاب'!$C$6:$C$505,MATCH(B936&amp;"",'الطلاب'!$A$6:$A$505,0))&amp;"","كود غير موجود"))</f>
        <v/>
      </c>
      <c r="G936" s="24">
        <f>IF(OR(B936&amp;""="",NOT(ISNUMBER(A936))),"",IF(COUNTIFS($B$6:$B$2005,B936&amp;"",$A$6:$A$2005,"&gt;"&amp;A936)=0,1,0))</f>
        <v/>
      </c>
    </row>
    <row r="937">
      <c r="A937" s="13" t="n"/>
      <c r="B937" s="5" t="n"/>
      <c r="C937" s="19" t="n"/>
      <c r="D937" s="5" t="n"/>
      <c r="E937" s="5" t="n"/>
      <c r="F937" s="6">
        <f>IF(B937&amp;""="","",IFERROR(INDEX('الطلاب'!$C$6:$C$505,MATCH(B937&amp;"",'الطلاب'!$A$6:$A$505,0))&amp;"","كود غير موجود"))</f>
        <v/>
      </c>
      <c r="G937" s="24">
        <f>IF(OR(B937&amp;""="",NOT(ISNUMBER(A937))),"",IF(COUNTIFS($B$6:$B$2005,B937&amp;"",$A$6:$A$2005,"&gt;"&amp;A937)=0,1,0))</f>
        <v/>
      </c>
    </row>
    <row r="938">
      <c r="A938" s="13" t="n"/>
      <c r="B938" s="5" t="n"/>
      <c r="C938" s="19" t="n"/>
      <c r="D938" s="5" t="n"/>
      <c r="E938" s="5" t="n"/>
      <c r="F938" s="6">
        <f>IF(B938&amp;""="","",IFERROR(INDEX('الطلاب'!$C$6:$C$505,MATCH(B938&amp;"",'الطلاب'!$A$6:$A$505,0))&amp;"","كود غير موجود"))</f>
        <v/>
      </c>
      <c r="G938" s="24">
        <f>IF(OR(B938&amp;""="",NOT(ISNUMBER(A938))),"",IF(COUNTIFS($B$6:$B$2005,B938&amp;"",$A$6:$A$2005,"&gt;"&amp;A938)=0,1,0))</f>
        <v/>
      </c>
    </row>
    <row r="939">
      <c r="A939" s="13" t="n"/>
      <c r="B939" s="5" t="n"/>
      <c r="C939" s="19" t="n"/>
      <c r="D939" s="5" t="n"/>
      <c r="E939" s="5" t="n"/>
      <c r="F939" s="6">
        <f>IF(B939&amp;""="","",IFERROR(INDEX('الطلاب'!$C$6:$C$505,MATCH(B939&amp;"",'الطلاب'!$A$6:$A$505,0))&amp;"","كود غير موجود"))</f>
        <v/>
      </c>
      <c r="G939" s="24">
        <f>IF(OR(B939&amp;""="",NOT(ISNUMBER(A939))),"",IF(COUNTIFS($B$6:$B$2005,B939&amp;"",$A$6:$A$2005,"&gt;"&amp;A939)=0,1,0))</f>
        <v/>
      </c>
    </row>
    <row r="940">
      <c r="A940" s="13" t="n"/>
      <c r="B940" s="5" t="n"/>
      <c r="C940" s="19" t="n"/>
      <c r="D940" s="5" t="n"/>
      <c r="E940" s="5" t="n"/>
      <c r="F940" s="6">
        <f>IF(B940&amp;""="","",IFERROR(INDEX('الطلاب'!$C$6:$C$505,MATCH(B940&amp;"",'الطلاب'!$A$6:$A$505,0))&amp;"","كود غير موجود"))</f>
        <v/>
      </c>
      <c r="G940" s="24">
        <f>IF(OR(B940&amp;""="",NOT(ISNUMBER(A940))),"",IF(COUNTIFS($B$6:$B$2005,B940&amp;"",$A$6:$A$2005,"&gt;"&amp;A940)=0,1,0))</f>
        <v/>
      </c>
    </row>
    <row r="941">
      <c r="A941" s="13" t="n"/>
      <c r="B941" s="5" t="n"/>
      <c r="C941" s="19" t="n"/>
      <c r="D941" s="5" t="n"/>
      <c r="E941" s="5" t="n"/>
      <c r="F941" s="6">
        <f>IF(B941&amp;""="","",IFERROR(INDEX('الطلاب'!$C$6:$C$505,MATCH(B941&amp;"",'الطلاب'!$A$6:$A$505,0))&amp;"","كود غير موجود"))</f>
        <v/>
      </c>
      <c r="G941" s="24">
        <f>IF(OR(B941&amp;""="",NOT(ISNUMBER(A941))),"",IF(COUNTIFS($B$6:$B$2005,B941&amp;"",$A$6:$A$2005,"&gt;"&amp;A941)=0,1,0))</f>
        <v/>
      </c>
    </row>
    <row r="942">
      <c r="A942" s="13" t="n"/>
      <c r="B942" s="5" t="n"/>
      <c r="C942" s="19" t="n"/>
      <c r="D942" s="5" t="n"/>
      <c r="E942" s="5" t="n"/>
      <c r="F942" s="6">
        <f>IF(B942&amp;""="","",IFERROR(INDEX('الطلاب'!$C$6:$C$505,MATCH(B942&amp;"",'الطلاب'!$A$6:$A$505,0))&amp;"","كود غير موجود"))</f>
        <v/>
      </c>
      <c r="G942" s="24">
        <f>IF(OR(B942&amp;""="",NOT(ISNUMBER(A942))),"",IF(COUNTIFS($B$6:$B$2005,B942&amp;"",$A$6:$A$2005,"&gt;"&amp;A942)=0,1,0))</f>
        <v/>
      </c>
    </row>
    <row r="943">
      <c r="A943" s="13" t="n"/>
      <c r="B943" s="5" t="n"/>
      <c r="C943" s="19" t="n"/>
      <c r="D943" s="5" t="n"/>
      <c r="E943" s="5" t="n"/>
      <c r="F943" s="6">
        <f>IF(B943&amp;""="","",IFERROR(INDEX('الطلاب'!$C$6:$C$505,MATCH(B943&amp;"",'الطلاب'!$A$6:$A$505,0))&amp;"","كود غير موجود"))</f>
        <v/>
      </c>
      <c r="G943" s="24">
        <f>IF(OR(B943&amp;""="",NOT(ISNUMBER(A943))),"",IF(COUNTIFS($B$6:$B$2005,B943&amp;"",$A$6:$A$2005,"&gt;"&amp;A943)=0,1,0))</f>
        <v/>
      </c>
    </row>
    <row r="944">
      <c r="A944" s="13" t="n"/>
      <c r="B944" s="5" t="n"/>
      <c r="C944" s="19" t="n"/>
      <c r="D944" s="5" t="n"/>
      <c r="E944" s="5" t="n"/>
      <c r="F944" s="6">
        <f>IF(B944&amp;""="","",IFERROR(INDEX('الطلاب'!$C$6:$C$505,MATCH(B944&amp;"",'الطلاب'!$A$6:$A$505,0))&amp;"","كود غير موجود"))</f>
        <v/>
      </c>
      <c r="G944" s="24">
        <f>IF(OR(B944&amp;""="",NOT(ISNUMBER(A944))),"",IF(COUNTIFS($B$6:$B$2005,B944&amp;"",$A$6:$A$2005,"&gt;"&amp;A944)=0,1,0))</f>
        <v/>
      </c>
    </row>
    <row r="945">
      <c r="A945" s="13" t="n"/>
      <c r="B945" s="5" t="n"/>
      <c r="C945" s="19" t="n"/>
      <c r="D945" s="5" t="n"/>
      <c r="E945" s="5" t="n"/>
      <c r="F945" s="6">
        <f>IF(B945&amp;""="","",IFERROR(INDEX('الطلاب'!$C$6:$C$505,MATCH(B945&amp;"",'الطلاب'!$A$6:$A$505,0))&amp;"","كود غير موجود"))</f>
        <v/>
      </c>
      <c r="G945" s="24">
        <f>IF(OR(B945&amp;""="",NOT(ISNUMBER(A945))),"",IF(COUNTIFS($B$6:$B$2005,B945&amp;"",$A$6:$A$2005,"&gt;"&amp;A945)=0,1,0))</f>
        <v/>
      </c>
    </row>
    <row r="946">
      <c r="A946" s="13" t="n"/>
      <c r="B946" s="5" t="n"/>
      <c r="C946" s="19" t="n"/>
      <c r="D946" s="5" t="n"/>
      <c r="E946" s="5" t="n"/>
      <c r="F946" s="6">
        <f>IF(B946&amp;""="","",IFERROR(INDEX('الطلاب'!$C$6:$C$505,MATCH(B946&amp;"",'الطلاب'!$A$6:$A$505,0))&amp;"","كود غير موجود"))</f>
        <v/>
      </c>
      <c r="G946" s="24">
        <f>IF(OR(B946&amp;""="",NOT(ISNUMBER(A946))),"",IF(COUNTIFS($B$6:$B$2005,B946&amp;"",$A$6:$A$2005,"&gt;"&amp;A946)=0,1,0))</f>
        <v/>
      </c>
    </row>
    <row r="947">
      <c r="A947" s="13" t="n"/>
      <c r="B947" s="5" t="n"/>
      <c r="C947" s="19" t="n"/>
      <c r="D947" s="5" t="n"/>
      <c r="E947" s="5" t="n"/>
      <c r="F947" s="6">
        <f>IF(B947&amp;""="","",IFERROR(INDEX('الطلاب'!$C$6:$C$505,MATCH(B947&amp;"",'الطلاب'!$A$6:$A$505,0))&amp;"","كود غير موجود"))</f>
        <v/>
      </c>
      <c r="G947" s="24">
        <f>IF(OR(B947&amp;""="",NOT(ISNUMBER(A947))),"",IF(COUNTIFS($B$6:$B$2005,B947&amp;"",$A$6:$A$2005,"&gt;"&amp;A947)=0,1,0))</f>
        <v/>
      </c>
    </row>
    <row r="948">
      <c r="A948" s="13" t="n"/>
      <c r="B948" s="5" t="n"/>
      <c r="C948" s="19" t="n"/>
      <c r="D948" s="5" t="n"/>
      <c r="E948" s="5" t="n"/>
      <c r="F948" s="6">
        <f>IF(B948&amp;""="","",IFERROR(INDEX('الطلاب'!$C$6:$C$505,MATCH(B948&amp;"",'الطلاب'!$A$6:$A$505,0))&amp;"","كود غير موجود"))</f>
        <v/>
      </c>
      <c r="G948" s="24">
        <f>IF(OR(B948&amp;""="",NOT(ISNUMBER(A948))),"",IF(COUNTIFS($B$6:$B$2005,B948&amp;"",$A$6:$A$2005,"&gt;"&amp;A948)=0,1,0))</f>
        <v/>
      </c>
    </row>
    <row r="949">
      <c r="A949" s="13" t="n"/>
      <c r="B949" s="5" t="n"/>
      <c r="C949" s="19" t="n"/>
      <c r="D949" s="5" t="n"/>
      <c r="E949" s="5" t="n"/>
      <c r="F949" s="6">
        <f>IF(B949&amp;""="","",IFERROR(INDEX('الطلاب'!$C$6:$C$505,MATCH(B949&amp;"",'الطلاب'!$A$6:$A$505,0))&amp;"","كود غير موجود"))</f>
        <v/>
      </c>
      <c r="G949" s="24">
        <f>IF(OR(B949&amp;""="",NOT(ISNUMBER(A949))),"",IF(COUNTIFS($B$6:$B$2005,B949&amp;"",$A$6:$A$2005,"&gt;"&amp;A949)=0,1,0))</f>
        <v/>
      </c>
    </row>
    <row r="950">
      <c r="A950" s="13" t="n"/>
      <c r="B950" s="5" t="n"/>
      <c r="C950" s="19" t="n"/>
      <c r="D950" s="5" t="n"/>
      <c r="E950" s="5" t="n"/>
      <c r="F950" s="6">
        <f>IF(B950&amp;""="","",IFERROR(INDEX('الطلاب'!$C$6:$C$505,MATCH(B950&amp;"",'الطلاب'!$A$6:$A$505,0))&amp;"","كود غير موجود"))</f>
        <v/>
      </c>
      <c r="G950" s="24">
        <f>IF(OR(B950&amp;""="",NOT(ISNUMBER(A950))),"",IF(COUNTIFS($B$6:$B$2005,B950&amp;"",$A$6:$A$2005,"&gt;"&amp;A950)=0,1,0))</f>
        <v/>
      </c>
    </row>
    <row r="951">
      <c r="A951" s="13" t="n"/>
      <c r="B951" s="5" t="n"/>
      <c r="C951" s="19" t="n"/>
      <c r="D951" s="5" t="n"/>
      <c r="E951" s="5" t="n"/>
      <c r="F951" s="6">
        <f>IF(B951&amp;""="","",IFERROR(INDEX('الطلاب'!$C$6:$C$505,MATCH(B951&amp;"",'الطلاب'!$A$6:$A$505,0))&amp;"","كود غير موجود"))</f>
        <v/>
      </c>
      <c r="G951" s="24">
        <f>IF(OR(B951&amp;""="",NOT(ISNUMBER(A951))),"",IF(COUNTIFS($B$6:$B$2005,B951&amp;"",$A$6:$A$2005,"&gt;"&amp;A951)=0,1,0))</f>
        <v/>
      </c>
    </row>
    <row r="952">
      <c r="A952" s="13" t="n"/>
      <c r="B952" s="5" t="n"/>
      <c r="C952" s="19" t="n"/>
      <c r="D952" s="5" t="n"/>
      <c r="E952" s="5" t="n"/>
      <c r="F952" s="6">
        <f>IF(B952&amp;""="","",IFERROR(INDEX('الطلاب'!$C$6:$C$505,MATCH(B952&amp;"",'الطلاب'!$A$6:$A$505,0))&amp;"","كود غير موجود"))</f>
        <v/>
      </c>
      <c r="G952" s="24">
        <f>IF(OR(B952&amp;""="",NOT(ISNUMBER(A952))),"",IF(COUNTIFS($B$6:$B$2005,B952&amp;"",$A$6:$A$2005,"&gt;"&amp;A952)=0,1,0))</f>
        <v/>
      </c>
    </row>
    <row r="953">
      <c r="A953" s="13" t="n"/>
      <c r="B953" s="5" t="n"/>
      <c r="C953" s="19" t="n"/>
      <c r="D953" s="5" t="n"/>
      <c r="E953" s="5" t="n"/>
      <c r="F953" s="6">
        <f>IF(B953&amp;""="","",IFERROR(INDEX('الطلاب'!$C$6:$C$505,MATCH(B953&amp;"",'الطلاب'!$A$6:$A$505,0))&amp;"","كود غير موجود"))</f>
        <v/>
      </c>
      <c r="G953" s="24">
        <f>IF(OR(B953&amp;""="",NOT(ISNUMBER(A953))),"",IF(COUNTIFS($B$6:$B$2005,B953&amp;"",$A$6:$A$2005,"&gt;"&amp;A953)=0,1,0))</f>
        <v/>
      </c>
    </row>
    <row r="954">
      <c r="A954" s="13" t="n"/>
      <c r="B954" s="5" t="n"/>
      <c r="C954" s="19" t="n"/>
      <c r="D954" s="5" t="n"/>
      <c r="E954" s="5" t="n"/>
      <c r="F954" s="6">
        <f>IF(B954&amp;""="","",IFERROR(INDEX('الطلاب'!$C$6:$C$505,MATCH(B954&amp;"",'الطلاب'!$A$6:$A$505,0))&amp;"","كود غير موجود"))</f>
        <v/>
      </c>
      <c r="G954" s="24">
        <f>IF(OR(B954&amp;""="",NOT(ISNUMBER(A954))),"",IF(COUNTIFS($B$6:$B$2005,B954&amp;"",$A$6:$A$2005,"&gt;"&amp;A954)=0,1,0))</f>
        <v/>
      </c>
    </row>
    <row r="955">
      <c r="A955" s="13" t="n"/>
      <c r="B955" s="5" t="n"/>
      <c r="C955" s="19" t="n"/>
      <c r="D955" s="5" t="n"/>
      <c r="E955" s="5" t="n"/>
      <c r="F955" s="6">
        <f>IF(B955&amp;""="","",IFERROR(INDEX('الطلاب'!$C$6:$C$505,MATCH(B955&amp;"",'الطلاب'!$A$6:$A$505,0))&amp;"","كود غير موجود"))</f>
        <v/>
      </c>
      <c r="G955" s="24">
        <f>IF(OR(B955&amp;""="",NOT(ISNUMBER(A955))),"",IF(COUNTIFS($B$6:$B$2005,B955&amp;"",$A$6:$A$2005,"&gt;"&amp;A955)=0,1,0))</f>
        <v/>
      </c>
    </row>
    <row r="956">
      <c r="A956" s="13" t="n"/>
      <c r="B956" s="5" t="n"/>
      <c r="C956" s="19" t="n"/>
      <c r="D956" s="5" t="n"/>
      <c r="E956" s="5" t="n"/>
      <c r="F956" s="6">
        <f>IF(B956&amp;""="","",IFERROR(INDEX('الطلاب'!$C$6:$C$505,MATCH(B956&amp;"",'الطلاب'!$A$6:$A$505,0))&amp;"","كود غير موجود"))</f>
        <v/>
      </c>
      <c r="G956" s="24">
        <f>IF(OR(B956&amp;""="",NOT(ISNUMBER(A956))),"",IF(COUNTIFS($B$6:$B$2005,B956&amp;"",$A$6:$A$2005,"&gt;"&amp;A956)=0,1,0))</f>
        <v/>
      </c>
    </row>
    <row r="957">
      <c r="A957" s="13" t="n"/>
      <c r="B957" s="5" t="n"/>
      <c r="C957" s="19" t="n"/>
      <c r="D957" s="5" t="n"/>
      <c r="E957" s="5" t="n"/>
      <c r="F957" s="6">
        <f>IF(B957&amp;""="","",IFERROR(INDEX('الطلاب'!$C$6:$C$505,MATCH(B957&amp;"",'الطلاب'!$A$6:$A$505,0))&amp;"","كود غير موجود"))</f>
        <v/>
      </c>
      <c r="G957" s="24">
        <f>IF(OR(B957&amp;""="",NOT(ISNUMBER(A957))),"",IF(COUNTIFS($B$6:$B$2005,B957&amp;"",$A$6:$A$2005,"&gt;"&amp;A957)=0,1,0))</f>
        <v/>
      </c>
    </row>
    <row r="958">
      <c r="A958" s="13" t="n"/>
      <c r="B958" s="5" t="n"/>
      <c r="C958" s="19" t="n"/>
      <c r="D958" s="5" t="n"/>
      <c r="E958" s="5" t="n"/>
      <c r="F958" s="6">
        <f>IF(B958&amp;""="","",IFERROR(INDEX('الطلاب'!$C$6:$C$505,MATCH(B958&amp;"",'الطلاب'!$A$6:$A$505,0))&amp;"","كود غير موجود"))</f>
        <v/>
      </c>
      <c r="G958" s="24">
        <f>IF(OR(B958&amp;""="",NOT(ISNUMBER(A958))),"",IF(COUNTIFS($B$6:$B$2005,B958&amp;"",$A$6:$A$2005,"&gt;"&amp;A958)=0,1,0))</f>
        <v/>
      </c>
    </row>
    <row r="959">
      <c r="A959" s="13" t="n"/>
      <c r="B959" s="5" t="n"/>
      <c r="C959" s="19" t="n"/>
      <c r="D959" s="5" t="n"/>
      <c r="E959" s="5" t="n"/>
      <c r="F959" s="6">
        <f>IF(B959&amp;""="","",IFERROR(INDEX('الطلاب'!$C$6:$C$505,MATCH(B959&amp;"",'الطلاب'!$A$6:$A$505,0))&amp;"","كود غير موجود"))</f>
        <v/>
      </c>
      <c r="G959" s="24">
        <f>IF(OR(B959&amp;""="",NOT(ISNUMBER(A959))),"",IF(COUNTIFS($B$6:$B$2005,B959&amp;"",$A$6:$A$2005,"&gt;"&amp;A959)=0,1,0))</f>
        <v/>
      </c>
    </row>
    <row r="960">
      <c r="A960" s="13" t="n"/>
      <c r="B960" s="5" t="n"/>
      <c r="C960" s="19" t="n"/>
      <c r="D960" s="5" t="n"/>
      <c r="E960" s="5" t="n"/>
      <c r="F960" s="6">
        <f>IF(B960&amp;""="","",IFERROR(INDEX('الطلاب'!$C$6:$C$505,MATCH(B960&amp;"",'الطلاب'!$A$6:$A$505,0))&amp;"","كود غير موجود"))</f>
        <v/>
      </c>
      <c r="G960" s="24">
        <f>IF(OR(B960&amp;""="",NOT(ISNUMBER(A960))),"",IF(COUNTIFS($B$6:$B$2005,B960&amp;"",$A$6:$A$2005,"&gt;"&amp;A960)=0,1,0))</f>
        <v/>
      </c>
    </row>
    <row r="961">
      <c r="A961" s="13" t="n"/>
      <c r="B961" s="5" t="n"/>
      <c r="C961" s="19" t="n"/>
      <c r="D961" s="5" t="n"/>
      <c r="E961" s="5" t="n"/>
      <c r="F961" s="6">
        <f>IF(B961&amp;""="","",IFERROR(INDEX('الطلاب'!$C$6:$C$505,MATCH(B961&amp;"",'الطلاب'!$A$6:$A$505,0))&amp;"","كود غير موجود"))</f>
        <v/>
      </c>
      <c r="G961" s="24">
        <f>IF(OR(B961&amp;""="",NOT(ISNUMBER(A961))),"",IF(COUNTIFS($B$6:$B$2005,B961&amp;"",$A$6:$A$2005,"&gt;"&amp;A961)=0,1,0))</f>
        <v/>
      </c>
    </row>
    <row r="962">
      <c r="A962" s="13" t="n"/>
      <c r="B962" s="5" t="n"/>
      <c r="C962" s="19" t="n"/>
      <c r="D962" s="5" t="n"/>
      <c r="E962" s="5" t="n"/>
      <c r="F962" s="6">
        <f>IF(B962&amp;""="","",IFERROR(INDEX('الطلاب'!$C$6:$C$505,MATCH(B962&amp;"",'الطلاب'!$A$6:$A$505,0))&amp;"","كود غير موجود"))</f>
        <v/>
      </c>
      <c r="G962" s="24">
        <f>IF(OR(B962&amp;""="",NOT(ISNUMBER(A962))),"",IF(COUNTIFS($B$6:$B$2005,B962&amp;"",$A$6:$A$2005,"&gt;"&amp;A962)=0,1,0))</f>
        <v/>
      </c>
    </row>
    <row r="963">
      <c r="A963" s="13" t="n"/>
      <c r="B963" s="5" t="n"/>
      <c r="C963" s="19" t="n"/>
      <c r="D963" s="5" t="n"/>
      <c r="E963" s="5" t="n"/>
      <c r="F963" s="6">
        <f>IF(B963&amp;""="","",IFERROR(INDEX('الطلاب'!$C$6:$C$505,MATCH(B963&amp;"",'الطلاب'!$A$6:$A$505,0))&amp;"","كود غير موجود"))</f>
        <v/>
      </c>
      <c r="G963" s="24">
        <f>IF(OR(B963&amp;""="",NOT(ISNUMBER(A963))),"",IF(COUNTIFS($B$6:$B$2005,B963&amp;"",$A$6:$A$2005,"&gt;"&amp;A963)=0,1,0))</f>
        <v/>
      </c>
    </row>
    <row r="964">
      <c r="A964" s="13" t="n"/>
      <c r="B964" s="5" t="n"/>
      <c r="C964" s="19" t="n"/>
      <c r="D964" s="5" t="n"/>
      <c r="E964" s="5" t="n"/>
      <c r="F964" s="6">
        <f>IF(B964&amp;""="","",IFERROR(INDEX('الطلاب'!$C$6:$C$505,MATCH(B964&amp;"",'الطلاب'!$A$6:$A$505,0))&amp;"","كود غير موجود"))</f>
        <v/>
      </c>
      <c r="G964" s="24">
        <f>IF(OR(B964&amp;""="",NOT(ISNUMBER(A964))),"",IF(COUNTIFS($B$6:$B$2005,B964&amp;"",$A$6:$A$2005,"&gt;"&amp;A964)=0,1,0))</f>
        <v/>
      </c>
    </row>
    <row r="965">
      <c r="A965" s="13" t="n"/>
      <c r="B965" s="5" t="n"/>
      <c r="C965" s="19" t="n"/>
      <c r="D965" s="5" t="n"/>
      <c r="E965" s="5" t="n"/>
      <c r="F965" s="6">
        <f>IF(B965&amp;""="","",IFERROR(INDEX('الطلاب'!$C$6:$C$505,MATCH(B965&amp;"",'الطلاب'!$A$6:$A$505,0))&amp;"","كود غير موجود"))</f>
        <v/>
      </c>
      <c r="G965" s="24">
        <f>IF(OR(B965&amp;""="",NOT(ISNUMBER(A965))),"",IF(COUNTIFS($B$6:$B$2005,B965&amp;"",$A$6:$A$2005,"&gt;"&amp;A965)=0,1,0))</f>
        <v/>
      </c>
    </row>
    <row r="966">
      <c r="A966" s="13" t="n"/>
      <c r="B966" s="5" t="n"/>
      <c r="C966" s="19" t="n"/>
      <c r="D966" s="5" t="n"/>
      <c r="E966" s="5" t="n"/>
      <c r="F966" s="6">
        <f>IF(B966&amp;""="","",IFERROR(INDEX('الطلاب'!$C$6:$C$505,MATCH(B966&amp;"",'الطلاب'!$A$6:$A$505,0))&amp;"","كود غير موجود"))</f>
        <v/>
      </c>
      <c r="G966" s="24">
        <f>IF(OR(B966&amp;""="",NOT(ISNUMBER(A966))),"",IF(COUNTIFS($B$6:$B$2005,B966&amp;"",$A$6:$A$2005,"&gt;"&amp;A966)=0,1,0))</f>
        <v/>
      </c>
    </row>
    <row r="967">
      <c r="A967" s="13" t="n"/>
      <c r="B967" s="5" t="n"/>
      <c r="C967" s="19" t="n"/>
      <c r="D967" s="5" t="n"/>
      <c r="E967" s="5" t="n"/>
      <c r="F967" s="6">
        <f>IF(B967&amp;""="","",IFERROR(INDEX('الطلاب'!$C$6:$C$505,MATCH(B967&amp;"",'الطلاب'!$A$6:$A$505,0))&amp;"","كود غير موجود"))</f>
        <v/>
      </c>
      <c r="G967" s="24">
        <f>IF(OR(B967&amp;""="",NOT(ISNUMBER(A967))),"",IF(COUNTIFS($B$6:$B$2005,B967&amp;"",$A$6:$A$2005,"&gt;"&amp;A967)=0,1,0))</f>
        <v/>
      </c>
    </row>
    <row r="968">
      <c r="A968" s="13" t="n"/>
      <c r="B968" s="5" t="n"/>
      <c r="C968" s="19" t="n"/>
      <c r="D968" s="5" t="n"/>
      <c r="E968" s="5" t="n"/>
      <c r="F968" s="6">
        <f>IF(B968&amp;""="","",IFERROR(INDEX('الطلاب'!$C$6:$C$505,MATCH(B968&amp;"",'الطلاب'!$A$6:$A$505,0))&amp;"","كود غير موجود"))</f>
        <v/>
      </c>
      <c r="G968" s="24">
        <f>IF(OR(B968&amp;""="",NOT(ISNUMBER(A968))),"",IF(COUNTIFS($B$6:$B$2005,B968&amp;"",$A$6:$A$2005,"&gt;"&amp;A968)=0,1,0))</f>
        <v/>
      </c>
    </row>
    <row r="969">
      <c r="A969" s="13" t="n"/>
      <c r="B969" s="5" t="n"/>
      <c r="C969" s="19" t="n"/>
      <c r="D969" s="5" t="n"/>
      <c r="E969" s="5" t="n"/>
      <c r="F969" s="6">
        <f>IF(B969&amp;""="","",IFERROR(INDEX('الطلاب'!$C$6:$C$505,MATCH(B969&amp;"",'الطلاب'!$A$6:$A$505,0))&amp;"","كود غير موجود"))</f>
        <v/>
      </c>
      <c r="G969" s="24">
        <f>IF(OR(B969&amp;""="",NOT(ISNUMBER(A969))),"",IF(COUNTIFS($B$6:$B$2005,B969&amp;"",$A$6:$A$2005,"&gt;"&amp;A969)=0,1,0))</f>
        <v/>
      </c>
    </row>
    <row r="970">
      <c r="A970" s="13" t="n"/>
      <c r="B970" s="5" t="n"/>
      <c r="C970" s="19" t="n"/>
      <c r="D970" s="5" t="n"/>
      <c r="E970" s="5" t="n"/>
      <c r="F970" s="6">
        <f>IF(B970&amp;""="","",IFERROR(INDEX('الطلاب'!$C$6:$C$505,MATCH(B970&amp;"",'الطلاب'!$A$6:$A$505,0))&amp;"","كود غير موجود"))</f>
        <v/>
      </c>
      <c r="G970" s="24">
        <f>IF(OR(B970&amp;""="",NOT(ISNUMBER(A970))),"",IF(COUNTIFS($B$6:$B$2005,B970&amp;"",$A$6:$A$2005,"&gt;"&amp;A970)=0,1,0))</f>
        <v/>
      </c>
    </row>
    <row r="971">
      <c r="A971" s="13" t="n"/>
      <c r="B971" s="5" t="n"/>
      <c r="C971" s="19" t="n"/>
      <c r="D971" s="5" t="n"/>
      <c r="E971" s="5" t="n"/>
      <c r="F971" s="6">
        <f>IF(B971&amp;""="","",IFERROR(INDEX('الطلاب'!$C$6:$C$505,MATCH(B971&amp;"",'الطلاب'!$A$6:$A$505,0))&amp;"","كود غير موجود"))</f>
        <v/>
      </c>
      <c r="G971" s="24">
        <f>IF(OR(B971&amp;""="",NOT(ISNUMBER(A971))),"",IF(COUNTIFS($B$6:$B$2005,B971&amp;"",$A$6:$A$2005,"&gt;"&amp;A971)=0,1,0))</f>
        <v/>
      </c>
    </row>
    <row r="972">
      <c r="A972" s="13" t="n"/>
      <c r="B972" s="5" t="n"/>
      <c r="C972" s="19" t="n"/>
      <c r="D972" s="5" t="n"/>
      <c r="E972" s="5" t="n"/>
      <c r="F972" s="6">
        <f>IF(B972&amp;""="","",IFERROR(INDEX('الطلاب'!$C$6:$C$505,MATCH(B972&amp;"",'الطلاب'!$A$6:$A$505,0))&amp;"","كود غير موجود"))</f>
        <v/>
      </c>
      <c r="G972" s="24">
        <f>IF(OR(B972&amp;""="",NOT(ISNUMBER(A972))),"",IF(COUNTIFS($B$6:$B$2005,B972&amp;"",$A$6:$A$2005,"&gt;"&amp;A972)=0,1,0))</f>
        <v/>
      </c>
    </row>
    <row r="973">
      <c r="A973" s="13" t="n"/>
      <c r="B973" s="5" t="n"/>
      <c r="C973" s="19" t="n"/>
      <c r="D973" s="5" t="n"/>
      <c r="E973" s="5" t="n"/>
      <c r="F973" s="6">
        <f>IF(B973&amp;""="","",IFERROR(INDEX('الطلاب'!$C$6:$C$505,MATCH(B973&amp;"",'الطلاب'!$A$6:$A$505,0))&amp;"","كود غير موجود"))</f>
        <v/>
      </c>
      <c r="G973" s="24">
        <f>IF(OR(B973&amp;""="",NOT(ISNUMBER(A973))),"",IF(COUNTIFS($B$6:$B$2005,B973&amp;"",$A$6:$A$2005,"&gt;"&amp;A973)=0,1,0))</f>
        <v/>
      </c>
    </row>
    <row r="974">
      <c r="A974" s="13" t="n"/>
      <c r="B974" s="5" t="n"/>
      <c r="C974" s="19" t="n"/>
      <c r="D974" s="5" t="n"/>
      <c r="E974" s="5" t="n"/>
      <c r="F974" s="6">
        <f>IF(B974&amp;""="","",IFERROR(INDEX('الطلاب'!$C$6:$C$505,MATCH(B974&amp;"",'الطلاب'!$A$6:$A$505,0))&amp;"","كود غير موجود"))</f>
        <v/>
      </c>
      <c r="G974" s="24">
        <f>IF(OR(B974&amp;""="",NOT(ISNUMBER(A974))),"",IF(COUNTIFS($B$6:$B$2005,B974&amp;"",$A$6:$A$2005,"&gt;"&amp;A974)=0,1,0))</f>
        <v/>
      </c>
    </row>
    <row r="975">
      <c r="A975" s="13" t="n"/>
      <c r="B975" s="5" t="n"/>
      <c r="C975" s="19" t="n"/>
      <c r="D975" s="5" t="n"/>
      <c r="E975" s="5" t="n"/>
      <c r="F975" s="6">
        <f>IF(B975&amp;""="","",IFERROR(INDEX('الطلاب'!$C$6:$C$505,MATCH(B975&amp;"",'الطلاب'!$A$6:$A$505,0))&amp;"","كود غير موجود"))</f>
        <v/>
      </c>
      <c r="G975" s="24">
        <f>IF(OR(B975&amp;""="",NOT(ISNUMBER(A975))),"",IF(COUNTIFS($B$6:$B$2005,B975&amp;"",$A$6:$A$2005,"&gt;"&amp;A975)=0,1,0))</f>
        <v/>
      </c>
    </row>
    <row r="976">
      <c r="A976" s="13" t="n"/>
      <c r="B976" s="5" t="n"/>
      <c r="C976" s="19" t="n"/>
      <c r="D976" s="5" t="n"/>
      <c r="E976" s="5" t="n"/>
      <c r="F976" s="6">
        <f>IF(B976&amp;""="","",IFERROR(INDEX('الطلاب'!$C$6:$C$505,MATCH(B976&amp;"",'الطلاب'!$A$6:$A$505,0))&amp;"","كود غير موجود"))</f>
        <v/>
      </c>
      <c r="G976" s="24">
        <f>IF(OR(B976&amp;""="",NOT(ISNUMBER(A976))),"",IF(COUNTIFS($B$6:$B$2005,B976&amp;"",$A$6:$A$2005,"&gt;"&amp;A976)=0,1,0))</f>
        <v/>
      </c>
    </row>
    <row r="977">
      <c r="A977" s="13" t="n"/>
      <c r="B977" s="5" t="n"/>
      <c r="C977" s="19" t="n"/>
      <c r="D977" s="5" t="n"/>
      <c r="E977" s="5" t="n"/>
      <c r="F977" s="6">
        <f>IF(B977&amp;""="","",IFERROR(INDEX('الطلاب'!$C$6:$C$505,MATCH(B977&amp;"",'الطلاب'!$A$6:$A$505,0))&amp;"","كود غير موجود"))</f>
        <v/>
      </c>
      <c r="G977" s="24">
        <f>IF(OR(B977&amp;""="",NOT(ISNUMBER(A977))),"",IF(COUNTIFS($B$6:$B$2005,B977&amp;"",$A$6:$A$2005,"&gt;"&amp;A977)=0,1,0))</f>
        <v/>
      </c>
    </row>
    <row r="978">
      <c r="A978" s="13" t="n"/>
      <c r="B978" s="5" t="n"/>
      <c r="C978" s="19" t="n"/>
      <c r="D978" s="5" t="n"/>
      <c r="E978" s="5" t="n"/>
      <c r="F978" s="6">
        <f>IF(B978&amp;""="","",IFERROR(INDEX('الطلاب'!$C$6:$C$505,MATCH(B978&amp;"",'الطلاب'!$A$6:$A$505,0))&amp;"","كود غير موجود"))</f>
        <v/>
      </c>
      <c r="G978" s="24">
        <f>IF(OR(B978&amp;""="",NOT(ISNUMBER(A978))),"",IF(COUNTIFS($B$6:$B$2005,B978&amp;"",$A$6:$A$2005,"&gt;"&amp;A978)=0,1,0))</f>
        <v/>
      </c>
    </row>
    <row r="979">
      <c r="A979" s="13" t="n"/>
      <c r="B979" s="5" t="n"/>
      <c r="C979" s="19" t="n"/>
      <c r="D979" s="5" t="n"/>
      <c r="E979" s="5" t="n"/>
      <c r="F979" s="6">
        <f>IF(B979&amp;""="","",IFERROR(INDEX('الطلاب'!$C$6:$C$505,MATCH(B979&amp;"",'الطلاب'!$A$6:$A$505,0))&amp;"","كود غير موجود"))</f>
        <v/>
      </c>
      <c r="G979" s="24">
        <f>IF(OR(B979&amp;""="",NOT(ISNUMBER(A979))),"",IF(COUNTIFS($B$6:$B$2005,B979&amp;"",$A$6:$A$2005,"&gt;"&amp;A979)=0,1,0))</f>
        <v/>
      </c>
    </row>
    <row r="980">
      <c r="A980" s="13" t="n"/>
      <c r="B980" s="5" t="n"/>
      <c r="C980" s="19" t="n"/>
      <c r="D980" s="5" t="n"/>
      <c r="E980" s="5" t="n"/>
      <c r="F980" s="6">
        <f>IF(B980&amp;""="","",IFERROR(INDEX('الطلاب'!$C$6:$C$505,MATCH(B980&amp;"",'الطلاب'!$A$6:$A$505,0))&amp;"","كود غير موجود"))</f>
        <v/>
      </c>
      <c r="G980" s="24">
        <f>IF(OR(B980&amp;""="",NOT(ISNUMBER(A980))),"",IF(COUNTIFS($B$6:$B$2005,B980&amp;"",$A$6:$A$2005,"&gt;"&amp;A980)=0,1,0))</f>
        <v/>
      </c>
    </row>
    <row r="981">
      <c r="A981" s="13" t="n"/>
      <c r="B981" s="5" t="n"/>
      <c r="C981" s="19" t="n"/>
      <c r="D981" s="5" t="n"/>
      <c r="E981" s="5" t="n"/>
      <c r="F981" s="6">
        <f>IF(B981&amp;""="","",IFERROR(INDEX('الطلاب'!$C$6:$C$505,MATCH(B981&amp;"",'الطلاب'!$A$6:$A$505,0))&amp;"","كود غير موجود"))</f>
        <v/>
      </c>
      <c r="G981" s="24">
        <f>IF(OR(B981&amp;""="",NOT(ISNUMBER(A981))),"",IF(COUNTIFS($B$6:$B$2005,B981&amp;"",$A$6:$A$2005,"&gt;"&amp;A981)=0,1,0))</f>
        <v/>
      </c>
    </row>
    <row r="982">
      <c r="A982" s="13" t="n"/>
      <c r="B982" s="5" t="n"/>
      <c r="C982" s="19" t="n"/>
      <c r="D982" s="5" t="n"/>
      <c r="E982" s="5" t="n"/>
      <c r="F982" s="6">
        <f>IF(B982&amp;""="","",IFERROR(INDEX('الطلاب'!$C$6:$C$505,MATCH(B982&amp;"",'الطلاب'!$A$6:$A$505,0))&amp;"","كود غير موجود"))</f>
        <v/>
      </c>
      <c r="G982" s="24">
        <f>IF(OR(B982&amp;""="",NOT(ISNUMBER(A982))),"",IF(COUNTIFS($B$6:$B$2005,B982&amp;"",$A$6:$A$2005,"&gt;"&amp;A982)=0,1,0))</f>
        <v/>
      </c>
    </row>
    <row r="983">
      <c r="A983" s="13" t="n"/>
      <c r="B983" s="5" t="n"/>
      <c r="C983" s="19" t="n"/>
      <c r="D983" s="5" t="n"/>
      <c r="E983" s="5" t="n"/>
      <c r="F983" s="6">
        <f>IF(B983&amp;""="","",IFERROR(INDEX('الطلاب'!$C$6:$C$505,MATCH(B983&amp;"",'الطلاب'!$A$6:$A$505,0))&amp;"","كود غير موجود"))</f>
        <v/>
      </c>
      <c r="G983" s="24">
        <f>IF(OR(B983&amp;""="",NOT(ISNUMBER(A983))),"",IF(COUNTIFS($B$6:$B$2005,B983&amp;"",$A$6:$A$2005,"&gt;"&amp;A983)=0,1,0))</f>
        <v/>
      </c>
    </row>
    <row r="984">
      <c r="A984" s="13" t="n"/>
      <c r="B984" s="5" t="n"/>
      <c r="C984" s="19" t="n"/>
      <c r="D984" s="5" t="n"/>
      <c r="E984" s="5" t="n"/>
      <c r="F984" s="6">
        <f>IF(B984&amp;""="","",IFERROR(INDEX('الطلاب'!$C$6:$C$505,MATCH(B984&amp;"",'الطلاب'!$A$6:$A$505,0))&amp;"","كود غير موجود"))</f>
        <v/>
      </c>
      <c r="G984" s="24">
        <f>IF(OR(B984&amp;""="",NOT(ISNUMBER(A984))),"",IF(COUNTIFS($B$6:$B$2005,B984&amp;"",$A$6:$A$2005,"&gt;"&amp;A984)=0,1,0))</f>
        <v/>
      </c>
    </row>
    <row r="985">
      <c r="A985" s="13" t="n"/>
      <c r="B985" s="5" t="n"/>
      <c r="C985" s="19" t="n"/>
      <c r="D985" s="5" t="n"/>
      <c r="E985" s="5" t="n"/>
      <c r="F985" s="6">
        <f>IF(B985&amp;""="","",IFERROR(INDEX('الطلاب'!$C$6:$C$505,MATCH(B985&amp;"",'الطلاب'!$A$6:$A$505,0))&amp;"","كود غير موجود"))</f>
        <v/>
      </c>
      <c r="G985" s="24">
        <f>IF(OR(B985&amp;""="",NOT(ISNUMBER(A985))),"",IF(COUNTIFS($B$6:$B$2005,B985&amp;"",$A$6:$A$2005,"&gt;"&amp;A985)=0,1,0))</f>
        <v/>
      </c>
    </row>
    <row r="986">
      <c r="A986" s="13" t="n"/>
      <c r="B986" s="5" t="n"/>
      <c r="C986" s="19" t="n"/>
      <c r="D986" s="5" t="n"/>
      <c r="E986" s="5" t="n"/>
      <c r="F986" s="6">
        <f>IF(B986&amp;""="","",IFERROR(INDEX('الطلاب'!$C$6:$C$505,MATCH(B986&amp;"",'الطلاب'!$A$6:$A$505,0))&amp;"","كود غير موجود"))</f>
        <v/>
      </c>
      <c r="G986" s="24">
        <f>IF(OR(B986&amp;""="",NOT(ISNUMBER(A986))),"",IF(COUNTIFS($B$6:$B$2005,B986&amp;"",$A$6:$A$2005,"&gt;"&amp;A986)=0,1,0))</f>
        <v/>
      </c>
    </row>
    <row r="987">
      <c r="A987" s="13" t="n"/>
      <c r="B987" s="5" t="n"/>
      <c r="C987" s="19" t="n"/>
      <c r="D987" s="5" t="n"/>
      <c r="E987" s="5" t="n"/>
      <c r="F987" s="6">
        <f>IF(B987&amp;""="","",IFERROR(INDEX('الطلاب'!$C$6:$C$505,MATCH(B987&amp;"",'الطلاب'!$A$6:$A$505,0))&amp;"","كود غير موجود"))</f>
        <v/>
      </c>
      <c r="G987" s="24">
        <f>IF(OR(B987&amp;""="",NOT(ISNUMBER(A987))),"",IF(COUNTIFS($B$6:$B$2005,B987&amp;"",$A$6:$A$2005,"&gt;"&amp;A987)=0,1,0))</f>
        <v/>
      </c>
    </row>
    <row r="988">
      <c r="A988" s="13" t="n"/>
      <c r="B988" s="5" t="n"/>
      <c r="C988" s="19" t="n"/>
      <c r="D988" s="5" t="n"/>
      <c r="E988" s="5" t="n"/>
      <c r="F988" s="6">
        <f>IF(B988&amp;""="","",IFERROR(INDEX('الطلاب'!$C$6:$C$505,MATCH(B988&amp;"",'الطلاب'!$A$6:$A$505,0))&amp;"","كود غير موجود"))</f>
        <v/>
      </c>
      <c r="G988" s="24">
        <f>IF(OR(B988&amp;""="",NOT(ISNUMBER(A988))),"",IF(COUNTIFS($B$6:$B$2005,B988&amp;"",$A$6:$A$2005,"&gt;"&amp;A988)=0,1,0))</f>
        <v/>
      </c>
    </row>
    <row r="989">
      <c r="A989" s="13" t="n"/>
      <c r="B989" s="5" t="n"/>
      <c r="C989" s="19" t="n"/>
      <c r="D989" s="5" t="n"/>
      <c r="E989" s="5" t="n"/>
      <c r="F989" s="6">
        <f>IF(B989&amp;""="","",IFERROR(INDEX('الطلاب'!$C$6:$C$505,MATCH(B989&amp;"",'الطلاب'!$A$6:$A$505,0))&amp;"","كود غير موجود"))</f>
        <v/>
      </c>
      <c r="G989" s="24">
        <f>IF(OR(B989&amp;""="",NOT(ISNUMBER(A989))),"",IF(COUNTIFS($B$6:$B$2005,B989&amp;"",$A$6:$A$2005,"&gt;"&amp;A989)=0,1,0))</f>
        <v/>
      </c>
    </row>
    <row r="990">
      <c r="A990" s="13" t="n"/>
      <c r="B990" s="5" t="n"/>
      <c r="C990" s="19" t="n"/>
      <c r="D990" s="5" t="n"/>
      <c r="E990" s="5" t="n"/>
      <c r="F990" s="6">
        <f>IF(B990&amp;""="","",IFERROR(INDEX('الطلاب'!$C$6:$C$505,MATCH(B990&amp;"",'الطلاب'!$A$6:$A$505,0))&amp;"","كود غير موجود"))</f>
        <v/>
      </c>
      <c r="G990" s="24">
        <f>IF(OR(B990&amp;""="",NOT(ISNUMBER(A990))),"",IF(COUNTIFS($B$6:$B$2005,B990&amp;"",$A$6:$A$2005,"&gt;"&amp;A990)=0,1,0))</f>
        <v/>
      </c>
    </row>
    <row r="991">
      <c r="A991" s="13" t="n"/>
      <c r="B991" s="5" t="n"/>
      <c r="C991" s="19" t="n"/>
      <c r="D991" s="5" t="n"/>
      <c r="E991" s="5" t="n"/>
      <c r="F991" s="6">
        <f>IF(B991&amp;""="","",IFERROR(INDEX('الطلاب'!$C$6:$C$505,MATCH(B991&amp;"",'الطلاب'!$A$6:$A$505,0))&amp;"","كود غير موجود"))</f>
        <v/>
      </c>
      <c r="G991" s="24">
        <f>IF(OR(B991&amp;""="",NOT(ISNUMBER(A991))),"",IF(COUNTIFS($B$6:$B$2005,B991&amp;"",$A$6:$A$2005,"&gt;"&amp;A991)=0,1,0))</f>
        <v/>
      </c>
    </row>
    <row r="992">
      <c r="A992" s="13" t="n"/>
      <c r="B992" s="5" t="n"/>
      <c r="C992" s="19" t="n"/>
      <c r="D992" s="5" t="n"/>
      <c r="E992" s="5" t="n"/>
      <c r="F992" s="6">
        <f>IF(B992&amp;""="","",IFERROR(INDEX('الطلاب'!$C$6:$C$505,MATCH(B992&amp;"",'الطلاب'!$A$6:$A$505,0))&amp;"","كود غير موجود"))</f>
        <v/>
      </c>
      <c r="G992" s="24">
        <f>IF(OR(B992&amp;""="",NOT(ISNUMBER(A992))),"",IF(COUNTIFS($B$6:$B$2005,B992&amp;"",$A$6:$A$2005,"&gt;"&amp;A992)=0,1,0))</f>
        <v/>
      </c>
    </row>
    <row r="993">
      <c r="A993" s="13" t="n"/>
      <c r="B993" s="5" t="n"/>
      <c r="C993" s="19" t="n"/>
      <c r="D993" s="5" t="n"/>
      <c r="E993" s="5" t="n"/>
      <c r="F993" s="6">
        <f>IF(B993&amp;""="","",IFERROR(INDEX('الطلاب'!$C$6:$C$505,MATCH(B993&amp;"",'الطلاب'!$A$6:$A$505,0))&amp;"","كود غير موجود"))</f>
        <v/>
      </c>
      <c r="G993" s="24">
        <f>IF(OR(B993&amp;""="",NOT(ISNUMBER(A993))),"",IF(COUNTIFS($B$6:$B$2005,B993&amp;"",$A$6:$A$2005,"&gt;"&amp;A993)=0,1,0))</f>
        <v/>
      </c>
    </row>
    <row r="994">
      <c r="A994" s="13" t="n"/>
      <c r="B994" s="5" t="n"/>
      <c r="C994" s="19" t="n"/>
      <c r="D994" s="5" t="n"/>
      <c r="E994" s="5" t="n"/>
      <c r="F994" s="6">
        <f>IF(B994&amp;""="","",IFERROR(INDEX('الطلاب'!$C$6:$C$505,MATCH(B994&amp;"",'الطلاب'!$A$6:$A$505,0))&amp;"","كود غير موجود"))</f>
        <v/>
      </c>
      <c r="G994" s="24">
        <f>IF(OR(B994&amp;""="",NOT(ISNUMBER(A994))),"",IF(COUNTIFS($B$6:$B$2005,B994&amp;"",$A$6:$A$2005,"&gt;"&amp;A994)=0,1,0))</f>
        <v/>
      </c>
    </row>
    <row r="995">
      <c r="A995" s="13" t="n"/>
      <c r="B995" s="5" t="n"/>
      <c r="C995" s="19" t="n"/>
      <c r="D995" s="5" t="n"/>
      <c r="E995" s="5" t="n"/>
      <c r="F995" s="6">
        <f>IF(B995&amp;""="","",IFERROR(INDEX('الطلاب'!$C$6:$C$505,MATCH(B995&amp;"",'الطلاب'!$A$6:$A$505,0))&amp;"","كود غير موجود"))</f>
        <v/>
      </c>
      <c r="G995" s="24">
        <f>IF(OR(B995&amp;""="",NOT(ISNUMBER(A995))),"",IF(COUNTIFS($B$6:$B$2005,B995&amp;"",$A$6:$A$2005,"&gt;"&amp;A995)=0,1,0))</f>
        <v/>
      </c>
    </row>
    <row r="996">
      <c r="A996" s="13" t="n"/>
      <c r="B996" s="5" t="n"/>
      <c r="C996" s="19" t="n"/>
      <c r="D996" s="5" t="n"/>
      <c r="E996" s="5" t="n"/>
      <c r="F996" s="6">
        <f>IF(B996&amp;""="","",IFERROR(INDEX('الطلاب'!$C$6:$C$505,MATCH(B996&amp;"",'الطلاب'!$A$6:$A$505,0))&amp;"","كود غير موجود"))</f>
        <v/>
      </c>
      <c r="G996" s="24">
        <f>IF(OR(B996&amp;""="",NOT(ISNUMBER(A996))),"",IF(COUNTIFS($B$6:$B$2005,B996&amp;"",$A$6:$A$2005,"&gt;"&amp;A996)=0,1,0))</f>
        <v/>
      </c>
    </row>
    <row r="997">
      <c r="A997" s="13" t="n"/>
      <c r="B997" s="5" t="n"/>
      <c r="C997" s="19" t="n"/>
      <c r="D997" s="5" t="n"/>
      <c r="E997" s="5" t="n"/>
      <c r="F997" s="6">
        <f>IF(B997&amp;""="","",IFERROR(INDEX('الطلاب'!$C$6:$C$505,MATCH(B997&amp;"",'الطلاب'!$A$6:$A$505,0))&amp;"","كود غير موجود"))</f>
        <v/>
      </c>
      <c r="G997" s="24">
        <f>IF(OR(B997&amp;""="",NOT(ISNUMBER(A997))),"",IF(COUNTIFS($B$6:$B$2005,B997&amp;"",$A$6:$A$2005,"&gt;"&amp;A997)=0,1,0))</f>
        <v/>
      </c>
    </row>
    <row r="998">
      <c r="A998" s="13" t="n"/>
      <c r="B998" s="5" t="n"/>
      <c r="C998" s="19" t="n"/>
      <c r="D998" s="5" t="n"/>
      <c r="E998" s="5" t="n"/>
      <c r="F998" s="6">
        <f>IF(B998&amp;""="","",IFERROR(INDEX('الطلاب'!$C$6:$C$505,MATCH(B998&amp;"",'الطلاب'!$A$6:$A$505,0))&amp;"","كود غير موجود"))</f>
        <v/>
      </c>
      <c r="G998" s="24">
        <f>IF(OR(B998&amp;""="",NOT(ISNUMBER(A998))),"",IF(COUNTIFS($B$6:$B$2005,B998&amp;"",$A$6:$A$2005,"&gt;"&amp;A998)=0,1,0))</f>
        <v/>
      </c>
    </row>
    <row r="999">
      <c r="A999" s="13" t="n"/>
      <c r="B999" s="5" t="n"/>
      <c r="C999" s="19" t="n"/>
      <c r="D999" s="5" t="n"/>
      <c r="E999" s="5" t="n"/>
      <c r="F999" s="6">
        <f>IF(B999&amp;""="","",IFERROR(INDEX('الطلاب'!$C$6:$C$505,MATCH(B999&amp;"",'الطلاب'!$A$6:$A$505,0))&amp;"","كود غير موجود"))</f>
        <v/>
      </c>
      <c r="G999" s="24">
        <f>IF(OR(B999&amp;""="",NOT(ISNUMBER(A999))),"",IF(COUNTIFS($B$6:$B$2005,B999&amp;"",$A$6:$A$2005,"&gt;"&amp;A999)=0,1,0))</f>
        <v/>
      </c>
    </row>
    <row r="1000">
      <c r="A1000" s="13" t="n"/>
      <c r="B1000" s="5" t="n"/>
      <c r="C1000" s="19" t="n"/>
      <c r="D1000" s="5" t="n"/>
      <c r="E1000" s="5" t="n"/>
      <c r="F1000" s="6">
        <f>IF(B1000&amp;""="","",IFERROR(INDEX('الطلاب'!$C$6:$C$505,MATCH(B1000&amp;"",'الطلاب'!$A$6:$A$505,0))&amp;"","كود غير موجود"))</f>
        <v/>
      </c>
      <c r="G1000" s="24">
        <f>IF(OR(B1000&amp;""="",NOT(ISNUMBER(A1000))),"",IF(COUNTIFS($B$6:$B$2005,B1000&amp;"",$A$6:$A$2005,"&gt;"&amp;A1000)=0,1,0))</f>
        <v/>
      </c>
    </row>
    <row r="1001">
      <c r="A1001" s="13" t="n"/>
      <c r="B1001" s="5" t="n"/>
      <c r="C1001" s="19" t="n"/>
      <c r="D1001" s="5" t="n"/>
      <c r="E1001" s="5" t="n"/>
      <c r="F1001" s="6">
        <f>IF(B1001&amp;""="","",IFERROR(INDEX('الطلاب'!$C$6:$C$505,MATCH(B1001&amp;"",'الطلاب'!$A$6:$A$505,0))&amp;"","كود غير موجود"))</f>
        <v/>
      </c>
      <c r="G1001" s="24">
        <f>IF(OR(B1001&amp;""="",NOT(ISNUMBER(A1001))),"",IF(COUNTIFS($B$6:$B$2005,B1001&amp;"",$A$6:$A$2005,"&gt;"&amp;A1001)=0,1,0))</f>
        <v/>
      </c>
    </row>
    <row r="1002">
      <c r="A1002" s="13" t="n"/>
      <c r="B1002" s="5" t="n"/>
      <c r="C1002" s="19" t="n"/>
      <c r="D1002" s="5" t="n"/>
      <c r="E1002" s="5" t="n"/>
      <c r="F1002" s="6">
        <f>IF(B1002&amp;""="","",IFERROR(INDEX('الطلاب'!$C$6:$C$505,MATCH(B1002&amp;"",'الطلاب'!$A$6:$A$505,0))&amp;"","كود غير موجود"))</f>
        <v/>
      </c>
      <c r="G1002" s="24">
        <f>IF(OR(B1002&amp;""="",NOT(ISNUMBER(A1002))),"",IF(COUNTIFS($B$6:$B$2005,B1002&amp;"",$A$6:$A$2005,"&gt;"&amp;A1002)=0,1,0))</f>
        <v/>
      </c>
    </row>
    <row r="1003">
      <c r="A1003" s="13" t="n"/>
      <c r="B1003" s="5" t="n"/>
      <c r="C1003" s="19" t="n"/>
      <c r="D1003" s="5" t="n"/>
      <c r="E1003" s="5" t="n"/>
      <c r="F1003" s="6">
        <f>IF(B1003&amp;""="","",IFERROR(INDEX('الطلاب'!$C$6:$C$505,MATCH(B1003&amp;"",'الطلاب'!$A$6:$A$505,0))&amp;"","كود غير موجود"))</f>
        <v/>
      </c>
      <c r="G1003" s="24">
        <f>IF(OR(B1003&amp;""="",NOT(ISNUMBER(A1003))),"",IF(COUNTIFS($B$6:$B$2005,B1003&amp;"",$A$6:$A$2005,"&gt;"&amp;A1003)=0,1,0))</f>
        <v/>
      </c>
    </row>
    <row r="1004">
      <c r="A1004" s="13" t="n"/>
      <c r="B1004" s="5" t="n"/>
      <c r="C1004" s="19" t="n"/>
      <c r="D1004" s="5" t="n"/>
      <c r="E1004" s="5" t="n"/>
      <c r="F1004" s="6">
        <f>IF(B1004&amp;""="","",IFERROR(INDEX('الطلاب'!$C$6:$C$505,MATCH(B1004&amp;"",'الطلاب'!$A$6:$A$505,0))&amp;"","كود غير موجود"))</f>
        <v/>
      </c>
      <c r="G1004" s="24">
        <f>IF(OR(B1004&amp;""="",NOT(ISNUMBER(A1004))),"",IF(COUNTIFS($B$6:$B$2005,B1004&amp;"",$A$6:$A$2005,"&gt;"&amp;A1004)=0,1,0))</f>
        <v/>
      </c>
    </row>
    <row r="1005">
      <c r="A1005" s="13" t="n"/>
      <c r="B1005" s="5" t="n"/>
      <c r="C1005" s="19" t="n"/>
      <c r="D1005" s="5" t="n"/>
      <c r="E1005" s="5" t="n"/>
      <c r="F1005" s="6">
        <f>IF(B1005&amp;""="","",IFERROR(INDEX('الطلاب'!$C$6:$C$505,MATCH(B1005&amp;"",'الطلاب'!$A$6:$A$505,0))&amp;"","كود غير موجود"))</f>
        <v/>
      </c>
      <c r="G1005" s="24">
        <f>IF(OR(B1005&amp;""="",NOT(ISNUMBER(A1005))),"",IF(COUNTIFS($B$6:$B$2005,B1005&amp;"",$A$6:$A$2005,"&gt;"&amp;A1005)=0,1,0))</f>
        <v/>
      </c>
    </row>
    <row r="1006">
      <c r="A1006" s="13" t="n"/>
      <c r="B1006" s="5" t="n"/>
      <c r="C1006" s="19" t="n"/>
      <c r="D1006" s="5" t="n"/>
      <c r="E1006" s="5" t="n"/>
      <c r="F1006" s="6">
        <f>IF(B1006&amp;""="","",IFERROR(INDEX('الطلاب'!$C$6:$C$505,MATCH(B1006&amp;"",'الطلاب'!$A$6:$A$505,0))&amp;"","كود غير موجود"))</f>
        <v/>
      </c>
      <c r="G1006" s="24">
        <f>IF(OR(B1006&amp;""="",NOT(ISNUMBER(A1006))),"",IF(COUNTIFS($B$6:$B$2005,B1006&amp;"",$A$6:$A$2005,"&gt;"&amp;A1006)=0,1,0))</f>
        <v/>
      </c>
    </row>
    <row r="1007">
      <c r="A1007" s="13" t="n"/>
      <c r="B1007" s="5" t="n"/>
      <c r="C1007" s="19" t="n"/>
      <c r="D1007" s="5" t="n"/>
      <c r="E1007" s="5" t="n"/>
      <c r="F1007" s="6">
        <f>IF(B1007&amp;""="","",IFERROR(INDEX('الطلاب'!$C$6:$C$505,MATCH(B1007&amp;"",'الطلاب'!$A$6:$A$505,0))&amp;"","كود غير موجود"))</f>
        <v/>
      </c>
      <c r="G1007" s="24">
        <f>IF(OR(B1007&amp;""="",NOT(ISNUMBER(A1007))),"",IF(COUNTIFS($B$6:$B$2005,B1007&amp;"",$A$6:$A$2005,"&gt;"&amp;A1007)=0,1,0))</f>
        <v/>
      </c>
    </row>
    <row r="1008">
      <c r="A1008" s="13" t="n"/>
      <c r="B1008" s="5" t="n"/>
      <c r="C1008" s="19" t="n"/>
      <c r="D1008" s="5" t="n"/>
      <c r="E1008" s="5" t="n"/>
      <c r="F1008" s="6">
        <f>IF(B1008&amp;""="","",IFERROR(INDEX('الطلاب'!$C$6:$C$505,MATCH(B1008&amp;"",'الطلاب'!$A$6:$A$505,0))&amp;"","كود غير موجود"))</f>
        <v/>
      </c>
      <c r="G1008" s="24">
        <f>IF(OR(B1008&amp;""="",NOT(ISNUMBER(A1008))),"",IF(COUNTIFS($B$6:$B$2005,B1008&amp;"",$A$6:$A$2005,"&gt;"&amp;A1008)=0,1,0))</f>
        <v/>
      </c>
    </row>
    <row r="1009">
      <c r="A1009" s="13" t="n"/>
      <c r="B1009" s="5" t="n"/>
      <c r="C1009" s="19" t="n"/>
      <c r="D1009" s="5" t="n"/>
      <c r="E1009" s="5" t="n"/>
      <c r="F1009" s="6">
        <f>IF(B1009&amp;""="","",IFERROR(INDEX('الطلاب'!$C$6:$C$505,MATCH(B1009&amp;"",'الطلاب'!$A$6:$A$505,0))&amp;"","كود غير موجود"))</f>
        <v/>
      </c>
      <c r="G1009" s="24">
        <f>IF(OR(B1009&amp;""="",NOT(ISNUMBER(A1009))),"",IF(COUNTIFS($B$6:$B$2005,B1009&amp;"",$A$6:$A$2005,"&gt;"&amp;A1009)=0,1,0))</f>
        <v/>
      </c>
    </row>
    <row r="1010">
      <c r="A1010" s="13" t="n"/>
      <c r="B1010" s="5" t="n"/>
      <c r="C1010" s="19" t="n"/>
      <c r="D1010" s="5" t="n"/>
      <c r="E1010" s="5" t="n"/>
      <c r="F1010" s="6">
        <f>IF(B1010&amp;""="","",IFERROR(INDEX('الطلاب'!$C$6:$C$505,MATCH(B1010&amp;"",'الطلاب'!$A$6:$A$505,0))&amp;"","كود غير موجود"))</f>
        <v/>
      </c>
      <c r="G1010" s="24">
        <f>IF(OR(B1010&amp;""="",NOT(ISNUMBER(A1010))),"",IF(COUNTIFS($B$6:$B$2005,B1010&amp;"",$A$6:$A$2005,"&gt;"&amp;A1010)=0,1,0))</f>
        <v/>
      </c>
    </row>
    <row r="1011">
      <c r="A1011" s="13" t="n"/>
      <c r="B1011" s="5" t="n"/>
      <c r="C1011" s="19" t="n"/>
      <c r="D1011" s="5" t="n"/>
      <c r="E1011" s="5" t="n"/>
      <c r="F1011" s="6">
        <f>IF(B1011&amp;""="","",IFERROR(INDEX('الطلاب'!$C$6:$C$505,MATCH(B1011&amp;"",'الطلاب'!$A$6:$A$505,0))&amp;"","كود غير موجود"))</f>
        <v/>
      </c>
      <c r="G1011" s="24">
        <f>IF(OR(B1011&amp;""="",NOT(ISNUMBER(A1011))),"",IF(COUNTIFS($B$6:$B$2005,B1011&amp;"",$A$6:$A$2005,"&gt;"&amp;A1011)=0,1,0))</f>
        <v/>
      </c>
    </row>
    <row r="1012">
      <c r="A1012" s="13" t="n"/>
      <c r="B1012" s="5" t="n"/>
      <c r="C1012" s="19" t="n"/>
      <c r="D1012" s="5" t="n"/>
      <c r="E1012" s="5" t="n"/>
      <c r="F1012" s="6">
        <f>IF(B1012&amp;""="","",IFERROR(INDEX('الطلاب'!$C$6:$C$505,MATCH(B1012&amp;"",'الطلاب'!$A$6:$A$505,0))&amp;"","كود غير موجود"))</f>
        <v/>
      </c>
      <c r="G1012" s="24">
        <f>IF(OR(B1012&amp;""="",NOT(ISNUMBER(A1012))),"",IF(COUNTIFS($B$6:$B$2005,B1012&amp;"",$A$6:$A$2005,"&gt;"&amp;A1012)=0,1,0))</f>
        <v/>
      </c>
    </row>
    <row r="1013">
      <c r="A1013" s="13" t="n"/>
      <c r="B1013" s="5" t="n"/>
      <c r="C1013" s="19" t="n"/>
      <c r="D1013" s="5" t="n"/>
      <c r="E1013" s="5" t="n"/>
      <c r="F1013" s="6">
        <f>IF(B1013&amp;""="","",IFERROR(INDEX('الطلاب'!$C$6:$C$505,MATCH(B1013&amp;"",'الطلاب'!$A$6:$A$505,0))&amp;"","كود غير موجود"))</f>
        <v/>
      </c>
      <c r="G1013" s="24">
        <f>IF(OR(B1013&amp;""="",NOT(ISNUMBER(A1013))),"",IF(COUNTIFS($B$6:$B$2005,B1013&amp;"",$A$6:$A$2005,"&gt;"&amp;A1013)=0,1,0))</f>
        <v/>
      </c>
    </row>
    <row r="1014">
      <c r="A1014" s="13" t="n"/>
      <c r="B1014" s="5" t="n"/>
      <c r="C1014" s="19" t="n"/>
      <c r="D1014" s="5" t="n"/>
      <c r="E1014" s="5" t="n"/>
      <c r="F1014" s="6">
        <f>IF(B1014&amp;""="","",IFERROR(INDEX('الطلاب'!$C$6:$C$505,MATCH(B1014&amp;"",'الطلاب'!$A$6:$A$505,0))&amp;"","كود غير موجود"))</f>
        <v/>
      </c>
      <c r="G1014" s="24">
        <f>IF(OR(B1014&amp;""="",NOT(ISNUMBER(A1014))),"",IF(COUNTIFS($B$6:$B$2005,B1014&amp;"",$A$6:$A$2005,"&gt;"&amp;A1014)=0,1,0))</f>
        <v/>
      </c>
    </row>
    <row r="1015">
      <c r="A1015" s="13" t="n"/>
      <c r="B1015" s="5" t="n"/>
      <c r="C1015" s="19" t="n"/>
      <c r="D1015" s="5" t="n"/>
      <c r="E1015" s="5" t="n"/>
      <c r="F1015" s="6">
        <f>IF(B1015&amp;""="","",IFERROR(INDEX('الطلاب'!$C$6:$C$505,MATCH(B1015&amp;"",'الطلاب'!$A$6:$A$505,0))&amp;"","كود غير موجود"))</f>
        <v/>
      </c>
      <c r="G1015" s="24">
        <f>IF(OR(B1015&amp;""="",NOT(ISNUMBER(A1015))),"",IF(COUNTIFS($B$6:$B$2005,B1015&amp;"",$A$6:$A$2005,"&gt;"&amp;A1015)=0,1,0))</f>
        <v/>
      </c>
    </row>
    <row r="1016">
      <c r="A1016" s="13" t="n"/>
      <c r="B1016" s="5" t="n"/>
      <c r="C1016" s="19" t="n"/>
      <c r="D1016" s="5" t="n"/>
      <c r="E1016" s="5" t="n"/>
      <c r="F1016" s="6">
        <f>IF(B1016&amp;""="","",IFERROR(INDEX('الطلاب'!$C$6:$C$505,MATCH(B1016&amp;"",'الطلاب'!$A$6:$A$505,0))&amp;"","كود غير موجود"))</f>
        <v/>
      </c>
      <c r="G1016" s="24">
        <f>IF(OR(B1016&amp;""="",NOT(ISNUMBER(A1016))),"",IF(COUNTIFS($B$6:$B$2005,B1016&amp;"",$A$6:$A$2005,"&gt;"&amp;A1016)=0,1,0))</f>
        <v/>
      </c>
    </row>
    <row r="1017">
      <c r="A1017" s="13" t="n"/>
      <c r="B1017" s="5" t="n"/>
      <c r="C1017" s="19" t="n"/>
      <c r="D1017" s="5" t="n"/>
      <c r="E1017" s="5" t="n"/>
      <c r="F1017" s="6">
        <f>IF(B1017&amp;""="","",IFERROR(INDEX('الطلاب'!$C$6:$C$505,MATCH(B1017&amp;"",'الطلاب'!$A$6:$A$505,0))&amp;"","كود غير موجود"))</f>
        <v/>
      </c>
      <c r="G1017" s="24">
        <f>IF(OR(B1017&amp;""="",NOT(ISNUMBER(A1017))),"",IF(COUNTIFS($B$6:$B$2005,B1017&amp;"",$A$6:$A$2005,"&gt;"&amp;A1017)=0,1,0))</f>
        <v/>
      </c>
    </row>
    <row r="1018">
      <c r="A1018" s="13" t="n"/>
      <c r="B1018" s="5" t="n"/>
      <c r="C1018" s="19" t="n"/>
      <c r="D1018" s="5" t="n"/>
      <c r="E1018" s="5" t="n"/>
      <c r="F1018" s="6">
        <f>IF(B1018&amp;""="","",IFERROR(INDEX('الطلاب'!$C$6:$C$505,MATCH(B1018&amp;"",'الطلاب'!$A$6:$A$505,0))&amp;"","كود غير موجود"))</f>
        <v/>
      </c>
      <c r="G1018" s="24">
        <f>IF(OR(B1018&amp;""="",NOT(ISNUMBER(A1018))),"",IF(COUNTIFS($B$6:$B$2005,B1018&amp;"",$A$6:$A$2005,"&gt;"&amp;A1018)=0,1,0))</f>
        <v/>
      </c>
    </row>
    <row r="1019">
      <c r="A1019" s="13" t="n"/>
      <c r="B1019" s="5" t="n"/>
      <c r="C1019" s="19" t="n"/>
      <c r="D1019" s="5" t="n"/>
      <c r="E1019" s="5" t="n"/>
      <c r="F1019" s="6">
        <f>IF(B1019&amp;""="","",IFERROR(INDEX('الطلاب'!$C$6:$C$505,MATCH(B1019&amp;"",'الطلاب'!$A$6:$A$505,0))&amp;"","كود غير موجود"))</f>
        <v/>
      </c>
      <c r="G1019" s="24">
        <f>IF(OR(B1019&amp;""="",NOT(ISNUMBER(A1019))),"",IF(COUNTIFS($B$6:$B$2005,B1019&amp;"",$A$6:$A$2005,"&gt;"&amp;A1019)=0,1,0))</f>
        <v/>
      </c>
    </row>
    <row r="1020">
      <c r="A1020" s="13" t="n"/>
      <c r="B1020" s="5" t="n"/>
      <c r="C1020" s="19" t="n"/>
      <c r="D1020" s="5" t="n"/>
      <c r="E1020" s="5" t="n"/>
      <c r="F1020" s="6">
        <f>IF(B1020&amp;""="","",IFERROR(INDEX('الطلاب'!$C$6:$C$505,MATCH(B1020&amp;"",'الطلاب'!$A$6:$A$505,0))&amp;"","كود غير موجود"))</f>
        <v/>
      </c>
      <c r="G1020" s="24">
        <f>IF(OR(B1020&amp;""="",NOT(ISNUMBER(A1020))),"",IF(COUNTIFS($B$6:$B$2005,B1020&amp;"",$A$6:$A$2005,"&gt;"&amp;A1020)=0,1,0))</f>
        <v/>
      </c>
    </row>
    <row r="1021">
      <c r="A1021" s="13" t="n"/>
      <c r="B1021" s="5" t="n"/>
      <c r="C1021" s="19" t="n"/>
      <c r="D1021" s="5" t="n"/>
      <c r="E1021" s="5" t="n"/>
      <c r="F1021" s="6">
        <f>IF(B1021&amp;""="","",IFERROR(INDEX('الطلاب'!$C$6:$C$505,MATCH(B1021&amp;"",'الطلاب'!$A$6:$A$505,0))&amp;"","كود غير موجود"))</f>
        <v/>
      </c>
      <c r="G1021" s="24">
        <f>IF(OR(B1021&amp;""="",NOT(ISNUMBER(A1021))),"",IF(COUNTIFS($B$6:$B$2005,B1021&amp;"",$A$6:$A$2005,"&gt;"&amp;A1021)=0,1,0))</f>
        <v/>
      </c>
    </row>
    <row r="1022">
      <c r="A1022" s="13" t="n"/>
      <c r="B1022" s="5" t="n"/>
      <c r="C1022" s="19" t="n"/>
      <c r="D1022" s="5" t="n"/>
      <c r="E1022" s="5" t="n"/>
      <c r="F1022" s="6">
        <f>IF(B1022&amp;""="","",IFERROR(INDEX('الطلاب'!$C$6:$C$505,MATCH(B1022&amp;"",'الطلاب'!$A$6:$A$505,0))&amp;"","كود غير موجود"))</f>
        <v/>
      </c>
      <c r="G1022" s="24">
        <f>IF(OR(B1022&amp;""="",NOT(ISNUMBER(A1022))),"",IF(COUNTIFS($B$6:$B$2005,B1022&amp;"",$A$6:$A$2005,"&gt;"&amp;A1022)=0,1,0))</f>
        <v/>
      </c>
    </row>
    <row r="1023">
      <c r="A1023" s="13" t="n"/>
      <c r="B1023" s="5" t="n"/>
      <c r="C1023" s="19" t="n"/>
      <c r="D1023" s="5" t="n"/>
      <c r="E1023" s="5" t="n"/>
      <c r="F1023" s="6">
        <f>IF(B1023&amp;""="","",IFERROR(INDEX('الطلاب'!$C$6:$C$505,MATCH(B1023&amp;"",'الطلاب'!$A$6:$A$505,0))&amp;"","كود غير موجود"))</f>
        <v/>
      </c>
      <c r="G1023" s="24">
        <f>IF(OR(B1023&amp;""="",NOT(ISNUMBER(A1023))),"",IF(COUNTIFS($B$6:$B$2005,B1023&amp;"",$A$6:$A$2005,"&gt;"&amp;A1023)=0,1,0))</f>
        <v/>
      </c>
    </row>
    <row r="1024">
      <c r="A1024" s="13" t="n"/>
      <c r="B1024" s="5" t="n"/>
      <c r="C1024" s="19" t="n"/>
      <c r="D1024" s="5" t="n"/>
      <c r="E1024" s="5" t="n"/>
      <c r="F1024" s="6">
        <f>IF(B1024&amp;""="","",IFERROR(INDEX('الطلاب'!$C$6:$C$505,MATCH(B1024&amp;"",'الطلاب'!$A$6:$A$505,0))&amp;"","كود غير موجود"))</f>
        <v/>
      </c>
      <c r="G1024" s="24">
        <f>IF(OR(B1024&amp;""="",NOT(ISNUMBER(A1024))),"",IF(COUNTIFS($B$6:$B$2005,B1024&amp;"",$A$6:$A$2005,"&gt;"&amp;A1024)=0,1,0))</f>
        <v/>
      </c>
    </row>
    <row r="1025">
      <c r="A1025" s="13" t="n"/>
      <c r="B1025" s="5" t="n"/>
      <c r="C1025" s="19" t="n"/>
      <c r="D1025" s="5" t="n"/>
      <c r="E1025" s="5" t="n"/>
      <c r="F1025" s="6">
        <f>IF(B1025&amp;""="","",IFERROR(INDEX('الطلاب'!$C$6:$C$505,MATCH(B1025&amp;"",'الطلاب'!$A$6:$A$505,0))&amp;"","كود غير موجود"))</f>
        <v/>
      </c>
      <c r="G1025" s="24">
        <f>IF(OR(B1025&amp;""="",NOT(ISNUMBER(A1025))),"",IF(COUNTIFS($B$6:$B$2005,B1025&amp;"",$A$6:$A$2005,"&gt;"&amp;A1025)=0,1,0))</f>
        <v/>
      </c>
    </row>
    <row r="1026">
      <c r="A1026" s="13" t="n"/>
      <c r="B1026" s="5" t="n"/>
      <c r="C1026" s="19" t="n"/>
      <c r="D1026" s="5" t="n"/>
      <c r="E1026" s="5" t="n"/>
      <c r="F1026" s="6">
        <f>IF(B1026&amp;""="","",IFERROR(INDEX('الطلاب'!$C$6:$C$505,MATCH(B1026&amp;"",'الطلاب'!$A$6:$A$505,0))&amp;"","كود غير موجود"))</f>
        <v/>
      </c>
      <c r="G1026" s="24">
        <f>IF(OR(B1026&amp;""="",NOT(ISNUMBER(A1026))),"",IF(COUNTIFS($B$6:$B$2005,B1026&amp;"",$A$6:$A$2005,"&gt;"&amp;A1026)=0,1,0))</f>
        <v/>
      </c>
    </row>
    <row r="1027">
      <c r="A1027" s="13" t="n"/>
      <c r="B1027" s="5" t="n"/>
      <c r="C1027" s="19" t="n"/>
      <c r="D1027" s="5" t="n"/>
      <c r="E1027" s="5" t="n"/>
      <c r="F1027" s="6">
        <f>IF(B1027&amp;""="","",IFERROR(INDEX('الطلاب'!$C$6:$C$505,MATCH(B1027&amp;"",'الطلاب'!$A$6:$A$505,0))&amp;"","كود غير موجود"))</f>
        <v/>
      </c>
      <c r="G1027" s="24">
        <f>IF(OR(B1027&amp;""="",NOT(ISNUMBER(A1027))),"",IF(COUNTIFS($B$6:$B$2005,B1027&amp;"",$A$6:$A$2005,"&gt;"&amp;A1027)=0,1,0))</f>
        <v/>
      </c>
    </row>
    <row r="1028">
      <c r="A1028" s="13" t="n"/>
      <c r="B1028" s="5" t="n"/>
      <c r="C1028" s="19" t="n"/>
      <c r="D1028" s="5" t="n"/>
      <c r="E1028" s="5" t="n"/>
      <c r="F1028" s="6">
        <f>IF(B1028&amp;""="","",IFERROR(INDEX('الطلاب'!$C$6:$C$505,MATCH(B1028&amp;"",'الطلاب'!$A$6:$A$505,0))&amp;"","كود غير موجود"))</f>
        <v/>
      </c>
      <c r="G1028" s="24">
        <f>IF(OR(B1028&amp;""="",NOT(ISNUMBER(A1028))),"",IF(COUNTIFS($B$6:$B$2005,B1028&amp;"",$A$6:$A$2005,"&gt;"&amp;A1028)=0,1,0))</f>
        <v/>
      </c>
    </row>
    <row r="1029">
      <c r="A1029" s="13" t="n"/>
      <c r="B1029" s="5" t="n"/>
      <c r="C1029" s="19" t="n"/>
      <c r="D1029" s="5" t="n"/>
      <c r="E1029" s="5" t="n"/>
      <c r="F1029" s="6">
        <f>IF(B1029&amp;""="","",IFERROR(INDEX('الطلاب'!$C$6:$C$505,MATCH(B1029&amp;"",'الطلاب'!$A$6:$A$505,0))&amp;"","كود غير موجود"))</f>
        <v/>
      </c>
      <c r="G1029" s="24">
        <f>IF(OR(B1029&amp;""="",NOT(ISNUMBER(A1029))),"",IF(COUNTIFS($B$6:$B$2005,B1029&amp;"",$A$6:$A$2005,"&gt;"&amp;A1029)=0,1,0))</f>
        <v/>
      </c>
    </row>
    <row r="1030">
      <c r="A1030" s="13" t="n"/>
      <c r="B1030" s="5" t="n"/>
      <c r="C1030" s="19" t="n"/>
      <c r="D1030" s="5" t="n"/>
      <c r="E1030" s="5" t="n"/>
      <c r="F1030" s="6">
        <f>IF(B1030&amp;""="","",IFERROR(INDEX('الطلاب'!$C$6:$C$505,MATCH(B1030&amp;"",'الطلاب'!$A$6:$A$505,0))&amp;"","كود غير موجود"))</f>
        <v/>
      </c>
      <c r="G1030" s="24">
        <f>IF(OR(B1030&amp;""="",NOT(ISNUMBER(A1030))),"",IF(COUNTIFS($B$6:$B$2005,B1030&amp;"",$A$6:$A$2005,"&gt;"&amp;A1030)=0,1,0))</f>
        <v/>
      </c>
    </row>
    <row r="1031">
      <c r="A1031" s="13" t="n"/>
      <c r="B1031" s="5" t="n"/>
      <c r="C1031" s="19" t="n"/>
      <c r="D1031" s="5" t="n"/>
      <c r="E1031" s="5" t="n"/>
      <c r="F1031" s="6">
        <f>IF(B1031&amp;""="","",IFERROR(INDEX('الطلاب'!$C$6:$C$505,MATCH(B1031&amp;"",'الطلاب'!$A$6:$A$505,0))&amp;"","كود غير موجود"))</f>
        <v/>
      </c>
      <c r="G1031" s="24">
        <f>IF(OR(B1031&amp;""="",NOT(ISNUMBER(A1031))),"",IF(COUNTIFS($B$6:$B$2005,B1031&amp;"",$A$6:$A$2005,"&gt;"&amp;A1031)=0,1,0))</f>
        <v/>
      </c>
    </row>
    <row r="1032">
      <c r="A1032" s="13" t="n"/>
      <c r="B1032" s="5" t="n"/>
      <c r="C1032" s="19" t="n"/>
      <c r="D1032" s="5" t="n"/>
      <c r="E1032" s="5" t="n"/>
      <c r="F1032" s="6">
        <f>IF(B1032&amp;""="","",IFERROR(INDEX('الطلاب'!$C$6:$C$505,MATCH(B1032&amp;"",'الطلاب'!$A$6:$A$505,0))&amp;"","كود غير موجود"))</f>
        <v/>
      </c>
      <c r="G1032" s="24">
        <f>IF(OR(B1032&amp;""="",NOT(ISNUMBER(A1032))),"",IF(COUNTIFS($B$6:$B$2005,B1032&amp;"",$A$6:$A$2005,"&gt;"&amp;A1032)=0,1,0))</f>
        <v/>
      </c>
    </row>
    <row r="1033">
      <c r="A1033" s="13" t="n"/>
      <c r="B1033" s="5" t="n"/>
      <c r="C1033" s="19" t="n"/>
      <c r="D1033" s="5" t="n"/>
      <c r="E1033" s="5" t="n"/>
      <c r="F1033" s="6">
        <f>IF(B1033&amp;""="","",IFERROR(INDEX('الطلاب'!$C$6:$C$505,MATCH(B1033&amp;"",'الطلاب'!$A$6:$A$505,0))&amp;"","كود غير موجود"))</f>
        <v/>
      </c>
      <c r="G1033" s="24">
        <f>IF(OR(B1033&amp;""="",NOT(ISNUMBER(A1033))),"",IF(COUNTIFS($B$6:$B$2005,B1033&amp;"",$A$6:$A$2005,"&gt;"&amp;A1033)=0,1,0))</f>
        <v/>
      </c>
    </row>
    <row r="1034">
      <c r="A1034" s="13" t="n"/>
      <c r="B1034" s="5" t="n"/>
      <c r="C1034" s="19" t="n"/>
      <c r="D1034" s="5" t="n"/>
      <c r="E1034" s="5" t="n"/>
      <c r="F1034" s="6">
        <f>IF(B1034&amp;""="","",IFERROR(INDEX('الطلاب'!$C$6:$C$505,MATCH(B1034&amp;"",'الطلاب'!$A$6:$A$505,0))&amp;"","كود غير موجود"))</f>
        <v/>
      </c>
      <c r="G1034" s="24">
        <f>IF(OR(B1034&amp;""="",NOT(ISNUMBER(A1034))),"",IF(COUNTIFS($B$6:$B$2005,B1034&amp;"",$A$6:$A$2005,"&gt;"&amp;A1034)=0,1,0))</f>
        <v/>
      </c>
    </row>
    <row r="1035">
      <c r="A1035" s="13" t="n"/>
      <c r="B1035" s="5" t="n"/>
      <c r="C1035" s="19" t="n"/>
      <c r="D1035" s="5" t="n"/>
      <c r="E1035" s="5" t="n"/>
      <c r="F1035" s="6">
        <f>IF(B1035&amp;""="","",IFERROR(INDEX('الطلاب'!$C$6:$C$505,MATCH(B1035&amp;"",'الطلاب'!$A$6:$A$505,0))&amp;"","كود غير موجود"))</f>
        <v/>
      </c>
      <c r="G1035" s="24">
        <f>IF(OR(B1035&amp;""="",NOT(ISNUMBER(A1035))),"",IF(COUNTIFS($B$6:$B$2005,B1035&amp;"",$A$6:$A$2005,"&gt;"&amp;A1035)=0,1,0))</f>
        <v/>
      </c>
    </row>
    <row r="1036">
      <c r="A1036" s="13" t="n"/>
      <c r="B1036" s="5" t="n"/>
      <c r="C1036" s="19" t="n"/>
      <c r="D1036" s="5" t="n"/>
      <c r="E1036" s="5" t="n"/>
      <c r="F1036" s="6">
        <f>IF(B1036&amp;""="","",IFERROR(INDEX('الطلاب'!$C$6:$C$505,MATCH(B1036&amp;"",'الطلاب'!$A$6:$A$505,0))&amp;"","كود غير موجود"))</f>
        <v/>
      </c>
      <c r="G1036" s="24">
        <f>IF(OR(B1036&amp;""="",NOT(ISNUMBER(A1036))),"",IF(COUNTIFS($B$6:$B$2005,B1036&amp;"",$A$6:$A$2005,"&gt;"&amp;A1036)=0,1,0))</f>
        <v/>
      </c>
    </row>
    <row r="1037">
      <c r="A1037" s="13" t="n"/>
      <c r="B1037" s="5" t="n"/>
      <c r="C1037" s="19" t="n"/>
      <c r="D1037" s="5" t="n"/>
      <c r="E1037" s="5" t="n"/>
      <c r="F1037" s="6">
        <f>IF(B1037&amp;""="","",IFERROR(INDEX('الطلاب'!$C$6:$C$505,MATCH(B1037&amp;"",'الطلاب'!$A$6:$A$505,0))&amp;"","كود غير موجود"))</f>
        <v/>
      </c>
      <c r="G1037" s="24">
        <f>IF(OR(B1037&amp;""="",NOT(ISNUMBER(A1037))),"",IF(COUNTIFS($B$6:$B$2005,B1037&amp;"",$A$6:$A$2005,"&gt;"&amp;A1037)=0,1,0))</f>
        <v/>
      </c>
    </row>
    <row r="1038">
      <c r="A1038" s="13" t="n"/>
      <c r="B1038" s="5" t="n"/>
      <c r="C1038" s="19" t="n"/>
      <c r="D1038" s="5" t="n"/>
      <c r="E1038" s="5" t="n"/>
      <c r="F1038" s="6">
        <f>IF(B1038&amp;""="","",IFERROR(INDEX('الطلاب'!$C$6:$C$505,MATCH(B1038&amp;"",'الطلاب'!$A$6:$A$505,0))&amp;"","كود غير موجود"))</f>
        <v/>
      </c>
      <c r="G1038" s="24">
        <f>IF(OR(B1038&amp;""="",NOT(ISNUMBER(A1038))),"",IF(COUNTIFS($B$6:$B$2005,B1038&amp;"",$A$6:$A$2005,"&gt;"&amp;A1038)=0,1,0))</f>
        <v/>
      </c>
    </row>
    <row r="1039">
      <c r="A1039" s="13" t="n"/>
      <c r="B1039" s="5" t="n"/>
      <c r="C1039" s="19" t="n"/>
      <c r="D1039" s="5" t="n"/>
      <c r="E1039" s="5" t="n"/>
      <c r="F1039" s="6">
        <f>IF(B1039&amp;""="","",IFERROR(INDEX('الطلاب'!$C$6:$C$505,MATCH(B1039&amp;"",'الطلاب'!$A$6:$A$505,0))&amp;"","كود غير موجود"))</f>
        <v/>
      </c>
      <c r="G1039" s="24">
        <f>IF(OR(B1039&amp;""="",NOT(ISNUMBER(A1039))),"",IF(COUNTIFS($B$6:$B$2005,B1039&amp;"",$A$6:$A$2005,"&gt;"&amp;A1039)=0,1,0))</f>
        <v/>
      </c>
    </row>
    <row r="1040">
      <c r="A1040" s="13" t="n"/>
      <c r="B1040" s="5" t="n"/>
      <c r="C1040" s="19" t="n"/>
      <c r="D1040" s="5" t="n"/>
      <c r="E1040" s="5" t="n"/>
      <c r="F1040" s="6">
        <f>IF(B1040&amp;""="","",IFERROR(INDEX('الطلاب'!$C$6:$C$505,MATCH(B1040&amp;"",'الطلاب'!$A$6:$A$505,0))&amp;"","كود غير موجود"))</f>
        <v/>
      </c>
      <c r="G1040" s="24">
        <f>IF(OR(B1040&amp;""="",NOT(ISNUMBER(A1040))),"",IF(COUNTIFS($B$6:$B$2005,B1040&amp;"",$A$6:$A$2005,"&gt;"&amp;A1040)=0,1,0))</f>
        <v/>
      </c>
    </row>
    <row r="1041">
      <c r="A1041" s="13" t="n"/>
      <c r="B1041" s="5" t="n"/>
      <c r="C1041" s="19" t="n"/>
      <c r="D1041" s="5" t="n"/>
      <c r="E1041" s="5" t="n"/>
      <c r="F1041" s="6">
        <f>IF(B1041&amp;""="","",IFERROR(INDEX('الطلاب'!$C$6:$C$505,MATCH(B1041&amp;"",'الطلاب'!$A$6:$A$505,0))&amp;"","كود غير موجود"))</f>
        <v/>
      </c>
      <c r="G1041" s="24">
        <f>IF(OR(B1041&amp;""="",NOT(ISNUMBER(A1041))),"",IF(COUNTIFS($B$6:$B$2005,B1041&amp;"",$A$6:$A$2005,"&gt;"&amp;A1041)=0,1,0))</f>
        <v/>
      </c>
    </row>
    <row r="1042">
      <c r="A1042" s="13" t="n"/>
      <c r="B1042" s="5" t="n"/>
      <c r="C1042" s="19" t="n"/>
      <c r="D1042" s="5" t="n"/>
      <c r="E1042" s="5" t="n"/>
      <c r="F1042" s="6">
        <f>IF(B1042&amp;""="","",IFERROR(INDEX('الطلاب'!$C$6:$C$505,MATCH(B1042&amp;"",'الطلاب'!$A$6:$A$505,0))&amp;"","كود غير موجود"))</f>
        <v/>
      </c>
      <c r="G1042" s="24">
        <f>IF(OR(B1042&amp;""="",NOT(ISNUMBER(A1042))),"",IF(COUNTIFS($B$6:$B$2005,B1042&amp;"",$A$6:$A$2005,"&gt;"&amp;A1042)=0,1,0))</f>
        <v/>
      </c>
    </row>
    <row r="1043">
      <c r="A1043" s="13" t="n"/>
      <c r="B1043" s="5" t="n"/>
      <c r="C1043" s="19" t="n"/>
      <c r="D1043" s="5" t="n"/>
      <c r="E1043" s="5" t="n"/>
      <c r="F1043" s="6">
        <f>IF(B1043&amp;""="","",IFERROR(INDEX('الطلاب'!$C$6:$C$505,MATCH(B1043&amp;"",'الطلاب'!$A$6:$A$505,0))&amp;"","كود غير موجود"))</f>
        <v/>
      </c>
      <c r="G1043" s="24">
        <f>IF(OR(B1043&amp;""="",NOT(ISNUMBER(A1043))),"",IF(COUNTIFS($B$6:$B$2005,B1043&amp;"",$A$6:$A$2005,"&gt;"&amp;A1043)=0,1,0))</f>
        <v/>
      </c>
    </row>
    <row r="1044">
      <c r="A1044" s="13" t="n"/>
      <c r="B1044" s="5" t="n"/>
      <c r="C1044" s="19" t="n"/>
      <c r="D1044" s="5" t="n"/>
      <c r="E1044" s="5" t="n"/>
      <c r="F1044" s="6">
        <f>IF(B1044&amp;""="","",IFERROR(INDEX('الطلاب'!$C$6:$C$505,MATCH(B1044&amp;"",'الطلاب'!$A$6:$A$505,0))&amp;"","كود غير موجود"))</f>
        <v/>
      </c>
      <c r="G1044" s="24">
        <f>IF(OR(B1044&amp;""="",NOT(ISNUMBER(A1044))),"",IF(COUNTIFS($B$6:$B$2005,B1044&amp;"",$A$6:$A$2005,"&gt;"&amp;A1044)=0,1,0))</f>
        <v/>
      </c>
    </row>
    <row r="1045">
      <c r="A1045" s="13" t="n"/>
      <c r="B1045" s="5" t="n"/>
      <c r="C1045" s="19" t="n"/>
      <c r="D1045" s="5" t="n"/>
      <c r="E1045" s="5" t="n"/>
      <c r="F1045" s="6">
        <f>IF(B1045&amp;""="","",IFERROR(INDEX('الطلاب'!$C$6:$C$505,MATCH(B1045&amp;"",'الطلاب'!$A$6:$A$505,0))&amp;"","كود غير موجود"))</f>
        <v/>
      </c>
      <c r="G1045" s="24">
        <f>IF(OR(B1045&amp;""="",NOT(ISNUMBER(A1045))),"",IF(COUNTIFS($B$6:$B$2005,B1045&amp;"",$A$6:$A$2005,"&gt;"&amp;A1045)=0,1,0))</f>
        <v/>
      </c>
    </row>
    <row r="1046">
      <c r="A1046" s="13" t="n"/>
      <c r="B1046" s="5" t="n"/>
      <c r="C1046" s="19" t="n"/>
      <c r="D1046" s="5" t="n"/>
      <c r="E1046" s="5" t="n"/>
      <c r="F1046" s="6">
        <f>IF(B1046&amp;""="","",IFERROR(INDEX('الطلاب'!$C$6:$C$505,MATCH(B1046&amp;"",'الطلاب'!$A$6:$A$505,0))&amp;"","كود غير موجود"))</f>
        <v/>
      </c>
      <c r="G1046" s="24">
        <f>IF(OR(B1046&amp;""="",NOT(ISNUMBER(A1046))),"",IF(COUNTIFS($B$6:$B$2005,B1046&amp;"",$A$6:$A$2005,"&gt;"&amp;A1046)=0,1,0))</f>
        <v/>
      </c>
    </row>
    <row r="1047">
      <c r="A1047" s="13" t="n"/>
      <c r="B1047" s="5" t="n"/>
      <c r="C1047" s="19" t="n"/>
      <c r="D1047" s="5" t="n"/>
      <c r="E1047" s="5" t="n"/>
      <c r="F1047" s="6">
        <f>IF(B1047&amp;""="","",IFERROR(INDEX('الطلاب'!$C$6:$C$505,MATCH(B1047&amp;"",'الطلاب'!$A$6:$A$505,0))&amp;"","كود غير موجود"))</f>
        <v/>
      </c>
      <c r="G1047" s="24">
        <f>IF(OR(B1047&amp;""="",NOT(ISNUMBER(A1047))),"",IF(COUNTIFS($B$6:$B$2005,B1047&amp;"",$A$6:$A$2005,"&gt;"&amp;A1047)=0,1,0))</f>
        <v/>
      </c>
    </row>
    <row r="1048">
      <c r="A1048" s="13" t="n"/>
      <c r="B1048" s="5" t="n"/>
      <c r="C1048" s="19" t="n"/>
      <c r="D1048" s="5" t="n"/>
      <c r="E1048" s="5" t="n"/>
      <c r="F1048" s="6">
        <f>IF(B1048&amp;""="","",IFERROR(INDEX('الطلاب'!$C$6:$C$505,MATCH(B1048&amp;"",'الطلاب'!$A$6:$A$505,0))&amp;"","كود غير موجود"))</f>
        <v/>
      </c>
      <c r="G1048" s="24">
        <f>IF(OR(B1048&amp;""="",NOT(ISNUMBER(A1048))),"",IF(COUNTIFS($B$6:$B$2005,B1048&amp;"",$A$6:$A$2005,"&gt;"&amp;A1048)=0,1,0))</f>
        <v/>
      </c>
    </row>
    <row r="1049">
      <c r="A1049" s="13" t="n"/>
      <c r="B1049" s="5" t="n"/>
      <c r="C1049" s="19" t="n"/>
      <c r="D1049" s="5" t="n"/>
      <c r="E1049" s="5" t="n"/>
      <c r="F1049" s="6">
        <f>IF(B1049&amp;""="","",IFERROR(INDEX('الطلاب'!$C$6:$C$505,MATCH(B1049&amp;"",'الطلاب'!$A$6:$A$505,0))&amp;"","كود غير موجود"))</f>
        <v/>
      </c>
      <c r="G1049" s="24">
        <f>IF(OR(B1049&amp;""="",NOT(ISNUMBER(A1049))),"",IF(COUNTIFS($B$6:$B$2005,B1049&amp;"",$A$6:$A$2005,"&gt;"&amp;A1049)=0,1,0))</f>
        <v/>
      </c>
    </row>
    <row r="1050">
      <c r="A1050" s="13" t="n"/>
      <c r="B1050" s="5" t="n"/>
      <c r="C1050" s="19" t="n"/>
      <c r="D1050" s="5" t="n"/>
      <c r="E1050" s="5" t="n"/>
      <c r="F1050" s="6">
        <f>IF(B1050&amp;""="","",IFERROR(INDEX('الطلاب'!$C$6:$C$505,MATCH(B1050&amp;"",'الطلاب'!$A$6:$A$505,0))&amp;"","كود غير موجود"))</f>
        <v/>
      </c>
      <c r="G1050" s="24">
        <f>IF(OR(B1050&amp;""="",NOT(ISNUMBER(A1050))),"",IF(COUNTIFS($B$6:$B$2005,B1050&amp;"",$A$6:$A$2005,"&gt;"&amp;A1050)=0,1,0))</f>
        <v/>
      </c>
    </row>
    <row r="1051">
      <c r="A1051" s="13" t="n"/>
      <c r="B1051" s="5" t="n"/>
      <c r="C1051" s="19" t="n"/>
      <c r="D1051" s="5" t="n"/>
      <c r="E1051" s="5" t="n"/>
      <c r="F1051" s="6">
        <f>IF(B1051&amp;""="","",IFERROR(INDEX('الطلاب'!$C$6:$C$505,MATCH(B1051&amp;"",'الطلاب'!$A$6:$A$505,0))&amp;"","كود غير موجود"))</f>
        <v/>
      </c>
      <c r="G1051" s="24">
        <f>IF(OR(B1051&amp;""="",NOT(ISNUMBER(A1051))),"",IF(COUNTIFS($B$6:$B$2005,B1051&amp;"",$A$6:$A$2005,"&gt;"&amp;A1051)=0,1,0))</f>
        <v/>
      </c>
    </row>
    <row r="1052">
      <c r="A1052" s="13" t="n"/>
      <c r="B1052" s="5" t="n"/>
      <c r="C1052" s="19" t="n"/>
      <c r="D1052" s="5" t="n"/>
      <c r="E1052" s="5" t="n"/>
      <c r="F1052" s="6">
        <f>IF(B1052&amp;""="","",IFERROR(INDEX('الطلاب'!$C$6:$C$505,MATCH(B1052&amp;"",'الطلاب'!$A$6:$A$505,0))&amp;"","كود غير موجود"))</f>
        <v/>
      </c>
      <c r="G1052" s="24">
        <f>IF(OR(B1052&amp;""="",NOT(ISNUMBER(A1052))),"",IF(COUNTIFS($B$6:$B$2005,B1052&amp;"",$A$6:$A$2005,"&gt;"&amp;A1052)=0,1,0))</f>
        <v/>
      </c>
    </row>
    <row r="1053">
      <c r="A1053" s="13" t="n"/>
      <c r="B1053" s="5" t="n"/>
      <c r="C1053" s="19" t="n"/>
      <c r="D1053" s="5" t="n"/>
      <c r="E1053" s="5" t="n"/>
      <c r="F1053" s="6">
        <f>IF(B1053&amp;""="","",IFERROR(INDEX('الطلاب'!$C$6:$C$505,MATCH(B1053&amp;"",'الطلاب'!$A$6:$A$505,0))&amp;"","كود غير موجود"))</f>
        <v/>
      </c>
      <c r="G1053" s="24">
        <f>IF(OR(B1053&amp;""="",NOT(ISNUMBER(A1053))),"",IF(COUNTIFS($B$6:$B$2005,B1053&amp;"",$A$6:$A$2005,"&gt;"&amp;A1053)=0,1,0))</f>
        <v/>
      </c>
    </row>
    <row r="1054">
      <c r="A1054" s="13" t="n"/>
      <c r="B1054" s="5" t="n"/>
      <c r="C1054" s="19" t="n"/>
      <c r="D1054" s="5" t="n"/>
      <c r="E1054" s="5" t="n"/>
      <c r="F1054" s="6">
        <f>IF(B1054&amp;""="","",IFERROR(INDEX('الطلاب'!$C$6:$C$505,MATCH(B1054&amp;"",'الطلاب'!$A$6:$A$505,0))&amp;"","كود غير موجود"))</f>
        <v/>
      </c>
      <c r="G1054" s="24">
        <f>IF(OR(B1054&amp;""="",NOT(ISNUMBER(A1054))),"",IF(COUNTIFS($B$6:$B$2005,B1054&amp;"",$A$6:$A$2005,"&gt;"&amp;A1054)=0,1,0))</f>
        <v/>
      </c>
    </row>
    <row r="1055">
      <c r="A1055" s="13" t="n"/>
      <c r="B1055" s="5" t="n"/>
      <c r="C1055" s="19" t="n"/>
      <c r="D1055" s="5" t="n"/>
      <c r="E1055" s="5" t="n"/>
      <c r="F1055" s="6">
        <f>IF(B1055&amp;""="","",IFERROR(INDEX('الطلاب'!$C$6:$C$505,MATCH(B1055&amp;"",'الطلاب'!$A$6:$A$505,0))&amp;"","كود غير موجود"))</f>
        <v/>
      </c>
      <c r="G1055" s="24">
        <f>IF(OR(B1055&amp;""="",NOT(ISNUMBER(A1055))),"",IF(COUNTIFS($B$6:$B$2005,B1055&amp;"",$A$6:$A$2005,"&gt;"&amp;A1055)=0,1,0))</f>
        <v/>
      </c>
    </row>
    <row r="1056">
      <c r="A1056" s="13" t="n"/>
      <c r="B1056" s="5" t="n"/>
      <c r="C1056" s="19" t="n"/>
      <c r="D1056" s="5" t="n"/>
      <c r="E1056" s="5" t="n"/>
      <c r="F1056" s="6">
        <f>IF(B1056&amp;""="","",IFERROR(INDEX('الطلاب'!$C$6:$C$505,MATCH(B1056&amp;"",'الطلاب'!$A$6:$A$505,0))&amp;"","كود غير موجود"))</f>
        <v/>
      </c>
      <c r="G1056" s="24">
        <f>IF(OR(B1056&amp;""="",NOT(ISNUMBER(A1056))),"",IF(COUNTIFS($B$6:$B$2005,B1056&amp;"",$A$6:$A$2005,"&gt;"&amp;A1056)=0,1,0))</f>
        <v/>
      </c>
    </row>
    <row r="1057">
      <c r="A1057" s="13" t="n"/>
      <c r="B1057" s="5" t="n"/>
      <c r="C1057" s="19" t="n"/>
      <c r="D1057" s="5" t="n"/>
      <c r="E1057" s="5" t="n"/>
      <c r="F1057" s="6">
        <f>IF(B1057&amp;""="","",IFERROR(INDEX('الطلاب'!$C$6:$C$505,MATCH(B1057&amp;"",'الطلاب'!$A$6:$A$505,0))&amp;"","كود غير موجود"))</f>
        <v/>
      </c>
      <c r="G1057" s="24">
        <f>IF(OR(B1057&amp;""="",NOT(ISNUMBER(A1057))),"",IF(COUNTIFS($B$6:$B$2005,B1057&amp;"",$A$6:$A$2005,"&gt;"&amp;A1057)=0,1,0))</f>
        <v/>
      </c>
    </row>
    <row r="1058">
      <c r="A1058" s="13" t="n"/>
      <c r="B1058" s="5" t="n"/>
      <c r="C1058" s="19" t="n"/>
      <c r="D1058" s="5" t="n"/>
      <c r="E1058" s="5" t="n"/>
      <c r="F1058" s="6">
        <f>IF(B1058&amp;""="","",IFERROR(INDEX('الطلاب'!$C$6:$C$505,MATCH(B1058&amp;"",'الطلاب'!$A$6:$A$505,0))&amp;"","كود غير موجود"))</f>
        <v/>
      </c>
      <c r="G1058" s="24">
        <f>IF(OR(B1058&amp;""="",NOT(ISNUMBER(A1058))),"",IF(COUNTIFS($B$6:$B$2005,B1058&amp;"",$A$6:$A$2005,"&gt;"&amp;A1058)=0,1,0))</f>
        <v/>
      </c>
    </row>
    <row r="1059">
      <c r="A1059" s="13" t="n"/>
      <c r="B1059" s="5" t="n"/>
      <c r="C1059" s="19" t="n"/>
      <c r="D1059" s="5" t="n"/>
      <c r="E1059" s="5" t="n"/>
      <c r="F1059" s="6">
        <f>IF(B1059&amp;""="","",IFERROR(INDEX('الطلاب'!$C$6:$C$505,MATCH(B1059&amp;"",'الطلاب'!$A$6:$A$505,0))&amp;"","كود غير موجود"))</f>
        <v/>
      </c>
      <c r="G1059" s="24">
        <f>IF(OR(B1059&amp;""="",NOT(ISNUMBER(A1059))),"",IF(COUNTIFS($B$6:$B$2005,B1059&amp;"",$A$6:$A$2005,"&gt;"&amp;A1059)=0,1,0))</f>
        <v/>
      </c>
    </row>
    <row r="1060">
      <c r="A1060" s="13" t="n"/>
      <c r="B1060" s="5" t="n"/>
      <c r="C1060" s="19" t="n"/>
      <c r="D1060" s="5" t="n"/>
      <c r="E1060" s="5" t="n"/>
      <c r="F1060" s="6">
        <f>IF(B1060&amp;""="","",IFERROR(INDEX('الطلاب'!$C$6:$C$505,MATCH(B1060&amp;"",'الطلاب'!$A$6:$A$505,0))&amp;"","كود غير موجود"))</f>
        <v/>
      </c>
      <c r="G1060" s="24">
        <f>IF(OR(B1060&amp;""="",NOT(ISNUMBER(A1060))),"",IF(COUNTIFS($B$6:$B$2005,B1060&amp;"",$A$6:$A$2005,"&gt;"&amp;A1060)=0,1,0))</f>
        <v/>
      </c>
    </row>
    <row r="1061">
      <c r="A1061" s="13" t="n"/>
      <c r="B1061" s="5" t="n"/>
      <c r="C1061" s="19" t="n"/>
      <c r="D1061" s="5" t="n"/>
      <c r="E1061" s="5" t="n"/>
      <c r="F1061" s="6">
        <f>IF(B1061&amp;""="","",IFERROR(INDEX('الطلاب'!$C$6:$C$505,MATCH(B1061&amp;"",'الطلاب'!$A$6:$A$505,0))&amp;"","كود غير موجود"))</f>
        <v/>
      </c>
      <c r="G1061" s="24">
        <f>IF(OR(B1061&amp;""="",NOT(ISNUMBER(A1061))),"",IF(COUNTIFS($B$6:$B$2005,B1061&amp;"",$A$6:$A$2005,"&gt;"&amp;A1061)=0,1,0))</f>
        <v/>
      </c>
    </row>
    <row r="1062">
      <c r="A1062" s="13" t="n"/>
      <c r="B1062" s="5" t="n"/>
      <c r="C1062" s="19" t="n"/>
      <c r="D1062" s="5" t="n"/>
      <c r="E1062" s="5" t="n"/>
      <c r="F1062" s="6">
        <f>IF(B1062&amp;""="","",IFERROR(INDEX('الطلاب'!$C$6:$C$505,MATCH(B1062&amp;"",'الطلاب'!$A$6:$A$505,0))&amp;"","كود غير موجود"))</f>
        <v/>
      </c>
      <c r="G1062" s="24">
        <f>IF(OR(B1062&amp;""="",NOT(ISNUMBER(A1062))),"",IF(COUNTIFS($B$6:$B$2005,B1062&amp;"",$A$6:$A$2005,"&gt;"&amp;A1062)=0,1,0))</f>
        <v/>
      </c>
    </row>
    <row r="1063">
      <c r="A1063" s="13" t="n"/>
      <c r="B1063" s="5" t="n"/>
      <c r="C1063" s="19" t="n"/>
      <c r="D1063" s="5" t="n"/>
      <c r="E1063" s="5" t="n"/>
      <c r="F1063" s="6">
        <f>IF(B1063&amp;""="","",IFERROR(INDEX('الطلاب'!$C$6:$C$505,MATCH(B1063&amp;"",'الطلاب'!$A$6:$A$505,0))&amp;"","كود غير موجود"))</f>
        <v/>
      </c>
      <c r="G1063" s="24">
        <f>IF(OR(B1063&amp;""="",NOT(ISNUMBER(A1063))),"",IF(COUNTIFS($B$6:$B$2005,B1063&amp;"",$A$6:$A$2005,"&gt;"&amp;A1063)=0,1,0))</f>
        <v/>
      </c>
    </row>
    <row r="1064">
      <c r="A1064" s="13" t="n"/>
      <c r="B1064" s="5" t="n"/>
      <c r="C1064" s="19" t="n"/>
      <c r="D1064" s="5" t="n"/>
      <c r="E1064" s="5" t="n"/>
      <c r="F1064" s="6">
        <f>IF(B1064&amp;""="","",IFERROR(INDEX('الطلاب'!$C$6:$C$505,MATCH(B1064&amp;"",'الطلاب'!$A$6:$A$505,0))&amp;"","كود غير موجود"))</f>
        <v/>
      </c>
      <c r="G1064" s="24">
        <f>IF(OR(B1064&amp;""="",NOT(ISNUMBER(A1064))),"",IF(COUNTIFS($B$6:$B$2005,B1064&amp;"",$A$6:$A$2005,"&gt;"&amp;A1064)=0,1,0))</f>
        <v/>
      </c>
    </row>
    <row r="1065">
      <c r="A1065" s="13" t="n"/>
      <c r="B1065" s="5" t="n"/>
      <c r="C1065" s="19" t="n"/>
      <c r="D1065" s="5" t="n"/>
      <c r="E1065" s="5" t="n"/>
      <c r="F1065" s="6">
        <f>IF(B1065&amp;""="","",IFERROR(INDEX('الطلاب'!$C$6:$C$505,MATCH(B1065&amp;"",'الطلاب'!$A$6:$A$505,0))&amp;"","كود غير موجود"))</f>
        <v/>
      </c>
      <c r="G1065" s="24">
        <f>IF(OR(B1065&amp;""="",NOT(ISNUMBER(A1065))),"",IF(COUNTIFS($B$6:$B$2005,B1065&amp;"",$A$6:$A$2005,"&gt;"&amp;A1065)=0,1,0))</f>
        <v/>
      </c>
    </row>
    <row r="1066">
      <c r="A1066" s="13" t="n"/>
      <c r="B1066" s="5" t="n"/>
      <c r="C1066" s="19" t="n"/>
      <c r="D1066" s="5" t="n"/>
      <c r="E1066" s="5" t="n"/>
      <c r="F1066" s="6">
        <f>IF(B1066&amp;""="","",IFERROR(INDEX('الطلاب'!$C$6:$C$505,MATCH(B1066&amp;"",'الطلاب'!$A$6:$A$505,0))&amp;"","كود غير موجود"))</f>
        <v/>
      </c>
      <c r="G1066" s="24">
        <f>IF(OR(B1066&amp;""="",NOT(ISNUMBER(A1066))),"",IF(COUNTIFS($B$6:$B$2005,B1066&amp;"",$A$6:$A$2005,"&gt;"&amp;A1066)=0,1,0))</f>
        <v/>
      </c>
    </row>
    <row r="1067">
      <c r="A1067" s="13" t="n"/>
      <c r="B1067" s="5" t="n"/>
      <c r="C1067" s="19" t="n"/>
      <c r="D1067" s="5" t="n"/>
      <c r="E1067" s="5" t="n"/>
      <c r="F1067" s="6">
        <f>IF(B1067&amp;""="","",IFERROR(INDEX('الطلاب'!$C$6:$C$505,MATCH(B1067&amp;"",'الطلاب'!$A$6:$A$505,0))&amp;"","كود غير موجود"))</f>
        <v/>
      </c>
      <c r="G1067" s="24">
        <f>IF(OR(B1067&amp;""="",NOT(ISNUMBER(A1067))),"",IF(COUNTIFS($B$6:$B$2005,B1067&amp;"",$A$6:$A$2005,"&gt;"&amp;A1067)=0,1,0))</f>
        <v/>
      </c>
    </row>
    <row r="1068">
      <c r="A1068" s="13" t="n"/>
      <c r="B1068" s="5" t="n"/>
      <c r="C1068" s="19" t="n"/>
      <c r="D1068" s="5" t="n"/>
      <c r="E1068" s="5" t="n"/>
      <c r="F1068" s="6">
        <f>IF(B1068&amp;""="","",IFERROR(INDEX('الطلاب'!$C$6:$C$505,MATCH(B1068&amp;"",'الطلاب'!$A$6:$A$505,0))&amp;"","كود غير موجود"))</f>
        <v/>
      </c>
      <c r="G1068" s="24">
        <f>IF(OR(B1068&amp;""="",NOT(ISNUMBER(A1068))),"",IF(COUNTIFS($B$6:$B$2005,B1068&amp;"",$A$6:$A$2005,"&gt;"&amp;A1068)=0,1,0))</f>
        <v/>
      </c>
    </row>
    <row r="1069">
      <c r="A1069" s="13" t="n"/>
      <c r="B1069" s="5" t="n"/>
      <c r="C1069" s="19" t="n"/>
      <c r="D1069" s="5" t="n"/>
      <c r="E1069" s="5" t="n"/>
      <c r="F1069" s="6">
        <f>IF(B1069&amp;""="","",IFERROR(INDEX('الطلاب'!$C$6:$C$505,MATCH(B1069&amp;"",'الطلاب'!$A$6:$A$505,0))&amp;"","كود غير موجود"))</f>
        <v/>
      </c>
      <c r="G1069" s="24">
        <f>IF(OR(B1069&amp;""="",NOT(ISNUMBER(A1069))),"",IF(COUNTIFS($B$6:$B$2005,B1069&amp;"",$A$6:$A$2005,"&gt;"&amp;A1069)=0,1,0))</f>
        <v/>
      </c>
    </row>
    <row r="1070">
      <c r="A1070" s="13" t="n"/>
      <c r="B1070" s="5" t="n"/>
      <c r="C1070" s="19" t="n"/>
      <c r="D1070" s="5" t="n"/>
      <c r="E1070" s="5" t="n"/>
      <c r="F1070" s="6">
        <f>IF(B1070&amp;""="","",IFERROR(INDEX('الطلاب'!$C$6:$C$505,MATCH(B1070&amp;"",'الطلاب'!$A$6:$A$505,0))&amp;"","كود غير موجود"))</f>
        <v/>
      </c>
      <c r="G1070" s="24">
        <f>IF(OR(B1070&amp;""="",NOT(ISNUMBER(A1070))),"",IF(COUNTIFS($B$6:$B$2005,B1070&amp;"",$A$6:$A$2005,"&gt;"&amp;A1070)=0,1,0))</f>
        <v/>
      </c>
    </row>
    <row r="1071">
      <c r="A1071" s="13" t="n"/>
      <c r="B1071" s="5" t="n"/>
      <c r="C1071" s="19" t="n"/>
      <c r="D1071" s="5" t="n"/>
      <c r="E1071" s="5" t="n"/>
      <c r="F1071" s="6">
        <f>IF(B1071&amp;""="","",IFERROR(INDEX('الطلاب'!$C$6:$C$505,MATCH(B1071&amp;"",'الطلاب'!$A$6:$A$505,0))&amp;"","كود غير موجود"))</f>
        <v/>
      </c>
      <c r="G1071" s="24">
        <f>IF(OR(B1071&amp;""="",NOT(ISNUMBER(A1071))),"",IF(COUNTIFS($B$6:$B$2005,B1071&amp;"",$A$6:$A$2005,"&gt;"&amp;A1071)=0,1,0))</f>
        <v/>
      </c>
    </row>
    <row r="1072">
      <c r="A1072" s="13" t="n"/>
      <c r="B1072" s="5" t="n"/>
      <c r="C1072" s="19" t="n"/>
      <c r="D1072" s="5" t="n"/>
      <c r="E1072" s="5" t="n"/>
      <c r="F1072" s="6">
        <f>IF(B1072&amp;""="","",IFERROR(INDEX('الطلاب'!$C$6:$C$505,MATCH(B1072&amp;"",'الطلاب'!$A$6:$A$505,0))&amp;"","كود غير موجود"))</f>
        <v/>
      </c>
      <c r="G1072" s="24">
        <f>IF(OR(B1072&amp;""="",NOT(ISNUMBER(A1072))),"",IF(COUNTIFS($B$6:$B$2005,B1072&amp;"",$A$6:$A$2005,"&gt;"&amp;A1072)=0,1,0))</f>
        <v/>
      </c>
    </row>
    <row r="1073">
      <c r="A1073" s="13" t="n"/>
      <c r="B1073" s="5" t="n"/>
      <c r="C1073" s="19" t="n"/>
      <c r="D1073" s="5" t="n"/>
      <c r="E1073" s="5" t="n"/>
      <c r="F1073" s="6">
        <f>IF(B1073&amp;""="","",IFERROR(INDEX('الطلاب'!$C$6:$C$505,MATCH(B1073&amp;"",'الطلاب'!$A$6:$A$505,0))&amp;"","كود غير موجود"))</f>
        <v/>
      </c>
      <c r="G1073" s="24">
        <f>IF(OR(B1073&amp;""="",NOT(ISNUMBER(A1073))),"",IF(COUNTIFS($B$6:$B$2005,B1073&amp;"",$A$6:$A$2005,"&gt;"&amp;A1073)=0,1,0))</f>
        <v/>
      </c>
    </row>
    <row r="1074">
      <c r="A1074" s="13" t="n"/>
      <c r="B1074" s="5" t="n"/>
      <c r="C1074" s="19" t="n"/>
      <c r="D1074" s="5" t="n"/>
      <c r="E1074" s="5" t="n"/>
      <c r="F1074" s="6">
        <f>IF(B1074&amp;""="","",IFERROR(INDEX('الطلاب'!$C$6:$C$505,MATCH(B1074&amp;"",'الطلاب'!$A$6:$A$505,0))&amp;"","كود غير موجود"))</f>
        <v/>
      </c>
      <c r="G1074" s="24">
        <f>IF(OR(B1074&amp;""="",NOT(ISNUMBER(A1074))),"",IF(COUNTIFS($B$6:$B$2005,B1074&amp;"",$A$6:$A$2005,"&gt;"&amp;A1074)=0,1,0))</f>
        <v/>
      </c>
    </row>
    <row r="1075">
      <c r="A1075" s="13" t="n"/>
      <c r="B1075" s="5" t="n"/>
      <c r="C1075" s="19" t="n"/>
      <c r="D1075" s="5" t="n"/>
      <c r="E1075" s="5" t="n"/>
      <c r="F1075" s="6">
        <f>IF(B1075&amp;""="","",IFERROR(INDEX('الطلاب'!$C$6:$C$505,MATCH(B1075&amp;"",'الطلاب'!$A$6:$A$505,0))&amp;"","كود غير موجود"))</f>
        <v/>
      </c>
      <c r="G1075" s="24">
        <f>IF(OR(B1075&amp;""="",NOT(ISNUMBER(A1075))),"",IF(COUNTIFS($B$6:$B$2005,B1075&amp;"",$A$6:$A$2005,"&gt;"&amp;A1075)=0,1,0))</f>
        <v/>
      </c>
    </row>
    <row r="1076">
      <c r="A1076" s="13" t="n"/>
      <c r="B1076" s="5" t="n"/>
      <c r="C1076" s="19" t="n"/>
      <c r="D1076" s="5" t="n"/>
      <c r="E1076" s="5" t="n"/>
      <c r="F1076" s="6">
        <f>IF(B1076&amp;""="","",IFERROR(INDEX('الطلاب'!$C$6:$C$505,MATCH(B1076&amp;"",'الطلاب'!$A$6:$A$505,0))&amp;"","كود غير موجود"))</f>
        <v/>
      </c>
      <c r="G1076" s="24">
        <f>IF(OR(B1076&amp;""="",NOT(ISNUMBER(A1076))),"",IF(COUNTIFS($B$6:$B$2005,B1076&amp;"",$A$6:$A$2005,"&gt;"&amp;A1076)=0,1,0))</f>
        <v/>
      </c>
    </row>
    <row r="1077">
      <c r="A1077" s="13" t="n"/>
      <c r="B1077" s="5" t="n"/>
      <c r="C1077" s="19" t="n"/>
      <c r="D1077" s="5" t="n"/>
      <c r="E1077" s="5" t="n"/>
      <c r="F1077" s="6">
        <f>IF(B1077&amp;""="","",IFERROR(INDEX('الطلاب'!$C$6:$C$505,MATCH(B1077&amp;"",'الطلاب'!$A$6:$A$505,0))&amp;"","كود غير موجود"))</f>
        <v/>
      </c>
      <c r="G1077" s="24">
        <f>IF(OR(B1077&amp;""="",NOT(ISNUMBER(A1077))),"",IF(COUNTIFS($B$6:$B$2005,B1077&amp;"",$A$6:$A$2005,"&gt;"&amp;A1077)=0,1,0))</f>
        <v/>
      </c>
    </row>
    <row r="1078">
      <c r="A1078" s="13" t="n"/>
      <c r="B1078" s="5" t="n"/>
      <c r="C1078" s="19" t="n"/>
      <c r="D1078" s="5" t="n"/>
      <c r="E1078" s="5" t="n"/>
      <c r="F1078" s="6">
        <f>IF(B1078&amp;""="","",IFERROR(INDEX('الطلاب'!$C$6:$C$505,MATCH(B1078&amp;"",'الطلاب'!$A$6:$A$505,0))&amp;"","كود غير موجود"))</f>
        <v/>
      </c>
      <c r="G1078" s="24">
        <f>IF(OR(B1078&amp;""="",NOT(ISNUMBER(A1078))),"",IF(COUNTIFS($B$6:$B$2005,B1078&amp;"",$A$6:$A$2005,"&gt;"&amp;A1078)=0,1,0))</f>
        <v/>
      </c>
    </row>
    <row r="1079">
      <c r="A1079" s="13" t="n"/>
      <c r="B1079" s="5" t="n"/>
      <c r="C1079" s="19" t="n"/>
      <c r="D1079" s="5" t="n"/>
      <c r="E1079" s="5" t="n"/>
      <c r="F1079" s="6">
        <f>IF(B1079&amp;""="","",IFERROR(INDEX('الطلاب'!$C$6:$C$505,MATCH(B1079&amp;"",'الطلاب'!$A$6:$A$505,0))&amp;"","كود غير موجود"))</f>
        <v/>
      </c>
      <c r="G1079" s="24">
        <f>IF(OR(B1079&amp;""="",NOT(ISNUMBER(A1079))),"",IF(COUNTIFS($B$6:$B$2005,B1079&amp;"",$A$6:$A$2005,"&gt;"&amp;A1079)=0,1,0))</f>
        <v/>
      </c>
    </row>
    <row r="1080">
      <c r="A1080" s="13" t="n"/>
      <c r="B1080" s="5" t="n"/>
      <c r="C1080" s="19" t="n"/>
      <c r="D1080" s="5" t="n"/>
      <c r="E1080" s="5" t="n"/>
      <c r="F1080" s="6">
        <f>IF(B1080&amp;""="","",IFERROR(INDEX('الطلاب'!$C$6:$C$505,MATCH(B1080&amp;"",'الطلاب'!$A$6:$A$505,0))&amp;"","كود غير موجود"))</f>
        <v/>
      </c>
      <c r="G1080" s="24">
        <f>IF(OR(B1080&amp;""="",NOT(ISNUMBER(A1080))),"",IF(COUNTIFS($B$6:$B$2005,B1080&amp;"",$A$6:$A$2005,"&gt;"&amp;A1080)=0,1,0))</f>
        <v/>
      </c>
    </row>
    <row r="1081">
      <c r="A1081" s="13" t="n"/>
      <c r="B1081" s="5" t="n"/>
      <c r="C1081" s="19" t="n"/>
      <c r="D1081" s="5" t="n"/>
      <c r="E1081" s="5" t="n"/>
      <c r="F1081" s="6">
        <f>IF(B1081&amp;""="","",IFERROR(INDEX('الطلاب'!$C$6:$C$505,MATCH(B1081&amp;"",'الطلاب'!$A$6:$A$505,0))&amp;"","كود غير موجود"))</f>
        <v/>
      </c>
      <c r="G1081" s="24">
        <f>IF(OR(B1081&amp;""="",NOT(ISNUMBER(A1081))),"",IF(COUNTIFS($B$6:$B$2005,B1081&amp;"",$A$6:$A$2005,"&gt;"&amp;A1081)=0,1,0))</f>
        <v/>
      </c>
    </row>
    <row r="1082">
      <c r="A1082" s="13" t="n"/>
      <c r="B1082" s="5" t="n"/>
      <c r="C1082" s="19" t="n"/>
      <c r="D1082" s="5" t="n"/>
      <c r="E1082" s="5" t="n"/>
      <c r="F1082" s="6">
        <f>IF(B1082&amp;""="","",IFERROR(INDEX('الطلاب'!$C$6:$C$505,MATCH(B1082&amp;"",'الطلاب'!$A$6:$A$505,0))&amp;"","كود غير موجود"))</f>
        <v/>
      </c>
      <c r="G1082" s="24">
        <f>IF(OR(B1082&amp;""="",NOT(ISNUMBER(A1082))),"",IF(COUNTIFS($B$6:$B$2005,B1082&amp;"",$A$6:$A$2005,"&gt;"&amp;A1082)=0,1,0))</f>
        <v/>
      </c>
    </row>
    <row r="1083">
      <c r="A1083" s="13" t="n"/>
      <c r="B1083" s="5" t="n"/>
      <c r="C1083" s="19" t="n"/>
      <c r="D1083" s="5" t="n"/>
      <c r="E1083" s="5" t="n"/>
      <c r="F1083" s="6">
        <f>IF(B1083&amp;""="","",IFERROR(INDEX('الطلاب'!$C$6:$C$505,MATCH(B1083&amp;"",'الطلاب'!$A$6:$A$505,0))&amp;"","كود غير موجود"))</f>
        <v/>
      </c>
      <c r="G1083" s="24">
        <f>IF(OR(B1083&amp;""="",NOT(ISNUMBER(A1083))),"",IF(COUNTIFS($B$6:$B$2005,B1083&amp;"",$A$6:$A$2005,"&gt;"&amp;A1083)=0,1,0))</f>
        <v/>
      </c>
    </row>
    <row r="1084">
      <c r="A1084" s="13" t="n"/>
      <c r="B1084" s="5" t="n"/>
      <c r="C1084" s="19" t="n"/>
      <c r="D1084" s="5" t="n"/>
      <c r="E1084" s="5" t="n"/>
      <c r="F1084" s="6">
        <f>IF(B1084&amp;""="","",IFERROR(INDEX('الطلاب'!$C$6:$C$505,MATCH(B1084&amp;"",'الطلاب'!$A$6:$A$505,0))&amp;"","كود غير موجود"))</f>
        <v/>
      </c>
      <c r="G1084" s="24">
        <f>IF(OR(B1084&amp;""="",NOT(ISNUMBER(A1084))),"",IF(COUNTIFS($B$6:$B$2005,B1084&amp;"",$A$6:$A$2005,"&gt;"&amp;A1084)=0,1,0))</f>
        <v/>
      </c>
    </row>
    <row r="1085">
      <c r="A1085" s="13" t="n"/>
      <c r="B1085" s="5" t="n"/>
      <c r="C1085" s="19" t="n"/>
      <c r="D1085" s="5" t="n"/>
      <c r="E1085" s="5" t="n"/>
      <c r="F1085" s="6">
        <f>IF(B1085&amp;""="","",IFERROR(INDEX('الطلاب'!$C$6:$C$505,MATCH(B1085&amp;"",'الطلاب'!$A$6:$A$505,0))&amp;"","كود غير موجود"))</f>
        <v/>
      </c>
      <c r="G1085" s="24">
        <f>IF(OR(B1085&amp;""="",NOT(ISNUMBER(A1085))),"",IF(COUNTIFS($B$6:$B$2005,B1085&amp;"",$A$6:$A$2005,"&gt;"&amp;A1085)=0,1,0))</f>
        <v/>
      </c>
    </row>
    <row r="1086">
      <c r="A1086" s="13" t="n"/>
      <c r="B1086" s="5" t="n"/>
      <c r="C1086" s="19" t="n"/>
      <c r="D1086" s="5" t="n"/>
      <c r="E1086" s="5" t="n"/>
      <c r="F1086" s="6">
        <f>IF(B1086&amp;""="","",IFERROR(INDEX('الطلاب'!$C$6:$C$505,MATCH(B1086&amp;"",'الطلاب'!$A$6:$A$505,0))&amp;"","كود غير موجود"))</f>
        <v/>
      </c>
      <c r="G1086" s="24">
        <f>IF(OR(B1086&amp;""="",NOT(ISNUMBER(A1086))),"",IF(COUNTIFS($B$6:$B$2005,B1086&amp;"",$A$6:$A$2005,"&gt;"&amp;A1086)=0,1,0))</f>
        <v/>
      </c>
    </row>
    <row r="1087">
      <c r="A1087" s="13" t="n"/>
      <c r="B1087" s="5" t="n"/>
      <c r="C1087" s="19" t="n"/>
      <c r="D1087" s="5" t="n"/>
      <c r="E1087" s="5" t="n"/>
      <c r="F1087" s="6">
        <f>IF(B1087&amp;""="","",IFERROR(INDEX('الطلاب'!$C$6:$C$505,MATCH(B1087&amp;"",'الطلاب'!$A$6:$A$505,0))&amp;"","كود غير موجود"))</f>
        <v/>
      </c>
      <c r="G1087" s="24">
        <f>IF(OR(B1087&amp;""="",NOT(ISNUMBER(A1087))),"",IF(COUNTIFS($B$6:$B$2005,B1087&amp;"",$A$6:$A$2005,"&gt;"&amp;A1087)=0,1,0))</f>
        <v/>
      </c>
    </row>
    <row r="1088">
      <c r="A1088" s="13" t="n"/>
      <c r="B1088" s="5" t="n"/>
      <c r="C1088" s="19" t="n"/>
      <c r="D1088" s="5" t="n"/>
      <c r="E1088" s="5" t="n"/>
      <c r="F1088" s="6">
        <f>IF(B1088&amp;""="","",IFERROR(INDEX('الطلاب'!$C$6:$C$505,MATCH(B1088&amp;"",'الطلاب'!$A$6:$A$505,0))&amp;"","كود غير موجود"))</f>
        <v/>
      </c>
      <c r="G1088" s="24">
        <f>IF(OR(B1088&amp;""="",NOT(ISNUMBER(A1088))),"",IF(COUNTIFS($B$6:$B$2005,B1088&amp;"",$A$6:$A$2005,"&gt;"&amp;A1088)=0,1,0))</f>
        <v/>
      </c>
    </row>
    <row r="1089">
      <c r="A1089" s="13" t="n"/>
      <c r="B1089" s="5" t="n"/>
      <c r="C1089" s="19" t="n"/>
      <c r="D1089" s="5" t="n"/>
      <c r="E1089" s="5" t="n"/>
      <c r="F1089" s="6">
        <f>IF(B1089&amp;""="","",IFERROR(INDEX('الطلاب'!$C$6:$C$505,MATCH(B1089&amp;"",'الطلاب'!$A$6:$A$505,0))&amp;"","كود غير موجود"))</f>
        <v/>
      </c>
      <c r="G1089" s="24">
        <f>IF(OR(B1089&amp;""="",NOT(ISNUMBER(A1089))),"",IF(COUNTIFS($B$6:$B$2005,B1089&amp;"",$A$6:$A$2005,"&gt;"&amp;A1089)=0,1,0))</f>
        <v/>
      </c>
    </row>
    <row r="1090">
      <c r="A1090" s="13" t="n"/>
      <c r="B1090" s="5" t="n"/>
      <c r="C1090" s="19" t="n"/>
      <c r="D1090" s="5" t="n"/>
      <c r="E1090" s="5" t="n"/>
      <c r="F1090" s="6">
        <f>IF(B1090&amp;""="","",IFERROR(INDEX('الطلاب'!$C$6:$C$505,MATCH(B1090&amp;"",'الطلاب'!$A$6:$A$505,0))&amp;"","كود غير موجود"))</f>
        <v/>
      </c>
      <c r="G1090" s="24">
        <f>IF(OR(B1090&amp;""="",NOT(ISNUMBER(A1090))),"",IF(COUNTIFS($B$6:$B$2005,B1090&amp;"",$A$6:$A$2005,"&gt;"&amp;A1090)=0,1,0))</f>
        <v/>
      </c>
    </row>
    <row r="1091">
      <c r="A1091" s="13" t="n"/>
      <c r="B1091" s="5" t="n"/>
      <c r="C1091" s="19" t="n"/>
      <c r="D1091" s="5" t="n"/>
      <c r="E1091" s="5" t="n"/>
      <c r="F1091" s="6">
        <f>IF(B1091&amp;""="","",IFERROR(INDEX('الطلاب'!$C$6:$C$505,MATCH(B1091&amp;"",'الطلاب'!$A$6:$A$505,0))&amp;"","كود غير موجود"))</f>
        <v/>
      </c>
      <c r="G1091" s="24">
        <f>IF(OR(B1091&amp;""="",NOT(ISNUMBER(A1091))),"",IF(COUNTIFS($B$6:$B$2005,B1091&amp;"",$A$6:$A$2005,"&gt;"&amp;A1091)=0,1,0))</f>
        <v/>
      </c>
    </row>
    <row r="1092">
      <c r="A1092" s="13" t="n"/>
      <c r="B1092" s="5" t="n"/>
      <c r="C1092" s="19" t="n"/>
      <c r="D1092" s="5" t="n"/>
      <c r="E1092" s="5" t="n"/>
      <c r="F1092" s="6">
        <f>IF(B1092&amp;""="","",IFERROR(INDEX('الطلاب'!$C$6:$C$505,MATCH(B1092&amp;"",'الطلاب'!$A$6:$A$505,0))&amp;"","كود غير موجود"))</f>
        <v/>
      </c>
      <c r="G1092" s="24">
        <f>IF(OR(B1092&amp;""="",NOT(ISNUMBER(A1092))),"",IF(COUNTIFS($B$6:$B$2005,B1092&amp;"",$A$6:$A$2005,"&gt;"&amp;A1092)=0,1,0))</f>
        <v/>
      </c>
    </row>
    <row r="1093">
      <c r="A1093" s="13" t="n"/>
      <c r="B1093" s="5" t="n"/>
      <c r="C1093" s="19" t="n"/>
      <c r="D1093" s="5" t="n"/>
      <c r="E1093" s="5" t="n"/>
      <c r="F1093" s="6">
        <f>IF(B1093&amp;""="","",IFERROR(INDEX('الطلاب'!$C$6:$C$505,MATCH(B1093&amp;"",'الطلاب'!$A$6:$A$505,0))&amp;"","كود غير موجود"))</f>
        <v/>
      </c>
      <c r="G1093" s="24">
        <f>IF(OR(B1093&amp;""="",NOT(ISNUMBER(A1093))),"",IF(COUNTIFS($B$6:$B$2005,B1093&amp;"",$A$6:$A$2005,"&gt;"&amp;A1093)=0,1,0))</f>
        <v/>
      </c>
    </row>
    <row r="1094">
      <c r="A1094" s="13" t="n"/>
      <c r="B1094" s="5" t="n"/>
      <c r="C1094" s="19" t="n"/>
      <c r="D1094" s="5" t="n"/>
      <c r="E1094" s="5" t="n"/>
      <c r="F1094" s="6">
        <f>IF(B1094&amp;""="","",IFERROR(INDEX('الطلاب'!$C$6:$C$505,MATCH(B1094&amp;"",'الطلاب'!$A$6:$A$505,0))&amp;"","كود غير موجود"))</f>
        <v/>
      </c>
      <c r="G1094" s="24">
        <f>IF(OR(B1094&amp;""="",NOT(ISNUMBER(A1094))),"",IF(COUNTIFS($B$6:$B$2005,B1094&amp;"",$A$6:$A$2005,"&gt;"&amp;A1094)=0,1,0))</f>
        <v/>
      </c>
    </row>
    <row r="1095">
      <c r="A1095" s="13" t="n"/>
      <c r="B1095" s="5" t="n"/>
      <c r="C1095" s="19" t="n"/>
      <c r="D1095" s="5" t="n"/>
      <c r="E1095" s="5" t="n"/>
      <c r="F1095" s="6">
        <f>IF(B1095&amp;""="","",IFERROR(INDEX('الطلاب'!$C$6:$C$505,MATCH(B1095&amp;"",'الطلاب'!$A$6:$A$505,0))&amp;"","كود غير موجود"))</f>
        <v/>
      </c>
      <c r="G1095" s="24">
        <f>IF(OR(B1095&amp;""="",NOT(ISNUMBER(A1095))),"",IF(COUNTIFS($B$6:$B$2005,B1095&amp;"",$A$6:$A$2005,"&gt;"&amp;A1095)=0,1,0))</f>
        <v/>
      </c>
    </row>
    <row r="1096">
      <c r="A1096" s="13" t="n"/>
      <c r="B1096" s="5" t="n"/>
      <c r="C1096" s="19" t="n"/>
      <c r="D1096" s="5" t="n"/>
      <c r="E1096" s="5" t="n"/>
      <c r="F1096" s="6">
        <f>IF(B1096&amp;""="","",IFERROR(INDEX('الطلاب'!$C$6:$C$505,MATCH(B1096&amp;"",'الطلاب'!$A$6:$A$505,0))&amp;"","كود غير موجود"))</f>
        <v/>
      </c>
      <c r="G1096" s="24">
        <f>IF(OR(B1096&amp;""="",NOT(ISNUMBER(A1096))),"",IF(COUNTIFS($B$6:$B$2005,B1096&amp;"",$A$6:$A$2005,"&gt;"&amp;A1096)=0,1,0))</f>
        <v/>
      </c>
    </row>
    <row r="1097">
      <c r="A1097" s="13" t="n"/>
      <c r="B1097" s="5" t="n"/>
      <c r="C1097" s="19" t="n"/>
      <c r="D1097" s="5" t="n"/>
      <c r="E1097" s="5" t="n"/>
      <c r="F1097" s="6">
        <f>IF(B1097&amp;""="","",IFERROR(INDEX('الطلاب'!$C$6:$C$505,MATCH(B1097&amp;"",'الطلاب'!$A$6:$A$505,0))&amp;"","كود غير موجود"))</f>
        <v/>
      </c>
      <c r="G1097" s="24">
        <f>IF(OR(B1097&amp;""="",NOT(ISNUMBER(A1097))),"",IF(COUNTIFS($B$6:$B$2005,B1097&amp;"",$A$6:$A$2005,"&gt;"&amp;A1097)=0,1,0))</f>
        <v/>
      </c>
    </row>
    <row r="1098">
      <c r="A1098" s="13" t="n"/>
      <c r="B1098" s="5" t="n"/>
      <c r="C1098" s="19" t="n"/>
      <c r="D1098" s="5" t="n"/>
      <c r="E1098" s="5" t="n"/>
      <c r="F1098" s="6">
        <f>IF(B1098&amp;""="","",IFERROR(INDEX('الطلاب'!$C$6:$C$505,MATCH(B1098&amp;"",'الطلاب'!$A$6:$A$505,0))&amp;"","كود غير موجود"))</f>
        <v/>
      </c>
      <c r="G1098" s="24">
        <f>IF(OR(B1098&amp;""="",NOT(ISNUMBER(A1098))),"",IF(COUNTIFS($B$6:$B$2005,B1098&amp;"",$A$6:$A$2005,"&gt;"&amp;A1098)=0,1,0))</f>
        <v/>
      </c>
    </row>
    <row r="1099">
      <c r="A1099" s="13" t="n"/>
      <c r="B1099" s="5" t="n"/>
      <c r="C1099" s="19" t="n"/>
      <c r="D1099" s="5" t="n"/>
      <c r="E1099" s="5" t="n"/>
      <c r="F1099" s="6">
        <f>IF(B1099&amp;""="","",IFERROR(INDEX('الطلاب'!$C$6:$C$505,MATCH(B1099&amp;"",'الطلاب'!$A$6:$A$505,0))&amp;"","كود غير موجود"))</f>
        <v/>
      </c>
      <c r="G1099" s="24">
        <f>IF(OR(B1099&amp;""="",NOT(ISNUMBER(A1099))),"",IF(COUNTIFS($B$6:$B$2005,B1099&amp;"",$A$6:$A$2005,"&gt;"&amp;A1099)=0,1,0))</f>
        <v/>
      </c>
    </row>
    <row r="1100">
      <c r="A1100" s="13" t="n"/>
      <c r="B1100" s="5" t="n"/>
      <c r="C1100" s="19" t="n"/>
      <c r="D1100" s="5" t="n"/>
      <c r="E1100" s="5" t="n"/>
      <c r="F1100" s="6">
        <f>IF(B1100&amp;""="","",IFERROR(INDEX('الطلاب'!$C$6:$C$505,MATCH(B1100&amp;"",'الطلاب'!$A$6:$A$505,0))&amp;"","كود غير موجود"))</f>
        <v/>
      </c>
      <c r="G1100" s="24">
        <f>IF(OR(B1100&amp;""="",NOT(ISNUMBER(A1100))),"",IF(COUNTIFS($B$6:$B$2005,B1100&amp;"",$A$6:$A$2005,"&gt;"&amp;A1100)=0,1,0))</f>
        <v/>
      </c>
    </row>
    <row r="1101">
      <c r="A1101" s="13" t="n"/>
      <c r="B1101" s="5" t="n"/>
      <c r="C1101" s="19" t="n"/>
      <c r="D1101" s="5" t="n"/>
      <c r="E1101" s="5" t="n"/>
      <c r="F1101" s="6">
        <f>IF(B1101&amp;""="","",IFERROR(INDEX('الطلاب'!$C$6:$C$505,MATCH(B1101&amp;"",'الطلاب'!$A$6:$A$505,0))&amp;"","كود غير موجود"))</f>
        <v/>
      </c>
      <c r="G1101" s="24">
        <f>IF(OR(B1101&amp;""="",NOT(ISNUMBER(A1101))),"",IF(COUNTIFS($B$6:$B$2005,B1101&amp;"",$A$6:$A$2005,"&gt;"&amp;A1101)=0,1,0))</f>
        <v/>
      </c>
    </row>
    <row r="1102">
      <c r="A1102" s="13" t="n"/>
      <c r="B1102" s="5" t="n"/>
      <c r="C1102" s="19" t="n"/>
      <c r="D1102" s="5" t="n"/>
      <c r="E1102" s="5" t="n"/>
      <c r="F1102" s="6">
        <f>IF(B1102&amp;""="","",IFERROR(INDEX('الطلاب'!$C$6:$C$505,MATCH(B1102&amp;"",'الطلاب'!$A$6:$A$505,0))&amp;"","كود غير موجود"))</f>
        <v/>
      </c>
      <c r="G1102" s="24">
        <f>IF(OR(B1102&amp;""="",NOT(ISNUMBER(A1102))),"",IF(COUNTIFS($B$6:$B$2005,B1102&amp;"",$A$6:$A$2005,"&gt;"&amp;A1102)=0,1,0))</f>
        <v/>
      </c>
    </row>
    <row r="1103">
      <c r="A1103" s="13" t="n"/>
      <c r="B1103" s="5" t="n"/>
      <c r="C1103" s="19" t="n"/>
      <c r="D1103" s="5" t="n"/>
      <c r="E1103" s="5" t="n"/>
      <c r="F1103" s="6">
        <f>IF(B1103&amp;""="","",IFERROR(INDEX('الطلاب'!$C$6:$C$505,MATCH(B1103&amp;"",'الطلاب'!$A$6:$A$505,0))&amp;"","كود غير موجود"))</f>
        <v/>
      </c>
      <c r="G1103" s="24">
        <f>IF(OR(B1103&amp;""="",NOT(ISNUMBER(A1103))),"",IF(COUNTIFS($B$6:$B$2005,B1103&amp;"",$A$6:$A$2005,"&gt;"&amp;A1103)=0,1,0))</f>
        <v/>
      </c>
    </row>
    <row r="1104">
      <c r="A1104" s="13" t="n"/>
      <c r="B1104" s="5" t="n"/>
      <c r="C1104" s="19" t="n"/>
      <c r="D1104" s="5" t="n"/>
      <c r="E1104" s="5" t="n"/>
      <c r="F1104" s="6">
        <f>IF(B1104&amp;""="","",IFERROR(INDEX('الطلاب'!$C$6:$C$505,MATCH(B1104&amp;"",'الطلاب'!$A$6:$A$505,0))&amp;"","كود غير موجود"))</f>
        <v/>
      </c>
      <c r="G1104" s="24">
        <f>IF(OR(B1104&amp;""="",NOT(ISNUMBER(A1104))),"",IF(COUNTIFS($B$6:$B$2005,B1104&amp;"",$A$6:$A$2005,"&gt;"&amp;A1104)=0,1,0))</f>
        <v/>
      </c>
    </row>
    <row r="1105">
      <c r="A1105" s="13" t="n"/>
      <c r="B1105" s="5" t="n"/>
      <c r="C1105" s="19" t="n"/>
      <c r="D1105" s="5" t="n"/>
      <c r="E1105" s="5" t="n"/>
      <c r="F1105" s="6">
        <f>IF(B1105&amp;""="","",IFERROR(INDEX('الطلاب'!$C$6:$C$505,MATCH(B1105&amp;"",'الطلاب'!$A$6:$A$505,0))&amp;"","كود غير موجود"))</f>
        <v/>
      </c>
      <c r="G1105" s="24">
        <f>IF(OR(B1105&amp;""="",NOT(ISNUMBER(A1105))),"",IF(COUNTIFS($B$6:$B$2005,B1105&amp;"",$A$6:$A$2005,"&gt;"&amp;A1105)=0,1,0))</f>
        <v/>
      </c>
    </row>
    <row r="1106">
      <c r="A1106" s="13" t="n"/>
      <c r="B1106" s="5" t="n"/>
      <c r="C1106" s="19" t="n"/>
      <c r="D1106" s="5" t="n"/>
      <c r="E1106" s="5" t="n"/>
      <c r="F1106" s="6">
        <f>IF(B1106&amp;""="","",IFERROR(INDEX('الطلاب'!$C$6:$C$505,MATCH(B1106&amp;"",'الطلاب'!$A$6:$A$505,0))&amp;"","كود غير موجود"))</f>
        <v/>
      </c>
      <c r="G1106" s="24">
        <f>IF(OR(B1106&amp;""="",NOT(ISNUMBER(A1106))),"",IF(COUNTIFS($B$6:$B$2005,B1106&amp;"",$A$6:$A$2005,"&gt;"&amp;A1106)=0,1,0))</f>
        <v/>
      </c>
    </row>
    <row r="1107">
      <c r="A1107" s="13" t="n"/>
      <c r="B1107" s="5" t="n"/>
      <c r="C1107" s="19" t="n"/>
      <c r="D1107" s="5" t="n"/>
      <c r="E1107" s="5" t="n"/>
      <c r="F1107" s="6">
        <f>IF(B1107&amp;""="","",IFERROR(INDEX('الطلاب'!$C$6:$C$505,MATCH(B1107&amp;"",'الطلاب'!$A$6:$A$505,0))&amp;"","كود غير موجود"))</f>
        <v/>
      </c>
      <c r="G1107" s="24">
        <f>IF(OR(B1107&amp;""="",NOT(ISNUMBER(A1107))),"",IF(COUNTIFS($B$6:$B$2005,B1107&amp;"",$A$6:$A$2005,"&gt;"&amp;A1107)=0,1,0))</f>
        <v/>
      </c>
    </row>
    <row r="1108">
      <c r="A1108" s="13" t="n"/>
      <c r="B1108" s="5" t="n"/>
      <c r="C1108" s="19" t="n"/>
      <c r="D1108" s="5" t="n"/>
      <c r="E1108" s="5" t="n"/>
      <c r="F1108" s="6">
        <f>IF(B1108&amp;""="","",IFERROR(INDEX('الطلاب'!$C$6:$C$505,MATCH(B1108&amp;"",'الطلاب'!$A$6:$A$505,0))&amp;"","كود غير موجود"))</f>
        <v/>
      </c>
      <c r="G1108" s="24">
        <f>IF(OR(B1108&amp;""="",NOT(ISNUMBER(A1108))),"",IF(COUNTIFS($B$6:$B$2005,B1108&amp;"",$A$6:$A$2005,"&gt;"&amp;A1108)=0,1,0))</f>
        <v/>
      </c>
    </row>
    <row r="1109">
      <c r="A1109" s="13" t="n"/>
      <c r="B1109" s="5" t="n"/>
      <c r="C1109" s="19" t="n"/>
      <c r="D1109" s="5" t="n"/>
      <c r="E1109" s="5" t="n"/>
      <c r="F1109" s="6">
        <f>IF(B1109&amp;""="","",IFERROR(INDEX('الطلاب'!$C$6:$C$505,MATCH(B1109&amp;"",'الطلاب'!$A$6:$A$505,0))&amp;"","كود غير موجود"))</f>
        <v/>
      </c>
      <c r="G1109" s="24">
        <f>IF(OR(B1109&amp;""="",NOT(ISNUMBER(A1109))),"",IF(COUNTIFS($B$6:$B$2005,B1109&amp;"",$A$6:$A$2005,"&gt;"&amp;A1109)=0,1,0))</f>
        <v/>
      </c>
    </row>
    <row r="1110">
      <c r="A1110" s="13" t="n"/>
      <c r="B1110" s="5" t="n"/>
      <c r="C1110" s="19" t="n"/>
      <c r="D1110" s="5" t="n"/>
      <c r="E1110" s="5" t="n"/>
      <c r="F1110" s="6">
        <f>IF(B1110&amp;""="","",IFERROR(INDEX('الطلاب'!$C$6:$C$505,MATCH(B1110&amp;"",'الطلاب'!$A$6:$A$505,0))&amp;"","كود غير موجود"))</f>
        <v/>
      </c>
      <c r="G1110" s="24">
        <f>IF(OR(B1110&amp;""="",NOT(ISNUMBER(A1110))),"",IF(COUNTIFS($B$6:$B$2005,B1110&amp;"",$A$6:$A$2005,"&gt;"&amp;A1110)=0,1,0))</f>
        <v/>
      </c>
    </row>
    <row r="1111">
      <c r="A1111" s="13" t="n"/>
      <c r="B1111" s="5" t="n"/>
      <c r="C1111" s="19" t="n"/>
      <c r="D1111" s="5" t="n"/>
      <c r="E1111" s="5" t="n"/>
      <c r="F1111" s="6">
        <f>IF(B1111&amp;""="","",IFERROR(INDEX('الطلاب'!$C$6:$C$505,MATCH(B1111&amp;"",'الطلاب'!$A$6:$A$505,0))&amp;"","كود غير موجود"))</f>
        <v/>
      </c>
      <c r="G1111" s="24">
        <f>IF(OR(B1111&amp;""="",NOT(ISNUMBER(A1111))),"",IF(COUNTIFS($B$6:$B$2005,B1111&amp;"",$A$6:$A$2005,"&gt;"&amp;A1111)=0,1,0))</f>
        <v/>
      </c>
    </row>
    <row r="1112">
      <c r="A1112" s="13" t="n"/>
      <c r="B1112" s="5" t="n"/>
      <c r="C1112" s="19" t="n"/>
      <c r="D1112" s="5" t="n"/>
      <c r="E1112" s="5" t="n"/>
      <c r="F1112" s="6">
        <f>IF(B1112&amp;""="","",IFERROR(INDEX('الطلاب'!$C$6:$C$505,MATCH(B1112&amp;"",'الطلاب'!$A$6:$A$505,0))&amp;"","كود غير موجود"))</f>
        <v/>
      </c>
      <c r="G1112" s="24">
        <f>IF(OR(B1112&amp;""="",NOT(ISNUMBER(A1112))),"",IF(COUNTIFS($B$6:$B$2005,B1112&amp;"",$A$6:$A$2005,"&gt;"&amp;A1112)=0,1,0))</f>
        <v/>
      </c>
    </row>
    <row r="1113">
      <c r="A1113" s="13" t="n"/>
      <c r="B1113" s="5" t="n"/>
      <c r="C1113" s="19" t="n"/>
      <c r="D1113" s="5" t="n"/>
      <c r="E1113" s="5" t="n"/>
      <c r="F1113" s="6">
        <f>IF(B1113&amp;""="","",IFERROR(INDEX('الطلاب'!$C$6:$C$505,MATCH(B1113&amp;"",'الطلاب'!$A$6:$A$505,0))&amp;"","كود غير موجود"))</f>
        <v/>
      </c>
      <c r="G1113" s="24">
        <f>IF(OR(B1113&amp;""="",NOT(ISNUMBER(A1113))),"",IF(COUNTIFS($B$6:$B$2005,B1113&amp;"",$A$6:$A$2005,"&gt;"&amp;A1113)=0,1,0))</f>
        <v/>
      </c>
    </row>
    <row r="1114">
      <c r="A1114" s="13" t="n"/>
      <c r="B1114" s="5" t="n"/>
      <c r="C1114" s="19" t="n"/>
      <c r="D1114" s="5" t="n"/>
      <c r="E1114" s="5" t="n"/>
      <c r="F1114" s="6">
        <f>IF(B1114&amp;""="","",IFERROR(INDEX('الطلاب'!$C$6:$C$505,MATCH(B1114&amp;"",'الطلاب'!$A$6:$A$505,0))&amp;"","كود غير موجود"))</f>
        <v/>
      </c>
      <c r="G1114" s="24">
        <f>IF(OR(B1114&amp;""="",NOT(ISNUMBER(A1114))),"",IF(COUNTIFS($B$6:$B$2005,B1114&amp;"",$A$6:$A$2005,"&gt;"&amp;A1114)=0,1,0))</f>
        <v/>
      </c>
    </row>
    <row r="1115">
      <c r="A1115" s="13" t="n"/>
      <c r="B1115" s="5" t="n"/>
      <c r="C1115" s="19" t="n"/>
      <c r="D1115" s="5" t="n"/>
      <c r="E1115" s="5" t="n"/>
      <c r="F1115" s="6">
        <f>IF(B1115&amp;""="","",IFERROR(INDEX('الطلاب'!$C$6:$C$505,MATCH(B1115&amp;"",'الطلاب'!$A$6:$A$505,0))&amp;"","كود غير موجود"))</f>
        <v/>
      </c>
      <c r="G1115" s="24">
        <f>IF(OR(B1115&amp;""="",NOT(ISNUMBER(A1115))),"",IF(COUNTIFS($B$6:$B$2005,B1115&amp;"",$A$6:$A$2005,"&gt;"&amp;A1115)=0,1,0))</f>
        <v/>
      </c>
    </row>
    <row r="1116">
      <c r="A1116" s="13" t="n"/>
      <c r="B1116" s="5" t="n"/>
      <c r="C1116" s="19" t="n"/>
      <c r="D1116" s="5" t="n"/>
      <c r="E1116" s="5" t="n"/>
      <c r="F1116" s="6">
        <f>IF(B1116&amp;""="","",IFERROR(INDEX('الطلاب'!$C$6:$C$505,MATCH(B1116&amp;"",'الطلاب'!$A$6:$A$505,0))&amp;"","كود غير موجود"))</f>
        <v/>
      </c>
      <c r="G1116" s="24">
        <f>IF(OR(B1116&amp;""="",NOT(ISNUMBER(A1116))),"",IF(COUNTIFS($B$6:$B$2005,B1116&amp;"",$A$6:$A$2005,"&gt;"&amp;A1116)=0,1,0))</f>
        <v/>
      </c>
    </row>
    <row r="1117">
      <c r="A1117" s="13" t="n"/>
      <c r="B1117" s="5" t="n"/>
      <c r="C1117" s="19" t="n"/>
      <c r="D1117" s="5" t="n"/>
      <c r="E1117" s="5" t="n"/>
      <c r="F1117" s="6">
        <f>IF(B1117&amp;""="","",IFERROR(INDEX('الطلاب'!$C$6:$C$505,MATCH(B1117&amp;"",'الطلاب'!$A$6:$A$505,0))&amp;"","كود غير موجود"))</f>
        <v/>
      </c>
      <c r="G1117" s="24">
        <f>IF(OR(B1117&amp;""="",NOT(ISNUMBER(A1117))),"",IF(COUNTIFS($B$6:$B$2005,B1117&amp;"",$A$6:$A$2005,"&gt;"&amp;A1117)=0,1,0))</f>
        <v/>
      </c>
    </row>
    <row r="1118">
      <c r="A1118" s="13" t="n"/>
      <c r="B1118" s="5" t="n"/>
      <c r="C1118" s="19" t="n"/>
      <c r="D1118" s="5" t="n"/>
      <c r="E1118" s="5" t="n"/>
      <c r="F1118" s="6">
        <f>IF(B1118&amp;""="","",IFERROR(INDEX('الطلاب'!$C$6:$C$505,MATCH(B1118&amp;"",'الطلاب'!$A$6:$A$505,0))&amp;"","كود غير موجود"))</f>
        <v/>
      </c>
      <c r="G1118" s="24">
        <f>IF(OR(B1118&amp;""="",NOT(ISNUMBER(A1118))),"",IF(COUNTIFS($B$6:$B$2005,B1118&amp;"",$A$6:$A$2005,"&gt;"&amp;A1118)=0,1,0))</f>
        <v/>
      </c>
    </row>
    <row r="1119">
      <c r="A1119" s="13" t="n"/>
      <c r="B1119" s="5" t="n"/>
      <c r="C1119" s="19" t="n"/>
      <c r="D1119" s="5" t="n"/>
      <c r="E1119" s="5" t="n"/>
      <c r="F1119" s="6">
        <f>IF(B1119&amp;""="","",IFERROR(INDEX('الطلاب'!$C$6:$C$505,MATCH(B1119&amp;"",'الطلاب'!$A$6:$A$505,0))&amp;"","كود غير موجود"))</f>
        <v/>
      </c>
      <c r="G1119" s="24">
        <f>IF(OR(B1119&amp;""="",NOT(ISNUMBER(A1119))),"",IF(COUNTIFS($B$6:$B$2005,B1119&amp;"",$A$6:$A$2005,"&gt;"&amp;A1119)=0,1,0))</f>
        <v/>
      </c>
    </row>
    <row r="1120">
      <c r="A1120" s="13" t="n"/>
      <c r="B1120" s="5" t="n"/>
      <c r="C1120" s="19" t="n"/>
      <c r="D1120" s="5" t="n"/>
      <c r="E1120" s="5" t="n"/>
      <c r="F1120" s="6">
        <f>IF(B1120&amp;""="","",IFERROR(INDEX('الطلاب'!$C$6:$C$505,MATCH(B1120&amp;"",'الطلاب'!$A$6:$A$505,0))&amp;"","كود غير موجود"))</f>
        <v/>
      </c>
      <c r="G1120" s="24">
        <f>IF(OR(B1120&amp;""="",NOT(ISNUMBER(A1120))),"",IF(COUNTIFS($B$6:$B$2005,B1120&amp;"",$A$6:$A$2005,"&gt;"&amp;A1120)=0,1,0))</f>
        <v/>
      </c>
    </row>
    <row r="1121">
      <c r="A1121" s="13" t="n"/>
      <c r="B1121" s="5" t="n"/>
      <c r="C1121" s="19" t="n"/>
      <c r="D1121" s="5" t="n"/>
      <c r="E1121" s="5" t="n"/>
      <c r="F1121" s="6">
        <f>IF(B1121&amp;""="","",IFERROR(INDEX('الطلاب'!$C$6:$C$505,MATCH(B1121&amp;"",'الطلاب'!$A$6:$A$505,0))&amp;"","كود غير موجود"))</f>
        <v/>
      </c>
      <c r="G1121" s="24">
        <f>IF(OR(B1121&amp;""="",NOT(ISNUMBER(A1121))),"",IF(COUNTIFS($B$6:$B$2005,B1121&amp;"",$A$6:$A$2005,"&gt;"&amp;A1121)=0,1,0))</f>
        <v/>
      </c>
    </row>
    <row r="1122">
      <c r="A1122" s="13" t="n"/>
      <c r="B1122" s="5" t="n"/>
      <c r="C1122" s="19" t="n"/>
      <c r="D1122" s="5" t="n"/>
      <c r="E1122" s="5" t="n"/>
      <c r="F1122" s="6">
        <f>IF(B1122&amp;""="","",IFERROR(INDEX('الطلاب'!$C$6:$C$505,MATCH(B1122&amp;"",'الطلاب'!$A$6:$A$505,0))&amp;"","كود غير موجود"))</f>
        <v/>
      </c>
      <c r="G1122" s="24">
        <f>IF(OR(B1122&amp;""="",NOT(ISNUMBER(A1122))),"",IF(COUNTIFS($B$6:$B$2005,B1122&amp;"",$A$6:$A$2005,"&gt;"&amp;A1122)=0,1,0))</f>
        <v/>
      </c>
    </row>
    <row r="1123">
      <c r="A1123" s="13" t="n"/>
      <c r="B1123" s="5" t="n"/>
      <c r="C1123" s="19" t="n"/>
      <c r="D1123" s="5" t="n"/>
      <c r="E1123" s="5" t="n"/>
      <c r="F1123" s="6">
        <f>IF(B1123&amp;""="","",IFERROR(INDEX('الطلاب'!$C$6:$C$505,MATCH(B1123&amp;"",'الطلاب'!$A$6:$A$505,0))&amp;"","كود غير موجود"))</f>
        <v/>
      </c>
      <c r="G1123" s="24">
        <f>IF(OR(B1123&amp;""="",NOT(ISNUMBER(A1123))),"",IF(COUNTIFS($B$6:$B$2005,B1123&amp;"",$A$6:$A$2005,"&gt;"&amp;A1123)=0,1,0))</f>
        <v/>
      </c>
    </row>
    <row r="1124">
      <c r="A1124" s="13" t="n"/>
      <c r="B1124" s="5" t="n"/>
      <c r="C1124" s="19" t="n"/>
      <c r="D1124" s="5" t="n"/>
      <c r="E1124" s="5" t="n"/>
      <c r="F1124" s="6">
        <f>IF(B1124&amp;""="","",IFERROR(INDEX('الطلاب'!$C$6:$C$505,MATCH(B1124&amp;"",'الطلاب'!$A$6:$A$505,0))&amp;"","كود غير موجود"))</f>
        <v/>
      </c>
      <c r="G1124" s="24">
        <f>IF(OR(B1124&amp;""="",NOT(ISNUMBER(A1124))),"",IF(COUNTIFS($B$6:$B$2005,B1124&amp;"",$A$6:$A$2005,"&gt;"&amp;A1124)=0,1,0))</f>
        <v/>
      </c>
    </row>
    <row r="1125">
      <c r="A1125" s="13" t="n"/>
      <c r="B1125" s="5" t="n"/>
      <c r="C1125" s="19" t="n"/>
      <c r="D1125" s="5" t="n"/>
      <c r="E1125" s="5" t="n"/>
      <c r="F1125" s="6">
        <f>IF(B1125&amp;""="","",IFERROR(INDEX('الطلاب'!$C$6:$C$505,MATCH(B1125&amp;"",'الطلاب'!$A$6:$A$505,0))&amp;"","كود غير موجود"))</f>
        <v/>
      </c>
      <c r="G1125" s="24">
        <f>IF(OR(B1125&amp;""="",NOT(ISNUMBER(A1125))),"",IF(COUNTIFS($B$6:$B$2005,B1125&amp;"",$A$6:$A$2005,"&gt;"&amp;A1125)=0,1,0))</f>
        <v/>
      </c>
    </row>
    <row r="1126">
      <c r="A1126" s="13" t="n"/>
      <c r="B1126" s="5" t="n"/>
      <c r="C1126" s="19" t="n"/>
      <c r="D1126" s="5" t="n"/>
      <c r="E1126" s="5" t="n"/>
      <c r="F1126" s="6">
        <f>IF(B1126&amp;""="","",IFERROR(INDEX('الطلاب'!$C$6:$C$505,MATCH(B1126&amp;"",'الطلاب'!$A$6:$A$505,0))&amp;"","كود غير موجود"))</f>
        <v/>
      </c>
      <c r="G1126" s="24">
        <f>IF(OR(B1126&amp;""="",NOT(ISNUMBER(A1126))),"",IF(COUNTIFS($B$6:$B$2005,B1126&amp;"",$A$6:$A$2005,"&gt;"&amp;A1126)=0,1,0))</f>
        <v/>
      </c>
    </row>
    <row r="1127">
      <c r="A1127" s="13" t="n"/>
      <c r="B1127" s="5" t="n"/>
      <c r="C1127" s="19" t="n"/>
      <c r="D1127" s="5" t="n"/>
      <c r="E1127" s="5" t="n"/>
      <c r="F1127" s="6">
        <f>IF(B1127&amp;""="","",IFERROR(INDEX('الطلاب'!$C$6:$C$505,MATCH(B1127&amp;"",'الطلاب'!$A$6:$A$505,0))&amp;"","كود غير موجود"))</f>
        <v/>
      </c>
      <c r="G1127" s="24">
        <f>IF(OR(B1127&amp;""="",NOT(ISNUMBER(A1127))),"",IF(COUNTIFS($B$6:$B$2005,B1127&amp;"",$A$6:$A$2005,"&gt;"&amp;A1127)=0,1,0))</f>
        <v/>
      </c>
    </row>
    <row r="1128">
      <c r="A1128" s="13" t="n"/>
      <c r="B1128" s="5" t="n"/>
      <c r="C1128" s="19" t="n"/>
      <c r="D1128" s="5" t="n"/>
      <c r="E1128" s="5" t="n"/>
      <c r="F1128" s="6">
        <f>IF(B1128&amp;""="","",IFERROR(INDEX('الطلاب'!$C$6:$C$505,MATCH(B1128&amp;"",'الطلاب'!$A$6:$A$505,0))&amp;"","كود غير موجود"))</f>
        <v/>
      </c>
      <c r="G1128" s="24">
        <f>IF(OR(B1128&amp;""="",NOT(ISNUMBER(A1128))),"",IF(COUNTIFS($B$6:$B$2005,B1128&amp;"",$A$6:$A$2005,"&gt;"&amp;A1128)=0,1,0))</f>
        <v/>
      </c>
    </row>
    <row r="1129">
      <c r="A1129" s="13" t="n"/>
      <c r="B1129" s="5" t="n"/>
      <c r="C1129" s="19" t="n"/>
      <c r="D1129" s="5" t="n"/>
      <c r="E1129" s="5" t="n"/>
      <c r="F1129" s="6">
        <f>IF(B1129&amp;""="","",IFERROR(INDEX('الطلاب'!$C$6:$C$505,MATCH(B1129&amp;"",'الطلاب'!$A$6:$A$505,0))&amp;"","كود غير موجود"))</f>
        <v/>
      </c>
      <c r="G1129" s="24">
        <f>IF(OR(B1129&amp;""="",NOT(ISNUMBER(A1129))),"",IF(COUNTIFS($B$6:$B$2005,B1129&amp;"",$A$6:$A$2005,"&gt;"&amp;A1129)=0,1,0))</f>
        <v/>
      </c>
    </row>
    <row r="1130">
      <c r="A1130" s="13" t="n"/>
      <c r="B1130" s="5" t="n"/>
      <c r="C1130" s="19" t="n"/>
      <c r="D1130" s="5" t="n"/>
      <c r="E1130" s="5" t="n"/>
      <c r="F1130" s="6">
        <f>IF(B1130&amp;""="","",IFERROR(INDEX('الطلاب'!$C$6:$C$505,MATCH(B1130&amp;"",'الطلاب'!$A$6:$A$505,0))&amp;"","كود غير موجود"))</f>
        <v/>
      </c>
      <c r="G1130" s="24">
        <f>IF(OR(B1130&amp;""="",NOT(ISNUMBER(A1130))),"",IF(COUNTIFS($B$6:$B$2005,B1130&amp;"",$A$6:$A$2005,"&gt;"&amp;A1130)=0,1,0))</f>
        <v/>
      </c>
    </row>
    <row r="1131">
      <c r="A1131" s="13" t="n"/>
      <c r="B1131" s="5" t="n"/>
      <c r="C1131" s="19" t="n"/>
      <c r="D1131" s="5" t="n"/>
      <c r="E1131" s="5" t="n"/>
      <c r="F1131" s="6">
        <f>IF(B1131&amp;""="","",IFERROR(INDEX('الطلاب'!$C$6:$C$505,MATCH(B1131&amp;"",'الطلاب'!$A$6:$A$505,0))&amp;"","كود غير موجود"))</f>
        <v/>
      </c>
      <c r="G1131" s="24">
        <f>IF(OR(B1131&amp;""="",NOT(ISNUMBER(A1131))),"",IF(COUNTIFS($B$6:$B$2005,B1131&amp;"",$A$6:$A$2005,"&gt;"&amp;A1131)=0,1,0))</f>
        <v/>
      </c>
    </row>
    <row r="1132">
      <c r="A1132" s="13" t="n"/>
      <c r="B1132" s="5" t="n"/>
      <c r="C1132" s="19" t="n"/>
      <c r="D1132" s="5" t="n"/>
      <c r="E1132" s="5" t="n"/>
      <c r="F1132" s="6">
        <f>IF(B1132&amp;""="","",IFERROR(INDEX('الطلاب'!$C$6:$C$505,MATCH(B1132&amp;"",'الطلاب'!$A$6:$A$505,0))&amp;"","كود غير موجود"))</f>
        <v/>
      </c>
      <c r="G1132" s="24">
        <f>IF(OR(B1132&amp;""="",NOT(ISNUMBER(A1132))),"",IF(COUNTIFS($B$6:$B$2005,B1132&amp;"",$A$6:$A$2005,"&gt;"&amp;A1132)=0,1,0))</f>
        <v/>
      </c>
    </row>
    <row r="1133">
      <c r="A1133" s="13" t="n"/>
      <c r="B1133" s="5" t="n"/>
      <c r="C1133" s="19" t="n"/>
      <c r="D1133" s="5" t="n"/>
      <c r="E1133" s="5" t="n"/>
      <c r="F1133" s="6">
        <f>IF(B1133&amp;""="","",IFERROR(INDEX('الطلاب'!$C$6:$C$505,MATCH(B1133&amp;"",'الطلاب'!$A$6:$A$505,0))&amp;"","كود غير موجود"))</f>
        <v/>
      </c>
      <c r="G1133" s="24">
        <f>IF(OR(B1133&amp;""="",NOT(ISNUMBER(A1133))),"",IF(COUNTIFS($B$6:$B$2005,B1133&amp;"",$A$6:$A$2005,"&gt;"&amp;A1133)=0,1,0))</f>
        <v/>
      </c>
    </row>
    <row r="1134">
      <c r="A1134" s="13" t="n"/>
      <c r="B1134" s="5" t="n"/>
      <c r="C1134" s="19" t="n"/>
      <c r="D1134" s="5" t="n"/>
      <c r="E1134" s="5" t="n"/>
      <c r="F1134" s="6">
        <f>IF(B1134&amp;""="","",IFERROR(INDEX('الطلاب'!$C$6:$C$505,MATCH(B1134&amp;"",'الطلاب'!$A$6:$A$505,0))&amp;"","كود غير موجود"))</f>
        <v/>
      </c>
      <c r="G1134" s="24">
        <f>IF(OR(B1134&amp;""="",NOT(ISNUMBER(A1134))),"",IF(COUNTIFS($B$6:$B$2005,B1134&amp;"",$A$6:$A$2005,"&gt;"&amp;A1134)=0,1,0))</f>
        <v/>
      </c>
    </row>
    <row r="1135">
      <c r="A1135" s="13" t="n"/>
      <c r="B1135" s="5" t="n"/>
      <c r="C1135" s="19" t="n"/>
      <c r="D1135" s="5" t="n"/>
      <c r="E1135" s="5" t="n"/>
      <c r="F1135" s="6">
        <f>IF(B1135&amp;""="","",IFERROR(INDEX('الطلاب'!$C$6:$C$505,MATCH(B1135&amp;"",'الطلاب'!$A$6:$A$505,0))&amp;"","كود غير موجود"))</f>
        <v/>
      </c>
      <c r="G1135" s="24">
        <f>IF(OR(B1135&amp;""="",NOT(ISNUMBER(A1135))),"",IF(COUNTIFS($B$6:$B$2005,B1135&amp;"",$A$6:$A$2005,"&gt;"&amp;A1135)=0,1,0))</f>
        <v/>
      </c>
    </row>
    <row r="1136">
      <c r="A1136" s="13" t="n"/>
      <c r="B1136" s="5" t="n"/>
      <c r="C1136" s="19" t="n"/>
      <c r="D1136" s="5" t="n"/>
      <c r="E1136" s="5" t="n"/>
      <c r="F1136" s="6">
        <f>IF(B1136&amp;""="","",IFERROR(INDEX('الطلاب'!$C$6:$C$505,MATCH(B1136&amp;"",'الطلاب'!$A$6:$A$505,0))&amp;"","كود غير موجود"))</f>
        <v/>
      </c>
      <c r="G1136" s="24">
        <f>IF(OR(B1136&amp;""="",NOT(ISNUMBER(A1136))),"",IF(COUNTIFS($B$6:$B$2005,B1136&amp;"",$A$6:$A$2005,"&gt;"&amp;A1136)=0,1,0))</f>
        <v/>
      </c>
    </row>
    <row r="1137">
      <c r="A1137" s="13" t="n"/>
      <c r="B1137" s="5" t="n"/>
      <c r="C1137" s="19" t="n"/>
      <c r="D1137" s="5" t="n"/>
      <c r="E1137" s="5" t="n"/>
      <c r="F1137" s="6">
        <f>IF(B1137&amp;""="","",IFERROR(INDEX('الطلاب'!$C$6:$C$505,MATCH(B1137&amp;"",'الطلاب'!$A$6:$A$505,0))&amp;"","كود غير موجود"))</f>
        <v/>
      </c>
      <c r="G1137" s="24">
        <f>IF(OR(B1137&amp;""="",NOT(ISNUMBER(A1137))),"",IF(COUNTIFS($B$6:$B$2005,B1137&amp;"",$A$6:$A$2005,"&gt;"&amp;A1137)=0,1,0))</f>
        <v/>
      </c>
    </row>
    <row r="1138">
      <c r="A1138" s="13" t="n"/>
      <c r="B1138" s="5" t="n"/>
      <c r="C1138" s="19" t="n"/>
      <c r="D1138" s="5" t="n"/>
      <c r="E1138" s="5" t="n"/>
      <c r="F1138" s="6">
        <f>IF(B1138&amp;""="","",IFERROR(INDEX('الطلاب'!$C$6:$C$505,MATCH(B1138&amp;"",'الطلاب'!$A$6:$A$505,0))&amp;"","كود غير موجود"))</f>
        <v/>
      </c>
      <c r="G1138" s="24">
        <f>IF(OR(B1138&amp;""="",NOT(ISNUMBER(A1138))),"",IF(COUNTIFS($B$6:$B$2005,B1138&amp;"",$A$6:$A$2005,"&gt;"&amp;A1138)=0,1,0))</f>
        <v/>
      </c>
    </row>
    <row r="1139">
      <c r="A1139" s="13" t="n"/>
      <c r="B1139" s="5" t="n"/>
      <c r="C1139" s="19" t="n"/>
      <c r="D1139" s="5" t="n"/>
      <c r="E1139" s="5" t="n"/>
      <c r="F1139" s="6">
        <f>IF(B1139&amp;""="","",IFERROR(INDEX('الطلاب'!$C$6:$C$505,MATCH(B1139&amp;"",'الطلاب'!$A$6:$A$505,0))&amp;"","كود غير موجود"))</f>
        <v/>
      </c>
      <c r="G1139" s="24">
        <f>IF(OR(B1139&amp;""="",NOT(ISNUMBER(A1139))),"",IF(COUNTIFS($B$6:$B$2005,B1139&amp;"",$A$6:$A$2005,"&gt;"&amp;A1139)=0,1,0))</f>
        <v/>
      </c>
    </row>
    <row r="1140">
      <c r="A1140" s="13" t="n"/>
      <c r="B1140" s="5" t="n"/>
      <c r="C1140" s="19" t="n"/>
      <c r="D1140" s="5" t="n"/>
      <c r="E1140" s="5" t="n"/>
      <c r="F1140" s="6">
        <f>IF(B1140&amp;""="","",IFERROR(INDEX('الطلاب'!$C$6:$C$505,MATCH(B1140&amp;"",'الطلاب'!$A$6:$A$505,0))&amp;"","كود غير موجود"))</f>
        <v/>
      </c>
      <c r="G1140" s="24">
        <f>IF(OR(B1140&amp;""="",NOT(ISNUMBER(A1140))),"",IF(COUNTIFS($B$6:$B$2005,B1140&amp;"",$A$6:$A$2005,"&gt;"&amp;A1140)=0,1,0))</f>
        <v/>
      </c>
    </row>
    <row r="1141">
      <c r="A1141" s="13" t="n"/>
      <c r="B1141" s="5" t="n"/>
      <c r="C1141" s="19" t="n"/>
      <c r="D1141" s="5" t="n"/>
      <c r="E1141" s="5" t="n"/>
      <c r="F1141" s="6">
        <f>IF(B1141&amp;""="","",IFERROR(INDEX('الطلاب'!$C$6:$C$505,MATCH(B1141&amp;"",'الطلاب'!$A$6:$A$505,0))&amp;"","كود غير موجود"))</f>
        <v/>
      </c>
      <c r="G1141" s="24">
        <f>IF(OR(B1141&amp;""="",NOT(ISNUMBER(A1141))),"",IF(COUNTIFS($B$6:$B$2005,B1141&amp;"",$A$6:$A$2005,"&gt;"&amp;A1141)=0,1,0))</f>
        <v/>
      </c>
    </row>
    <row r="1142">
      <c r="A1142" s="13" t="n"/>
      <c r="B1142" s="5" t="n"/>
      <c r="C1142" s="19" t="n"/>
      <c r="D1142" s="5" t="n"/>
      <c r="E1142" s="5" t="n"/>
      <c r="F1142" s="6">
        <f>IF(B1142&amp;""="","",IFERROR(INDEX('الطلاب'!$C$6:$C$505,MATCH(B1142&amp;"",'الطلاب'!$A$6:$A$505,0))&amp;"","كود غير موجود"))</f>
        <v/>
      </c>
      <c r="G1142" s="24">
        <f>IF(OR(B1142&amp;""="",NOT(ISNUMBER(A1142))),"",IF(COUNTIFS($B$6:$B$2005,B1142&amp;"",$A$6:$A$2005,"&gt;"&amp;A1142)=0,1,0))</f>
        <v/>
      </c>
    </row>
    <row r="1143">
      <c r="A1143" s="13" t="n"/>
      <c r="B1143" s="5" t="n"/>
      <c r="C1143" s="19" t="n"/>
      <c r="D1143" s="5" t="n"/>
      <c r="E1143" s="5" t="n"/>
      <c r="F1143" s="6">
        <f>IF(B1143&amp;""="","",IFERROR(INDEX('الطلاب'!$C$6:$C$505,MATCH(B1143&amp;"",'الطلاب'!$A$6:$A$505,0))&amp;"","كود غير موجود"))</f>
        <v/>
      </c>
      <c r="G1143" s="24">
        <f>IF(OR(B1143&amp;""="",NOT(ISNUMBER(A1143))),"",IF(COUNTIFS($B$6:$B$2005,B1143&amp;"",$A$6:$A$2005,"&gt;"&amp;A1143)=0,1,0))</f>
        <v/>
      </c>
    </row>
    <row r="1144">
      <c r="A1144" s="13" t="n"/>
      <c r="B1144" s="5" t="n"/>
      <c r="C1144" s="19" t="n"/>
      <c r="D1144" s="5" t="n"/>
      <c r="E1144" s="5" t="n"/>
      <c r="F1144" s="6">
        <f>IF(B1144&amp;""="","",IFERROR(INDEX('الطلاب'!$C$6:$C$505,MATCH(B1144&amp;"",'الطلاب'!$A$6:$A$505,0))&amp;"","كود غير موجود"))</f>
        <v/>
      </c>
      <c r="G1144" s="24">
        <f>IF(OR(B1144&amp;""="",NOT(ISNUMBER(A1144))),"",IF(COUNTIFS($B$6:$B$2005,B1144&amp;"",$A$6:$A$2005,"&gt;"&amp;A1144)=0,1,0))</f>
        <v/>
      </c>
    </row>
    <row r="1145">
      <c r="A1145" s="13" t="n"/>
      <c r="B1145" s="5" t="n"/>
      <c r="C1145" s="19" t="n"/>
      <c r="D1145" s="5" t="n"/>
      <c r="E1145" s="5" t="n"/>
      <c r="F1145" s="6">
        <f>IF(B1145&amp;""="","",IFERROR(INDEX('الطلاب'!$C$6:$C$505,MATCH(B1145&amp;"",'الطلاب'!$A$6:$A$505,0))&amp;"","كود غير موجود"))</f>
        <v/>
      </c>
      <c r="G1145" s="24">
        <f>IF(OR(B1145&amp;""="",NOT(ISNUMBER(A1145))),"",IF(COUNTIFS($B$6:$B$2005,B1145&amp;"",$A$6:$A$2005,"&gt;"&amp;A1145)=0,1,0))</f>
        <v/>
      </c>
    </row>
    <row r="1146">
      <c r="A1146" s="13" t="n"/>
      <c r="B1146" s="5" t="n"/>
      <c r="C1146" s="19" t="n"/>
      <c r="D1146" s="5" t="n"/>
      <c r="E1146" s="5" t="n"/>
      <c r="F1146" s="6">
        <f>IF(B1146&amp;""="","",IFERROR(INDEX('الطلاب'!$C$6:$C$505,MATCH(B1146&amp;"",'الطلاب'!$A$6:$A$505,0))&amp;"","كود غير موجود"))</f>
        <v/>
      </c>
      <c r="G1146" s="24">
        <f>IF(OR(B1146&amp;""="",NOT(ISNUMBER(A1146))),"",IF(COUNTIFS($B$6:$B$2005,B1146&amp;"",$A$6:$A$2005,"&gt;"&amp;A1146)=0,1,0))</f>
        <v/>
      </c>
    </row>
    <row r="1147">
      <c r="A1147" s="13" t="n"/>
      <c r="B1147" s="5" t="n"/>
      <c r="C1147" s="19" t="n"/>
      <c r="D1147" s="5" t="n"/>
      <c r="E1147" s="5" t="n"/>
      <c r="F1147" s="6">
        <f>IF(B1147&amp;""="","",IFERROR(INDEX('الطلاب'!$C$6:$C$505,MATCH(B1147&amp;"",'الطلاب'!$A$6:$A$505,0))&amp;"","كود غير موجود"))</f>
        <v/>
      </c>
      <c r="G1147" s="24">
        <f>IF(OR(B1147&amp;""="",NOT(ISNUMBER(A1147))),"",IF(COUNTIFS($B$6:$B$2005,B1147&amp;"",$A$6:$A$2005,"&gt;"&amp;A1147)=0,1,0))</f>
        <v/>
      </c>
    </row>
    <row r="1148">
      <c r="A1148" s="13" t="n"/>
      <c r="B1148" s="5" t="n"/>
      <c r="C1148" s="19" t="n"/>
      <c r="D1148" s="5" t="n"/>
      <c r="E1148" s="5" t="n"/>
      <c r="F1148" s="6">
        <f>IF(B1148&amp;""="","",IFERROR(INDEX('الطلاب'!$C$6:$C$505,MATCH(B1148&amp;"",'الطلاب'!$A$6:$A$505,0))&amp;"","كود غير موجود"))</f>
        <v/>
      </c>
      <c r="G1148" s="24">
        <f>IF(OR(B1148&amp;""="",NOT(ISNUMBER(A1148))),"",IF(COUNTIFS($B$6:$B$2005,B1148&amp;"",$A$6:$A$2005,"&gt;"&amp;A1148)=0,1,0))</f>
        <v/>
      </c>
    </row>
    <row r="1149">
      <c r="A1149" s="13" t="n"/>
      <c r="B1149" s="5" t="n"/>
      <c r="C1149" s="19" t="n"/>
      <c r="D1149" s="5" t="n"/>
      <c r="E1149" s="5" t="n"/>
      <c r="F1149" s="6">
        <f>IF(B1149&amp;""="","",IFERROR(INDEX('الطلاب'!$C$6:$C$505,MATCH(B1149&amp;"",'الطلاب'!$A$6:$A$505,0))&amp;"","كود غير موجود"))</f>
        <v/>
      </c>
      <c r="G1149" s="24">
        <f>IF(OR(B1149&amp;""="",NOT(ISNUMBER(A1149))),"",IF(COUNTIFS($B$6:$B$2005,B1149&amp;"",$A$6:$A$2005,"&gt;"&amp;A1149)=0,1,0))</f>
        <v/>
      </c>
    </row>
    <row r="1150">
      <c r="A1150" s="13" t="n"/>
      <c r="B1150" s="5" t="n"/>
      <c r="C1150" s="19" t="n"/>
      <c r="D1150" s="5" t="n"/>
      <c r="E1150" s="5" t="n"/>
      <c r="F1150" s="6">
        <f>IF(B1150&amp;""="","",IFERROR(INDEX('الطلاب'!$C$6:$C$505,MATCH(B1150&amp;"",'الطلاب'!$A$6:$A$505,0))&amp;"","كود غير موجود"))</f>
        <v/>
      </c>
      <c r="G1150" s="24">
        <f>IF(OR(B1150&amp;""="",NOT(ISNUMBER(A1150))),"",IF(COUNTIFS($B$6:$B$2005,B1150&amp;"",$A$6:$A$2005,"&gt;"&amp;A1150)=0,1,0))</f>
        <v/>
      </c>
    </row>
    <row r="1151">
      <c r="A1151" s="13" t="n"/>
      <c r="B1151" s="5" t="n"/>
      <c r="C1151" s="19" t="n"/>
      <c r="D1151" s="5" t="n"/>
      <c r="E1151" s="5" t="n"/>
      <c r="F1151" s="6">
        <f>IF(B1151&amp;""="","",IFERROR(INDEX('الطلاب'!$C$6:$C$505,MATCH(B1151&amp;"",'الطلاب'!$A$6:$A$505,0))&amp;"","كود غير موجود"))</f>
        <v/>
      </c>
      <c r="G1151" s="24">
        <f>IF(OR(B1151&amp;""="",NOT(ISNUMBER(A1151))),"",IF(COUNTIFS($B$6:$B$2005,B1151&amp;"",$A$6:$A$2005,"&gt;"&amp;A1151)=0,1,0))</f>
        <v/>
      </c>
    </row>
    <row r="1152">
      <c r="A1152" s="13" t="n"/>
      <c r="B1152" s="5" t="n"/>
      <c r="C1152" s="19" t="n"/>
      <c r="D1152" s="5" t="n"/>
      <c r="E1152" s="5" t="n"/>
      <c r="F1152" s="6">
        <f>IF(B1152&amp;""="","",IFERROR(INDEX('الطلاب'!$C$6:$C$505,MATCH(B1152&amp;"",'الطلاب'!$A$6:$A$505,0))&amp;"","كود غير موجود"))</f>
        <v/>
      </c>
      <c r="G1152" s="24">
        <f>IF(OR(B1152&amp;""="",NOT(ISNUMBER(A1152))),"",IF(COUNTIFS($B$6:$B$2005,B1152&amp;"",$A$6:$A$2005,"&gt;"&amp;A1152)=0,1,0))</f>
        <v/>
      </c>
    </row>
    <row r="1153">
      <c r="A1153" s="13" t="n"/>
      <c r="B1153" s="5" t="n"/>
      <c r="C1153" s="19" t="n"/>
      <c r="D1153" s="5" t="n"/>
      <c r="E1153" s="5" t="n"/>
      <c r="F1153" s="6">
        <f>IF(B1153&amp;""="","",IFERROR(INDEX('الطلاب'!$C$6:$C$505,MATCH(B1153&amp;"",'الطلاب'!$A$6:$A$505,0))&amp;"","كود غير موجود"))</f>
        <v/>
      </c>
      <c r="G1153" s="24">
        <f>IF(OR(B1153&amp;""="",NOT(ISNUMBER(A1153))),"",IF(COUNTIFS($B$6:$B$2005,B1153&amp;"",$A$6:$A$2005,"&gt;"&amp;A1153)=0,1,0))</f>
        <v/>
      </c>
    </row>
    <row r="1154">
      <c r="A1154" s="13" t="n"/>
      <c r="B1154" s="5" t="n"/>
      <c r="C1154" s="19" t="n"/>
      <c r="D1154" s="5" t="n"/>
      <c r="E1154" s="5" t="n"/>
      <c r="F1154" s="6">
        <f>IF(B1154&amp;""="","",IFERROR(INDEX('الطلاب'!$C$6:$C$505,MATCH(B1154&amp;"",'الطلاب'!$A$6:$A$505,0))&amp;"","كود غير موجود"))</f>
        <v/>
      </c>
      <c r="G1154" s="24">
        <f>IF(OR(B1154&amp;""="",NOT(ISNUMBER(A1154))),"",IF(COUNTIFS($B$6:$B$2005,B1154&amp;"",$A$6:$A$2005,"&gt;"&amp;A1154)=0,1,0))</f>
        <v/>
      </c>
    </row>
    <row r="1155">
      <c r="A1155" s="13" t="n"/>
      <c r="B1155" s="5" t="n"/>
      <c r="C1155" s="19" t="n"/>
      <c r="D1155" s="5" t="n"/>
      <c r="E1155" s="5" t="n"/>
      <c r="F1155" s="6">
        <f>IF(B1155&amp;""="","",IFERROR(INDEX('الطلاب'!$C$6:$C$505,MATCH(B1155&amp;"",'الطلاب'!$A$6:$A$505,0))&amp;"","كود غير موجود"))</f>
        <v/>
      </c>
      <c r="G1155" s="24">
        <f>IF(OR(B1155&amp;""="",NOT(ISNUMBER(A1155))),"",IF(COUNTIFS($B$6:$B$2005,B1155&amp;"",$A$6:$A$2005,"&gt;"&amp;A1155)=0,1,0))</f>
        <v/>
      </c>
    </row>
    <row r="1156">
      <c r="A1156" s="13" t="n"/>
      <c r="B1156" s="5" t="n"/>
      <c r="C1156" s="19" t="n"/>
      <c r="D1156" s="5" t="n"/>
      <c r="E1156" s="5" t="n"/>
      <c r="F1156" s="6">
        <f>IF(B1156&amp;""="","",IFERROR(INDEX('الطلاب'!$C$6:$C$505,MATCH(B1156&amp;"",'الطلاب'!$A$6:$A$505,0))&amp;"","كود غير موجود"))</f>
        <v/>
      </c>
      <c r="G1156" s="24">
        <f>IF(OR(B1156&amp;""="",NOT(ISNUMBER(A1156))),"",IF(COUNTIFS($B$6:$B$2005,B1156&amp;"",$A$6:$A$2005,"&gt;"&amp;A1156)=0,1,0))</f>
        <v/>
      </c>
    </row>
    <row r="1157">
      <c r="A1157" s="13" t="n"/>
      <c r="B1157" s="5" t="n"/>
      <c r="C1157" s="19" t="n"/>
      <c r="D1157" s="5" t="n"/>
      <c r="E1157" s="5" t="n"/>
      <c r="F1157" s="6">
        <f>IF(B1157&amp;""="","",IFERROR(INDEX('الطلاب'!$C$6:$C$505,MATCH(B1157&amp;"",'الطلاب'!$A$6:$A$505,0))&amp;"","كود غير موجود"))</f>
        <v/>
      </c>
      <c r="G1157" s="24">
        <f>IF(OR(B1157&amp;""="",NOT(ISNUMBER(A1157))),"",IF(COUNTIFS($B$6:$B$2005,B1157&amp;"",$A$6:$A$2005,"&gt;"&amp;A1157)=0,1,0))</f>
        <v/>
      </c>
    </row>
    <row r="1158">
      <c r="A1158" s="13" t="n"/>
      <c r="B1158" s="5" t="n"/>
      <c r="C1158" s="19" t="n"/>
      <c r="D1158" s="5" t="n"/>
      <c r="E1158" s="5" t="n"/>
      <c r="F1158" s="6">
        <f>IF(B1158&amp;""="","",IFERROR(INDEX('الطلاب'!$C$6:$C$505,MATCH(B1158&amp;"",'الطلاب'!$A$6:$A$505,0))&amp;"","كود غير موجود"))</f>
        <v/>
      </c>
      <c r="G1158" s="24">
        <f>IF(OR(B1158&amp;""="",NOT(ISNUMBER(A1158))),"",IF(COUNTIFS($B$6:$B$2005,B1158&amp;"",$A$6:$A$2005,"&gt;"&amp;A1158)=0,1,0))</f>
        <v/>
      </c>
    </row>
    <row r="1159">
      <c r="A1159" s="13" t="n"/>
      <c r="B1159" s="5" t="n"/>
      <c r="C1159" s="19" t="n"/>
      <c r="D1159" s="5" t="n"/>
      <c r="E1159" s="5" t="n"/>
      <c r="F1159" s="6">
        <f>IF(B1159&amp;""="","",IFERROR(INDEX('الطلاب'!$C$6:$C$505,MATCH(B1159&amp;"",'الطلاب'!$A$6:$A$505,0))&amp;"","كود غير موجود"))</f>
        <v/>
      </c>
      <c r="G1159" s="24">
        <f>IF(OR(B1159&amp;""="",NOT(ISNUMBER(A1159))),"",IF(COUNTIFS($B$6:$B$2005,B1159&amp;"",$A$6:$A$2005,"&gt;"&amp;A1159)=0,1,0))</f>
        <v/>
      </c>
    </row>
    <row r="1160">
      <c r="A1160" s="13" t="n"/>
      <c r="B1160" s="5" t="n"/>
      <c r="C1160" s="19" t="n"/>
      <c r="D1160" s="5" t="n"/>
      <c r="E1160" s="5" t="n"/>
      <c r="F1160" s="6">
        <f>IF(B1160&amp;""="","",IFERROR(INDEX('الطلاب'!$C$6:$C$505,MATCH(B1160&amp;"",'الطلاب'!$A$6:$A$505,0))&amp;"","كود غير موجود"))</f>
        <v/>
      </c>
      <c r="G1160" s="24">
        <f>IF(OR(B1160&amp;""="",NOT(ISNUMBER(A1160))),"",IF(COUNTIFS($B$6:$B$2005,B1160&amp;"",$A$6:$A$2005,"&gt;"&amp;A1160)=0,1,0))</f>
        <v/>
      </c>
    </row>
    <row r="1161">
      <c r="A1161" s="13" t="n"/>
      <c r="B1161" s="5" t="n"/>
      <c r="C1161" s="19" t="n"/>
      <c r="D1161" s="5" t="n"/>
      <c r="E1161" s="5" t="n"/>
      <c r="F1161" s="6">
        <f>IF(B1161&amp;""="","",IFERROR(INDEX('الطلاب'!$C$6:$C$505,MATCH(B1161&amp;"",'الطلاب'!$A$6:$A$505,0))&amp;"","كود غير موجود"))</f>
        <v/>
      </c>
      <c r="G1161" s="24">
        <f>IF(OR(B1161&amp;""="",NOT(ISNUMBER(A1161))),"",IF(COUNTIFS($B$6:$B$2005,B1161&amp;"",$A$6:$A$2005,"&gt;"&amp;A1161)=0,1,0))</f>
        <v/>
      </c>
    </row>
    <row r="1162">
      <c r="A1162" s="13" t="n"/>
      <c r="B1162" s="5" t="n"/>
      <c r="C1162" s="19" t="n"/>
      <c r="D1162" s="5" t="n"/>
      <c r="E1162" s="5" t="n"/>
      <c r="F1162" s="6">
        <f>IF(B1162&amp;""="","",IFERROR(INDEX('الطلاب'!$C$6:$C$505,MATCH(B1162&amp;"",'الطلاب'!$A$6:$A$505,0))&amp;"","كود غير موجود"))</f>
        <v/>
      </c>
      <c r="G1162" s="24">
        <f>IF(OR(B1162&amp;""="",NOT(ISNUMBER(A1162))),"",IF(COUNTIFS($B$6:$B$2005,B1162&amp;"",$A$6:$A$2005,"&gt;"&amp;A1162)=0,1,0))</f>
        <v/>
      </c>
    </row>
    <row r="1163">
      <c r="A1163" s="13" t="n"/>
      <c r="B1163" s="5" t="n"/>
      <c r="C1163" s="19" t="n"/>
      <c r="D1163" s="5" t="n"/>
      <c r="E1163" s="5" t="n"/>
      <c r="F1163" s="6">
        <f>IF(B1163&amp;""="","",IFERROR(INDEX('الطلاب'!$C$6:$C$505,MATCH(B1163&amp;"",'الطلاب'!$A$6:$A$505,0))&amp;"","كود غير موجود"))</f>
        <v/>
      </c>
      <c r="G1163" s="24">
        <f>IF(OR(B1163&amp;""="",NOT(ISNUMBER(A1163))),"",IF(COUNTIFS($B$6:$B$2005,B1163&amp;"",$A$6:$A$2005,"&gt;"&amp;A1163)=0,1,0))</f>
        <v/>
      </c>
    </row>
    <row r="1164">
      <c r="A1164" s="13" t="n"/>
      <c r="B1164" s="5" t="n"/>
      <c r="C1164" s="19" t="n"/>
      <c r="D1164" s="5" t="n"/>
      <c r="E1164" s="5" t="n"/>
      <c r="F1164" s="6">
        <f>IF(B1164&amp;""="","",IFERROR(INDEX('الطلاب'!$C$6:$C$505,MATCH(B1164&amp;"",'الطلاب'!$A$6:$A$505,0))&amp;"","كود غير موجود"))</f>
        <v/>
      </c>
      <c r="G1164" s="24">
        <f>IF(OR(B1164&amp;""="",NOT(ISNUMBER(A1164))),"",IF(COUNTIFS($B$6:$B$2005,B1164&amp;"",$A$6:$A$2005,"&gt;"&amp;A1164)=0,1,0))</f>
        <v/>
      </c>
    </row>
    <row r="1165">
      <c r="A1165" s="13" t="n"/>
      <c r="B1165" s="5" t="n"/>
      <c r="C1165" s="19" t="n"/>
      <c r="D1165" s="5" t="n"/>
      <c r="E1165" s="5" t="n"/>
      <c r="F1165" s="6">
        <f>IF(B1165&amp;""="","",IFERROR(INDEX('الطلاب'!$C$6:$C$505,MATCH(B1165&amp;"",'الطلاب'!$A$6:$A$505,0))&amp;"","كود غير موجود"))</f>
        <v/>
      </c>
      <c r="G1165" s="24">
        <f>IF(OR(B1165&amp;""="",NOT(ISNUMBER(A1165))),"",IF(COUNTIFS($B$6:$B$2005,B1165&amp;"",$A$6:$A$2005,"&gt;"&amp;A1165)=0,1,0))</f>
        <v/>
      </c>
    </row>
    <row r="1166">
      <c r="A1166" s="13" t="n"/>
      <c r="B1166" s="5" t="n"/>
      <c r="C1166" s="19" t="n"/>
      <c r="D1166" s="5" t="n"/>
      <c r="E1166" s="5" t="n"/>
      <c r="F1166" s="6">
        <f>IF(B1166&amp;""="","",IFERROR(INDEX('الطلاب'!$C$6:$C$505,MATCH(B1166&amp;"",'الطلاب'!$A$6:$A$505,0))&amp;"","كود غير موجود"))</f>
        <v/>
      </c>
      <c r="G1166" s="24">
        <f>IF(OR(B1166&amp;""="",NOT(ISNUMBER(A1166))),"",IF(COUNTIFS($B$6:$B$2005,B1166&amp;"",$A$6:$A$2005,"&gt;"&amp;A1166)=0,1,0))</f>
        <v/>
      </c>
    </row>
    <row r="1167">
      <c r="A1167" s="13" t="n"/>
      <c r="B1167" s="5" t="n"/>
      <c r="C1167" s="19" t="n"/>
      <c r="D1167" s="5" t="n"/>
      <c r="E1167" s="5" t="n"/>
      <c r="F1167" s="6">
        <f>IF(B1167&amp;""="","",IFERROR(INDEX('الطلاب'!$C$6:$C$505,MATCH(B1167&amp;"",'الطلاب'!$A$6:$A$505,0))&amp;"","كود غير موجود"))</f>
        <v/>
      </c>
      <c r="G1167" s="24">
        <f>IF(OR(B1167&amp;""="",NOT(ISNUMBER(A1167))),"",IF(COUNTIFS($B$6:$B$2005,B1167&amp;"",$A$6:$A$2005,"&gt;"&amp;A1167)=0,1,0))</f>
        <v/>
      </c>
    </row>
    <row r="1168">
      <c r="A1168" s="13" t="n"/>
      <c r="B1168" s="5" t="n"/>
      <c r="C1168" s="19" t="n"/>
      <c r="D1168" s="5" t="n"/>
      <c r="E1168" s="5" t="n"/>
      <c r="F1168" s="6">
        <f>IF(B1168&amp;""="","",IFERROR(INDEX('الطلاب'!$C$6:$C$505,MATCH(B1168&amp;"",'الطلاب'!$A$6:$A$505,0))&amp;"","كود غير موجود"))</f>
        <v/>
      </c>
      <c r="G1168" s="24">
        <f>IF(OR(B1168&amp;""="",NOT(ISNUMBER(A1168))),"",IF(COUNTIFS($B$6:$B$2005,B1168&amp;"",$A$6:$A$2005,"&gt;"&amp;A1168)=0,1,0))</f>
        <v/>
      </c>
    </row>
    <row r="1169">
      <c r="A1169" s="13" t="n"/>
      <c r="B1169" s="5" t="n"/>
      <c r="C1169" s="19" t="n"/>
      <c r="D1169" s="5" t="n"/>
      <c r="E1169" s="5" t="n"/>
      <c r="F1169" s="6">
        <f>IF(B1169&amp;""="","",IFERROR(INDEX('الطلاب'!$C$6:$C$505,MATCH(B1169&amp;"",'الطلاب'!$A$6:$A$505,0))&amp;"","كود غير موجود"))</f>
        <v/>
      </c>
      <c r="G1169" s="24">
        <f>IF(OR(B1169&amp;""="",NOT(ISNUMBER(A1169))),"",IF(COUNTIFS($B$6:$B$2005,B1169&amp;"",$A$6:$A$2005,"&gt;"&amp;A1169)=0,1,0))</f>
        <v/>
      </c>
    </row>
    <row r="1170">
      <c r="A1170" s="13" t="n"/>
      <c r="B1170" s="5" t="n"/>
      <c r="C1170" s="19" t="n"/>
      <c r="D1170" s="5" t="n"/>
      <c r="E1170" s="5" t="n"/>
      <c r="F1170" s="6">
        <f>IF(B1170&amp;""="","",IFERROR(INDEX('الطلاب'!$C$6:$C$505,MATCH(B1170&amp;"",'الطلاب'!$A$6:$A$505,0))&amp;"","كود غير موجود"))</f>
        <v/>
      </c>
      <c r="G1170" s="24">
        <f>IF(OR(B1170&amp;""="",NOT(ISNUMBER(A1170))),"",IF(COUNTIFS($B$6:$B$2005,B1170&amp;"",$A$6:$A$2005,"&gt;"&amp;A1170)=0,1,0))</f>
        <v/>
      </c>
    </row>
    <row r="1171">
      <c r="A1171" s="13" t="n"/>
      <c r="B1171" s="5" t="n"/>
      <c r="C1171" s="19" t="n"/>
      <c r="D1171" s="5" t="n"/>
      <c r="E1171" s="5" t="n"/>
      <c r="F1171" s="6">
        <f>IF(B1171&amp;""="","",IFERROR(INDEX('الطلاب'!$C$6:$C$505,MATCH(B1171&amp;"",'الطلاب'!$A$6:$A$505,0))&amp;"","كود غير موجود"))</f>
        <v/>
      </c>
      <c r="G1171" s="24">
        <f>IF(OR(B1171&amp;""="",NOT(ISNUMBER(A1171))),"",IF(COUNTIFS($B$6:$B$2005,B1171&amp;"",$A$6:$A$2005,"&gt;"&amp;A1171)=0,1,0))</f>
        <v/>
      </c>
    </row>
    <row r="1172">
      <c r="A1172" s="13" t="n"/>
      <c r="B1172" s="5" t="n"/>
      <c r="C1172" s="19" t="n"/>
      <c r="D1172" s="5" t="n"/>
      <c r="E1172" s="5" t="n"/>
      <c r="F1172" s="6">
        <f>IF(B1172&amp;""="","",IFERROR(INDEX('الطلاب'!$C$6:$C$505,MATCH(B1172&amp;"",'الطلاب'!$A$6:$A$505,0))&amp;"","كود غير موجود"))</f>
        <v/>
      </c>
      <c r="G1172" s="24">
        <f>IF(OR(B1172&amp;""="",NOT(ISNUMBER(A1172))),"",IF(COUNTIFS($B$6:$B$2005,B1172&amp;"",$A$6:$A$2005,"&gt;"&amp;A1172)=0,1,0))</f>
        <v/>
      </c>
    </row>
    <row r="1173">
      <c r="A1173" s="13" t="n"/>
      <c r="B1173" s="5" t="n"/>
      <c r="C1173" s="19" t="n"/>
      <c r="D1173" s="5" t="n"/>
      <c r="E1173" s="5" t="n"/>
      <c r="F1173" s="6">
        <f>IF(B1173&amp;""="","",IFERROR(INDEX('الطلاب'!$C$6:$C$505,MATCH(B1173&amp;"",'الطلاب'!$A$6:$A$505,0))&amp;"","كود غير موجود"))</f>
        <v/>
      </c>
      <c r="G1173" s="24">
        <f>IF(OR(B1173&amp;""="",NOT(ISNUMBER(A1173))),"",IF(COUNTIFS($B$6:$B$2005,B1173&amp;"",$A$6:$A$2005,"&gt;"&amp;A1173)=0,1,0))</f>
        <v/>
      </c>
    </row>
    <row r="1174">
      <c r="A1174" s="13" t="n"/>
      <c r="B1174" s="5" t="n"/>
      <c r="C1174" s="19" t="n"/>
      <c r="D1174" s="5" t="n"/>
      <c r="E1174" s="5" t="n"/>
      <c r="F1174" s="6">
        <f>IF(B1174&amp;""="","",IFERROR(INDEX('الطلاب'!$C$6:$C$505,MATCH(B1174&amp;"",'الطلاب'!$A$6:$A$505,0))&amp;"","كود غير موجود"))</f>
        <v/>
      </c>
      <c r="G1174" s="24">
        <f>IF(OR(B1174&amp;""="",NOT(ISNUMBER(A1174))),"",IF(COUNTIFS($B$6:$B$2005,B1174&amp;"",$A$6:$A$2005,"&gt;"&amp;A1174)=0,1,0))</f>
        <v/>
      </c>
    </row>
    <row r="1175">
      <c r="A1175" s="13" t="n"/>
      <c r="B1175" s="5" t="n"/>
      <c r="C1175" s="19" t="n"/>
      <c r="D1175" s="5" t="n"/>
      <c r="E1175" s="5" t="n"/>
      <c r="F1175" s="6">
        <f>IF(B1175&amp;""="","",IFERROR(INDEX('الطلاب'!$C$6:$C$505,MATCH(B1175&amp;"",'الطلاب'!$A$6:$A$505,0))&amp;"","كود غير موجود"))</f>
        <v/>
      </c>
      <c r="G1175" s="24">
        <f>IF(OR(B1175&amp;""="",NOT(ISNUMBER(A1175))),"",IF(COUNTIFS($B$6:$B$2005,B1175&amp;"",$A$6:$A$2005,"&gt;"&amp;A1175)=0,1,0))</f>
        <v/>
      </c>
    </row>
    <row r="1176">
      <c r="A1176" s="13" t="n"/>
      <c r="B1176" s="5" t="n"/>
      <c r="C1176" s="19" t="n"/>
      <c r="D1176" s="5" t="n"/>
      <c r="E1176" s="5" t="n"/>
      <c r="F1176" s="6">
        <f>IF(B1176&amp;""="","",IFERROR(INDEX('الطلاب'!$C$6:$C$505,MATCH(B1176&amp;"",'الطلاب'!$A$6:$A$505,0))&amp;"","كود غير موجود"))</f>
        <v/>
      </c>
      <c r="G1176" s="24">
        <f>IF(OR(B1176&amp;""="",NOT(ISNUMBER(A1176))),"",IF(COUNTIFS($B$6:$B$2005,B1176&amp;"",$A$6:$A$2005,"&gt;"&amp;A1176)=0,1,0))</f>
        <v/>
      </c>
    </row>
    <row r="1177">
      <c r="A1177" s="13" t="n"/>
      <c r="B1177" s="5" t="n"/>
      <c r="C1177" s="19" t="n"/>
      <c r="D1177" s="5" t="n"/>
      <c r="E1177" s="5" t="n"/>
      <c r="F1177" s="6">
        <f>IF(B1177&amp;""="","",IFERROR(INDEX('الطلاب'!$C$6:$C$505,MATCH(B1177&amp;"",'الطلاب'!$A$6:$A$505,0))&amp;"","كود غير موجود"))</f>
        <v/>
      </c>
      <c r="G1177" s="24">
        <f>IF(OR(B1177&amp;""="",NOT(ISNUMBER(A1177))),"",IF(COUNTIFS($B$6:$B$2005,B1177&amp;"",$A$6:$A$2005,"&gt;"&amp;A1177)=0,1,0))</f>
        <v/>
      </c>
    </row>
    <row r="1178">
      <c r="A1178" s="13" t="n"/>
      <c r="B1178" s="5" t="n"/>
      <c r="C1178" s="19" t="n"/>
      <c r="D1178" s="5" t="n"/>
      <c r="E1178" s="5" t="n"/>
      <c r="F1178" s="6">
        <f>IF(B1178&amp;""="","",IFERROR(INDEX('الطلاب'!$C$6:$C$505,MATCH(B1178&amp;"",'الطلاب'!$A$6:$A$505,0))&amp;"","كود غير موجود"))</f>
        <v/>
      </c>
      <c r="G1178" s="24">
        <f>IF(OR(B1178&amp;""="",NOT(ISNUMBER(A1178))),"",IF(COUNTIFS($B$6:$B$2005,B1178&amp;"",$A$6:$A$2005,"&gt;"&amp;A1178)=0,1,0))</f>
        <v/>
      </c>
    </row>
    <row r="1179">
      <c r="A1179" s="13" t="n"/>
      <c r="B1179" s="5" t="n"/>
      <c r="C1179" s="19" t="n"/>
      <c r="D1179" s="5" t="n"/>
      <c r="E1179" s="5" t="n"/>
      <c r="F1179" s="6">
        <f>IF(B1179&amp;""="","",IFERROR(INDEX('الطلاب'!$C$6:$C$505,MATCH(B1179&amp;"",'الطلاب'!$A$6:$A$505,0))&amp;"","كود غير موجود"))</f>
        <v/>
      </c>
      <c r="G1179" s="24">
        <f>IF(OR(B1179&amp;""="",NOT(ISNUMBER(A1179))),"",IF(COUNTIFS($B$6:$B$2005,B1179&amp;"",$A$6:$A$2005,"&gt;"&amp;A1179)=0,1,0))</f>
        <v/>
      </c>
    </row>
    <row r="1180">
      <c r="A1180" s="13" t="n"/>
      <c r="B1180" s="5" t="n"/>
      <c r="C1180" s="19" t="n"/>
      <c r="D1180" s="5" t="n"/>
      <c r="E1180" s="5" t="n"/>
      <c r="F1180" s="6">
        <f>IF(B1180&amp;""="","",IFERROR(INDEX('الطلاب'!$C$6:$C$505,MATCH(B1180&amp;"",'الطلاب'!$A$6:$A$505,0))&amp;"","كود غير موجود"))</f>
        <v/>
      </c>
      <c r="G1180" s="24">
        <f>IF(OR(B1180&amp;""="",NOT(ISNUMBER(A1180))),"",IF(COUNTIFS($B$6:$B$2005,B1180&amp;"",$A$6:$A$2005,"&gt;"&amp;A1180)=0,1,0))</f>
        <v/>
      </c>
    </row>
    <row r="1181">
      <c r="A1181" s="13" t="n"/>
      <c r="B1181" s="5" t="n"/>
      <c r="C1181" s="19" t="n"/>
      <c r="D1181" s="5" t="n"/>
      <c r="E1181" s="5" t="n"/>
      <c r="F1181" s="6">
        <f>IF(B1181&amp;""="","",IFERROR(INDEX('الطلاب'!$C$6:$C$505,MATCH(B1181&amp;"",'الطلاب'!$A$6:$A$505,0))&amp;"","كود غير موجود"))</f>
        <v/>
      </c>
      <c r="G1181" s="24">
        <f>IF(OR(B1181&amp;""="",NOT(ISNUMBER(A1181))),"",IF(COUNTIFS($B$6:$B$2005,B1181&amp;"",$A$6:$A$2005,"&gt;"&amp;A1181)=0,1,0))</f>
        <v/>
      </c>
    </row>
    <row r="1182">
      <c r="A1182" s="13" t="n"/>
      <c r="B1182" s="5" t="n"/>
      <c r="C1182" s="19" t="n"/>
      <c r="D1182" s="5" t="n"/>
      <c r="E1182" s="5" t="n"/>
      <c r="F1182" s="6">
        <f>IF(B1182&amp;""="","",IFERROR(INDEX('الطلاب'!$C$6:$C$505,MATCH(B1182&amp;"",'الطلاب'!$A$6:$A$505,0))&amp;"","كود غير موجود"))</f>
        <v/>
      </c>
      <c r="G1182" s="24">
        <f>IF(OR(B1182&amp;""="",NOT(ISNUMBER(A1182))),"",IF(COUNTIFS($B$6:$B$2005,B1182&amp;"",$A$6:$A$2005,"&gt;"&amp;A1182)=0,1,0))</f>
        <v/>
      </c>
    </row>
    <row r="1183">
      <c r="A1183" s="13" t="n"/>
      <c r="B1183" s="5" t="n"/>
      <c r="C1183" s="19" t="n"/>
      <c r="D1183" s="5" t="n"/>
      <c r="E1183" s="5" t="n"/>
      <c r="F1183" s="6">
        <f>IF(B1183&amp;""="","",IFERROR(INDEX('الطلاب'!$C$6:$C$505,MATCH(B1183&amp;"",'الطلاب'!$A$6:$A$505,0))&amp;"","كود غير موجود"))</f>
        <v/>
      </c>
      <c r="G1183" s="24">
        <f>IF(OR(B1183&amp;""="",NOT(ISNUMBER(A1183))),"",IF(COUNTIFS($B$6:$B$2005,B1183&amp;"",$A$6:$A$2005,"&gt;"&amp;A1183)=0,1,0))</f>
        <v/>
      </c>
    </row>
    <row r="1184">
      <c r="A1184" s="13" t="n"/>
      <c r="B1184" s="5" t="n"/>
      <c r="C1184" s="19" t="n"/>
      <c r="D1184" s="5" t="n"/>
      <c r="E1184" s="5" t="n"/>
      <c r="F1184" s="6">
        <f>IF(B1184&amp;""="","",IFERROR(INDEX('الطلاب'!$C$6:$C$505,MATCH(B1184&amp;"",'الطلاب'!$A$6:$A$505,0))&amp;"","كود غير موجود"))</f>
        <v/>
      </c>
      <c r="G1184" s="24">
        <f>IF(OR(B1184&amp;""="",NOT(ISNUMBER(A1184))),"",IF(COUNTIFS($B$6:$B$2005,B1184&amp;"",$A$6:$A$2005,"&gt;"&amp;A1184)=0,1,0))</f>
        <v/>
      </c>
    </row>
    <row r="1185">
      <c r="A1185" s="13" t="n"/>
      <c r="B1185" s="5" t="n"/>
      <c r="C1185" s="19" t="n"/>
      <c r="D1185" s="5" t="n"/>
      <c r="E1185" s="5" t="n"/>
      <c r="F1185" s="6">
        <f>IF(B1185&amp;""="","",IFERROR(INDEX('الطلاب'!$C$6:$C$505,MATCH(B1185&amp;"",'الطلاب'!$A$6:$A$505,0))&amp;"","كود غير موجود"))</f>
        <v/>
      </c>
      <c r="G1185" s="24">
        <f>IF(OR(B1185&amp;""="",NOT(ISNUMBER(A1185))),"",IF(COUNTIFS($B$6:$B$2005,B1185&amp;"",$A$6:$A$2005,"&gt;"&amp;A1185)=0,1,0))</f>
        <v/>
      </c>
    </row>
    <row r="1186">
      <c r="A1186" s="13" t="n"/>
      <c r="B1186" s="5" t="n"/>
      <c r="C1186" s="19" t="n"/>
      <c r="D1186" s="5" t="n"/>
      <c r="E1186" s="5" t="n"/>
      <c r="F1186" s="6">
        <f>IF(B1186&amp;""="","",IFERROR(INDEX('الطلاب'!$C$6:$C$505,MATCH(B1186&amp;"",'الطلاب'!$A$6:$A$505,0))&amp;"","كود غير موجود"))</f>
        <v/>
      </c>
      <c r="G1186" s="24">
        <f>IF(OR(B1186&amp;""="",NOT(ISNUMBER(A1186))),"",IF(COUNTIFS($B$6:$B$2005,B1186&amp;"",$A$6:$A$2005,"&gt;"&amp;A1186)=0,1,0))</f>
        <v/>
      </c>
    </row>
    <row r="1187">
      <c r="A1187" s="13" t="n"/>
      <c r="B1187" s="5" t="n"/>
      <c r="C1187" s="19" t="n"/>
      <c r="D1187" s="5" t="n"/>
      <c r="E1187" s="5" t="n"/>
      <c r="F1187" s="6">
        <f>IF(B1187&amp;""="","",IFERROR(INDEX('الطلاب'!$C$6:$C$505,MATCH(B1187&amp;"",'الطلاب'!$A$6:$A$505,0))&amp;"","كود غير موجود"))</f>
        <v/>
      </c>
      <c r="G1187" s="24">
        <f>IF(OR(B1187&amp;""="",NOT(ISNUMBER(A1187))),"",IF(COUNTIFS($B$6:$B$2005,B1187&amp;"",$A$6:$A$2005,"&gt;"&amp;A1187)=0,1,0))</f>
        <v/>
      </c>
    </row>
    <row r="1188">
      <c r="A1188" s="13" t="n"/>
      <c r="B1188" s="5" t="n"/>
      <c r="C1188" s="19" t="n"/>
      <c r="D1188" s="5" t="n"/>
      <c r="E1188" s="5" t="n"/>
      <c r="F1188" s="6">
        <f>IF(B1188&amp;""="","",IFERROR(INDEX('الطلاب'!$C$6:$C$505,MATCH(B1188&amp;"",'الطلاب'!$A$6:$A$505,0))&amp;"","كود غير موجود"))</f>
        <v/>
      </c>
      <c r="G1188" s="24">
        <f>IF(OR(B1188&amp;""="",NOT(ISNUMBER(A1188))),"",IF(COUNTIFS($B$6:$B$2005,B1188&amp;"",$A$6:$A$2005,"&gt;"&amp;A1188)=0,1,0))</f>
        <v/>
      </c>
    </row>
    <row r="1189">
      <c r="A1189" s="13" t="n"/>
      <c r="B1189" s="5" t="n"/>
      <c r="C1189" s="19" t="n"/>
      <c r="D1189" s="5" t="n"/>
      <c r="E1189" s="5" t="n"/>
      <c r="F1189" s="6">
        <f>IF(B1189&amp;""="","",IFERROR(INDEX('الطلاب'!$C$6:$C$505,MATCH(B1189&amp;"",'الطلاب'!$A$6:$A$505,0))&amp;"","كود غير موجود"))</f>
        <v/>
      </c>
      <c r="G1189" s="24">
        <f>IF(OR(B1189&amp;""="",NOT(ISNUMBER(A1189))),"",IF(COUNTIFS($B$6:$B$2005,B1189&amp;"",$A$6:$A$2005,"&gt;"&amp;A1189)=0,1,0))</f>
        <v/>
      </c>
    </row>
    <row r="1190">
      <c r="A1190" s="13" t="n"/>
      <c r="B1190" s="5" t="n"/>
      <c r="C1190" s="19" t="n"/>
      <c r="D1190" s="5" t="n"/>
      <c r="E1190" s="5" t="n"/>
      <c r="F1190" s="6">
        <f>IF(B1190&amp;""="","",IFERROR(INDEX('الطلاب'!$C$6:$C$505,MATCH(B1190&amp;"",'الطلاب'!$A$6:$A$505,0))&amp;"","كود غير موجود"))</f>
        <v/>
      </c>
      <c r="G1190" s="24">
        <f>IF(OR(B1190&amp;""="",NOT(ISNUMBER(A1190))),"",IF(COUNTIFS($B$6:$B$2005,B1190&amp;"",$A$6:$A$2005,"&gt;"&amp;A1190)=0,1,0))</f>
        <v/>
      </c>
    </row>
    <row r="1191">
      <c r="A1191" s="13" t="n"/>
      <c r="B1191" s="5" t="n"/>
      <c r="C1191" s="19" t="n"/>
      <c r="D1191" s="5" t="n"/>
      <c r="E1191" s="5" t="n"/>
      <c r="F1191" s="6">
        <f>IF(B1191&amp;""="","",IFERROR(INDEX('الطلاب'!$C$6:$C$505,MATCH(B1191&amp;"",'الطلاب'!$A$6:$A$505,0))&amp;"","كود غير موجود"))</f>
        <v/>
      </c>
      <c r="G1191" s="24">
        <f>IF(OR(B1191&amp;""="",NOT(ISNUMBER(A1191))),"",IF(COUNTIFS($B$6:$B$2005,B1191&amp;"",$A$6:$A$2005,"&gt;"&amp;A1191)=0,1,0))</f>
        <v/>
      </c>
    </row>
    <row r="1192">
      <c r="A1192" s="13" t="n"/>
      <c r="B1192" s="5" t="n"/>
      <c r="C1192" s="19" t="n"/>
      <c r="D1192" s="5" t="n"/>
      <c r="E1192" s="5" t="n"/>
      <c r="F1192" s="6">
        <f>IF(B1192&amp;""="","",IFERROR(INDEX('الطلاب'!$C$6:$C$505,MATCH(B1192&amp;"",'الطلاب'!$A$6:$A$505,0))&amp;"","كود غير موجود"))</f>
        <v/>
      </c>
      <c r="G1192" s="24">
        <f>IF(OR(B1192&amp;""="",NOT(ISNUMBER(A1192))),"",IF(COUNTIFS($B$6:$B$2005,B1192&amp;"",$A$6:$A$2005,"&gt;"&amp;A1192)=0,1,0))</f>
        <v/>
      </c>
    </row>
    <row r="1193">
      <c r="A1193" s="13" t="n"/>
      <c r="B1193" s="5" t="n"/>
      <c r="C1193" s="19" t="n"/>
      <c r="D1193" s="5" t="n"/>
      <c r="E1193" s="5" t="n"/>
      <c r="F1193" s="6">
        <f>IF(B1193&amp;""="","",IFERROR(INDEX('الطلاب'!$C$6:$C$505,MATCH(B1193&amp;"",'الطلاب'!$A$6:$A$505,0))&amp;"","كود غير موجود"))</f>
        <v/>
      </c>
      <c r="G1193" s="24">
        <f>IF(OR(B1193&amp;""="",NOT(ISNUMBER(A1193))),"",IF(COUNTIFS($B$6:$B$2005,B1193&amp;"",$A$6:$A$2005,"&gt;"&amp;A1193)=0,1,0))</f>
        <v/>
      </c>
    </row>
    <row r="1194">
      <c r="A1194" s="13" t="n"/>
      <c r="B1194" s="5" t="n"/>
      <c r="C1194" s="19" t="n"/>
      <c r="D1194" s="5" t="n"/>
      <c r="E1194" s="5" t="n"/>
      <c r="F1194" s="6">
        <f>IF(B1194&amp;""="","",IFERROR(INDEX('الطلاب'!$C$6:$C$505,MATCH(B1194&amp;"",'الطلاب'!$A$6:$A$505,0))&amp;"","كود غير موجود"))</f>
        <v/>
      </c>
      <c r="G1194" s="24">
        <f>IF(OR(B1194&amp;""="",NOT(ISNUMBER(A1194))),"",IF(COUNTIFS($B$6:$B$2005,B1194&amp;"",$A$6:$A$2005,"&gt;"&amp;A1194)=0,1,0))</f>
        <v/>
      </c>
    </row>
    <row r="1195">
      <c r="A1195" s="13" t="n"/>
      <c r="B1195" s="5" t="n"/>
      <c r="C1195" s="19" t="n"/>
      <c r="D1195" s="5" t="n"/>
      <c r="E1195" s="5" t="n"/>
      <c r="F1195" s="6">
        <f>IF(B1195&amp;""="","",IFERROR(INDEX('الطلاب'!$C$6:$C$505,MATCH(B1195&amp;"",'الطلاب'!$A$6:$A$505,0))&amp;"","كود غير موجود"))</f>
        <v/>
      </c>
      <c r="G1195" s="24">
        <f>IF(OR(B1195&amp;""="",NOT(ISNUMBER(A1195))),"",IF(COUNTIFS($B$6:$B$2005,B1195&amp;"",$A$6:$A$2005,"&gt;"&amp;A1195)=0,1,0))</f>
        <v/>
      </c>
    </row>
    <row r="1196">
      <c r="A1196" s="13" t="n"/>
      <c r="B1196" s="5" t="n"/>
      <c r="C1196" s="19" t="n"/>
      <c r="D1196" s="5" t="n"/>
      <c r="E1196" s="5" t="n"/>
      <c r="F1196" s="6">
        <f>IF(B1196&amp;""="","",IFERROR(INDEX('الطلاب'!$C$6:$C$505,MATCH(B1196&amp;"",'الطلاب'!$A$6:$A$505,0))&amp;"","كود غير موجود"))</f>
        <v/>
      </c>
      <c r="G1196" s="24">
        <f>IF(OR(B1196&amp;""="",NOT(ISNUMBER(A1196))),"",IF(COUNTIFS($B$6:$B$2005,B1196&amp;"",$A$6:$A$2005,"&gt;"&amp;A1196)=0,1,0))</f>
        <v/>
      </c>
    </row>
    <row r="1197">
      <c r="A1197" s="13" t="n"/>
      <c r="B1197" s="5" t="n"/>
      <c r="C1197" s="19" t="n"/>
      <c r="D1197" s="5" t="n"/>
      <c r="E1197" s="5" t="n"/>
      <c r="F1197" s="6">
        <f>IF(B1197&amp;""="","",IFERROR(INDEX('الطلاب'!$C$6:$C$505,MATCH(B1197&amp;"",'الطلاب'!$A$6:$A$505,0))&amp;"","كود غير موجود"))</f>
        <v/>
      </c>
      <c r="G1197" s="24">
        <f>IF(OR(B1197&amp;""="",NOT(ISNUMBER(A1197))),"",IF(COUNTIFS($B$6:$B$2005,B1197&amp;"",$A$6:$A$2005,"&gt;"&amp;A1197)=0,1,0))</f>
        <v/>
      </c>
    </row>
    <row r="1198">
      <c r="A1198" s="13" t="n"/>
      <c r="B1198" s="5" t="n"/>
      <c r="C1198" s="19" t="n"/>
      <c r="D1198" s="5" t="n"/>
      <c r="E1198" s="5" t="n"/>
      <c r="F1198" s="6">
        <f>IF(B1198&amp;""="","",IFERROR(INDEX('الطلاب'!$C$6:$C$505,MATCH(B1198&amp;"",'الطلاب'!$A$6:$A$505,0))&amp;"","كود غير موجود"))</f>
        <v/>
      </c>
      <c r="G1198" s="24">
        <f>IF(OR(B1198&amp;""="",NOT(ISNUMBER(A1198))),"",IF(COUNTIFS($B$6:$B$2005,B1198&amp;"",$A$6:$A$2005,"&gt;"&amp;A1198)=0,1,0))</f>
        <v/>
      </c>
    </row>
    <row r="1199">
      <c r="A1199" s="13" t="n"/>
      <c r="B1199" s="5" t="n"/>
      <c r="C1199" s="19" t="n"/>
      <c r="D1199" s="5" t="n"/>
      <c r="E1199" s="5" t="n"/>
      <c r="F1199" s="6">
        <f>IF(B1199&amp;""="","",IFERROR(INDEX('الطلاب'!$C$6:$C$505,MATCH(B1199&amp;"",'الطلاب'!$A$6:$A$505,0))&amp;"","كود غير موجود"))</f>
        <v/>
      </c>
      <c r="G1199" s="24">
        <f>IF(OR(B1199&amp;""="",NOT(ISNUMBER(A1199))),"",IF(COUNTIFS($B$6:$B$2005,B1199&amp;"",$A$6:$A$2005,"&gt;"&amp;A1199)=0,1,0))</f>
        <v/>
      </c>
    </row>
    <row r="1200">
      <c r="A1200" s="13" t="n"/>
      <c r="B1200" s="5" t="n"/>
      <c r="C1200" s="19" t="n"/>
      <c r="D1200" s="5" t="n"/>
      <c r="E1200" s="5" t="n"/>
      <c r="F1200" s="6">
        <f>IF(B1200&amp;""="","",IFERROR(INDEX('الطلاب'!$C$6:$C$505,MATCH(B1200&amp;"",'الطلاب'!$A$6:$A$505,0))&amp;"","كود غير موجود"))</f>
        <v/>
      </c>
      <c r="G1200" s="24">
        <f>IF(OR(B1200&amp;""="",NOT(ISNUMBER(A1200))),"",IF(COUNTIFS($B$6:$B$2005,B1200&amp;"",$A$6:$A$2005,"&gt;"&amp;A1200)=0,1,0))</f>
        <v/>
      </c>
    </row>
    <row r="1201">
      <c r="A1201" s="13" t="n"/>
      <c r="B1201" s="5" t="n"/>
      <c r="C1201" s="19" t="n"/>
      <c r="D1201" s="5" t="n"/>
      <c r="E1201" s="5" t="n"/>
      <c r="F1201" s="6">
        <f>IF(B1201&amp;""="","",IFERROR(INDEX('الطلاب'!$C$6:$C$505,MATCH(B1201&amp;"",'الطلاب'!$A$6:$A$505,0))&amp;"","كود غير موجود"))</f>
        <v/>
      </c>
      <c r="G1201" s="24">
        <f>IF(OR(B1201&amp;""="",NOT(ISNUMBER(A1201))),"",IF(COUNTIFS($B$6:$B$2005,B1201&amp;"",$A$6:$A$2005,"&gt;"&amp;A1201)=0,1,0))</f>
        <v/>
      </c>
    </row>
    <row r="1202">
      <c r="A1202" s="13" t="n"/>
      <c r="B1202" s="5" t="n"/>
      <c r="C1202" s="19" t="n"/>
      <c r="D1202" s="5" t="n"/>
      <c r="E1202" s="5" t="n"/>
      <c r="F1202" s="6">
        <f>IF(B1202&amp;""="","",IFERROR(INDEX('الطلاب'!$C$6:$C$505,MATCH(B1202&amp;"",'الطلاب'!$A$6:$A$505,0))&amp;"","كود غير موجود"))</f>
        <v/>
      </c>
      <c r="G1202" s="24">
        <f>IF(OR(B1202&amp;""="",NOT(ISNUMBER(A1202))),"",IF(COUNTIFS($B$6:$B$2005,B1202&amp;"",$A$6:$A$2005,"&gt;"&amp;A1202)=0,1,0))</f>
        <v/>
      </c>
    </row>
    <row r="1203">
      <c r="A1203" s="13" t="n"/>
      <c r="B1203" s="5" t="n"/>
      <c r="C1203" s="19" t="n"/>
      <c r="D1203" s="5" t="n"/>
      <c r="E1203" s="5" t="n"/>
      <c r="F1203" s="6">
        <f>IF(B1203&amp;""="","",IFERROR(INDEX('الطلاب'!$C$6:$C$505,MATCH(B1203&amp;"",'الطلاب'!$A$6:$A$505,0))&amp;"","كود غير موجود"))</f>
        <v/>
      </c>
      <c r="G1203" s="24">
        <f>IF(OR(B1203&amp;""="",NOT(ISNUMBER(A1203))),"",IF(COUNTIFS($B$6:$B$2005,B1203&amp;"",$A$6:$A$2005,"&gt;"&amp;A1203)=0,1,0))</f>
        <v/>
      </c>
    </row>
    <row r="1204">
      <c r="A1204" s="13" t="n"/>
      <c r="B1204" s="5" t="n"/>
      <c r="C1204" s="19" t="n"/>
      <c r="D1204" s="5" t="n"/>
      <c r="E1204" s="5" t="n"/>
      <c r="F1204" s="6">
        <f>IF(B1204&amp;""="","",IFERROR(INDEX('الطلاب'!$C$6:$C$505,MATCH(B1204&amp;"",'الطلاب'!$A$6:$A$505,0))&amp;"","كود غير موجود"))</f>
        <v/>
      </c>
      <c r="G1204" s="24">
        <f>IF(OR(B1204&amp;""="",NOT(ISNUMBER(A1204))),"",IF(COUNTIFS($B$6:$B$2005,B1204&amp;"",$A$6:$A$2005,"&gt;"&amp;A1204)=0,1,0))</f>
        <v/>
      </c>
    </row>
    <row r="1205">
      <c r="A1205" s="13" t="n"/>
      <c r="B1205" s="5" t="n"/>
      <c r="C1205" s="19" t="n"/>
      <c r="D1205" s="5" t="n"/>
      <c r="E1205" s="5" t="n"/>
      <c r="F1205" s="6">
        <f>IF(B1205&amp;""="","",IFERROR(INDEX('الطلاب'!$C$6:$C$505,MATCH(B1205&amp;"",'الطلاب'!$A$6:$A$505,0))&amp;"","كود غير موجود"))</f>
        <v/>
      </c>
      <c r="G1205" s="24">
        <f>IF(OR(B1205&amp;""="",NOT(ISNUMBER(A1205))),"",IF(COUNTIFS($B$6:$B$2005,B1205&amp;"",$A$6:$A$2005,"&gt;"&amp;A1205)=0,1,0))</f>
        <v/>
      </c>
    </row>
    <row r="1206">
      <c r="A1206" s="13" t="n"/>
      <c r="B1206" s="5" t="n"/>
      <c r="C1206" s="19" t="n"/>
      <c r="D1206" s="5" t="n"/>
      <c r="E1206" s="5" t="n"/>
      <c r="F1206" s="6">
        <f>IF(B1206&amp;""="","",IFERROR(INDEX('الطلاب'!$C$6:$C$505,MATCH(B1206&amp;"",'الطلاب'!$A$6:$A$505,0))&amp;"","كود غير موجود"))</f>
        <v/>
      </c>
      <c r="G1206" s="24">
        <f>IF(OR(B1206&amp;""="",NOT(ISNUMBER(A1206))),"",IF(COUNTIFS($B$6:$B$2005,B1206&amp;"",$A$6:$A$2005,"&gt;"&amp;A1206)=0,1,0))</f>
        <v/>
      </c>
    </row>
    <row r="1207">
      <c r="A1207" s="13" t="n"/>
      <c r="B1207" s="5" t="n"/>
      <c r="C1207" s="19" t="n"/>
      <c r="D1207" s="5" t="n"/>
      <c r="E1207" s="5" t="n"/>
      <c r="F1207" s="6">
        <f>IF(B1207&amp;""="","",IFERROR(INDEX('الطلاب'!$C$6:$C$505,MATCH(B1207&amp;"",'الطلاب'!$A$6:$A$505,0))&amp;"","كود غير موجود"))</f>
        <v/>
      </c>
      <c r="G1207" s="24">
        <f>IF(OR(B1207&amp;""="",NOT(ISNUMBER(A1207))),"",IF(COUNTIFS($B$6:$B$2005,B1207&amp;"",$A$6:$A$2005,"&gt;"&amp;A1207)=0,1,0))</f>
        <v/>
      </c>
    </row>
    <row r="1208">
      <c r="A1208" s="13" t="n"/>
      <c r="B1208" s="5" t="n"/>
      <c r="C1208" s="19" t="n"/>
      <c r="D1208" s="5" t="n"/>
      <c r="E1208" s="5" t="n"/>
      <c r="F1208" s="6">
        <f>IF(B1208&amp;""="","",IFERROR(INDEX('الطلاب'!$C$6:$C$505,MATCH(B1208&amp;"",'الطلاب'!$A$6:$A$505,0))&amp;"","كود غير موجود"))</f>
        <v/>
      </c>
      <c r="G1208" s="24">
        <f>IF(OR(B1208&amp;""="",NOT(ISNUMBER(A1208))),"",IF(COUNTIFS($B$6:$B$2005,B1208&amp;"",$A$6:$A$2005,"&gt;"&amp;A1208)=0,1,0))</f>
        <v/>
      </c>
    </row>
    <row r="1209">
      <c r="A1209" s="13" t="n"/>
      <c r="B1209" s="5" t="n"/>
      <c r="C1209" s="19" t="n"/>
      <c r="D1209" s="5" t="n"/>
      <c r="E1209" s="5" t="n"/>
      <c r="F1209" s="6">
        <f>IF(B1209&amp;""="","",IFERROR(INDEX('الطلاب'!$C$6:$C$505,MATCH(B1209&amp;"",'الطلاب'!$A$6:$A$505,0))&amp;"","كود غير موجود"))</f>
        <v/>
      </c>
      <c r="G1209" s="24">
        <f>IF(OR(B1209&amp;""="",NOT(ISNUMBER(A1209))),"",IF(COUNTIFS($B$6:$B$2005,B1209&amp;"",$A$6:$A$2005,"&gt;"&amp;A1209)=0,1,0))</f>
        <v/>
      </c>
    </row>
    <row r="1210">
      <c r="A1210" s="13" t="n"/>
      <c r="B1210" s="5" t="n"/>
      <c r="C1210" s="19" t="n"/>
      <c r="D1210" s="5" t="n"/>
      <c r="E1210" s="5" t="n"/>
      <c r="F1210" s="6">
        <f>IF(B1210&amp;""="","",IFERROR(INDEX('الطلاب'!$C$6:$C$505,MATCH(B1210&amp;"",'الطلاب'!$A$6:$A$505,0))&amp;"","كود غير موجود"))</f>
        <v/>
      </c>
      <c r="G1210" s="24">
        <f>IF(OR(B1210&amp;""="",NOT(ISNUMBER(A1210))),"",IF(COUNTIFS($B$6:$B$2005,B1210&amp;"",$A$6:$A$2005,"&gt;"&amp;A1210)=0,1,0))</f>
        <v/>
      </c>
    </row>
    <row r="1211">
      <c r="A1211" s="13" t="n"/>
      <c r="B1211" s="5" t="n"/>
      <c r="C1211" s="19" t="n"/>
      <c r="D1211" s="5" t="n"/>
      <c r="E1211" s="5" t="n"/>
      <c r="F1211" s="6">
        <f>IF(B1211&amp;""="","",IFERROR(INDEX('الطلاب'!$C$6:$C$505,MATCH(B1211&amp;"",'الطلاب'!$A$6:$A$505,0))&amp;"","كود غير موجود"))</f>
        <v/>
      </c>
      <c r="G1211" s="24">
        <f>IF(OR(B1211&amp;""="",NOT(ISNUMBER(A1211))),"",IF(COUNTIFS($B$6:$B$2005,B1211&amp;"",$A$6:$A$2005,"&gt;"&amp;A1211)=0,1,0))</f>
        <v/>
      </c>
    </row>
    <row r="1212">
      <c r="A1212" s="13" t="n"/>
      <c r="B1212" s="5" t="n"/>
      <c r="C1212" s="19" t="n"/>
      <c r="D1212" s="5" t="n"/>
      <c r="E1212" s="5" t="n"/>
      <c r="F1212" s="6">
        <f>IF(B1212&amp;""="","",IFERROR(INDEX('الطلاب'!$C$6:$C$505,MATCH(B1212&amp;"",'الطلاب'!$A$6:$A$505,0))&amp;"","كود غير موجود"))</f>
        <v/>
      </c>
      <c r="G1212" s="24">
        <f>IF(OR(B1212&amp;""="",NOT(ISNUMBER(A1212))),"",IF(COUNTIFS($B$6:$B$2005,B1212&amp;"",$A$6:$A$2005,"&gt;"&amp;A1212)=0,1,0))</f>
        <v/>
      </c>
    </row>
    <row r="1213">
      <c r="A1213" s="13" t="n"/>
      <c r="B1213" s="5" t="n"/>
      <c r="C1213" s="19" t="n"/>
      <c r="D1213" s="5" t="n"/>
      <c r="E1213" s="5" t="n"/>
      <c r="F1213" s="6">
        <f>IF(B1213&amp;""="","",IFERROR(INDEX('الطلاب'!$C$6:$C$505,MATCH(B1213&amp;"",'الطلاب'!$A$6:$A$505,0))&amp;"","كود غير موجود"))</f>
        <v/>
      </c>
      <c r="G1213" s="24">
        <f>IF(OR(B1213&amp;""="",NOT(ISNUMBER(A1213))),"",IF(COUNTIFS($B$6:$B$2005,B1213&amp;"",$A$6:$A$2005,"&gt;"&amp;A1213)=0,1,0))</f>
        <v/>
      </c>
    </row>
    <row r="1214">
      <c r="A1214" s="13" t="n"/>
      <c r="B1214" s="5" t="n"/>
      <c r="C1214" s="19" t="n"/>
      <c r="D1214" s="5" t="n"/>
      <c r="E1214" s="5" t="n"/>
      <c r="F1214" s="6">
        <f>IF(B1214&amp;""="","",IFERROR(INDEX('الطلاب'!$C$6:$C$505,MATCH(B1214&amp;"",'الطلاب'!$A$6:$A$505,0))&amp;"","كود غير موجود"))</f>
        <v/>
      </c>
      <c r="G1214" s="24">
        <f>IF(OR(B1214&amp;""="",NOT(ISNUMBER(A1214))),"",IF(COUNTIFS($B$6:$B$2005,B1214&amp;"",$A$6:$A$2005,"&gt;"&amp;A1214)=0,1,0))</f>
        <v/>
      </c>
    </row>
    <row r="1215">
      <c r="A1215" s="13" t="n"/>
      <c r="B1215" s="5" t="n"/>
      <c r="C1215" s="19" t="n"/>
      <c r="D1215" s="5" t="n"/>
      <c r="E1215" s="5" t="n"/>
      <c r="F1215" s="6">
        <f>IF(B1215&amp;""="","",IFERROR(INDEX('الطلاب'!$C$6:$C$505,MATCH(B1215&amp;"",'الطلاب'!$A$6:$A$505,0))&amp;"","كود غير موجود"))</f>
        <v/>
      </c>
      <c r="G1215" s="24">
        <f>IF(OR(B1215&amp;""="",NOT(ISNUMBER(A1215))),"",IF(COUNTIFS($B$6:$B$2005,B1215&amp;"",$A$6:$A$2005,"&gt;"&amp;A1215)=0,1,0))</f>
        <v/>
      </c>
    </row>
    <row r="1216">
      <c r="A1216" s="13" t="n"/>
      <c r="B1216" s="5" t="n"/>
      <c r="C1216" s="19" t="n"/>
      <c r="D1216" s="5" t="n"/>
      <c r="E1216" s="5" t="n"/>
      <c r="F1216" s="6">
        <f>IF(B1216&amp;""="","",IFERROR(INDEX('الطلاب'!$C$6:$C$505,MATCH(B1216&amp;"",'الطلاب'!$A$6:$A$505,0))&amp;"","كود غير موجود"))</f>
        <v/>
      </c>
      <c r="G1216" s="24">
        <f>IF(OR(B1216&amp;""="",NOT(ISNUMBER(A1216))),"",IF(COUNTIFS($B$6:$B$2005,B1216&amp;"",$A$6:$A$2005,"&gt;"&amp;A1216)=0,1,0))</f>
        <v/>
      </c>
    </row>
    <row r="1217">
      <c r="A1217" s="13" t="n"/>
      <c r="B1217" s="5" t="n"/>
      <c r="C1217" s="19" t="n"/>
      <c r="D1217" s="5" t="n"/>
      <c r="E1217" s="5" t="n"/>
      <c r="F1217" s="6">
        <f>IF(B1217&amp;""="","",IFERROR(INDEX('الطلاب'!$C$6:$C$505,MATCH(B1217&amp;"",'الطلاب'!$A$6:$A$505,0))&amp;"","كود غير موجود"))</f>
        <v/>
      </c>
      <c r="G1217" s="24">
        <f>IF(OR(B1217&amp;""="",NOT(ISNUMBER(A1217))),"",IF(COUNTIFS($B$6:$B$2005,B1217&amp;"",$A$6:$A$2005,"&gt;"&amp;A1217)=0,1,0))</f>
        <v/>
      </c>
    </row>
    <row r="1218">
      <c r="A1218" s="13" t="n"/>
      <c r="B1218" s="5" t="n"/>
      <c r="C1218" s="19" t="n"/>
      <c r="D1218" s="5" t="n"/>
      <c r="E1218" s="5" t="n"/>
      <c r="F1218" s="6">
        <f>IF(B1218&amp;""="","",IFERROR(INDEX('الطلاب'!$C$6:$C$505,MATCH(B1218&amp;"",'الطلاب'!$A$6:$A$505,0))&amp;"","كود غير موجود"))</f>
        <v/>
      </c>
      <c r="G1218" s="24">
        <f>IF(OR(B1218&amp;""="",NOT(ISNUMBER(A1218))),"",IF(COUNTIFS($B$6:$B$2005,B1218&amp;"",$A$6:$A$2005,"&gt;"&amp;A1218)=0,1,0))</f>
        <v/>
      </c>
    </row>
    <row r="1219">
      <c r="A1219" s="13" t="n"/>
      <c r="B1219" s="5" t="n"/>
      <c r="C1219" s="19" t="n"/>
      <c r="D1219" s="5" t="n"/>
      <c r="E1219" s="5" t="n"/>
      <c r="F1219" s="6">
        <f>IF(B1219&amp;""="","",IFERROR(INDEX('الطلاب'!$C$6:$C$505,MATCH(B1219&amp;"",'الطلاب'!$A$6:$A$505,0))&amp;"","كود غير موجود"))</f>
        <v/>
      </c>
      <c r="G1219" s="24">
        <f>IF(OR(B1219&amp;""="",NOT(ISNUMBER(A1219))),"",IF(COUNTIFS($B$6:$B$2005,B1219&amp;"",$A$6:$A$2005,"&gt;"&amp;A1219)=0,1,0))</f>
        <v/>
      </c>
    </row>
    <row r="1220">
      <c r="A1220" s="13" t="n"/>
      <c r="B1220" s="5" t="n"/>
      <c r="C1220" s="19" t="n"/>
      <c r="D1220" s="5" t="n"/>
      <c r="E1220" s="5" t="n"/>
      <c r="F1220" s="6">
        <f>IF(B1220&amp;""="","",IFERROR(INDEX('الطلاب'!$C$6:$C$505,MATCH(B1220&amp;"",'الطلاب'!$A$6:$A$505,0))&amp;"","كود غير موجود"))</f>
        <v/>
      </c>
      <c r="G1220" s="24">
        <f>IF(OR(B1220&amp;""="",NOT(ISNUMBER(A1220))),"",IF(COUNTIFS($B$6:$B$2005,B1220&amp;"",$A$6:$A$2005,"&gt;"&amp;A1220)=0,1,0))</f>
        <v/>
      </c>
    </row>
    <row r="1221">
      <c r="A1221" s="13" t="n"/>
      <c r="B1221" s="5" t="n"/>
      <c r="C1221" s="19" t="n"/>
      <c r="D1221" s="5" t="n"/>
      <c r="E1221" s="5" t="n"/>
      <c r="F1221" s="6">
        <f>IF(B1221&amp;""="","",IFERROR(INDEX('الطلاب'!$C$6:$C$505,MATCH(B1221&amp;"",'الطلاب'!$A$6:$A$505,0))&amp;"","كود غير موجود"))</f>
        <v/>
      </c>
      <c r="G1221" s="24">
        <f>IF(OR(B1221&amp;""="",NOT(ISNUMBER(A1221))),"",IF(COUNTIFS($B$6:$B$2005,B1221&amp;"",$A$6:$A$2005,"&gt;"&amp;A1221)=0,1,0))</f>
        <v/>
      </c>
    </row>
    <row r="1222">
      <c r="A1222" s="13" t="n"/>
      <c r="B1222" s="5" t="n"/>
      <c r="C1222" s="19" t="n"/>
      <c r="D1222" s="5" t="n"/>
      <c r="E1222" s="5" t="n"/>
      <c r="F1222" s="6">
        <f>IF(B1222&amp;""="","",IFERROR(INDEX('الطلاب'!$C$6:$C$505,MATCH(B1222&amp;"",'الطلاب'!$A$6:$A$505,0))&amp;"","كود غير موجود"))</f>
        <v/>
      </c>
      <c r="G1222" s="24">
        <f>IF(OR(B1222&amp;""="",NOT(ISNUMBER(A1222))),"",IF(COUNTIFS($B$6:$B$2005,B1222&amp;"",$A$6:$A$2005,"&gt;"&amp;A1222)=0,1,0))</f>
        <v/>
      </c>
    </row>
    <row r="1223">
      <c r="A1223" s="13" t="n"/>
      <c r="B1223" s="5" t="n"/>
      <c r="C1223" s="19" t="n"/>
      <c r="D1223" s="5" t="n"/>
      <c r="E1223" s="5" t="n"/>
      <c r="F1223" s="6">
        <f>IF(B1223&amp;""="","",IFERROR(INDEX('الطلاب'!$C$6:$C$505,MATCH(B1223&amp;"",'الطلاب'!$A$6:$A$505,0))&amp;"","كود غير موجود"))</f>
        <v/>
      </c>
      <c r="G1223" s="24">
        <f>IF(OR(B1223&amp;""="",NOT(ISNUMBER(A1223))),"",IF(COUNTIFS($B$6:$B$2005,B1223&amp;"",$A$6:$A$2005,"&gt;"&amp;A1223)=0,1,0))</f>
        <v/>
      </c>
    </row>
    <row r="1224">
      <c r="A1224" s="13" t="n"/>
      <c r="B1224" s="5" t="n"/>
      <c r="C1224" s="19" t="n"/>
      <c r="D1224" s="5" t="n"/>
      <c r="E1224" s="5" t="n"/>
      <c r="F1224" s="6">
        <f>IF(B1224&amp;""="","",IFERROR(INDEX('الطلاب'!$C$6:$C$505,MATCH(B1224&amp;"",'الطلاب'!$A$6:$A$505,0))&amp;"","كود غير موجود"))</f>
        <v/>
      </c>
      <c r="G1224" s="24">
        <f>IF(OR(B1224&amp;""="",NOT(ISNUMBER(A1224))),"",IF(COUNTIFS($B$6:$B$2005,B1224&amp;"",$A$6:$A$2005,"&gt;"&amp;A1224)=0,1,0))</f>
        <v/>
      </c>
    </row>
    <row r="1225">
      <c r="A1225" s="13" t="n"/>
      <c r="B1225" s="5" t="n"/>
      <c r="C1225" s="19" t="n"/>
      <c r="D1225" s="5" t="n"/>
      <c r="E1225" s="5" t="n"/>
      <c r="F1225" s="6">
        <f>IF(B1225&amp;""="","",IFERROR(INDEX('الطلاب'!$C$6:$C$505,MATCH(B1225&amp;"",'الطلاب'!$A$6:$A$505,0))&amp;"","كود غير موجود"))</f>
        <v/>
      </c>
      <c r="G1225" s="24">
        <f>IF(OR(B1225&amp;""="",NOT(ISNUMBER(A1225))),"",IF(COUNTIFS($B$6:$B$2005,B1225&amp;"",$A$6:$A$2005,"&gt;"&amp;A1225)=0,1,0))</f>
        <v/>
      </c>
    </row>
    <row r="1226">
      <c r="A1226" s="13" t="n"/>
      <c r="B1226" s="5" t="n"/>
      <c r="C1226" s="19" t="n"/>
      <c r="D1226" s="5" t="n"/>
      <c r="E1226" s="5" t="n"/>
      <c r="F1226" s="6">
        <f>IF(B1226&amp;""="","",IFERROR(INDEX('الطلاب'!$C$6:$C$505,MATCH(B1226&amp;"",'الطلاب'!$A$6:$A$505,0))&amp;"","كود غير موجود"))</f>
        <v/>
      </c>
      <c r="G1226" s="24">
        <f>IF(OR(B1226&amp;""="",NOT(ISNUMBER(A1226))),"",IF(COUNTIFS($B$6:$B$2005,B1226&amp;"",$A$6:$A$2005,"&gt;"&amp;A1226)=0,1,0))</f>
        <v/>
      </c>
    </row>
    <row r="1227">
      <c r="A1227" s="13" t="n"/>
      <c r="B1227" s="5" t="n"/>
      <c r="C1227" s="19" t="n"/>
      <c r="D1227" s="5" t="n"/>
      <c r="E1227" s="5" t="n"/>
      <c r="F1227" s="6">
        <f>IF(B1227&amp;""="","",IFERROR(INDEX('الطلاب'!$C$6:$C$505,MATCH(B1227&amp;"",'الطلاب'!$A$6:$A$505,0))&amp;"","كود غير موجود"))</f>
        <v/>
      </c>
      <c r="G1227" s="24">
        <f>IF(OR(B1227&amp;""="",NOT(ISNUMBER(A1227))),"",IF(COUNTIFS($B$6:$B$2005,B1227&amp;"",$A$6:$A$2005,"&gt;"&amp;A1227)=0,1,0))</f>
        <v/>
      </c>
    </row>
    <row r="1228">
      <c r="A1228" s="13" t="n"/>
      <c r="B1228" s="5" t="n"/>
      <c r="C1228" s="19" t="n"/>
      <c r="D1228" s="5" t="n"/>
      <c r="E1228" s="5" t="n"/>
      <c r="F1228" s="6">
        <f>IF(B1228&amp;""="","",IFERROR(INDEX('الطلاب'!$C$6:$C$505,MATCH(B1228&amp;"",'الطلاب'!$A$6:$A$505,0))&amp;"","كود غير موجود"))</f>
        <v/>
      </c>
      <c r="G1228" s="24">
        <f>IF(OR(B1228&amp;""="",NOT(ISNUMBER(A1228))),"",IF(COUNTIFS($B$6:$B$2005,B1228&amp;"",$A$6:$A$2005,"&gt;"&amp;A1228)=0,1,0))</f>
        <v/>
      </c>
    </row>
    <row r="1229">
      <c r="A1229" s="13" t="n"/>
      <c r="B1229" s="5" t="n"/>
      <c r="C1229" s="19" t="n"/>
      <c r="D1229" s="5" t="n"/>
      <c r="E1229" s="5" t="n"/>
      <c r="F1229" s="6">
        <f>IF(B1229&amp;""="","",IFERROR(INDEX('الطلاب'!$C$6:$C$505,MATCH(B1229&amp;"",'الطلاب'!$A$6:$A$505,0))&amp;"","كود غير موجود"))</f>
        <v/>
      </c>
      <c r="G1229" s="24">
        <f>IF(OR(B1229&amp;""="",NOT(ISNUMBER(A1229))),"",IF(COUNTIFS($B$6:$B$2005,B1229&amp;"",$A$6:$A$2005,"&gt;"&amp;A1229)=0,1,0))</f>
        <v/>
      </c>
    </row>
    <row r="1230">
      <c r="A1230" s="13" t="n"/>
      <c r="B1230" s="5" t="n"/>
      <c r="C1230" s="19" t="n"/>
      <c r="D1230" s="5" t="n"/>
      <c r="E1230" s="5" t="n"/>
      <c r="F1230" s="6">
        <f>IF(B1230&amp;""="","",IFERROR(INDEX('الطلاب'!$C$6:$C$505,MATCH(B1230&amp;"",'الطلاب'!$A$6:$A$505,0))&amp;"","كود غير موجود"))</f>
        <v/>
      </c>
      <c r="G1230" s="24">
        <f>IF(OR(B1230&amp;""="",NOT(ISNUMBER(A1230))),"",IF(COUNTIFS($B$6:$B$2005,B1230&amp;"",$A$6:$A$2005,"&gt;"&amp;A1230)=0,1,0))</f>
        <v/>
      </c>
    </row>
    <row r="1231">
      <c r="A1231" s="13" t="n"/>
      <c r="B1231" s="5" t="n"/>
      <c r="C1231" s="19" t="n"/>
      <c r="D1231" s="5" t="n"/>
      <c r="E1231" s="5" t="n"/>
      <c r="F1231" s="6">
        <f>IF(B1231&amp;""="","",IFERROR(INDEX('الطلاب'!$C$6:$C$505,MATCH(B1231&amp;"",'الطلاب'!$A$6:$A$505,0))&amp;"","كود غير موجود"))</f>
        <v/>
      </c>
      <c r="G1231" s="24">
        <f>IF(OR(B1231&amp;""="",NOT(ISNUMBER(A1231))),"",IF(COUNTIFS($B$6:$B$2005,B1231&amp;"",$A$6:$A$2005,"&gt;"&amp;A1231)=0,1,0))</f>
        <v/>
      </c>
    </row>
    <row r="1232">
      <c r="A1232" s="13" t="n"/>
      <c r="B1232" s="5" t="n"/>
      <c r="C1232" s="19" t="n"/>
      <c r="D1232" s="5" t="n"/>
      <c r="E1232" s="5" t="n"/>
      <c r="F1232" s="6">
        <f>IF(B1232&amp;""="","",IFERROR(INDEX('الطلاب'!$C$6:$C$505,MATCH(B1232&amp;"",'الطلاب'!$A$6:$A$505,0))&amp;"","كود غير موجود"))</f>
        <v/>
      </c>
      <c r="G1232" s="24">
        <f>IF(OR(B1232&amp;""="",NOT(ISNUMBER(A1232))),"",IF(COUNTIFS($B$6:$B$2005,B1232&amp;"",$A$6:$A$2005,"&gt;"&amp;A1232)=0,1,0))</f>
        <v/>
      </c>
    </row>
    <row r="1233">
      <c r="A1233" s="13" t="n"/>
      <c r="B1233" s="5" t="n"/>
      <c r="C1233" s="19" t="n"/>
      <c r="D1233" s="5" t="n"/>
      <c r="E1233" s="5" t="n"/>
      <c r="F1233" s="6">
        <f>IF(B1233&amp;""="","",IFERROR(INDEX('الطلاب'!$C$6:$C$505,MATCH(B1233&amp;"",'الطلاب'!$A$6:$A$505,0))&amp;"","كود غير موجود"))</f>
        <v/>
      </c>
      <c r="G1233" s="24">
        <f>IF(OR(B1233&amp;""="",NOT(ISNUMBER(A1233))),"",IF(COUNTIFS($B$6:$B$2005,B1233&amp;"",$A$6:$A$2005,"&gt;"&amp;A1233)=0,1,0))</f>
        <v/>
      </c>
    </row>
    <row r="1234">
      <c r="A1234" s="13" t="n"/>
      <c r="B1234" s="5" t="n"/>
      <c r="C1234" s="19" t="n"/>
      <c r="D1234" s="5" t="n"/>
      <c r="E1234" s="5" t="n"/>
      <c r="F1234" s="6">
        <f>IF(B1234&amp;""="","",IFERROR(INDEX('الطلاب'!$C$6:$C$505,MATCH(B1234&amp;"",'الطلاب'!$A$6:$A$505,0))&amp;"","كود غير موجود"))</f>
        <v/>
      </c>
      <c r="G1234" s="24">
        <f>IF(OR(B1234&amp;""="",NOT(ISNUMBER(A1234))),"",IF(COUNTIFS($B$6:$B$2005,B1234&amp;"",$A$6:$A$2005,"&gt;"&amp;A1234)=0,1,0))</f>
        <v/>
      </c>
    </row>
    <row r="1235">
      <c r="A1235" s="13" t="n"/>
      <c r="B1235" s="5" t="n"/>
      <c r="C1235" s="19" t="n"/>
      <c r="D1235" s="5" t="n"/>
      <c r="E1235" s="5" t="n"/>
      <c r="F1235" s="6">
        <f>IF(B1235&amp;""="","",IFERROR(INDEX('الطلاب'!$C$6:$C$505,MATCH(B1235&amp;"",'الطلاب'!$A$6:$A$505,0))&amp;"","كود غير موجود"))</f>
        <v/>
      </c>
      <c r="G1235" s="24">
        <f>IF(OR(B1235&amp;""="",NOT(ISNUMBER(A1235))),"",IF(COUNTIFS($B$6:$B$2005,B1235&amp;"",$A$6:$A$2005,"&gt;"&amp;A1235)=0,1,0))</f>
        <v/>
      </c>
    </row>
    <row r="1236">
      <c r="A1236" s="13" t="n"/>
      <c r="B1236" s="5" t="n"/>
      <c r="C1236" s="19" t="n"/>
      <c r="D1236" s="5" t="n"/>
      <c r="E1236" s="5" t="n"/>
      <c r="F1236" s="6">
        <f>IF(B1236&amp;""="","",IFERROR(INDEX('الطلاب'!$C$6:$C$505,MATCH(B1236&amp;"",'الطلاب'!$A$6:$A$505,0))&amp;"","كود غير موجود"))</f>
        <v/>
      </c>
      <c r="G1236" s="24">
        <f>IF(OR(B1236&amp;""="",NOT(ISNUMBER(A1236))),"",IF(COUNTIFS($B$6:$B$2005,B1236&amp;"",$A$6:$A$2005,"&gt;"&amp;A1236)=0,1,0))</f>
        <v/>
      </c>
    </row>
    <row r="1237">
      <c r="A1237" s="13" t="n"/>
      <c r="B1237" s="5" t="n"/>
      <c r="C1237" s="19" t="n"/>
      <c r="D1237" s="5" t="n"/>
      <c r="E1237" s="5" t="n"/>
      <c r="F1237" s="6">
        <f>IF(B1237&amp;""="","",IFERROR(INDEX('الطلاب'!$C$6:$C$505,MATCH(B1237&amp;"",'الطلاب'!$A$6:$A$505,0))&amp;"","كود غير موجود"))</f>
        <v/>
      </c>
      <c r="G1237" s="24">
        <f>IF(OR(B1237&amp;""="",NOT(ISNUMBER(A1237))),"",IF(COUNTIFS($B$6:$B$2005,B1237&amp;"",$A$6:$A$2005,"&gt;"&amp;A1237)=0,1,0))</f>
        <v/>
      </c>
    </row>
    <row r="1238">
      <c r="A1238" s="13" t="n"/>
      <c r="B1238" s="5" t="n"/>
      <c r="C1238" s="19" t="n"/>
      <c r="D1238" s="5" t="n"/>
      <c r="E1238" s="5" t="n"/>
      <c r="F1238" s="6">
        <f>IF(B1238&amp;""="","",IFERROR(INDEX('الطلاب'!$C$6:$C$505,MATCH(B1238&amp;"",'الطلاب'!$A$6:$A$505,0))&amp;"","كود غير موجود"))</f>
        <v/>
      </c>
      <c r="G1238" s="24">
        <f>IF(OR(B1238&amp;""="",NOT(ISNUMBER(A1238))),"",IF(COUNTIFS($B$6:$B$2005,B1238&amp;"",$A$6:$A$2005,"&gt;"&amp;A1238)=0,1,0))</f>
        <v/>
      </c>
    </row>
    <row r="1239">
      <c r="A1239" s="13" t="n"/>
      <c r="B1239" s="5" t="n"/>
      <c r="C1239" s="19" t="n"/>
      <c r="D1239" s="5" t="n"/>
      <c r="E1239" s="5" t="n"/>
      <c r="F1239" s="6">
        <f>IF(B1239&amp;""="","",IFERROR(INDEX('الطلاب'!$C$6:$C$505,MATCH(B1239&amp;"",'الطلاب'!$A$6:$A$505,0))&amp;"","كود غير موجود"))</f>
        <v/>
      </c>
      <c r="G1239" s="24">
        <f>IF(OR(B1239&amp;""="",NOT(ISNUMBER(A1239))),"",IF(COUNTIFS($B$6:$B$2005,B1239&amp;"",$A$6:$A$2005,"&gt;"&amp;A1239)=0,1,0))</f>
        <v/>
      </c>
    </row>
    <row r="1240">
      <c r="A1240" s="13" t="n"/>
      <c r="B1240" s="5" t="n"/>
      <c r="C1240" s="19" t="n"/>
      <c r="D1240" s="5" t="n"/>
      <c r="E1240" s="5" t="n"/>
      <c r="F1240" s="6">
        <f>IF(B1240&amp;""="","",IFERROR(INDEX('الطلاب'!$C$6:$C$505,MATCH(B1240&amp;"",'الطلاب'!$A$6:$A$505,0))&amp;"","كود غير موجود"))</f>
        <v/>
      </c>
      <c r="G1240" s="24">
        <f>IF(OR(B1240&amp;""="",NOT(ISNUMBER(A1240))),"",IF(COUNTIFS($B$6:$B$2005,B1240&amp;"",$A$6:$A$2005,"&gt;"&amp;A1240)=0,1,0))</f>
        <v/>
      </c>
    </row>
    <row r="1241">
      <c r="A1241" s="13" t="n"/>
      <c r="B1241" s="5" t="n"/>
      <c r="C1241" s="19" t="n"/>
      <c r="D1241" s="5" t="n"/>
      <c r="E1241" s="5" t="n"/>
      <c r="F1241" s="6">
        <f>IF(B1241&amp;""="","",IFERROR(INDEX('الطلاب'!$C$6:$C$505,MATCH(B1241&amp;"",'الطلاب'!$A$6:$A$505,0))&amp;"","كود غير موجود"))</f>
        <v/>
      </c>
      <c r="G1241" s="24">
        <f>IF(OR(B1241&amp;""="",NOT(ISNUMBER(A1241))),"",IF(COUNTIFS($B$6:$B$2005,B1241&amp;"",$A$6:$A$2005,"&gt;"&amp;A1241)=0,1,0))</f>
        <v/>
      </c>
    </row>
    <row r="1242">
      <c r="A1242" s="13" t="n"/>
      <c r="B1242" s="5" t="n"/>
      <c r="C1242" s="19" t="n"/>
      <c r="D1242" s="5" t="n"/>
      <c r="E1242" s="5" t="n"/>
      <c r="F1242" s="6">
        <f>IF(B1242&amp;""="","",IFERROR(INDEX('الطلاب'!$C$6:$C$505,MATCH(B1242&amp;"",'الطلاب'!$A$6:$A$505,0))&amp;"","كود غير موجود"))</f>
        <v/>
      </c>
      <c r="G1242" s="24">
        <f>IF(OR(B1242&amp;""="",NOT(ISNUMBER(A1242))),"",IF(COUNTIFS($B$6:$B$2005,B1242&amp;"",$A$6:$A$2005,"&gt;"&amp;A1242)=0,1,0))</f>
        <v/>
      </c>
    </row>
    <row r="1243">
      <c r="A1243" s="13" t="n"/>
      <c r="B1243" s="5" t="n"/>
      <c r="C1243" s="19" t="n"/>
      <c r="D1243" s="5" t="n"/>
      <c r="E1243" s="5" t="n"/>
      <c r="F1243" s="6">
        <f>IF(B1243&amp;""="","",IFERROR(INDEX('الطلاب'!$C$6:$C$505,MATCH(B1243&amp;"",'الطلاب'!$A$6:$A$505,0))&amp;"","كود غير موجود"))</f>
        <v/>
      </c>
      <c r="G1243" s="24">
        <f>IF(OR(B1243&amp;""="",NOT(ISNUMBER(A1243))),"",IF(COUNTIFS($B$6:$B$2005,B1243&amp;"",$A$6:$A$2005,"&gt;"&amp;A1243)=0,1,0))</f>
        <v/>
      </c>
    </row>
    <row r="1244">
      <c r="A1244" s="13" t="n"/>
      <c r="B1244" s="5" t="n"/>
      <c r="C1244" s="19" t="n"/>
      <c r="D1244" s="5" t="n"/>
      <c r="E1244" s="5" t="n"/>
      <c r="F1244" s="6">
        <f>IF(B1244&amp;""="","",IFERROR(INDEX('الطلاب'!$C$6:$C$505,MATCH(B1244&amp;"",'الطلاب'!$A$6:$A$505,0))&amp;"","كود غير موجود"))</f>
        <v/>
      </c>
      <c r="G1244" s="24">
        <f>IF(OR(B1244&amp;""="",NOT(ISNUMBER(A1244))),"",IF(COUNTIFS($B$6:$B$2005,B1244&amp;"",$A$6:$A$2005,"&gt;"&amp;A1244)=0,1,0))</f>
        <v/>
      </c>
    </row>
    <row r="1245">
      <c r="A1245" s="13" t="n"/>
      <c r="B1245" s="5" t="n"/>
      <c r="C1245" s="19" t="n"/>
      <c r="D1245" s="5" t="n"/>
      <c r="E1245" s="5" t="n"/>
      <c r="F1245" s="6">
        <f>IF(B1245&amp;""="","",IFERROR(INDEX('الطلاب'!$C$6:$C$505,MATCH(B1245&amp;"",'الطلاب'!$A$6:$A$505,0))&amp;"","كود غير موجود"))</f>
        <v/>
      </c>
      <c r="G1245" s="24">
        <f>IF(OR(B1245&amp;""="",NOT(ISNUMBER(A1245))),"",IF(COUNTIFS($B$6:$B$2005,B1245&amp;"",$A$6:$A$2005,"&gt;"&amp;A1245)=0,1,0))</f>
        <v/>
      </c>
    </row>
    <row r="1246">
      <c r="A1246" s="13" t="n"/>
      <c r="B1246" s="5" t="n"/>
      <c r="C1246" s="19" t="n"/>
      <c r="D1246" s="5" t="n"/>
      <c r="E1246" s="5" t="n"/>
      <c r="F1246" s="6">
        <f>IF(B1246&amp;""="","",IFERROR(INDEX('الطلاب'!$C$6:$C$505,MATCH(B1246&amp;"",'الطلاب'!$A$6:$A$505,0))&amp;"","كود غير موجود"))</f>
        <v/>
      </c>
      <c r="G1246" s="24">
        <f>IF(OR(B1246&amp;""="",NOT(ISNUMBER(A1246))),"",IF(COUNTIFS($B$6:$B$2005,B1246&amp;"",$A$6:$A$2005,"&gt;"&amp;A1246)=0,1,0))</f>
        <v/>
      </c>
    </row>
    <row r="1247">
      <c r="A1247" s="13" t="n"/>
      <c r="B1247" s="5" t="n"/>
      <c r="C1247" s="19" t="n"/>
      <c r="D1247" s="5" t="n"/>
      <c r="E1247" s="5" t="n"/>
      <c r="F1247" s="6">
        <f>IF(B1247&amp;""="","",IFERROR(INDEX('الطلاب'!$C$6:$C$505,MATCH(B1247&amp;"",'الطلاب'!$A$6:$A$505,0))&amp;"","كود غير موجود"))</f>
        <v/>
      </c>
      <c r="G1247" s="24">
        <f>IF(OR(B1247&amp;""="",NOT(ISNUMBER(A1247))),"",IF(COUNTIFS($B$6:$B$2005,B1247&amp;"",$A$6:$A$2005,"&gt;"&amp;A1247)=0,1,0))</f>
        <v/>
      </c>
    </row>
    <row r="1248">
      <c r="A1248" s="13" t="n"/>
      <c r="B1248" s="5" t="n"/>
      <c r="C1248" s="19" t="n"/>
      <c r="D1248" s="5" t="n"/>
      <c r="E1248" s="5" t="n"/>
      <c r="F1248" s="6">
        <f>IF(B1248&amp;""="","",IFERROR(INDEX('الطلاب'!$C$6:$C$505,MATCH(B1248&amp;"",'الطلاب'!$A$6:$A$505,0))&amp;"","كود غير موجود"))</f>
        <v/>
      </c>
      <c r="G1248" s="24">
        <f>IF(OR(B1248&amp;""="",NOT(ISNUMBER(A1248))),"",IF(COUNTIFS($B$6:$B$2005,B1248&amp;"",$A$6:$A$2005,"&gt;"&amp;A1248)=0,1,0))</f>
        <v/>
      </c>
    </row>
    <row r="1249">
      <c r="A1249" s="13" t="n"/>
      <c r="B1249" s="5" t="n"/>
      <c r="C1249" s="19" t="n"/>
      <c r="D1249" s="5" t="n"/>
      <c r="E1249" s="5" t="n"/>
      <c r="F1249" s="6">
        <f>IF(B1249&amp;""="","",IFERROR(INDEX('الطلاب'!$C$6:$C$505,MATCH(B1249&amp;"",'الطلاب'!$A$6:$A$505,0))&amp;"","كود غير موجود"))</f>
        <v/>
      </c>
      <c r="G1249" s="24">
        <f>IF(OR(B1249&amp;""="",NOT(ISNUMBER(A1249))),"",IF(COUNTIFS($B$6:$B$2005,B1249&amp;"",$A$6:$A$2005,"&gt;"&amp;A1249)=0,1,0))</f>
        <v/>
      </c>
    </row>
    <row r="1250">
      <c r="A1250" s="13" t="n"/>
      <c r="B1250" s="5" t="n"/>
      <c r="C1250" s="19" t="n"/>
      <c r="D1250" s="5" t="n"/>
      <c r="E1250" s="5" t="n"/>
      <c r="F1250" s="6">
        <f>IF(B1250&amp;""="","",IFERROR(INDEX('الطلاب'!$C$6:$C$505,MATCH(B1250&amp;"",'الطلاب'!$A$6:$A$505,0))&amp;"","كود غير موجود"))</f>
        <v/>
      </c>
      <c r="G1250" s="24">
        <f>IF(OR(B1250&amp;""="",NOT(ISNUMBER(A1250))),"",IF(COUNTIFS($B$6:$B$2005,B1250&amp;"",$A$6:$A$2005,"&gt;"&amp;A1250)=0,1,0))</f>
        <v/>
      </c>
    </row>
    <row r="1251">
      <c r="A1251" s="13" t="n"/>
      <c r="B1251" s="5" t="n"/>
      <c r="C1251" s="19" t="n"/>
      <c r="D1251" s="5" t="n"/>
      <c r="E1251" s="5" t="n"/>
      <c r="F1251" s="6">
        <f>IF(B1251&amp;""="","",IFERROR(INDEX('الطلاب'!$C$6:$C$505,MATCH(B1251&amp;"",'الطلاب'!$A$6:$A$505,0))&amp;"","كود غير موجود"))</f>
        <v/>
      </c>
      <c r="G1251" s="24">
        <f>IF(OR(B1251&amp;""="",NOT(ISNUMBER(A1251))),"",IF(COUNTIFS($B$6:$B$2005,B1251&amp;"",$A$6:$A$2005,"&gt;"&amp;A1251)=0,1,0))</f>
        <v/>
      </c>
    </row>
    <row r="1252">
      <c r="A1252" s="13" t="n"/>
      <c r="B1252" s="5" t="n"/>
      <c r="C1252" s="19" t="n"/>
      <c r="D1252" s="5" t="n"/>
      <c r="E1252" s="5" t="n"/>
      <c r="F1252" s="6">
        <f>IF(B1252&amp;""="","",IFERROR(INDEX('الطلاب'!$C$6:$C$505,MATCH(B1252&amp;"",'الطلاب'!$A$6:$A$505,0))&amp;"","كود غير موجود"))</f>
        <v/>
      </c>
      <c r="G1252" s="24">
        <f>IF(OR(B1252&amp;""="",NOT(ISNUMBER(A1252))),"",IF(COUNTIFS($B$6:$B$2005,B1252&amp;"",$A$6:$A$2005,"&gt;"&amp;A1252)=0,1,0))</f>
        <v/>
      </c>
    </row>
    <row r="1253">
      <c r="A1253" s="13" t="n"/>
      <c r="B1253" s="5" t="n"/>
      <c r="C1253" s="19" t="n"/>
      <c r="D1253" s="5" t="n"/>
      <c r="E1253" s="5" t="n"/>
      <c r="F1253" s="6">
        <f>IF(B1253&amp;""="","",IFERROR(INDEX('الطلاب'!$C$6:$C$505,MATCH(B1253&amp;"",'الطلاب'!$A$6:$A$505,0))&amp;"","كود غير موجود"))</f>
        <v/>
      </c>
      <c r="G1253" s="24">
        <f>IF(OR(B1253&amp;""="",NOT(ISNUMBER(A1253))),"",IF(COUNTIFS($B$6:$B$2005,B1253&amp;"",$A$6:$A$2005,"&gt;"&amp;A1253)=0,1,0))</f>
        <v/>
      </c>
    </row>
    <row r="1254">
      <c r="A1254" s="13" t="n"/>
      <c r="B1254" s="5" t="n"/>
      <c r="C1254" s="19" t="n"/>
      <c r="D1254" s="5" t="n"/>
      <c r="E1254" s="5" t="n"/>
      <c r="F1254" s="6">
        <f>IF(B1254&amp;""="","",IFERROR(INDEX('الطلاب'!$C$6:$C$505,MATCH(B1254&amp;"",'الطلاب'!$A$6:$A$505,0))&amp;"","كود غير موجود"))</f>
        <v/>
      </c>
      <c r="G1254" s="24">
        <f>IF(OR(B1254&amp;""="",NOT(ISNUMBER(A1254))),"",IF(COUNTIFS($B$6:$B$2005,B1254&amp;"",$A$6:$A$2005,"&gt;"&amp;A1254)=0,1,0))</f>
        <v/>
      </c>
    </row>
    <row r="1255">
      <c r="A1255" s="13" t="n"/>
      <c r="B1255" s="5" t="n"/>
      <c r="C1255" s="19" t="n"/>
      <c r="D1255" s="5" t="n"/>
      <c r="E1255" s="5" t="n"/>
      <c r="F1255" s="6">
        <f>IF(B1255&amp;""="","",IFERROR(INDEX('الطلاب'!$C$6:$C$505,MATCH(B1255&amp;"",'الطلاب'!$A$6:$A$505,0))&amp;"","كود غير موجود"))</f>
        <v/>
      </c>
      <c r="G1255" s="24">
        <f>IF(OR(B1255&amp;""="",NOT(ISNUMBER(A1255))),"",IF(COUNTIFS($B$6:$B$2005,B1255&amp;"",$A$6:$A$2005,"&gt;"&amp;A1255)=0,1,0))</f>
        <v/>
      </c>
    </row>
    <row r="1256">
      <c r="A1256" s="13" t="n"/>
      <c r="B1256" s="5" t="n"/>
      <c r="C1256" s="19" t="n"/>
      <c r="D1256" s="5" t="n"/>
      <c r="E1256" s="5" t="n"/>
      <c r="F1256" s="6">
        <f>IF(B1256&amp;""="","",IFERROR(INDEX('الطلاب'!$C$6:$C$505,MATCH(B1256&amp;"",'الطلاب'!$A$6:$A$505,0))&amp;"","كود غير موجود"))</f>
        <v/>
      </c>
      <c r="G1256" s="24">
        <f>IF(OR(B1256&amp;""="",NOT(ISNUMBER(A1256))),"",IF(COUNTIFS($B$6:$B$2005,B1256&amp;"",$A$6:$A$2005,"&gt;"&amp;A1256)=0,1,0))</f>
        <v/>
      </c>
    </row>
    <row r="1257">
      <c r="A1257" s="13" t="n"/>
      <c r="B1257" s="5" t="n"/>
      <c r="C1257" s="19" t="n"/>
      <c r="D1257" s="5" t="n"/>
      <c r="E1257" s="5" t="n"/>
      <c r="F1257" s="6">
        <f>IF(B1257&amp;""="","",IFERROR(INDEX('الطلاب'!$C$6:$C$505,MATCH(B1257&amp;"",'الطلاب'!$A$6:$A$505,0))&amp;"","كود غير موجود"))</f>
        <v/>
      </c>
      <c r="G1257" s="24">
        <f>IF(OR(B1257&amp;""="",NOT(ISNUMBER(A1257))),"",IF(COUNTIFS($B$6:$B$2005,B1257&amp;"",$A$6:$A$2005,"&gt;"&amp;A1257)=0,1,0))</f>
        <v/>
      </c>
    </row>
    <row r="1258">
      <c r="A1258" s="13" t="n"/>
      <c r="B1258" s="5" t="n"/>
      <c r="C1258" s="19" t="n"/>
      <c r="D1258" s="5" t="n"/>
      <c r="E1258" s="5" t="n"/>
      <c r="F1258" s="6">
        <f>IF(B1258&amp;""="","",IFERROR(INDEX('الطلاب'!$C$6:$C$505,MATCH(B1258&amp;"",'الطلاب'!$A$6:$A$505,0))&amp;"","كود غير موجود"))</f>
        <v/>
      </c>
      <c r="G1258" s="24">
        <f>IF(OR(B1258&amp;""="",NOT(ISNUMBER(A1258))),"",IF(COUNTIFS($B$6:$B$2005,B1258&amp;"",$A$6:$A$2005,"&gt;"&amp;A1258)=0,1,0))</f>
        <v/>
      </c>
    </row>
    <row r="1259">
      <c r="A1259" s="13" t="n"/>
      <c r="B1259" s="5" t="n"/>
      <c r="C1259" s="19" t="n"/>
      <c r="D1259" s="5" t="n"/>
      <c r="E1259" s="5" t="n"/>
      <c r="F1259" s="6">
        <f>IF(B1259&amp;""="","",IFERROR(INDEX('الطلاب'!$C$6:$C$505,MATCH(B1259&amp;"",'الطلاب'!$A$6:$A$505,0))&amp;"","كود غير موجود"))</f>
        <v/>
      </c>
      <c r="G1259" s="24">
        <f>IF(OR(B1259&amp;""="",NOT(ISNUMBER(A1259))),"",IF(COUNTIFS($B$6:$B$2005,B1259&amp;"",$A$6:$A$2005,"&gt;"&amp;A1259)=0,1,0))</f>
        <v/>
      </c>
    </row>
    <row r="1260">
      <c r="A1260" s="13" t="n"/>
      <c r="B1260" s="5" t="n"/>
      <c r="C1260" s="19" t="n"/>
      <c r="D1260" s="5" t="n"/>
      <c r="E1260" s="5" t="n"/>
      <c r="F1260" s="6">
        <f>IF(B1260&amp;""="","",IFERROR(INDEX('الطلاب'!$C$6:$C$505,MATCH(B1260&amp;"",'الطلاب'!$A$6:$A$505,0))&amp;"","كود غير موجود"))</f>
        <v/>
      </c>
      <c r="G1260" s="24">
        <f>IF(OR(B1260&amp;""="",NOT(ISNUMBER(A1260))),"",IF(COUNTIFS($B$6:$B$2005,B1260&amp;"",$A$6:$A$2005,"&gt;"&amp;A1260)=0,1,0))</f>
        <v/>
      </c>
    </row>
    <row r="1261">
      <c r="A1261" s="13" t="n"/>
      <c r="B1261" s="5" t="n"/>
      <c r="C1261" s="19" t="n"/>
      <c r="D1261" s="5" t="n"/>
      <c r="E1261" s="5" t="n"/>
      <c r="F1261" s="6">
        <f>IF(B1261&amp;""="","",IFERROR(INDEX('الطلاب'!$C$6:$C$505,MATCH(B1261&amp;"",'الطلاب'!$A$6:$A$505,0))&amp;"","كود غير موجود"))</f>
        <v/>
      </c>
      <c r="G1261" s="24">
        <f>IF(OR(B1261&amp;""="",NOT(ISNUMBER(A1261))),"",IF(COUNTIFS($B$6:$B$2005,B1261&amp;"",$A$6:$A$2005,"&gt;"&amp;A1261)=0,1,0))</f>
        <v/>
      </c>
    </row>
    <row r="1262">
      <c r="A1262" s="13" t="n"/>
      <c r="B1262" s="5" t="n"/>
      <c r="C1262" s="19" t="n"/>
      <c r="D1262" s="5" t="n"/>
      <c r="E1262" s="5" t="n"/>
      <c r="F1262" s="6">
        <f>IF(B1262&amp;""="","",IFERROR(INDEX('الطلاب'!$C$6:$C$505,MATCH(B1262&amp;"",'الطلاب'!$A$6:$A$505,0))&amp;"","كود غير موجود"))</f>
        <v/>
      </c>
      <c r="G1262" s="24">
        <f>IF(OR(B1262&amp;""="",NOT(ISNUMBER(A1262))),"",IF(COUNTIFS($B$6:$B$2005,B1262&amp;"",$A$6:$A$2005,"&gt;"&amp;A1262)=0,1,0))</f>
        <v/>
      </c>
    </row>
    <row r="1263">
      <c r="A1263" s="13" t="n"/>
      <c r="B1263" s="5" t="n"/>
      <c r="C1263" s="19" t="n"/>
      <c r="D1263" s="5" t="n"/>
      <c r="E1263" s="5" t="n"/>
      <c r="F1263" s="6">
        <f>IF(B1263&amp;""="","",IFERROR(INDEX('الطلاب'!$C$6:$C$505,MATCH(B1263&amp;"",'الطلاب'!$A$6:$A$505,0))&amp;"","كود غير موجود"))</f>
        <v/>
      </c>
      <c r="G1263" s="24">
        <f>IF(OR(B1263&amp;""="",NOT(ISNUMBER(A1263))),"",IF(COUNTIFS($B$6:$B$2005,B1263&amp;"",$A$6:$A$2005,"&gt;"&amp;A1263)=0,1,0))</f>
        <v/>
      </c>
    </row>
    <row r="1264">
      <c r="A1264" s="13" t="n"/>
      <c r="B1264" s="5" t="n"/>
      <c r="C1264" s="19" t="n"/>
      <c r="D1264" s="5" t="n"/>
      <c r="E1264" s="5" t="n"/>
      <c r="F1264" s="6">
        <f>IF(B1264&amp;""="","",IFERROR(INDEX('الطلاب'!$C$6:$C$505,MATCH(B1264&amp;"",'الطلاب'!$A$6:$A$505,0))&amp;"","كود غير موجود"))</f>
        <v/>
      </c>
      <c r="G1264" s="24">
        <f>IF(OR(B1264&amp;""="",NOT(ISNUMBER(A1264))),"",IF(COUNTIFS($B$6:$B$2005,B1264&amp;"",$A$6:$A$2005,"&gt;"&amp;A1264)=0,1,0))</f>
        <v/>
      </c>
    </row>
    <row r="1265">
      <c r="A1265" s="13" t="n"/>
      <c r="B1265" s="5" t="n"/>
      <c r="C1265" s="19" t="n"/>
      <c r="D1265" s="5" t="n"/>
      <c r="E1265" s="5" t="n"/>
      <c r="F1265" s="6">
        <f>IF(B1265&amp;""="","",IFERROR(INDEX('الطلاب'!$C$6:$C$505,MATCH(B1265&amp;"",'الطلاب'!$A$6:$A$505,0))&amp;"","كود غير موجود"))</f>
        <v/>
      </c>
      <c r="G1265" s="24">
        <f>IF(OR(B1265&amp;""="",NOT(ISNUMBER(A1265))),"",IF(COUNTIFS($B$6:$B$2005,B1265&amp;"",$A$6:$A$2005,"&gt;"&amp;A1265)=0,1,0))</f>
        <v/>
      </c>
    </row>
    <row r="1266">
      <c r="A1266" s="13" t="n"/>
      <c r="B1266" s="5" t="n"/>
      <c r="C1266" s="19" t="n"/>
      <c r="D1266" s="5" t="n"/>
      <c r="E1266" s="5" t="n"/>
      <c r="F1266" s="6">
        <f>IF(B1266&amp;""="","",IFERROR(INDEX('الطلاب'!$C$6:$C$505,MATCH(B1266&amp;"",'الطلاب'!$A$6:$A$505,0))&amp;"","كود غير موجود"))</f>
        <v/>
      </c>
      <c r="G1266" s="24">
        <f>IF(OR(B1266&amp;""="",NOT(ISNUMBER(A1266))),"",IF(COUNTIFS($B$6:$B$2005,B1266&amp;"",$A$6:$A$2005,"&gt;"&amp;A1266)=0,1,0))</f>
        <v/>
      </c>
    </row>
    <row r="1267">
      <c r="A1267" s="13" t="n"/>
      <c r="B1267" s="5" t="n"/>
      <c r="C1267" s="19" t="n"/>
      <c r="D1267" s="5" t="n"/>
      <c r="E1267" s="5" t="n"/>
      <c r="F1267" s="6">
        <f>IF(B1267&amp;""="","",IFERROR(INDEX('الطلاب'!$C$6:$C$505,MATCH(B1267&amp;"",'الطلاب'!$A$6:$A$505,0))&amp;"","كود غير موجود"))</f>
        <v/>
      </c>
      <c r="G1267" s="24">
        <f>IF(OR(B1267&amp;""="",NOT(ISNUMBER(A1267))),"",IF(COUNTIFS($B$6:$B$2005,B1267&amp;"",$A$6:$A$2005,"&gt;"&amp;A1267)=0,1,0))</f>
        <v/>
      </c>
    </row>
    <row r="1268">
      <c r="A1268" s="13" t="n"/>
      <c r="B1268" s="5" t="n"/>
      <c r="C1268" s="19" t="n"/>
      <c r="D1268" s="5" t="n"/>
      <c r="E1268" s="5" t="n"/>
      <c r="F1268" s="6">
        <f>IF(B1268&amp;""="","",IFERROR(INDEX('الطلاب'!$C$6:$C$505,MATCH(B1268&amp;"",'الطلاب'!$A$6:$A$505,0))&amp;"","كود غير موجود"))</f>
        <v/>
      </c>
      <c r="G1268" s="24">
        <f>IF(OR(B1268&amp;""="",NOT(ISNUMBER(A1268))),"",IF(COUNTIFS($B$6:$B$2005,B1268&amp;"",$A$6:$A$2005,"&gt;"&amp;A1268)=0,1,0))</f>
        <v/>
      </c>
    </row>
    <row r="1269">
      <c r="A1269" s="13" t="n"/>
      <c r="B1269" s="5" t="n"/>
      <c r="C1269" s="19" t="n"/>
      <c r="D1269" s="5" t="n"/>
      <c r="E1269" s="5" t="n"/>
      <c r="F1269" s="6">
        <f>IF(B1269&amp;""="","",IFERROR(INDEX('الطلاب'!$C$6:$C$505,MATCH(B1269&amp;"",'الطلاب'!$A$6:$A$505,0))&amp;"","كود غير موجود"))</f>
        <v/>
      </c>
      <c r="G1269" s="24">
        <f>IF(OR(B1269&amp;""="",NOT(ISNUMBER(A1269))),"",IF(COUNTIFS($B$6:$B$2005,B1269&amp;"",$A$6:$A$2005,"&gt;"&amp;A1269)=0,1,0))</f>
        <v/>
      </c>
    </row>
    <row r="1270">
      <c r="A1270" s="13" t="n"/>
      <c r="B1270" s="5" t="n"/>
      <c r="C1270" s="19" t="n"/>
      <c r="D1270" s="5" t="n"/>
      <c r="E1270" s="5" t="n"/>
      <c r="F1270" s="6">
        <f>IF(B1270&amp;""="","",IFERROR(INDEX('الطلاب'!$C$6:$C$505,MATCH(B1270&amp;"",'الطلاب'!$A$6:$A$505,0))&amp;"","كود غير موجود"))</f>
        <v/>
      </c>
      <c r="G1270" s="24">
        <f>IF(OR(B1270&amp;""="",NOT(ISNUMBER(A1270))),"",IF(COUNTIFS($B$6:$B$2005,B1270&amp;"",$A$6:$A$2005,"&gt;"&amp;A1270)=0,1,0))</f>
        <v/>
      </c>
    </row>
    <row r="1271">
      <c r="A1271" s="13" t="n"/>
      <c r="B1271" s="5" t="n"/>
      <c r="C1271" s="19" t="n"/>
      <c r="D1271" s="5" t="n"/>
      <c r="E1271" s="5" t="n"/>
      <c r="F1271" s="6">
        <f>IF(B1271&amp;""="","",IFERROR(INDEX('الطلاب'!$C$6:$C$505,MATCH(B1271&amp;"",'الطلاب'!$A$6:$A$505,0))&amp;"","كود غير موجود"))</f>
        <v/>
      </c>
      <c r="G1271" s="24">
        <f>IF(OR(B1271&amp;""="",NOT(ISNUMBER(A1271))),"",IF(COUNTIFS($B$6:$B$2005,B1271&amp;"",$A$6:$A$2005,"&gt;"&amp;A1271)=0,1,0))</f>
        <v/>
      </c>
    </row>
    <row r="1272">
      <c r="A1272" s="13" t="n"/>
      <c r="B1272" s="5" t="n"/>
      <c r="C1272" s="19" t="n"/>
      <c r="D1272" s="5" t="n"/>
      <c r="E1272" s="5" t="n"/>
      <c r="F1272" s="6">
        <f>IF(B1272&amp;""="","",IFERROR(INDEX('الطلاب'!$C$6:$C$505,MATCH(B1272&amp;"",'الطلاب'!$A$6:$A$505,0))&amp;"","كود غير موجود"))</f>
        <v/>
      </c>
      <c r="G1272" s="24">
        <f>IF(OR(B1272&amp;""="",NOT(ISNUMBER(A1272))),"",IF(COUNTIFS($B$6:$B$2005,B1272&amp;"",$A$6:$A$2005,"&gt;"&amp;A1272)=0,1,0))</f>
        <v/>
      </c>
    </row>
    <row r="1273">
      <c r="A1273" s="13" t="n"/>
      <c r="B1273" s="5" t="n"/>
      <c r="C1273" s="19" t="n"/>
      <c r="D1273" s="5" t="n"/>
      <c r="E1273" s="5" t="n"/>
      <c r="F1273" s="6">
        <f>IF(B1273&amp;""="","",IFERROR(INDEX('الطلاب'!$C$6:$C$505,MATCH(B1273&amp;"",'الطلاب'!$A$6:$A$505,0))&amp;"","كود غير موجود"))</f>
        <v/>
      </c>
      <c r="G1273" s="24">
        <f>IF(OR(B1273&amp;""="",NOT(ISNUMBER(A1273))),"",IF(COUNTIFS($B$6:$B$2005,B1273&amp;"",$A$6:$A$2005,"&gt;"&amp;A1273)=0,1,0))</f>
        <v/>
      </c>
    </row>
    <row r="1274">
      <c r="A1274" s="13" t="n"/>
      <c r="B1274" s="5" t="n"/>
      <c r="C1274" s="19" t="n"/>
      <c r="D1274" s="5" t="n"/>
      <c r="E1274" s="5" t="n"/>
      <c r="F1274" s="6">
        <f>IF(B1274&amp;""="","",IFERROR(INDEX('الطلاب'!$C$6:$C$505,MATCH(B1274&amp;"",'الطلاب'!$A$6:$A$505,0))&amp;"","كود غير موجود"))</f>
        <v/>
      </c>
      <c r="G1274" s="24">
        <f>IF(OR(B1274&amp;""="",NOT(ISNUMBER(A1274))),"",IF(COUNTIFS($B$6:$B$2005,B1274&amp;"",$A$6:$A$2005,"&gt;"&amp;A1274)=0,1,0))</f>
        <v/>
      </c>
    </row>
    <row r="1275">
      <c r="A1275" s="13" t="n"/>
      <c r="B1275" s="5" t="n"/>
      <c r="C1275" s="19" t="n"/>
      <c r="D1275" s="5" t="n"/>
      <c r="E1275" s="5" t="n"/>
      <c r="F1275" s="6">
        <f>IF(B1275&amp;""="","",IFERROR(INDEX('الطلاب'!$C$6:$C$505,MATCH(B1275&amp;"",'الطلاب'!$A$6:$A$505,0))&amp;"","كود غير موجود"))</f>
        <v/>
      </c>
      <c r="G1275" s="24">
        <f>IF(OR(B1275&amp;""="",NOT(ISNUMBER(A1275))),"",IF(COUNTIFS($B$6:$B$2005,B1275&amp;"",$A$6:$A$2005,"&gt;"&amp;A1275)=0,1,0))</f>
        <v/>
      </c>
    </row>
    <row r="1276">
      <c r="A1276" s="13" t="n"/>
      <c r="B1276" s="5" t="n"/>
      <c r="C1276" s="19" t="n"/>
      <c r="D1276" s="5" t="n"/>
      <c r="E1276" s="5" t="n"/>
      <c r="F1276" s="6">
        <f>IF(B1276&amp;""="","",IFERROR(INDEX('الطلاب'!$C$6:$C$505,MATCH(B1276&amp;"",'الطلاب'!$A$6:$A$505,0))&amp;"","كود غير موجود"))</f>
        <v/>
      </c>
      <c r="G1276" s="24">
        <f>IF(OR(B1276&amp;""="",NOT(ISNUMBER(A1276))),"",IF(COUNTIFS($B$6:$B$2005,B1276&amp;"",$A$6:$A$2005,"&gt;"&amp;A1276)=0,1,0))</f>
        <v/>
      </c>
    </row>
    <row r="1277">
      <c r="A1277" s="13" t="n"/>
      <c r="B1277" s="5" t="n"/>
      <c r="C1277" s="19" t="n"/>
      <c r="D1277" s="5" t="n"/>
      <c r="E1277" s="5" t="n"/>
      <c r="F1277" s="6">
        <f>IF(B1277&amp;""="","",IFERROR(INDEX('الطلاب'!$C$6:$C$505,MATCH(B1277&amp;"",'الطلاب'!$A$6:$A$505,0))&amp;"","كود غير موجود"))</f>
        <v/>
      </c>
      <c r="G1277" s="24">
        <f>IF(OR(B1277&amp;""="",NOT(ISNUMBER(A1277))),"",IF(COUNTIFS($B$6:$B$2005,B1277&amp;"",$A$6:$A$2005,"&gt;"&amp;A1277)=0,1,0))</f>
        <v/>
      </c>
    </row>
    <row r="1278">
      <c r="A1278" s="13" t="n"/>
      <c r="B1278" s="5" t="n"/>
      <c r="C1278" s="19" t="n"/>
      <c r="D1278" s="5" t="n"/>
      <c r="E1278" s="5" t="n"/>
      <c r="F1278" s="6">
        <f>IF(B1278&amp;""="","",IFERROR(INDEX('الطلاب'!$C$6:$C$505,MATCH(B1278&amp;"",'الطلاب'!$A$6:$A$505,0))&amp;"","كود غير موجود"))</f>
        <v/>
      </c>
      <c r="G1278" s="24">
        <f>IF(OR(B1278&amp;""="",NOT(ISNUMBER(A1278))),"",IF(COUNTIFS($B$6:$B$2005,B1278&amp;"",$A$6:$A$2005,"&gt;"&amp;A1278)=0,1,0))</f>
        <v/>
      </c>
    </row>
    <row r="1279">
      <c r="A1279" s="13" t="n"/>
      <c r="B1279" s="5" t="n"/>
      <c r="C1279" s="19" t="n"/>
      <c r="D1279" s="5" t="n"/>
      <c r="E1279" s="5" t="n"/>
      <c r="F1279" s="6">
        <f>IF(B1279&amp;""="","",IFERROR(INDEX('الطلاب'!$C$6:$C$505,MATCH(B1279&amp;"",'الطلاب'!$A$6:$A$505,0))&amp;"","كود غير موجود"))</f>
        <v/>
      </c>
      <c r="G1279" s="24">
        <f>IF(OR(B1279&amp;""="",NOT(ISNUMBER(A1279))),"",IF(COUNTIFS($B$6:$B$2005,B1279&amp;"",$A$6:$A$2005,"&gt;"&amp;A1279)=0,1,0))</f>
        <v/>
      </c>
    </row>
    <row r="1280">
      <c r="A1280" s="13" t="n"/>
      <c r="B1280" s="5" t="n"/>
      <c r="C1280" s="19" t="n"/>
      <c r="D1280" s="5" t="n"/>
      <c r="E1280" s="5" t="n"/>
      <c r="F1280" s="6">
        <f>IF(B1280&amp;""="","",IFERROR(INDEX('الطلاب'!$C$6:$C$505,MATCH(B1280&amp;"",'الطلاب'!$A$6:$A$505,0))&amp;"","كود غير موجود"))</f>
        <v/>
      </c>
      <c r="G1280" s="24">
        <f>IF(OR(B1280&amp;""="",NOT(ISNUMBER(A1280))),"",IF(COUNTIFS($B$6:$B$2005,B1280&amp;"",$A$6:$A$2005,"&gt;"&amp;A1280)=0,1,0))</f>
        <v/>
      </c>
    </row>
    <row r="1281">
      <c r="A1281" s="13" t="n"/>
      <c r="B1281" s="5" t="n"/>
      <c r="C1281" s="19" t="n"/>
      <c r="D1281" s="5" t="n"/>
      <c r="E1281" s="5" t="n"/>
      <c r="F1281" s="6">
        <f>IF(B1281&amp;""="","",IFERROR(INDEX('الطلاب'!$C$6:$C$505,MATCH(B1281&amp;"",'الطلاب'!$A$6:$A$505,0))&amp;"","كود غير موجود"))</f>
        <v/>
      </c>
      <c r="G1281" s="24">
        <f>IF(OR(B1281&amp;""="",NOT(ISNUMBER(A1281))),"",IF(COUNTIFS($B$6:$B$2005,B1281&amp;"",$A$6:$A$2005,"&gt;"&amp;A1281)=0,1,0))</f>
        <v/>
      </c>
    </row>
    <row r="1282">
      <c r="A1282" s="13" t="n"/>
      <c r="B1282" s="5" t="n"/>
      <c r="C1282" s="19" t="n"/>
      <c r="D1282" s="5" t="n"/>
      <c r="E1282" s="5" t="n"/>
      <c r="F1282" s="6">
        <f>IF(B1282&amp;""="","",IFERROR(INDEX('الطلاب'!$C$6:$C$505,MATCH(B1282&amp;"",'الطلاب'!$A$6:$A$505,0))&amp;"","كود غير موجود"))</f>
        <v/>
      </c>
      <c r="G1282" s="24">
        <f>IF(OR(B1282&amp;""="",NOT(ISNUMBER(A1282))),"",IF(COUNTIFS($B$6:$B$2005,B1282&amp;"",$A$6:$A$2005,"&gt;"&amp;A1282)=0,1,0))</f>
        <v/>
      </c>
    </row>
    <row r="1283">
      <c r="A1283" s="13" t="n"/>
      <c r="B1283" s="5" t="n"/>
      <c r="C1283" s="19" t="n"/>
      <c r="D1283" s="5" t="n"/>
      <c r="E1283" s="5" t="n"/>
      <c r="F1283" s="6">
        <f>IF(B1283&amp;""="","",IFERROR(INDEX('الطلاب'!$C$6:$C$505,MATCH(B1283&amp;"",'الطلاب'!$A$6:$A$505,0))&amp;"","كود غير موجود"))</f>
        <v/>
      </c>
      <c r="G1283" s="24">
        <f>IF(OR(B1283&amp;""="",NOT(ISNUMBER(A1283))),"",IF(COUNTIFS($B$6:$B$2005,B1283&amp;"",$A$6:$A$2005,"&gt;"&amp;A1283)=0,1,0))</f>
        <v/>
      </c>
    </row>
    <row r="1284">
      <c r="A1284" s="13" t="n"/>
      <c r="B1284" s="5" t="n"/>
      <c r="C1284" s="19" t="n"/>
      <c r="D1284" s="5" t="n"/>
      <c r="E1284" s="5" t="n"/>
      <c r="F1284" s="6">
        <f>IF(B1284&amp;""="","",IFERROR(INDEX('الطلاب'!$C$6:$C$505,MATCH(B1284&amp;"",'الطلاب'!$A$6:$A$505,0))&amp;"","كود غير موجود"))</f>
        <v/>
      </c>
      <c r="G1284" s="24">
        <f>IF(OR(B1284&amp;""="",NOT(ISNUMBER(A1284))),"",IF(COUNTIFS($B$6:$B$2005,B1284&amp;"",$A$6:$A$2005,"&gt;"&amp;A1284)=0,1,0))</f>
        <v/>
      </c>
    </row>
    <row r="1285">
      <c r="A1285" s="13" t="n"/>
      <c r="B1285" s="5" t="n"/>
      <c r="C1285" s="19" t="n"/>
      <c r="D1285" s="5" t="n"/>
      <c r="E1285" s="5" t="n"/>
      <c r="F1285" s="6">
        <f>IF(B1285&amp;""="","",IFERROR(INDEX('الطلاب'!$C$6:$C$505,MATCH(B1285&amp;"",'الطلاب'!$A$6:$A$505,0))&amp;"","كود غير موجود"))</f>
        <v/>
      </c>
      <c r="G1285" s="24">
        <f>IF(OR(B1285&amp;""="",NOT(ISNUMBER(A1285))),"",IF(COUNTIFS($B$6:$B$2005,B1285&amp;"",$A$6:$A$2005,"&gt;"&amp;A1285)=0,1,0))</f>
        <v/>
      </c>
    </row>
    <row r="1286">
      <c r="A1286" s="13" t="n"/>
      <c r="B1286" s="5" t="n"/>
      <c r="C1286" s="19" t="n"/>
      <c r="D1286" s="5" t="n"/>
      <c r="E1286" s="5" t="n"/>
      <c r="F1286" s="6">
        <f>IF(B1286&amp;""="","",IFERROR(INDEX('الطلاب'!$C$6:$C$505,MATCH(B1286&amp;"",'الطلاب'!$A$6:$A$505,0))&amp;"","كود غير موجود"))</f>
        <v/>
      </c>
      <c r="G1286" s="24">
        <f>IF(OR(B1286&amp;""="",NOT(ISNUMBER(A1286))),"",IF(COUNTIFS($B$6:$B$2005,B1286&amp;"",$A$6:$A$2005,"&gt;"&amp;A1286)=0,1,0))</f>
        <v/>
      </c>
    </row>
    <row r="1287">
      <c r="A1287" s="13" t="n"/>
      <c r="B1287" s="5" t="n"/>
      <c r="C1287" s="19" t="n"/>
      <c r="D1287" s="5" t="n"/>
      <c r="E1287" s="5" t="n"/>
      <c r="F1287" s="6">
        <f>IF(B1287&amp;""="","",IFERROR(INDEX('الطلاب'!$C$6:$C$505,MATCH(B1287&amp;"",'الطلاب'!$A$6:$A$505,0))&amp;"","كود غير موجود"))</f>
        <v/>
      </c>
      <c r="G1287" s="24">
        <f>IF(OR(B1287&amp;""="",NOT(ISNUMBER(A1287))),"",IF(COUNTIFS($B$6:$B$2005,B1287&amp;"",$A$6:$A$2005,"&gt;"&amp;A1287)=0,1,0))</f>
        <v/>
      </c>
    </row>
    <row r="1288">
      <c r="A1288" s="13" t="n"/>
      <c r="B1288" s="5" t="n"/>
      <c r="C1288" s="19" t="n"/>
      <c r="D1288" s="5" t="n"/>
      <c r="E1288" s="5" t="n"/>
      <c r="F1288" s="6">
        <f>IF(B1288&amp;""="","",IFERROR(INDEX('الطلاب'!$C$6:$C$505,MATCH(B1288&amp;"",'الطلاب'!$A$6:$A$505,0))&amp;"","كود غير موجود"))</f>
        <v/>
      </c>
      <c r="G1288" s="24">
        <f>IF(OR(B1288&amp;""="",NOT(ISNUMBER(A1288))),"",IF(COUNTIFS($B$6:$B$2005,B1288&amp;"",$A$6:$A$2005,"&gt;"&amp;A1288)=0,1,0))</f>
        <v/>
      </c>
    </row>
    <row r="1289">
      <c r="A1289" s="13" t="n"/>
      <c r="B1289" s="5" t="n"/>
      <c r="C1289" s="19" t="n"/>
      <c r="D1289" s="5" t="n"/>
      <c r="E1289" s="5" t="n"/>
      <c r="F1289" s="6">
        <f>IF(B1289&amp;""="","",IFERROR(INDEX('الطلاب'!$C$6:$C$505,MATCH(B1289&amp;"",'الطلاب'!$A$6:$A$505,0))&amp;"","كود غير موجود"))</f>
        <v/>
      </c>
      <c r="G1289" s="24">
        <f>IF(OR(B1289&amp;""="",NOT(ISNUMBER(A1289))),"",IF(COUNTIFS($B$6:$B$2005,B1289&amp;"",$A$6:$A$2005,"&gt;"&amp;A1289)=0,1,0))</f>
        <v/>
      </c>
    </row>
    <row r="1290">
      <c r="A1290" s="13" t="n"/>
      <c r="B1290" s="5" t="n"/>
      <c r="C1290" s="19" t="n"/>
      <c r="D1290" s="5" t="n"/>
      <c r="E1290" s="5" t="n"/>
      <c r="F1290" s="6">
        <f>IF(B1290&amp;""="","",IFERROR(INDEX('الطلاب'!$C$6:$C$505,MATCH(B1290&amp;"",'الطلاب'!$A$6:$A$505,0))&amp;"","كود غير موجود"))</f>
        <v/>
      </c>
      <c r="G1290" s="24">
        <f>IF(OR(B1290&amp;""="",NOT(ISNUMBER(A1290))),"",IF(COUNTIFS($B$6:$B$2005,B1290&amp;"",$A$6:$A$2005,"&gt;"&amp;A1290)=0,1,0))</f>
        <v/>
      </c>
    </row>
    <row r="1291">
      <c r="A1291" s="13" t="n"/>
      <c r="B1291" s="5" t="n"/>
      <c r="C1291" s="19" t="n"/>
      <c r="D1291" s="5" t="n"/>
      <c r="E1291" s="5" t="n"/>
      <c r="F1291" s="6">
        <f>IF(B1291&amp;""="","",IFERROR(INDEX('الطلاب'!$C$6:$C$505,MATCH(B1291&amp;"",'الطلاب'!$A$6:$A$505,0))&amp;"","كود غير موجود"))</f>
        <v/>
      </c>
      <c r="G1291" s="24">
        <f>IF(OR(B1291&amp;""="",NOT(ISNUMBER(A1291))),"",IF(COUNTIFS($B$6:$B$2005,B1291&amp;"",$A$6:$A$2005,"&gt;"&amp;A1291)=0,1,0))</f>
        <v/>
      </c>
    </row>
    <row r="1292">
      <c r="A1292" s="13" t="n"/>
      <c r="B1292" s="5" t="n"/>
      <c r="C1292" s="19" t="n"/>
      <c r="D1292" s="5" t="n"/>
      <c r="E1292" s="5" t="n"/>
      <c r="F1292" s="6">
        <f>IF(B1292&amp;""="","",IFERROR(INDEX('الطلاب'!$C$6:$C$505,MATCH(B1292&amp;"",'الطلاب'!$A$6:$A$505,0))&amp;"","كود غير موجود"))</f>
        <v/>
      </c>
      <c r="G1292" s="24">
        <f>IF(OR(B1292&amp;""="",NOT(ISNUMBER(A1292))),"",IF(COUNTIFS($B$6:$B$2005,B1292&amp;"",$A$6:$A$2005,"&gt;"&amp;A1292)=0,1,0))</f>
        <v/>
      </c>
    </row>
    <row r="1293">
      <c r="A1293" s="13" t="n"/>
      <c r="B1293" s="5" t="n"/>
      <c r="C1293" s="19" t="n"/>
      <c r="D1293" s="5" t="n"/>
      <c r="E1293" s="5" t="n"/>
      <c r="F1293" s="6">
        <f>IF(B1293&amp;""="","",IFERROR(INDEX('الطلاب'!$C$6:$C$505,MATCH(B1293&amp;"",'الطلاب'!$A$6:$A$505,0))&amp;"","كود غير موجود"))</f>
        <v/>
      </c>
      <c r="G1293" s="24">
        <f>IF(OR(B1293&amp;""="",NOT(ISNUMBER(A1293))),"",IF(COUNTIFS($B$6:$B$2005,B1293&amp;"",$A$6:$A$2005,"&gt;"&amp;A1293)=0,1,0))</f>
        <v/>
      </c>
    </row>
    <row r="1294">
      <c r="A1294" s="13" t="n"/>
      <c r="B1294" s="5" t="n"/>
      <c r="C1294" s="19" t="n"/>
      <c r="D1294" s="5" t="n"/>
      <c r="E1294" s="5" t="n"/>
      <c r="F1294" s="6">
        <f>IF(B1294&amp;""="","",IFERROR(INDEX('الطلاب'!$C$6:$C$505,MATCH(B1294&amp;"",'الطلاب'!$A$6:$A$505,0))&amp;"","كود غير موجود"))</f>
        <v/>
      </c>
      <c r="G1294" s="24">
        <f>IF(OR(B1294&amp;""="",NOT(ISNUMBER(A1294))),"",IF(COUNTIFS($B$6:$B$2005,B1294&amp;"",$A$6:$A$2005,"&gt;"&amp;A1294)=0,1,0))</f>
        <v/>
      </c>
    </row>
    <row r="1295">
      <c r="A1295" s="13" t="n"/>
      <c r="B1295" s="5" t="n"/>
      <c r="C1295" s="19" t="n"/>
      <c r="D1295" s="5" t="n"/>
      <c r="E1295" s="5" t="n"/>
      <c r="F1295" s="6">
        <f>IF(B1295&amp;""="","",IFERROR(INDEX('الطلاب'!$C$6:$C$505,MATCH(B1295&amp;"",'الطلاب'!$A$6:$A$505,0))&amp;"","كود غير موجود"))</f>
        <v/>
      </c>
      <c r="G1295" s="24">
        <f>IF(OR(B1295&amp;""="",NOT(ISNUMBER(A1295))),"",IF(COUNTIFS($B$6:$B$2005,B1295&amp;"",$A$6:$A$2005,"&gt;"&amp;A1295)=0,1,0))</f>
        <v/>
      </c>
    </row>
    <row r="1296">
      <c r="A1296" s="13" t="n"/>
      <c r="B1296" s="5" t="n"/>
      <c r="C1296" s="19" t="n"/>
      <c r="D1296" s="5" t="n"/>
      <c r="E1296" s="5" t="n"/>
      <c r="F1296" s="6">
        <f>IF(B1296&amp;""="","",IFERROR(INDEX('الطلاب'!$C$6:$C$505,MATCH(B1296&amp;"",'الطلاب'!$A$6:$A$505,0))&amp;"","كود غير موجود"))</f>
        <v/>
      </c>
      <c r="G1296" s="24">
        <f>IF(OR(B1296&amp;""="",NOT(ISNUMBER(A1296))),"",IF(COUNTIFS($B$6:$B$2005,B1296&amp;"",$A$6:$A$2005,"&gt;"&amp;A1296)=0,1,0))</f>
        <v/>
      </c>
    </row>
    <row r="1297">
      <c r="A1297" s="13" t="n"/>
      <c r="B1297" s="5" t="n"/>
      <c r="C1297" s="19" t="n"/>
      <c r="D1297" s="5" t="n"/>
      <c r="E1297" s="5" t="n"/>
      <c r="F1297" s="6">
        <f>IF(B1297&amp;""="","",IFERROR(INDEX('الطلاب'!$C$6:$C$505,MATCH(B1297&amp;"",'الطلاب'!$A$6:$A$505,0))&amp;"","كود غير موجود"))</f>
        <v/>
      </c>
      <c r="G1297" s="24">
        <f>IF(OR(B1297&amp;""="",NOT(ISNUMBER(A1297))),"",IF(COUNTIFS($B$6:$B$2005,B1297&amp;"",$A$6:$A$2005,"&gt;"&amp;A1297)=0,1,0))</f>
        <v/>
      </c>
    </row>
    <row r="1298">
      <c r="A1298" s="13" t="n"/>
      <c r="B1298" s="5" t="n"/>
      <c r="C1298" s="19" t="n"/>
      <c r="D1298" s="5" t="n"/>
      <c r="E1298" s="5" t="n"/>
      <c r="F1298" s="6">
        <f>IF(B1298&amp;""="","",IFERROR(INDEX('الطلاب'!$C$6:$C$505,MATCH(B1298&amp;"",'الطلاب'!$A$6:$A$505,0))&amp;"","كود غير موجود"))</f>
        <v/>
      </c>
      <c r="G1298" s="24">
        <f>IF(OR(B1298&amp;""="",NOT(ISNUMBER(A1298))),"",IF(COUNTIFS($B$6:$B$2005,B1298&amp;"",$A$6:$A$2005,"&gt;"&amp;A1298)=0,1,0))</f>
        <v/>
      </c>
    </row>
    <row r="1299">
      <c r="A1299" s="13" t="n"/>
      <c r="B1299" s="5" t="n"/>
      <c r="C1299" s="19" t="n"/>
      <c r="D1299" s="5" t="n"/>
      <c r="E1299" s="5" t="n"/>
      <c r="F1299" s="6">
        <f>IF(B1299&amp;""="","",IFERROR(INDEX('الطلاب'!$C$6:$C$505,MATCH(B1299&amp;"",'الطلاب'!$A$6:$A$505,0))&amp;"","كود غير موجود"))</f>
        <v/>
      </c>
      <c r="G1299" s="24">
        <f>IF(OR(B1299&amp;""="",NOT(ISNUMBER(A1299))),"",IF(COUNTIFS($B$6:$B$2005,B1299&amp;"",$A$6:$A$2005,"&gt;"&amp;A1299)=0,1,0))</f>
        <v/>
      </c>
    </row>
    <row r="1300">
      <c r="A1300" s="13" t="n"/>
      <c r="B1300" s="5" t="n"/>
      <c r="C1300" s="19" t="n"/>
      <c r="D1300" s="5" t="n"/>
      <c r="E1300" s="5" t="n"/>
      <c r="F1300" s="6">
        <f>IF(B1300&amp;""="","",IFERROR(INDEX('الطلاب'!$C$6:$C$505,MATCH(B1300&amp;"",'الطلاب'!$A$6:$A$505,0))&amp;"","كود غير موجود"))</f>
        <v/>
      </c>
      <c r="G1300" s="24">
        <f>IF(OR(B1300&amp;""="",NOT(ISNUMBER(A1300))),"",IF(COUNTIFS($B$6:$B$2005,B1300&amp;"",$A$6:$A$2005,"&gt;"&amp;A1300)=0,1,0))</f>
        <v/>
      </c>
    </row>
    <row r="1301">
      <c r="A1301" s="13" t="n"/>
      <c r="B1301" s="5" t="n"/>
      <c r="C1301" s="19" t="n"/>
      <c r="D1301" s="5" t="n"/>
      <c r="E1301" s="5" t="n"/>
      <c r="F1301" s="6">
        <f>IF(B1301&amp;""="","",IFERROR(INDEX('الطلاب'!$C$6:$C$505,MATCH(B1301&amp;"",'الطلاب'!$A$6:$A$505,0))&amp;"","كود غير موجود"))</f>
        <v/>
      </c>
      <c r="G1301" s="24">
        <f>IF(OR(B1301&amp;""="",NOT(ISNUMBER(A1301))),"",IF(COUNTIFS($B$6:$B$2005,B1301&amp;"",$A$6:$A$2005,"&gt;"&amp;A1301)=0,1,0))</f>
        <v/>
      </c>
    </row>
    <row r="1302">
      <c r="A1302" s="13" t="n"/>
      <c r="B1302" s="5" t="n"/>
      <c r="C1302" s="19" t="n"/>
      <c r="D1302" s="5" t="n"/>
      <c r="E1302" s="5" t="n"/>
      <c r="F1302" s="6">
        <f>IF(B1302&amp;""="","",IFERROR(INDEX('الطلاب'!$C$6:$C$505,MATCH(B1302&amp;"",'الطلاب'!$A$6:$A$505,0))&amp;"","كود غير موجود"))</f>
        <v/>
      </c>
      <c r="G1302" s="24">
        <f>IF(OR(B1302&amp;""="",NOT(ISNUMBER(A1302))),"",IF(COUNTIFS($B$6:$B$2005,B1302&amp;"",$A$6:$A$2005,"&gt;"&amp;A1302)=0,1,0))</f>
        <v/>
      </c>
    </row>
    <row r="1303">
      <c r="A1303" s="13" t="n"/>
      <c r="B1303" s="5" t="n"/>
      <c r="C1303" s="19" t="n"/>
      <c r="D1303" s="5" t="n"/>
      <c r="E1303" s="5" t="n"/>
      <c r="F1303" s="6">
        <f>IF(B1303&amp;""="","",IFERROR(INDEX('الطلاب'!$C$6:$C$505,MATCH(B1303&amp;"",'الطلاب'!$A$6:$A$505,0))&amp;"","كود غير موجود"))</f>
        <v/>
      </c>
      <c r="G1303" s="24">
        <f>IF(OR(B1303&amp;""="",NOT(ISNUMBER(A1303))),"",IF(COUNTIFS($B$6:$B$2005,B1303&amp;"",$A$6:$A$2005,"&gt;"&amp;A1303)=0,1,0))</f>
        <v/>
      </c>
    </row>
    <row r="1304">
      <c r="A1304" s="13" t="n"/>
      <c r="B1304" s="5" t="n"/>
      <c r="C1304" s="19" t="n"/>
      <c r="D1304" s="5" t="n"/>
      <c r="E1304" s="5" t="n"/>
      <c r="F1304" s="6">
        <f>IF(B1304&amp;""="","",IFERROR(INDEX('الطلاب'!$C$6:$C$505,MATCH(B1304&amp;"",'الطلاب'!$A$6:$A$505,0))&amp;"","كود غير موجود"))</f>
        <v/>
      </c>
      <c r="G1304" s="24">
        <f>IF(OR(B1304&amp;""="",NOT(ISNUMBER(A1304))),"",IF(COUNTIFS($B$6:$B$2005,B1304&amp;"",$A$6:$A$2005,"&gt;"&amp;A1304)=0,1,0))</f>
        <v/>
      </c>
    </row>
    <row r="1305">
      <c r="A1305" s="13" t="n"/>
      <c r="B1305" s="5" t="n"/>
      <c r="C1305" s="19" t="n"/>
      <c r="D1305" s="5" t="n"/>
      <c r="E1305" s="5" t="n"/>
      <c r="F1305" s="6">
        <f>IF(B1305&amp;""="","",IFERROR(INDEX('الطلاب'!$C$6:$C$505,MATCH(B1305&amp;"",'الطلاب'!$A$6:$A$505,0))&amp;"","كود غير موجود"))</f>
        <v/>
      </c>
      <c r="G1305" s="24">
        <f>IF(OR(B1305&amp;""="",NOT(ISNUMBER(A1305))),"",IF(COUNTIFS($B$6:$B$2005,B1305&amp;"",$A$6:$A$2005,"&gt;"&amp;A1305)=0,1,0))</f>
        <v/>
      </c>
    </row>
    <row r="1306">
      <c r="A1306" s="13" t="n"/>
      <c r="B1306" s="5" t="n"/>
      <c r="C1306" s="19" t="n"/>
      <c r="D1306" s="5" t="n"/>
      <c r="E1306" s="5" t="n"/>
      <c r="F1306" s="6">
        <f>IF(B1306&amp;""="","",IFERROR(INDEX('الطلاب'!$C$6:$C$505,MATCH(B1306&amp;"",'الطلاب'!$A$6:$A$505,0))&amp;"","كود غير موجود"))</f>
        <v/>
      </c>
      <c r="G1306" s="24">
        <f>IF(OR(B1306&amp;""="",NOT(ISNUMBER(A1306))),"",IF(COUNTIFS($B$6:$B$2005,B1306&amp;"",$A$6:$A$2005,"&gt;"&amp;A1306)=0,1,0))</f>
        <v/>
      </c>
    </row>
    <row r="1307">
      <c r="A1307" s="13" t="n"/>
      <c r="B1307" s="5" t="n"/>
      <c r="C1307" s="19" t="n"/>
      <c r="D1307" s="5" t="n"/>
      <c r="E1307" s="5" t="n"/>
      <c r="F1307" s="6">
        <f>IF(B1307&amp;""="","",IFERROR(INDEX('الطلاب'!$C$6:$C$505,MATCH(B1307&amp;"",'الطلاب'!$A$6:$A$505,0))&amp;"","كود غير موجود"))</f>
        <v/>
      </c>
      <c r="G1307" s="24">
        <f>IF(OR(B1307&amp;""="",NOT(ISNUMBER(A1307))),"",IF(COUNTIFS($B$6:$B$2005,B1307&amp;"",$A$6:$A$2005,"&gt;"&amp;A1307)=0,1,0))</f>
        <v/>
      </c>
    </row>
    <row r="1308">
      <c r="A1308" s="13" t="n"/>
      <c r="B1308" s="5" t="n"/>
      <c r="C1308" s="19" t="n"/>
      <c r="D1308" s="5" t="n"/>
      <c r="E1308" s="5" t="n"/>
      <c r="F1308" s="6">
        <f>IF(B1308&amp;""="","",IFERROR(INDEX('الطلاب'!$C$6:$C$505,MATCH(B1308&amp;"",'الطلاب'!$A$6:$A$505,0))&amp;"","كود غير موجود"))</f>
        <v/>
      </c>
      <c r="G1308" s="24">
        <f>IF(OR(B1308&amp;""="",NOT(ISNUMBER(A1308))),"",IF(COUNTIFS($B$6:$B$2005,B1308&amp;"",$A$6:$A$2005,"&gt;"&amp;A1308)=0,1,0))</f>
        <v/>
      </c>
    </row>
    <row r="1309">
      <c r="A1309" s="13" t="n"/>
      <c r="B1309" s="5" t="n"/>
      <c r="C1309" s="19" t="n"/>
      <c r="D1309" s="5" t="n"/>
      <c r="E1309" s="5" t="n"/>
      <c r="F1309" s="6">
        <f>IF(B1309&amp;""="","",IFERROR(INDEX('الطلاب'!$C$6:$C$505,MATCH(B1309&amp;"",'الطلاب'!$A$6:$A$505,0))&amp;"","كود غير موجود"))</f>
        <v/>
      </c>
      <c r="G1309" s="24">
        <f>IF(OR(B1309&amp;""="",NOT(ISNUMBER(A1309))),"",IF(COUNTIFS($B$6:$B$2005,B1309&amp;"",$A$6:$A$2005,"&gt;"&amp;A1309)=0,1,0))</f>
        <v/>
      </c>
    </row>
    <row r="1310">
      <c r="A1310" s="13" t="n"/>
      <c r="B1310" s="5" t="n"/>
      <c r="C1310" s="19" t="n"/>
      <c r="D1310" s="5" t="n"/>
      <c r="E1310" s="5" t="n"/>
      <c r="F1310" s="6">
        <f>IF(B1310&amp;""="","",IFERROR(INDEX('الطلاب'!$C$6:$C$505,MATCH(B1310&amp;"",'الطلاب'!$A$6:$A$505,0))&amp;"","كود غير موجود"))</f>
        <v/>
      </c>
      <c r="G1310" s="24">
        <f>IF(OR(B1310&amp;""="",NOT(ISNUMBER(A1310))),"",IF(COUNTIFS($B$6:$B$2005,B1310&amp;"",$A$6:$A$2005,"&gt;"&amp;A1310)=0,1,0))</f>
        <v/>
      </c>
    </row>
    <row r="1311">
      <c r="A1311" s="13" t="n"/>
      <c r="B1311" s="5" t="n"/>
      <c r="C1311" s="19" t="n"/>
      <c r="D1311" s="5" t="n"/>
      <c r="E1311" s="5" t="n"/>
      <c r="F1311" s="6">
        <f>IF(B1311&amp;""="","",IFERROR(INDEX('الطلاب'!$C$6:$C$505,MATCH(B1311&amp;"",'الطلاب'!$A$6:$A$505,0))&amp;"","كود غير موجود"))</f>
        <v/>
      </c>
      <c r="G1311" s="24">
        <f>IF(OR(B1311&amp;""="",NOT(ISNUMBER(A1311))),"",IF(COUNTIFS($B$6:$B$2005,B1311&amp;"",$A$6:$A$2005,"&gt;"&amp;A1311)=0,1,0))</f>
        <v/>
      </c>
    </row>
    <row r="1312">
      <c r="A1312" s="13" t="n"/>
      <c r="B1312" s="5" t="n"/>
      <c r="C1312" s="19" t="n"/>
      <c r="D1312" s="5" t="n"/>
      <c r="E1312" s="5" t="n"/>
      <c r="F1312" s="6">
        <f>IF(B1312&amp;""="","",IFERROR(INDEX('الطلاب'!$C$6:$C$505,MATCH(B1312&amp;"",'الطلاب'!$A$6:$A$505,0))&amp;"","كود غير موجود"))</f>
        <v/>
      </c>
      <c r="G1312" s="24">
        <f>IF(OR(B1312&amp;""="",NOT(ISNUMBER(A1312))),"",IF(COUNTIFS($B$6:$B$2005,B1312&amp;"",$A$6:$A$2005,"&gt;"&amp;A1312)=0,1,0))</f>
        <v/>
      </c>
    </row>
    <row r="1313">
      <c r="A1313" s="13" t="n"/>
      <c r="B1313" s="5" t="n"/>
      <c r="C1313" s="19" t="n"/>
      <c r="D1313" s="5" t="n"/>
      <c r="E1313" s="5" t="n"/>
      <c r="F1313" s="6">
        <f>IF(B1313&amp;""="","",IFERROR(INDEX('الطلاب'!$C$6:$C$505,MATCH(B1313&amp;"",'الطلاب'!$A$6:$A$505,0))&amp;"","كود غير موجود"))</f>
        <v/>
      </c>
      <c r="G1313" s="24">
        <f>IF(OR(B1313&amp;""="",NOT(ISNUMBER(A1313))),"",IF(COUNTIFS($B$6:$B$2005,B1313&amp;"",$A$6:$A$2005,"&gt;"&amp;A1313)=0,1,0))</f>
        <v/>
      </c>
    </row>
    <row r="1314">
      <c r="A1314" s="13" t="n"/>
      <c r="B1314" s="5" t="n"/>
      <c r="C1314" s="19" t="n"/>
      <c r="D1314" s="5" t="n"/>
      <c r="E1314" s="5" t="n"/>
      <c r="F1314" s="6">
        <f>IF(B1314&amp;""="","",IFERROR(INDEX('الطلاب'!$C$6:$C$505,MATCH(B1314&amp;"",'الطلاب'!$A$6:$A$505,0))&amp;"","كود غير موجود"))</f>
        <v/>
      </c>
      <c r="G1314" s="24">
        <f>IF(OR(B1314&amp;""="",NOT(ISNUMBER(A1314))),"",IF(COUNTIFS($B$6:$B$2005,B1314&amp;"",$A$6:$A$2005,"&gt;"&amp;A1314)=0,1,0))</f>
        <v/>
      </c>
    </row>
    <row r="1315">
      <c r="A1315" s="13" t="n"/>
      <c r="B1315" s="5" t="n"/>
      <c r="C1315" s="19" t="n"/>
      <c r="D1315" s="5" t="n"/>
      <c r="E1315" s="5" t="n"/>
      <c r="F1315" s="6">
        <f>IF(B1315&amp;""="","",IFERROR(INDEX('الطلاب'!$C$6:$C$505,MATCH(B1315&amp;"",'الطلاب'!$A$6:$A$505,0))&amp;"","كود غير موجود"))</f>
        <v/>
      </c>
      <c r="G1315" s="24">
        <f>IF(OR(B1315&amp;""="",NOT(ISNUMBER(A1315))),"",IF(COUNTIFS($B$6:$B$2005,B1315&amp;"",$A$6:$A$2005,"&gt;"&amp;A1315)=0,1,0))</f>
        <v/>
      </c>
    </row>
    <row r="1316">
      <c r="A1316" s="13" t="n"/>
      <c r="B1316" s="5" t="n"/>
      <c r="C1316" s="19" t="n"/>
      <c r="D1316" s="5" t="n"/>
      <c r="E1316" s="5" t="n"/>
      <c r="F1316" s="6">
        <f>IF(B1316&amp;""="","",IFERROR(INDEX('الطلاب'!$C$6:$C$505,MATCH(B1316&amp;"",'الطلاب'!$A$6:$A$505,0))&amp;"","كود غير موجود"))</f>
        <v/>
      </c>
      <c r="G1316" s="24">
        <f>IF(OR(B1316&amp;""="",NOT(ISNUMBER(A1316))),"",IF(COUNTIFS($B$6:$B$2005,B1316&amp;"",$A$6:$A$2005,"&gt;"&amp;A1316)=0,1,0))</f>
        <v/>
      </c>
    </row>
    <row r="1317">
      <c r="A1317" s="13" t="n"/>
      <c r="B1317" s="5" t="n"/>
      <c r="C1317" s="19" t="n"/>
      <c r="D1317" s="5" t="n"/>
      <c r="E1317" s="5" t="n"/>
      <c r="F1317" s="6">
        <f>IF(B1317&amp;""="","",IFERROR(INDEX('الطلاب'!$C$6:$C$505,MATCH(B1317&amp;"",'الطلاب'!$A$6:$A$505,0))&amp;"","كود غير موجود"))</f>
        <v/>
      </c>
      <c r="G1317" s="24">
        <f>IF(OR(B1317&amp;""="",NOT(ISNUMBER(A1317))),"",IF(COUNTIFS($B$6:$B$2005,B1317&amp;"",$A$6:$A$2005,"&gt;"&amp;A1317)=0,1,0))</f>
        <v/>
      </c>
    </row>
    <row r="1318">
      <c r="A1318" s="13" t="n"/>
      <c r="B1318" s="5" t="n"/>
      <c r="C1318" s="19" t="n"/>
      <c r="D1318" s="5" t="n"/>
      <c r="E1318" s="5" t="n"/>
      <c r="F1318" s="6">
        <f>IF(B1318&amp;""="","",IFERROR(INDEX('الطلاب'!$C$6:$C$505,MATCH(B1318&amp;"",'الطلاب'!$A$6:$A$505,0))&amp;"","كود غير موجود"))</f>
        <v/>
      </c>
      <c r="G1318" s="24">
        <f>IF(OR(B1318&amp;""="",NOT(ISNUMBER(A1318))),"",IF(COUNTIFS($B$6:$B$2005,B1318&amp;"",$A$6:$A$2005,"&gt;"&amp;A1318)=0,1,0))</f>
        <v/>
      </c>
    </row>
    <row r="1319">
      <c r="A1319" s="13" t="n"/>
      <c r="B1319" s="5" t="n"/>
      <c r="C1319" s="19" t="n"/>
      <c r="D1319" s="5" t="n"/>
      <c r="E1319" s="5" t="n"/>
      <c r="F1319" s="6">
        <f>IF(B1319&amp;""="","",IFERROR(INDEX('الطلاب'!$C$6:$C$505,MATCH(B1319&amp;"",'الطلاب'!$A$6:$A$505,0))&amp;"","كود غير موجود"))</f>
        <v/>
      </c>
      <c r="G1319" s="24">
        <f>IF(OR(B1319&amp;""="",NOT(ISNUMBER(A1319))),"",IF(COUNTIFS($B$6:$B$2005,B1319&amp;"",$A$6:$A$2005,"&gt;"&amp;A1319)=0,1,0))</f>
        <v/>
      </c>
    </row>
    <row r="1320">
      <c r="A1320" s="13" t="n"/>
      <c r="B1320" s="5" t="n"/>
      <c r="C1320" s="19" t="n"/>
      <c r="D1320" s="5" t="n"/>
      <c r="E1320" s="5" t="n"/>
      <c r="F1320" s="6">
        <f>IF(B1320&amp;""="","",IFERROR(INDEX('الطلاب'!$C$6:$C$505,MATCH(B1320&amp;"",'الطلاب'!$A$6:$A$505,0))&amp;"","كود غير موجود"))</f>
        <v/>
      </c>
      <c r="G1320" s="24">
        <f>IF(OR(B1320&amp;""="",NOT(ISNUMBER(A1320))),"",IF(COUNTIFS($B$6:$B$2005,B1320&amp;"",$A$6:$A$2005,"&gt;"&amp;A1320)=0,1,0))</f>
        <v/>
      </c>
    </row>
    <row r="1321">
      <c r="A1321" s="13" t="n"/>
      <c r="B1321" s="5" t="n"/>
      <c r="C1321" s="19" t="n"/>
      <c r="D1321" s="5" t="n"/>
      <c r="E1321" s="5" t="n"/>
      <c r="F1321" s="6">
        <f>IF(B1321&amp;""="","",IFERROR(INDEX('الطلاب'!$C$6:$C$505,MATCH(B1321&amp;"",'الطلاب'!$A$6:$A$505,0))&amp;"","كود غير موجود"))</f>
        <v/>
      </c>
      <c r="G1321" s="24">
        <f>IF(OR(B1321&amp;""="",NOT(ISNUMBER(A1321))),"",IF(COUNTIFS($B$6:$B$2005,B1321&amp;"",$A$6:$A$2005,"&gt;"&amp;A1321)=0,1,0))</f>
        <v/>
      </c>
    </row>
    <row r="1322">
      <c r="A1322" s="13" t="n"/>
      <c r="B1322" s="5" t="n"/>
      <c r="C1322" s="19" t="n"/>
      <c r="D1322" s="5" t="n"/>
      <c r="E1322" s="5" t="n"/>
      <c r="F1322" s="6">
        <f>IF(B1322&amp;""="","",IFERROR(INDEX('الطلاب'!$C$6:$C$505,MATCH(B1322&amp;"",'الطلاب'!$A$6:$A$505,0))&amp;"","كود غير موجود"))</f>
        <v/>
      </c>
      <c r="G1322" s="24">
        <f>IF(OR(B1322&amp;""="",NOT(ISNUMBER(A1322))),"",IF(COUNTIFS($B$6:$B$2005,B1322&amp;"",$A$6:$A$2005,"&gt;"&amp;A1322)=0,1,0))</f>
        <v/>
      </c>
    </row>
    <row r="1323">
      <c r="A1323" s="13" t="n"/>
      <c r="B1323" s="5" t="n"/>
      <c r="C1323" s="19" t="n"/>
      <c r="D1323" s="5" t="n"/>
      <c r="E1323" s="5" t="n"/>
      <c r="F1323" s="6">
        <f>IF(B1323&amp;""="","",IFERROR(INDEX('الطلاب'!$C$6:$C$505,MATCH(B1323&amp;"",'الطلاب'!$A$6:$A$505,0))&amp;"","كود غير موجود"))</f>
        <v/>
      </c>
      <c r="G1323" s="24">
        <f>IF(OR(B1323&amp;""="",NOT(ISNUMBER(A1323))),"",IF(COUNTIFS($B$6:$B$2005,B1323&amp;"",$A$6:$A$2005,"&gt;"&amp;A1323)=0,1,0))</f>
        <v/>
      </c>
    </row>
    <row r="1324">
      <c r="A1324" s="13" t="n"/>
      <c r="B1324" s="5" t="n"/>
      <c r="C1324" s="19" t="n"/>
      <c r="D1324" s="5" t="n"/>
      <c r="E1324" s="5" t="n"/>
      <c r="F1324" s="6">
        <f>IF(B1324&amp;""="","",IFERROR(INDEX('الطلاب'!$C$6:$C$505,MATCH(B1324&amp;"",'الطلاب'!$A$6:$A$505,0))&amp;"","كود غير موجود"))</f>
        <v/>
      </c>
      <c r="G1324" s="24">
        <f>IF(OR(B1324&amp;""="",NOT(ISNUMBER(A1324))),"",IF(COUNTIFS($B$6:$B$2005,B1324&amp;"",$A$6:$A$2005,"&gt;"&amp;A1324)=0,1,0))</f>
        <v/>
      </c>
    </row>
    <row r="1325">
      <c r="A1325" s="13" t="n"/>
      <c r="B1325" s="5" t="n"/>
      <c r="C1325" s="19" t="n"/>
      <c r="D1325" s="5" t="n"/>
      <c r="E1325" s="5" t="n"/>
      <c r="F1325" s="6">
        <f>IF(B1325&amp;""="","",IFERROR(INDEX('الطلاب'!$C$6:$C$505,MATCH(B1325&amp;"",'الطلاب'!$A$6:$A$505,0))&amp;"","كود غير موجود"))</f>
        <v/>
      </c>
      <c r="G1325" s="24">
        <f>IF(OR(B1325&amp;""="",NOT(ISNUMBER(A1325))),"",IF(COUNTIFS($B$6:$B$2005,B1325&amp;"",$A$6:$A$2005,"&gt;"&amp;A1325)=0,1,0))</f>
        <v/>
      </c>
    </row>
    <row r="1326">
      <c r="A1326" s="13" t="n"/>
      <c r="B1326" s="5" t="n"/>
      <c r="C1326" s="19" t="n"/>
      <c r="D1326" s="5" t="n"/>
      <c r="E1326" s="5" t="n"/>
      <c r="F1326" s="6">
        <f>IF(B1326&amp;""="","",IFERROR(INDEX('الطلاب'!$C$6:$C$505,MATCH(B1326&amp;"",'الطلاب'!$A$6:$A$505,0))&amp;"","كود غير موجود"))</f>
        <v/>
      </c>
      <c r="G1326" s="24">
        <f>IF(OR(B1326&amp;""="",NOT(ISNUMBER(A1326))),"",IF(COUNTIFS($B$6:$B$2005,B1326&amp;"",$A$6:$A$2005,"&gt;"&amp;A1326)=0,1,0))</f>
        <v/>
      </c>
    </row>
    <row r="1327">
      <c r="A1327" s="13" t="n"/>
      <c r="B1327" s="5" t="n"/>
      <c r="C1327" s="19" t="n"/>
      <c r="D1327" s="5" t="n"/>
      <c r="E1327" s="5" t="n"/>
      <c r="F1327" s="6">
        <f>IF(B1327&amp;""="","",IFERROR(INDEX('الطلاب'!$C$6:$C$505,MATCH(B1327&amp;"",'الطلاب'!$A$6:$A$505,0))&amp;"","كود غير موجود"))</f>
        <v/>
      </c>
      <c r="G1327" s="24">
        <f>IF(OR(B1327&amp;""="",NOT(ISNUMBER(A1327))),"",IF(COUNTIFS($B$6:$B$2005,B1327&amp;"",$A$6:$A$2005,"&gt;"&amp;A1327)=0,1,0))</f>
        <v/>
      </c>
    </row>
    <row r="1328">
      <c r="A1328" s="13" t="n"/>
      <c r="B1328" s="5" t="n"/>
      <c r="C1328" s="19" t="n"/>
      <c r="D1328" s="5" t="n"/>
      <c r="E1328" s="5" t="n"/>
      <c r="F1328" s="6">
        <f>IF(B1328&amp;""="","",IFERROR(INDEX('الطلاب'!$C$6:$C$505,MATCH(B1328&amp;"",'الطلاب'!$A$6:$A$505,0))&amp;"","كود غير موجود"))</f>
        <v/>
      </c>
      <c r="G1328" s="24">
        <f>IF(OR(B1328&amp;""="",NOT(ISNUMBER(A1328))),"",IF(COUNTIFS($B$6:$B$2005,B1328&amp;"",$A$6:$A$2005,"&gt;"&amp;A1328)=0,1,0))</f>
        <v/>
      </c>
    </row>
    <row r="1329">
      <c r="A1329" s="13" t="n"/>
      <c r="B1329" s="5" t="n"/>
      <c r="C1329" s="19" t="n"/>
      <c r="D1329" s="5" t="n"/>
      <c r="E1329" s="5" t="n"/>
      <c r="F1329" s="6">
        <f>IF(B1329&amp;""="","",IFERROR(INDEX('الطلاب'!$C$6:$C$505,MATCH(B1329&amp;"",'الطلاب'!$A$6:$A$505,0))&amp;"","كود غير موجود"))</f>
        <v/>
      </c>
      <c r="G1329" s="24">
        <f>IF(OR(B1329&amp;""="",NOT(ISNUMBER(A1329))),"",IF(COUNTIFS($B$6:$B$2005,B1329&amp;"",$A$6:$A$2005,"&gt;"&amp;A1329)=0,1,0))</f>
        <v/>
      </c>
    </row>
    <row r="1330">
      <c r="A1330" s="13" t="n"/>
      <c r="B1330" s="5" t="n"/>
      <c r="C1330" s="19" t="n"/>
      <c r="D1330" s="5" t="n"/>
      <c r="E1330" s="5" t="n"/>
      <c r="F1330" s="6">
        <f>IF(B1330&amp;""="","",IFERROR(INDEX('الطلاب'!$C$6:$C$505,MATCH(B1330&amp;"",'الطلاب'!$A$6:$A$505,0))&amp;"","كود غير موجود"))</f>
        <v/>
      </c>
      <c r="G1330" s="24">
        <f>IF(OR(B1330&amp;""="",NOT(ISNUMBER(A1330))),"",IF(COUNTIFS($B$6:$B$2005,B1330&amp;"",$A$6:$A$2005,"&gt;"&amp;A1330)=0,1,0))</f>
        <v/>
      </c>
    </row>
    <row r="1331">
      <c r="A1331" s="13" t="n"/>
      <c r="B1331" s="5" t="n"/>
      <c r="C1331" s="19" t="n"/>
      <c r="D1331" s="5" t="n"/>
      <c r="E1331" s="5" t="n"/>
      <c r="F1331" s="6">
        <f>IF(B1331&amp;""="","",IFERROR(INDEX('الطلاب'!$C$6:$C$505,MATCH(B1331&amp;"",'الطلاب'!$A$6:$A$505,0))&amp;"","كود غير موجود"))</f>
        <v/>
      </c>
      <c r="G1331" s="24">
        <f>IF(OR(B1331&amp;""="",NOT(ISNUMBER(A1331))),"",IF(COUNTIFS($B$6:$B$2005,B1331&amp;"",$A$6:$A$2005,"&gt;"&amp;A1331)=0,1,0))</f>
        <v/>
      </c>
    </row>
    <row r="1332">
      <c r="A1332" s="13" t="n"/>
      <c r="B1332" s="5" t="n"/>
      <c r="C1332" s="19" t="n"/>
      <c r="D1332" s="5" t="n"/>
      <c r="E1332" s="5" t="n"/>
      <c r="F1332" s="6">
        <f>IF(B1332&amp;""="","",IFERROR(INDEX('الطلاب'!$C$6:$C$505,MATCH(B1332&amp;"",'الطلاب'!$A$6:$A$505,0))&amp;"","كود غير موجود"))</f>
        <v/>
      </c>
      <c r="G1332" s="24">
        <f>IF(OR(B1332&amp;""="",NOT(ISNUMBER(A1332))),"",IF(COUNTIFS($B$6:$B$2005,B1332&amp;"",$A$6:$A$2005,"&gt;"&amp;A1332)=0,1,0))</f>
        <v/>
      </c>
    </row>
    <row r="1333">
      <c r="A1333" s="13" t="n"/>
      <c r="B1333" s="5" t="n"/>
      <c r="C1333" s="19" t="n"/>
      <c r="D1333" s="5" t="n"/>
      <c r="E1333" s="5" t="n"/>
      <c r="F1333" s="6">
        <f>IF(B1333&amp;""="","",IFERROR(INDEX('الطلاب'!$C$6:$C$505,MATCH(B1333&amp;"",'الطلاب'!$A$6:$A$505,0))&amp;"","كود غير موجود"))</f>
        <v/>
      </c>
      <c r="G1333" s="24">
        <f>IF(OR(B1333&amp;""="",NOT(ISNUMBER(A1333))),"",IF(COUNTIFS($B$6:$B$2005,B1333&amp;"",$A$6:$A$2005,"&gt;"&amp;A1333)=0,1,0))</f>
        <v/>
      </c>
    </row>
    <row r="1334">
      <c r="A1334" s="13" t="n"/>
      <c r="B1334" s="5" t="n"/>
      <c r="C1334" s="19" t="n"/>
      <c r="D1334" s="5" t="n"/>
      <c r="E1334" s="5" t="n"/>
      <c r="F1334" s="6">
        <f>IF(B1334&amp;""="","",IFERROR(INDEX('الطلاب'!$C$6:$C$505,MATCH(B1334&amp;"",'الطلاب'!$A$6:$A$505,0))&amp;"","كود غير موجود"))</f>
        <v/>
      </c>
      <c r="G1334" s="24">
        <f>IF(OR(B1334&amp;""="",NOT(ISNUMBER(A1334))),"",IF(COUNTIFS($B$6:$B$2005,B1334&amp;"",$A$6:$A$2005,"&gt;"&amp;A1334)=0,1,0))</f>
        <v/>
      </c>
    </row>
    <row r="1335">
      <c r="A1335" s="13" t="n"/>
      <c r="B1335" s="5" t="n"/>
      <c r="C1335" s="19" t="n"/>
      <c r="D1335" s="5" t="n"/>
      <c r="E1335" s="5" t="n"/>
      <c r="F1335" s="6">
        <f>IF(B1335&amp;""="","",IFERROR(INDEX('الطلاب'!$C$6:$C$505,MATCH(B1335&amp;"",'الطلاب'!$A$6:$A$505,0))&amp;"","كود غير موجود"))</f>
        <v/>
      </c>
      <c r="G1335" s="24">
        <f>IF(OR(B1335&amp;""="",NOT(ISNUMBER(A1335))),"",IF(COUNTIFS($B$6:$B$2005,B1335&amp;"",$A$6:$A$2005,"&gt;"&amp;A1335)=0,1,0))</f>
        <v/>
      </c>
    </row>
    <row r="1336">
      <c r="A1336" s="13" t="n"/>
      <c r="B1336" s="5" t="n"/>
      <c r="C1336" s="19" t="n"/>
      <c r="D1336" s="5" t="n"/>
      <c r="E1336" s="5" t="n"/>
      <c r="F1336" s="6">
        <f>IF(B1336&amp;""="","",IFERROR(INDEX('الطلاب'!$C$6:$C$505,MATCH(B1336&amp;"",'الطلاب'!$A$6:$A$505,0))&amp;"","كود غير موجود"))</f>
        <v/>
      </c>
      <c r="G1336" s="24">
        <f>IF(OR(B1336&amp;""="",NOT(ISNUMBER(A1336))),"",IF(COUNTIFS($B$6:$B$2005,B1336&amp;"",$A$6:$A$2005,"&gt;"&amp;A1336)=0,1,0))</f>
        <v/>
      </c>
    </row>
    <row r="1337">
      <c r="A1337" s="13" t="n"/>
      <c r="B1337" s="5" t="n"/>
      <c r="C1337" s="19" t="n"/>
      <c r="D1337" s="5" t="n"/>
      <c r="E1337" s="5" t="n"/>
      <c r="F1337" s="6">
        <f>IF(B1337&amp;""="","",IFERROR(INDEX('الطلاب'!$C$6:$C$505,MATCH(B1337&amp;"",'الطلاب'!$A$6:$A$505,0))&amp;"","كود غير موجود"))</f>
        <v/>
      </c>
      <c r="G1337" s="24">
        <f>IF(OR(B1337&amp;""="",NOT(ISNUMBER(A1337))),"",IF(COUNTIFS($B$6:$B$2005,B1337&amp;"",$A$6:$A$2005,"&gt;"&amp;A1337)=0,1,0))</f>
        <v/>
      </c>
    </row>
    <row r="1338">
      <c r="A1338" s="13" t="n"/>
      <c r="B1338" s="5" t="n"/>
      <c r="C1338" s="19" t="n"/>
      <c r="D1338" s="5" t="n"/>
      <c r="E1338" s="5" t="n"/>
      <c r="F1338" s="6">
        <f>IF(B1338&amp;""="","",IFERROR(INDEX('الطلاب'!$C$6:$C$505,MATCH(B1338&amp;"",'الطلاب'!$A$6:$A$505,0))&amp;"","كود غير موجود"))</f>
        <v/>
      </c>
      <c r="G1338" s="24">
        <f>IF(OR(B1338&amp;""="",NOT(ISNUMBER(A1338))),"",IF(COUNTIFS($B$6:$B$2005,B1338&amp;"",$A$6:$A$2005,"&gt;"&amp;A1338)=0,1,0))</f>
        <v/>
      </c>
    </row>
    <row r="1339">
      <c r="A1339" s="13" t="n"/>
      <c r="B1339" s="5" t="n"/>
      <c r="C1339" s="19" t="n"/>
      <c r="D1339" s="5" t="n"/>
      <c r="E1339" s="5" t="n"/>
      <c r="F1339" s="6">
        <f>IF(B1339&amp;""="","",IFERROR(INDEX('الطلاب'!$C$6:$C$505,MATCH(B1339&amp;"",'الطلاب'!$A$6:$A$505,0))&amp;"","كود غير موجود"))</f>
        <v/>
      </c>
      <c r="G1339" s="24">
        <f>IF(OR(B1339&amp;""="",NOT(ISNUMBER(A1339))),"",IF(COUNTIFS($B$6:$B$2005,B1339&amp;"",$A$6:$A$2005,"&gt;"&amp;A1339)=0,1,0))</f>
        <v/>
      </c>
    </row>
    <row r="1340">
      <c r="A1340" s="13" t="n"/>
      <c r="B1340" s="5" t="n"/>
      <c r="C1340" s="19" t="n"/>
      <c r="D1340" s="5" t="n"/>
      <c r="E1340" s="5" t="n"/>
      <c r="F1340" s="6">
        <f>IF(B1340&amp;""="","",IFERROR(INDEX('الطلاب'!$C$6:$C$505,MATCH(B1340&amp;"",'الطلاب'!$A$6:$A$505,0))&amp;"","كود غير موجود"))</f>
        <v/>
      </c>
      <c r="G1340" s="24">
        <f>IF(OR(B1340&amp;""="",NOT(ISNUMBER(A1340))),"",IF(COUNTIFS($B$6:$B$2005,B1340&amp;"",$A$6:$A$2005,"&gt;"&amp;A1340)=0,1,0))</f>
        <v/>
      </c>
    </row>
    <row r="1341">
      <c r="A1341" s="13" t="n"/>
      <c r="B1341" s="5" t="n"/>
      <c r="C1341" s="19" t="n"/>
      <c r="D1341" s="5" t="n"/>
      <c r="E1341" s="5" t="n"/>
      <c r="F1341" s="6">
        <f>IF(B1341&amp;""="","",IFERROR(INDEX('الطلاب'!$C$6:$C$505,MATCH(B1341&amp;"",'الطلاب'!$A$6:$A$505,0))&amp;"","كود غير موجود"))</f>
        <v/>
      </c>
      <c r="G1341" s="24">
        <f>IF(OR(B1341&amp;""="",NOT(ISNUMBER(A1341))),"",IF(COUNTIFS($B$6:$B$2005,B1341&amp;"",$A$6:$A$2005,"&gt;"&amp;A1341)=0,1,0))</f>
        <v/>
      </c>
    </row>
    <row r="1342">
      <c r="A1342" s="13" t="n"/>
      <c r="B1342" s="5" t="n"/>
      <c r="C1342" s="19" t="n"/>
      <c r="D1342" s="5" t="n"/>
      <c r="E1342" s="5" t="n"/>
      <c r="F1342" s="6">
        <f>IF(B1342&amp;""="","",IFERROR(INDEX('الطلاب'!$C$6:$C$505,MATCH(B1342&amp;"",'الطلاب'!$A$6:$A$505,0))&amp;"","كود غير موجود"))</f>
        <v/>
      </c>
      <c r="G1342" s="24">
        <f>IF(OR(B1342&amp;""="",NOT(ISNUMBER(A1342))),"",IF(COUNTIFS($B$6:$B$2005,B1342&amp;"",$A$6:$A$2005,"&gt;"&amp;A1342)=0,1,0))</f>
        <v/>
      </c>
    </row>
    <row r="1343">
      <c r="A1343" s="13" t="n"/>
      <c r="B1343" s="5" t="n"/>
      <c r="C1343" s="19" t="n"/>
      <c r="D1343" s="5" t="n"/>
      <c r="E1343" s="5" t="n"/>
      <c r="F1343" s="6">
        <f>IF(B1343&amp;""="","",IFERROR(INDEX('الطلاب'!$C$6:$C$505,MATCH(B1343&amp;"",'الطلاب'!$A$6:$A$505,0))&amp;"","كود غير موجود"))</f>
        <v/>
      </c>
      <c r="G1343" s="24">
        <f>IF(OR(B1343&amp;""="",NOT(ISNUMBER(A1343))),"",IF(COUNTIFS($B$6:$B$2005,B1343&amp;"",$A$6:$A$2005,"&gt;"&amp;A1343)=0,1,0))</f>
        <v/>
      </c>
    </row>
    <row r="1344">
      <c r="A1344" s="13" t="n"/>
      <c r="B1344" s="5" t="n"/>
      <c r="C1344" s="19" t="n"/>
      <c r="D1344" s="5" t="n"/>
      <c r="E1344" s="5" t="n"/>
      <c r="F1344" s="6">
        <f>IF(B1344&amp;""="","",IFERROR(INDEX('الطلاب'!$C$6:$C$505,MATCH(B1344&amp;"",'الطلاب'!$A$6:$A$505,0))&amp;"","كود غير موجود"))</f>
        <v/>
      </c>
      <c r="G1344" s="24">
        <f>IF(OR(B1344&amp;""="",NOT(ISNUMBER(A1344))),"",IF(COUNTIFS($B$6:$B$2005,B1344&amp;"",$A$6:$A$2005,"&gt;"&amp;A1344)=0,1,0))</f>
        <v/>
      </c>
    </row>
    <row r="1345">
      <c r="A1345" s="13" t="n"/>
      <c r="B1345" s="5" t="n"/>
      <c r="C1345" s="19" t="n"/>
      <c r="D1345" s="5" t="n"/>
      <c r="E1345" s="5" t="n"/>
      <c r="F1345" s="6">
        <f>IF(B1345&amp;""="","",IFERROR(INDEX('الطلاب'!$C$6:$C$505,MATCH(B1345&amp;"",'الطلاب'!$A$6:$A$505,0))&amp;"","كود غير موجود"))</f>
        <v/>
      </c>
      <c r="G1345" s="24">
        <f>IF(OR(B1345&amp;""="",NOT(ISNUMBER(A1345))),"",IF(COUNTIFS($B$6:$B$2005,B1345&amp;"",$A$6:$A$2005,"&gt;"&amp;A1345)=0,1,0))</f>
        <v/>
      </c>
    </row>
    <row r="1346">
      <c r="A1346" s="13" t="n"/>
      <c r="B1346" s="5" t="n"/>
      <c r="C1346" s="19" t="n"/>
      <c r="D1346" s="5" t="n"/>
      <c r="E1346" s="5" t="n"/>
      <c r="F1346" s="6">
        <f>IF(B1346&amp;""="","",IFERROR(INDEX('الطلاب'!$C$6:$C$505,MATCH(B1346&amp;"",'الطلاب'!$A$6:$A$505,0))&amp;"","كود غير موجود"))</f>
        <v/>
      </c>
      <c r="G1346" s="24">
        <f>IF(OR(B1346&amp;""="",NOT(ISNUMBER(A1346))),"",IF(COUNTIFS($B$6:$B$2005,B1346&amp;"",$A$6:$A$2005,"&gt;"&amp;A1346)=0,1,0))</f>
        <v/>
      </c>
    </row>
    <row r="1347">
      <c r="A1347" s="13" t="n"/>
      <c r="B1347" s="5" t="n"/>
      <c r="C1347" s="19" t="n"/>
      <c r="D1347" s="5" t="n"/>
      <c r="E1347" s="5" t="n"/>
      <c r="F1347" s="6">
        <f>IF(B1347&amp;""="","",IFERROR(INDEX('الطلاب'!$C$6:$C$505,MATCH(B1347&amp;"",'الطلاب'!$A$6:$A$505,0))&amp;"","كود غير موجود"))</f>
        <v/>
      </c>
      <c r="G1347" s="24">
        <f>IF(OR(B1347&amp;""="",NOT(ISNUMBER(A1347))),"",IF(COUNTIFS($B$6:$B$2005,B1347&amp;"",$A$6:$A$2005,"&gt;"&amp;A1347)=0,1,0))</f>
        <v/>
      </c>
    </row>
    <row r="1348">
      <c r="A1348" s="13" t="n"/>
      <c r="B1348" s="5" t="n"/>
      <c r="C1348" s="19" t="n"/>
      <c r="D1348" s="5" t="n"/>
      <c r="E1348" s="5" t="n"/>
      <c r="F1348" s="6">
        <f>IF(B1348&amp;""="","",IFERROR(INDEX('الطلاب'!$C$6:$C$505,MATCH(B1348&amp;"",'الطلاب'!$A$6:$A$505,0))&amp;"","كود غير موجود"))</f>
        <v/>
      </c>
      <c r="G1348" s="24">
        <f>IF(OR(B1348&amp;""="",NOT(ISNUMBER(A1348))),"",IF(COUNTIFS($B$6:$B$2005,B1348&amp;"",$A$6:$A$2005,"&gt;"&amp;A1348)=0,1,0))</f>
        <v/>
      </c>
    </row>
    <row r="1349">
      <c r="A1349" s="13" t="n"/>
      <c r="B1349" s="5" t="n"/>
      <c r="C1349" s="19" t="n"/>
      <c r="D1349" s="5" t="n"/>
      <c r="E1349" s="5" t="n"/>
      <c r="F1349" s="6">
        <f>IF(B1349&amp;""="","",IFERROR(INDEX('الطلاب'!$C$6:$C$505,MATCH(B1349&amp;"",'الطلاب'!$A$6:$A$505,0))&amp;"","كود غير موجود"))</f>
        <v/>
      </c>
      <c r="G1349" s="24">
        <f>IF(OR(B1349&amp;""="",NOT(ISNUMBER(A1349))),"",IF(COUNTIFS($B$6:$B$2005,B1349&amp;"",$A$6:$A$2005,"&gt;"&amp;A1349)=0,1,0))</f>
        <v/>
      </c>
    </row>
    <row r="1350">
      <c r="A1350" s="13" t="n"/>
      <c r="B1350" s="5" t="n"/>
      <c r="C1350" s="19" t="n"/>
      <c r="D1350" s="5" t="n"/>
      <c r="E1350" s="5" t="n"/>
      <c r="F1350" s="6">
        <f>IF(B1350&amp;""="","",IFERROR(INDEX('الطلاب'!$C$6:$C$505,MATCH(B1350&amp;"",'الطلاب'!$A$6:$A$505,0))&amp;"","كود غير موجود"))</f>
        <v/>
      </c>
      <c r="G1350" s="24">
        <f>IF(OR(B1350&amp;""="",NOT(ISNUMBER(A1350))),"",IF(COUNTIFS($B$6:$B$2005,B1350&amp;"",$A$6:$A$2005,"&gt;"&amp;A1350)=0,1,0))</f>
        <v/>
      </c>
    </row>
    <row r="1351">
      <c r="A1351" s="13" t="n"/>
      <c r="B1351" s="5" t="n"/>
      <c r="C1351" s="19" t="n"/>
      <c r="D1351" s="5" t="n"/>
      <c r="E1351" s="5" t="n"/>
      <c r="F1351" s="6">
        <f>IF(B1351&amp;""="","",IFERROR(INDEX('الطلاب'!$C$6:$C$505,MATCH(B1351&amp;"",'الطلاب'!$A$6:$A$505,0))&amp;"","كود غير موجود"))</f>
        <v/>
      </c>
      <c r="G1351" s="24">
        <f>IF(OR(B1351&amp;""="",NOT(ISNUMBER(A1351))),"",IF(COUNTIFS($B$6:$B$2005,B1351&amp;"",$A$6:$A$2005,"&gt;"&amp;A1351)=0,1,0))</f>
        <v/>
      </c>
    </row>
    <row r="1352">
      <c r="A1352" s="13" t="n"/>
      <c r="B1352" s="5" t="n"/>
      <c r="C1352" s="19" t="n"/>
      <c r="D1352" s="5" t="n"/>
      <c r="E1352" s="5" t="n"/>
      <c r="F1352" s="6">
        <f>IF(B1352&amp;""="","",IFERROR(INDEX('الطلاب'!$C$6:$C$505,MATCH(B1352&amp;"",'الطلاب'!$A$6:$A$505,0))&amp;"","كود غير موجود"))</f>
        <v/>
      </c>
      <c r="G1352" s="24">
        <f>IF(OR(B1352&amp;""="",NOT(ISNUMBER(A1352))),"",IF(COUNTIFS($B$6:$B$2005,B1352&amp;"",$A$6:$A$2005,"&gt;"&amp;A1352)=0,1,0))</f>
        <v/>
      </c>
    </row>
    <row r="1353">
      <c r="A1353" s="13" t="n"/>
      <c r="B1353" s="5" t="n"/>
      <c r="C1353" s="19" t="n"/>
      <c r="D1353" s="5" t="n"/>
      <c r="E1353" s="5" t="n"/>
      <c r="F1353" s="6">
        <f>IF(B1353&amp;""="","",IFERROR(INDEX('الطلاب'!$C$6:$C$505,MATCH(B1353&amp;"",'الطلاب'!$A$6:$A$505,0))&amp;"","كود غير موجود"))</f>
        <v/>
      </c>
      <c r="G1353" s="24">
        <f>IF(OR(B1353&amp;""="",NOT(ISNUMBER(A1353))),"",IF(COUNTIFS($B$6:$B$2005,B1353&amp;"",$A$6:$A$2005,"&gt;"&amp;A1353)=0,1,0))</f>
        <v/>
      </c>
    </row>
    <row r="1354">
      <c r="A1354" s="13" t="n"/>
      <c r="B1354" s="5" t="n"/>
      <c r="C1354" s="19" t="n"/>
      <c r="D1354" s="5" t="n"/>
      <c r="E1354" s="5" t="n"/>
      <c r="F1354" s="6">
        <f>IF(B1354&amp;""="","",IFERROR(INDEX('الطلاب'!$C$6:$C$505,MATCH(B1354&amp;"",'الطلاب'!$A$6:$A$505,0))&amp;"","كود غير موجود"))</f>
        <v/>
      </c>
      <c r="G1354" s="24">
        <f>IF(OR(B1354&amp;""="",NOT(ISNUMBER(A1354))),"",IF(COUNTIFS($B$6:$B$2005,B1354&amp;"",$A$6:$A$2005,"&gt;"&amp;A1354)=0,1,0))</f>
        <v/>
      </c>
    </row>
    <row r="1355">
      <c r="A1355" s="13" t="n"/>
      <c r="B1355" s="5" t="n"/>
      <c r="C1355" s="19" t="n"/>
      <c r="D1355" s="5" t="n"/>
      <c r="E1355" s="5" t="n"/>
      <c r="F1355" s="6">
        <f>IF(B1355&amp;""="","",IFERROR(INDEX('الطلاب'!$C$6:$C$505,MATCH(B1355&amp;"",'الطلاب'!$A$6:$A$505,0))&amp;"","كود غير موجود"))</f>
        <v/>
      </c>
      <c r="G1355" s="24">
        <f>IF(OR(B1355&amp;""="",NOT(ISNUMBER(A1355))),"",IF(COUNTIFS($B$6:$B$2005,B1355&amp;"",$A$6:$A$2005,"&gt;"&amp;A1355)=0,1,0))</f>
        <v/>
      </c>
    </row>
    <row r="1356">
      <c r="A1356" s="13" t="n"/>
      <c r="B1356" s="5" t="n"/>
      <c r="C1356" s="19" t="n"/>
      <c r="D1356" s="5" t="n"/>
      <c r="E1356" s="5" t="n"/>
      <c r="F1356" s="6">
        <f>IF(B1356&amp;""="","",IFERROR(INDEX('الطلاب'!$C$6:$C$505,MATCH(B1356&amp;"",'الطلاب'!$A$6:$A$505,0))&amp;"","كود غير موجود"))</f>
        <v/>
      </c>
      <c r="G1356" s="24">
        <f>IF(OR(B1356&amp;""="",NOT(ISNUMBER(A1356))),"",IF(COUNTIFS($B$6:$B$2005,B1356&amp;"",$A$6:$A$2005,"&gt;"&amp;A1356)=0,1,0))</f>
        <v/>
      </c>
    </row>
    <row r="1357">
      <c r="A1357" s="13" t="n"/>
      <c r="B1357" s="5" t="n"/>
      <c r="C1357" s="19" t="n"/>
      <c r="D1357" s="5" t="n"/>
      <c r="E1357" s="5" t="n"/>
      <c r="F1357" s="6">
        <f>IF(B1357&amp;""="","",IFERROR(INDEX('الطلاب'!$C$6:$C$505,MATCH(B1357&amp;"",'الطلاب'!$A$6:$A$505,0))&amp;"","كود غير موجود"))</f>
        <v/>
      </c>
      <c r="G1357" s="24">
        <f>IF(OR(B1357&amp;""="",NOT(ISNUMBER(A1357))),"",IF(COUNTIFS($B$6:$B$2005,B1357&amp;"",$A$6:$A$2005,"&gt;"&amp;A1357)=0,1,0))</f>
        <v/>
      </c>
    </row>
    <row r="1358">
      <c r="A1358" s="13" t="n"/>
      <c r="B1358" s="5" t="n"/>
      <c r="C1358" s="19" t="n"/>
      <c r="D1358" s="5" t="n"/>
      <c r="E1358" s="5" t="n"/>
      <c r="F1358" s="6">
        <f>IF(B1358&amp;""="","",IFERROR(INDEX('الطلاب'!$C$6:$C$505,MATCH(B1358&amp;"",'الطلاب'!$A$6:$A$505,0))&amp;"","كود غير موجود"))</f>
        <v/>
      </c>
      <c r="G1358" s="24">
        <f>IF(OR(B1358&amp;""="",NOT(ISNUMBER(A1358))),"",IF(COUNTIFS($B$6:$B$2005,B1358&amp;"",$A$6:$A$2005,"&gt;"&amp;A1358)=0,1,0))</f>
        <v/>
      </c>
    </row>
    <row r="1359">
      <c r="A1359" s="13" t="n"/>
      <c r="B1359" s="5" t="n"/>
      <c r="C1359" s="19" t="n"/>
      <c r="D1359" s="5" t="n"/>
      <c r="E1359" s="5" t="n"/>
      <c r="F1359" s="6">
        <f>IF(B1359&amp;""="","",IFERROR(INDEX('الطلاب'!$C$6:$C$505,MATCH(B1359&amp;"",'الطلاب'!$A$6:$A$505,0))&amp;"","كود غير موجود"))</f>
        <v/>
      </c>
      <c r="G1359" s="24">
        <f>IF(OR(B1359&amp;""="",NOT(ISNUMBER(A1359))),"",IF(COUNTIFS($B$6:$B$2005,B1359&amp;"",$A$6:$A$2005,"&gt;"&amp;A1359)=0,1,0))</f>
        <v/>
      </c>
    </row>
    <row r="1360">
      <c r="A1360" s="13" t="n"/>
      <c r="B1360" s="5" t="n"/>
      <c r="C1360" s="19" t="n"/>
      <c r="D1360" s="5" t="n"/>
      <c r="E1360" s="5" t="n"/>
      <c r="F1360" s="6">
        <f>IF(B1360&amp;""="","",IFERROR(INDEX('الطلاب'!$C$6:$C$505,MATCH(B1360&amp;"",'الطلاب'!$A$6:$A$505,0))&amp;"","كود غير موجود"))</f>
        <v/>
      </c>
      <c r="G1360" s="24">
        <f>IF(OR(B1360&amp;""="",NOT(ISNUMBER(A1360))),"",IF(COUNTIFS($B$6:$B$2005,B1360&amp;"",$A$6:$A$2005,"&gt;"&amp;A1360)=0,1,0))</f>
        <v/>
      </c>
    </row>
    <row r="1361">
      <c r="A1361" s="13" t="n"/>
      <c r="B1361" s="5" t="n"/>
      <c r="C1361" s="19" t="n"/>
      <c r="D1361" s="5" t="n"/>
      <c r="E1361" s="5" t="n"/>
      <c r="F1361" s="6">
        <f>IF(B1361&amp;""="","",IFERROR(INDEX('الطلاب'!$C$6:$C$505,MATCH(B1361&amp;"",'الطلاب'!$A$6:$A$505,0))&amp;"","كود غير موجود"))</f>
        <v/>
      </c>
      <c r="G1361" s="24">
        <f>IF(OR(B1361&amp;""="",NOT(ISNUMBER(A1361))),"",IF(COUNTIFS($B$6:$B$2005,B1361&amp;"",$A$6:$A$2005,"&gt;"&amp;A1361)=0,1,0))</f>
        <v/>
      </c>
    </row>
    <row r="1362">
      <c r="A1362" s="13" t="n"/>
      <c r="B1362" s="5" t="n"/>
      <c r="C1362" s="19" t="n"/>
      <c r="D1362" s="5" t="n"/>
      <c r="E1362" s="5" t="n"/>
      <c r="F1362" s="6">
        <f>IF(B1362&amp;""="","",IFERROR(INDEX('الطلاب'!$C$6:$C$505,MATCH(B1362&amp;"",'الطلاب'!$A$6:$A$505,0))&amp;"","كود غير موجود"))</f>
        <v/>
      </c>
      <c r="G1362" s="24">
        <f>IF(OR(B1362&amp;""="",NOT(ISNUMBER(A1362))),"",IF(COUNTIFS($B$6:$B$2005,B1362&amp;"",$A$6:$A$2005,"&gt;"&amp;A1362)=0,1,0))</f>
        <v/>
      </c>
    </row>
    <row r="1363">
      <c r="A1363" s="13" t="n"/>
      <c r="B1363" s="5" t="n"/>
      <c r="C1363" s="19" t="n"/>
      <c r="D1363" s="5" t="n"/>
      <c r="E1363" s="5" t="n"/>
      <c r="F1363" s="6">
        <f>IF(B1363&amp;""="","",IFERROR(INDEX('الطلاب'!$C$6:$C$505,MATCH(B1363&amp;"",'الطلاب'!$A$6:$A$505,0))&amp;"","كود غير موجود"))</f>
        <v/>
      </c>
      <c r="G1363" s="24">
        <f>IF(OR(B1363&amp;""="",NOT(ISNUMBER(A1363))),"",IF(COUNTIFS($B$6:$B$2005,B1363&amp;"",$A$6:$A$2005,"&gt;"&amp;A1363)=0,1,0))</f>
        <v/>
      </c>
    </row>
    <row r="1364">
      <c r="A1364" s="13" t="n"/>
      <c r="B1364" s="5" t="n"/>
      <c r="C1364" s="19" t="n"/>
      <c r="D1364" s="5" t="n"/>
      <c r="E1364" s="5" t="n"/>
      <c r="F1364" s="6">
        <f>IF(B1364&amp;""="","",IFERROR(INDEX('الطلاب'!$C$6:$C$505,MATCH(B1364&amp;"",'الطلاب'!$A$6:$A$505,0))&amp;"","كود غير موجود"))</f>
        <v/>
      </c>
      <c r="G1364" s="24">
        <f>IF(OR(B1364&amp;""="",NOT(ISNUMBER(A1364))),"",IF(COUNTIFS($B$6:$B$2005,B1364&amp;"",$A$6:$A$2005,"&gt;"&amp;A1364)=0,1,0))</f>
        <v/>
      </c>
    </row>
    <row r="1365">
      <c r="A1365" s="13" t="n"/>
      <c r="B1365" s="5" t="n"/>
      <c r="C1365" s="19" t="n"/>
      <c r="D1365" s="5" t="n"/>
      <c r="E1365" s="5" t="n"/>
      <c r="F1365" s="6">
        <f>IF(B1365&amp;""="","",IFERROR(INDEX('الطلاب'!$C$6:$C$505,MATCH(B1365&amp;"",'الطلاب'!$A$6:$A$505,0))&amp;"","كود غير موجود"))</f>
        <v/>
      </c>
      <c r="G1365" s="24">
        <f>IF(OR(B1365&amp;""="",NOT(ISNUMBER(A1365))),"",IF(COUNTIFS($B$6:$B$2005,B1365&amp;"",$A$6:$A$2005,"&gt;"&amp;A1365)=0,1,0))</f>
        <v/>
      </c>
    </row>
    <row r="1366">
      <c r="A1366" s="13" t="n"/>
      <c r="B1366" s="5" t="n"/>
      <c r="C1366" s="19" t="n"/>
      <c r="D1366" s="5" t="n"/>
      <c r="E1366" s="5" t="n"/>
      <c r="F1366" s="6">
        <f>IF(B1366&amp;""="","",IFERROR(INDEX('الطلاب'!$C$6:$C$505,MATCH(B1366&amp;"",'الطلاب'!$A$6:$A$505,0))&amp;"","كود غير موجود"))</f>
        <v/>
      </c>
      <c r="G1366" s="24">
        <f>IF(OR(B1366&amp;""="",NOT(ISNUMBER(A1366))),"",IF(COUNTIFS($B$6:$B$2005,B1366&amp;"",$A$6:$A$2005,"&gt;"&amp;A1366)=0,1,0))</f>
        <v/>
      </c>
    </row>
    <row r="1367">
      <c r="A1367" s="13" t="n"/>
      <c r="B1367" s="5" t="n"/>
      <c r="C1367" s="19" t="n"/>
      <c r="D1367" s="5" t="n"/>
      <c r="E1367" s="5" t="n"/>
      <c r="F1367" s="6">
        <f>IF(B1367&amp;""="","",IFERROR(INDEX('الطلاب'!$C$6:$C$505,MATCH(B1367&amp;"",'الطلاب'!$A$6:$A$505,0))&amp;"","كود غير موجود"))</f>
        <v/>
      </c>
      <c r="G1367" s="24">
        <f>IF(OR(B1367&amp;""="",NOT(ISNUMBER(A1367))),"",IF(COUNTIFS($B$6:$B$2005,B1367&amp;"",$A$6:$A$2005,"&gt;"&amp;A1367)=0,1,0))</f>
        <v/>
      </c>
    </row>
    <row r="1368">
      <c r="A1368" s="13" t="n"/>
      <c r="B1368" s="5" t="n"/>
      <c r="C1368" s="19" t="n"/>
      <c r="D1368" s="5" t="n"/>
      <c r="E1368" s="5" t="n"/>
      <c r="F1368" s="6">
        <f>IF(B1368&amp;""="","",IFERROR(INDEX('الطلاب'!$C$6:$C$505,MATCH(B1368&amp;"",'الطلاب'!$A$6:$A$505,0))&amp;"","كود غير موجود"))</f>
        <v/>
      </c>
      <c r="G1368" s="24">
        <f>IF(OR(B1368&amp;""="",NOT(ISNUMBER(A1368))),"",IF(COUNTIFS($B$6:$B$2005,B1368&amp;"",$A$6:$A$2005,"&gt;"&amp;A1368)=0,1,0))</f>
        <v/>
      </c>
    </row>
    <row r="1369">
      <c r="A1369" s="13" t="n"/>
      <c r="B1369" s="5" t="n"/>
      <c r="C1369" s="19" t="n"/>
      <c r="D1369" s="5" t="n"/>
      <c r="E1369" s="5" t="n"/>
      <c r="F1369" s="6">
        <f>IF(B1369&amp;""="","",IFERROR(INDEX('الطلاب'!$C$6:$C$505,MATCH(B1369&amp;"",'الطلاب'!$A$6:$A$505,0))&amp;"","كود غير موجود"))</f>
        <v/>
      </c>
      <c r="G1369" s="24">
        <f>IF(OR(B1369&amp;""="",NOT(ISNUMBER(A1369))),"",IF(COUNTIFS($B$6:$B$2005,B1369&amp;"",$A$6:$A$2005,"&gt;"&amp;A1369)=0,1,0))</f>
        <v/>
      </c>
    </row>
    <row r="1370">
      <c r="A1370" s="13" t="n"/>
      <c r="B1370" s="5" t="n"/>
      <c r="C1370" s="19" t="n"/>
      <c r="D1370" s="5" t="n"/>
      <c r="E1370" s="5" t="n"/>
      <c r="F1370" s="6">
        <f>IF(B1370&amp;""="","",IFERROR(INDEX('الطلاب'!$C$6:$C$505,MATCH(B1370&amp;"",'الطلاب'!$A$6:$A$505,0))&amp;"","كود غير موجود"))</f>
        <v/>
      </c>
      <c r="G1370" s="24">
        <f>IF(OR(B1370&amp;""="",NOT(ISNUMBER(A1370))),"",IF(COUNTIFS($B$6:$B$2005,B1370&amp;"",$A$6:$A$2005,"&gt;"&amp;A1370)=0,1,0))</f>
        <v/>
      </c>
    </row>
    <row r="1371">
      <c r="A1371" s="13" t="n"/>
      <c r="B1371" s="5" t="n"/>
      <c r="C1371" s="19" t="n"/>
      <c r="D1371" s="5" t="n"/>
      <c r="E1371" s="5" t="n"/>
      <c r="F1371" s="6">
        <f>IF(B1371&amp;""="","",IFERROR(INDEX('الطلاب'!$C$6:$C$505,MATCH(B1371&amp;"",'الطلاب'!$A$6:$A$505,0))&amp;"","كود غير موجود"))</f>
        <v/>
      </c>
      <c r="G1371" s="24">
        <f>IF(OR(B1371&amp;""="",NOT(ISNUMBER(A1371))),"",IF(COUNTIFS($B$6:$B$2005,B1371&amp;"",$A$6:$A$2005,"&gt;"&amp;A1371)=0,1,0))</f>
        <v/>
      </c>
    </row>
    <row r="1372">
      <c r="A1372" s="13" t="n"/>
      <c r="B1372" s="5" t="n"/>
      <c r="C1372" s="19" t="n"/>
      <c r="D1372" s="5" t="n"/>
      <c r="E1372" s="5" t="n"/>
      <c r="F1372" s="6">
        <f>IF(B1372&amp;""="","",IFERROR(INDEX('الطلاب'!$C$6:$C$505,MATCH(B1372&amp;"",'الطلاب'!$A$6:$A$505,0))&amp;"","كود غير موجود"))</f>
        <v/>
      </c>
      <c r="G1372" s="24">
        <f>IF(OR(B1372&amp;""="",NOT(ISNUMBER(A1372))),"",IF(COUNTIFS($B$6:$B$2005,B1372&amp;"",$A$6:$A$2005,"&gt;"&amp;A1372)=0,1,0))</f>
        <v/>
      </c>
    </row>
    <row r="1373">
      <c r="A1373" s="13" t="n"/>
      <c r="B1373" s="5" t="n"/>
      <c r="C1373" s="19" t="n"/>
      <c r="D1373" s="5" t="n"/>
      <c r="E1373" s="5" t="n"/>
      <c r="F1373" s="6">
        <f>IF(B1373&amp;""="","",IFERROR(INDEX('الطلاب'!$C$6:$C$505,MATCH(B1373&amp;"",'الطلاب'!$A$6:$A$505,0))&amp;"","كود غير موجود"))</f>
        <v/>
      </c>
      <c r="G1373" s="24">
        <f>IF(OR(B1373&amp;""="",NOT(ISNUMBER(A1373))),"",IF(COUNTIFS($B$6:$B$2005,B1373&amp;"",$A$6:$A$2005,"&gt;"&amp;A1373)=0,1,0))</f>
        <v/>
      </c>
    </row>
    <row r="1374">
      <c r="A1374" s="13" t="n"/>
      <c r="B1374" s="5" t="n"/>
      <c r="C1374" s="19" t="n"/>
      <c r="D1374" s="5" t="n"/>
      <c r="E1374" s="5" t="n"/>
      <c r="F1374" s="6">
        <f>IF(B1374&amp;""="","",IFERROR(INDEX('الطلاب'!$C$6:$C$505,MATCH(B1374&amp;"",'الطلاب'!$A$6:$A$505,0))&amp;"","كود غير موجود"))</f>
        <v/>
      </c>
      <c r="G1374" s="24">
        <f>IF(OR(B1374&amp;""="",NOT(ISNUMBER(A1374))),"",IF(COUNTIFS($B$6:$B$2005,B1374&amp;"",$A$6:$A$2005,"&gt;"&amp;A1374)=0,1,0))</f>
        <v/>
      </c>
    </row>
    <row r="1375">
      <c r="A1375" s="13" t="n"/>
      <c r="B1375" s="5" t="n"/>
      <c r="C1375" s="19" t="n"/>
      <c r="D1375" s="5" t="n"/>
      <c r="E1375" s="5" t="n"/>
      <c r="F1375" s="6">
        <f>IF(B1375&amp;""="","",IFERROR(INDEX('الطلاب'!$C$6:$C$505,MATCH(B1375&amp;"",'الطلاب'!$A$6:$A$505,0))&amp;"","كود غير موجود"))</f>
        <v/>
      </c>
      <c r="G1375" s="24">
        <f>IF(OR(B1375&amp;""="",NOT(ISNUMBER(A1375))),"",IF(COUNTIFS($B$6:$B$2005,B1375&amp;"",$A$6:$A$2005,"&gt;"&amp;A1375)=0,1,0))</f>
        <v/>
      </c>
    </row>
    <row r="1376">
      <c r="A1376" s="13" t="n"/>
      <c r="B1376" s="5" t="n"/>
      <c r="C1376" s="19" t="n"/>
      <c r="D1376" s="5" t="n"/>
      <c r="E1376" s="5" t="n"/>
      <c r="F1376" s="6">
        <f>IF(B1376&amp;""="","",IFERROR(INDEX('الطلاب'!$C$6:$C$505,MATCH(B1376&amp;"",'الطلاب'!$A$6:$A$505,0))&amp;"","كود غير موجود"))</f>
        <v/>
      </c>
      <c r="G1376" s="24">
        <f>IF(OR(B1376&amp;""="",NOT(ISNUMBER(A1376))),"",IF(COUNTIFS($B$6:$B$2005,B1376&amp;"",$A$6:$A$2005,"&gt;"&amp;A1376)=0,1,0))</f>
        <v/>
      </c>
    </row>
    <row r="1377">
      <c r="A1377" s="13" t="n"/>
      <c r="B1377" s="5" t="n"/>
      <c r="C1377" s="19" t="n"/>
      <c r="D1377" s="5" t="n"/>
      <c r="E1377" s="5" t="n"/>
      <c r="F1377" s="6">
        <f>IF(B1377&amp;""="","",IFERROR(INDEX('الطلاب'!$C$6:$C$505,MATCH(B1377&amp;"",'الطلاب'!$A$6:$A$505,0))&amp;"","كود غير موجود"))</f>
        <v/>
      </c>
      <c r="G1377" s="24">
        <f>IF(OR(B1377&amp;""="",NOT(ISNUMBER(A1377))),"",IF(COUNTIFS($B$6:$B$2005,B1377&amp;"",$A$6:$A$2005,"&gt;"&amp;A1377)=0,1,0))</f>
        <v/>
      </c>
    </row>
    <row r="1378">
      <c r="A1378" s="13" t="n"/>
      <c r="B1378" s="5" t="n"/>
      <c r="C1378" s="19" t="n"/>
      <c r="D1378" s="5" t="n"/>
      <c r="E1378" s="5" t="n"/>
      <c r="F1378" s="6">
        <f>IF(B1378&amp;""="","",IFERROR(INDEX('الطلاب'!$C$6:$C$505,MATCH(B1378&amp;"",'الطلاب'!$A$6:$A$505,0))&amp;"","كود غير موجود"))</f>
        <v/>
      </c>
      <c r="G1378" s="24">
        <f>IF(OR(B1378&amp;""="",NOT(ISNUMBER(A1378))),"",IF(COUNTIFS($B$6:$B$2005,B1378&amp;"",$A$6:$A$2005,"&gt;"&amp;A1378)=0,1,0))</f>
        <v/>
      </c>
    </row>
    <row r="1379">
      <c r="A1379" s="13" t="n"/>
      <c r="B1379" s="5" t="n"/>
      <c r="C1379" s="19" t="n"/>
      <c r="D1379" s="5" t="n"/>
      <c r="E1379" s="5" t="n"/>
      <c r="F1379" s="6">
        <f>IF(B1379&amp;""="","",IFERROR(INDEX('الطلاب'!$C$6:$C$505,MATCH(B1379&amp;"",'الطلاب'!$A$6:$A$505,0))&amp;"","كود غير موجود"))</f>
        <v/>
      </c>
      <c r="G1379" s="24">
        <f>IF(OR(B1379&amp;""="",NOT(ISNUMBER(A1379))),"",IF(COUNTIFS($B$6:$B$2005,B1379&amp;"",$A$6:$A$2005,"&gt;"&amp;A1379)=0,1,0))</f>
        <v/>
      </c>
    </row>
    <row r="1380">
      <c r="A1380" s="13" t="n"/>
      <c r="B1380" s="5" t="n"/>
      <c r="C1380" s="19" t="n"/>
      <c r="D1380" s="5" t="n"/>
      <c r="E1380" s="5" t="n"/>
      <c r="F1380" s="6">
        <f>IF(B1380&amp;""="","",IFERROR(INDEX('الطلاب'!$C$6:$C$505,MATCH(B1380&amp;"",'الطلاب'!$A$6:$A$505,0))&amp;"","كود غير موجود"))</f>
        <v/>
      </c>
      <c r="G1380" s="24">
        <f>IF(OR(B1380&amp;""="",NOT(ISNUMBER(A1380))),"",IF(COUNTIFS($B$6:$B$2005,B1380&amp;"",$A$6:$A$2005,"&gt;"&amp;A1380)=0,1,0))</f>
        <v/>
      </c>
    </row>
    <row r="1381">
      <c r="A1381" s="13" t="n"/>
      <c r="B1381" s="5" t="n"/>
      <c r="C1381" s="19" t="n"/>
      <c r="D1381" s="5" t="n"/>
      <c r="E1381" s="5" t="n"/>
      <c r="F1381" s="6">
        <f>IF(B1381&amp;""="","",IFERROR(INDEX('الطلاب'!$C$6:$C$505,MATCH(B1381&amp;"",'الطلاب'!$A$6:$A$505,0))&amp;"","كود غير موجود"))</f>
        <v/>
      </c>
      <c r="G1381" s="24">
        <f>IF(OR(B1381&amp;""="",NOT(ISNUMBER(A1381))),"",IF(COUNTIFS($B$6:$B$2005,B1381&amp;"",$A$6:$A$2005,"&gt;"&amp;A1381)=0,1,0))</f>
        <v/>
      </c>
    </row>
    <row r="1382">
      <c r="A1382" s="13" t="n"/>
      <c r="B1382" s="5" t="n"/>
      <c r="C1382" s="19" t="n"/>
      <c r="D1382" s="5" t="n"/>
      <c r="E1382" s="5" t="n"/>
      <c r="F1382" s="6">
        <f>IF(B1382&amp;""="","",IFERROR(INDEX('الطلاب'!$C$6:$C$505,MATCH(B1382&amp;"",'الطلاب'!$A$6:$A$505,0))&amp;"","كود غير موجود"))</f>
        <v/>
      </c>
      <c r="G1382" s="24">
        <f>IF(OR(B1382&amp;""="",NOT(ISNUMBER(A1382))),"",IF(COUNTIFS($B$6:$B$2005,B1382&amp;"",$A$6:$A$2005,"&gt;"&amp;A1382)=0,1,0))</f>
        <v/>
      </c>
    </row>
    <row r="1383">
      <c r="A1383" s="13" t="n"/>
      <c r="B1383" s="5" t="n"/>
      <c r="C1383" s="19" t="n"/>
      <c r="D1383" s="5" t="n"/>
      <c r="E1383" s="5" t="n"/>
      <c r="F1383" s="6">
        <f>IF(B1383&amp;""="","",IFERROR(INDEX('الطلاب'!$C$6:$C$505,MATCH(B1383&amp;"",'الطلاب'!$A$6:$A$505,0))&amp;"","كود غير موجود"))</f>
        <v/>
      </c>
      <c r="G1383" s="24">
        <f>IF(OR(B1383&amp;""="",NOT(ISNUMBER(A1383))),"",IF(COUNTIFS($B$6:$B$2005,B1383&amp;"",$A$6:$A$2005,"&gt;"&amp;A1383)=0,1,0))</f>
        <v/>
      </c>
    </row>
    <row r="1384">
      <c r="A1384" s="13" t="n"/>
      <c r="B1384" s="5" t="n"/>
      <c r="C1384" s="19" t="n"/>
      <c r="D1384" s="5" t="n"/>
      <c r="E1384" s="5" t="n"/>
      <c r="F1384" s="6">
        <f>IF(B1384&amp;""="","",IFERROR(INDEX('الطلاب'!$C$6:$C$505,MATCH(B1384&amp;"",'الطلاب'!$A$6:$A$505,0))&amp;"","كود غير موجود"))</f>
        <v/>
      </c>
      <c r="G1384" s="24">
        <f>IF(OR(B1384&amp;""="",NOT(ISNUMBER(A1384))),"",IF(COUNTIFS($B$6:$B$2005,B1384&amp;"",$A$6:$A$2005,"&gt;"&amp;A1384)=0,1,0))</f>
        <v/>
      </c>
    </row>
    <row r="1385">
      <c r="A1385" s="13" t="n"/>
      <c r="B1385" s="5" t="n"/>
      <c r="C1385" s="19" t="n"/>
      <c r="D1385" s="5" t="n"/>
      <c r="E1385" s="5" t="n"/>
      <c r="F1385" s="6">
        <f>IF(B1385&amp;""="","",IFERROR(INDEX('الطلاب'!$C$6:$C$505,MATCH(B1385&amp;"",'الطلاب'!$A$6:$A$505,0))&amp;"","كود غير موجود"))</f>
        <v/>
      </c>
      <c r="G1385" s="24">
        <f>IF(OR(B1385&amp;""="",NOT(ISNUMBER(A1385))),"",IF(COUNTIFS($B$6:$B$2005,B1385&amp;"",$A$6:$A$2005,"&gt;"&amp;A1385)=0,1,0))</f>
        <v/>
      </c>
    </row>
    <row r="1386">
      <c r="A1386" s="13" t="n"/>
      <c r="B1386" s="5" t="n"/>
      <c r="C1386" s="19" t="n"/>
      <c r="D1386" s="5" t="n"/>
      <c r="E1386" s="5" t="n"/>
      <c r="F1386" s="6">
        <f>IF(B1386&amp;""="","",IFERROR(INDEX('الطلاب'!$C$6:$C$505,MATCH(B1386&amp;"",'الطلاب'!$A$6:$A$505,0))&amp;"","كود غير موجود"))</f>
        <v/>
      </c>
      <c r="G1386" s="24">
        <f>IF(OR(B1386&amp;""="",NOT(ISNUMBER(A1386))),"",IF(COUNTIFS($B$6:$B$2005,B1386&amp;"",$A$6:$A$2005,"&gt;"&amp;A1386)=0,1,0))</f>
        <v/>
      </c>
    </row>
    <row r="1387">
      <c r="A1387" s="13" t="n"/>
      <c r="B1387" s="5" t="n"/>
      <c r="C1387" s="19" t="n"/>
      <c r="D1387" s="5" t="n"/>
      <c r="E1387" s="5" t="n"/>
      <c r="F1387" s="6">
        <f>IF(B1387&amp;""="","",IFERROR(INDEX('الطلاب'!$C$6:$C$505,MATCH(B1387&amp;"",'الطلاب'!$A$6:$A$505,0))&amp;"","كود غير موجود"))</f>
        <v/>
      </c>
      <c r="G1387" s="24">
        <f>IF(OR(B1387&amp;""="",NOT(ISNUMBER(A1387))),"",IF(COUNTIFS($B$6:$B$2005,B1387&amp;"",$A$6:$A$2005,"&gt;"&amp;A1387)=0,1,0))</f>
        <v/>
      </c>
    </row>
    <row r="1388">
      <c r="A1388" s="13" t="n"/>
      <c r="B1388" s="5" t="n"/>
      <c r="C1388" s="19" t="n"/>
      <c r="D1388" s="5" t="n"/>
      <c r="E1388" s="5" t="n"/>
      <c r="F1388" s="6">
        <f>IF(B1388&amp;""="","",IFERROR(INDEX('الطلاب'!$C$6:$C$505,MATCH(B1388&amp;"",'الطلاب'!$A$6:$A$505,0))&amp;"","كود غير موجود"))</f>
        <v/>
      </c>
      <c r="G1388" s="24">
        <f>IF(OR(B1388&amp;""="",NOT(ISNUMBER(A1388))),"",IF(COUNTIFS($B$6:$B$2005,B1388&amp;"",$A$6:$A$2005,"&gt;"&amp;A1388)=0,1,0))</f>
        <v/>
      </c>
    </row>
    <row r="1389">
      <c r="A1389" s="13" t="n"/>
      <c r="B1389" s="5" t="n"/>
      <c r="C1389" s="19" t="n"/>
      <c r="D1389" s="5" t="n"/>
      <c r="E1389" s="5" t="n"/>
      <c r="F1389" s="6">
        <f>IF(B1389&amp;""="","",IFERROR(INDEX('الطلاب'!$C$6:$C$505,MATCH(B1389&amp;"",'الطلاب'!$A$6:$A$505,0))&amp;"","كود غير موجود"))</f>
        <v/>
      </c>
      <c r="G1389" s="24">
        <f>IF(OR(B1389&amp;""="",NOT(ISNUMBER(A1389))),"",IF(COUNTIFS($B$6:$B$2005,B1389&amp;"",$A$6:$A$2005,"&gt;"&amp;A1389)=0,1,0))</f>
        <v/>
      </c>
    </row>
    <row r="1390">
      <c r="A1390" s="13" t="n"/>
      <c r="B1390" s="5" t="n"/>
      <c r="C1390" s="19" t="n"/>
      <c r="D1390" s="5" t="n"/>
      <c r="E1390" s="5" t="n"/>
      <c r="F1390" s="6">
        <f>IF(B1390&amp;""="","",IFERROR(INDEX('الطلاب'!$C$6:$C$505,MATCH(B1390&amp;"",'الطلاب'!$A$6:$A$505,0))&amp;"","كود غير موجود"))</f>
        <v/>
      </c>
      <c r="G1390" s="24">
        <f>IF(OR(B1390&amp;""="",NOT(ISNUMBER(A1390))),"",IF(COUNTIFS($B$6:$B$2005,B1390&amp;"",$A$6:$A$2005,"&gt;"&amp;A1390)=0,1,0))</f>
        <v/>
      </c>
    </row>
    <row r="1391">
      <c r="A1391" s="13" t="n"/>
      <c r="B1391" s="5" t="n"/>
      <c r="C1391" s="19" t="n"/>
      <c r="D1391" s="5" t="n"/>
      <c r="E1391" s="5" t="n"/>
      <c r="F1391" s="6">
        <f>IF(B1391&amp;""="","",IFERROR(INDEX('الطلاب'!$C$6:$C$505,MATCH(B1391&amp;"",'الطلاب'!$A$6:$A$505,0))&amp;"","كود غير موجود"))</f>
        <v/>
      </c>
      <c r="G1391" s="24">
        <f>IF(OR(B1391&amp;""="",NOT(ISNUMBER(A1391))),"",IF(COUNTIFS($B$6:$B$2005,B1391&amp;"",$A$6:$A$2005,"&gt;"&amp;A1391)=0,1,0))</f>
        <v/>
      </c>
    </row>
    <row r="1392">
      <c r="A1392" s="13" t="n"/>
      <c r="B1392" s="5" t="n"/>
      <c r="C1392" s="19" t="n"/>
      <c r="D1392" s="5" t="n"/>
      <c r="E1392" s="5" t="n"/>
      <c r="F1392" s="6">
        <f>IF(B1392&amp;""="","",IFERROR(INDEX('الطلاب'!$C$6:$C$505,MATCH(B1392&amp;"",'الطلاب'!$A$6:$A$505,0))&amp;"","كود غير موجود"))</f>
        <v/>
      </c>
      <c r="G1392" s="24">
        <f>IF(OR(B1392&amp;""="",NOT(ISNUMBER(A1392))),"",IF(COUNTIFS($B$6:$B$2005,B1392&amp;"",$A$6:$A$2005,"&gt;"&amp;A1392)=0,1,0))</f>
        <v/>
      </c>
    </row>
    <row r="1393">
      <c r="A1393" s="13" t="n"/>
      <c r="B1393" s="5" t="n"/>
      <c r="C1393" s="19" t="n"/>
      <c r="D1393" s="5" t="n"/>
      <c r="E1393" s="5" t="n"/>
      <c r="F1393" s="6">
        <f>IF(B1393&amp;""="","",IFERROR(INDEX('الطلاب'!$C$6:$C$505,MATCH(B1393&amp;"",'الطلاب'!$A$6:$A$505,0))&amp;"","كود غير موجود"))</f>
        <v/>
      </c>
      <c r="G1393" s="24">
        <f>IF(OR(B1393&amp;""="",NOT(ISNUMBER(A1393))),"",IF(COUNTIFS($B$6:$B$2005,B1393&amp;"",$A$6:$A$2005,"&gt;"&amp;A1393)=0,1,0))</f>
        <v/>
      </c>
    </row>
    <row r="1394">
      <c r="A1394" s="13" t="n"/>
      <c r="B1394" s="5" t="n"/>
      <c r="C1394" s="19" t="n"/>
      <c r="D1394" s="5" t="n"/>
      <c r="E1394" s="5" t="n"/>
      <c r="F1394" s="6">
        <f>IF(B1394&amp;""="","",IFERROR(INDEX('الطلاب'!$C$6:$C$505,MATCH(B1394&amp;"",'الطلاب'!$A$6:$A$505,0))&amp;"","كود غير موجود"))</f>
        <v/>
      </c>
      <c r="G1394" s="24">
        <f>IF(OR(B1394&amp;""="",NOT(ISNUMBER(A1394))),"",IF(COUNTIFS($B$6:$B$2005,B1394&amp;"",$A$6:$A$2005,"&gt;"&amp;A1394)=0,1,0))</f>
        <v/>
      </c>
    </row>
    <row r="1395">
      <c r="A1395" s="13" t="n"/>
      <c r="B1395" s="5" t="n"/>
      <c r="C1395" s="19" t="n"/>
      <c r="D1395" s="5" t="n"/>
      <c r="E1395" s="5" t="n"/>
      <c r="F1395" s="6">
        <f>IF(B1395&amp;""="","",IFERROR(INDEX('الطلاب'!$C$6:$C$505,MATCH(B1395&amp;"",'الطلاب'!$A$6:$A$505,0))&amp;"","كود غير موجود"))</f>
        <v/>
      </c>
      <c r="G1395" s="24">
        <f>IF(OR(B1395&amp;""="",NOT(ISNUMBER(A1395))),"",IF(COUNTIFS($B$6:$B$2005,B1395&amp;"",$A$6:$A$2005,"&gt;"&amp;A1395)=0,1,0))</f>
        <v/>
      </c>
    </row>
    <row r="1396">
      <c r="A1396" s="13" t="n"/>
      <c r="B1396" s="5" t="n"/>
      <c r="C1396" s="19" t="n"/>
      <c r="D1396" s="5" t="n"/>
      <c r="E1396" s="5" t="n"/>
      <c r="F1396" s="6">
        <f>IF(B1396&amp;""="","",IFERROR(INDEX('الطلاب'!$C$6:$C$505,MATCH(B1396&amp;"",'الطلاب'!$A$6:$A$505,0))&amp;"","كود غير موجود"))</f>
        <v/>
      </c>
      <c r="G1396" s="24">
        <f>IF(OR(B1396&amp;""="",NOT(ISNUMBER(A1396))),"",IF(COUNTIFS($B$6:$B$2005,B1396&amp;"",$A$6:$A$2005,"&gt;"&amp;A1396)=0,1,0))</f>
        <v/>
      </c>
    </row>
    <row r="1397">
      <c r="A1397" s="13" t="n"/>
      <c r="B1397" s="5" t="n"/>
      <c r="C1397" s="19" t="n"/>
      <c r="D1397" s="5" t="n"/>
      <c r="E1397" s="5" t="n"/>
      <c r="F1397" s="6">
        <f>IF(B1397&amp;""="","",IFERROR(INDEX('الطلاب'!$C$6:$C$505,MATCH(B1397&amp;"",'الطلاب'!$A$6:$A$505,0))&amp;"","كود غير موجود"))</f>
        <v/>
      </c>
      <c r="G1397" s="24">
        <f>IF(OR(B1397&amp;""="",NOT(ISNUMBER(A1397))),"",IF(COUNTIFS($B$6:$B$2005,B1397&amp;"",$A$6:$A$2005,"&gt;"&amp;A1397)=0,1,0))</f>
        <v/>
      </c>
    </row>
    <row r="1398">
      <c r="A1398" s="13" t="n"/>
      <c r="B1398" s="5" t="n"/>
      <c r="C1398" s="19" t="n"/>
      <c r="D1398" s="5" t="n"/>
      <c r="E1398" s="5" t="n"/>
      <c r="F1398" s="6">
        <f>IF(B1398&amp;""="","",IFERROR(INDEX('الطلاب'!$C$6:$C$505,MATCH(B1398&amp;"",'الطلاب'!$A$6:$A$505,0))&amp;"","كود غير موجود"))</f>
        <v/>
      </c>
      <c r="G1398" s="24">
        <f>IF(OR(B1398&amp;""="",NOT(ISNUMBER(A1398))),"",IF(COUNTIFS($B$6:$B$2005,B1398&amp;"",$A$6:$A$2005,"&gt;"&amp;A1398)=0,1,0))</f>
        <v/>
      </c>
    </row>
    <row r="1399">
      <c r="A1399" s="13" t="n"/>
      <c r="B1399" s="5" t="n"/>
      <c r="C1399" s="19" t="n"/>
      <c r="D1399" s="5" t="n"/>
      <c r="E1399" s="5" t="n"/>
      <c r="F1399" s="6">
        <f>IF(B1399&amp;""="","",IFERROR(INDEX('الطلاب'!$C$6:$C$505,MATCH(B1399&amp;"",'الطلاب'!$A$6:$A$505,0))&amp;"","كود غير موجود"))</f>
        <v/>
      </c>
      <c r="G1399" s="24">
        <f>IF(OR(B1399&amp;""="",NOT(ISNUMBER(A1399))),"",IF(COUNTIFS($B$6:$B$2005,B1399&amp;"",$A$6:$A$2005,"&gt;"&amp;A1399)=0,1,0))</f>
        <v/>
      </c>
    </row>
    <row r="1400">
      <c r="A1400" s="13" t="n"/>
      <c r="B1400" s="5" t="n"/>
      <c r="C1400" s="19" t="n"/>
      <c r="D1400" s="5" t="n"/>
      <c r="E1400" s="5" t="n"/>
      <c r="F1400" s="6">
        <f>IF(B1400&amp;""="","",IFERROR(INDEX('الطلاب'!$C$6:$C$505,MATCH(B1400&amp;"",'الطلاب'!$A$6:$A$505,0))&amp;"","كود غير موجود"))</f>
        <v/>
      </c>
      <c r="G1400" s="24">
        <f>IF(OR(B1400&amp;""="",NOT(ISNUMBER(A1400))),"",IF(COUNTIFS($B$6:$B$2005,B1400&amp;"",$A$6:$A$2005,"&gt;"&amp;A1400)=0,1,0))</f>
        <v/>
      </c>
    </row>
    <row r="1401">
      <c r="A1401" s="13" t="n"/>
      <c r="B1401" s="5" t="n"/>
      <c r="C1401" s="19" t="n"/>
      <c r="D1401" s="5" t="n"/>
      <c r="E1401" s="5" t="n"/>
      <c r="F1401" s="6">
        <f>IF(B1401&amp;""="","",IFERROR(INDEX('الطلاب'!$C$6:$C$505,MATCH(B1401&amp;"",'الطلاب'!$A$6:$A$505,0))&amp;"","كود غير موجود"))</f>
        <v/>
      </c>
      <c r="G1401" s="24">
        <f>IF(OR(B1401&amp;""="",NOT(ISNUMBER(A1401))),"",IF(COUNTIFS($B$6:$B$2005,B1401&amp;"",$A$6:$A$2005,"&gt;"&amp;A1401)=0,1,0))</f>
        <v/>
      </c>
    </row>
    <row r="1402">
      <c r="A1402" s="13" t="n"/>
      <c r="B1402" s="5" t="n"/>
      <c r="C1402" s="19" t="n"/>
      <c r="D1402" s="5" t="n"/>
      <c r="E1402" s="5" t="n"/>
      <c r="F1402" s="6">
        <f>IF(B1402&amp;""="","",IFERROR(INDEX('الطلاب'!$C$6:$C$505,MATCH(B1402&amp;"",'الطلاب'!$A$6:$A$505,0))&amp;"","كود غير موجود"))</f>
        <v/>
      </c>
      <c r="G1402" s="24">
        <f>IF(OR(B1402&amp;""="",NOT(ISNUMBER(A1402))),"",IF(COUNTIFS($B$6:$B$2005,B1402&amp;"",$A$6:$A$2005,"&gt;"&amp;A1402)=0,1,0))</f>
        <v/>
      </c>
    </row>
    <row r="1403">
      <c r="A1403" s="13" t="n"/>
      <c r="B1403" s="5" t="n"/>
      <c r="C1403" s="19" t="n"/>
      <c r="D1403" s="5" t="n"/>
      <c r="E1403" s="5" t="n"/>
      <c r="F1403" s="6">
        <f>IF(B1403&amp;""="","",IFERROR(INDEX('الطلاب'!$C$6:$C$505,MATCH(B1403&amp;"",'الطلاب'!$A$6:$A$505,0))&amp;"","كود غير موجود"))</f>
        <v/>
      </c>
      <c r="G1403" s="24">
        <f>IF(OR(B1403&amp;""="",NOT(ISNUMBER(A1403))),"",IF(COUNTIFS($B$6:$B$2005,B1403&amp;"",$A$6:$A$2005,"&gt;"&amp;A1403)=0,1,0))</f>
        <v/>
      </c>
    </row>
    <row r="1404">
      <c r="A1404" s="13" t="n"/>
      <c r="B1404" s="5" t="n"/>
      <c r="C1404" s="19" t="n"/>
      <c r="D1404" s="5" t="n"/>
      <c r="E1404" s="5" t="n"/>
      <c r="F1404" s="6">
        <f>IF(B1404&amp;""="","",IFERROR(INDEX('الطلاب'!$C$6:$C$505,MATCH(B1404&amp;"",'الطلاب'!$A$6:$A$505,0))&amp;"","كود غير موجود"))</f>
        <v/>
      </c>
      <c r="G1404" s="24">
        <f>IF(OR(B1404&amp;""="",NOT(ISNUMBER(A1404))),"",IF(COUNTIFS($B$6:$B$2005,B1404&amp;"",$A$6:$A$2005,"&gt;"&amp;A1404)=0,1,0))</f>
        <v/>
      </c>
    </row>
    <row r="1405">
      <c r="A1405" s="13" t="n"/>
      <c r="B1405" s="5" t="n"/>
      <c r="C1405" s="19" t="n"/>
      <c r="D1405" s="5" t="n"/>
      <c r="E1405" s="5" t="n"/>
      <c r="F1405" s="6">
        <f>IF(B1405&amp;""="","",IFERROR(INDEX('الطلاب'!$C$6:$C$505,MATCH(B1405&amp;"",'الطلاب'!$A$6:$A$505,0))&amp;"","كود غير موجود"))</f>
        <v/>
      </c>
      <c r="G1405" s="24">
        <f>IF(OR(B1405&amp;""="",NOT(ISNUMBER(A1405))),"",IF(COUNTIFS($B$6:$B$2005,B1405&amp;"",$A$6:$A$2005,"&gt;"&amp;A1405)=0,1,0))</f>
        <v/>
      </c>
    </row>
    <row r="1406">
      <c r="A1406" s="13" t="n"/>
      <c r="B1406" s="5" t="n"/>
      <c r="C1406" s="19" t="n"/>
      <c r="D1406" s="5" t="n"/>
      <c r="E1406" s="5" t="n"/>
      <c r="F1406" s="6">
        <f>IF(B1406&amp;""="","",IFERROR(INDEX('الطلاب'!$C$6:$C$505,MATCH(B1406&amp;"",'الطلاب'!$A$6:$A$505,0))&amp;"","كود غير موجود"))</f>
        <v/>
      </c>
      <c r="G1406" s="24">
        <f>IF(OR(B1406&amp;""="",NOT(ISNUMBER(A1406))),"",IF(COUNTIFS($B$6:$B$2005,B1406&amp;"",$A$6:$A$2005,"&gt;"&amp;A1406)=0,1,0))</f>
        <v/>
      </c>
    </row>
    <row r="1407">
      <c r="A1407" s="13" t="n"/>
      <c r="B1407" s="5" t="n"/>
      <c r="C1407" s="19" t="n"/>
      <c r="D1407" s="5" t="n"/>
      <c r="E1407" s="5" t="n"/>
      <c r="F1407" s="6">
        <f>IF(B1407&amp;""="","",IFERROR(INDEX('الطلاب'!$C$6:$C$505,MATCH(B1407&amp;"",'الطلاب'!$A$6:$A$505,0))&amp;"","كود غير موجود"))</f>
        <v/>
      </c>
      <c r="G1407" s="24">
        <f>IF(OR(B1407&amp;""="",NOT(ISNUMBER(A1407))),"",IF(COUNTIFS($B$6:$B$2005,B1407&amp;"",$A$6:$A$2005,"&gt;"&amp;A1407)=0,1,0))</f>
        <v/>
      </c>
    </row>
    <row r="1408">
      <c r="A1408" s="13" t="n"/>
      <c r="B1408" s="5" t="n"/>
      <c r="C1408" s="19" t="n"/>
      <c r="D1408" s="5" t="n"/>
      <c r="E1408" s="5" t="n"/>
      <c r="F1408" s="6">
        <f>IF(B1408&amp;""="","",IFERROR(INDEX('الطلاب'!$C$6:$C$505,MATCH(B1408&amp;"",'الطلاب'!$A$6:$A$505,0))&amp;"","كود غير موجود"))</f>
        <v/>
      </c>
      <c r="G1408" s="24">
        <f>IF(OR(B1408&amp;""="",NOT(ISNUMBER(A1408))),"",IF(COUNTIFS($B$6:$B$2005,B1408&amp;"",$A$6:$A$2005,"&gt;"&amp;A1408)=0,1,0))</f>
        <v/>
      </c>
    </row>
    <row r="1409">
      <c r="A1409" s="13" t="n"/>
      <c r="B1409" s="5" t="n"/>
      <c r="C1409" s="19" t="n"/>
      <c r="D1409" s="5" t="n"/>
      <c r="E1409" s="5" t="n"/>
      <c r="F1409" s="6">
        <f>IF(B1409&amp;""="","",IFERROR(INDEX('الطلاب'!$C$6:$C$505,MATCH(B1409&amp;"",'الطلاب'!$A$6:$A$505,0))&amp;"","كود غير موجود"))</f>
        <v/>
      </c>
      <c r="G1409" s="24">
        <f>IF(OR(B1409&amp;""="",NOT(ISNUMBER(A1409))),"",IF(COUNTIFS($B$6:$B$2005,B1409&amp;"",$A$6:$A$2005,"&gt;"&amp;A1409)=0,1,0))</f>
        <v/>
      </c>
    </row>
    <row r="1410">
      <c r="A1410" s="13" t="n"/>
      <c r="B1410" s="5" t="n"/>
      <c r="C1410" s="19" t="n"/>
      <c r="D1410" s="5" t="n"/>
      <c r="E1410" s="5" t="n"/>
      <c r="F1410" s="6">
        <f>IF(B1410&amp;""="","",IFERROR(INDEX('الطلاب'!$C$6:$C$505,MATCH(B1410&amp;"",'الطلاب'!$A$6:$A$505,0))&amp;"","كود غير موجود"))</f>
        <v/>
      </c>
      <c r="G1410" s="24">
        <f>IF(OR(B1410&amp;""="",NOT(ISNUMBER(A1410))),"",IF(COUNTIFS($B$6:$B$2005,B1410&amp;"",$A$6:$A$2005,"&gt;"&amp;A1410)=0,1,0))</f>
        <v/>
      </c>
    </row>
    <row r="1411">
      <c r="A1411" s="13" t="n"/>
      <c r="B1411" s="5" t="n"/>
      <c r="C1411" s="19" t="n"/>
      <c r="D1411" s="5" t="n"/>
      <c r="E1411" s="5" t="n"/>
      <c r="F1411" s="6">
        <f>IF(B1411&amp;""="","",IFERROR(INDEX('الطلاب'!$C$6:$C$505,MATCH(B1411&amp;"",'الطلاب'!$A$6:$A$505,0))&amp;"","كود غير موجود"))</f>
        <v/>
      </c>
      <c r="G1411" s="24">
        <f>IF(OR(B1411&amp;""="",NOT(ISNUMBER(A1411))),"",IF(COUNTIFS($B$6:$B$2005,B1411&amp;"",$A$6:$A$2005,"&gt;"&amp;A1411)=0,1,0))</f>
        <v/>
      </c>
    </row>
    <row r="1412">
      <c r="A1412" s="13" t="n"/>
      <c r="B1412" s="5" t="n"/>
      <c r="C1412" s="19" t="n"/>
      <c r="D1412" s="5" t="n"/>
      <c r="E1412" s="5" t="n"/>
      <c r="F1412" s="6">
        <f>IF(B1412&amp;""="","",IFERROR(INDEX('الطلاب'!$C$6:$C$505,MATCH(B1412&amp;"",'الطلاب'!$A$6:$A$505,0))&amp;"","كود غير موجود"))</f>
        <v/>
      </c>
      <c r="G1412" s="24">
        <f>IF(OR(B1412&amp;""="",NOT(ISNUMBER(A1412))),"",IF(COUNTIFS($B$6:$B$2005,B1412&amp;"",$A$6:$A$2005,"&gt;"&amp;A1412)=0,1,0))</f>
        <v/>
      </c>
    </row>
    <row r="1413">
      <c r="A1413" s="13" t="n"/>
      <c r="B1413" s="5" t="n"/>
      <c r="C1413" s="19" t="n"/>
      <c r="D1413" s="5" t="n"/>
      <c r="E1413" s="5" t="n"/>
      <c r="F1413" s="6">
        <f>IF(B1413&amp;""="","",IFERROR(INDEX('الطلاب'!$C$6:$C$505,MATCH(B1413&amp;"",'الطلاب'!$A$6:$A$505,0))&amp;"","كود غير موجود"))</f>
        <v/>
      </c>
      <c r="G1413" s="24">
        <f>IF(OR(B1413&amp;""="",NOT(ISNUMBER(A1413))),"",IF(COUNTIFS($B$6:$B$2005,B1413&amp;"",$A$6:$A$2005,"&gt;"&amp;A1413)=0,1,0))</f>
        <v/>
      </c>
    </row>
    <row r="1414">
      <c r="A1414" s="13" t="n"/>
      <c r="B1414" s="5" t="n"/>
      <c r="C1414" s="19" t="n"/>
      <c r="D1414" s="5" t="n"/>
      <c r="E1414" s="5" t="n"/>
      <c r="F1414" s="6">
        <f>IF(B1414&amp;""="","",IFERROR(INDEX('الطلاب'!$C$6:$C$505,MATCH(B1414&amp;"",'الطلاب'!$A$6:$A$505,0))&amp;"","كود غير موجود"))</f>
        <v/>
      </c>
      <c r="G1414" s="24">
        <f>IF(OR(B1414&amp;""="",NOT(ISNUMBER(A1414))),"",IF(COUNTIFS($B$6:$B$2005,B1414&amp;"",$A$6:$A$2005,"&gt;"&amp;A1414)=0,1,0))</f>
        <v/>
      </c>
    </row>
    <row r="1415">
      <c r="A1415" s="13" t="n"/>
      <c r="B1415" s="5" t="n"/>
      <c r="C1415" s="19" t="n"/>
      <c r="D1415" s="5" t="n"/>
      <c r="E1415" s="5" t="n"/>
      <c r="F1415" s="6">
        <f>IF(B1415&amp;""="","",IFERROR(INDEX('الطلاب'!$C$6:$C$505,MATCH(B1415&amp;"",'الطلاب'!$A$6:$A$505,0))&amp;"","كود غير موجود"))</f>
        <v/>
      </c>
      <c r="G1415" s="24">
        <f>IF(OR(B1415&amp;""="",NOT(ISNUMBER(A1415))),"",IF(COUNTIFS($B$6:$B$2005,B1415&amp;"",$A$6:$A$2005,"&gt;"&amp;A1415)=0,1,0))</f>
        <v/>
      </c>
    </row>
    <row r="1416">
      <c r="A1416" s="13" t="n"/>
      <c r="B1416" s="5" t="n"/>
      <c r="C1416" s="19" t="n"/>
      <c r="D1416" s="5" t="n"/>
      <c r="E1416" s="5" t="n"/>
      <c r="F1416" s="6">
        <f>IF(B1416&amp;""="","",IFERROR(INDEX('الطلاب'!$C$6:$C$505,MATCH(B1416&amp;"",'الطلاب'!$A$6:$A$505,0))&amp;"","كود غير موجود"))</f>
        <v/>
      </c>
      <c r="G1416" s="24">
        <f>IF(OR(B1416&amp;""="",NOT(ISNUMBER(A1416))),"",IF(COUNTIFS($B$6:$B$2005,B1416&amp;"",$A$6:$A$2005,"&gt;"&amp;A1416)=0,1,0))</f>
        <v/>
      </c>
    </row>
    <row r="1417">
      <c r="A1417" s="13" t="n"/>
      <c r="B1417" s="5" t="n"/>
      <c r="C1417" s="19" t="n"/>
      <c r="D1417" s="5" t="n"/>
      <c r="E1417" s="5" t="n"/>
      <c r="F1417" s="6">
        <f>IF(B1417&amp;""="","",IFERROR(INDEX('الطلاب'!$C$6:$C$505,MATCH(B1417&amp;"",'الطلاب'!$A$6:$A$505,0))&amp;"","كود غير موجود"))</f>
        <v/>
      </c>
      <c r="G1417" s="24">
        <f>IF(OR(B1417&amp;""="",NOT(ISNUMBER(A1417))),"",IF(COUNTIFS($B$6:$B$2005,B1417&amp;"",$A$6:$A$2005,"&gt;"&amp;A1417)=0,1,0))</f>
        <v/>
      </c>
    </row>
    <row r="1418">
      <c r="A1418" s="13" t="n"/>
      <c r="B1418" s="5" t="n"/>
      <c r="C1418" s="19" t="n"/>
      <c r="D1418" s="5" t="n"/>
      <c r="E1418" s="5" t="n"/>
      <c r="F1418" s="6">
        <f>IF(B1418&amp;""="","",IFERROR(INDEX('الطلاب'!$C$6:$C$505,MATCH(B1418&amp;"",'الطلاب'!$A$6:$A$505,0))&amp;"","كود غير موجود"))</f>
        <v/>
      </c>
      <c r="G1418" s="24">
        <f>IF(OR(B1418&amp;""="",NOT(ISNUMBER(A1418))),"",IF(COUNTIFS($B$6:$B$2005,B1418&amp;"",$A$6:$A$2005,"&gt;"&amp;A1418)=0,1,0))</f>
        <v/>
      </c>
    </row>
    <row r="1419">
      <c r="A1419" s="13" t="n"/>
      <c r="B1419" s="5" t="n"/>
      <c r="C1419" s="19" t="n"/>
      <c r="D1419" s="5" t="n"/>
      <c r="E1419" s="5" t="n"/>
      <c r="F1419" s="6">
        <f>IF(B1419&amp;""="","",IFERROR(INDEX('الطلاب'!$C$6:$C$505,MATCH(B1419&amp;"",'الطلاب'!$A$6:$A$505,0))&amp;"","كود غير موجود"))</f>
        <v/>
      </c>
      <c r="G1419" s="24">
        <f>IF(OR(B1419&amp;""="",NOT(ISNUMBER(A1419))),"",IF(COUNTIFS($B$6:$B$2005,B1419&amp;"",$A$6:$A$2005,"&gt;"&amp;A1419)=0,1,0))</f>
        <v/>
      </c>
    </row>
    <row r="1420">
      <c r="A1420" s="13" t="n"/>
      <c r="B1420" s="5" t="n"/>
      <c r="C1420" s="19" t="n"/>
      <c r="D1420" s="5" t="n"/>
      <c r="E1420" s="5" t="n"/>
      <c r="F1420" s="6">
        <f>IF(B1420&amp;""="","",IFERROR(INDEX('الطلاب'!$C$6:$C$505,MATCH(B1420&amp;"",'الطلاب'!$A$6:$A$505,0))&amp;"","كود غير موجود"))</f>
        <v/>
      </c>
      <c r="G1420" s="24">
        <f>IF(OR(B1420&amp;""="",NOT(ISNUMBER(A1420))),"",IF(COUNTIFS($B$6:$B$2005,B1420&amp;"",$A$6:$A$2005,"&gt;"&amp;A1420)=0,1,0))</f>
        <v/>
      </c>
    </row>
    <row r="1421">
      <c r="A1421" s="13" t="n"/>
      <c r="B1421" s="5" t="n"/>
      <c r="C1421" s="19" t="n"/>
      <c r="D1421" s="5" t="n"/>
      <c r="E1421" s="5" t="n"/>
      <c r="F1421" s="6">
        <f>IF(B1421&amp;""="","",IFERROR(INDEX('الطلاب'!$C$6:$C$505,MATCH(B1421&amp;"",'الطلاب'!$A$6:$A$505,0))&amp;"","كود غير موجود"))</f>
        <v/>
      </c>
      <c r="G1421" s="24">
        <f>IF(OR(B1421&amp;""="",NOT(ISNUMBER(A1421))),"",IF(COUNTIFS($B$6:$B$2005,B1421&amp;"",$A$6:$A$2005,"&gt;"&amp;A1421)=0,1,0))</f>
        <v/>
      </c>
    </row>
    <row r="1422">
      <c r="A1422" s="13" t="n"/>
      <c r="B1422" s="5" t="n"/>
      <c r="C1422" s="19" t="n"/>
      <c r="D1422" s="5" t="n"/>
      <c r="E1422" s="5" t="n"/>
      <c r="F1422" s="6">
        <f>IF(B1422&amp;""="","",IFERROR(INDEX('الطلاب'!$C$6:$C$505,MATCH(B1422&amp;"",'الطلاب'!$A$6:$A$505,0))&amp;"","كود غير موجود"))</f>
        <v/>
      </c>
      <c r="G1422" s="24">
        <f>IF(OR(B1422&amp;""="",NOT(ISNUMBER(A1422))),"",IF(COUNTIFS($B$6:$B$2005,B1422&amp;"",$A$6:$A$2005,"&gt;"&amp;A1422)=0,1,0))</f>
        <v/>
      </c>
    </row>
    <row r="1423">
      <c r="A1423" s="13" t="n"/>
      <c r="B1423" s="5" t="n"/>
      <c r="C1423" s="19" t="n"/>
      <c r="D1423" s="5" t="n"/>
      <c r="E1423" s="5" t="n"/>
      <c r="F1423" s="6">
        <f>IF(B1423&amp;""="","",IFERROR(INDEX('الطلاب'!$C$6:$C$505,MATCH(B1423&amp;"",'الطلاب'!$A$6:$A$505,0))&amp;"","كود غير موجود"))</f>
        <v/>
      </c>
      <c r="G1423" s="24">
        <f>IF(OR(B1423&amp;""="",NOT(ISNUMBER(A1423))),"",IF(COUNTIFS($B$6:$B$2005,B1423&amp;"",$A$6:$A$2005,"&gt;"&amp;A1423)=0,1,0))</f>
        <v/>
      </c>
    </row>
    <row r="1424">
      <c r="A1424" s="13" t="n"/>
      <c r="B1424" s="5" t="n"/>
      <c r="C1424" s="19" t="n"/>
      <c r="D1424" s="5" t="n"/>
      <c r="E1424" s="5" t="n"/>
      <c r="F1424" s="6">
        <f>IF(B1424&amp;""="","",IFERROR(INDEX('الطلاب'!$C$6:$C$505,MATCH(B1424&amp;"",'الطلاب'!$A$6:$A$505,0))&amp;"","كود غير موجود"))</f>
        <v/>
      </c>
      <c r="G1424" s="24">
        <f>IF(OR(B1424&amp;""="",NOT(ISNUMBER(A1424))),"",IF(COUNTIFS($B$6:$B$2005,B1424&amp;"",$A$6:$A$2005,"&gt;"&amp;A1424)=0,1,0))</f>
        <v/>
      </c>
    </row>
    <row r="1425">
      <c r="A1425" s="13" t="n"/>
      <c r="B1425" s="5" t="n"/>
      <c r="C1425" s="19" t="n"/>
      <c r="D1425" s="5" t="n"/>
      <c r="E1425" s="5" t="n"/>
      <c r="F1425" s="6">
        <f>IF(B1425&amp;""="","",IFERROR(INDEX('الطلاب'!$C$6:$C$505,MATCH(B1425&amp;"",'الطلاب'!$A$6:$A$505,0))&amp;"","كود غير موجود"))</f>
        <v/>
      </c>
      <c r="G1425" s="24">
        <f>IF(OR(B1425&amp;""="",NOT(ISNUMBER(A1425))),"",IF(COUNTIFS($B$6:$B$2005,B1425&amp;"",$A$6:$A$2005,"&gt;"&amp;A1425)=0,1,0))</f>
        <v/>
      </c>
    </row>
    <row r="1426">
      <c r="A1426" s="13" t="n"/>
      <c r="B1426" s="5" t="n"/>
      <c r="C1426" s="19" t="n"/>
      <c r="D1426" s="5" t="n"/>
      <c r="E1426" s="5" t="n"/>
      <c r="F1426" s="6">
        <f>IF(B1426&amp;""="","",IFERROR(INDEX('الطلاب'!$C$6:$C$505,MATCH(B1426&amp;"",'الطلاب'!$A$6:$A$505,0))&amp;"","كود غير موجود"))</f>
        <v/>
      </c>
      <c r="G1426" s="24">
        <f>IF(OR(B1426&amp;""="",NOT(ISNUMBER(A1426))),"",IF(COUNTIFS($B$6:$B$2005,B1426&amp;"",$A$6:$A$2005,"&gt;"&amp;A1426)=0,1,0))</f>
        <v/>
      </c>
    </row>
    <row r="1427">
      <c r="A1427" s="13" t="n"/>
      <c r="B1427" s="5" t="n"/>
      <c r="C1427" s="19" t="n"/>
      <c r="D1427" s="5" t="n"/>
      <c r="E1427" s="5" t="n"/>
      <c r="F1427" s="6">
        <f>IF(B1427&amp;""="","",IFERROR(INDEX('الطلاب'!$C$6:$C$505,MATCH(B1427&amp;"",'الطلاب'!$A$6:$A$505,0))&amp;"","كود غير موجود"))</f>
        <v/>
      </c>
      <c r="G1427" s="24">
        <f>IF(OR(B1427&amp;""="",NOT(ISNUMBER(A1427))),"",IF(COUNTIFS($B$6:$B$2005,B1427&amp;"",$A$6:$A$2005,"&gt;"&amp;A1427)=0,1,0))</f>
        <v/>
      </c>
    </row>
    <row r="1428">
      <c r="A1428" s="13" t="n"/>
      <c r="B1428" s="5" t="n"/>
      <c r="C1428" s="19" t="n"/>
      <c r="D1428" s="5" t="n"/>
      <c r="E1428" s="5" t="n"/>
      <c r="F1428" s="6">
        <f>IF(B1428&amp;""="","",IFERROR(INDEX('الطلاب'!$C$6:$C$505,MATCH(B1428&amp;"",'الطلاب'!$A$6:$A$505,0))&amp;"","كود غير موجود"))</f>
        <v/>
      </c>
      <c r="G1428" s="24">
        <f>IF(OR(B1428&amp;""="",NOT(ISNUMBER(A1428))),"",IF(COUNTIFS($B$6:$B$2005,B1428&amp;"",$A$6:$A$2005,"&gt;"&amp;A1428)=0,1,0))</f>
        <v/>
      </c>
    </row>
    <row r="1429">
      <c r="A1429" s="13" t="n"/>
      <c r="B1429" s="5" t="n"/>
      <c r="C1429" s="19" t="n"/>
      <c r="D1429" s="5" t="n"/>
      <c r="E1429" s="5" t="n"/>
      <c r="F1429" s="6">
        <f>IF(B1429&amp;""="","",IFERROR(INDEX('الطلاب'!$C$6:$C$505,MATCH(B1429&amp;"",'الطلاب'!$A$6:$A$505,0))&amp;"","كود غير موجود"))</f>
        <v/>
      </c>
      <c r="G1429" s="24">
        <f>IF(OR(B1429&amp;""="",NOT(ISNUMBER(A1429))),"",IF(COUNTIFS($B$6:$B$2005,B1429&amp;"",$A$6:$A$2005,"&gt;"&amp;A1429)=0,1,0))</f>
        <v/>
      </c>
    </row>
    <row r="1430">
      <c r="A1430" s="13" t="n"/>
      <c r="B1430" s="5" t="n"/>
      <c r="C1430" s="19" t="n"/>
      <c r="D1430" s="5" t="n"/>
      <c r="E1430" s="5" t="n"/>
      <c r="F1430" s="6">
        <f>IF(B1430&amp;""="","",IFERROR(INDEX('الطلاب'!$C$6:$C$505,MATCH(B1430&amp;"",'الطلاب'!$A$6:$A$505,0))&amp;"","كود غير موجود"))</f>
        <v/>
      </c>
      <c r="G1430" s="24">
        <f>IF(OR(B1430&amp;""="",NOT(ISNUMBER(A1430))),"",IF(COUNTIFS($B$6:$B$2005,B1430&amp;"",$A$6:$A$2005,"&gt;"&amp;A1430)=0,1,0))</f>
        <v/>
      </c>
    </row>
    <row r="1431">
      <c r="A1431" s="13" t="n"/>
      <c r="B1431" s="5" t="n"/>
      <c r="C1431" s="19" t="n"/>
      <c r="D1431" s="5" t="n"/>
      <c r="E1431" s="5" t="n"/>
      <c r="F1431" s="6">
        <f>IF(B1431&amp;""="","",IFERROR(INDEX('الطلاب'!$C$6:$C$505,MATCH(B1431&amp;"",'الطلاب'!$A$6:$A$505,0))&amp;"","كود غير موجود"))</f>
        <v/>
      </c>
      <c r="G1431" s="24">
        <f>IF(OR(B1431&amp;""="",NOT(ISNUMBER(A1431))),"",IF(COUNTIFS($B$6:$B$2005,B1431&amp;"",$A$6:$A$2005,"&gt;"&amp;A1431)=0,1,0))</f>
        <v/>
      </c>
    </row>
    <row r="1432">
      <c r="A1432" s="13" t="n"/>
      <c r="B1432" s="5" t="n"/>
      <c r="C1432" s="19" t="n"/>
      <c r="D1432" s="5" t="n"/>
      <c r="E1432" s="5" t="n"/>
      <c r="F1432" s="6">
        <f>IF(B1432&amp;""="","",IFERROR(INDEX('الطلاب'!$C$6:$C$505,MATCH(B1432&amp;"",'الطلاب'!$A$6:$A$505,0))&amp;"","كود غير موجود"))</f>
        <v/>
      </c>
      <c r="G1432" s="24">
        <f>IF(OR(B1432&amp;""="",NOT(ISNUMBER(A1432))),"",IF(COUNTIFS($B$6:$B$2005,B1432&amp;"",$A$6:$A$2005,"&gt;"&amp;A1432)=0,1,0))</f>
        <v/>
      </c>
    </row>
    <row r="1433">
      <c r="A1433" s="13" t="n"/>
      <c r="B1433" s="5" t="n"/>
      <c r="C1433" s="19" t="n"/>
      <c r="D1433" s="5" t="n"/>
      <c r="E1433" s="5" t="n"/>
      <c r="F1433" s="6">
        <f>IF(B1433&amp;""="","",IFERROR(INDEX('الطلاب'!$C$6:$C$505,MATCH(B1433&amp;"",'الطلاب'!$A$6:$A$505,0))&amp;"","كود غير موجود"))</f>
        <v/>
      </c>
      <c r="G1433" s="24">
        <f>IF(OR(B1433&amp;""="",NOT(ISNUMBER(A1433))),"",IF(COUNTIFS($B$6:$B$2005,B1433&amp;"",$A$6:$A$2005,"&gt;"&amp;A1433)=0,1,0))</f>
        <v/>
      </c>
    </row>
    <row r="1434">
      <c r="A1434" s="13" t="n"/>
      <c r="B1434" s="5" t="n"/>
      <c r="C1434" s="19" t="n"/>
      <c r="D1434" s="5" t="n"/>
      <c r="E1434" s="5" t="n"/>
      <c r="F1434" s="6">
        <f>IF(B1434&amp;""="","",IFERROR(INDEX('الطلاب'!$C$6:$C$505,MATCH(B1434&amp;"",'الطلاب'!$A$6:$A$505,0))&amp;"","كود غير موجود"))</f>
        <v/>
      </c>
      <c r="G1434" s="24">
        <f>IF(OR(B1434&amp;""="",NOT(ISNUMBER(A1434))),"",IF(COUNTIFS($B$6:$B$2005,B1434&amp;"",$A$6:$A$2005,"&gt;"&amp;A1434)=0,1,0))</f>
        <v/>
      </c>
    </row>
    <row r="1435">
      <c r="A1435" s="13" t="n"/>
      <c r="B1435" s="5" t="n"/>
      <c r="C1435" s="19" t="n"/>
      <c r="D1435" s="5" t="n"/>
      <c r="E1435" s="5" t="n"/>
      <c r="F1435" s="6">
        <f>IF(B1435&amp;""="","",IFERROR(INDEX('الطلاب'!$C$6:$C$505,MATCH(B1435&amp;"",'الطلاب'!$A$6:$A$505,0))&amp;"","كود غير موجود"))</f>
        <v/>
      </c>
      <c r="G1435" s="24">
        <f>IF(OR(B1435&amp;""="",NOT(ISNUMBER(A1435))),"",IF(COUNTIFS($B$6:$B$2005,B1435&amp;"",$A$6:$A$2005,"&gt;"&amp;A1435)=0,1,0))</f>
        <v/>
      </c>
    </row>
    <row r="1436">
      <c r="A1436" s="13" t="n"/>
      <c r="B1436" s="5" t="n"/>
      <c r="C1436" s="19" t="n"/>
      <c r="D1436" s="5" t="n"/>
      <c r="E1436" s="5" t="n"/>
      <c r="F1436" s="6">
        <f>IF(B1436&amp;""="","",IFERROR(INDEX('الطلاب'!$C$6:$C$505,MATCH(B1436&amp;"",'الطلاب'!$A$6:$A$505,0))&amp;"","كود غير موجود"))</f>
        <v/>
      </c>
      <c r="G1436" s="24">
        <f>IF(OR(B1436&amp;""="",NOT(ISNUMBER(A1436))),"",IF(COUNTIFS($B$6:$B$2005,B1436&amp;"",$A$6:$A$2005,"&gt;"&amp;A1436)=0,1,0))</f>
        <v/>
      </c>
    </row>
    <row r="1437">
      <c r="A1437" s="13" t="n"/>
      <c r="B1437" s="5" t="n"/>
      <c r="C1437" s="19" t="n"/>
      <c r="D1437" s="5" t="n"/>
      <c r="E1437" s="5" t="n"/>
      <c r="F1437" s="6">
        <f>IF(B1437&amp;""="","",IFERROR(INDEX('الطلاب'!$C$6:$C$505,MATCH(B1437&amp;"",'الطلاب'!$A$6:$A$505,0))&amp;"","كود غير موجود"))</f>
        <v/>
      </c>
      <c r="G1437" s="24">
        <f>IF(OR(B1437&amp;""="",NOT(ISNUMBER(A1437))),"",IF(COUNTIFS($B$6:$B$2005,B1437&amp;"",$A$6:$A$2005,"&gt;"&amp;A1437)=0,1,0))</f>
        <v/>
      </c>
    </row>
    <row r="1438">
      <c r="A1438" s="13" t="n"/>
      <c r="B1438" s="5" t="n"/>
      <c r="C1438" s="19" t="n"/>
      <c r="D1438" s="5" t="n"/>
      <c r="E1438" s="5" t="n"/>
      <c r="F1438" s="6">
        <f>IF(B1438&amp;""="","",IFERROR(INDEX('الطلاب'!$C$6:$C$505,MATCH(B1438&amp;"",'الطلاب'!$A$6:$A$505,0))&amp;"","كود غير موجود"))</f>
        <v/>
      </c>
      <c r="G1438" s="24">
        <f>IF(OR(B1438&amp;""="",NOT(ISNUMBER(A1438))),"",IF(COUNTIFS($B$6:$B$2005,B1438&amp;"",$A$6:$A$2005,"&gt;"&amp;A1438)=0,1,0))</f>
        <v/>
      </c>
    </row>
    <row r="1439">
      <c r="A1439" s="13" t="n"/>
      <c r="B1439" s="5" t="n"/>
      <c r="C1439" s="19" t="n"/>
      <c r="D1439" s="5" t="n"/>
      <c r="E1439" s="5" t="n"/>
      <c r="F1439" s="6">
        <f>IF(B1439&amp;""="","",IFERROR(INDEX('الطلاب'!$C$6:$C$505,MATCH(B1439&amp;"",'الطلاب'!$A$6:$A$505,0))&amp;"","كود غير موجود"))</f>
        <v/>
      </c>
      <c r="G1439" s="24">
        <f>IF(OR(B1439&amp;""="",NOT(ISNUMBER(A1439))),"",IF(COUNTIFS($B$6:$B$2005,B1439&amp;"",$A$6:$A$2005,"&gt;"&amp;A1439)=0,1,0))</f>
        <v/>
      </c>
    </row>
    <row r="1440">
      <c r="A1440" s="13" t="n"/>
      <c r="B1440" s="5" t="n"/>
      <c r="C1440" s="19" t="n"/>
      <c r="D1440" s="5" t="n"/>
      <c r="E1440" s="5" t="n"/>
      <c r="F1440" s="6">
        <f>IF(B1440&amp;""="","",IFERROR(INDEX('الطلاب'!$C$6:$C$505,MATCH(B1440&amp;"",'الطلاب'!$A$6:$A$505,0))&amp;"","كود غير موجود"))</f>
        <v/>
      </c>
      <c r="G1440" s="24">
        <f>IF(OR(B1440&amp;""="",NOT(ISNUMBER(A1440))),"",IF(COUNTIFS($B$6:$B$2005,B1440&amp;"",$A$6:$A$2005,"&gt;"&amp;A1440)=0,1,0))</f>
        <v/>
      </c>
    </row>
    <row r="1441">
      <c r="A1441" s="13" t="n"/>
      <c r="B1441" s="5" t="n"/>
      <c r="C1441" s="19" t="n"/>
      <c r="D1441" s="5" t="n"/>
      <c r="E1441" s="5" t="n"/>
      <c r="F1441" s="6">
        <f>IF(B1441&amp;""="","",IFERROR(INDEX('الطلاب'!$C$6:$C$505,MATCH(B1441&amp;"",'الطلاب'!$A$6:$A$505,0))&amp;"","كود غير موجود"))</f>
        <v/>
      </c>
      <c r="G1441" s="24">
        <f>IF(OR(B1441&amp;""="",NOT(ISNUMBER(A1441))),"",IF(COUNTIFS($B$6:$B$2005,B1441&amp;"",$A$6:$A$2005,"&gt;"&amp;A1441)=0,1,0))</f>
        <v/>
      </c>
    </row>
    <row r="1442">
      <c r="A1442" s="13" t="n"/>
      <c r="B1442" s="5" t="n"/>
      <c r="C1442" s="19" t="n"/>
      <c r="D1442" s="5" t="n"/>
      <c r="E1442" s="5" t="n"/>
      <c r="F1442" s="6">
        <f>IF(B1442&amp;""="","",IFERROR(INDEX('الطلاب'!$C$6:$C$505,MATCH(B1442&amp;"",'الطلاب'!$A$6:$A$505,0))&amp;"","كود غير موجود"))</f>
        <v/>
      </c>
      <c r="G1442" s="24">
        <f>IF(OR(B1442&amp;""="",NOT(ISNUMBER(A1442))),"",IF(COUNTIFS($B$6:$B$2005,B1442&amp;"",$A$6:$A$2005,"&gt;"&amp;A1442)=0,1,0))</f>
        <v/>
      </c>
    </row>
    <row r="1443">
      <c r="A1443" s="13" t="n"/>
      <c r="B1443" s="5" t="n"/>
      <c r="C1443" s="19" t="n"/>
      <c r="D1443" s="5" t="n"/>
      <c r="E1443" s="5" t="n"/>
      <c r="F1443" s="6">
        <f>IF(B1443&amp;""="","",IFERROR(INDEX('الطلاب'!$C$6:$C$505,MATCH(B1443&amp;"",'الطلاب'!$A$6:$A$505,0))&amp;"","كود غير موجود"))</f>
        <v/>
      </c>
      <c r="G1443" s="24">
        <f>IF(OR(B1443&amp;""="",NOT(ISNUMBER(A1443))),"",IF(COUNTIFS($B$6:$B$2005,B1443&amp;"",$A$6:$A$2005,"&gt;"&amp;A1443)=0,1,0))</f>
        <v/>
      </c>
    </row>
    <row r="1444">
      <c r="A1444" s="13" t="n"/>
      <c r="B1444" s="5" t="n"/>
      <c r="C1444" s="19" t="n"/>
      <c r="D1444" s="5" t="n"/>
      <c r="E1444" s="5" t="n"/>
      <c r="F1444" s="6">
        <f>IF(B1444&amp;""="","",IFERROR(INDEX('الطلاب'!$C$6:$C$505,MATCH(B1444&amp;"",'الطلاب'!$A$6:$A$505,0))&amp;"","كود غير موجود"))</f>
        <v/>
      </c>
      <c r="G1444" s="24">
        <f>IF(OR(B1444&amp;""="",NOT(ISNUMBER(A1444))),"",IF(COUNTIFS($B$6:$B$2005,B1444&amp;"",$A$6:$A$2005,"&gt;"&amp;A1444)=0,1,0))</f>
        <v/>
      </c>
    </row>
    <row r="1445">
      <c r="A1445" s="13" t="n"/>
      <c r="B1445" s="5" t="n"/>
      <c r="C1445" s="19" t="n"/>
      <c r="D1445" s="5" t="n"/>
      <c r="E1445" s="5" t="n"/>
      <c r="F1445" s="6">
        <f>IF(B1445&amp;""="","",IFERROR(INDEX('الطلاب'!$C$6:$C$505,MATCH(B1445&amp;"",'الطلاب'!$A$6:$A$505,0))&amp;"","كود غير موجود"))</f>
        <v/>
      </c>
      <c r="G1445" s="24">
        <f>IF(OR(B1445&amp;""="",NOT(ISNUMBER(A1445))),"",IF(COUNTIFS($B$6:$B$2005,B1445&amp;"",$A$6:$A$2005,"&gt;"&amp;A1445)=0,1,0))</f>
        <v/>
      </c>
    </row>
    <row r="1446">
      <c r="A1446" s="13" t="n"/>
      <c r="B1446" s="5" t="n"/>
      <c r="C1446" s="19" t="n"/>
      <c r="D1446" s="5" t="n"/>
      <c r="E1446" s="5" t="n"/>
      <c r="F1446" s="6">
        <f>IF(B1446&amp;""="","",IFERROR(INDEX('الطلاب'!$C$6:$C$505,MATCH(B1446&amp;"",'الطلاب'!$A$6:$A$505,0))&amp;"","كود غير موجود"))</f>
        <v/>
      </c>
      <c r="G1446" s="24">
        <f>IF(OR(B1446&amp;""="",NOT(ISNUMBER(A1446))),"",IF(COUNTIFS($B$6:$B$2005,B1446&amp;"",$A$6:$A$2005,"&gt;"&amp;A1446)=0,1,0))</f>
        <v/>
      </c>
    </row>
    <row r="1447">
      <c r="A1447" s="13" t="n"/>
      <c r="B1447" s="5" t="n"/>
      <c r="C1447" s="19" t="n"/>
      <c r="D1447" s="5" t="n"/>
      <c r="E1447" s="5" t="n"/>
      <c r="F1447" s="6">
        <f>IF(B1447&amp;""="","",IFERROR(INDEX('الطلاب'!$C$6:$C$505,MATCH(B1447&amp;"",'الطلاب'!$A$6:$A$505,0))&amp;"","كود غير موجود"))</f>
        <v/>
      </c>
      <c r="G1447" s="24">
        <f>IF(OR(B1447&amp;""="",NOT(ISNUMBER(A1447))),"",IF(COUNTIFS($B$6:$B$2005,B1447&amp;"",$A$6:$A$2005,"&gt;"&amp;A1447)=0,1,0))</f>
        <v/>
      </c>
    </row>
    <row r="1448">
      <c r="A1448" s="13" t="n"/>
      <c r="B1448" s="5" t="n"/>
      <c r="C1448" s="19" t="n"/>
      <c r="D1448" s="5" t="n"/>
      <c r="E1448" s="5" t="n"/>
      <c r="F1448" s="6">
        <f>IF(B1448&amp;""="","",IFERROR(INDEX('الطلاب'!$C$6:$C$505,MATCH(B1448&amp;"",'الطلاب'!$A$6:$A$505,0))&amp;"","كود غير موجود"))</f>
        <v/>
      </c>
      <c r="G1448" s="24">
        <f>IF(OR(B1448&amp;""="",NOT(ISNUMBER(A1448))),"",IF(COUNTIFS($B$6:$B$2005,B1448&amp;"",$A$6:$A$2005,"&gt;"&amp;A1448)=0,1,0))</f>
        <v/>
      </c>
    </row>
    <row r="1449">
      <c r="A1449" s="13" t="n"/>
      <c r="B1449" s="5" t="n"/>
      <c r="C1449" s="19" t="n"/>
      <c r="D1449" s="5" t="n"/>
      <c r="E1449" s="5" t="n"/>
      <c r="F1449" s="6">
        <f>IF(B1449&amp;""="","",IFERROR(INDEX('الطلاب'!$C$6:$C$505,MATCH(B1449&amp;"",'الطلاب'!$A$6:$A$505,0))&amp;"","كود غير موجود"))</f>
        <v/>
      </c>
      <c r="G1449" s="24">
        <f>IF(OR(B1449&amp;""="",NOT(ISNUMBER(A1449))),"",IF(COUNTIFS($B$6:$B$2005,B1449&amp;"",$A$6:$A$2005,"&gt;"&amp;A1449)=0,1,0))</f>
        <v/>
      </c>
    </row>
    <row r="1450">
      <c r="A1450" s="13" t="n"/>
      <c r="B1450" s="5" t="n"/>
      <c r="C1450" s="19" t="n"/>
      <c r="D1450" s="5" t="n"/>
      <c r="E1450" s="5" t="n"/>
      <c r="F1450" s="6">
        <f>IF(B1450&amp;""="","",IFERROR(INDEX('الطلاب'!$C$6:$C$505,MATCH(B1450&amp;"",'الطلاب'!$A$6:$A$505,0))&amp;"","كود غير موجود"))</f>
        <v/>
      </c>
      <c r="G1450" s="24">
        <f>IF(OR(B1450&amp;""="",NOT(ISNUMBER(A1450))),"",IF(COUNTIFS($B$6:$B$2005,B1450&amp;"",$A$6:$A$2005,"&gt;"&amp;A1450)=0,1,0))</f>
        <v/>
      </c>
    </row>
    <row r="1451">
      <c r="A1451" s="13" t="n"/>
      <c r="B1451" s="5" t="n"/>
      <c r="C1451" s="19" t="n"/>
      <c r="D1451" s="5" t="n"/>
      <c r="E1451" s="5" t="n"/>
      <c r="F1451" s="6">
        <f>IF(B1451&amp;""="","",IFERROR(INDEX('الطلاب'!$C$6:$C$505,MATCH(B1451&amp;"",'الطلاب'!$A$6:$A$505,0))&amp;"","كود غير موجود"))</f>
        <v/>
      </c>
      <c r="G1451" s="24">
        <f>IF(OR(B1451&amp;""="",NOT(ISNUMBER(A1451))),"",IF(COUNTIFS($B$6:$B$2005,B1451&amp;"",$A$6:$A$2005,"&gt;"&amp;A1451)=0,1,0))</f>
        <v/>
      </c>
    </row>
    <row r="1452">
      <c r="A1452" s="13" t="n"/>
      <c r="B1452" s="5" t="n"/>
      <c r="C1452" s="19" t="n"/>
      <c r="D1452" s="5" t="n"/>
      <c r="E1452" s="5" t="n"/>
      <c r="F1452" s="6">
        <f>IF(B1452&amp;""="","",IFERROR(INDEX('الطلاب'!$C$6:$C$505,MATCH(B1452&amp;"",'الطلاب'!$A$6:$A$505,0))&amp;"","كود غير موجود"))</f>
        <v/>
      </c>
      <c r="G1452" s="24">
        <f>IF(OR(B1452&amp;""="",NOT(ISNUMBER(A1452))),"",IF(COUNTIFS($B$6:$B$2005,B1452&amp;"",$A$6:$A$2005,"&gt;"&amp;A1452)=0,1,0))</f>
        <v/>
      </c>
    </row>
    <row r="1453">
      <c r="A1453" s="13" t="n"/>
      <c r="B1453" s="5" t="n"/>
      <c r="C1453" s="19" t="n"/>
      <c r="D1453" s="5" t="n"/>
      <c r="E1453" s="5" t="n"/>
      <c r="F1453" s="6">
        <f>IF(B1453&amp;""="","",IFERROR(INDEX('الطلاب'!$C$6:$C$505,MATCH(B1453&amp;"",'الطلاب'!$A$6:$A$505,0))&amp;"","كود غير موجود"))</f>
        <v/>
      </c>
      <c r="G1453" s="24">
        <f>IF(OR(B1453&amp;""="",NOT(ISNUMBER(A1453))),"",IF(COUNTIFS($B$6:$B$2005,B1453&amp;"",$A$6:$A$2005,"&gt;"&amp;A1453)=0,1,0))</f>
        <v/>
      </c>
    </row>
    <row r="1454">
      <c r="A1454" s="13" t="n"/>
      <c r="B1454" s="5" t="n"/>
      <c r="C1454" s="19" t="n"/>
      <c r="D1454" s="5" t="n"/>
      <c r="E1454" s="5" t="n"/>
      <c r="F1454" s="6">
        <f>IF(B1454&amp;""="","",IFERROR(INDEX('الطلاب'!$C$6:$C$505,MATCH(B1454&amp;"",'الطلاب'!$A$6:$A$505,0))&amp;"","كود غير موجود"))</f>
        <v/>
      </c>
      <c r="G1454" s="24">
        <f>IF(OR(B1454&amp;""="",NOT(ISNUMBER(A1454))),"",IF(COUNTIFS($B$6:$B$2005,B1454&amp;"",$A$6:$A$2005,"&gt;"&amp;A1454)=0,1,0))</f>
        <v/>
      </c>
    </row>
    <row r="1455">
      <c r="A1455" s="13" t="n"/>
      <c r="B1455" s="5" t="n"/>
      <c r="C1455" s="19" t="n"/>
      <c r="D1455" s="5" t="n"/>
      <c r="E1455" s="5" t="n"/>
      <c r="F1455" s="6">
        <f>IF(B1455&amp;""="","",IFERROR(INDEX('الطلاب'!$C$6:$C$505,MATCH(B1455&amp;"",'الطلاب'!$A$6:$A$505,0))&amp;"","كود غير موجود"))</f>
        <v/>
      </c>
      <c r="G1455" s="24">
        <f>IF(OR(B1455&amp;""="",NOT(ISNUMBER(A1455))),"",IF(COUNTIFS($B$6:$B$2005,B1455&amp;"",$A$6:$A$2005,"&gt;"&amp;A1455)=0,1,0))</f>
        <v/>
      </c>
    </row>
    <row r="1456">
      <c r="A1456" s="13" t="n"/>
      <c r="B1456" s="5" t="n"/>
      <c r="C1456" s="19" t="n"/>
      <c r="D1456" s="5" t="n"/>
      <c r="E1456" s="5" t="n"/>
      <c r="F1456" s="6">
        <f>IF(B1456&amp;""="","",IFERROR(INDEX('الطلاب'!$C$6:$C$505,MATCH(B1456&amp;"",'الطلاب'!$A$6:$A$505,0))&amp;"","كود غير موجود"))</f>
        <v/>
      </c>
      <c r="G1456" s="24">
        <f>IF(OR(B1456&amp;""="",NOT(ISNUMBER(A1456))),"",IF(COUNTIFS($B$6:$B$2005,B1456&amp;"",$A$6:$A$2005,"&gt;"&amp;A1456)=0,1,0))</f>
        <v/>
      </c>
    </row>
    <row r="1457">
      <c r="A1457" s="13" t="n"/>
      <c r="B1457" s="5" t="n"/>
      <c r="C1457" s="19" t="n"/>
      <c r="D1457" s="5" t="n"/>
      <c r="E1457" s="5" t="n"/>
      <c r="F1457" s="6">
        <f>IF(B1457&amp;""="","",IFERROR(INDEX('الطلاب'!$C$6:$C$505,MATCH(B1457&amp;"",'الطلاب'!$A$6:$A$505,0))&amp;"","كود غير موجود"))</f>
        <v/>
      </c>
      <c r="G1457" s="24">
        <f>IF(OR(B1457&amp;""="",NOT(ISNUMBER(A1457))),"",IF(COUNTIFS($B$6:$B$2005,B1457&amp;"",$A$6:$A$2005,"&gt;"&amp;A1457)=0,1,0))</f>
        <v/>
      </c>
    </row>
    <row r="1458">
      <c r="A1458" s="13" t="n"/>
      <c r="B1458" s="5" t="n"/>
      <c r="C1458" s="19" t="n"/>
      <c r="D1458" s="5" t="n"/>
      <c r="E1458" s="5" t="n"/>
      <c r="F1458" s="6">
        <f>IF(B1458&amp;""="","",IFERROR(INDEX('الطلاب'!$C$6:$C$505,MATCH(B1458&amp;"",'الطلاب'!$A$6:$A$505,0))&amp;"","كود غير موجود"))</f>
        <v/>
      </c>
      <c r="G1458" s="24">
        <f>IF(OR(B1458&amp;""="",NOT(ISNUMBER(A1458))),"",IF(COUNTIFS($B$6:$B$2005,B1458&amp;"",$A$6:$A$2005,"&gt;"&amp;A1458)=0,1,0))</f>
        <v/>
      </c>
    </row>
    <row r="1459">
      <c r="A1459" s="13" t="n"/>
      <c r="B1459" s="5" t="n"/>
      <c r="C1459" s="19" t="n"/>
      <c r="D1459" s="5" t="n"/>
      <c r="E1459" s="5" t="n"/>
      <c r="F1459" s="6">
        <f>IF(B1459&amp;""="","",IFERROR(INDEX('الطلاب'!$C$6:$C$505,MATCH(B1459&amp;"",'الطلاب'!$A$6:$A$505,0))&amp;"","كود غير موجود"))</f>
        <v/>
      </c>
      <c r="G1459" s="24">
        <f>IF(OR(B1459&amp;""="",NOT(ISNUMBER(A1459))),"",IF(COUNTIFS($B$6:$B$2005,B1459&amp;"",$A$6:$A$2005,"&gt;"&amp;A1459)=0,1,0))</f>
        <v/>
      </c>
    </row>
    <row r="1460">
      <c r="A1460" s="13" t="n"/>
      <c r="B1460" s="5" t="n"/>
      <c r="C1460" s="19" t="n"/>
      <c r="D1460" s="5" t="n"/>
      <c r="E1460" s="5" t="n"/>
      <c r="F1460" s="6">
        <f>IF(B1460&amp;""="","",IFERROR(INDEX('الطلاب'!$C$6:$C$505,MATCH(B1460&amp;"",'الطلاب'!$A$6:$A$505,0))&amp;"","كود غير موجود"))</f>
        <v/>
      </c>
      <c r="G1460" s="24">
        <f>IF(OR(B1460&amp;""="",NOT(ISNUMBER(A1460))),"",IF(COUNTIFS($B$6:$B$2005,B1460&amp;"",$A$6:$A$2005,"&gt;"&amp;A1460)=0,1,0))</f>
        <v/>
      </c>
    </row>
    <row r="1461">
      <c r="A1461" s="13" t="n"/>
      <c r="B1461" s="5" t="n"/>
      <c r="C1461" s="19" t="n"/>
      <c r="D1461" s="5" t="n"/>
      <c r="E1461" s="5" t="n"/>
      <c r="F1461" s="6">
        <f>IF(B1461&amp;""="","",IFERROR(INDEX('الطلاب'!$C$6:$C$505,MATCH(B1461&amp;"",'الطلاب'!$A$6:$A$505,0))&amp;"","كود غير موجود"))</f>
        <v/>
      </c>
      <c r="G1461" s="24">
        <f>IF(OR(B1461&amp;""="",NOT(ISNUMBER(A1461))),"",IF(COUNTIFS($B$6:$B$2005,B1461&amp;"",$A$6:$A$2005,"&gt;"&amp;A1461)=0,1,0))</f>
        <v/>
      </c>
    </row>
    <row r="1462">
      <c r="A1462" s="13" t="n"/>
      <c r="B1462" s="5" t="n"/>
      <c r="C1462" s="19" t="n"/>
      <c r="D1462" s="5" t="n"/>
      <c r="E1462" s="5" t="n"/>
      <c r="F1462" s="6">
        <f>IF(B1462&amp;""="","",IFERROR(INDEX('الطلاب'!$C$6:$C$505,MATCH(B1462&amp;"",'الطلاب'!$A$6:$A$505,0))&amp;"","كود غير موجود"))</f>
        <v/>
      </c>
      <c r="G1462" s="24">
        <f>IF(OR(B1462&amp;""="",NOT(ISNUMBER(A1462))),"",IF(COUNTIFS($B$6:$B$2005,B1462&amp;"",$A$6:$A$2005,"&gt;"&amp;A1462)=0,1,0))</f>
        <v/>
      </c>
    </row>
    <row r="1463">
      <c r="A1463" s="13" t="n"/>
      <c r="B1463" s="5" t="n"/>
      <c r="C1463" s="19" t="n"/>
      <c r="D1463" s="5" t="n"/>
      <c r="E1463" s="5" t="n"/>
      <c r="F1463" s="6">
        <f>IF(B1463&amp;""="","",IFERROR(INDEX('الطلاب'!$C$6:$C$505,MATCH(B1463&amp;"",'الطلاب'!$A$6:$A$505,0))&amp;"","كود غير موجود"))</f>
        <v/>
      </c>
      <c r="G1463" s="24">
        <f>IF(OR(B1463&amp;""="",NOT(ISNUMBER(A1463))),"",IF(COUNTIFS($B$6:$B$2005,B1463&amp;"",$A$6:$A$2005,"&gt;"&amp;A1463)=0,1,0))</f>
        <v/>
      </c>
    </row>
    <row r="1464">
      <c r="A1464" s="13" t="n"/>
      <c r="B1464" s="5" t="n"/>
      <c r="C1464" s="19" t="n"/>
      <c r="D1464" s="5" t="n"/>
      <c r="E1464" s="5" t="n"/>
      <c r="F1464" s="6">
        <f>IF(B1464&amp;""="","",IFERROR(INDEX('الطلاب'!$C$6:$C$505,MATCH(B1464&amp;"",'الطلاب'!$A$6:$A$505,0))&amp;"","كود غير موجود"))</f>
        <v/>
      </c>
      <c r="G1464" s="24">
        <f>IF(OR(B1464&amp;""="",NOT(ISNUMBER(A1464))),"",IF(COUNTIFS($B$6:$B$2005,B1464&amp;"",$A$6:$A$2005,"&gt;"&amp;A1464)=0,1,0))</f>
        <v/>
      </c>
    </row>
    <row r="1465">
      <c r="A1465" s="13" t="n"/>
      <c r="B1465" s="5" t="n"/>
      <c r="C1465" s="19" t="n"/>
      <c r="D1465" s="5" t="n"/>
      <c r="E1465" s="5" t="n"/>
      <c r="F1465" s="6">
        <f>IF(B1465&amp;""="","",IFERROR(INDEX('الطلاب'!$C$6:$C$505,MATCH(B1465&amp;"",'الطلاب'!$A$6:$A$505,0))&amp;"","كود غير موجود"))</f>
        <v/>
      </c>
      <c r="G1465" s="24">
        <f>IF(OR(B1465&amp;""="",NOT(ISNUMBER(A1465))),"",IF(COUNTIFS($B$6:$B$2005,B1465&amp;"",$A$6:$A$2005,"&gt;"&amp;A1465)=0,1,0))</f>
        <v/>
      </c>
    </row>
    <row r="1466">
      <c r="A1466" s="13" t="n"/>
      <c r="B1466" s="5" t="n"/>
      <c r="C1466" s="19" t="n"/>
      <c r="D1466" s="5" t="n"/>
      <c r="E1466" s="5" t="n"/>
      <c r="F1466" s="6">
        <f>IF(B1466&amp;""="","",IFERROR(INDEX('الطلاب'!$C$6:$C$505,MATCH(B1466&amp;"",'الطلاب'!$A$6:$A$505,0))&amp;"","كود غير موجود"))</f>
        <v/>
      </c>
      <c r="G1466" s="24">
        <f>IF(OR(B1466&amp;""="",NOT(ISNUMBER(A1466))),"",IF(COUNTIFS($B$6:$B$2005,B1466&amp;"",$A$6:$A$2005,"&gt;"&amp;A1466)=0,1,0))</f>
        <v/>
      </c>
    </row>
    <row r="1467">
      <c r="A1467" s="13" t="n"/>
      <c r="B1467" s="5" t="n"/>
      <c r="C1467" s="19" t="n"/>
      <c r="D1467" s="5" t="n"/>
      <c r="E1467" s="5" t="n"/>
      <c r="F1467" s="6">
        <f>IF(B1467&amp;""="","",IFERROR(INDEX('الطلاب'!$C$6:$C$505,MATCH(B1467&amp;"",'الطلاب'!$A$6:$A$505,0))&amp;"","كود غير موجود"))</f>
        <v/>
      </c>
      <c r="G1467" s="24">
        <f>IF(OR(B1467&amp;""="",NOT(ISNUMBER(A1467))),"",IF(COUNTIFS($B$6:$B$2005,B1467&amp;"",$A$6:$A$2005,"&gt;"&amp;A1467)=0,1,0))</f>
        <v/>
      </c>
    </row>
    <row r="1468">
      <c r="A1468" s="13" t="n"/>
      <c r="B1468" s="5" t="n"/>
      <c r="C1468" s="19" t="n"/>
      <c r="D1468" s="5" t="n"/>
      <c r="E1468" s="5" t="n"/>
      <c r="F1468" s="6">
        <f>IF(B1468&amp;""="","",IFERROR(INDEX('الطلاب'!$C$6:$C$505,MATCH(B1468&amp;"",'الطلاب'!$A$6:$A$505,0))&amp;"","كود غير موجود"))</f>
        <v/>
      </c>
      <c r="G1468" s="24">
        <f>IF(OR(B1468&amp;""="",NOT(ISNUMBER(A1468))),"",IF(COUNTIFS($B$6:$B$2005,B1468&amp;"",$A$6:$A$2005,"&gt;"&amp;A1468)=0,1,0))</f>
        <v/>
      </c>
    </row>
    <row r="1469">
      <c r="A1469" s="13" t="n"/>
      <c r="B1469" s="5" t="n"/>
      <c r="C1469" s="19" t="n"/>
      <c r="D1469" s="5" t="n"/>
      <c r="E1469" s="5" t="n"/>
      <c r="F1469" s="6">
        <f>IF(B1469&amp;""="","",IFERROR(INDEX('الطلاب'!$C$6:$C$505,MATCH(B1469&amp;"",'الطلاب'!$A$6:$A$505,0))&amp;"","كود غير موجود"))</f>
        <v/>
      </c>
      <c r="G1469" s="24">
        <f>IF(OR(B1469&amp;""="",NOT(ISNUMBER(A1469))),"",IF(COUNTIFS($B$6:$B$2005,B1469&amp;"",$A$6:$A$2005,"&gt;"&amp;A1469)=0,1,0))</f>
        <v/>
      </c>
    </row>
    <row r="1470">
      <c r="A1470" s="13" t="n"/>
      <c r="B1470" s="5" t="n"/>
      <c r="C1470" s="19" t="n"/>
      <c r="D1470" s="5" t="n"/>
      <c r="E1470" s="5" t="n"/>
      <c r="F1470" s="6">
        <f>IF(B1470&amp;""="","",IFERROR(INDEX('الطلاب'!$C$6:$C$505,MATCH(B1470&amp;"",'الطلاب'!$A$6:$A$505,0))&amp;"","كود غير موجود"))</f>
        <v/>
      </c>
      <c r="G1470" s="24">
        <f>IF(OR(B1470&amp;""="",NOT(ISNUMBER(A1470))),"",IF(COUNTIFS($B$6:$B$2005,B1470&amp;"",$A$6:$A$2005,"&gt;"&amp;A1470)=0,1,0))</f>
        <v/>
      </c>
    </row>
    <row r="1471">
      <c r="A1471" s="13" t="n"/>
      <c r="B1471" s="5" t="n"/>
      <c r="C1471" s="19" t="n"/>
      <c r="D1471" s="5" t="n"/>
      <c r="E1471" s="5" t="n"/>
      <c r="F1471" s="6">
        <f>IF(B1471&amp;""="","",IFERROR(INDEX('الطلاب'!$C$6:$C$505,MATCH(B1471&amp;"",'الطلاب'!$A$6:$A$505,0))&amp;"","كود غير موجود"))</f>
        <v/>
      </c>
      <c r="G1471" s="24">
        <f>IF(OR(B1471&amp;""="",NOT(ISNUMBER(A1471))),"",IF(COUNTIFS($B$6:$B$2005,B1471&amp;"",$A$6:$A$2005,"&gt;"&amp;A1471)=0,1,0))</f>
        <v/>
      </c>
    </row>
    <row r="1472">
      <c r="A1472" s="13" t="n"/>
      <c r="B1472" s="5" t="n"/>
      <c r="C1472" s="19" t="n"/>
      <c r="D1472" s="5" t="n"/>
      <c r="E1472" s="5" t="n"/>
      <c r="F1472" s="6">
        <f>IF(B1472&amp;""="","",IFERROR(INDEX('الطلاب'!$C$6:$C$505,MATCH(B1472&amp;"",'الطلاب'!$A$6:$A$505,0))&amp;"","كود غير موجود"))</f>
        <v/>
      </c>
      <c r="G1472" s="24">
        <f>IF(OR(B1472&amp;""="",NOT(ISNUMBER(A1472))),"",IF(COUNTIFS($B$6:$B$2005,B1472&amp;"",$A$6:$A$2005,"&gt;"&amp;A1472)=0,1,0))</f>
        <v/>
      </c>
    </row>
    <row r="1473">
      <c r="A1473" s="13" t="n"/>
      <c r="B1473" s="5" t="n"/>
      <c r="C1473" s="19" t="n"/>
      <c r="D1473" s="5" t="n"/>
      <c r="E1473" s="5" t="n"/>
      <c r="F1473" s="6">
        <f>IF(B1473&amp;""="","",IFERROR(INDEX('الطلاب'!$C$6:$C$505,MATCH(B1473&amp;"",'الطلاب'!$A$6:$A$505,0))&amp;"","كود غير موجود"))</f>
        <v/>
      </c>
      <c r="G1473" s="24">
        <f>IF(OR(B1473&amp;""="",NOT(ISNUMBER(A1473))),"",IF(COUNTIFS($B$6:$B$2005,B1473&amp;"",$A$6:$A$2005,"&gt;"&amp;A1473)=0,1,0))</f>
        <v/>
      </c>
    </row>
    <row r="1474">
      <c r="A1474" s="13" t="n"/>
      <c r="B1474" s="5" t="n"/>
      <c r="C1474" s="19" t="n"/>
      <c r="D1474" s="5" t="n"/>
      <c r="E1474" s="5" t="n"/>
      <c r="F1474" s="6">
        <f>IF(B1474&amp;""="","",IFERROR(INDEX('الطلاب'!$C$6:$C$505,MATCH(B1474&amp;"",'الطلاب'!$A$6:$A$505,0))&amp;"","كود غير موجود"))</f>
        <v/>
      </c>
      <c r="G1474" s="24">
        <f>IF(OR(B1474&amp;""="",NOT(ISNUMBER(A1474))),"",IF(COUNTIFS($B$6:$B$2005,B1474&amp;"",$A$6:$A$2005,"&gt;"&amp;A1474)=0,1,0))</f>
        <v/>
      </c>
    </row>
    <row r="1475">
      <c r="A1475" s="13" t="n"/>
      <c r="B1475" s="5" t="n"/>
      <c r="C1475" s="19" t="n"/>
      <c r="D1475" s="5" t="n"/>
      <c r="E1475" s="5" t="n"/>
      <c r="F1475" s="6">
        <f>IF(B1475&amp;""="","",IFERROR(INDEX('الطلاب'!$C$6:$C$505,MATCH(B1475&amp;"",'الطلاب'!$A$6:$A$505,0))&amp;"","كود غير موجود"))</f>
        <v/>
      </c>
      <c r="G1475" s="24">
        <f>IF(OR(B1475&amp;""="",NOT(ISNUMBER(A1475))),"",IF(COUNTIFS($B$6:$B$2005,B1475&amp;"",$A$6:$A$2005,"&gt;"&amp;A1475)=0,1,0))</f>
        <v/>
      </c>
    </row>
    <row r="1476">
      <c r="A1476" s="13" t="n"/>
      <c r="B1476" s="5" t="n"/>
      <c r="C1476" s="19" t="n"/>
      <c r="D1476" s="5" t="n"/>
      <c r="E1476" s="5" t="n"/>
      <c r="F1476" s="6">
        <f>IF(B1476&amp;""="","",IFERROR(INDEX('الطلاب'!$C$6:$C$505,MATCH(B1476&amp;"",'الطلاب'!$A$6:$A$505,0))&amp;"","كود غير موجود"))</f>
        <v/>
      </c>
      <c r="G1476" s="24">
        <f>IF(OR(B1476&amp;""="",NOT(ISNUMBER(A1476))),"",IF(COUNTIFS($B$6:$B$2005,B1476&amp;"",$A$6:$A$2005,"&gt;"&amp;A1476)=0,1,0))</f>
        <v/>
      </c>
    </row>
    <row r="1477">
      <c r="A1477" s="13" t="n"/>
      <c r="B1477" s="5" t="n"/>
      <c r="C1477" s="19" t="n"/>
      <c r="D1477" s="5" t="n"/>
      <c r="E1477" s="5" t="n"/>
      <c r="F1477" s="6">
        <f>IF(B1477&amp;""="","",IFERROR(INDEX('الطلاب'!$C$6:$C$505,MATCH(B1477&amp;"",'الطلاب'!$A$6:$A$505,0))&amp;"","كود غير موجود"))</f>
        <v/>
      </c>
      <c r="G1477" s="24">
        <f>IF(OR(B1477&amp;""="",NOT(ISNUMBER(A1477))),"",IF(COUNTIFS($B$6:$B$2005,B1477&amp;"",$A$6:$A$2005,"&gt;"&amp;A1477)=0,1,0))</f>
        <v/>
      </c>
    </row>
    <row r="1478">
      <c r="A1478" s="13" t="n"/>
      <c r="B1478" s="5" t="n"/>
      <c r="C1478" s="19" t="n"/>
      <c r="D1478" s="5" t="n"/>
      <c r="E1478" s="5" t="n"/>
      <c r="F1478" s="6">
        <f>IF(B1478&amp;""="","",IFERROR(INDEX('الطلاب'!$C$6:$C$505,MATCH(B1478&amp;"",'الطلاب'!$A$6:$A$505,0))&amp;"","كود غير موجود"))</f>
        <v/>
      </c>
      <c r="G1478" s="24">
        <f>IF(OR(B1478&amp;""="",NOT(ISNUMBER(A1478))),"",IF(COUNTIFS($B$6:$B$2005,B1478&amp;"",$A$6:$A$2005,"&gt;"&amp;A1478)=0,1,0))</f>
        <v/>
      </c>
    </row>
    <row r="1479">
      <c r="A1479" s="13" t="n"/>
      <c r="B1479" s="5" t="n"/>
      <c r="C1479" s="19" t="n"/>
      <c r="D1479" s="5" t="n"/>
      <c r="E1479" s="5" t="n"/>
      <c r="F1479" s="6">
        <f>IF(B1479&amp;""="","",IFERROR(INDEX('الطلاب'!$C$6:$C$505,MATCH(B1479&amp;"",'الطلاب'!$A$6:$A$505,0))&amp;"","كود غير موجود"))</f>
        <v/>
      </c>
      <c r="G1479" s="24">
        <f>IF(OR(B1479&amp;""="",NOT(ISNUMBER(A1479))),"",IF(COUNTIFS($B$6:$B$2005,B1479&amp;"",$A$6:$A$2005,"&gt;"&amp;A1479)=0,1,0))</f>
        <v/>
      </c>
    </row>
    <row r="1480">
      <c r="A1480" s="13" t="n"/>
      <c r="B1480" s="5" t="n"/>
      <c r="C1480" s="19" t="n"/>
      <c r="D1480" s="5" t="n"/>
      <c r="E1480" s="5" t="n"/>
      <c r="F1480" s="6">
        <f>IF(B1480&amp;""="","",IFERROR(INDEX('الطلاب'!$C$6:$C$505,MATCH(B1480&amp;"",'الطلاب'!$A$6:$A$505,0))&amp;"","كود غير موجود"))</f>
        <v/>
      </c>
      <c r="G1480" s="24">
        <f>IF(OR(B1480&amp;""="",NOT(ISNUMBER(A1480))),"",IF(COUNTIFS($B$6:$B$2005,B1480&amp;"",$A$6:$A$2005,"&gt;"&amp;A1480)=0,1,0))</f>
        <v/>
      </c>
    </row>
    <row r="1481">
      <c r="A1481" s="13" t="n"/>
      <c r="B1481" s="5" t="n"/>
      <c r="C1481" s="19" t="n"/>
      <c r="D1481" s="5" t="n"/>
      <c r="E1481" s="5" t="n"/>
      <c r="F1481" s="6">
        <f>IF(B1481&amp;""="","",IFERROR(INDEX('الطلاب'!$C$6:$C$505,MATCH(B1481&amp;"",'الطلاب'!$A$6:$A$505,0))&amp;"","كود غير موجود"))</f>
        <v/>
      </c>
      <c r="G1481" s="24">
        <f>IF(OR(B1481&amp;""="",NOT(ISNUMBER(A1481))),"",IF(COUNTIFS($B$6:$B$2005,B1481&amp;"",$A$6:$A$2005,"&gt;"&amp;A1481)=0,1,0))</f>
        <v/>
      </c>
    </row>
    <row r="1482">
      <c r="A1482" s="13" t="n"/>
      <c r="B1482" s="5" t="n"/>
      <c r="C1482" s="19" t="n"/>
      <c r="D1482" s="5" t="n"/>
      <c r="E1482" s="5" t="n"/>
      <c r="F1482" s="6">
        <f>IF(B1482&amp;""="","",IFERROR(INDEX('الطلاب'!$C$6:$C$505,MATCH(B1482&amp;"",'الطلاب'!$A$6:$A$505,0))&amp;"","كود غير موجود"))</f>
        <v/>
      </c>
      <c r="G1482" s="24">
        <f>IF(OR(B1482&amp;""="",NOT(ISNUMBER(A1482))),"",IF(COUNTIFS($B$6:$B$2005,B1482&amp;"",$A$6:$A$2005,"&gt;"&amp;A1482)=0,1,0))</f>
        <v/>
      </c>
    </row>
    <row r="1483">
      <c r="A1483" s="13" t="n"/>
      <c r="B1483" s="5" t="n"/>
      <c r="C1483" s="19" t="n"/>
      <c r="D1483" s="5" t="n"/>
      <c r="E1483" s="5" t="n"/>
      <c r="F1483" s="6">
        <f>IF(B1483&amp;""="","",IFERROR(INDEX('الطلاب'!$C$6:$C$505,MATCH(B1483&amp;"",'الطلاب'!$A$6:$A$505,0))&amp;"","كود غير موجود"))</f>
        <v/>
      </c>
      <c r="G1483" s="24">
        <f>IF(OR(B1483&amp;""="",NOT(ISNUMBER(A1483))),"",IF(COUNTIFS($B$6:$B$2005,B1483&amp;"",$A$6:$A$2005,"&gt;"&amp;A1483)=0,1,0))</f>
        <v/>
      </c>
    </row>
    <row r="1484">
      <c r="A1484" s="13" t="n"/>
      <c r="B1484" s="5" t="n"/>
      <c r="C1484" s="19" t="n"/>
      <c r="D1484" s="5" t="n"/>
      <c r="E1484" s="5" t="n"/>
      <c r="F1484" s="6">
        <f>IF(B1484&amp;""="","",IFERROR(INDEX('الطلاب'!$C$6:$C$505,MATCH(B1484&amp;"",'الطلاب'!$A$6:$A$505,0))&amp;"","كود غير موجود"))</f>
        <v/>
      </c>
      <c r="G1484" s="24">
        <f>IF(OR(B1484&amp;""="",NOT(ISNUMBER(A1484))),"",IF(COUNTIFS($B$6:$B$2005,B1484&amp;"",$A$6:$A$2005,"&gt;"&amp;A1484)=0,1,0))</f>
        <v/>
      </c>
    </row>
    <row r="1485">
      <c r="A1485" s="13" t="n"/>
      <c r="B1485" s="5" t="n"/>
      <c r="C1485" s="19" t="n"/>
      <c r="D1485" s="5" t="n"/>
      <c r="E1485" s="5" t="n"/>
      <c r="F1485" s="6">
        <f>IF(B1485&amp;""="","",IFERROR(INDEX('الطلاب'!$C$6:$C$505,MATCH(B1485&amp;"",'الطلاب'!$A$6:$A$505,0))&amp;"","كود غير موجود"))</f>
        <v/>
      </c>
      <c r="G1485" s="24">
        <f>IF(OR(B1485&amp;""="",NOT(ISNUMBER(A1485))),"",IF(COUNTIFS($B$6:$B$2005,B1485&amp;"",$A$6:$A$2005,"&gt;"&amp;A1485)=0,1,0))</f>
        <v/>
      </c>
    </row>
    <row r="1486">
      <c r="A1486" s="13" t="n"/>
      <c r="B1486" s="5" t="n"/>
      <c r="C1486" s="19" t="n"/>
      <c r="D1486" s="5" t="n"/>
      <c r="E1486" s="5" t="n"/>
      <c r="F1486" s="6">
        <f>IF(B1486&amp;""="","",IFERROR(INDEX('الطلاب'!$C$6:$C$505,MATCH(B1486&amp;"",'الطلاب'!$A$6:$A$505,0))&amp;"","كود غير موجود"))</f>
        <v/>
      </c>
      <c r="G1486" s="24">
        <f>IF(OR(B1486&amp;""="",NOT(ISNUMBER(A1486))),"",IF(COUNTIFS($B$6:$B$2005,B1486&amp;"",$A$6:$A$2005,"&gt;"&amp;A1486)=0,1,0))</f>
        <v/>
      </c>
    </row>
    <row r="1487">
      <c r="A1487" s="13" t="n"/>
      <c r="B1487" s="5" t="n"/>
      <c r="C1487" s="19" t="n"/>
      <c r="D1487" s="5" t="n"/>
      <c r="E1487" s="5" t="n"/>
      <c r="F1487" s="6">
        <f>IF(B1487&amp;""="","",IFERROR(INDEX('الطلاب'!$C$6:$C$505,MATCH(B1487&amp;"",'الطلاب'!$A$6:$A$505,0))&amp;"","كود غير موجود"))</f>
        <v/>
      </c>
      <c r="G1487" s="24">
        <f>IF(OR(B1487&amp;""="",NOT(ISNUMBER(A1487))),"",IF(COUNTIFS($B$6:$B$2005,B1487&amp;"",$A$6:$A$2005,"&gt;"&amp;A1487)=0,1,0))</f>
        <v/>
      </c>
    </row>
    <row r="1488">
      <c r="A1488" s="13" t="n"/>
      <c r="B1488" s="5" t="n"/>
      <c r="C1488" s="19" t="n"/>
      <c r="D1488" s="5" t="n"/>
      <c r="E1488" s="5" t="n"/>
      <c r="F1488" s="6">
        <f>IF(B1488&amp;""="","",IFERROR(INDEX('الطلاب'!$C$6:$C$505,MATCH(B1488&amp;"",'الطلاب'!$A$6:$A$505,0))&amp;"","كود غير موجود"))</f>
        <v/>
      </c>
      <c r="G1488" s="24">
        <f>IF(OR(B1488&amp;""="",NOT(ISNUMBER(A1488))),"",IF(COUNTIFS($B$6:$B$2005,B1488&amp;"",$A$6:$A$2005,"&gt;"&amp;A1488)=0,1,0))</f>
        <v/>
      </c>
    </row>
    <row r="1489">
      <c r="A1489" s="13" t="n"/>
      <c r="B1489" s="5" t="n"/>
      <c r="C1489" s="19" t="n"/>
      <c r="D1489" s="5" t="n"/>
      <c r="E1489" s="5" t="n"/>
      <c r="F1489" s="6">
        <f>IF(B1489&amp;""="","",IFERROR(INDEX('الطلاب'!$C$6:$C$505,MATCH(B1489&amp;"",'الطلاب'!$A$6:$A$505,0))&amp;"","كود غير موجود"))</f>
        <v/>
      </c>
      <c r="G1489" s="24">
        <f>IF(OR(B1489&amp;""="",NOT(ISNUMBER(A1489))),"",IF(COUNTIFS($B$6:$B$2005,B1489&amp;"",$A$6:$A$2005,"&gt;"&amp;A1489)=0,1,0))</f>
        <v/>
      </c>
    </row>
    <row r="1490">
      <c r="A1490" s="13" t="n"/>
      <c r="B1490" s="5" t="n"/>
      <c r="C1490" s="19" t="n"/>
      <c r="D1490" s="5" t="n"/>
      <c r="E1490" s="5" t="n"/>
      <c r="F1490" s="6">
        <f>IF(B1490&amp;""="","",IFERROR(INDEX('الطلاب'!$C$6:$C$505,MATCH(B1490&amp;"",'الطلاب'!$A$6:$A$505,0))&amp;"","كود غير موجود"))</f>
        <v/>
      </c>
      <c r="G1490" s="24">
        <f>IF(OR(B1490&amp;""="",NOT(ISNUMBER(A1490))),"",IF(COUNTIFS($B$6:$B$2005,B1490&amp;"",$A$6:$A$2005,"&gt;"&amp;A1490)=0,1,0))</f>
        <v/>
      </c>
    </row>
    <row r="1491">
      <c r="A1491" s="13" t="n"/>
      <c r="B1491" s="5" t="n"/>
      <c r="C1491" s="19" t="n"/>
      <c r="D1491" s="5" t="n"/>
      <c r="E1491" s="5" t="n"/>
      <c r="F1491" s="6">
        <f>IF(B1491&amp;""="","",IFERROR(INDEX('الطلاب'!$C$6:$C$505,MATCH(B1491&amp;"",'الطلاب'!$A$6:$A$505,0))&amp;"","كود غير موجود"))</f>
        <v/>
      </c>
      <c r="G1491" s="24">
        <f>IF(OR(B1491&amp;""="",NOT(ISNUMBER(A1491))),"",IF(COUNTIFS($B$6:$B$2005,B1491&amp;"",$A$6:$A$2005,"&gt;"&amp;A1491)=0,1,0))</f>
        <v/>
      </c>
    </row>
    <row r="1492">
      <c r="A1492" s="13" t="n"/>
      <c r="B1492" s="5" t="n"/>
      <c r="C1492" s="19" t="n"/>
      <c r="D1492" s="5" t="n"/>
      <c r="E1492" s="5" t="n"/>
      <c r="F1492" s="6">
        <f>IF(B1492&amp;""="","",IFERROR(INDEX('الطلاب'!$C$6:$C$505,MATCH(B1492&amp;"",'الطلاب'!$A$6:$A$505,0))&amp;"","كود غير موجود"))</f>
        <v/>
      </c>
      <c r="G1492" s="24">
        <f>IF(OR(B1492&amp;""="",NOT(ISNUMBER(A1492))),"",IF(COUNTIFS($B$6:$B$2005,B1492&amp;"",$A$6:$A$2005,"&gt;"&amp;A1492)=0,1,0))</f>
        <v/>
      </c>
    </row>
    <row r="1493">
      <c r="A1493" s="13" t="n"/>
      <c r="B1493" s="5" t="n"/>
      <c r="C1493" s="19" t="n"/>
      <c r="D1493" s="5" t="n"/>
      <c r="E1493" s="5" t="n"/>
      <c r="F1493" s="6">
        <f>IF(B1493&amp;""="","",IFERROR(INDEX('الطلاب'!$C$6:$C$505,MATCH(B1493&amp;"",'الطلاب'!$A$6:$A$505,0))&amp;"","كود غير موجود"))</f>
        <v/>
      </c>
      <c r="G1493" s="24">
        <f>IF(OR(B1493&amp;""="",NOT(ISNUMBER(A1493))),"",IF(COUNTIFS($B$6:$B$2005,B1493&amp;"",$A$6:$A$2005,"&gt;"&amp;A1493)=0,1,0))</f>
        <v/>
      </c>
    </row>
    <row r="1494">
      <c r="A1494" s="13" t="n"/>
      <c r="B1494" s="5" t="n"/>
      <c r="C1494" s="19" t="n"/>
      <c r="D1494" s="5" t="n"/>
      <c r="E1494" s="5" t="n"/>
      <c r="F1494" s="6">
        <f>IF(B1494&amp;""="","",IFERROR(INDEX('الطلاب'!$C$6:$C$505,MATCH(B1494&amp;"",'الطلاب'!$A$6:$A$505,0))&amp;"","كود غير موجود"))</f>
        <v/>
      </c>
      <c r="G1494" s="24">
        <f>IF(OR(B1494&amp;""="",NOT(ISNUMBER(A1494))),"",IF(COUNTIFS($B$6:$B$2005,B1494&amp;"",$A$6:$A$2005,"&gt;"&amp;A1494)=0,1,0))</f>
        <v/>
      </c>
    </row>
    <row r="1495">
      <c r="A1495" s="13" t="n"/>
      <c r="B1495" s="5" t="n"/>
      <c r="C1495" s="19" t="n"/>
      <c r="D1495" s="5" t="n"/>
      <c r="E1495" s="5" t="n"/>
      <c r="F1495" s="6">
        <f>IF(B1495&amp;""="","",IFERROR(INDEX('الطلاب'!$C$6:$C$505,MATCH(B1495&amp;"",'الطلاب'!$A$6:$A$505,0))&amp;"","كود غير موجود"))</f>
        <v/>
      </c>
      <c r="G1495" s="24">
        <f>IF(OR(B1495&amp;""="",NOT(ISNUMBER(A1495))),"",IF(COUNTIFS($B$6:$B$2005,B1495&amp;"",$A$6:$A$2005,"&gt;"&amp;A1495)=0,1,0))</f>
        <v/>
      </c>
    </row>
    <row r="1496">
      <c r="A1496" s="13" t="n"/>
      <c r="B1496" s="5" t="n"/>
      <c r="C1496" s="19" t="n"/>
      <c r="D1496" s="5" t="n"/>
      <c r="E1496" s="5" t="n"/>
      <c r="F1496" s="6">
        <f>IF(B1496&amp;""="","",IFERROR(INDEX('الطلاب'!$C$6:$C$505,MATCH(B1496&amp;"",'الطلاب'!$A$6:$A$505,0))&amp;"","كود غير موجود"))</f>
        <v/>
      </c>
      <c r="G1496" s="24">
        <f>IF(OR(B1496&amp;""="",NOT(ISNUMBER(A1496))),"",IF(COUNTIFS($B$6:$B$2005,B1496&amp;"",$A$6:$A$2005,"&gt;"&amp;A1496)=0,1,0))</f>
        <v/>
      </c>
    </row>
    <row r="1497">
      <c r="A1497" s="13" t="n"/>
      <c r="B1497" s="5" t="n"/>
      <c r="C1497" s="19" t="n"/>
      <c r="D1497" s="5" t="n"/>
      <c r="E1497" s="5" t="n"/>
      <c r="F1497" s="6">
        <f>IF(B1497&amp;""="","",IFERROR(INDEX('الطلاب'!$C$6:$C$505,MATCH(B1497&amp;"",'الطلاب'!$A$6:$A$505,0))&amp;"","كود غير موجود"))</f>
        <v/>
      </c>
      <c r="G1497" s="24">
        <f>IF(OR(B1497&amp;""="",NOT(ISNUMBER(A1497))),"",IF(COUNTIFS($B$6:$B$2005,B1497&amp;"",$A$6:$A$2005,"&gt;"&amp;A1497)=0,1,0))</f>
        <v/>
      </c>
    </row>
    <row r="1498">
      <c r="A1498" s="13" t="n"/>
      <c r="B1498" s="5" t="n"/>
      <c r="C1498" s="19" t="n"/>
      <c r="D1498" s="5" t="n"/>
      <c r="E1498" s="5" t="n"/>
      <c r="F1498" s="6">
        <f>IF(B1498&amp;""="","",IFERROR(INDEX('الطلاب'!$C$6:$C$505,MATCH(B1498&amp;"",'الطلاب'!$A$6:$A$505,0))&amp;"","كود غير موجود"))</f>
        <v/>
      </c>
      <c r="G1498" s="24">
        <f>IF(OR(B1498&amp;""="",NOT(ISNUMBER(A1498))),"",IF(COUNTIFS($B$6:$B$2005,B1498&amp;"",$A$6:$A$2005,"&gt;"&amp;A1498)=0,1,0))</f>
        <v/>
      </c>
    </row>
    <row r="1499">
      <c r="A1499" s="13" t="n"/>
      <c r="B1499" s="5" t="n"/>
      <c r="C1499" s="19" t="n"/>
      <c r="D1499" s="5" t="n"/>
      <c r="E1499" s="5" t="n"/>
      <c r="F1499" s="6">
        <f>IF(B1499&amp;""="","",IFERROR(INDEX('الطلاب'!$C$6:$C$505,MATCH(B1499&amp;"",'الطلاب'!$A$6:$A$505,0))&amp;"","كود غير موجود"))</f>
        <v/>
      </c>
      <c r="G1499" s="24">
        <f>IF(OR(B1499&amp;""="",NOT(ISNUMBER(A1499))),"",IF(COUNTIFS($B$6:$B$2005,B1499&amp;"",$A$6:$A$2005,"&gt;"&amp;A1499)=0,1,0))</f>
        <v/>
      </c>
    </row>
    <row r="1500">
      <c r="A1500" s="13" t="n"/>
      <c r="B1500" s="5" t="n"/>
      <c r="C1500" s="19" t="n"/>
      <c r="D1500" s="5" t="n"/>
      <c r="E1500" s="5" t="n"/>
      <c r="F1500" s="6">
        <f>IF(B1500&amp;""="","",IFERROR(INDEX('الطلاب'!$C$6:$C$505,MATCH(B1500&amp;"",'الطلاب'!$A$6:$A$505,0))&amp;"","كود غير موجود"))</f>
        <v/>
      </c>
      <c r="G1500" s="24">
        <f>IF(OR(B1500&amp;""="",NOT(ISNUMBER(A1500))),"",IF(COUNTIFS($B$6:$B$2005,B1500&amp;"",$A$6:$A$2005,"&gt;"&amp;A1500)=0,1,0))</f>
        <v/>
      </c>
    </row>
    <row r="1501">
      <c r="A1501" s="13" t="n"/>
      <c r="B1501" s="5" t="n"/>
      <c r="C1501" s="19" t="n"/>
      <c r="D1501" s="5" t="n"/>
      <c r="E1501" s="5" t="n"/>
      <c r="F1501" s="6">
        <f>IF(B1501&amp;""="","",IFERROR(INDEX('الطلاب'!$C$6:$C$505,MATCH(B1501&amp;"",'الطلاب'!$A$6:$A$505,0))&amp;"","كود غير موجود"))</f>
        <v/>
      </c>
      <c r="G1501" s="24">
        <f>IF(OR(B1501&amp;""="",NOT(ISNUMBER(A1501))),"",IF(COUNTIFS($B$6:$B$2005,B1501&amp;"",$A$6:$A$2005,"&gt;"&amp;A1501)=0,1,0))</f>
        <v/>
      </c>
    </row>
    <row r="1502">
      <c r="A1502" s="13" t="n"/>
      <c r="B1502" s="5" t="n"/>
      <c r="C1502" s="19" t="n"/>
      <c r="D1502" s="5" t="n"/>
      <c r="E1502" s="5" t="n"/>
      <c r="F1502" s="6">
        <f>IF(B1502&amp;""="","",IFERROR(INDEX('الطلاب'!$C$6:$C$505,MATCH(B1502&amp;"",'الطلاب'!$A$6:$A$505,0))&amp;"","كود غير موجود"))</f>
        <v/>
      </c>
      <c r="G1502" s="24">
        <f>IF(OR(B1502&amp;""="",NOT(ISNUMBER(A1502))),"",IF(COUNTIFS($B$6:$B$2005,B1502&amp;"",$A$6:$A$2005,"&gt;"&amp;A1502)=0,1,0))</f>
        <v/>
      </c>
    </row>
    <row r="1503">
      <c r="A1503" s="13" t="n"/>
      <c r="B1503" s="5" t="n"/>
      <c r="C1503" s="19" t="n"/>
      <c r="D1503" s="5" t="n"/>
      <c r="E1503" s="5" t="n"/>
      <c r="F1503" s="6">
        <f>IF(B1503&amp;""="","",IFERROR(INDEX('الطلاب'!$C$6:$C$505,MATCH(B1503&amp;"",'الطلاب'!$A$6:$A$505,0))&amp;"","كود غير موجود"))</f>
        <v/>
      </c>
      <c r="G1503" s="24">
        <f>IF(OR(B1503&amp;""="",NOT(ISNUMBER(A1503))),"",IF(COUNTIFS($B$6:$B$2005,B1503&amp;"",$A$6:$A$2005,"&gt;"&amp;A1503)=0,1,0))</f>
        <v/>
      </c>
    </row>
    <row r="1504">
      <c r="A1504" s="13" t="n"/>
      <c r="B1504" s="5" t="n"/>
      <c r="C1504" s="19" t="n"/>
      <c r="D1504" s="5" t="n"/>
      <c r="E1504" s="5" t="n"/>
      <c r="F1504" s="6">
        <f>IF(B1504&amp;""="","",IFERROR(INDEX('الطلاب'!$C$6:$C$505,MATCH(B1504&amp;"",'الطلاب'!$A$6:$A$505,0))&amp;"","كود غير موجود"))</f>
        <v/>
      </c>
      <c r="G1504" s="24">
        <f>IF(OR(B1504&amp;""="",NOT(ISNUMBER(A1504))),"",IF(COUNTIFS($B$6:$B$2005,B1504&amp;"",$A$6:$A$2005,"&gt;"&amp;A1504)=0,1,0))</f>
        <v/>
      </c>
    </row>
    <row r="1505">
      <c r="A1505" s="13" t="n"/>
      <c r="B1505" s="5" t="n"/>
      <c r="C1505" s="19" t="n"/>
      <c r="D1505" s="5" t="n"/>
      <c r="E1505" s="5" t="n"/>
      <c r="F1505" s="6">
        <f>IF(B1505&amp;""="","",IFERROR(INDEX('الطلاب'!$C$6:$C$505,MATCH(B1505&amp;"",'الطلاب'!$A$6:$A$505,0))&amp;"","كود غير موجود"))</f>
        <v/>
      </c>
      <c r="G1505" s="24">
        <f>IF(OR(B1505&amp;""="",NOT(ISNUMBER(A1505))),"",IF(COUNTIFS($B$6:$B$2005,B1505&amp;"",$A$6:$A$2005,"&gt;"&amp;A1505)=0,1,0))</f>
        <v/>
      </c>
    </row>
    <row r="1506">
      <c r="A1506" s="13" t="n"/>
      <c r="B1506" s="5" t="n"/>
      <c r="C1506" s="19" t="n"/>
      <c r="D1506" s="5" t="n"/>
      <c r="E1506" s="5" t="n"/>
      <c r="F1506" s="6">
        <f>IF(B1506&amp;""="","",IFERROR(INDEX('الطلاب'!$C$6:$C$505,MATCH(B1506&amp;"",'الطلاب'!$A$6:$A$505,0))&amp;"","كود غير موجود"))</f>
        <v/>
      </c>
      <c r="G1506" s="24">
        <f>IF(OR(B1506&amp;""="",NOT(ISNUMBER(A1506))),"",IF(COUNTIFS($B$6:$B$2005,B1506&amp;"",$A$6:$A$2005,"&gt;"&amp;A1506)=0,1,0))</f>
        <v/>
      </c>
    </row>
    <row r="1507">
      <c r="A1507" s="13" t="n"/>
      <c r="B1507" s="5" t="n"/>
      <c r="C1507" s="19" t="n"/>
      <c r="D1507" s="5" t="n"/>
      <c r="E1507" s="5" t="n"/>
      <c r="F1507" s="6">
        <f>IF(B1507&amp;""="","",IFERROR(INDEX('الطلاب'!$C$6:$C$505,MATCH(B1507&amp;"",'الطلاب'!$A$6:$A$505,0))&amp;"","كود غير موجود"))</f>
        <v/>
      </c>
      <c r="G1507" s="24">
        <f>IF(OR(B1507&amp;""="",NOT(ISNUMBER(A1507))),"",IF(COUNTIFS($B$6:$B$2005,B1507&amp;"",$A$6:$A$2005,"&gt;"&amp;A1507)=0,1,0))</f>
        <v/>
      </c>
    </row>
    <row r="1508">
      <c r="A1508" s="13" t="n"/>
      <c r="B1508" s="5" t="n"/>
      <c r="C1508" s="19" t="n"/>
      <c r="D1508" s="5" t="n"/>
      <c r="E1508" s="5" t="n"/>
      <c r="F1508" s="6">
        <f>IF(B1508&amp;""="","",IFERROR(INDEX('الطلاب'!$C$6:$C$505,MATCH(B1508&amp;"",'الطلاب'!$A$6:$A$505,0))&amp;"","كود غير موجود"))</f>
        <v/>
      </c>
      <c r="G1508" s="24">
        <f>IF(OR(B1508&amp;""="",NOT(ISNUMBER(A1508))),"",IF(COUNTIFS($B$6:$B$2005,B1508&amp;"",$A$6:$A$2005,"&gt;"&amp;A1508)=0,1,0))</f>
        <v/>
      </c>
    </row>
    <row r="1509">
      <c r="A1509" s="13" t="n"/>
      <c r="B1509" s="5" t="n"/>
      <c r="C1509" s="19" t="n"/>
      <c r="D1509" s="5" t="n"/>
      <c r="E1509" s="5" t="n"/>
      <c r="F1509" s="6">
        <f>IF(B1509&amp;""="","",IFERROR(INDEX('الطلاب'!$C$6:$C$505,MATCH(B1509&amp;"",'الطلاب'!$A$6:$A$505,0))&amp;"","كود غير موجود"))</f>
        <v/>
      </c>
      <c r="G1509" s="24">
        <f>IF(OR(B1509&amp;""="",NOT(ISNUMBER(A1509))),"",IF(COUNTIFS($B$6:$B$2005,B1509&amp;"",$A$6:$A$2005,"&gt;"&amp;A1509)=0,1,0))</f>
        <v/>
      </c>
    </row>
    <row r="1510">
      <c r="A1510" s="13" t="n"/>
      <c r="B1510" s="5" t="n"/>
      <c r="C1510" s="19" t="n"/>
      <c r="D1510" s="5" t="n"/>
      <c r="E1510" s="5" t="n"/>
      <c r="F1510" s="6">
        <f>IF(B1510&amp;""="","",IFERROR(INDEX('الطلاب'!$C$6:$C$505,MATCH(B1510&amp;"",'الطلاب'!$A$6:$A$505,0))&amp;"","كود غير موجود"))</f>
        <v/>
      </c>
      <c r="G1510" s="24">
        <f>IF(OR(B1510&amp;""="",NOT(ISNUMBER(A1510))),"",IF(COUNTIFS($B$6:$B$2005,B1510&amp;"",$A$6:$A$2005,"&gt;"&amp;A1510)=0,1,0))</f>
        <v/>
      </c>
    </row>
    <row r="1511">
      <c r="A1511" s="13" t="n"/>
      <c r="B1511" s="5" t="n"/>
      <c r="C1511" s="19" t="n"/>
      <c r="D1511" s="5" t="n"/>
      <c r="E1511" s="5" t="n"/>
      <c r="F1511" s="6">
        <f>IF(B1511&amp;""="","",IFERROR(INDEX('الطلاب'!$C$6:$C$505,MATCH(B1511&amp;"",'الطلاب'!$A$6:$A$505,0))&amp;"","كود غير موجود"))</f>
        <v/>
      </c>
      <c r="G1511" s="24">
        <f>IF(OR(B1511&amp;""="",NOT(ISNUMBER(A1511))),"",IF(COUNTIFS($B$6:$B$2005,B1511&amp;"",$A$6:$A$2005,"&gt;"&amp;A1511)=0,1,0))</f>
        <v/>
      </c>
    </row>
    <row r="1512">
      <c r="A1512" s="13" t="n"/>
      <c r="B1512" s="5" t="n"/>
      <c r="C1512" s="19" t="n"/>
      <c r="D1512" s="5" t="n"/>
      <c r="E1512" s="5" t="n"/>
      <c r="F1512" s="6">
        <f>IF(B1512&amp;""="","",IFERROR(INDEX('الطلاب'!$C$6:$C$505,MATCH(B1512&amp;"",'الطلاب'!$A$6:$A$505,0))&amp;"","كود غير موجود"))</f>
        <v/>
      </c>
      <c r="G1512" s="24">
        <f>IF(OR(B1512&amp;""="",NOT(ISNUMBER(A1512))),"",IF(COUNTIFS($B$6:$B$2005,B1512&amp;"",$A$6:$A$2005,"&gt;"&amp;A1512)=0,1,0))</f>
        <v/>
      </c>
    </row>
    <row r="1513">
      <c r="A1513" s="13" t="n"/>
      <c r="B1513" s="5" t="n"/>
      <c r="C1513" s="19" t="n"/>
      <c r="D1513" s="5" t="n"/>
      <c r="E1513" s="5" t="n"/>
      <c r="F1513" s="6">
        <f>IF(B1513&amp;""="","",IFERROR(INDEX('الطلاب'!$C$6:$C$505,MATCH(B1513&amp;"",'الطلاب'!$A$6:$A$505,0))&amp;"","كود غير موجود"))</f>
        <v/>
      </c>
      <c r="G1513" s="24">
        <f>IF(OR(B1513&amp;""="",NOT(ISNUMBER(A1513))),"",IF(COUNTIFS($B$6:$B$2005,B1513&amp;"",$A$6:$A$2005,"&gt;"&amp;A1513)=0,1,0))</f>
        <v/>
      </c>
    </row>
    <row r="1514">
      <c r="A1514" s="13" t="n"/>
      <c r="B1514" s="5" t="n"/>
      <c r="C1514" s="19" t="n"/>
      <c r="D1514" s="5" t="n"/>
      <c r="E1514" s="5" t="n"/>
      <c r="F1514" s="6">
        <f>IF(B1514&amp;""="","",IFERROR(INDEX('الطلاب'!$C$6:$C$505,MATCH(B1514&amp;"",'الطلاب'!$A$6:$A$505,0))&amp;"","كود غير موجود"))</f>
        <v/>
      </c>
      <c r="G1514" s="24">
        <f>IF(OR(B1514&amp;""="",NOT(ISNUMBER(A1514))),"",IF(COUNTIFS($B$6:$B$2005,B1514&amp;"",$A$6:$A$2005,"&gt;"&amp;A1514)=0,1,0))</f>
        <v/>
      </c>
    </row>
    <row r="1515">
      <c r="A1515" s="13" t="n"/>
      <c r="B1515" s="5" t="n"/>
      <c r="C1515" s="19" t="n"/>
      <c r="D1515" s="5" t="n"/>
      <c r="E1515" s="5" t="n"/>
      <c r="F1515" s="6">
        <f>IF(B1515&amp;""="","",IFERROR(INDEX('الطلاب'!$C$6:$C$505,MATCH(B1515&amp;"",'الطلاب'!$A$6:$A$505,0))&amp;"","كود غير موجود"))</f>
        <v/>
      </c>
      <c r="G1515" s="24">
        <f>IF(OR(B1515&amp;""="",NOT(ISNUMBER(A1515))),"",IF(COUNTIFS($B$6:$B$2005,B1515&amp;"",$A$6:$A$2005,"&gt;"&amp;A1515)=0,1,0))</f>
        <v/>
      </c>
    </row>
    <row r="1516">
      <c r="A1516" s="13" t="n"/>
      <c r="B1516" s="5" t="n"/>
      <c r="C1516" s="19" t="n"/>
      <c r="D1516" s="5" t="n"/>
      <c r="E1516" s="5" t="n"/>
      <c r="F1516" s="6">
        <f>IF(B1516&amp;""="","",IFERROR(INDEX('الطلاب'!$C$6:$C$505,MATCH(B1516&amp;"",'الطلاب'!$A$6:$A$505,0))&amp;"","كود غير موجود"))</f>
        <v/>
      </c>
      <c r="G1516" s="24">
        <f>IF(OR(B1516&amp;""="",NOT(ISNUMBER(A1516))),"",IF(COUNTIFS($B$6:$B$2005,B1516&amp;"",$A$6:$A$2005,"&gt;"&amp;A1516)=0,1,0))</f>
        <v/>
      </c>
    </row>
    <row r="1517">
      <c r="A1517" s="13" t="n"/>
      <c r="B1517" s="5" t="n"/>
      <c r="C1517" s="19" t="n"/>
      <c r="D1517" s="5" t="n"/>
      <c r="E1517" s="5" t="n"/>
      <c r="F1517" s="6">
        <f>IF(B1517&amp;""="","",IFERROR(INDEX('الطلاب'!$C$6:$C$505,MATCH(B1517&amp;"",'الطلاب'!$A$6:$A$505,0))&amp;"","كود غير موجود"))</f>
        <v/>
      </c>
      <c r="G1517" s="24">
        <f>IF(OR(B1517&amp;""="",NOT(ISNUMBER(A1517))),"",IF(COUNTIFS($B$6:$B$2005,B1517&amp;"",$A$6:$A$2005,"&gt;"&amp;A1517)=0,1,0))</f>
        <v/>
      </c>
    </row>
    <row r="1518">
      <c r="A1518" s="13" t="n"/>
      <c r="B1518" s="5" t="n"/>
      <c r="C1518" s="19" t="n"/>
      <c r="D1518" s="5" t="n"/>
      <c r="E1518" s="5" t="n"/>
      <c r="F1518" s="6">
        <f>IF(B1518&amp;""="","",IFERROR(INDEX('الطلاب'!$C$6:$C$505,MATCH(B1518&amp;"",'الطلاب'!$A$6:$A$505,0))&amp;"","كود غير موجود"))</f>
        <v/>
      </c>
      <c r="G1518" s="24">
        <f>IF(OR(B1518&amp;""="",NOT(ISNUMBER(A1518))),"",IF(COUNTIFS($B$6:$B$2005,B1518&amp;"",$A$6:$A$2005,"&gt;"&amp;A1518)=0,1,0))</f>
        <v/>
      </c>
    </row>
    <row r="1519">
      <c r="A1519" s="13" t="n"/>
      <c r="B1519" s="5" t="n"/>
      <c r="C1519" s="19" t="n"/>
      <c r="D1519" s="5" t="n"/>
      <c r="E1519" s="5" t="n"/>
      <c r="F1519" s="6">
        <f>IF(B1519&amp;""="","",IFERROR(INDEX('الطلاب'!$C$6:$C$505,MATCH(B1519&amp;"",'الطلاب'!$A$6:$A$505,0))&amp;"","كود غير موجود"))</f>
        <v/>
      </c>
      <c r="G1519" s="24">
        <f>IF(OR(B1519&amp;""="",NOT(ISNUMBER(A1519))),"",IF(COUNTIFS($B$6:$B$2005,B1519&amp;"",$A$6:$A$2005,"&gt;"&amp;A1519)=0,1,0))</f>
        <v/>
      </c>
    </row>
    <row r="1520">
      <c r="A1520" s="13" t="n"/>
      <c r="B1520" s="5" t="n"/>
      <c r="C1520" s="19" t="n"/>
      <c r="D1520" s="5" t="n"/>
      <c r="E1520" s="5" t="n"/>
      <c r="F1520" s="6">
        <f>IF(B1520&amp;""="","",IFERROR(INDEX('الطلاب'!$C$6:$C$505,MATCH(B1520&amp;"",'الطلاب'!$A$6:$A$505,0))&amp;"","كود غير موجود"))</f>
        <v/>
      </c>
      <c r="G1520" s="24">
        <f>IF(OR(B1520&amp;""="",NOT(ISNUMBER(A1520))),"",IF(COUNTIFS($B$6:$B$2005,B1520&amp;"",$A$6:$A$2005,"&gt;"&amp;A1520)=0,1,0))</f>
        <v/>
      </c>
    </row>
    <row r="1521">
      <c r="A1521" s="13" t="n"/>
      <c r="B1521" s="5" t="n"/>
      <c r="C1521" s="19" t="n"/>
      <c r="D1521" s="5" t="n"/>
      <c r="E1521" s="5" t="n"/>
      <c r="F1521" s="6">
        <f>IF(B1521&amp;""="","",IFERROR(INDEX('الطلاب'!$C$6:$C$505,MATCH(B1521&amp;"",'الطلاب'!$A$6:$A$505,0))&amp;"","كود غير موجود"))</f>
        <v/>
      </c>
      <c r="G1521" s="24">
        <f>IF(OR(B1521&amp;""="",NOT(ISNUMBER(A1521))),"",IF(COUNTIFS($B$6:$B$2005,B1521&amp;"",$A$6:$A$2005,"&gt;"&amp;A1521)=0,1,0))</f>
        <v/>
      </c>
    </row>
    <row r="1522">
      <c r="A1522" s="13" t="n"/>
      <c r="B1522" s="5" t="n"/>
      <c r="C1522" s="19" t="n"/>
      <c r="D1522" s="5" t="n"/>
      <c r="E1522" s="5" t="n"/>
      <c r="F1522" s="6">
        <f>IF(B1522&amp;""="","",IFERROR(INDEX('الطلاب'!$C$6:$C$505,MATCH(B1522&amp;"",'الطلاب'!$A$6:$A$505,0))&amp;"","كود غير موجود"))</f>
        <v/>
      </c>
      <c r="G1522" s="24">
        <f>IF(OR(B1522&amp;""="",NOT(ISNUMBER(A1522))),"",IF(COUNTIFS($B$6:$B$2005,B1522&amp;"",$A$6:$A$2005,"&gt;"&amp;A1522)=0,1,0))</f>
        <v/>
      </c>
    </row>
    <row r="1523">
      <c r="A1523" s="13" t="n"/>
      <c r="B1523" s="5" t="n"/>
      <c r="C1523" s="19" t="n"/>
      <c r="D1523" s="5" t="n"/>
      <c r="E1523" s="5" t="n"/>
      <c r="F1523" s="6">
        <f>IF(B1523&amp;""="","",IFERROR(INDEX('الطلاب'!$C$6:$C$505,MATCH(B1523&amp;"",'الطلاب'!$A$6:$A$505,0))&amp;"","كود غير موجود"))</f>
        <v/>
      </c>
      <c r="G1523" s="24">
        <f>IF(OR(B1523&amp;""="",NOT(ISNUMBER(A1523))),"",IF(COUNTIFS($B$6:$B$2005,B1523&amp;"",$A$6:$A$2005,"&gt;"&amp;A1523)=0,1,0))</f>
        <v/>
      </c>
    </row>
    <row r="1524">
      <c r="A1524" s="13" t="n"/>
      <c r="B1524" s="5" t="n"/>
      <c r="C1524" s="19" t="n"/>
      <c r="D1524" s="5" t="n"/>
      <c r="E1524" s="5" t="n"/>
      <c r="F1524" s="6">
        <f>IF(B1524&amp;""="","",IFERROR(INDEX('الطلاب'!$C$6:$C$505,MATCH(B1524&amp;"",'الطلاب'!$A$6:$A$505,0))&amp;"","كود غير موجود"))</f>
        <v/>
      </c>
      <c r="G1524" s="24">
        <f>IF(OR(B1524&amp;""="",NOT(ISNUMBER(A1524))),"",IF(COUNTIFS($B$6:$B$2005,B1524&amp;"",$A$6:$A$2005,"&gt;"&amp;A1524)=0,1,0))</f>
        <v/>
      </c>
    </row>
    <row r="1525">
      <c r="A1525" s="13" t="n"/>
      <c r="B1525" s="5" t="n"/>
      <c r="C1525" s="19" t="n"/>
      <c r="D1525" s="5" t="n"/>
      <c r="E1525" s="5" t="n"/>
      <c r="F1525" s="6">
        <f>IF(B1525&amp;""="","",IFERROR(INDEX('الطلاب'!$C$6:$C$505,MATCH(B1525&amp;"",'الطلاب'!$A$6:$A$505,0))&amp;"","كود غير موجود"))</f>
        <v/>
      </c>
      <c r="G1525" s="24">
        <f>IF(OR(B1525&amp;""="",NOT(ISNUMBER(A1525))),"",IF(COUNTIFS($B$6:$B$2005,B1525&amp;"",$A$6:$A$2005,"&gt;"&amp;A1525)=0,1,0))</f>
        <v/>
      </c>
    </row>
    <row r="1526">
      <c r="A1526" s="13" t="n"/>
      <c r="B1526" s="5" t="n"/>
      <c r="C1526" s="19" t="n"/>
      <c r="D1526" s="5" t="n"/>
      <c r="E1526" s="5" t="n"/>
      <c r="F1526" s="6">
        <f>IF(B1526&amp;""="","",IFERROR(INDEX('الطلاب'!$C$6:$C$505,MATCH(B1526&amp;"",'الطلاب'!$A$6:$A$505,0))&amp;"","كود غير موجود"))</f>
        <v/>
      </c>
      <c r="G1526" s="24">
        <f>IF(OR(B1526&amp;""="",NOT(ISNUMBER(A1526))),"",IF(COUNTIFS($B$6:$B$2005,B1526&amp;"",$A$6:$A$2005,"&gt;"&amp;A1526)=0,1,0))</f>
        <v/>
      </c>
    </row>
    <row r="1527">
      <c r="A1527" s="13" t="n"/>
      <c r="B1527" s="5" t="n"/>
      <c r="C1527" s="19" t="n"/>
      <c r="D1527" s="5" t="n"/>
      <c r="E1527" s="5" t="n"/>
      <c r="F1527" s="6">
        <f>IF(B1527&amp;""="","",IFERROR(INDEX('الطلاب'!$C$6:$C$505,MATCH(B1527&amp;"",'الطلاب'!$A$6:$A$505,0))&amp;"","كود غير موجود"))</f>
        <v/>
      </c>
      <c r="G1527" s="24">
        <f>IF(OR(B1527&amp;""="",NOT(ISNUMBER(A1527))),"",IF(COUNTIFS($B$6:$B$2005,B1527&amp;"",$A$6:$A$2005,"&gt;"&amp;A1527)=0,1,0))</f>
        <v/>
      </c>
    </row>
    <row r="1528">
      <c r="A1528" s="13" t="n"/>
      <c r="B1528" s="5" t="n"/>
      <c r="C1528" s="19" t="n"/>
      <c r="D1528" s="5" t="n"/>
      <c r="E1528" s="5" t="n"/>
      <c r="F1528" s="6">
        <f>IF(B1528&amp;""="","",IFERROR(INDEX('الطلاب'!$C$6:$C$505,MATCH(B1528&amp;"",'الطلاب'!$A$6:$A$505,0))&amp;"","كود غير موجود"))</f>
        <v/>
      </c>
      <c r="G1528" s="24">
        <f>IF(OR(B1528&amp;""="",NOT(ISNUMBER(A1528))),"",IF(COUNTIFS($B$6:$B$2005,B1528&amp;"",$A$6:$A$2005,"&gt;"&amp;A1528)=0,1,0))</f>
        <v/>
      </c>
    </row>
    <row r="1529">
      <c r="A1529" s="13" t="n"/>
      <c r="B1529" s="5" t="n"/>
      <c r="C1529" s="19" t="n"/>
      <c r="D1529" s="5" t="n"/>
      <c r="E1529" s="5" t="n"/>
      <c r="F1529" s="6">
        <f>IF(B1529&amp;""="","",IFERROR(INDEX('الطلاب'!$C$6:$C$505,MATCH(B1529&amp;"",'الطلاب'!$A$6:$A$505,0))&amp;"","كود غير موجود"))</f>
        <v/>
      </c>
      <c r="G1529" s="24">
        <f>IF(OR(B1529&amp;""="",NOT(ISNUMBER(A1529))),"",IF(COUNTIFS($B$6:$B$2005,B1529&amp;"",$A$6:$A$2005,"&gt;"&amp;A1529)=0,1,0))</f>
        <v/>
      </c>
    </row>
    <row r="1530">
      <c r="A1530" s="13" t="n"/>
      <c r="B1530" s="5" t="n"/>
      <c r="C1530" s="19" t="n"/>
      <c r="D1530" s="5" t="n"/>
      <c r="E1530" s="5" t="n"/>
      <c r="F1530" s="6">
        <f>IF(B1530&amp;""="","",IFERROR(INDEX('الطلاب'!$C$6:$C$505,MATCH(B1530&amp;"",'الطلاب'!$A$6:$A$505,0))&amp;"","كود غير موجود"))</f>
        <v/>
      </c>
      <c r="G1530" s="24">
        <f>IF(OR(B1530&amp;""="",NOT(ISNUMBER(A1530))),"",IF(COUNTIFS($B$6:$B$2005,B1530&amp;"",$A$6:$A$2005,"&gt;"&amp;A1530)=0,1,0))</f>
        <v/>
      </c>
    </row>
    <row r="1531">
      <c r="A1531" s="13" t="n"/>
      <c r="B1531" s="5" t="n"/>
      <c r="C1531" s="19" t="n"/>
      <c r="D1531" s="5" t="n"/>
      <c r="E1531" s="5" t="n"/>
      <c r="F1531" s="6">
        <f>IF(B1531&amp;""="","",IFERROR(INDEX('الطلاب'!$C$6:$C$505,MATCH(B1531&amp;"",'الطلاب'!$A$6:$A$505,0))&amp;"","كود غير موجود"))</f>
        <v/>
      </c>
      <c r="G1531" s="24">
        <f>IF(OR(B1531&amp;""="",NOT(ISNUMBER(A1531))),"",IF(COUNTIFS($B$6:$B$2005,B1531&amp;"",$A$6:$A$2005,"&gt;"&amp;A1531)=0,1,0))</f>
        <v/>
      </c>
    </row>
    <row r="1532">
      <c r="A1532" s="13" t="n"/>
      <c r="B1532" s="5" t="n"/>
      <c r="C1532" s="19" t="n"/>
      <c r="D1532" s="5" t="n"/>
      <c r="E1532" s="5" t="n"/>
      <c r="F1532" s="6">
        <f>IF(B1532&amp;""="","",IFERROR(INDEX('الطلاب'!$C$6:$C$505,MATCH(B1532&amp;"",'الطلاب'!$A$6:$A$505,0))&amp;"","كود غير موجود"))</f>
        <v/>
      </c>
      <c r="G1532" s="24">
        <f>IF(OR(B1532&amp;""="",NOT(ISNUMBER(A1532))),"",IF(COUNTIFS($B$6:$B$2005,B1532&amp;"",$A$6:$A$2005,"&gt;"&amp;A1532)=0,1,0))</f>
        <v/>
      </c>
    </row>
    <row r="1533">
      <c r="A1533" s="13" t="n"/>
      <c r="B1533" s="5" t="n"/>
      <c r="C1533" s="19" t="n"/>
      <c r="D1533" s="5" t="n"/>
      <c r="E1533" s="5" t="n"/>
      <c r="F1533" s="6">
        <f>IF(B1533&amp;""="","",IFERROR(INDEX('الطلاب'!$C$6:$C$505,MATCH(B1533&amp;"",'الطلاب'!$A$6:$A$505,0))&amp;"","كود غير موجود"))</f>
        <v/>
      </c>
      <c r="G1533" s="24">
        <f>IF(OR(B1533&amp;""="",NOT(ISNUMBER(A1533))),"",IF(COUNTIFS($B$6:$B$2005,B1533&amp;"",$A$6:$A$2005,"&gt;"&amp;A1533)=0,1,0))</f>
        <v/>
      </c>
    </row>
    <row r="1534">
      <c r="A1534" s="13" t="n"/>
      <c r="B1534" s="5" t="n"/>
      <c r="C1534" s="19" t="n"/>
      <c r="D1534" s="5" t="n"/>
      <c r="E1534" s="5" t="n"/>
      <c r="F1534" s="6">
        <f>IF(B1534&amp;""="","",IFERROR(INDEX('الطلاب'!$C$6:$C$505,MATCH(B1534&amp;"",'الطلاب'!$A$6:$A$505,0))&amp;"","كود غير موجود"))</f>
        <v/>
      </c>
      <c r="G1534" s="24">
        <f>IF(OR(B1534&amp;""="",NOT(ISNUMBER(A1534))),"",IF(COUNTIFS($B$6:$B$2005,B1534&amp;"",$A$6:$A$2005,"&gt;"&amp;A1534)=0,1,0))</f>
        <v/>
      </c>
    </row>
    <row r="1535">
      <c r="A1535" s="13" t="n"/>
      <c r="B1535" s="5" t="n"/>
      <c r="C1535" s="19" t="n"/>
      <c r="D1535" s="5" t="n"/>
      <c r="E1535" s="5" t="n"/>
      <c r="F1535" s="6">
        <f>IF(B1535&amp;""="","",IFERROR(INDEX('الطلاب'!$C$6:$C$505,MATCH(B1535&amp;"",'الطلاب'!$A$6:$A$505,0))&amp;"","كود غير موجود"))</f>
        <v/>
      </c>
      <c r="G1535" s="24">
        <f>IF(OR(B1535&amp;""="",NOT(ISNUMBER(A1535))),"",IF(COUNTIFS($B$6:$B$2005,B1535&amp;"",$A$6:$A$2005,"&gt;"&amp;A1535)=0,1,0))</f>
        <v/>
      </c>
    </row>
    <row r="1536">
      <c r="A1536" s="13" t="n"/>
      <c r="B1536" s="5" t="n"/>
      <c r="C1536" s="19" t="n"/>
      <c r="D1536" s="5" t="n"/>
      <c r="E1536" s="5" t="n"/>
      <c r="F1536" s="6">
        <f>IF(B1536&amp;""="","",IFERROR(INDEX('الطلاب'!$C$6:$C$505,MATCH(B1536&amp;"",'الطلاب'!$A$6:$A$505,0))&amp;"","كود غير موجود"))</f>
        <v/>
      </c>
      <c r="G1536" s="24">
        <f>IF(OR(B1536&amp;""="",NOT(ISNUMBER(A1536))),"",IF(COUNTIFS($B$6:$B$2005,B1536&amp;"",$A$6:$A$2005,"&gt;"&amp;A1536)=0,1,0))</f>
        <v/>
      </c>
    </row>
    <row r="1537">
      <c r="A1537" s="13" t="n"/>
      <c r="B1537" s="5" t="n"/>
      <c r="C1537" s="19" t="n"/>
      <c r="D1537" s="5" t="n"/>
      <c r="E1537" s="5" t="n"/>
      <c r="F1537" s="6">
        <f>IF(B1537&amp;""="","",IFERROR(INDEX('الطلاب'!$C$6:$C$505,MATCH(B1537&amp;"",'الطلاب'!$A$6:$A$505,0))&amp;"","كود غير موجود"))</f>
        <v/>
      </c>
      <c r="G1537" s="24">
        <f>IF(OR(B1537&amp;""="",NOT(ISNUMBER(A1537))),"",IF(COUNTIFS($B$6:$B$2005,B1537&amp;"",$A$6:$A$2005,"&gt;"&amp;A1537)=0,1,0))</f>
        <v/>
      </c>
    </row>
    <row r="1538">
      <c r="A1538" s="13" t="n"/>
      <c r="B1538" s="5" t="n"/>
      <c r="C1538" s="19" t="n"/>
      <c r="D1538" s="5" t="n"/>
      <c r="E1538" s="5" t="n"/>
      <c r="F1538" s="6">
        <f>IF(B1538&amp;""="","",IFERROR(INDEX('الطلاب'!$C$6:$C$505,MATCH(B1538&amp;"",'الطلاب'!$A$6:$A$505,0))&amp;"","كود غير موجود"))</f>
        <v/>
      </c>
      <c r="G1538" s="24">
        <f>IF(OR(B1538&amp;""="",NOT(ISNUMBER(A1538))),"",IF(COUNTIFS($B$6:$B$2005,B1538&amp;"",$A$6:$A$2005,"&gt;"&amp;A1538)=0,1,0))</f>
        <v/>
      </c>
    </row>
    <row r="1539">
      <c r="A1539" s="13" t="n"/>
      <c r="B1539" s="5" t="n"/>
      <c r="C1539" s="19" t="n"/>
      <c r="D1539" s="5" t="n"/>
      <c r="E1539" s="5" t="n"/>
      <c r="F1539" s="6">
        <f>IF(B1539&amp;""="","",IFERROR(INDEX('الطلاب'!$C$6:$C$505,MATCH(B1539&amp;"",'الطلاب'!$A$6:$A$505,0))&amp;"","كود غير موجود"))</f>
        <v/>
      </c>
      <c r="G1539" s="24">
        <f>IF(OR(B1539&amp;""="",NOT(ISNUMBER(A1539))),"",IF(COUNTIFS($B$6:$B$2005,B1539&amp;"",$A$6:$A$2005,"&gt;"&amp;A1539)=0,1,0))</f>
        <v/>
      </c>
    </row>
    <row r="1540">
      <c r="A1540" s="13" t="n"/>
      <c r="B1540" s="5" t="n"/>
      <c r="C1540" s="19" t="n"/>
      <c r="D1540" s="5" t="n"/>
      <c r="E1540" s="5" t="n"/>
      <c r="F1540" s="6">
        <f>IF(B1540&amp;""="","",IFERROR(INDEX('الطلاب'!$C$6:$C$505,MATCH(B1540&amp;"",'الطلاب'!$A$6:$A$505,0))&amp;"","كود غير موجود"))</f>
        <v/>
      </c>
      <c r="G1540" s="24">
        <f>IF(OR(B1540&amp;""="",NOT(ISNUMBER(A1540))),"",IF(COUNTIFS($B$6:$B$2005,B1540&amp;"",$A$6:$A$2005,"&gt;"&amp;A1540)=0,1,0))</f>
        <v/>
      </c>
    </row>
    <row r="1541">
      <c r="A1541" s="13" t="n"/>
      <c r="B1541" s="5" t="n"/>
      <c r="C1541" s="19" t="n"/>
      <c r="D1541" s="5" t="n"/>
      <c r="E1541" s="5" t="n"/>
      <c r="F1541" s="6">
        <f>IF(B1541&amp;""="","",IFERROR(INDEX('الطلاب'!$C$6:$C$505,MATCH(B1541&amp;"",'الطلاب'!$A$6:$A$505,0))&amp;"","كود غير موجود"))</f>
        <v/>
      </c>
      <c r="G1541" s="24">
        <f>IF(OR(B1541&amp;""="",NOT(ISNUMBER(A1541))),"",IF(COUNTIFS($B$6:$B$2005,B1541&amp;"",$A$6:$A$2005,"&gt;"&amp;A1541)=0,1,0))</f>
        <v/>
      </c>
    </row>
    <row r="1542">
      <c r="A1542" s="13" t="n"/>
      <c r="B1542" s="5" t="n"/>
      <c r="C1542" s="19" t="n"/>
      <c r="D1542" s="5" t="n"/>
      <c r="E1542" s="5" t="n"/>
      <c r="F1542" s="6">
        <f>IF(B1542&amp;""="","",IFERROR(INDEX('الطلاب'!$C$6:$C$505,MATCH(B1542&amp;"",'الطلاب'!$A$6:$A$505,0))&amp;"","كود غير موجود"))</f>
        <v/>
      </c>
      <c r="G1542" s="24">
        <f>IF(OR(B1542&amp;""="",NOT(ISNUMBER(A1542))),"",IF(COUNTIFS($B$6:$B$2005,B1542&amp;"",$A$6:$A$2005,"&gt;"&amp;A1542)=0,1,0))</f>
        <v/>
      </c>
    </row>
    <row r="1543">
      <c r="A1543" s="13" t="n"/>
      <c r="B1543" s="5" t="n"/>
      <c r="C1543" s="19" t="n"/>
      <c r="D1543" s="5" t="n"/>
      <c r="E1543" s="5" t="n"/>
      <c r="F1543" s="6">
        <f>IF(B1543&amp;""="","",IFERROR(INDEX('الطلاب'!$C$6:$C$505,MATCH(B1543&amp;"",'الطلاب'!$A$6:$A$505,0))&amp;"","كود غير موجود"))</f>
        <v/>
      </c>
      <c r="G1543" s="24">
        <f>IF(OR(B1543&amp;""="",NOT(ISNUMBER(A1543))),"",IF(COUNTIFS($B$6:$B$2005,B1543&amp;"",$A$6:$A$2005,"&gt;"&amp;A1543)=0,1,0))</f>
        <v/>
      </c>
    </row>
    <row r="1544">
      <c r="A1544" s="13" t="n"/>
      <c r="B1544" s="5" t="n"/>
      <c r="C1544" s="19" t="n"/>
      <c r="D1544" s="5" t="n"/>
      <c r="E1544" s="5" t="n"/>
      <c r="F1544" s="6">
        <f>IF(B1544&amp;""="","",IFERROR(INDEX('الطلاب'!$C$6:$C$505,MATCH(B1544&amp;"",'الطلاب'!$A$6:$A$505,0))&amp;"","كود غير موجود"))</f>
        <v/>
      </c>
      <c r="G1544" s="24">
        <f>IF(OR(B1544&amp;""="",NOT(ISNUMBER(A1544))),"",IF(COUNTIFS($B$6:$B$2005,B1544&amp;"",$A$6:$A$2005,"&gt;"&amp;A1544)=0,1,0))</f>
        <v/>
      </c>
    </row>
    <row r="1545">
      <c r="A1545" s="13" t="n"/>
      <c r="B1545" s="5" t="n"/>
      <c r="C1545" s="19" t="n"/>
      <c r="D1545" s="5" t="n"/>
      <c r="E1545" s="5" t="n"/>
      <c r="F1545" s="6">
        <f>IF(B1545&amp;""="","",IFERROR(INDEX('الطلاب'!$C$6:$C$505,MATCH(B1545&amp;"",'الطلاب'!$A$6:$A$505,0))&amp;"","كود غير موجود"))</f>
        <v/>
      </c>
      <c r="G1545" s="24">
        <f>IF(OR(B1545&amp;""="",NOT(ISNUMBER(A1545))),"",IF(COUNTIFS($B$6:$B$2005,B1545&amp;"",$A$6:$A$2005,"&gt;"&amp;A1545)=0,1,0))</f>
        <v/>
      </c>
    </row>
    <row r="1546">
      <c r="A1546" s="13" t="n"/>
      <c r="B1546" s="5" t="n"/>
      <c r="C1546" s="19" t="n"/>
      <c r="D1546" s="5" t="n"/>
      <c r="E1546" s="5" t="n"/>
      <c r="F1546" s="6">
        <f>IF(B1546&amp;""="","",IFERROR(INDEX('الطلاب'!$C$6:$C$505,MATCH(B1546&amp;"",'الطلاب'!$A$6:$A$505,0))&amp;"","كود غير موجود"))</f>
        <v/>
      </c>
      <c r="G1546" s="24">
        <f>IF(OR(B1546&amp;""="",NOT(ISNUMBER(A1546))),"",IF(COUNTIFS($B$6:$B$2005,B1546&amp;"",$A$6:$A$2005,"&gt;"&amp;A1546)=0,1,0))</f>
        <v/>
      </c>
    </row>
    <row r="1547">
      <c r="A1547" s="13" t="n"/>
      <c r="B1547" s="5" t="n"/>
      <c r="C1547" s="19" t="n"/>
      <c r="D1547" s="5" t="n"/>
      <c r="E1547" s="5" t="n"/>
      <c r="F1547" s="6">
        <f>IF(B1547&amp;""="","",IFERROR(INDEX('الطلاب'!$C$6:$C$505,MATCH(B1547&amp;"",'الطلاب'!$A$6:$A$505,0))&amp;"","كود غير موجود"))</f>
        <v/>
      </c>
      <c r="G1547" s="24">
        <f>IF(OR(B1547&amp;""="",NOT(ISNUMBER(A1547))),"",IF(COUNTIFS($B$6:$B$2005,B1547&amp;"",$A$6:$A$2005,"&gt;"&amp;A1547)=0,1,0))</f>
        <v/>
      </c>
    </row>
    <row r="1548">
      <c r="A1548" s="13" t="n"/>
      <c r="B1548" s="5" t="n"/>
      <c r="C1548" s="19" t="n"/>
      <c r="D1548" s="5" t="n"/>
      <c r="E1548" s="5" t="n"/>
      <c r="F1548" s="6">
        <f>IF(B1548&amp;""="","",IFERROR(INDEX('الطلاب'!$C$6:$C$505,MATCH(B1548&amp;"",'الطلاب'!$A$6:$A$505,0))&amp;"","كود غير موجود"))</f>
        <v/>
      </c>
      <c r="G1548" s="24">
        <f>IF(OR(B1548&amp;""="",NOT(ISNUMBER(A1548))),"",IF(COUNTIFS($B$6:$B$2005,B1548&amp;"",$A$6:$A$2005,"&gt;"&amp;A1548)=0,1,0))</f>
        <v/>
      </c>
    </row>
    <row r="1549">
      <c r="A1549" s="13" t="n"/>
      <c r="B1549" s="5" t="n"/>
      <c r="C1549" s="19" t="n"/>
      <c r="D1549" s="5" t="n"/>
      <c r="E1549" s="5" t="n"/>
      <c r="F1549" s="6">
        <f>IF(B1549&amp;""="","",IFERROR(INDEX('الطلاب'!$C$6:$C$505,MATCH(B1549&amp;"",'الطلاب'!$A$6:$A$505,0))&amp;"","كود غير موجود"))</f>
        <v/>
      </c>
      <c r="G1549" s="24">
        <f>IF(OR(B1549&amp;""="",NOT(ISNUMBER(A1549))),"",IF(COUNTIFS($B$6:$B$2005,B1549&amp;"",$A$6:$A$2005,"&gt;"&amp;A1549)=0,1,0))</f>
        <v/>
      </c>
    </row>
    <row r="1550">
      <c r="A1550" s="13" t="n"/>
      <c r="B1550" s="5" t="n"/>
      <c r="C1550" s="19" t="n"/>
      <c r="D1550" s="5" t="n"/>
      <c r="E1550" s="5" t="n"/>
      <c r="F1550" s="6">
        <f>IF(B1550&amp;""="","",IFERROR(INDEX('الطلاب'!$C$6:$C$505,MATCH(B1550&amp;"",'الطلاب'!$A$6:$A$505,0))&amp;"","كود غير موجود"))</f>
        <v/>
      </c>
      <c r="G1550" s="24">
        <f>IF(OR(B1550&amp;""="",NOT(ISNUMBER(A1550))),"",IF(COUNTIFS($B$6:$B$2005,B1550&amp;"",$A$6:$A$2005,"&gt;"&amp;A1550)=0,1,0))</f>
        <v/>
      </c>
    </row>
    <row r="1551">
      <c r="A1551" s="13" t="n"/>
      <c r="B1551" s="5" t="n"/>
      <c r="C1551" s="19" t="n"/>
      <c r="D1551" s="5" t="n"/>
      <c r="E1551" s="5" t="n"/>
      <c r="F1551" s="6">
        <f>IF(B1551&amp;""="","",IFERROR(INDEX('الطلاب'!$C$6:$C$505,MATCH(B1551&amp;"",'الطلاب'!$A$6:$A$505,0))&amp;"","كود غير موجود"))</f>
        <v/>
      </c>
      <c r="G1551" s="24">
        <f>IF(OR(B1551&amp;""="",NOT(ISNUMBER(A1551))),"",IF(COUNTIFS($B$6:$B$2005,B1551&amp;"",$A$6:$A$2005,"&gt;"&amp;A1551)=0,1,0))</f>
        <v/>
      </c>
    </row>
    <row r="1552">
      <c r="A1552" s="13" t="n"/>
      <c r="B1552" s="5" t="n"/>
      <c r="C1552" s="19" t="n"/>
      <c r="D1552" s="5" t="n"/>
      <c r="E1552" s="5" t="n"/>
      <c r="F1552" s="6">
        <f>IF(B1552&amp;""="","",IFERROR(INDEX('الطلاب'!$C$6:$C$505,MATCH(B1552&amp;"",'الطلاب'!$A$6:$A$505,0))&amp;"","كود غير موجود"))</f>
        <v/>
      </c>
      <c r="G1552" s="24">
        <f>IF(OR(B1552&amp;""="",NOT(ISNUMBER(A1552))),"",IF(COUNTIFS($B$6:$B$2005,B1552&amp;"",$A$6:$A$2005,"&gt;"&amp;A1552)=0,1,0))</f>
        <v/>
      </c>
    </row>
    <row r="1553">
      <c r="A1553" s="13" t="n"/>
      <c r="B1553" s="5" t="n"/>
      <c r="C1553" s="19" t="n"/>
      <c r="D1553" s="5" t="n"/>
      <c r="E1553" s="5" t="n"/>
      <c r="F1553" s="6">
        <f>IF(B1553&amp;""="","",IFERROR(INDEX('الطلاب'!$C$6:$C$505,MATCH(B1553&amp;"",'الطلاب'!$A$6:$A$505,0))&amp;"","كود غير موجود"))</f>
        <v/>
      </c>
      <c r="G1553" s="24">
        <f>IF(OR(B1553&amp;""="",NOT(ISNUMBER(A1553))),"",IF(COUNTIFS($B$6:$B$2005,B1553&amp;"",$A$6:$A$2005,"&gt;"&amp;A1553)=0,1,0))</f>
        <v/>
      </c>
    </row>
    <row r="1554">
      <c r="A1554" s="13" t="n"/>
      <c r="B1554" s="5" t="n"/>
      <c r="C1554" s="19" t="n"/>
      <c r="D1554" s="5" t="n"/>
      <c r="E1554" s="5" t="n"/>
      <c r="F1554" s="6">
        <f>IF(B1554&amp;""="","",IFERROR(INDEX('الطلاب'!$C$6:$C$505,MATCH(B1554&amp;"",'الطلاب'!$A$6:$A$505,0))&amp;"","كود غير موجود"))</f>
        <v/>
      </c>
      <c r="G1554" s="24">
        <f>IF(OR(B1554&amp;""="",NOT(ISNUMBER(A1554))),"",IF(COUNTIFS($B$6:$B$2005,B1554&amp;"",$A$6:$A$2005,"&gt;"&amp;A1554)=0,1,0))</f>
        <v/>
      </c>
    </row>
    <row r="1555">
      <c r="A1555" s="13" t="n"/>
      <c r="B1555" s="5" t="n"/>
      <c r="C1555" s="19" t="n"/>
      <c r="D1555" s="5" t="n"/>
      <c r="E1555" s="5" t="n"/>
      <c r="F1555" s="6">
        <f>IF(B1555&amp;""="","",IFERROR(INDEX('الطلاب'!$C$6:$C$505,MATCH(B1555&amp;"",'الطلاب'!$A$6:$A$505,0))&amp;"","كود غير موجود"))</f>
        <v/>
      </c>
      <c r="G1555" s="24">
        <f>IF(OR(B1555&amp;""="",NOT(ISNUMBER(A1555))),"",IF(COUNTIFS($B$6:$B$2005,B1555&amp;"",$A$6:$A$2005,"&gt;"&amp;A1555)=0,1,0))</f>
        <v/>
      </c>
    </row>
    <row r="1556">
      <c r="A1556" s="13" t="n"/>
      <c r="B1556" s="5" t="n"/>
      <c r="C1556" s="19" t="n"/>
      <c r="D1556" s="5" t="n"/>
      <c r="E1556" s="5" t="n"/>
      <c r="F1556" s="6">
        <f>IF(B1556&amp;""="","",IFERROR(INDEX('الطلاب'!$C$6:$C$505,MATCH(B1556&amp;"",'الطلاب'!$A$6:$A$505,0))&amp;"","كود غير موجود"))</f>
        <v/>
      </c>
      <c r="G1556" s="24">
        <f>IF(OR(B1556&amp;""="",NOT(ISNUMBER(A1556))),"",IF(COUNTIFS($B$6:$B$2005,B1556&amp;"",$A$6:$A$2005,"&gt;"&amp;A1556)=0,1,0))</f>
        <v/>
      </c>
    </row>
    <row r="1557">
      <c r="A1557" s="13" t="n"/>
      <c r="B1557" s="5" t="n"/>
      <c r="C1557" s="19" t="n"/>
      <c r="D1557" s="5" t="n"/>
      <c r="E1557" s="5" t="n"/>
      <c r="F1557" s="6">
        <f>IF(B1557&amp;""="","",IFERROR(INDEX('الطلاب'!$C$6:$C$505,MATCH(B1557&amp;"",'الطلاب'!$A$6:$A$505,0))&amp;"","كود غير موجود"))</f>
        <v/>
      </c>
      <c r="G1557" s="24">
        <f>IF(OR(B1557&amp;""="",NOT(ISNUMBER(A1557))),"",IF(COUNTIFS($B$6:$B$2005,B1557&amp;"",$A$6:$A$2005,"&gt;"&amp;A1557)=0,1,0))</f>
        <v/>
      </c>
    </row>
    <row r="1558">
      <c r="A1558" s="13" t="n"/>
      <c r="B1558" s="5" t="n"/>
      <c r="C1558" s="19" t="n"/>
      <c r="D1558" s="5" t="n"/>
      <c r="E1558" s="5" t="n"/>
      <c r="F1558" s="6">
        <f>IF(B1558&amp;""="","",IFERROR(INDEX('الطلاب'!$C$6:$C$505,MATCH(B1558&amp;"",'الطلاب'!$A$6:$A$505,0))&amp;"","كود غير موجود"))</f>
        <v/>
      </c>
      <c r="G1558" s="24">
        <f>IF(OR(B1558&amp;""="",NOT(ISNUMBER(A1558))),"",IF(COUNTIFS($B$6:$B$2005,B1558&amp;"",$A$6:$A$2005,"&gt;"&amp;A1558)=0,1,0))</f>
        <v/>
      </c>
    </row>
    <row r="1559">
      <c r="A1559" s="13" t="n"/>
      <c r="B1559" s="5" t="n"/>
      <c r="C1559" s="19" t="n"/>
      <c r="D1559" s="5" t="n"/>
      <c r="E1559" s="5" t="n"/>
      <c r="F1559" s="6">
        <f>IF(B1559&amp;""="","",IFERROR(INDEX('الطلاب'!$C$6:$C$505,MATCH(B1559&amp;"",'الطلاب'!$A$6:$A$505,0))&amp;"","كود غير موجود"))</f>
        <v/>
      </c>
      <c r="G1559" s="24">
        <f>IF(OR(B1559&amp;""="",NOT(ISNUMBER(A1559))),"",IF(COUNTIFS($B$6:$B$2005,B1559&amp;"",$A$6:$A$2005,"&gt;"&amp;A1559)=0,1,0))</f>
        <v/>
      </c>
    </row>
    <row r="1560">
      <c r="A1560" s="13" t="n"/>
      <c r="B1560" s="5" t="n"/>
      <c r="C1560" s="19" t="n"/>
      <c r="D1560" s="5" t="n"/>
      <c r="E1560" s="5" t="n"/>
      <c r="F1560" s="6">
        <f>IF(B1560&amp;""="","",IFERROR(INDEX('الطلاب'!$C$6:$C$505,MATCH(B1560&amp;"",'الطلاب'!$A$6:$A$505,0))&amp;"","كود غير موجود"))</f>
        <v/>
      </c>
      <c r="G1560" s="24">
        <f>IF(OR(B1560&amp;""="",NOT(ISNUMBER(A1560))),"",IF(COUNTIFS($B$6:$B$2005,B1560&amp;"",$A$6:$A$2005,"&gt;"&amp;A1560)=0,1,0))</f>
        <v/>
      </c>
    </row>
    <row r="1561">
      <c r="A1561" s="13" t="n"/>
      <c r="B1561" s="5" t="n"/>
      <c r="C1561" s="19" t="n"/>
      <c r="D1561" s="5" t="n"/>
      <c r="E1561" s="5" t="n"/>
      <c r="F1561" s="6">
        <f>IF(B1561&amp;""="","",IFERROR(INDEX('الطلاب'!$C$6:$C$505,MATCH(B1561&amp;"",'الطلاب'!$A$6:$A$505,0))&amp;"","كود غير موجود"))</f>
        <v/>
      </c>
      <c r="G1561" s="24">
        <f>IF(OR(B1561&amp;""="",NOT(ISNUMBER(A1561))),"",IF(COUNTIFS($B$6:$B$2005,B1561&amp;"",$A$6:$A$2005,"&gt;"&amp;A1561)=0,1,0))</f>
        <v/>
      </c>
    </row>
    <row r="1562">
      <c r="A1562" s="13" t="n"/>
      <c r="B1562" s="5" t="n"/>
      <c r="C1562" s="19" t="n"/>
      <c r="D1562" s="5" t="n"/>
      <c r="E1562" s="5" t="n"/>
      <c r="F1562" s="6">
        <f>IF(B1562&amp;""="","",IFERROR(INDEX('الطلاب'!$C$6:$C$505,MATCH(B1562&amp;"",'الطلاب'!$A$6:$A$505,0))&amp;"","كود غير موجود"))</f>
        <v/>
      </c>
      <c r="G1562" s="24">
        <f>IF(OR(B1562&amp;""="",NOT(ISNUMBER(A1562))),"",IF(COUNTIFS($B$6:$B$2005,B1562&amp;"",$A$6:$A$2005,"&gt;"&amp;A1562)=0,1,0))</f>
        <v/>
      </c>
    </row>
    <row r="1563">
      <c r="A1563" s="13" t="n"/>
      <c r="B1563" s="5" t="n"/>
      <c r="C1563" s="19" t="n"/>
      <c r="D1563" s="5" t="n"/>
      <c r="E1563" s="5" t="n"/>
      <c r="F1563" s="6">
        <f>IF(B1563&amp;""="","",IFERROR(INDEX('الطلاب'!$C$6:$C$505,MATCH(B1563&amp;"",'الطلاب'!$A$6:$A$505,0))&amp;"","كود غير موجود"))</f>
        <v/>
      </c>
      <c r="G1563" s="24">
        <f>IF(OR(B1563&amp;""="",NOT(ISNUMBER(A1563))),"",IF(COUNTIFS($B$6:$B$2005,B1563&amp;"",$A$6:$A$2005,"&gt;"&amp;A1563)=0,1,0))</f>
        <v/>
      </c>
    </row>
    <row r="1564">
      <c r="A1564" s="13" t="n"/>
      <c r="B1564" s="5" t="n"/>
      <c r="C1564" s="19" t="n"/>
      <c r="D1564" s="5" t="n"/>
      <c r="E1564" s="5" t="n"/>
      <c r="F1564" s="6">
        <f>IF(B1564&amp;""="","",IFERROR(INDEX('الطلاب'!$C$6:$C$505,MATCH(B1564&amp;"",'الطلاب'!$A$6:$A$505,0))&amp;"","كود غير موجود"))</f>
        <v/>
      </c>
      <c r="G1564" s="24">
        <f>IF(OR(B1564&amp;""="",NOT(ISNUMBER(A1564))),"",IF(COUNTIFS($B$6:$B$2005,B1564&amp;"",$A$6:$A$2005,"&gt;"&amp;A1564)=0,1,0))</f>
        <v/>
      </c>
    </row>
    <row r="1565">
      <c r="A1565" s="13" t="n"/>
      <c r="B1565" s="5" t="n"/>
      <c r="C1565" s="19" t="n"/>
      <c r="D1565" s="5" t="n"/>
      <c r="E1565" s="5" t="n"/>
      <c r="F1565" s="6">
        <f>IF(B1565&amp;""="","",IFERROR(INDEX('الطلاب'!$C$6:$C$505,MATCH(B1565&amp;"",'الطلاب'!$A$6:$A$505,0))&amp;"","كود غير موجود"))</f>
        <v/>
      </c>
      <c r="G1565" s="24">
        <f>IF(OR(B1565&amp;""="",NOT(ISNUMBER(A1565))),"",IF(COUNTIFS($B$6:$B$2005,B1565&amp;"",$A$6:$A$2005,"&gt;"&amp;A1565)=0,1,0))</f>
        <v/>
      </c>
    </row>
    <row r="1566">
      <c r="A1566" s="13" t="n"/>
      <c r="B1566" s="5" t="n"/>
      <c r="C1566" s="19" t="n"/>
      <c r="D1566" s="5" t="n"/>
      <c r="E1566" s="5" t="n"/>
      <c r="F1566" s="6">
        <f>IF(B1566&amp;""="","",IFERROR(INDEX('الطلاب'!$C$6:$C$505,MATCH(B1566&amp;"",'الطلاب'!$A$6:$A$505,0))&amp;"","كود غير موجود"))</f>
        <v/>
      </c>
      <c r="G1566" s="24">
        <f>IF(OR(B1566&amp;""="",NOT(ISNUMBER(A1566))),"",IF(COUNTIFS($B$6:$B$2005,B1566&amp;"",$A$6:$A$2005,"&gt;"&amp;A1566)=0,1,0))</f>
        <v/>
      </c>
    </row>
    <row r="1567">
      <c r="A1567" s="13" t="n"/>
      <c r="B1567" s="5" t="n"/>
      <c r="C1567" s="19" t="n"/>
      <c r="D1567" s="5" t="n"/>
      <c r="E1567" s="5" t="n"/>
      <c r="F1567" s="6">
        <f>IF(B1567&amp;""="","",IFERROR(INDEX('الطلاب'!$C$6:$C$505,MATCH(B1567&amp;"",'الطلاب'!$A$6:$A$505,0))&amp;"","كود غير موجود"))</f>
        <v/>
      </c>
      <c r="G1567" s="24">
        <f>IF(OR(B1567&amp;""="",NOT(ISNUMBER(A1567))),"",IF(COUNTIFS($B$6:$B$2005,B1567&amp;"",$A$6:$A$2005,"&gt;"&amp;A1567)=0,1,0))</f>
        <v/>
      </c>
    </row>
    <row r="1568">
      <c r="A1568" s="13" t="n"/>
      <c r="B1568" s="5" t="n"/>
      <c r="C1568" s="19" t="n"/>
      <c r="D1568" s="5" t="n"/>
      <c r="E1568" s="5" t="n"/>
      <c r="F1568" s="6">
        <f>IF(B1568&amp;""="","",IFERROR(INDEX('الطلاب'!$C$6:$C$505,MATCH(B1568&amp;"",'الطلاب'!$A$6:$A$505,0))&amp;"","كود غير موجود"))</f>
        <v/>
      </c>
      <c r="G1568" s="24">
        <f>IF(OR(B1568&amp;""="",NOT(ISNUMBER(A1568))),"",IF(COUNTIFS($B$6:$B$2005,B1568&amp;"",$A$6:$A$2005,"&gt;"&amp;A1568)=0,1,0))</f>
        <v/>
      </c>
    </row>
    <row r="1569">
      <c r="A1569" s="13" t="n"/>
      <c r="B1569" s="5" t="n"/>
      <c r="C1569" s="19" t="n"/>
      <c r="D1569" s="5" t="n"/>
      <c r="E1569" s="5" t="n"/>
      <c r="F1569" s="6">
        <f>IF(B1569&amp;""="","",IFERROR(INDEX('الطلاب'!$C$6:$C$505,MATCH(B1569&amp;"",'الطلاب'!$A$6:$A$505,0))&amp;"","كود غير موجود"))</f>
        <v/>
      </c>
      <c r="G1569" s="24">
        <f>IF(OR(B1569&amp;""="",NOT(ISNUMBER(A1569))),"",IF(COUNTIFS($B$6:$B$2005,B1569&amp;"",$A$6:$A$2005,"&gt;"&amp;A1569)=0,1,0))</f>
        <v/>
      </c>
    </row>
    <row r="1570">
      <c r="A1570" s="13" t="n"/>
      <c r="B1570" s="5" t="n"/>
      <c r="C1570" s="19" t="n"/>
      <c r="D1570" s="5" t="n"/>
      <c r="E1570" s="5" t="n"/>
      <c r="F1570" s="6">
        <f>IF(B1570&amp;""="","",IFERROR(INDEX('الطلاب'!$C$6:$C$505,MATCH(B1570&amp;"",'الطلاب'!$A$6:$A$505,0))&amp;"","كود غير موجود"))</f>
        <v/>
      </c>
      <c r="G1570" s="24">
        <f>IF(OR(B1570&amp;""="",NOT(ISNUMBER(A1570))),"",IF(COUNTIFS($B$6:$B$2005,B1570&amp;"",$A$6:$A$2005,"&gt;"&amp;A1570)=0,1,0))</f>
        <v/>
      </c>
    </row>
    <row r="1571">
      <c r="A1571" s="13" t="n"/>
      <c r="B1571" s="5" t="n"/>
      <c r="C1571" s="19" t="n"/>
      <c r="D1571" s="5" t="n"/>
      <c r="E1571" s="5" t="n"/>
      <c r="F1571" s="6">
        <f>IF(B1571&amp;""="","",IFERROR(INDEX('الطلاب'!$C$6:$C$505,MATCH(B1571&amp;"",'الطلاب'!$A$6:$A$505,0))&amp;"","كود غير موجود"))</f>
        <v/>
      </c>
      <c r="G1571" s="24">
        <f>IF(OR(B1571&amp;""="",NOT(ISNUMBER(A1571))),"",IF(COUNTIFS($B$6:$B$2005,B1571&amp;"",$A$6:$A$2005,"&gt;"&amp;A1571)=0,1,0))</f>
        <v/>
      </c>
    </row>
    <row r="1572">
      <c r="A1572" s="13" t="n"/>
      <c r="B1572" s="5" t="n"/>
      <c r="C1572" s="19" t="n"/>
      <c r="D1572" s="5" t="n"/>
      <c r="E1572" s="5" t="n"/>
      <c r="F1572" s="6">
        <f>IF(B1572&amp;""="","",IFERROR(INDEX('الطلاب'!$C$6:$C$505,MATCH(B1572&amp;"",'الطلاب'!$A$6:$A$505,0))&amp;"","كود غير موجود"))</f>
        <v/>
      </c>
      <c r="G1572" s="24">
        <f>IF(OR(B1572&amp;""="",NOT(ISNUMBER(A1572))),"",IF(COUNTIFS($B$6:$B$2005,B1572&amp;"",$A$6:$A$2005,"&gt;"&amp;A1572)=0,1,0))</f>
        <v/>
      </c>
    </row>
    <row r="1573">
      <c r="A1573" s="13" t="n"/>
      <c r="B1573" s="5" t="n"/>
      <c r="C1573" s="19" t="n"/>
      <c r="D1573" s="5" t="n"/>
      <c r="E1573" s="5" t="n"/>
      <c r="F1573" s="6">
        <f>IF(B1573&amp;""="","",IFERROR(INDEX('الطلاب'!$C$6:$C$505,MATCH(B1573&amp;"",'الطلاب'!$A$6:$A$505,0))&amp;"","كود غير موجود"))</f>
        <v/>
      </c>
      <c r="G1573" s="24">
        <f>IF(OR(B1573&amp;""="",NOT(ISNUMBER(A1573))),"",IF(COUNTIFS($B$6:$B$2005,B1573&amp;"",$A$6:$A$2005,"&gt;"&amp;A1573)=0,1,0))</f>
        <v/>
      </c>
    </row>
    <row r="1574">
      <c r="A1574" s="13" t="n"/>
      <c r="B1574" s="5" t="n"/>
      <c r="C1574" s="19" t="n"/>
      <c r="D1574" s="5" t="n"/>
      <c r="E1574" s="5" t="n"/>
      <c r="F1574" s="6">
        <f>IF(B1574&amp;""="","",IFERROR(INDEX('الطلاب'!$C$6:$C$505,MATCH(B1574&amp;"",'الطلاب'!$A$6:$A$505,0))&amp;"","كود غير موجود"))</f>
        <v/>
      </c>
      <c r="G1574" s="24">
        <f>IF(OR(B1574&amp;""="",NOT(ISNUMBER(A1574))),"",IF(COUNTIFS($B$6:$B$2005,B1574&amp;"",$A$6:$A$2005,"&gt;"&amp;A1574)=0,1,0))</f>
        <v/>
      </c>
    </row>
    <row r="1575">
      <c r="A1575" s="13" t="n"/>
      <c r="B1575" s="5" t="n"/>
      <c r="C1575" s="19" t="n"/>
      <c r="D1575" s="5" t="n"/>
      <c r="E1575" s="5" t="n"/>
      <c r="F1575" s="6">
        <f>IF(B1575&amp;""="","",IFERROR(INDEX('الطلاب'!$C$6:$C$505,MATCH(B1575&amp;"",'الطلاب'!$A$6:$A$505,0))&amp;"","كود غير موجود"))</f>
        <v/>
      </c>
      <c r="G1575" s="24">
        <f>IF(OR(B1575&amp;""="",NOT(ISNUMBER(A1575))),"",IF(COUNTIFS($B$6:$B$2005,B1575&amp;"",$A$6:$A$2005,"&gt;"&amp;A1575)=0,1,0))</f>
        <v/>
      </c>
    </row>
    <row r="1576">
      <c r="A1576" s="13" t="n"/>
      <c r="B1576" s="5" t="n"/>
      <c r="C1576" s="19" t="n"/>
      <c r="D1576" s="5" t="n"/>
      <c r="E1576" s="5" t="n"/>
      <c r="F1576" s="6">
        <f>IF(B1576&amp;""="","",IFERROR(INDEX('الطلاب'!$C$6:$C$505,MATCH(B1576&amp;"",'الطلاب'!$A$6:$A$505,0))&amp;"","كود غير موجود"))</f>
        <v/>
      </c>
      <c r="G1576" s="24">
        <f>IF(OR(B1576&amp;""="",NOT(ISNUMBER(A1576))),"",IF(COUNTIFS($B$6:$B$2005,B1576&amp;"",$A$6:$A$2005,"&gt;"&amp;A1576)=0,1,0))</f>
        <v/>
      </c>
    </row>
    <row r="1577">
      <c r="A1577" s="13" t="n"/>
      <c r="B1577" s="5" t="n"/>
      <c r="C1577" s="19" t="n"/>
      <c r="D1577" s="5" t="n"/>
      <c r="E1577" s="5" t="n"/>
      <c r="F1577" s="6">
        <f>IF(B1577&amp;""="","",IFERROR(INDEX('الطلاب'!$C$6:$C$505,MATCH(B1577&amp;"",'الطلاب'!$A$6:$A$505,0))&amp;"","كود غير موجود"))</f>
        <v/>
      </c>
      <c r="G1577" s="24">
        <f>IF(OR(B1577&amp;""="",NOT(ISNUMBER(A1577))),"",IF(COUNTIFS($B$6:$B$2005,B1577&amp;"",$A$6:$A$2005,"&gt;"&amp;A1577)=0,1,0))</f>
        <v/>
      </c>
    </row>
    <row r="1578">
      <c r="A1578" s="13" t="n"/>
      <c r="B1578" s="5" t="n"/>
      <c r="C1578" s="19" t="n"/>
      <c r="D1578" s="5" t="n"/>
      <c r="E1578" s="5" t="n"/>
      <c r="F1578" s="6">
        <f>IF(B1578&amp;""="","",IFERROR(INDEX('الطلاب'!$C$6:$C$505,MATCH(B1578&amp;"",'الطلاب'!$A$6:$A$505,0))&amp;"","كود غير موجود"))</f>
        <v/>
      </c>
      <c r="G1578" s="24">
        <f>IF(OR(B1578&amp;""="",NOT(ISNUMBER(A1578))),"",IF(COUNTIFS($B$6:$B$2005,B1578&amp;"",$A$6:$A$2005,"&gt;"&amp;A1578)=0,1,0))</f>
        <v/>
      </c>
    </row>
    <row r="1579">
      <c r="A1579" s="13" t="n"/>
      <c r="B1579" s="5" t="n"/>
      <c r="C1579" s="19" t="n"/>
      <c r="D1579" s="5" t="n"/>
      <c r="E1579" s="5" t="n"/>
      <c r="F1579" s="6">
        <f>IF(B1579&amp;""="","",IFERROR(INDEX('الطلاب'!$C$6:$C$505,MATCH(B1579&amp;"",'الطلاب'!$A$6:$A$505,0))&amp;"","كود غير موجود"))</f>
        <v/>
      </c>
      <c r="G1579" s="24">
        <f>IF(OR(B1579&amp;""="",NOT(ISNUMBER(A1579))),"",IF(COUNTIFS($B$6:$B$2005,B1579&amp;"",$A$6:$A$2005,"&gt;"&amp;A1579)=0,1,0))</f>
        <v/>
      </c>
    </row>
    <row r="1580">
      <c r="A1580" s="13" t="n"/>
      <c r="B1580" s="5" t="n"/>
      <c r="C1580" s="19" t="n"/>
      <c r="D1580" s="5" t="n"/>
      <c r="E1580" s="5" t="n"/>
      <c r="F1580" s="6">
        <f>IF(B1580&amp;""="","",IFERROR(INDEX('الطلاب'!$C$6:$C$505,MATCH(B1580&amp;"",'الطلاب'!$A$6:$A$505,0))&amp;"","كود غير موجود"))</f>
        <v/>
      </c>
      <c r="G1580" s="24">
        <f>IF(OR(B1580&amp;""="",NOT(ISNUMBER(A1580))),"",IF(COUNTIFS($B$6:$B$2005,B1580&amp;"",$A$6:$A$2005,"&gt;"&amp;A1580)=0,1,0))</f>
        <v/>
      </c>
    </row>
    <row r="1581">
      <c r="A1581" s="13" t="n"/>
      <c r="B1581" s="5" t="n"/>
      <c r="C1581" s="19" t="n"/>
      <c r="D1581" s="5" t="n"/>
      <c r="E1581" s="5" t="n"/>
      <c r="F1581" s="6">
        <f>IF(B1581&amp;""="","",IFERROR(INDEX('الطلاب'!$C$6:$C$505,MATCH(B1581&amp;"",'الطلاب'!$A$6:$A$505,0))&amp;"","كود غير موجود"))</f>
        <v/>
      </c>
      <c r="G1581" s="24">
        <f>IF(OR(B1581&amp;""="",NOT(ISNUMBER(A1581))),"",IF(COUNTIFS($B$6:$B$2005,B1581&amp;"",$A$6:$A$2005,"&gt;"&amp;A1581)=0,1,0))</f>
        <v/>
      </c>
    </row>
    <row r="1582">
      <c r="A1582" s="13" t="n"/>
      <c r="B1582" s="5" t="n"/>
      <c r="C1582" s="19" t="n"/>
      <c r="D1582" s="5" t="n"/>
      <c r="E1582" s="5" t="n"/>
      <c r="F1582" s="6">
        <f>IF(B1582&amp;""="","",IFERROR(INDEX('الطلاب'!$C$6:$C$505,MATCH(B1582&amp;"",'الطلاب'!$A$6:$A$505,0))&amp;"","كود غير موجود"))</f>
        <v/>
      </c>
      <c r="G1582" s="24">
        <f>IF(OR(B1582&amp;""="",NOT(ISNUMBER(A1582))),"",IF(COUNTIFS($B$6:$B$2005,B1582&amp;"",$A$6:$A$2005,"&gt;"&amp;A1582)=0,1,0))</f>
        <v/>
      </c>
    </row>
    <row r="1583">
      <c r="A1583" s="13" t="n"/>
      <c r="B1583" s="5" t="n"/>
      <c r="C1583" s="19" t="n"/>
      <c r="D1583" s="5" t="n"/>
      <c r="E1583" s="5" t="n"/>
      <c r="F1583" s="6">
        <f>IF(B1583&amp;""="","",IFERROR(INDEX('الطلاب'!$C$6:$C$505,MATCH(B1583&amp;"",'الطلاب'!$A$6:$A$505,0))&amp;"","كود غير موجود"))</f>
        <v/>
      </c>
      <c r="G1583" s="24">
        <f>IF(OR(B1583&amp;""="",NOT(ISNUMBER(A1583))),"",IF(COUNTIFS($B$6:$B$2005,B1583&amp;"",$A$6:$A$2005,"&gt;"&amp;A1583)=0,1,0))</f>
        <v/>
      </c>
    </row>
    <row r="1584">
      <c r="A1584" s="13" t="n"/>
      <c r="B1584" s="5" t="n"/>
      <c r="C1584" s="19" t="n"/>
      <c r="D1584" s="5" t="n"/>
      <c r="E1584" s="5" t="n"/>
      <c r="F1584" s="6">
        <f>IF(B1584&amp;""="","",IFERROR(INDEX('الطلاب'!$C$6:$C$505,MATCH(B1584&amp;"",'الطلاب'!$A$6:$A$505,0))&amp;"","كود غير موجود"))</f>
        <v/>
      </c>
      <c r="G1584" s="24">
        <f>IF(OR(B1584&amp;""="",NOT(ISNUMBER(A1584))),"",IF(COUNTIFS($B$6:$B$2005,B1584&amp;"",$A$6:$A$2005,"&gt;"&amp;A1584)=0,1,0))</f>
        <v/>
      </c>
    </row>
    <row r="1585">
      <c r="A1585" s="13" t="n"/>
      <c r="B1585" s="5" t="n"/>
      <c r="C1585" s="19" t="n"/>
      <c r="D1585" s="5" t="n"/>
      <c r="E1585" s="5" t="n"/>
      <c r="F1585" s="6">
        <f>IF(B1585&amp;""="","",IFERROR(INDEX('الطلاب'!$C$6:$C$505,MATCH(B1585&amp;"",'الطلاب'!$A$6:$A$505,0))&amp;"","كود غير موجود"))</f>
        <v/>
      </c>
      <c r="G1585" s="24">
        <f>IF(OR(B1585&amp;""="",NOT(ISNUMBER(A1585))),"",IF(COUNTIFS($B$6:$B$2005,B1585&amp;"",$A$6:$A$2005,"&gt;"&amp;A1585)=0,1,0))</f>
        <v/>
      </c>
    </row>
    <row r="1586">
      <c r="A1586" s="13" t="n"/>
      <c r="B1586" s="5" t="n"/>
      <c r="C1586" s="19" t="n"/>
      <c r="D1586" s="5" t="n"/>
      <c r="E1586" s="5" t="n"/>
      <c r="F1586" s="6">
        <f>IF(B1586&amp;""="","",IFERROR(INDEX('الطلاب'!$C$6:$C$505,MATCH(B1586&amp;"",'الطلاب'!$A$6:$A$505,0))&amp;"","كود غير موجود"))</f>
        <v/>
      </c>
      <c r="G1586" s="24">
        <f>IF(OR(B1586&amp;""="",NOT(ISNUMBER(A1586))),"",IF(COUNTIFS($B$6:$B$2005,B1586&amp;"",$A$6:$A$2005,"&gt;"&amp;A1586)=0,1,0))</f>
        <v/>
      </c>
    </row>
    <row r="1587">
      <c r="A1587" s="13" t="n"/>
      <c r="B1587" s="5" t="n"/>
      <c r="C1587" s="19" t="n"/>
      <c r="D1587" s="5" t="n"/>
      <c r="E1587" s="5" t="n"/>
      <c r="F1587" s="6">
        <f>IF(B1587&amp;""="","",IFERROR(INDEX('الطلاب'!$C$6:$C$505,MATCH(B1587&amp;"",'الطلاب'!$A$6:$A$505,0))&amp;"","كود غير موجود"))</f>
        <v/>
      </c>
      <c r="G1587" s="24">
        <f>IF(OR(B1587&amp;""="",NOT(ISNUMBER(A1587))),"",IF(COUNTIFS($B$6:$B$2005,B1587&amp;"",$A$6:$A$2005,"&gt;"&amp;A1587)=0,1,0))</f>
        <v/>
      </c>
    </row>
    <row r="1588">
      <c r="A1588" s="13" t="n"/>
      <c r="B1588" s="5" t="n"/>
      <c r="C1588" s="19" t="n"/>
      <c r="D1588" s="5" t="n"/>
      <c r="E1588" s="5" t="n"/>
      <c r="F1588" s="6">
        <f>IF(B1588&amp;""="","",IFERROR(INDEX('الطلاب'!$C$6:$C$505,MATCH(B1588&amp;"",'الطلاب'!$A$6:$A$505,0))&amp;"","كود غير موجود"))</f>
        <v/>
      </c>
      <c r="G1588" s="24">
        <f>IF(OR(B1588&amp;""="",NOT(ISNUMBER(A1588))),"",IF(COUNTIFS($B$6:$B$2005,B1588&amp;"",$A$6:$A$2005,"&gt;"&amp;A1588)=0,1,0))</f>
        <v/>
      </c>
    </row>
    <row r="1589">
      <c r="A1589" s="13" t="n"/>
      <c r="B1589" s="5" t="n"/>
      <c r="C1589" s="19" t="n"/>
      <c r="D1589" s="5" t="n"/>
      <c r="E1589" s="5" t="n"/>
      <c r="F1589" s="6">
        <f>IF(B1589&amp;""="","",IFERROR(INDEX('الطلاب'!$C$6:$C$505,MATCH(B1589&amp;"",'الطلاب'!$A$6:$A$505,0))&amp;"","كود غير موجود"))</f>
        <v/>
      </c>
      <c r="G1589" s="24">
        <f>IF(OR(B1589&amp;""="",NOT(ISNUMBER(A1589))),"",IF(COUNTIFS($B$6:$B$2005,B1589&amp;"",$A$6:$A$2005,"&gt;"&amp;A1589)=0,1,0))</f>
        <v/>
      </c>
    </row>
    <row r="1590">
      <c r="A1590" s="13" t="n"/>
      <c r="B1590" s="5" t="n"/>
      <c r="C1590" s="19" t="n"/>
      <c r="D1590" s="5" t="n"/>
      <c r="E1590" s="5" t="n"/>
      <c r="F1590" s="6">
        <f>IF(B1590&amp;""="","",IFERROR(INDEX('الطلاب'!$C$6:$C$505,MATCH(B1590&amp;"",'الطلاب'!$A$6:$A$505,0))&amp;"","كود غير موجود"))</f>
        <v/>
      </c>
      <c r="G1590" s="24">
        <f>IF(OR(B1590&amp;""="",NOT(ISNUMBER(A1590))),"",IF(COUNTIFS($B$6:$B$2005,B1590&amp;"",$A$6:$A$2005,"&gt;"&amp;A1590)=0,1,0))</f>
        <v/>
      </c>
    </row>
    <row r="1591">
      <c r="A1591" s="13" t="n"/>
      <c r="B1591" s="5" t="n"/>
      <c r="C1591" s="19" t="n"/>
      <c r="D1591" s="5" t="n"/>
      <c r="E1591" s="5" t="n"/>
      <c r="F1591" s="6">
        <f>IF(B1591&amp;""="","",IFERROR(INDEX('الطلاب'!$C$6:$C$505,MATCH(B1591&amp;"",'الطلاب'!$A$6:$A$505,0))&amp;"","كود غير موجود"))</f>
        <v/>
      </c>
      <c r="G1591" s="24">
        <f>IF(OR(B1591&amp;""="",NOT(ISNUMBER(A1591))),"",IF(COUNTIFS($B$6:$B$2005,B1591&amp;"",$A$6:$A$2005,"&gt;"&amp;A1591)=0,1,0))</f>
        <v/>
      </c>
    </row>
    <row r="1592">
      <c r="A1592" s="13" t="n"/>
      <c r="B1592" s="5" t="n"/>
      <c r="C1592" s="19" t="n"/>
      <c r="D1592" s="5" t="n"/>
      <c r="E1592" s="5" t="n"/>
      <c r="F1592" s="6">
        <f>IF(B1592&amp;""="","",IFERROR(INDEX('الطلاب'!$C$6:$C$505,MATCH(B1592&amp;"",'الطلاب'!$A$6:$A$505,0))&amp;"","كود غير موجود"))</f>
        <v/>
      </c>
      <c r="G1592" s="24">
        <f>IF(OR(B1592&amp;""="",NOT(ISNUMBER(A1592))),"",IF(COUNTIFS($B$6:$B$2005,B1592&amp;"",$A$6:$A$2005,"&gt;"&amp;A1592)=0,1,0))</f>
        <v/>
      </c>
    </row>
    <row r="1593">
      <c r="A1593" s="13" t="n"/>
      <c r="B1593" s="5" t="n"/>
      <c r="C1593" s="19" t="n"/>
      <c r="D1593" s="5" t="n"/>
      <c r="E1593" s="5" t="n"/>
      <c r="F1593" s="6">
        <f>IF(B1593&amp;""="","",IFERROR(INDEX('الطلاب'!$C$6:$C$505,MATCH(B1593&amp;"",'الطلاب'!$A$6:$A$505,0))&amp;"","كود غير موجود"))</f>
        <v/>
      </c>
      <c r="G1593" s="24">
        <f>IF(OR(B1593&amp;""="",NOT(ISNUMBER(A1593))),"",IF(COUNTIFS($B$6:$B$2005,B1593&amp;"",$A$6:$A$2005,"&gt;"&amp;A1593)=0,1,0))</f>
        <v/>
      </c>
    </row>
    <row r="1594">
      <c r="A1594" s="13" t="n"/>
      <c r="B1594" s="5" t="n"/>
      <c r="C1594" s="19" t="n"/>
      <c r="D1594" s="5" t="n"/>
      <c r="E1594" s="5" t="n"/>
      <c r="F1594" s="6">
        <f>IF(B1594&amp;""="","",IFERROR(INDEX('الطلاب'!$C$6:$C$505,MATCH(B1594&amp;"",'الطلاب'!$A$6:$A$505,0))&amp;"","كود غير موجود"))</f>
        <v/>
      </c>
      <c r="G1594" s="24">
        <f>IF(OR(B1594&amp;""="",NOT(ISNUMBER(A1594))),"",IF(COUNTIFS($B$6:$B$2005,B1594&amp;"",$A$6:$A$2005,"&gt;"&amp;A1594)=0,1,0))</f>
        <v/>
      </c>
    </row>
    <row r="1595">
      <c r="A1595" s="13" t="n"/>
      <c r="B1595" s="5" t="n"/>
      <c r="C1595" s="19" t="n"/>
      <c r="D1595" s="5" t="n"/>
      <c r="E1595" s="5" t="n"/>
      <c r="F1595" s="6">
        <f>IF(B1595&amp;""="","",IFERROR(INDEX('الطلاب'!$C$6:$C$505,MATCH(B1595&amp;"",'الطلاب'!$A$6:$A$505,0))&amp;"","كود غير موجود"))</f>
        <v/>
      </c>
      <c r="G1595" s="24">
        <f>IF(OR(B1595&amp;""="",NOT(ISNUMBER(A1595))),"",IF(COUNTIFS($B$6:$B$2005,B1595&amp;"",$A$6:$A$2005,"&gt;"&amp;A1595)=0,1,0))</f>
        <v/>
      </c>
    </row>
    <row r="1596">
      <c r="A1596" s="13" t="n"/>
      <c r="B1596" s="5" t="n"/>
      <c r="C1596" s="19" t="n"/>
      <c r="D1596" s="5" t="n"/>
      <c r="E1596" s="5" t="n"/>
      <c r="F1596" s="6">
        <f>IF(B1596&amp;""="","",IFERROR(INDEX('الطلاب'!$C$6:$C$505,MATCH(B1596&amp;"",'الطلاب'!$A$6:$A$505,0))&amp;"","كود غير موجود"))</f>
        <v/>
      </c>
      <c r="G1596" s="24">
        <f>IF(OR(B1596&amp;""="",NOT(ISNUMBER(A1596))),"",IF(COUNTIFS($B$6:$B$2005,B1596&amp;"",$A$6:$A$2005,"&gt;"&amp;A1596)=0,1,0))</f>
        <v/>
      </c>
    </row>
    <row r="1597">
      <c r="A1597" s="13" t="n"/>
      <c r="B1597" s="5" t="n"/>
      <c r="C1597" s="19" t="n"/>
      <c r="D1597" s="5" t="n"/>
      <c r="E1597" s="5" t="n"/>
      <c r="F1597" s="6">
        <f>IF(B1597&amp;""="","",IFERROR(INDEX('الطلاب'!$C$6:$C$505,MATCH(B1597&amp;"",'الطلاب'!$A$6:$A$505,0))&amp;"","كود غير موجود"))</f>
        <v/>
      </c>
      <c r="G1597" s="24">
        <f>IF(OR(B1597&amp;""="",NOT(ISNUMBER(A1597))),"",IF(COUNTIFS($B$6:$B$2005,B1597&amp;"",$A$6:$A$2005,"&gt;"&amp;A1597)=0,1,0))</f>
        <v/>
      </c>
    </row>
    <row r="1598">
      <c r="A1598" s="13" t="n"/>
      <c r="B1598" s="5" t="n"/>
      <c r="C1598" s="19" t="n"/>
      <c r="D1598" s="5" t="n"/>
      <c r="E1598" s="5" t="n"/>
      <c r="F1598" s="6">
        <f>IF(B1598&amp;""="","",IFERROR(INDEX('الطلاب'!$C$6:$C$505,MATCH(B1598&amp;"",'الطلاب'!$A$6:$A$505,0))&amp;"","كود غير موجود"))</f>
        <v/>
      </c>
      <c r="G1598" s="24">
        <f>IF(OR(B1598&amp;""="",NOT(ISNUMBER(A1598))),"",IF(COUNTIFS($B$6:$B$2005,B1598&amp;"",$A$6:$A$2005,"&gt;"&amp;A1598)=0,1,0))</f>
        <v/>
      </c>
    </row>
    <row r="1599">
      <c r="A1599" s="13" t="n"/>
      <c r="B1599" s="5" t="n"/>
      <c r="C1599" s="19" t="n"/>
      <c r="D1599" s="5" t="n"/>
      <c r="E1599" s="5" t="n"/>
      <c r="F1599" s="6">
        <f>IF(B1599&amp;""="","",IFERROR(INDEX('الطلاب'!$C$6:$C$505,MATCH(B1599&amp;"",'الطلاب'!$A$6:$A$505,0))&amp;"","كود غير موجود"))</f>
        <v/>
      </c>
      <c r="G1599" s="24">
        <f>IF(OR(B1599&amp;""="",NOT(ISNUMBER(A1599))),"",IF(COUNTIFS($B$6:$B$2005,B1599&amp;"",$A$6:$A$2005,"&gt;"&amp;A1599)=0,1,0))</f>
        <v/>
      </c>
    </row>
    <row r="1600">
      <c r="A1600" s="13" t="n"/>
      <c r="B1600" s="5" t="n"/>
      <c r="C1600" s="19" t="n"/>
      <c r="D1600" s="5" t="n"/>
      <c r="E1600" s="5" t="n"/>
      <c r="F1600" s="6">
        <f>IF(B1600&amp;""="","",IFERROR(INDEX('الطلاب'!$C$6:$C$505,MATCH(B1600&amp;"",'الطلاب'!$A$6:$A$505,0))&amp;"","كود غير موجود"))</f>
        <v/>
      </c>
      <c r="G1600" s="24">
        <f>IF(OR(B1600&amp;""="",NOT(ISNUMBER(A1600))),"",IF(COUNTIFS($B$6:$B$2005,B1600&amp;"",$A$6:$A$2005,"&gt;"&amp;A1600)=0,1,0))</f>
        <v/>
      </c>
    </row>
    <row r="1601">
      <c r="A1601" s="13" t="n"/>
      <c r="B1601" s="5" t="n"/>
      <c r="C1601" s="19" t="n"/>
      <c r="D1601" s="5" t="n"/>
      <c r="E1601" s="5" t="n"/>
      <c r="F1601" s="6">
        <f>IF(B1601&amp;""="","",IFERROR(INDEX('الطلاب'!$C$6:$C$505,MATCH(B1601&amp;"",'الطلاب'!$A$6:$A$505,0))&amp;"","كود غير موجود"))</f>
        <v/>
      </c>
      <c r="G1601" s="24">
        <f>IF(OR(B1601&amp;""="",NOT(ISNUMBER(A1601))),"",IF(COUNTIFS($B$6:$B$2005,B1601&amp;"",$A$6:$A$2005,"&gt;"&amp;A1601)=0,1,0))</f>
        <v/>
      </c>
    </row>
    <row r="1602">
      <c r="A1602" s="13" t="n"/>
      <c r="B1602" s="5" t="n"/>
      <c r="C1602" s="19" t="n"/>
      <c r="D1602" s="5" t="n"/>
      <c r="E1602" s="5" t="n"/>
      <c r="F1602" s="6">
        <f>IF(B1602&amp;""="","",IFERROR(INDEX('الطلاب'!$C$6:$C$505,MATCH(B1602&amp;"",'الطلاب'!$A$6:$A$505,0))&amp;"","كود غير موجود"))</f>
        <v/>
      </c>
      <c r="G1602" s="24">
        <f>IF(OR(B1602&amp;""="",NOT(ISNUMBER(A1602))),"",IF(COUNTIFS($B$6:$B$2005,B1602&amp;"",$A$6:$A$2005,"&gt;"&amp;A1602)=0,1,0))</f>
        <v/>
      </c>
    </row>
    <row r="1603">
      <c r="A1603" s="13" t="n"/>
      <c r="B1603" s="5" t="n"/>
      <c r="C1603" s="19" t="n"/>
      <c r="D1603" s="5" t="n"/>
      <c r="E1603" s="5" t="n"/>
      <c r="F1603" s="6">
        <f>IF(B1603&amp;""="","",IFERROR(INDEX('الطلاب'!$C$6:$C$505,MATCH(B1603&amp;"",'الطلاب'!$A$6:$A$505,0))&amp;"","كود غير موجود"))</f>
        <v/>
      </c>
      <c r="G1603" s="24">
        <f>IF(OR(B1603&amp;""="",NOT(ISNUMBER(A1603))),"",IF(COUNTIFS($B$6:$B$2005,B1603&amp;"",$A$6:$A$2005,"&gt;"&amp;A1603)=0,1,0))</f>
        <v/>
      </c>
    </row>
    <row r="1604">
      <c r="A1604" s="13" t="n"/>
      <c r="B1604" s="5" t="n"/>
      <c r="C1604" s="19" t="n"/>
      <c r="D1604" s="5" t="n"/>
      <c r="E1604" s="5" t="n"/>
      <c r="F1604" s="6">
        <f>IF(B1604&amp;""="","",IFERROR(INDEX('الطلاب'!$C$6:$C$505,MATCH(B1604&amp;"",'الطلاب'!$A$6:$A$505,0))&amp;"","كود غير موجود"))</f>
        <v/>
      </c>
      <c r="G1604" s="24">
        <f>IF(OR(B1604&amp;""="",NOT(ISNUMBER(A1604))),"",IF(COUNTIFS($B$6:$B$2005,B1604&amp;"",$A$6:$A$2005,"&gt;"&amp;A1604)=0,1,0))</f>
        <v/>
      </c>
    </row>
    <row r="1605">
      <c r="A1605" s="13" t="n"/>
      <c r="B1605" s="5" t="n"/>
      <c r="C1605" s="19" t="n"/>
      <c r="D1605" s="5" t="n"/>
      <c r="E1605" s="5" t="n"/>
      <c r="F1605" s="6">
        <f>IF(B1605&amp;""="","",IFERROR(INDEX('الطلاب'!$C$6:$C$505,MATCH(B1605&amp;"",'الطلاب'!$A$6:$A$505,0))&amp;"","كود غير موجود"))</f>
        <v/>
      </c>
      <c r="G1605" s="24">
        <f>IF(OR(B1605&amp;""="",NOT(ISNUMBER(A1605))),"",IF(COUNTIFS($B$6:$B$2005,B1605&amp;"",$A$6:$A$2005,"&gt;"&amp;A1605)=0,1,0))</f>
        <v/>
      </c>
    </row>
    <row r="1606">
      <c r="A1606" s="13" t="n"/>
      <c r="B1606" s="5" t="n"/>
      <c r="C1606" s="19" t="n"/>
      <c r="D1606" s="5" t="n"/>
      <c r="E1606" s="5" t="n"/>
      <c r="F1606" s="6">
        <f>IF(B1606&amp;""="","",IFERROR(INDEX('الطلاب'!$C$6:$C$505,MATCH(B1606&amp;"",'الطلاب'!$A$6:$A$505,0))&amp;"","كود غير موجود"))</f>
        <v/>
      </c>
      <c r="G1606" s="24">
        <f>IF(OR(B1606&amp;""="",NOT(ISNUMBER(A1606))),"",IF(COUNTIFS($B$6:$B$2005,B1606&amp;"",$A$6:$A$2005,"&gt;"&amp;A1606)=0,1,0))</f>
        <v/>
      </c>
    </row>
    <row r="1607">
      <c r="A1607" s="13" t="n"/>
      <c r="B1607" s="5" t="n"/>
      <c r="C1607" s="19" t="n"/>
      <c r="D1607" s="5" t="n"/>
      <c r="E1607" s="5" t="n"/>
      <c r="F1607" s="6">
        <f>IF(B1607&amp;""="","",IFERROR(INDEX('الطلاب'!$C$6:$C$505,MATCH(B1607&amp;"",'الطلاب'!$A$6:$A$505,0))&amp;"","كود غير موجود"))</f>
        <v/>
      </c>
      <c r="G1607" s="24">
        <f>IF(OR(B1607&amp;""="",NOT(ISNUMBER(A1607))),"",IF(COUNTIFS($B$6:$B$2005,B1607&amp;"",$A$6:$A$2005,"&gt;"&amp;A1607)=0,1,0))</f>
        <v/>
      </c>
    </row>
    <row r="1608">
      <c r="A1608" s="13" t="n"/>
      <c r="B1608" s="5" t="n"/>
      <c r="C1608" s="19" t="n"/>
      <c r="D1608" s="5" t="n"/>
      <c r="E1608" s="5" t="n"/>
      <c r="F1608" s="6">
        <f>IF(B1608&amp;""="","",IFERROR(INDEX('الطلاب'!$C$6:$C$505,MATCH(B1608&amp;"",'الطلاب'!$A$6:$A$505,0))&amp;"","كود غير موجود"))</f>
        <v/>
      </c>
      <c r="G1608" s="24">
        <f>IF(OR(B1608&amp;""="",NOT(ISNUMBER(A1608))),"",IF(COUNTIFS($B$6:$B$2005,B1608&amp;"",$A$6:$A$2005,"&gt;"&amp;A1608)=0,1,0))</f>
        <v/>
      </c>
    </row>
    <row r="1609">
      <c r="A1609" s="13" t="n"/>
      <c r="B1609" s="5" t="n"/>
      <c r="C1609" s="19" t="n"/>
      <c r="D1609" s="5" t="n"/>
      <c r="E1609" s="5" t="n"/>
      <c r="F1609" s="6">
        <f>IF(B1609&amp;""="","",IFERROR(INDEX('الطلاب'!$C$6:$C$505,MATCH(B1609&amp;"",'الطلاب'!$A$6:$A$505,0))&amp;"","كود غير موجود"))</f>
        <v/>
      </c>
      <c r="G1609" s="24">
        <f>IF(OR(B1609&amp;""="",NOT(ISNUMBER(A1609))),"",IF(COUNTIFS($B$6:$B$2005,B1609&amp;"",$A$6:$A$2005,"&gt;"&amp;A1609)=0,1,0))</f>
        <v/>
      </c>
    </row>
    <row r="1610">
      <c r="A1610" s="13" t="n"/>
      <c r="B1610" s="5" t="n"/>
      <c r="C1610" s="19" t="n"/>
      <c r="D1610" s="5" t="n"/>
      <c r="E1610" s="5" t="n"/>
      <c r="F1610" s="6">
        <f>IF(B1610&amp;""="","",IFERROR(INDEX('الطلاب'!$C$6:$C$505,MATCH(B1610&amp;"",'الطلاب'!$A$6:$A$505,0))&amp;"","كود غير موجود"))</f>
        <v/>
      </c>
      <c r="G1610" s="24">
        <f>IF(OR(B1610&amp;""="",NOT(ISNUMBER(A1610))),"",IF(COUNTIFS($B$6:$B$2005,B1610&amp;"",$A$6:$A$2005,"&gt;"&amp;A1610)=0,1,0))</f>
        <v/>
      </c>
    </row>
    <row r="1611">
      <c r="A1611" s="13" t="n"/>
      <c r="B1611" s="5" t="n"/>
      <c r="C1611" s="19" t="n"/>
      <c r="D1611" s="5" t="n"/>
      <c r="E1611" s="5" t="n"/>
      <c r="F1611" s="6">
        <f>IF(B1611&amp;""="","",IFERROR(INDEX('الطلاب'!$C$6:$C$505,MATCH(B1611&amp;"",'الطلاب'!$A$6:$A$505,0))&amp;"","كود غير موجود"))</f>
        <v/>
      </c>
      <c r="G1611" s="24">
        <f>IF(OR(B1611&amp;""="",NOT(ISNUMBER(A1611))),"",IF(COUNTIFS($B$6:$B$2005,B1611&amp;"",$A$6:$A$2005,"&gt;"&amp;A1611)=0,1,0))</f>
        <v/>
      </c>
    </row>
    <row r="1612">
      <c r="A1612" s="13" t="n"/>
      <c r="B1612" s="5" t="n"/>
      <c r="C1612" s="19" t="n"/>
      <c r="D1612" s="5" t="n"/>
      <c r="E1612" s="5" t="n"/>
      <c r="F1612" s="6">
        <f>IF(B1612&amp;""="","",IFERROR(INDEX('الطلاب'!$C$6:$C$505,MATCH(B1612&amp;"",'الطلاب'!$A$6:$A$505,0))&amp;"","كود غير موجود"))</f>
        <v/>
      </c>
      <c r="G1612" s="24">
        <f>IF(OR(B1612&amp;""="",NOT(ISNUMBER(A1612))),"",IF(COUNTIFS($B$6:$B$2005,B1612&amp;"",$A$6:$A$2005,"&gt;"&amp;A1612)=0,1,0))</f>
        <v/>
      </c>
    </row>
    <row r="1613">
      <c r="A1613" s="13" t="n"/>
      <c r="B1613" s="5" t="n"/>
      <c r="C1613" s="19" t="n"/>
      <c r="D1613" s="5" t="n"/>
      <c r="E1613" s="5" t="n"/>
      <c r="F1613" s="6">
        <f>IF(B1613&amp;""="","",IFERROR(INDEX('الطلاب'!$C$6:$C$505,MATCH(B1613&amp;"",'الطلاب'!$A$6:$A$505,0))&amp;"","كود غير موجود"))</f>
        <v/>
      </c>
      <c r="G1613" s="24">
        <f>IF(OR(B1613&amp;""="",NOT(ISNUMBER(A1613))),"",IF(COUNTIFS($B$6:$B$2005,B1613&amp;"",$A$6:$A$2005,"&gt;"&amp;A1613)=0,1,0))</f>
        <v/>
      </c>
    </row>
    <row r="1614">
      <c r="A1614" s="13" t="n"/>
      <c r="B1614" s="5" t="n"/>
      <c r="C1614" s="19" t="n"/>
      <c r="D1614" s="5" t="n"/>
      <c r="E1614" s="5" t="n"/>
      <c r="F1614" s="6">
        <f>IF(B1614&amp;""="","",IFERROR(INDEX('الطلاب'!$C$6:$C$505,MATCH(B1614&amp;"",'الطلاب'!$A$6:$A$505,0))&amp;"","كود غير موجود"))</f>
        <v/>
      </c>
      <c r="G1614" s="24">
        <f>IF(OR(B1614&amp;""="",NOT(ISNUMBER(A1614))),"",IF(COUNTIFS($B$6:$B$2005,B1614&amp;"",$A$6:$A$2005,"&gt;"&amp;A1614)=0,1,0))</f>
        <v/>
      </c>
    </row>
    <row r="1615">
      <c r="A1615" s="13" t="n"/>
      <c r="B1615" s="5" t="n"/>
      <c r="C1615" s="19" t="n"/>
      <c r="D1615" s="5" t="n"/>
      <c r="E1615" s="5" t="n"/>
      <c r="F1615" s="6">
        <f>IF(B1615&amp;""="","",IFERROR(INDEX('الطلاب'!$C$6:$C$505,MATCH(B1615&amp;"",'الطلاب'!$A$6:$A$505,0))&amp;"","كود غير موجود"))</f>
        <v/>
      </c>
      <c r="G1615" s="24">
        <f>IF(OR(B1615&amp;""="",NOT(ISNUMBER(A1615))),"",IF(COUNTIFS($B$6:$B$2005,B1615&amp;"",$A$6:$A$2005,"&gt;"&amp;A1615)=0,1,0))</f>
        <v/>
      </c>
    </row>
    <row r="1616">
      <c r="A1616" s="13" t="n"/>
      <c r="B1616" s="5" t="n"/>
      <c r="C1616" s="19" t="n"/>
      <c r="D1616" s="5" t="n"/>
      <c r="E1616" s="5" t="n"/>
      <c r="F1616" s="6">
        <f>IF(B1616&amp;""="","",IFERROR(INDEX('الطلاب'!$C$6:$C$505,MATCH(B1616&amp;"",'الطلاب'!$A$6:$A$505,0))&amp;"","كود غير موجود"))</f>
        <v/>
      </c>
      <c r="G1616" s="24">
        <f>IF(OR(B1616&amp;""="",NOT(ISNUMBER(A1616))),"",IF(COUNTIFS($B$6:$B$2005,B1616&amp;"",$A$6:$A$2005,"&gt;"&amp;A1616)=0,1,0))</f>
        <v/>
      </c>
    </row>
    <row r="1617">
      <c r="A1617" s="13" t="n"/>
      <c r="B1617" s="5" t="n"/>
      <c r="C1617" s="19" t="n"/>
      <c r="D1617" s="5" t="n"/>
      <c r="E1617" s="5" t="n"/>
      <c r="F1617" s="6">
        <f>IF(B1617&amp;""="","",IFERROR(INDEX('الطلاب'!$C$6:$C$505,MATCH(B1617&amp;"",'الطلاب'!$A$6:$A$505,0))&amp;"","كود غير موجود"))</f>
        <v/>
      </c>
      <c r="G1617" s="24">
        <f>IF(OR(B1617&amp;""="",NOT(ISNUMBER(A1617))),"",IF(COUNTIFS($B$6:$B$2005,B1617&amp;"",$A$6:$A$2005,"&gt;"&amp;A1617)=0,1,0))</f>
        <v/>
      </c>
    </row>
    <row r="1618">
      <c r="A1618" s="13" t="n"/>
      <c r="B1618" s="5" t="n"/>
      <c r="C1618" s="19" t="n"/>
      <c r="D1618" s="5" t="n"/>
      <c r="E1618" s="5" t="n"/>
      <c r="F1618" s="6">
        <f>IF(B1618&amp;""="","",IFERROR(INDEX('الطلاب'!$C$6:$C$505,MATCH(B1618&amp;"",'الطلاب'!$A$6:$A$505,0))&amp;"","كود غير موجود"))</f>
        <v/>
      </c>
      <c r="G1618" s="24">
        <f>IF(OR(B1618&amp;""="",NOT(ISNUMBER(A1618))),"",IF(COUNTIFS($B$6:$B$2005,B1618&amp;"",$A$6:$A$2005,"&gt;"&amp;A1618)=0,1,0))</f>
        <v/>
      </c>
    </row>
    <row r="1619">
      <c r="A1619" s="13" t="n"/>
      <c r="B1619" s="5" t="n"/>
      <c r="C1619" s="19" t="n"/>
      <c r="D1619" s="5" t="n"/>
      <c r="E1619" s="5" t="n"/>
      <c r="F1619" s="6">
        <f>IF(B1619&amp;""="","",IFERROR(INDEX('الطلاب'!$C$6:$C$505,MATCH(B1619&amp;"",'الطلاب'!$A$6:$A$505,0))&amp;"","كود غير موجود"))</f>
        <v/>
      </c>
      <c r="G1619" s="24">
        <f>IF(OR(B1619&amp;""="",NOT(ISNUMBER(A1619))),"",IF(COUNTIFS($B$6:$B$2005,B1619&amp;"",$A$6:$A$2005,"&gt;"&amp;A1619)=0,1,0))</f>
        <v/>
      </c>
    </row>
    <row r="1620">
      <c r="A1620" s="13" t="n"/>
      <c r="B1620" s="5" t="n"/>
      <c r="C1620" s="19" t="n"/>
      <c r="D1620" s="5" t="n"/>
      <c r="E1620" s="5" t="n"/>
      <c r="F1620" s="6">
        <f>IF(B1620&amp;""="","",IFERROR(INDEX('الطلاب'!$C$6:$C$505,MATCH(B1620&amp;"",'الطلاب'!$A$6:$A$505,0))&amp;"","كود غير موجود"))</f>
        <v/>
      </c>
      <c r="G1620" s="24">
        <f>IF(OR(B1620&amp;""="",NOT(ISNUMBER(A1620))),"",IF(COUNTIFS($B$6:$B$2005,B1620&amp;"",$A$6:$A$2005,"&gt;"&amp;A1620)=0,1,0))</f>
        <v/>
      </c>
    </row>
    <row r="1621">
      <c r="A1621" s="13" t="n"/>
      <c r="B1621" s="5" t="n"/>
      <c r="C1621" s="19" t="n"/>
      <c r="D1621" s="5" t="n"/>
      <c r="E1621" s="5" t="n"/>
      <c r="F1621" s="6">
        <f>IF(B1621&amp;""="","",IFERROR(INDEX('الطلاب'!$C$6:$C$505,MATCH(B1621&amp;"",'الطلاب'!$A$6:$A$505,0))&amp;"","كود غير موجود"))</f>
        <v/>
      </c>
      <c r="G1621" s="24">
        <f>IF(OR(B1621&amp;""="",NOT(ISNUMBER(A1621))),"",IF(COUNTIFS($B$6:$B$2005,B1621&amp;"",$A$6:$A$2005,"&gt;"&amp;A1621)=0,1,0))</f>
        <v/>
      </c>
    </row>
    <row r="1622">
      <c r="A1622" s="13" t="n"/>
      <c r="B1622" s="5" t="n"/>
      <c r="C1622" s="19" t="n"/>
      <c r="D1622" s="5" t="n"/>
      <c r="E1622" s="5" t="n"/>
      <c r="F1622" s="6">
        <f>IF(B1622&amp;""="","",IFERROR(INDEX('الطلاب'!$C$6:$C$505,MATCH(B1622&amp;"",'الطلاب'!$A$6:$A$505,0))&amp;"","كود غير موجود"))</f>
        <v/>
      </c>
      <c r="G1622" s="24">
        <f>IF(OR(B1622&amp;""="",NOT(ISNUMBER(A1622))),"",IF(COUNTIFS($B$6:$B$2005,B1622&amp;"",$A$6:$A$2005,"&gt;"&amp;A1622)=0,1,0))</f>
        <v/>
      </c>
    </row>
    <row r="1623">
      <c r="A1623" s="13" t="n"/>
      <c r="B1623" s="5" t="n"/>
      <c r="C1623" s="19" t="n"/>
      <c r="D1623" s="5" t="n"/>
      <c r="E1623" s="5" t="n"/>
      <c r="F1623" s="6">
        <f>IF(B1623&amp;""="","",IFERROR(INDEX('الطلاب'!$C$6:$C$505,MATCH(B1623&amp;"",'الطلاب'!$A$6:$A$505,0))&amp;"","كود غير موجود"))</f>
        <v/>
      </c>
      <c r="G1623" s="24">
        <f>IF(OR(B1623&amp;""="",NOT(ISNUMBER(A1623))),"",IF(COUNTIFS($B$6:$B$2005,B1623&amp;"",$A$6:$A$2005,"&gt;"&amp;A1623)=0,1,0))</f>
        <v/>
      </c>
    </row>
    <row r="1624">
      <c r="A1624" s="13" t="n"/>
      <c r="B1624" s="5" t="n"/>
      <c r="C1624" s="19" t="n"/>
      <c r="D1624" s="5" t="n"/>
      <c r="E1624" s="5" t="n"/>
      <c r="F1624" s="6">
        <f>IF(B1624&amp;""="","",IFERROR(INDEX('الطلاب'!$C$6:$C$505,MATCH(B1624&amp;"",'الطلاب'!$A$6:$A$505,0))&amp;"","كود غير موجود"))</f>
        <v/>
      </c>
      <c r="G1624" s="24">
        <f>IF(OR(B1624&amp;""="",NOT(ISNUMBER(A1624))),"",IF(COUNTIFS($B$6:$B$2005,B1624&amp;"",$A$6:$A$2005,"&gt;"&amp;A1624)=0,1,0))</f>
        <v/>
      </c>
    </row>
    <row r="1625">
      <c r="A1625" s="13" t="n"/>
      <c r="B1625" s="5" t="n"/>
      <c r="C1625" s="19" t="n"/>
      <c r="D1625" s="5" t="n"/>
      <c r="E1625" s="5" t="n"/>
      <c r="F1625" s="6">
        <f>IF(B1625&amp;""="","",IFERROR(INDEX('الطلاب'!$C$6:$C$505,MATCH(B1625&amp;"",'الطلاب'!$A$6:$A$505,0))&amp;"","كود غير موجود"))</f>
        <v/>
      </c>
      <c r="G1625" s="24">
        <f>IF(OR(B1625&amp;""="",NOT(ISNUMBER(A1625))),"",IF(COUNTIFS($B$6:$B$2005,B1625&amp;"",$A$6:$A$2005,"&gt;"&amp;A1625)=0,1,0))</f>
        <v/>
      </c>
    </row>
    <row r="1626">
      <c r="A1626" s="13" t="n"/>
      <c r="B1626" s="5" t="n"/>
      <c r="C1626" s="19" t="n"/>
      <c r="D1626" s="5" t="n"/>
      <c r="E1626" s="5" t="n"/>
      <c r="F1626" s="6">
        <f>IF(B1626&amp;""="","",IFERROR(INDEX('الطلاب'!$C$6:$C$505,MATCH(B1626&amp;"",'الطلاب'!$A$6:$A$505,0))&amp;"","كود غير موجود"))</f>
        <v/>
      </c>
      <c r="G1626" s="24">
        <f>IF(OR(B1626&amp;""="",NOT(ISNUMBER(A1626))),"",IF(COUNTIFS($B$6:$B$2005,B1626&amp;"",$A$6:$A$2005,"&gt;"&amp;A1626)=0,1,0))</f>
        <v/>
      </c>
    </row>
    <row r="1627">
      <c r="A1627" s="13" t="n"/>
      <c r="B1627" s="5" t="n"/>
      <c r="C1627" s="19" t="n"/>
      <c r="D1627" s="5" t="n"/>
      <c r="E1627" s="5" t="n"/>
      <c r="F1627" s="6">
        <f>IF(B1627&amp;""="","",IFERROR(INDEX('الطلاب'!$C$6:$C$505,MATCH(B1627&amp;"",'الطلاب'!$A$6:$A$505,0))&amp;"","كود غير موجود"))</f>
        <v/>
      </c>
      <c r="G1627" s="24">
        <f>IF(OR(B1627&amp;""="",NOT(ISNUMBER(A1627))),"",IF(COUNTIFS($B$6:$B$2005,B1627&amp;"",$A$6:$A$2005,"&gt;"&amp;A1627)=0,1,0))</f>
        <v/>
      </c>
    </row>
    <row r="1628">
      <c r="A1628" s="13" t="n"/>
      <c r="B1628" s="5" t="n"/>
      <c r="C1628" s="19" t="n"/>
      <c r="D1628" s="5" t="n"/>
      <c r="E1628" s="5" t="n"/>
      <c r="F1628" s="6">
        <f>IF(B1628&amp;""="","",IFERROR(INDEX('الطلاب'!$C$6:$C$505,MATCH(B1628&amp;"",'الطلاب'!$A$6:$A$505,0))&amp;"","كود غير موجود"))</f>
        <v/>
      </c>
      <c r="G1628" s="24">
        <f>IF(OR(B1628&amp;""="",NOT(ISNUMBER(A1628))),"",IF(COUNTIFS($B$6:$B$2005,B1628&amp;"",$A$6:$A$2005,"&gt;"&amp;A1628)=0,1,0))</f>
        <v/>
      </c>
    </row>
    <row r="1629">
      <c r="A1629" s="13" t="n"/>
      <c r="B1629" s="5" t="n"/>
      <c r="C1629" s="19" t="n"/>
      <c r="D1629" s="5" t="n"/>
      <c r="E1629" s="5" t="n"/>
      <c r="F1629" s="6">
        <f>IF(B1629&amp;""="","",IFERROR(INDEX('الطلاب'!$C$6:$C$505,MATCH(B1629&amp;"",'الطلاب'!$A$6:$A$505,0))&amp;"","كود غير موجود"))</f>
        <v/>
      </c>
      <c r="G1629" s="24">
        <f>IF(OR(B1629&amp;""="",NOT(ISNUMBER(A1629))),"",IF(COUNTIFS($B$6:$B$2005,B1629&amp;"",$A$6:$A$2005,"&gt;"&amp;A1629)=0,1,0))</f>
        <v/>
      </c>
    </row>
    <row r="1630">
      <c r="A1630" s="13" t="n"/>
      <c r="B1630" s="5" t="n"/>
      <c r="C1630" s="19" t="n"/>
      <c r="D1630" s="5" t="n"/>
      <c r="E1630" s="5" t="n"/>
      <c r="F1630" s="6">
        <f>IF(B1630&amp;""="","",IFERROR(INDEX('الطلاب'!$C$6:$C$505,MATCH(B1630&amp;"",'الطلاب'!$A$6:$A$505,0))&amp;"","كود غير موجود"))</f>
        <v/>
      </c>
      <c r="G1630" s="24">
        <f>IF(OR(B1630&amp;""="",NOT(ISNUMBER(A1630))),"",IF(COUNTIFS($B$6:$B$2005,B1630&amp;"",$A$6:$A$2005,"&gt;"&amp;A1630)=0,1,0))</f>
        <v/>
      </c>
    </row>
    <row r="1631">
      <c r="A1631" s="13" t="n"/>
      <c r="B1631" s="5" t="n"/>
      <c r="C1631" s="19" t="n"/>
      <c r="D1631" s="5" t="n"/>
      <c r="E1631" s="5" t="n"/>
      <c r="F1631" s="6">
        <f>IF(B1631&amp;""="","",IFERROR(INDEX('الطلاب'!$C$6:$C$505,MATCH(B1631&amp;"",'الطلاب'!$A$6:$A$505,0))&amp;"","كود غير موجود"))</f>
        <v/>
      </c>
      <c r="G1631" s="24">
        <f>IF(OR(B1631&amp;""="",NOT(ISNUMBER(A1631))),"",IF(COUNTIFS($B$6:$B$2005,B1631&amp;"",$A$6:$A$2005,"&gt;"&amp;A1631)=0,1,0))</f>
        <v/>
      </c>
    </row>
    <row r="1632">
      <c r="A1632" s="13" t="n"/>
      <c r="B1632" s="5" t="n"/>
      <c r="C1632" s="19" t="n"/>
      <c r="D1632" s="5" t="n"/>
      <c r="E1632" s="5" t="n"/>
      <c r="F1632" s="6">
        <f>IF(B1632&amp;""="","",IFERROR(INDEX('الطلاب'!$C$6:$C$505,MATCH(B1632&amp;"",'الطلاب'!$A$6:$A$505,0))&amp;"","كود غير موجود"))</f>
        <v/>
      </c>
      <c r="G1632" s="24">
        <f>IF(OR(B1632&amp;""="",NOT(ISNUMBER(A1632))),"",IF(COUNTIFS($B$6:$B$2005,B1632&amp;"",$A$6:$A$2005,"&gt;"&amp;A1632)=0,1,0))</f>
        <v/>
      </c>
    </row>
    <row r="1633">
      <c r="A1633" s="13" t="n"/>
      <c r="B1633" s="5" t="n"/>
      <c r="C1633" s="19" t="n"/>
      <c r="D1633" s="5" t="n"/>
      <c r="E1633" s="5" t="n"/>
      <c r="F1633" s="6">
        <f>IF(B1633&amp;""="","",IFERROR(INDEX('الطلاب'!$C$6:$C$505,MATCH(B1633&amp;"",'الطلاب'!$A$6:$A$505,0))&amp;"","كود غير موجود"))</f>
        <v/>
      </c>
      <c r="G1633" s="24">
        <f>IF(OR(B1633&amp;""="",NOT(ISNUMBER(A1633))),"",IF(COUNTIFS($B$6:$B$2005,B1633&amp;"",$A$6:$A$2005,"&gt;"&amp;A1633)=0,1,0))</f>
        <v/>
      </c>
    </row>
    <row r="1634">
      <c r="A1634" s="13" t="n"/>
      <c r="B1634" s="5" t="n"/>
      <c r="C1634" s="19" t="n"/>
      <c r="D1634" s="5" t="n"/>
      <c r="E1634" s="5" t="n"/>
      <c r="F1634" s="6">
        <f>IF(B1634&amp;""="","",IFERROR(INDEX('الطلاب'!$C$6:$C$505,MATCH(B1634&amp;"",'الطلاب'!$A$6:$A$505,0))&amp;"","كود غير موجود"))</f>
        <v/>
      </c>
      <c r="G1634" s="24">
        <f>IF(OR(B1634&amp;""="",NOT(ISNUMBER(A1634))),"",IF(COUNTIFS($B$6:$B$2005,B1634&amp;"",$A$6:$A$2005,"&gt;"&amp;A1634)=0,1,0))</f>
        <v/>
      </c>
    </row>
    <row r="1635">
      <c r="A1635" s="13" t="n"/>
      <c r="B1635" s="5" t="n"/>
      <c r="C1635" s="19" t="n"/>
      <c r="D1635" s="5" t="n"/>
      <c r="E1635" s="5" t="n"/>
      <c r="F1635" s="6">
        <f>IF(B1635&amp;""="","",IFERROR(INDEX('الطلاب'!$C$6:$C$505,MATCH(B1635&amp;"",'الطلاب'!$A$6:$A$505,0))&amp;"","كود غير موجود"))</f>
        <v/>
      </c>
      <c r="G1635" s="24">
        <f>IF(OR(B1635&amp;""="",NOT(ISNUMBER(A1635))),"",IF(COUNTIFS($B$6:$B$2005,B1635&amp;"",$A$6:$A$2005,"&gt;"&amp;A1635)=0,1,0))</f>
        <v/>
      </c>
    </row>
    <row r="1636">
      <c r="A1636" s="13" t="n"/>
      <c r="B1636" s="5" t="n"/>
      <c r="C1636" s="19" t="n"/>
      <c r="D1636" s="5" t="n"/>
      <c r="E1636" s="5" t="n"/>
      <c r="F1636" s="6">
        <f>IF(B1636&amp;""="","",IFERROR(INDEX('الطلاب'!$C$6:$C$505,MATCH(B1636&amp;"",'الطلاب'!$A$6:$A$505,0))&amp;"","كود غير موجود"))</f>
        <v/>
      </c>
      <c r="G1636" s="24">
        <f>IF(OR(B1636&amp;""="",NOT(ISNUMBER(A1636))),"",IF(COUNTIFS($B$6:$B$2005,B1636&amp;"",$A$6:$A$2005,"&gt;"&amp;A1636)=0,1,0))</f>
        <v/>
      </c>
    </row>
    <row r="1637">
      <c r="A1637" s="13" t="n"/>
      <c r="B1637" s="5" t="n"/>
      <c r="C1637" s="19" t="n"/>
      <c r="D1637" s="5" t="n"/>
      <c r="E1637" s="5" t="n"/>
      <c r="F1637" s="6">
        <f>IF(B1637&amp;""="","",IFERROR(INDEX('الطلاب'!$C$6:$C$505,MATCH(B1637&amp;"",'الطلاب'!$A$6:$A$505,0))&amp;"","كود غير موجود"))</f>
        <v/>
      </c>
      <c r="G1637" s="24">
        <f>IF(OR(B1637&amp;""="",NOT(ISNUMBER(A1637))),"",IF(COUNTIFS($B$6:$B$2005,B1637&amp;"",$A$6:$A$2005,"&gt;"&amp;A1637)=0,1,0))</f>
        <v/>
      </c>
    </row>
    <row r="1638">
      <c r="A1638" s="13" t="n"/>
      <c r="B1638" s="5" t="n"/>
      <c r="C1638" s="19" t="n"/>
      <c r="D1638" s="5" t="n"/>
      <c r="E1638" s="5" t="n"/>
      <c r="F1638" s="6">
        <f>IF(B1638&amp;""="","",IFERROR(INDEX('الطلاب'!$C$6:$C$505,MATCH(B1638&amp;"",'الطلاب'!$A$6:$A$505,0))&amp;"","كود غير موجود"))</f>
        <v/>
      </c>
      <c r="G1638" s="24">
        <f>IF(OR(B1638&amp;""="",NOT(ISNUMBER(A1638))),"",IF(COUNTIFS($B$6:$B$2005,B1638&amp;"",$A$6:$A$2005,"&gt;"&amp;A1638)=0,1,0))</f>
        <v/>
      </c>
    </row>
    <row r="1639">
      <c r="A1639" s="13" t="n"/>
      <c r="B1639" s="5" t="n"/>
      <c r="C1639" s="19" t="n"/>
      <c r="D1639" s="5" t="n"/>
      <c r="E1639" s="5" t="n"/>
      <c r="F1639" s="6">
        <f>IF(B1639&amp;""="","",IFERROR(INDEX('الطلاب'!$C$6:$C$505,MATCH(B1639&amp;"",'الطلاب'!$A$6:$A$505,0))&amp;"","كود غير موجود"))</f>
        <v/>
      </c>
      <c r="G1639" s="24">
        <f>IF(OR(B1639&amp;""="",NOT(ISNUMBER(A1639))),"",IF(COUNTIFS($B$6:$B$2005,B1639&amp;"",$A$6:$A$2005,"&gt;"&amp;A1639)=0,1,0))</f>
        <v/>
      </c>
    </row>
    <row r="1640">
      <c r="A1640" s="13" t="n"/>
      <c r="B1640" s="5" t="n"/>
      <c r="C1640" s="19" t="n"/>
      <c r="D1640" s="5" t="n"/>
      <c r="E1640" s="5" t="n"/>
      <c r="F1640" s="6">
        <f>IF(B1640&amp;""="","",IFERROR(INDEX('الطلاب'!$C$6:$C$505,MATCH(B1640&amp;"",'الطلاب'!$A$6:$A$505,0))&amp;"","كود غير موجود"))</f>
        <v/>
      </c>
      <c r="G1640" s="24">
        <f>IF(OR(B1640&amp;""="",NOT(ISNUMBER(A1640))),"",IF(COUNTIFS($B$6:$B$2005,B1640&amp;"",$A$6:$A$2005,"&gt;"&amp;A1640)=0,1,0))</f>
        <v/>
      </c>
    </row>
    <row r="1641">
      <c r="A1641" s="13" t="n"/>
      <c r="B1641" s="5" t="n"/>
      <c r="C1641" s="19" t="n"/>
      <c r="D1641" s="5" t="n"/>
      <c r="E1641" s="5" t="n"/>
      <c r="F1641" s="6">
        <f>IF(B1641&amp;""="","",IFERROR(INDEX('الطلاب'!$C$6:$C$505,MATCH(B1641&amp;"",'الطلاب'!$A$6:$A$505,0))&amp;"","كود غير موجود"))</f>
        <v/>
      </c>
      <c r="G1641" s="24">
        <f>IF(OR(B1641&amp;""="",NOT(ISNUMBER(A1641))),"",IF(COUNTIFS($B$6:$B$2005,B1641&amp;"",$A$6:$A$2005,"&gt;"&amp;A1641)=0,1,0))</f>
        <v/>
      </c>
    </row>
    <row r="1642">
      <c r="A1642" s="13" t="n"/>
      <c r="B1642" s="5" t="n"/>
      <c r="C1642" s="19" t="n"/>
      <c r="D1642" s="5" t="n"/>
      <c r="E1642" s="5" t="n"/>
      <c r="F1642" s="6">
        <f>IF(B1642&amp;""="","",IFERROR(INDEX('الطلاب'!$C$6:$C$505,MATCH(B1642&amp;"",'الطلاب'!$A$6:$A$505,0))&amp;"","كود غير موجود"))</f>
        <v/>
      </c>
      <c r="G1642" s="24">
        <f>IF(OR(B1642&amp;""="",NOT(ISNUMBER(A1642))),"",IF(COUNTIFS($B$6:$B$2005,B1642&amp;"",$A$6:$A$2005,"&gt;"&amp;A1642)=0,1,0))</f>
        <v/>
      </c>
    </row>
    <row r="1643">
      <c r="A1643" s="13" t="n"/>
      <c r="B1643" s="5" t="n"/>
      <c r="C1643" s="19" t="n"/>
      <c r="D1643" s="5" t="n"/>
      <c r="E1643" s="5" t="n"/>
      <c r="F1643" s="6">
        <f>IF(B1643&amp;""="","",IFERROR(INDEX('الطلاب'!$C$6:$C$505,MATCH(B1643&amp;"",'الطلاب'!$A$6:$A$505,0))&amp;"","كود غير موجود"))</f>
        <v/>
      </c>
      <c r="G1643" s="24">
        <f>IF(OR(B1643&amp;""="",NOT(ISNUMBER(A1643))),"",IF(COUNTIFS($B$6:$B$2005,B1643&amp;"",$A$6:$A$2005,"&gt;"&amp;A1643)=0,1,0))</f>
        <v/>
      </c>
    </row>
    <row r="1644">
      <c r="A1644" s="13" t="n"/>
      <c r="B1644" s="5" t="n"/>
      <c r="C1644" s="19" t="n"/>
      <c r="D1644" s="5" t="n"/>
      <c r="E1644" s="5" t="n"/>
      <c r="F1644" s="6">
        <f>IF(B1644&amp;""="","",IFERROR(INDEX('الطلاب'!$C$6:$C$505,MATCH(B1644&amp;"",'الطلاب'!$A$6:$A$505,0))&amp;"","كود غير موجود"))</f>
        <v/>
      </c>
      <c r="G1644" s="24">
        <f>IF(OR(B1644&amp;""="",NOT(ISNUMBER(A1644))),"",IF(COUNTIFS($B$6:$B$2005,B1644&amp;"",$A$6:$A$2005,"&gt;"&amp;A1644)=0,1,0))</f>
        <v/>
      </c>
    </row>
    <row r="1645">
      <c r="A1645" s="13" t="n"/>
      <c r="B1645" s="5" t="n"/>
      <c r="C1645" s="19" t="n"/>
      <c r="D1645" s="5" t="n"/>
      <c r="E1645" s="5" t="n"/>
      <c r="F1645" s="6">
        <f>IF(B1645&amp;""="","",IFERROR(INDEX('الطلاب'!$C$6:$C$505,MATCH(B1645&amp;"",'الطلاب'!$A$6:$A$505,0))&amp;"","كود غير موجود"))</f>
        <v/>
      </c>
      <c r="G1645" s="24">
        <f>IF(OR(B1645&amp;""="",NOT(ISNUMBER(A1645))),"",IF(COUNTIFS($B$6:$B$2005,B1645&amp;"",$A$6:$A$2005,"&gt;"&amp;A1645)=0,1,0))</f>
        <v/>
      </c>
    </row>
    <row r="1646">
      <c r="A1646" s="13" t="n"/>
      <c r="B1646" s="5" t="n"/>
      <c r="C1646" s="19" t="n"/>
      <c r="D1646" s="5" t="n"/>
      <c r="E1646" s="5" t="n"/>
      <c r="F1646" s="6">
        <f>IF(B1646&amp;""="","",IFERROR(INDEX('الطلاب'!$C$6:$C$505,MATCH(B1646&amp;"",'الطلاب'!$A$6:$A$505,0))&amp;"","كود غير موجود"))</f>
        <v/>
      </c>
      <c r="G1646" s="24">
        <f>IF(OR(B1646&amp;""="",NOT(ISNUMBER(A1646))),"",IF(COUNTIFS($B$6:$B$2005,B1646&amp;"",$A$6:$A$2005,"&gt;"&amp;A1646)=0,1,0))</f>
        <v/>
      </c>
    </row>
    <row r="1647">
      <c r="A1647" s="13" t="n"/>
      <c r="B1647" s="5" t="n"/>
      <c r="C1647" s="19" t="n"/>
      <c r="D1647" s="5" t="n"/>
      <c r="E1647" s="5" t="n"/>
      <c r="F1647" s="6">
        <f>IF(B1647&amp;""="","",IFERROR(INDEX('الطلاب'!$C$6:$C$505,MATCH(B1647&amp;"",'الطلاب'!$A$6:$A$505,0))&amp;"","كود غير موجود"))</f>
        <v/>
      </c>
      <c r="G1647" s="24">
        <f>IF(OR(B1647&amp;""="",NOT(ISNUMBER(A1647))),"",IF(COUNTIFS($B$6:$B$2005,B1647&amp;"",$A$6:$A$2005,"&gt;"&amp;A1647)=0,1,0))</f>
        <v/>
      </c>
    </row>
    <row r="1648">
      <c r="A1648" s="13" t="n"/>
      <c r="B1648" s="5" t="n"/>
      <c r="C1648" s="19" t="n"/>
      <c r="D1648" s="5" t="n"/>
      <c r="E1648" s="5" t="n"/>
      <c r="F1648" s="6">
        <f>IF(B1648&amp;""="","",IFERROR(INDEX('الطلاب'!$C$6:$C$505,MATCH(B1648&amp;"",'الطلاب'!$A$6:$A$505,0))&amp;"","كود غير موجود"))</f>
        <v/>
      </c>
      <c r="G1648" s="24">
        <f>IF(OR(B1648&amp;""="",NOT(ISNUMBER(A1648))),"",IF(COUNTIFS($B$6:$B$2005,B1648&amp;"",$A$6:$A$2005,"&gt;"&amp;A1648)=0,1,0))</f>
        <v/>
      </c>
    </row>
    <row r="1649">
      <c r="A1649" s="13" t="n"/>
      <c r="B1649" s="5" t="n"/>
      <c r="C1649" s="19" t="n"/>
      <c r="D1649" s="5" t="n"/>
      <c r="E1649" s="5" t="n"/>
      <c r="F1649" s="6">
        <f>IF(B1649&amp;""="","",IFERROR(INDEX('الطلاب'!$C$6:$C$505,MATCH(B1649&amp;"",'الطلاب'!$A$6:$A$505,0))&amp;"","كود غير موجود"))</f>
        <v/>
      </c>
      <c r="G1649" s="24">
        <f>IF(OR(B1649&amp;""="",NOT(ISNUMBER(A1649))),"",IF(COUNTIFS($B$6:$B$2005,B1649&amp;"",$A$6:$A$2005,"&gt;"&amp;A1649)=0,1,0))</f>
        <v/>
      </c>
    </row>
    <row r="1650">
      <c r="A1650" s="13" t="n"/>
      <c r="B1650" s="5" t="n"/>
      <c r="C1650" s="19" t="n"/>
      <c r="D1650" s="5" t="n"/>
      <c r="E1650" s="5" t="n"/>
      <c r="F1650" s="6">
        <f>IF(B1650&amp;""="","",IFERROR(INDEX('الطلاب'!$C$6:$C$505,MATCH(B1650&amp;"",'الطلاب'!$A$6:$A$505,0))&amp;"","كود غير موجود"))</f>
        <v/>
      </c>
      <c r="G1650" s="24">
        <f>IF(OR(B1650&amp;""="",NOT(ISNUMBER(A1650))),"",IF(COUNTIFS($B$6:$B$2005,B1650&amp;"",$A$6:$A$2005,"&gt;"&amp;A1650)=0,1,0))</f>
        <v/>
      </c>
    </row>
    <row r="1651">
      <c r="A1651" s="13" t="n"/>
      <c r="B1651" s="5" t="n"/>
      <c r="C1651" s="19" t="n"/>
      <c r="D1651" s="5" t="n"/>
      <c r="E1651" s="5" t="n"/>
      <c r="F1651" s="6">
        <f>IF(B1651&amp;""="","",IFERROR(INDEX('الطلاب'!$C$6:$C$505,MATCH(B1651&amp;"",'الطلاب'!$A$6:$A$505,0))&amp;"","كود غير موجود"))</f>
        <v/>
      </c>
      <c r="G1651" s="24">
        <f>IF(OR(B1651&amp;""="",NOT(ISNUMBER(A1651))),"",IF(COUNTIFS($B$6:$B$2005,B1651&amp;"",$A$6:$A$2005,"&gt;"&amp;A1651)=0,1,0))</f>
        <v/>
      </c>
    </row>
    <row r="1652">
      <c r="A1652" s="13" t="n"/>
      <c r="B1652" s="5" t="n"/>
      <c r="C1652" s="19" t="n"/>
      <c r="D1652" s="5" t="n"/>
      <c r="E1652" s="5" t="n"/>
      <c r="F1652" s="6">
        <f>IF(B1652&amp;""="","",IFERROR(INDEX('الطلاب'!$C$6:$C$505,MATCH(B1652&amp;"",'الطلاب'!$A$6:$A$505,0))&amp;"","كود غير موجود"))</f>
        <v/>
      </c>
      <c r="G1652" s="24">
        <f>IF(OR(B1652&amp;""="",NOT(ISNUMBER(A1652))),"",IF(COUNTIFS($B$6:$B$2005,B1652&amp;"",$A$6:$A$2005,"&gt;"&amp;A1652)=0,1,0))</f>
        <v/>
      </c>
    </row>
    <row r="1653">
      <c r="A1653" s="13" t="n"/>
      <c r="B1653" s="5" t="n"/>
      <c r="C1653" s="19" t="n"/>
      <c r="D1653" s="5" t="n"/>
      <c r="E1653" s="5" t="n"/>
      <c r="F1653" s="6">
        <f>IF(B1653&amp;""="","",IFERROR(INDEX('الطلاب'!$C$6:$C$505,MATCH(B1653&amp;"",'الطلاب'!$A$6:$A$505,0))&amp;"","كود غير موجود"))</f>
        <v/>
      </c>
      <c r="G1653" s="24">
        <f>IF(OR(B1653&amp;""="",NOT(ISNUMBER(A1653))),"",IF(COUNTIFS($B$6:$B$2005,B1653&amp;"",$A$6:$A$2005,"&gt;"&amp;A1653)=0,1,0))</f>
        <v/>
      </c>
    </row>
    <row r="1654">
      <c r="A1654" s="13" t="n"/>
      <c r="B1654" s="5" t="n"/>
      <c r="C1654" s="19" t="n"/>
      <c r="D1654" s="5" t="n"/>
      <c r="E1654" s="5" t="n"/>
      <c r="F1654" s="6">
        <f>IF(B1654&amp;""="","",IFERROR(INDEX('الطلاب'!$C$6:$C$505,MATCH(B1654&amp;"",'الطلاب'!$A$6:$A$505,0))&amp;"","كود غير موجود"))</f>
        <v/>
      </c>
      <c r="G1654" s="24">
        <f>IF(OR(B1654&amp;""="",NOT(ISNUMBER(A1654))),"",IF(COUNTIFS($B$6:$B$2005,B1654&amp;"",$A$6:$A$2005,"&gt;"&amp;A1654)=0,1,0))</f>
        <v/>
      </c>
    </row>
    <row r="1655">
      <c r="A1655" s="13" t="n"/>
      <c r="B1655" s="5" t="n"/>
      <c r="C1655" s="19" t="n"/>
      <c r="D1655" s="5" t="n"/>
      <c r="E1655" s="5" t="n"/>
      <c r="F1655" s="6">
        <f>IF(B1655&amp;""="","",IFERROR(INDEX('الطلاب'!$C$6:$C$505,MATCH(B1655&amp;"",'الطلاب'!$A$6:$A$505,0))&amp;"","كود غير موجود"))</f>
        <v/>
      </c>
      <c r="G1655" s="24">
        <f>IF(OR(B1655&amp;""="",NOT(ISNUMBER(A1655))),"",IF(COUNTIFS($B$6:$B$2005,B1655&amp;"",$A$6:$A$2005,"&gt;"&amp;A1655)=0,1,0))</f>
        <v/>
      </c>
    </row>
    <row r="1656">
      <c r="A1656" s="13" t="n"/>
      <c r="B1656" s="5" t="n"/>
      <c r="C1656" s="19" t="n"/>
      <c r="D1656" s="5" t="n"/>
      <c r="E1656" s="5" t="n"/>
      <c r="F1656" s="6">
        <f>IF(B1656&amp;""="","",IFERROR(INDEX('الطلاب'!$C$6:$C$505,MATCH(B1656&amp;"",'الطلاب'!$A$6:$A$505,0))&amp;"","كود غير موجود"))</f>
        <v/>
      </c>
      <c r="G1656" s="24">
        <f>IF(OR(B1656&amp;""="",NOT(ISNUMBER(A1656))),"",IF(COUNTIFS($B$6:$B$2005,B1656&amp;"",$A$6:$A$2005,"&gt;"&amp;A1656)=0,1,0))</f>
        <v/>
      </c>
    </row>
    <row r="1657">
      <c r="A1657" s="13" t="n"/>
      <c r="B1657" s="5" t="n"/>
      <c r="C1657" s="19" t="n"/>
      <c r="D1657" s="5" t="n"/>
      <c r="E1657" s="5" t="n"/>
      <c r="F1657" s="6">
        <f>IF(B1657&amp;""="","",IFERROR(INDEX('الطلاب'!$C$6:$C$505,MATCH(B1657&amp;"",'الطلاب'!$A$6:$A$505,0))&amp;"","كود غير موجود"))</f>
        <v/>
      </c>
      <c r="G1657" s="24">
        <f>IF(OR(B1657&amp;""="",NOT(ISNUMBER(A1657))),"",IF(COUNTIFS($B$6:$B$2005,B1657&amp;"",$A$6:$A$2005,"&gt;"&amp;A1657)=0,1,0))</f>
        <v/>
      </c>
    </row>
    <row r="1658">
      <c r="A1658" s="13" t="n"/>
      <c r="B1658" s="5" t="n"/>
      <c r="C1658" s="19" t="n"/>
      <c r="D1658" s="5" t="n"/>
      <c r="E1658" s="5" t="n"/>
      <c r="F1658" s="6">
        <f>IF(B1658&amp;""="","",IFERROR(INDEX('الطلاب'!$C$6:$C$505,MATCH(B1658&amp;"",'الطلاب'!$A$6:$A$505,0))&amp;"","كود غير موجود"))</f>
        <v/>
      </c>
      <c r="G1658" s="24">
        <f>IF(OR(B1658&amp;""="",NOT(ISNUMBER(A1658))),"",IF(COUNTIFS($B$6:$B$2005,B1658&amp;"",$A$6:$A$2005,"&gt;"&amp;A1658)=0,1,0))</f>
        <v/>
      </c>
    </row>
    <row r="1659">
      <c r="A1659" s="13" t="n"/>
      <c r="B1659" s="5" t="n"/>
      <c r="C1659" s="19" t="n"/>
      <c r="D1659" s="5" t="n"/>
      <c r="E1659" s="5" t="n"/>
      <c r="F1659" s="6">
        <f>IF(B1659&amp;""="","",IFERROR(INDEX('الطلاب'!$C$6:$C$505,MATCH(B1659&amp;"",'الطلاب'!$A$6:$A$505,0))&amp;"","كود غير موجود"))</f>
        <v/>
      </c>
      <c r="G1659" s="24">
        <f>IF(OR(B1659&amp;""="",NOT(ISNUMBER(A1659))),"",IF(COUNTIFS($B$6:$B$2005,B1659&amp;"",$A$6:$A$2005,"&gt;"&amp;A1659)=0,1,0))</f>
        <v/>
      </c>
    </row>
    <row r="1660">
      <c r="A1660" s="13" t="n"/>
      <c r="B1660" s="5" t="n"/>
      <c r="C1660" s="19" t="n"/>
      <c r="D1660" s="5" t="n"/>
      <c r="E1660" s="5" t="n"/>
      <c r="F1660" s="6">
        <f>IF(B1660&amp;""="","",IFERROR(INDEX('الطلاب'!$C$6:$C$505,MATCH(B1660&amp;"",'الطلاب'!$A$6:$A$505,0))&amp;"","كود غير موجود"))</f>
        <v/>
      </c>
      <c r="G1660" s="24">
        <f>IF(OR(B1660&amp;""="",NOT(ISNUMBER(A1660))),"",IF(COUNTIFS($B$6:$B$2005,B1660&amp;"",$A$6:$A$2005,"&gt;"&amp;A1660)=0,1,0))</f>
        <v/>
      </c>
    </row>
    <row r="1661">
      <c r="A1661" s="13" t="n"/>
      <c r="B1661" s="5" t="n"/>
      <c r="C1661" s="19" t="n"/>
      <c r="D1661" s="5" t="n"/>
      <c r="E1661" s="5" t="n"/>
      <c r="F1661" s="6">
        <f>IF(B1661&amp;""="","",IFERROR(INDEX('الطلاب'!$C$6:$C$505,MATCH(B1661&amp;"",'الطلاب'!$A$6:$A$505,0))&amp;"","كود غير موجود"))</f>
        <v/>
      </c>
      <c r="G1661" s="24">
        <f>IF(OR(B1661&amp;""="",NOT(ISNUMBER(A1661))),"",IF(COUNTIFS($B$6:$B$2005,B1661&amp;"",$A$6:$A$2005,"&gt;"&amp;A1661)=0,1,0))</f>
        <v/>
      </c>
    </row>
    <row r="1662">
      <c r="A1662" s="13" t="n"/>
      <c r="B1662" s="5" t="n"/>
      <c r="C1662" s="19" t="n"/>
      <c r="D1662" s="5" t="n"/>
      <c r="E1662" s="5" t="n"/>
      <c r="F1662" s="6">
        <f>IF(B1662&amp;""="","",IFERROR(INDEX('الطلاب'!$C$6:$C$505,MATCH(B1662&amp;"",'الطلاب'!$A$6:$A$505,0))&amp;"","كود غير موجود"))</f>
        <v/>
      </c>
      <c r="G1662" s="24">
        <f>IF(OR(B1662&amp;""="",NOT(ISNUMBER(A1662))),"",IF(COUNTIFS($B$6:$B$2005,B1662&amp;"",$A$6:$A$2005,"&gt;"&amp;A1662)=0,1,0))</f>
        <v/>
      </c>
    </row>
    <row r="1663">
      <c r="A1663" s="13" t="n"/>
      <c r="B1663" s="5" t="n"/>
      <c r="C1663" s="19" t="n"/>
      <c r="D1663" s="5" t="n"/>
      <c r="E1663" s="5" t="n"/>
      <c r="F1663" s="6">
        <f>IF(B1663&amp;""="","",IFERROR(INDEX('الطلاب'!$C$6:$C$505,MATCH(B1663&amp;"",'الطلاب'!$A$6:$A$505,0))&amp;"","كود غير موجود"))</f>
        <v/>
      </c>
      <c r="G1663" s="24">
        <f>IF(OR(B1663&amp;""="",NOT(ISNUMBER(A1663))),"",IF(COUNTIFS($B$6:$B$2005,B1663&amp;"",$A$6:$A$2005,"&gt;"&amp;A1663)=0,1,0))</f>
        <v/>
      </c>
    </row>
    <row r="1664">
      <c r="A1664" s="13" t="n"/>
      <c r="B1664" s="5" t="n"/>
      <c r="C1664" s="19" t="n"/>
      <c r="D1664" s="5" t="n"/>
      <c r="E1664" s="5" t="n"/>
      <c r="F1664" s="6">
        <f>IF(B1664&amp;""="","",IFERROR(INDEX('الطلاب'!$C$6:$C$505,MATCH(B1664&amp;"",'الطلاب'!$A$6:$A$505,0))&amp;"","كود غير موجود"))</f>
        <v/>
      </c>
      <c r="G1664" s="24">
        <f>IF(OR(B1664&amp;""="",NOT(ISNUMBER(A1664))),"",IF(COUNTIFS($B$6:$B$2005,B1664&amp;"",$A$6:$A$2005,"&gt;"&amp;A1664)=0,1,0))</f>
        <v/>
      </c>
    </row>
    <row r="1665">
      <c r="A1665" s="13" t="n"/>
      <c r="B1665" s="5" t="n"/>
      <c r="C1665" s="19" t="n"/>
      <c r="D1665" s="5" t="n"/>
      <c r="E1665" s="5" t="n"/>
      <c r="F1665" s="6">
        <f>IF(B1665&amp;""="","",IFERROR(INDEX('الطلاب'!$C$6:$C$505,MATCH(B1665&amp;"",'الطلاب'!$A$6:$A$505,0))&amp;"","كود غير موجود"))</f>
        <v/>
      </c>
      <c r="G1665" s="24">
        <f>IF(OR(B1665&amp;""="",NOT(ISNUMBER(A1665))),"",IF(COUNTIFS($B$6:$B$2005,B1665&amp;"",$A$6:$A$2005,"&gt;"&amp;A1665)=0,1,0))</f>
        <v/>
      </c>
    </row>
    <row r="1666">
      <c r="A1666" s="13" t="n"/>
      <c r="B1666" s="5" t="n"/>
      <c r="C1666" s="19" t="n"/>
      <c r="D1666" s="5" t="n"/>
      <c r="E1666" s="5" t="n"/>
      <c r="F1666" s="6">
        <f>IF(B1666&amp;""="","",IFERROR(INDEX('الطلاب'!$C$6:$C$505,MATCH(B1666&amp;"",'الطلاب'!$A$6:$A$505,0))&amp;"","كود غير موجود"))</f>
        <v/>
      </c>
      <c r="G1666" s="24">
        <f>IF(OR(B1666&amp;""="",NOT(ISNUMBER(A1666))),"",IF(COUNTIFS($B$6:$B$2005,B1666&amp;"",$A$6:$A$2005,"&gt;"&amp;A1666)=0,1,0))</f>
        <v/>
      </c>
    </row>
    <row r="1667">
      <c r="A1667" s="13" t="n"/>
      <c r="B1667" s="5" t="n"/>
      <c r="C1667" s="19" t="n"/>
      <c r="D1667" s="5" t="n"/>
      <c r="E1667" s="5" t="n"/>
      <c r="F1667" s="6">
        <f>IF(B1667&amp;""="","",IFERROR(INDEX('الطلاب'!$C$6:$C$505,MATCH(B1667&amp;"",'الطلاب'!$A$6:$A$505,0))&amp;"","كود غير موجود"))</f>
        <v/>
      </c>
      <c r="G1667" s="24">
        <f>IF(OR(B1667&amp;""="",NOT(ISNUMBER(A1667))),"",IF(COUNTIFS($B$6:$B$2005,B1667&amp;"",$A$6:$A$2005,"&gt;"&amp;A1667)=0,1,0))</f>
        <v/>
      </c>
    </row>
    <row r="1668">
      <c r="A1668" s="13" t="n"/>
      <c r="B1668" s="5" t="n"/>
      <c r="C1668" s="19" t="n"/>
      <c r="D1668" s="5" t="n"/>
      <c r="E1668" s="5" t="n"/>
      <c r="F1668" s="6">
        <f>IF(B1668&amp;""="","",IFERROR(INDEX('الطلاب'!$C$6:$C$505,MATCH(B1668&amp;"",'الطلاب'!$A$6:$A$505,0))&amp;"","كود غير موجود"))</f>
        <v/>
      </c>
      <c r="G1668" s="24">
        <f>IF(OR(B1668&amp;""="",NOT(ISNUMBER(A1668))),"",IF(COUNTIFS($B$6:$B$2005,B1668&amp;"",$A$6:$A$2005,"&gt;"&amp;A1668)=0,1,0))</f>
        <v/>
      </c>
    </row>
    <row r="1669">
      <c r="A1669" s="13" t="n"/>
      <c r="B1669" s="5" t="n"/>
      <c r="C1669" s="19" t="n"/>
      <c r="D1669" s="5" t="n"/>
      <c r="E1669" s="5" t="n"/>
      <c r="F1669" s="6">
        <f>IF(B1669&amp;""="","",IFERROR(INDEX('الطلاب'!$C$6:$C$505,MATCH(B1669&amp;"",'الطلاب'!$A$6:$A$505,0))&amp;"","كود غير موجود"))</f>
        <v/>
      </c>
      <c r="G1669" s="24">
        <f>IF(OR(B1669&amp;""="",NOT(ISNUMBER(A1669))),"",IF(COUNTIFS($B$6:$B$2005,B1669&amp;"",$A$6:$A$2005,"&gt;"&amp;A1669)=0,1,0))</f>
        <v/>
      </c>
    </row>
    <row r="1670">
      <c r="A1670" s="13" t="n"/>
      <c r="B1670" s="5" t="n"/>
      <c r="C1670" s="19" t="n"/>
      <c r="D1670" s="5" t="n"/>
      <c r="E1670" s="5" t="n"/>
      <c r="F1670" s="6">
        <f>IF(B1670&amp;""="","",IFERROR(INDEX('الطلاب'!$C$6:$C$505,MATCH(B1670&amp;"",'الطلاب'!$A$6:$A$505,0))&amp;"","كود غير موجود"))</f>
        <v/>
      </c>
      <c r="G1670" s="24">
        <f>IF(OR(B1670&amp;""="",NOT(ISNUMBER(A1670))),"",IF(COUNTIFS($B$6:$B$2005,B1670&amp;"",$A$6:$A$2005,"&gt;"&amp;A1670)=0,1,0))</f>
        <v/>
      </c>
    </row>
    <row r="1671">
      <c r="A1671" s="13" t="n"/>
      <c r="B1671" s="5" t="n"/>
      <c r="C1671" s="19" t="n"/>
      <c r="D1671" s="5" t="n"/>
      <c r="E1671" s="5" t="n"/>
      <c r="F1671" s="6">
        <f>IF(B1671&amp;""="","",IFERROR(INDEX('الطلاب'!$C$6:$C$505,MATCH(B1671&amp;"",'الطلاب'!$A$6:$A$505,0))&amp;"","كود غير موجود"))</f>
        <v/>
      </c>
      <c r="G1671" s="24">
        <f>IF(OR(B1671&amp;""="",NOT(ISNUMBER(A1671))),"",IF(COUNTIFS($B$6:$B$2005,B1671&amp;"",$A$6:$A$2005,"&gt;"&amp;A1671)=0,1,0))</f>
        <v/>
      </c>
    </row>
    <row r="1672">
      <c r="A1672" s="13" t="n"/>
      <c r="B1672" s="5" t="n"/>
      <c r="C1672" s="19" t="n"/>
      <c r="D1672" s="5" t="n"/>
      <c r="E1672" s="5" t="n"/>
      <c r="F1672" s="6">
        <f>IF(B1672&amp;""="","",IFERROR(INDEX('الطلاب'!$C$6:$C$505,MATCH(B1672&amp;"",'الطلاب'!$A$6:$A$505,0))&amp;"","كود غير موجود"))</f>
        <v/>
      </c>
      <c r="G1672" s="24">
        <f>IF(OR(B1672&amp;""="",NOT(ISNUMBER(A1672))),"",IF(COUNTIFS($B$6:$B$2005,B1672&amp;"",$A$6:$A$2005,"&gt;"&amp;A1672)=0,1,0))</f>
        <v/>
      </c>
    </row>
    <row r="1673">
      <c r="A1673" s="13" t="n"/>
      <c r="B1673" s="5" t="n"/>
      <c r="C1673" s="19" t="n"/>
      <c r="D1673" s="5" t="n"/>
      <c r="E1673" s="5" t="n"/>
      <c r="F1673" s="6">
        <f>IF(B1673&amp;""="","",IFERROR(INDEX('الطلاب'!$C$6:$C$505,MATCH(B1673&amp;"",'الطلاب'!$A$6:$A$505,0))&amp;"","كود غير موجود"))</f>
        <v/>
      </c>
      <c r="G1673" s="24">
        <f>IF(OR(B1673&amp;""="",NOT(ISNUMBER(A1673))),"",IF(COUNTIFS($B$6:$B$2005,B1673&amp;"",$A$6:$A$2005,"&gt;"&amp;A1673)=0,1,0))</f>
        <v/>
      </c>
    </row>
    <row r="1674">
      <c r="A1674" s="13" t="n"/>
      <c r="B1674" s="5" t="n"/>
      <c r="C1674" s="19" t="n"/>
      <c r="D1674" s="5" t="n"/>
      <c r="E1674" s="5" t="n"/>
      <c r="F1674" s="6">
        <f>IF(B1674&amp;""="","",IFERROR(INDEX('الطلاب'!$C$6:$C$505,MATCH(B1674&amp;"",'الطلاب'!$A$6:$A$505,0))&amp;"","كود غير موجود"))</f>
        <v/>
      </c>
      <c r="G1674" s="24">
        <f>IF(OR(B1674&amp;""="",NOT(ISNUMBER(A1674))),"",IF(COUNTIFS($B$6:$B$2005,B1674&amp;"",$A$6:$A$2005,"&gt;"&amp;A1674)=0,1,0))</f>
        <v/>
      </c>
    </row>
    <row r="1675">
      <c r="A1675" s="13" t="n"/>
      <c r="B1675" s="5" t="n"/>
      <c r="C1675" s="19" t="n"/>
      <c r="D1675" s="5" t="n"/>
      <c r="E1675" s="5" t="n"/>
      <c r="F1675" s="6">
        <f>IF(B1675&amp;""="","",IFERROR(INDEX('الطلاب'!$C$6:$C$505,MATCH(B1675&amp;"",'الطلاب'!$A$6:$A$505,0))&amp;"","كود غير موجود"))</f>
        <v/>
      </c>
      <c r="G1675" s="24">
        <f>IF(OR(B1675&amp;""="",NOT(ISNUMBER(A1675))),"",IF(COUNTIFS($B$6:$B$2005,B1675&amp;"",$A$6:$A$2005,"&gt;"&amp;A1675)=0,1,0))</f>
        <v/>
      </c>
    </row>
    <row r="1676">
      <c r="A1676" s="13" t="n"/>
      <c r="B1676" s="5" t="n"/>
      <c r="C1676" s="19" t="n"/>
      <c r="D1676" s="5" t="n"/>
      <c r="E1676" s="5" t="n"/>
      <c r="F1676" s="6">
        <f>IF(B1676&amp;""="","",IFERROR(INDEX('الطلاب'!$C$6:$C$505,MATCH(B1676&amp;"",'الطلاب'!$A$6:$A$505,0))&amp;"","كود غير موجود"))</f>
        <v/>
      </c>
      <c r="G1676" s="24">
        <f>IF(OR(B1676&amp;""="",NOT(ISNUMBER(A1676))),"",IF(COUNTIFS($B$6:$B$2005,B1676&amp;"",$A$6:$A$2005,"&gt;"&amp;A1676)=0,1,0))</f>
        <v/>
      </c>
    </row>
    <row r="1677">
      <c r="A1677" s="13" t="n"/>
      <c r="B1677" s="5" t="n"/>
      <c r="C1677" s="19" t="n"/>
      <c r="D1677" s="5" t="n"/>
      <c r="E1677" s="5" t="n"/>
      <c r="F1677" s="6">
        <f>IF(B1677&amp;""="","",IFERROR(INDEX('الطلاب'!$C$6:$C$505,MATCH(B1677&amp;"",'الطلاب'!$A$6:$A$505,0))&amp;"","كود غير موجود"))</f>
        <v/>
      </c>
      <c r="G1677" s="24">
        <f>IF(OR(B1677&amp;""="",NOT(ISNUMBER(A1677))),"",IF(COUNTIFS($B$6:$B$2005,B1677&amp;"",$A$6:$A$2005,"&gt;"&amp;A1677)=0,1,0))</f>
        <v/>
      </c>
    </row>
    <row r="1678">
      <c r="A1678" s="13" t="n"/>
      <c r="B1678" s="5" t="n"/>
      <c r="C1678" s="19" t="n"/>
      <c r="D1678" s="5" t="n"/>
      <c r="E1678" s="5" t="n"/>
      <c r="F1678" s="6">
        <f>IF(B1678&amp;""="","",IFERROR(INDEX('الطلاب'!$C$6:$C$505,MATCH(B1678&amp;"",'الطلاب'!$A$6:$A$505,0))&amp;"","كود غير موجود"))</f>
        <v/>
      </c>
      <c r="G1678" s="24">
        <f>IF(OR(B1678&amp;""="",NOT(ISNUMBER(A1678))),"",IF(COUNTIFS($B$6:$B$2005,B1678&amp;"",$A$6:$A$2005,"&gt;"&amp;A1678)=0,1,0))</f>
        <v/>
      </c>
    </row>
    <row r="1679">
      <c r="A1679" s="13" t="n"/>
      <c r="B1679" s="5" t="n"/>
      <c r="C1679" s="19" t="n"/>
      <c r="D1679" s="5" t="n"/>
      <c r="E1679" s="5" t="n"/>
      <c r="F1679" s="6">
        <f>IF(B1679&amp;""="","",IFERROR(INDEX('الطلاب'!$C$6:$C$505,MATCH(B1679&amp;"",'الطلاب'!$A$6:$A$505,0))&amp;"","كود غير موجود"))</f>
        <v/>
      </c>
      <c r="G1679" s="24">
        <f>IF(OR(B1679&amp;""="",NOT(ISNUMBER(A1679))),"",IF(COUNTIFS($B$6:$B$2005,B1679&amp;"",$A$6:$A$2005,"&gt;"&amp;A1679)=0,1,0))</f>
        <v/>
      </c>
    </row>
    <row r="1680">
      <c r="A1680" s="13" t="n"/>
      <c r="B1680" s="5" t="n"/>
      <c r="C1680" s="19" t="n"/>
      <c r="D1680" s="5" t="n"/>
      <c r="E1680" s="5" t="n"/>
      <c r="F1680" s="6">
        <f>IF(B1680&amp;""="","",IFERROR(INDEX('الطلاب'!$C$6:$C$505,MATCH(B1680&amp;"",'الطلاب'!$A$6:$A$505,0))&amp;"","كود غير موجود"))</f>
        <v/>
      </c>
      <c r="G1680" s="24">
        <f>IF(OR(B1680&amp;""="",NOT(ISNUMBER(A1680))),"",IF(COUNTIFS($B$6:$B$2005,B1680&amp;"",$A$6:$A$2005,"&gt;"&amp;A1680)=0,1,0))</f>
        <v/>
      </c>
    </row>
    <row r="1681">
      <c r="A1681" s="13" t="n"/>
      <c r="B1681" s="5" t="n"/>
      <c r="C1681" s="19" t="n"/>
      <c r="D1681" s="5" t="n"/>
      <c r="E1681" s="5" t="n"/>
      <c r="F1681" s="6">
        <f>IF(B1681&amp;""="","",IFERROR(INDEX('الطلاب'!$C$6:$C$505,MATCH(B1681&amp;"",'الطلاب'!$A$6:$A$505,0))&amp;"","كود غير موجود"))</f>
        <v/>
      </c>
      <c r="G1681" s="24">
        <f>IF(OR(B1681&amp;""="",NOT(ISNUMBER(A1681))),"",IF(COUNTIFS($B$6:$B$2005,B1681&amp;"",$A$6:$A$2005,"&gt;"&amp;A1681)=0,1,0))</f>
        <v/>
      </c>
    </row>
    <row r="1682">
      <c r="A1682" s="13" t="n"/>
      <c r="B1682" s="5" t="n"/>
      <c r="C1682" s="19" t="n"/>
      <c r="D1682" s="5" t="n"/>
      <c r="E1682" s="5" t="n"/>
      <c r="F1682" s="6">
        <f>IF(B1682&amp;""="","",IFERROR(INDEX('الطلاب'!$C$6:$C$505,MATCH(B1682&amp;"",'الطلاب'!$A$6:$A$505,0))&amp;"","كود غير موجود"))</f>
        <v/>
      </c>
      <c r="G1682" s="24">
        <f>IF(OR(B1682&amp;""="",NOT(ISNUMBER(A1682))),"",IF(COUNTIFS($B$6:$B$2005,B1682&amp;"",$A$6:$A$2005,"&gt;"&amp;A1682)=0,1,0))</f>
        <v/>
      </c>
    </row>
    <row r="1683">
      <c r="A1683" s="13" t="n"/>
      <c r="B1683" s="5" t="n"/>
      <c r="C1683" s="19" t="n"/>
      <c r="D1683" s="5" t="n"/>
      <c r="E1683" s="5" t="n"/>
      <c r="F1683" s="6">
        <f>IF(B1683&amp;""="","",IFERROR(INDEX('الطلاب'!$C$6:$C$505,MATCH(B1683&amp;"",'الطلاب'!$A$6:$A$505,0))&amp;"","كود غير موجود"))</f>
        <v/>
      </c>
      <c r="G1683" s="24">
        <f>IF(OR(B1683&amp;""="",NOT(ISNUMBER(A1683))),"",IF(COUNTIFS($B$6:$B$2005,B1683&amp;"",$A$6:$A$2005,"&gt;"&amp;A1683)=0,1,0))</f>
        <v/>
      </c>
    </row>
    <row r="1684">
      <c r="A1684" s="13" t="n"/>
      <c r="B1684" s="5" t="n"/>
      <c r="C1684" s="19" t="n"/>
      <c r="D1684" s="5" t="n"/>
      <c r="E1684" s="5" t="n"/>
      <c r="F1684" s="6">
        <f>IF(B1684&amp;""="","",IFERROR(INDEX('الطلاب'!$C$6:$C$505,MATCH(B1684&amp;"",'الطلاب'!$A$6:$A$505,0))&amp;"","كود غير موجود"))</f>
        <v/>
      </c>
      <c r="G1684" s="24">
        <f>IF(OR(B1684&amp;""="",NOT(ISNUMBER(A1684))),"",IF(COUNTIFS($B$6:$B$2005,B1684&amp;"",$A$6:$A$2005,"&gt;"&amp;A1684)=0,1,0))</f>
        <v/>
      </c>
    </row>
    <row r="1685">
      <c r="A1685" s="13" t="n"/>
      <c r="B1685" s="5" t="n"/>
      <c r="C1685" s="19" t="n"/>
      <c r="D1685" s="5" t="n"/>
      <c r="E1685" s="5" t="n"/>
      <c r="F1685" s="6">
        <f>IF(B1685&amp;""="","",IFERROR(INDEX('الطلاب'!$C$6:$C$505,MATCH(B1685&amp;"",'الطلاب'!$A$6:$A$505,0))&amp;"","كود غير موجود"))</f>
        <v/>
      </c>
      <c r="G1685" s="24">
        <f>IF(OR(B1685&amp;""="",NOT(ISNUMBER(A1685))),"",IF(COUNTIFS($B$6:$B$2005,B1685&amp;"",$A$6:$A$2005,"&gt;"&amp;A1685)=0,1,0))</f>
        <v/>
      </c>
    </row>
    <row r="1686">
      <c r="A1686" s="13" t="n"/>
      <c r="B1686" s="5" t="n"/>
      <c r="C1686" s="19" t="n"/>
      <c r="D1686" s="5" t="n"/>
      <c r="E1686" s="5" t="n"/>
      <c r="F1686" s="6">
        <f>IF(B1686&amp;""="","",IFERROR(INDEX('الطلاب'!$C$6:$C$505,MATCH(B1686&amp;"",'الطلاب'!$A$6:$A$505,0))&amp;"","كود غير موجود"))</f>
        <v/>
      </c>
      <c r="G1686" s="24">
        <f>IF(OR(B1686&amp;""="",NOT(ISNUMBER(A1686))),"",IF(COUNTIFS($B$6:$B$2005,B1686&amp;"",$A$6:$A$2005,"&gt;"&amp;A1686)=0,1,0))</f>
        <v/>
      </c>
    </row>
    <row r="1687">
      <c r="A1687" s="13" t="n"/>
      <c r="B1687" s="5" t="n"/>
      <c r="C1687" s="19" t="n"/>
      <c r="D1687" s="5" t="n"/>
      <c r="E1687" s="5" t="n"/>
      <c r="F1687" s="6">
        <f>IF(B1687&amp;""="","",IFERROR(INDEX('الطلاب'!$C$6:$C$505,MATCH(B1687&amp;"",'الطلاب'!$A$6:$A$505,0))&amp;"","كود غير موجود"))</f>
        <v/>
      </c>
      <c r="G1687" s="24">
        <f>IF(OR(B1687&amp;""="",NOT(ISNUMBER(A1687))),"",IF(COUNTIFS($B$6:$B$2005,B1687&amp;"",$A$6:$A$2005,"&gt;"&amp;A1687)=0,1,0))</f>
        <v/>
      </c>
    </row>
    <row r="1688">
      <c r="A1688" s="13" t="n"/>
      <c r="B1688" s="5" t="n"/>
      <c r="C1688" s="19" t="n"/>
      <c r="D1688" s="5" t="n"/>
      <c r="E1688" s="5" t="n"/>
      <c r="F1688" s="6">
        <f>IF(B1688&amp;""="","",IFERROR(INDEX('الطلاب'!$C$6:$C$505,MATCH(B1688&amp;"",'الطلاب'!$A$6:$A$505,0))&amp;"","كود غير موجود"))</f>
        <v/>
      </c>
      <c r="G1688" s="24">
        <f>IF(OR(B1688&amp;""="",NOT(ISNUMBER(A1688))),"",IF(COUNTIFS($B$6:$B$2005,B1688&amp;"",$A$6:$A$2005,"&gt;"&amp;A1688)=0,1,0))</f>
        <v/>
      </c>
    </row>
    <row r="1689">
      <c r="A1689" s="13" t="n"/>
      <c r="B1689" s="5" t="n"/>
      <c r="C1689" s="19" t="n"/>
      <c r="D1689" s="5" t="n"/>
      <c r="E1689" s="5" t="n"/>
      <c r="F1689" s="6">
        <f>IF(B1689&amp;""="","",IFERROR(INDEX('الطلاب'!$C$6:$C$505,MATCH(B1689&amp;"",'الطلاب'!$A$6:$A$505,0))&amp;"","كود غير موجود"))</f>
        <v/>
      </c>
      <c r="G1689" s="24">
        <f>IF(OR(B1689&amp;""="",NOT(ISNUMBER(A1689))),"",IF(COUNTIFS($B$6:$B$2005,B1689&amp;"",$A$6:$A$2005,"&gt;"&amp;A1689)=0,1,0))</f>
        <v/>
      </c>
    </row>
    <row r="1690">
      <c r="A1690" s="13" t="n"/>
      <c r="B1690" s="5" t="n"/>
      <c r="C1690" s="19" t="n"/>
      <c r="D1690" s="5" t="n"/>
      <c r="E1690" s="5" t="n"/>
      <c r="F1690" s="6">
        <f>IF(B1690&amp;""="","",IFERROR(INDEX('الطلاب'!$C$6:$C$505,MATCH(B1690&amp;"",'الطلاب'!$A$6:$A$505,0))&amp;"","كود غير موجود"))</f>
        <v/>
      </c>
      <c r="G1690" s="24">
        <f>IF(OR(B1690&amp;""="",NOT(ISNUMBER(A1690))),"",IF(COUNTIFS($B$6:$B$2005,B1690&amp;"",$A$6:$A$2005,"&gt;"&amp;A1690)=0,1,0))</f>
        <v/>
      </c>
    </row>
    <row r="1691">
      <c r="A1691" s="13" t="n"/>
      <c r="B1691" s="5" t="n"/>
      <c r="C1691" s="19" t="n"/>
      <c r="D1691" s="5" t="n"/>
      <c r="E1691" s="5" t="n"/>
      <c r="F1691" s="6">
        <f>IF(B1691&amp;""="","",IFERROR(INDEX('الطلاب'!$C$6:$C$505,MATCH(B1691&amp;"",'الطلاب'!$A$6:$A$505,0))&amp;"","كود غير موجود"))</f>
        <v/>
      </c>
      <c r="G1691" s="24">
        <f>IF(OR(B1691&amp;""="",NOT(ISNUMBER(A1691))),"",IF(COUNTIFS($B$6:$B$2005,B1691&amp;"",$A$6:$A$2005,"&gt;"&amp;A1691)=0,1,0))</f>
        <v/>
      </c>
    </row>
    <row r="1692">
      <c r="A1692" s="13" t="n"/>
      <c r="B1692" s="5" t="n"/>
      <c r="C1692" s="19" t="n"/>
      <c r="D1692" s="5" t="n"/>
      <c r="E1692" s="5" t="n"/>
      <c r="F1692" s="6">
        <f>IF(B1692&amp;""="","",IFERROR(INDEX('الطلاب'!$C$6:$C$505,MATCH(B1692&amp;"",'الطلاب'!$A$6:$A$505,0))&amp;"","كود غير موجود"))</f>
        <v/>
      </c>
      <c r="G1692" s="24">
        <f>IF(OR(B1692&amp;""="",NOT(ISNUMBER(A1692))),"",IF(COUNTIFS($B$6:$B$2005,B1692&amp;"",$A$6:$A$2005,"&gt;"&amp;A1692)=0,1,0))</f>
        <v/>
      </c>
    </row>
    <row r="1693">
      <c r="A1693" s="13" t="n"/>
      <c r="B1693" s="5" t="n"/>
      <c r="C1693" s="19" t="n"/>
      <c r="D1693" s="5" t="n"/>
      <c r="E1693" s="5" t="n"/>
      <c r="F1693" s="6">
        <f>IF(B1693&amp;""="","",IFERROR(INDEX('الطلاب'!$C$6:$C$505,MATCH(B1693&amp;"",'الطلاب'!$A$6:$A$505,0))&amp;"","كود غير موجود"))</f>
        <v/>
      </c>
      <c r="G1693" s="24">
        <f>IF(OR(B1693&amp;""="",NOT(ISNUMBER(A1693))),"",IF(COUNTIFS($B$6:$B$2005,B1693&amp;"",$A$6:$A$2005,"&gt;"&amp;A1693)=0,1,0))</f>
        <v/>
      </c>
    </row>
    <row r="1694">
      <c r="A1694" s="13" t="n"/>
      <c r="B1694" s="5" t="n"/>
      <c r="C1694" s="19" t="n"/>
      <c r="D1694" s="5" t="n"/>
      <c r="E1694" s="5" t="n"/>
      <c r="F1694" s="6">
        <f>IF(B1694&amp;""="","",IFERROR(INDEX('الطلاب'!$C$6:$C$505,MATCH(B1694&amp;"",'الطلاب'!$A$6:$A$505,0))&amp;"","كود غير موجود"))</f>
        <v/>
      </c>
      <c r="G1694" s="24">
        <f>IF(OR(B1694&amp;""="",NOT(ISNUMBER(A1694))),"",IF(COUNTIFS($B$6:$B$2005,B1694&amp;"",$A$6:$A$2005,"&gt;"&amp;A1694)=0,1,0))</f>
        <v/>
      </c>
    </row>
    <row r="1695">
      <c r="A1695" s="13" t="n"/>
      <c r="B1695" s="5" t="n"/>
      <c r="C1695" s="19" t="n"/>
      <c r="D1695" s="5" t="n"/>
      <c r="E1695" s="5" t="n"/>
      <c r="F1695" s="6">
        <f>IF(B1695&amp;""="","",IFERROR(INDEX('الطلاب'!$C$6:$C$505,MATCH(B1695&amp;"",'الطلاب'!$A$6:$A$505,0))&amp;"","كود غير موجود"))</f>
        <v/>
      </c>
      <c r="G1695" s="24">
        <f>IF(OR(B1695&amp;""="",NOT(ISNUMBER(A1695))),"",IF(COUNTIFS($B$6:$B$2005,B1695&amp;"",$A$6:$A$2005,"&gt;"&amp;A1695)=0,1,0))</f>
        <v/>
      </c>
    </row>
    <row r="1696">
      <c r="A1696" s="13" t="n"/>
      <c r="B1696" s="5" t="n"/>
      <c r="C1696" s="19" t="n"/>
      <c r="D1696" s="5" t="n"/>
      <c r="E1696" s="5" t="n"/>
      <c r="F1696" s="6">
        <f>IF(B1696&amp;""="","",IFERROR(INDEX('الطلاب'!$C$6:$C$505,MATCH(B1696&amp;"",'الطلاب'!$A$6:$A$505,0))&amp;"","كود غير موجود"))</f>
        <v/>
      </c>
      <c r="G1696" s="24">
        <f>IF(OR(B1696&amp;""="",NOT(ISNUMBER(A1696))),"",IF(COUNTIFS($B$6:$B$2005,B1696&amp;"",$A$6:$A$2005,"&gt;"&amp;A1696)=0,1,0))</f>
        <v/>
      </c>
    </row>
    <row r="1697">
      <c r="A1697" s="13" t="n"/>
      <c r="B1697" s="5" t="n"/>
      <c r="C1697" s="19" t="n"/>
      <c r="D1697" s="5" t="n"/>
      <c r="E1697" s="5" t="n"/>
      <c r="F1697" s="6">
        <f>IF(B1697&amp;""="","",IFERROR(INDEX('الطلاب'!$C$6:$C$505,MATCH(B1697&amp;"",'الطلاب'!$A$6:$A$505,0))&amp;"","كود غير موجود"))</f>
        <v/>
      </c>
      <c r="G1697" s="24">
        <f>IF(OR(B1697&amp;""="",NOT(ISNUMBER(A1697))),"",IF(COUNTIFS($B$6:$B$2005,B1697&amp;"",$A$6:$A$2005,"&gt;"&amp;A1697)=0,1,0))</f>
        <v/>
      </c>
    </row>
    <row r="1698">
      <c r="A1698" s="13" t="n"/>
      <c r="B1698" s="5" t="n"/>
      <c r="C1698" s="19" t="n"/>
      <c r="D1698" s="5" t="n"/>
      <c r="E1698" s="5" t="n"/>
      <c r="F1698" s="6">
        <f>IF(B1698&amp;""="","",IFERROR(INDEX('الطلاب'!$C$6:$C$505,MATCH(B1698&amp;"",'الطلاب'!$A$6:$A$505,0))&amp;"","كود غير موجود"))</f>
        <v/>
      </c>
      <c r="G1698" s="24">
        <f>IF(OR(B1698&amp;""="",NOT(ISNUMBER(A1698))),"",IF(COUNTIFS($B$6:$B$2005,B1698&amp;"",$A$6:$A$2005,"&gt;"&amp;A1698)=0,1,0))</f>
        <v/>
      </c>
    </row>
    <row r="1699">
      <c r="A1699" s="13" t="n"/>
      <c r="B1699" s="5" t="n"/>
      <c r="C1699" s="19" t="n"/>
      <c r="D1699" s="5" t="n"/>
      <c r="E1699" s="5" t="n"/>
      <c r="F1699" s="6">
        <f>IF(B1699&amp;""="","",IFERROR(INDEX('الطلاب'!$C$6:$C$505,MATCH(B1699&amp;"",'الطلاب'!$A$6:$A$505,0))&amp;"","كود غير موجود"))</f>
        <v/>
      </c>
      <c r="G1699" s="24">
        <f>IF(OR(B1699&amp;""="",NOT(ISNUMBER(A1699))),"",IF(COUNTIFS($B$6:$B$2005,B1699&amp;"",$A$6:$A$2005,"&gt;"&amp;A1699)=0,1,0))</f>
        <v/>
      </c>
    </row>
    <row r="1700">
      <c r="A1700" s="13" t="n"/>
      <c r="B1700" s="5" t="n"/>
      <c r="C1700" s="19" t="n"/>
      <c r="D1700" s="5" t="n"/>
      <c r="E1700" s="5" t="n"/>
      <c r="F1700" s="6">
        <f>IF(B1700&amp;""="","",IFERROR(INDEX('الطلاب'!$C$6:$C$505,MATCH(B1700&amp;"",'الطلاب'!$A$6:$A$505,0))&amp;"","كود غير موجود"))</f>
        <v/>
      </c>
      <c r="G1700" s="24">
        <f>IF(OR(B1700&amp;""="",NOT(ISNUMBER(A1700))),"",IF(COUNTIFS($B$6:$B$2005,B1700&amp;"",$A$6:$A$2005,"&gt;"&amp;A1700)=0,1,0))</f>
        <v/>
      </c>
    </row>
    <row r="1701">
      <c r="A1701" s="13" t="n"/>
      <c r="B1701" s="5" t="n"/>
      <c r="C1701" s="19" t="n"/>
      <c r="D1701" s="5" t="n"/>
      <c r="E1701" s="5" t="n"/>
      <c r="F1701" s="6">
        <f>IF(B1701&amp;""="","",IFERROR(INDEX('الطلاب'!$C$6:$C$505,MATCH(B1701&amp;"",'الطلاب'!$A$6:$A$505,0))&amp;"","كود غير موجود"))</f>
        <v/>
      </c>
      <c r="G1701" s="24">
        <f>IF(OR(B1701&amp;""="",NOT(ISNUMBER(A1701))),"",IF(COUNTIFS($B$6:$B$2005,B1701&amp;"",$A$6:$A$2005,"&gt;"&amp;A1701)=0,1,0))</f>
        <v/>
      </c>
    </row>
    <row r="1702">
      <c r="A1702" s="13" t="n"/>
      <c r="B1702" s="5" t="n"/>
      <c r="C1702" s="19" t="n"/>
      <c r="D1702" s="5" t="n"/>
      <c r="E1702" s="5" t="n"/>
      <c r="F1702" s="6">
        <f>IF(B1702&amp;""="","",IFERROR(INDEX('الطلاب'!$C$6:$C$505,MATCH(B1702&amp;"",'الطلاب'!$A$6:$A$505,0))&amp;"","كود غير موجود"))</f>
        <v/>
      </c>
      <c r="G1702" s="24">
        <f>IF(OR(B1702&amp;""="",NOT(ISNUMBER(A1702))),"",IF(COUNTIFS($B$6:$B$2005,B1702&amp;"",$A$6:$A$2005,"&gt;"&amp;A1702)=0,1,0))</f>
        <v/>
      </c>
    </row>
    <row r="1703">
      <c r="A1703" s="13" t="n"/>
      <c r="B1703" s="5" t="n"/>
      <c r="C1703" s="19" t="n"/>
      <c r="D1703" s="5" t="n"/>
      <c r="E1703" s="5" t="n"/>
      <c r="F1703" s="6">
        <f>IF(B1703&amp;""="","",IFERROR(INDEX('الطلاب'!$C$6:$C$505,MATCH(B1703&amp;"",'الطلاب'!$A$6:$A$505,0))&amp;"","كود غير موجود"))</f>
        <v/>
      </c>
      <c r="G1703" s="24">
        <f>IF(OR(B1703&amp;""="",NOT(ISNUMBER(A1703))),"",IF(COUNTIFS($B$6:$B$2005,B1703&amp;"",$A$6:$A$2005,"&gt;"&amp;A1703)=0,1,0))</f>
        <v/>
      </c>
    </row>
    <row r="1704">
      <c r="A1704" s="13" t="n"/>
      <c r="B1704" s="5" t="n"/>
      <c r="C1704" s="19" t="n"/>
      <c r="D1704" s="5" t="n"/>
      <c r="E1704" s="5" t="n"/>
      <c r="F1704" s="6">
        <f>IF(B1704&amp;""="","",IFERROR(INDEX('الطلاب'!$C$6:$C$505,MATCH(B1704&amp;"",'الطلاب'!$A$6:$A$505,0))&amp;"","كود غير موجود"))</f>
        <v/>
      </c>
      <c r="G1704" s="24">
        <f>IF(OR(B1704&amp;""="",NOT(ISNUMBER(A1704))),"",IF(COUNTIFS($B$6:$B$2005,B1704&amp;"",$A$6:$A$2005,"&gt;"&amp;A1704)=0,1,0))</f>
        <v/>
      </c>
    </row>
    <row r="1705">
      <c r="A1705" s="13" t="n"/>
      <c r="B1705" s="5" t="n"/>
      <c r="C1705" s="19" t="n"/>
      <c r="D1705" s="5" t="n"/>
      <c r="E1705" s="5" t="n"/>
      <c r="F1705" s="6">
        <f>IF(B1705&amp;""="","",IFERROR(INDEX('الطلاب'!$C$6:$C$505,MATCH(B1705&amp;"",'الطلاب'!$A$6:$A$505,0))&amp;"","كود غير موجود"))</f>
        <v/>
      </c>
      <c r="G1705" s="24">
        <f>IF(OR(B1705&amp;""="",NOT(ISNUMBER(A1705))),"",IF(COUNTIFS($B$6:$B$2005,B1705&amp;"",$A$6:$A$2005,"&gt;"&amp;A1705)=0,1,0))</f>
        <v/>
      </c>
    </row>
    <row r="1706">
      <c r="A1706" s="13" t="n"/>
      <c r="B1706" s="5" t="n"/>
      <c r="C1706" s="19" t="n"/>
      <c r="D1706" s="5" t="n"/>
      <c r="E1706" s="5" t="n"/>
      <c r="F1706" s="6">
        <f>IF(B1706&amp;""="","",IFERROR(INDEX('الطلاب'!$C$6:$C$505,MATCH(B1706&amp;"",'الطلاب'!$A$6:$A$505,0))&amp;"","كود غير موجود"))</f>
        <v/>
      </c>
      <c r="G1706" s="24">
        <f>IF(OR(B1706&amp;""="",NOT(ISNUMBER(A1706))),"",IF(COUNTIFS($B$6:$B$2005,B1706&amp;"",$A$6:$A$2005,"&gt;"&amp;A1706)=0,1,0))</f>
        <v/>
      </c>
    </row>
    <row r="1707">
      <c r="A1707" s="13" t="n"/>
      <c r="B1707" s="5" t="n"/>
      <c r="C1707" s="19" t="n"/>
      <c r="D1707" s="5" t="n"/>
      <c r="E1707" s="5" t="n"/>
      <c r="F1707" s="6">
        <f>IF(B1707&amp;""="","",IFERROR(INDEX('الطلاب'!$C$6:$C$505,MATCH(B1707&amp;"",'الطلاب'!$A$6:$A$505,0))&amp;"","كود غير موجود"))</f>
        <v/>
      </c>
      <c r="G1707" s="24">
        <f>IF(OR(B1707&amp;""="",NOT(ISNUMBER(A1707))),"",IF(COUNTIFS($B$6:$B$2005,B1707&amp;"",$A$6:$A$2005,"&gt;"&amp;A1707)=0,1,0))</f>
        <v/>
      </c>
    </row>
    <row r="1708">
      <c r="A1708" s="13" t="n"/>
      <c r="B1708" s="5" t="n"/>
      <c r="C1708" s="19" t="n"/>
      <c r="D1708" s="5" t="n"/>
      <c r="E1708" s="5" t="n"/>
      <c r="F1708" s="6">
        <f>IF(B1708&amp;""="","",IFERROR(INDEX('الطلاب'!$C$6:$C$505,MATCH(B1708&amp;"",'الطلاب'!$A$6:$A$505,0))&amp;"","كود غير موجود"))</f>
        <v/>
      </c>
      <c r="G1708" s="24">
        <f>IF(OR(B1708&amp;""="",NOT(ISNUMBER(A1708))),"",IF(COUNTIFS($B$6:$B$2005,B1708&amp;"",$A$6:$A$2005,"&gt;"&amp;A1708)=0,1,0))</f>
        <v/>
      </c>
    </row>
    <row r="1709">
      <c r="A1709" s="13" t="n"/>
      <c r="B1709" s="5" t="n"/>
      <c r="C1709" s="19" t="n"/>
      <c r="D1709" s="5" t="n"/>
      <c r="E1709" s="5" t="n"/>
      <c r="F1709" s="6">
        <f>IF(B1709&amp;""="","",IFERROR(INDEX('الطلاب'!$C$6:$C$505,MATCH(B1709&amp;"",'الطلاب'!$A$6:$A$505,0))&amp;"","كود غير موجود"))</f>
        <v/>
      </c>
      <c r="G1709" s="24">
        <f>IF(OR(B1709&amp;""="",NOT(ISNUMBER(A1709))),"",IF(COUNTIFS($B$6:$B$2005,B1709&amp;"",$A$6:$A$2005,"&gt;"&amp;A1709)=0,1,0))</f>
        <v/>
      </c>
    </row>
    <row r="1710">
      <c r="A1710" s="13" t="n"/>
      <c r="B1710" s="5" t="n"/>
      <c r="C1710" s="19" t="n"/>
      <c r="D1710" s="5" t="n"/>
      <c r="E1710" s="5" t="n"/>
      <c r="F1710" s="6">
        <f>IF(B1710&amp;""="","",IFERROR(INDEX('الطلاب'!$C$6:$C$505,MATCH(B1710&amp;"",'الطلاب'!$A$6:$A$505,0))&amp;"","كود غير موجود"))</f>
        <v/>
      </c>
      <c r="G1710" s="24">
        <f>IF(OR(B1710&amp;""="",NOT(ISNUMBER(A1710))),"",IF(COUNTIFS($B$6:$B$2005,B1710&amp;"",$A$6:$A$2005,"&gt;"&amp;A1710)=0,1,0))</f>
        <v/>
      </c>
    </row>
    <row r="1711">
      <c r="A1711" s="13" t="n"/>
      <c r="B1711" s="5" t="n"/>
      <c r="C1711" s="19" t="n"/>
      <c r="D1711" s="5" t="n"/>
      <c r="E1711" s="5" t="n"/>
      <c r="F1711" s="6">
        <f>IF(B1711&amp;""="","",IFERROR(INDEX('الطلاب'!$C$6:$C$505,MATCH(B1711&amp;"",'الطلاب'!$A$6:$A$505,0))&amp;"","كود غير موجود"))</f>
        <v/>
      </c>
      <c r="G1711" s="24">
        <f>IF(OR(B1711&amp;""="",NOT(ISNUMBER(A1711))),"",IF(COUNTIFS($B$6:$B$2005,B1711&amp;"",$A$6:$A$2005,"&gt;"&amp;A1711)=0,1,0))</f>
        <v/>
      </c>
    </row>
    <row r="1712">
      <c r="A1712" s="13" t="n"/>
      <c r="B1712" s="5" t="n"/>
      <c r="C1712" s="19" t="n"/>
      <c r="D1712" s="5" t="n"/>
      <c r="E1712" s="5" t="n"/>
      <c r="F1712" s="6">
        <f>IF(B1712&amp;""="","",IFERROR(INDEX('الطلاب'!$C$6:$C$505,MATCH(B1712&amp;"",'الطلاب'!$A$6:$A$505,0))&amp;"","كود غير موجود"))</f>
        <v/>
      </c>
      <c r="G1712" s="24">
        <f>IF(OR(B1712&amp;""="",NOT(ISNUMBER(A1712))),"",IF(COUNTIFS($B$6:$B$2005,B1712&amp;"",$A$6:$A$2005,"&gt;"&amp;A1712)=0,1,0))</f>
        <v/>
      </c>
    </row>
    <row r="1713">
      <c r="A1713" s="13" t="n"/>
      <c r="B1713" s="5" t="n"/>
      <c r="C1713" s="19" t="n"/>
      <c r="D1713" s="5" t="n"/>
      <c r="E1713" s="5" t="n"/>
      <c r="F1713" s="6">
        <f>IF(B1713&amp;""="","",IFERROR(INDEX('الطلاب'!$C$6:$C$505,MATCH(B1713&amp;"",'الطلاب'!$A$6:$A$505,0))&amp;"","كود غير موجود"))</f>
        <v/>
      </c>
      <c r="G1713" s="24">
        <f>IF(OR(B1713&amp;""="",NOT(ISNUMBER(A1713))),"",IF(COUNTIFS($B$6:$B$2005,B1713&amp;"",$A$6:$A$2005,"&gt;"&amp;A1713)=0,1,0))</f>
        <v/>
      </c>
    </row>
    <row r="1714">
      <c r="A1714" s="13" t="n"/>
      <c r="B1714" s="5" t="n"/>
      <c r="C1714" s="19" t="n"/>
      <c r="D1714" s="5" t="n"/>
      <c r="E1714" s="5" t="n"/>
      <c r="F1714" s="6">
        <f>IF(B1714&amp;""="","",IFERROR(INDEX('الطلاب'!$C$6:$C$505,MATCH(B1714&amp;"",'الطلاب'!$A$6:$A$505,0))&amp;"","كود غير موجود"))</f>
        <v/>
      </c>
      <c r="G1714" s="24">
        <f>IF(OR(B1714&amp;""="",NOT(ISNUMBER(A1714))),"",IF(COUNTIFS($B$6:$B$2005,B1714&amp;"",$A$6:$A$2005,"&gt;"&amp;A1714)=0,1,0))</f>
        <v/>
      </c>
    </row>
    <row r="1715">
      <c r="A1715" s="13" t="n"/>
      <c r="B1715" s="5" t="n"/>
      <c r="C1715" s="19" t="n"/>
      <c r="D1715" s="5" t="n"/>
      <c r="E1715" s="5" t="n"/>
      <c r="F1715" s="6">
        <f>IF(B1715&amp;""="","",IFERROR(INDEX('الطلاب'!$C$6:$C$505,MATCH(B1715&amp;"",'الطلاب'!$A$6:$A$505,0))&amp;"","كود غير موجود"))</f>
        <v/>
      </c>
      <c r="G1715" s="24">
        <f>IF(OR(B1715&amp;""="",NOT(ISNUMBER(A1715))),"",IF(COUNTIFS($B$6:$B$2005,B1715&amp;"",$A$6:$A$2005,"&gt;"&amp;A1715)=0,1,0))</f>
        <v/>
      </c>
    </row>
    <row r="1716">
      <c r="A1716" s="13" t="n"/>
      <c r="B1716" s="5" t="n"/>
      <c r="C1716" s="19" t="n"/>
      <c r="D1716" s="5" t="n"/>
      <c r="E1716" s="5" t="n"/>
      <c r="F1716" s="6">
        <f>IF(B1716&amp;""="","",IFERROR(INDEX('الطلاب'!$C$6:$C$505,MATCH(B1716&amp;"",'الطلاب'!$A$6:$A$505,0))&amp;"","كود غير موجود"))</f>
        <v/>
      </c>
      <c r="G1716" s="24">
        <f>IF(OR(B1716&amp;""="",NOT(ISNUMBER(A1716))),"",IF(COUNTIFS($B$6:$B$2005,B1716&amp;"",$A$6:$A$2005,"&gt;"&amp;A1716)=0,1,0))</f>
        <v/>
      </c>
    </row>
    <row r="1717">
      <c r="A1717" s="13" t="n"/>
      <c r="B1717" s="5" t="n"/>
      <c r="C1717" s="19" t="n"/>
      <c r="D1717" s="5" t="n"/>
      <c r="E1717" s="5" t="n"/>
      <c r="F1717" s="6">
        <f>IF(B1717&amp;""="","",IFERROR(INDEX('الطلاب'!$C$6:$C$505,MATCH(B1717&amp;"",'الطلاب'!$A$6:$A$505,0))&amp;"","كود غير موجود"))</f>
        <v/>
      </c>
      <c r="G1717" s="24">
        <f>IF(OR(B1717&amp;""="",NOT(ISNUMBER(A1717))),"",IF(COUNTIFS($B$6:$B$2005,B1717&amp;"",$A$6:$A$2005,"&gt;"&amp;A1717)=0,1,0))</f>
        <v/>
      </c>
    </row>
    <row r="1718">
      <c r="A1718" s="13" t="n"/>
      <c r="B1718" s="5" t="n"/>
      <c r="C1718" s="19" t="n"/>
      <c r="D1718" s="5" t="n"/>
      <c r="E1718" s="5" t="n"/>
      <c r="F1718" s="6">
        <f>IF(B1718&amp;""="","",IFERROR(INDEX('الطلاب'!$C$6:$C$505,MATCH(B1718&amp;"",'الطلاب'!$A$6:$A$505,0))&amp;"","كود غير موجود"))</f>
        <v/>
      </c>
      <c r="G1718" s="24">
        <f>IF(OR(B1718&amp;""="",NOT(ISNUMBER(A1718))),"",IF(COUNTIFS($B$6:$B$2005,B1718&amp;"",$A$6:$A$2005,"&gt;"&amp;A1718)=0,1,0))</f>
        <v/>
      </c>
    </row>
    <row r="1719">
      <c r="A1719" s="13" t="n"/>
      <c r="B1719" s="5" t="n"/>
      <c r="C1719" s="19" t="n"/>
      <c r="D1719" s="5" t="n"/>
      <c r="E1719" s="5" t="n"/>
      <c r="F1719" s="6">
        <f>IF(B1719&amp;""="","",IFERROR(INDEX('الطلاب'!$C$6:$C$505,MATCH(B1719&amp;"",'الطلاب'!$A$6:$A$505,0))&amp;"","كود غير موجود"))</f>
        <v/>
      </c>
      <c r="G1719" s="24">
        <f>IF(OR(B1719&amp;""="",NOT(ISNUMBER(A1719))),"",IF(COUNTIFS($B$6:$B$2005,B1719&amp;"",$A$6:$A$2005,"&gt;"&amp;A1719)=0,1,0))</f>
        <v/>
      </c>
    </row>
    <row r="1720">
      <c r="A1720" s="13" t="n"/>
      <c r="B1720" s="5" t="n"/>
      <c r="C1720" s="19" t="n"/>
      <c r="D1720" s="5" t="n"/>
      <c r="E1720" s="5" t="n"/>
      <c r="F1720" s="6">
        <f>IF(B1720&amp;""="","",IFERROR(INDEX('الطلاب'!$C$6:$C$505,MATCH(B1720&amp;"",'الطلاب'!$A$6:$A$505,0))&amp;"","كود غير موجود"))</f>
        <v/>
      </c>
      <c r="G1720" s="24">
        <f>IF(OR(B1720&amp;""="",NOT(ISNUMBER(A1720))),"",IF(COUNTIFS($B$6:$B$2005,B1720&amp;"",$A$6:$A$2005,"&gt;"&amp;A1720)=0,1,0))</f>
        <v/>
      </c>
    </row>
    <row r="1721">
      <c r="A1721" s="13" t="n"/>
      <c r="B1721" s="5" t="n"/>
      <c r="C1721" s="19" t="n"/>
      <c r="D1721" s="5" t="n"/>
      <c r="E1721" s="5" t="n"/>
      <c r="F1721" s="6">
        <f>IF(B1721&amp;""="","",IFERROR(INDEX('الطلاب'!$C$6:$C$505,MATCH(B1721&amp;"",'الطلاب'!$A$6:$A$505,0))&amp;"","كود غير موجود"))</f>
        <v/>
      </c>
      <c r="G1721" s="24">
        <f>IF(OR(B1721&amp;""="",NOT(ISNUMBER(A1721))),"",IF(COUNTIFS($B$6:$B$2005,B1721&amp;"",$A$6:$A$2005,"&gt;"&amp;A1721)=0,1,0))</f>
        <v/>
      </c>
    </row>
    <row r="1722">
      <c r="A1722" s="13" t="n"/>
      <c r="B1722" s="5" t="n"/>
      <c r="C1722" s="19" t="n"/>
      <c r="D1722" s="5" t="n"/>
      <c r="E1722" s="5" t="n"/>
      <c r="F1722" s="6">
        <f>IF(B1722&amp;""="","",IFERROR(INDEX('الطلاب'!$C$6:$C$505,MATCH(B1722&amp;"",'الطلاب'!$A$6:$A$505,0))&amp;"","كود غير موجود"))</f>
        <v/>
      </c>
      <c r="G1722" s="24">
        <f>IF(OR(B1722&amp;""="",NOT(ISNUMBER(A1722))),"",IF(COUNTIFS($B$6:$B$2005,B1722&amp;"",$A$6:$A$2005,"&gt;"&amp;A1722)=0,1,0))</f>
        <v/>
      </c>
    </row>
    <row r="1723">
      <c r="A1723" s="13" t="n"/>
      <c r="B1723" s="5" t="n"/>
      <c r="C1723" s="19" t="n"/>
      <c r="D1723" s="5" t="n"/>
      <c r="E1723" s="5" t="n"/>
      <c r="F1723" s="6">
        <f>IF(B1723&amp;""="","",IFERROR(INDEX('الطلاب'!$C$6:$C$505,MATCH(B1723&amp;"",'الطلاب'!$A$6:$A$505,0))&amp;"","كود غير موجود"))</f>
        <v/>
      </c>
      <c r="G1723" s="24">
        <f>IF(OR(B1723&amp;""="",NOT(ISNUMBER(A1723))),"",IF(COUNTIFS($B$6:$B$2005,B1723&amp;"",$A$6:$A$2005,"&gt;"&amp;A1723)=0,1,0))</f>
        <v/>
      </c>
    </row>
    <row r="1724">
      <c r="A1724" s="13" t="n"/>
      <c r="B1724" s="5" t="n"/>
      <c r="C1724" s="19" t="n"/>
      <c r="D1724" s="5" t="n"/>
      <c r="E1724" s="5" t="n"/>
      <c r="F1724" s="6">
        <f>IF(B1724&amp;""="","",IFERROR(INDEX('الطلاب'!$C$6:$C$505,MATCH(B1724&amp;"",'الطلاب'!$A$6:$A$505,0))&amp;"","كود غير موجود"))</f>
        <v/>
      </c>
      <c r="G1724" s="24">
        <f>IF(OR(B1724&amp;""="",NOT(ISNUMBER(A1724))),"",IF(COUNTIFS($B$6:$B$2005,B1724&amp;"",$A$6:$A$2005,"&gt;"&amp;A1724)=0,1,0))</f>
        <v/>
      </c>
    </row>
    <row r="1725">
      <c r="A1725" s="13" t="n"/>
      <c r="B1725" s="5" t="n"/>
      <c r="C1725" s="19" t="n"/>
      <c r="D1725" s="5" t="n"/>
      <c r="E1725" s="5" t="n"/>
      <c r="F1725" s="6">
        <f>IF(B1725&amp;""="","",IFERROR(INDEX('الطلاب'!$C$6:$C$505,MATCH(B1725&amp;"",'الطلاب'!$A$6:$A$505,0))&amp;"","كود غير موجود"))</f>
        <v/>
      </c>
      <c r="G1725" s="24">
        <f>IF(OR(B1725&amp;""="",NOT(ISNUMBER(A1725))),"",IF(COUNTIFS($B$6:$B$2005,B1725&amp;"",$A$6:$A$2005,"&gt;"&amp;A1725)=0,1,0))</f>
        <v/>
      </c>
    </row>
    <row r="1726">
      <c r="A1726" s="13" t="n"/>
      <c r="B1726" s="5" t="n"/>
      <c r="C1726" s="19" t="n"/>
      <c r="D1726" s="5" t="n"/>
      <c r="E1726" s="5" t="n"/>
      <c r="F1726" s="6">
        <f>IF(B1726&amp;""="","",IFERROR(INDEX('الطلاب'!$C$6:$C$505,MATCH(B1726&amp;"",'الطلاب'!$A$6:$A$505,0))&amp;"","كود غير موجود"))</f>
        <v/>
      </c>
      <c r="G1726" s="24">
        <f>IF(OR(B1726&amp;""="",NOT(ISNUMBER(A1726))),"",IF(COUNTIFS($B$6:$B$2005,B1726&amp;"",$A$6:$A$2005,"&gt;"&amp;A1726)=0,1,0))</f>
        <v/>
      </c>
    </row>
    <row r="1727">
      <c r="A1727" s="13" t="n"/>
      <c r="B1727" s="5" t="n"/>
      <c r="C1727" s="19" t="n"/>
      <c r="D1727" s="5" t="n"/>
      <c r="E1727" s="5" t="n"/>
      <c r="F1727" s="6">
        <f>IF(B1727&amp;""="","",IFERROR(INDEX('الطلاب'!$C$6:$C$505,MATCH(B1727&amp;"",'الطلاب'!$A$6:$A$505,0))&amp;"","كود غير موجود"))</f>
        <v/>
      </c>
      <c r="G1727" s="24">
        <f>IF(OR(B1727&amp;""="",NOT(ISNUMBER(A1727))),"",IF(COUNTIFS($B$6:$B$2005,B1727&amp;"",$A$6:$A$2005,"&gt;"&amp;A1727)=0,1,0))</f>
        <v/>
      </c>
    </row>
    <row r="1728">
      <c r="A1728" s="13" t="n"/>
      <c r="B1728" s="5" t="n"/>
      <c r="C1728" s="19" t="n"/>
      <c r="D1728" s="5" t="n"/>
      <c r="E1728" s="5" t="n"/>
      <c r="F1728" s="6">
        <f>IF(B1728&amp;""="","",IFERROR(INDEX('الطلاب'!$C$6:$C$505,MATCH(B1728&amp;"",'الطلاب'!$A$6:$A$505,0))&amp;"","كود غير موجود"))</f>
        <v/>
      </c>
      <c r="G1728" s="24">
        <f>IF(OR(B1728&amp;""="",NOT(ISNUMBER(A1728))),"",IF(COUNTIFS($B$6:$B$2005,B1728&amp;"",$A$6:$A$2005,"&gt;"&amp;A1728)=0,1,0))</f>
        <v/>
      </c>
    </row>
    <row r="1729">
      <c r="A1729" s="13" t="n"/>
      <c r="B1729" s="5" t="n"/>
      <c r="C1729" s="19" t="n"/>
      <c r="D1729" s="5" t="n"/>
      <c r="E1729" s="5" t="n"/>
      <c r="F1729" s="6">
        <f>IF(B1729&amp;""="","",IFERROR(INDEX('الطلاب'!$C$6:$C$505,MATCH(B1729&amp;"",'الطلاب'!$A$6:$A$505,0))&amp;"","كود غير موجود"))</f>
        <v/>
      </c>
      <c r="G1729" s="24">
        <f>IF(OR(B1729&amp;""="",NOT(ISNUMBER(A1729))),"",IF(COUNTIFS($B$6:$B$2005,B1729&amp;"",$A$6:$A$2005,"&gt;"&amp;A1729)=0,1,0))</f>
        <v/>
      </c>
    </row>
    <row r="1730">
      <c r="A1730" s="13" t="n"/>
      <c r="B1730" s="5" t="n"/>
      <c r="C1730" s="19" t="n"/>
      <c r="D1730" s="5" t="n"/>
      <c r="E1730" s="5" t="n"/>
      <c r="F1730" s="6">
        <f>IF(B1730&amp;""="","",IFERROR(INDEX('الطلاب'!$C$6:$C$505,MATCH(B1730&amp;"",'الطلاب'!$A$6:$A$505,0))&amp;"","كود غير موجود"))</f>
        <v/>
      </c>
      <c r="G1730" s="24">
        <f>IF(OR(B1730&amp;""="",NOT(ISNUMBER(A1730))),"",IF(COUNTIFS($B$6:$B$2005,B1730&amp;"",$A$6:$A$2005,"&gt;"&amp;A1730)=0,1,0))</f>
        <v/>
      </c>
    </row>
    <row r="1731">
      <c r="A1731" s="13" t="n"/>
      <c r="B1731" s="5" t="n"/>
      <c r="C1731" s="19" t="n"/>
      <c r="D1731" s="5" t="n"/>
      <c r="E1731" s="5" t="n"/>
      <c r="F1731" s="6">
        <f>IF(B1731&amp;""="","",IFERROR(INDEX('الطلاب'!$C$6:$C$505,MATCH(B1731&amp;"",'الطلاب'!$A$6:$A$505,0))&amp;"","كود غير موجود"))</f>
        <v/>
      </c>
      <c r="G1731" s="24">
        <f>IF(OR(B1731&amp;""="",NOT(ISNUMBER(A1731))),"",IF(COUNTIFS($B$6:$B$2005,B1731&amp;"",$A$6:$A$2005,"&gt;"&amp;A1731)=0,1,0))</f>
        <v/>
      </c>
    </row>
    <row r="1732">
      <c r="A1732" s="13" t="n"/>
      <c r="B1732" s="5" t="n"/>
      <c r="C1732" s="19" t="n"/>
      <c r="D1732" s="5" t="n"/>
      <c r="E1732" s="5" t="n"/>
      <c r="F1732" s="6">
        <f>IF(B1732&amp;""="","",IFERROR(INDEX('الطلاب'!$C$6:$C$505,MATCH(B1732&amp;"",'الطلاب'!$A$6:$A$505,0))&amp;"","كود غير موجود"))</f>
        <v/>
      </c>
      <c r="G1732" s="24">
        <f>IF(OR(B1732&amp;""="",NOT(ISNUMBER(A1732))),"",IF(COUNTIFS($B$6:$B$2005,B1732&amp;"",$A$6:$A$2005,"&gt;"&amp;A1732)=0,1,0))</f>
        <v/>
      </c>
    </row>
    <row r="1733">
      <c r="A1733" s="13" t="n"/>
      <c r="B1733" s="5" t="n"/>
      <c r="C1733" s="19" t="n"/>
      <c r="D1733" s="5" t="n"/>
      <c r="E1733" s="5" t="n"/>
      <c r="F1733" s="6">
        <f>IF(B1733&amp;""="","",IFERROR(INDEX('الطلاب'!$C$6:$C$505,MATCH(B1733&amp;"",'الطلاب'!$A$6:$A$505,0))&amp;"","كود غير موجود"))</f>
        <v/>
      </c>
      <c r="G1733" s="24">
        <f>IF(OR(B1733&amp;""="",NOT(ISNUMBER(A1733))),"",IF(COUNTIFS($B$6:$B$2005,B1733&amp;"",$A$6:$A$2005,"&gt;"&amp;A1733)=0,1,0))</f>
        <v/>
      </c>
    </row>
    <row r="1734">
      <c r="A1734" s="13" t="n"/>
      <c r="B1734" s="5" t="n"/>
      <c r="C1734" s="19" t="n"/>
      <c r="D1734" s="5" t="n"/>
      <c r="E1734" s="5" t="n"/>
      <c r="F1734" s="6">
        <f>IF(B1734&amp;""="","",IFERROR(INDEX('الطلاب'!$C$6:$C$505,MATCH(B1734&amp;"",'الطلاب'!$A$6:$A$505,0))&amp;"","كود غير موجود"))</f>
        <v/>
      </c>
      <c r="G1734" s="24">
        <f>IF(OR(B1734&amp;""="",NOT(ISNUMBER(A1734))),"",IF(COUNTIFS($B$6:$B$2005,B1734&amp;"",$A$6:$A$2005,"&gt;"&amp;A1734)=0,1,0))</f>
        <v/>
      </c>
    </row>
    <row r="1735">
      <c r="A1735" s="13" t="n"/>
      <c r="B1735" s="5" t="n"/>
      <c r="C1735" s="19" t="n"/>
      <c r="D1735" s="5" t="n"/>
      <c r="E1735" s="5" t="n"/>
      <c r="F1735" s="6">
        <f>IF(B1735&amp;""="","",IFERROR(INDEX('الطلاب'!$C$6:$C$505,MATCH(B1735&amp;"",'الطلاب'!$A$6:$A$505,0))&amp;"","كود غير موجود"))</f>
        <v/>
      </c>
      <c r="G1735" s="24">
        <f>IF(OR(B1735&amp;""="",NOT(ISNUMBER(A1735))),"",IF(COUNTIFS($B$6:$B$2005,B1735&amp;"",$A$6:$A$2005,"&gt;"&amp;A1735)=0,1,0))</f>
        <v/>
      </c>
    </row>
    <row r="1736">
      <c r="A1736" s="13" t="n"/>
      <c r="B1736" s="5" t="n"/>
      <c r="C1736" s="19" t="n"/>
      <c r="D1736" s="5" t="n"/>
      <c r="E1736" s="5" t="n"/>
      <c r="F1736" s="6">
        <f>IF(B1736&amp;""="","",IFERROR(INDEX('الطلاب'!$C$6:$C$505,MATCH(B1736&amp;"",'الطلاب'!$A$6:$A$505,0))&amp;"","كود غير موجود"))</f>
        <v/>
      </c>
      <c r="G1736" s="24">
        <f>IF(OR(B1736&amp;""="",NOT(ISNUMBER(A1736))),"",IF(COUNTIFS($B$6:$B$2005,B1736&amp;"",$A$6:$A$2005,"&gt;"&amp;A1736)=0,1,0))</f>
        <v/>
      </c>
    </row>
    <row r="1737">
      <c r="A1737" s="13" t="n"/>
      <c r="B1737" s="5" t="n"/>
      <c r="C1737" s="19" t="n"/>
      <c r="D1737" s="5" t="n"/>
      <c r="E1737" s="5" t="n"/>
      <c r="F1737" s="6">
        <f>IF(B1737&amp;""="","",IFERROR(INDEX('الطلاب'!$C$6:$C$505,MATCH(B1737&amp;"",'الطلاب'!$A$6:$A$505,0))&amp;"","كود غير موجود"))</f>
        <v/>
      </c>
      <c r="G1737" s="24">
        <f>IF(OR(B1737&amp;""="",NOT(ISNUMBER(A1737))),"",IF(COUNTIFS($B$6:$B$2005,B1737&amp;"",$A$6:$A$2005,"&gt;"&amp;A1737)=0,1,0))</f>
        <v/>
      </c>
    </row>
    <row r="1738">
      <c r="A1738" s="13" t="n"/>
      <c r="B1738" s="5" t="n"/>
      <c r="C1738" s="19" t="n"/>
      <c r="D1738" s="5" t="n"/>
      <c r="E1738" s="5" t="n"/>
      <c r="F1738" s="6">
        <f>IF(B1738&amp;""="","",IFERROR(INDEX('الطلاب'!$C$6:$C$505,MATCH(B1738&amp;"",'الطلاب'!$A$6:$A$505,0))&amp;"","كود غير موجود"))</f>
        <v/>
      </c>
      <c r="G1738" s="24">
        <f>IF(OR(B1738&amp;""="",NOT(ISNUMBER(A1738))),"",IF(COUNTIFS($B$6:$B$2005,B1738&amp;"",$A$6:$A$2005,"&gt;"&amp;A1738)=0,1,0))</f>
        <v/>
      </c>
    </row>
    <row r="1739">
      <c r="A1739" s="13" t="n"/>
      <c r="B1739" s="5" t="n"/>
      <c r="C1739" s="19" t="n"/>
      <c r="D1739" s="5" t="n"/>
      <c r="E1739" s="5" t="n"/>
      <c r="F1739" s="6">
        <f>IF(B1739&amp;""="","",IFERROR(INDEX('الطلاب'!$C$6:$C$505,MATCH(B1739&amp;"",'الطلاب'!$A$6:$A$505,0))&amp;"","كود غير موجود"))</f>
        <v/>
      </c>
      <c r="G1739" s="24">
        <f>IF(OR(B1739&amp;""="",NOT(ISNUMBER(A1739))),"",IF(COUNTIFS($B$6:$B$2005,B1739&amp;"",$A$6:$A$2005,"&gt;"&amp;A1739)=0,1,0))</f>
        <v/>
      </c>
    </row>
    <row r="1740">
      <c r="A1740" s="13" t="n"/>
      <c r="B1740" s="5" t="n"/>
      <c r="C1740" s="19" t="n"/>
      <c r="D1740" s="5" t="n"/>
      <c r="E1740" s="5" t="n"/>
      <c r="F1740" s="6">
        <f>IF(B1740&amp;""="","",IFERROR(INDEX('الطلاب'!$C$6:$C$505,MATCH(B1740&amp;"",'الطلاب'!$A$6:$A$505,0))&amp;"","كود غير موجود"))</f>
        <v/>
      </c>
      <c r="G1740" s="24">
        <f>IF(OR(B1740&amp;""="",NOT(ISNUMBER(A1740))),"",IF(COUNTIFS($B$6:$B$2005,B1740&amp;"",$A$6:$A$2005,"&gt;"&amp;A1740)=0,1,0))</f>
        <v/>
      </c>
    </row>
    <row r="1741">
      <c r="A1741" s="13" t="n"/>
      <c r="B1741" s="5" t="n"/>
      <c r="C1741" s="19" t="n"/>
      <c r="D1741" s="5" t="n"/>
      <c r="E1741" s="5" t="n"/>
      <c r="F1741" s="6">
        <f>IF(B1741&amp;""="","",IFERROR(INDEX('الطلاب'!$C$6:$C$505,MATCH(B1741&amp;"",'الطلاب'!$A$6:$A$505,0))&amp;"","كود غير موجود"))</f>
        <v/>
      </c>
      <c r="G1741" s="24">
        <f>IF(OR(B1741&amp;""="",NOT(ISNUMBER(A1741))),"",IF(COUNTIFS($B$6:$B$2005,B1741&amp;"",$A$6:$A$2005,"&gt;"&amp;A1741)=0,1,0))</f>
        <v/>
      </c>
    </row>
    <row r="1742">
      <c r="A1742" s="13" t="n"/>
      <c r="B1742" s="5" t="n"/>
      <c r="C1742" s="19" t="n"/>
      <c r="D1742" s="5" t="n"/>
      <c r="E1742" s="5" t="n"/>
      <c r="F1742" s="6">
        <f>IF(B1742&amp;""="","",IFERROR(INDEX('الطلاب'!$C$6:$C$505,MATCH(B1742&amp;"",'الطلاب'!$A$6:$A$505,0))&amp;"","كود غير موجود"))</f>
        <v/>
      </c>
      <c r="G1742" s="24">
        <f>IF(OR(B1742&amp;""="",NOT(ISNUMBER(A1742))),"",IF(COUNTIFS($B$6:$B$2005,B1742&amp;"",$A$6:$A$2005,"&gt;"&amp;A1742)=0,1,0))</f>
        <v/>
      </c>
    </row>
    <row r="1743">
      <c r="A1743" s="13" t="n"/>
      <c r="B1743" s="5" t="n"/>
      <c r="C1743" s="19" t="n"/>
      <c r="D1743" s="5" t="n"/>
      <c r="E1743" s="5" t="n"/>
      <c r="F1743" s="6">
        <f>IF(B1743&amp;""="","",IFERROR(INDEX('الطلاب'!$C$6:$C$505,MATCH(B1743&amp;"",'الطلاب'!$A$6:$A$505,0))&amp;"","كود غير موجود"))</f>
        <v/>
      </c>
      <c r="G1743" s="24">
        <f>IF(OR(B1743&amp;""="",NOT(ISNUMBER(A1743))),"",IF(COUNTIFS($B$6:$B$2005,B1743&amp;"",$A$6:$A$2005,"&gt;"&amp;A1743)=0,1,0))</f>
        <v/>
      </c>
    </row>
    <row r="1744">
      <c r="A1744" s="13" t="n"/>
      <c r="B1744" s="5" t="n"/>
      <c r="C1744" s="19" t="n"/>
      <c r="D1744" s="5" t="n"/>
      <c r="E1744" s="5" t="n"/>
      <c r="F1744" s="6">
        <f>IF(B1744&amp;""="","",IFERROR(INDEX('الطلاب'!$C$6:$C$505,MATCH(B1744&amp;"",'الطلاب'!$A$6:$A$505,0))&amp;"","كود غير موجود"))</f>
        <v/>
      </c>
      <c r="G1744" s="24">
        <f>IF(OR(B1744&amp;""="",NOT(ISNUMBER(A1744))),"",IF(COUNTIFS($B$6:$B$2005,B1744&amp;"",$A$6:$A$2005,"&gt;"&amp;A1744)=0,1,0))</f>
        <v/>
      </c>
    </row>
    <row r="1745">
      <c r="A1745" s="13" t="n"/>
      <c r="B1745" s="5" t="n"/>
      <c r="C1745" s="19" t="n"/>
      <c r="D1745" s="5" t="n"/>
      <c r="E1745" s="5" t="n"/>
      <c r="F1745" s="6">
        <f>IF(B1745&amp;""="","",IFERROR(INDEX('الطلاب'!$C$6:$C$505,MATCH(B1745&amp;"",'الطلاب'!$A$6:$A$505,0))&amp;"","كود غير موجود"))</f>
        <v/>
      </c>
      <c r="G1745" s="24">
        <f>IF(OR(B1745&amp;""="",NOT(ISNUMBER(A1745))),"",IF(COUNTIFS($B$6:$B$2005,B1745&amp;"",$A$6:$A$2005,"&gt;"&amp;A1745)=0,1,0))</f>
        <v/>
      </c>
    </row>
    <row r="1746">
      <c r="A1746" s="13" t="n"/>
      <c r="B1746" s="5" t="n"/>
      <c r="C1746" s="19" t="n"/>
      <c r="D1746" s="5" t="n"/>
      <c r="E1746" s="5" t="n"/>
      <c r="F1746" s="6">
        <f>IF(B1746&amp;""="","",IFERROR(INDEX('الطلاب'!$C$6:$C$505,MATCH(B1746&amp;"",'الطلاب'!$A$6:$A$505,0))&amp;"","كود غير موجود"))</f>
        <v/>
      </c>
      <c r="G1746" s="24">
        <f>IF(OR(B1746&amp;""="",NOT(ISNUMBER(A1746))),"",IF(COUNTIFS($B$6:$B$2005,B1746&amp;"",$A$6:$A$2005,"&gt;"&amp;A1746)=0,1,0))</f>
        <v/>
      </c>
    </row>
    <row r="1747">
      <c r="A1747" s="13" t="n"/>
      <c r="B1747" s="5" t="n"/>
      <c r="C1747" s="19" t="n"/>
      <c r="D1747" s="5" t="n"/>
      <c r="E1747" s="5" t="n"/>
      <c r="F1747" s="6">
        <f>IF(B1747&amp;""="","",IFERROR(INDEX('الطلاب'!$C$6:$C$505,MATCH(B1747&amp;"",'الطلاب'!$A$6:$A$505,0))&amp;"","كود غير موجود"))</f>
        <v/>
      </c>
      <c r="G1747" s="24">
        <f>IF(OR(B1747&amp;""="",NOT(ISNUMBER(A1747))),"",IF(COUNTIFS($B$6:$B$2005,B1747&amp;"",$A$6:$A$2005,"&gt;"&amp;A1747)=0,1,0))</f>
        <v/>
      </c>
    </row>
    <row r="1748">
      <c r="A1748" s="13" t="n"/>
      <c r="B1748" s="5" t="n"/>
      <c r="C1748" s="19" t="n"/>
      <c r="D1748" s="5" t="n"/>
      <c r="E1748" s="5" t="n"/>
      <c r="F1748" s="6">
        <f>IF(B1748&amp;""="","",IFERROR(INDEX('الطلاب'!$C$6:$C$505,MATCH(B1748&amp;"",'الطلاب'!$A$6:$A$505,0))&amp;"","كود غير موجود"))</f>
        <v/>
      </c>
      <c r="G1748" s="24">
        <f>IF(OR(B1748&amp;""="",NOT(ISNUMBER(A1748))),"",IF(COUNTIFS($B$6:$B$2005,B1748&amp;"",$A$6:$A$2005,"&gt;"&amp;A1748)=0,1,0))</f>
        <v/>
      </c>
    </row>
    <row r="1749">
      <c r="A1749" s="13" t="n"/>
      <c r="B1749" s="5" t="n"/>
      <c r="C1749" s="19" t="n"/>
      <c r="D1749" s="5" t="n"/>
      <c r="E1749" s="5" t="n"/>
      <c r="F1749" s="6">
        <f>IF(B1749&amp;""="","",IFERROR(INDEX('الطلاب'!$C$6:$C$505,MATCH(B1749&amp;"",'الطلاب'!$A$6:$A$505,0))&amp;"","كود غير موجود"))</f>
        <v/>
      </c>
      <c r="G1749" s="24">
        <f>IF(OR(B1749&amp;""="",NOT(ISNUMBER(A1749))),"",IF(COUNTIFS($B$6:$B$2005,B1749&amp;"",$A$6:$A$2005,"&gt;"&amp;A1749)=0,1,0))</f>
        <v/>
      </c>
    </row>
    <row r="1750">
      <c r="A1750" s="13" t="n"/>
      <c r="B1750" s="5" t="n"/>
      <c r="C1750" s="19" t="n"/>
      <c r="D1750" s="5" t="n"/>
      <c r="E1750" s="5" t="n"/>
      <c r="F1750" s="6">
        <f>IF(B1750&amp;""="","",IFERROR(INDEX('الطلاب'!$C$6:$C$505,MATCH(B1750&amp;"",'الطلاب'!$A$6:$A$505,0))&amp;"","كود غير موجود"))</f>
        <v/>
      </c>
      <c r="G1750" s="24">
        <f>IF(OR(B1750&amp;""="",NOT(ISNUMBER(A1750))),"",IF(COUNTIFS($B$6:$B$2005,B1750&amp;"",$A$6:$A$2005,"&gt;"&amp;A1750)=0,1,0))</f>
        <v/>
      </c>
    </row>
    <row r="1751">
      <c r="A1751" s="13" t="n"/>
      <c r="B1751" s="5" t="n"/>
      <c r="C1751" s="19" t="n"/>
      <c r="D1751" s="5" t="n"/>
      <c r="E1751" s="5" t="n"/>
      <c r="F1751" s="6">
        <f>IF(B1751&amp;""="","",IFERROR(INDEX('الطلاب'!$C$6:$C$505,MATCH(B1751&amp;"",'الطلاب'!$A$6:$A$505,0))&amp;"","كود غير موجود"))</f>
        <v/>
      </c>
      <c r="G1751" s="24">
        <f>IF(OR(B1751&amp;""="",NOT(ISNUMBER(A1751))),"",IF(COUNTIFS($B$6:$B$2005,B1751&amp;"",$A$6:$A$2005,"&gt;"&amp;A1751)=0,1,0))</f>
        <v/>
      </c>
    </row>
    <row r="1752">
      <c r="A1752" s="13" t="n"/>
      <c r="B1752" s="5" t="n"/>
      <c r="C1752" s="19" t="n"/>
      <c r="D1752" s="5" t="n"/>
      <c r="E1752" s="5" t="n"/>
      <c r="F1752" s="6">
        <f>IF(B1752&amp;""="","",IFERROR(INDEX('الطلاب'!$C$6:$C$505,MATCH(B1752&amp;"",'الطلاب'!$A$6:$A$505,0))&amp;"","كود غير موجود"))</f>
        <v/>
      </c>
      <c r="G1752" s="24">
        <f>IF(OR(B1752&amp;""="",NOT(ISNUMBER(A1752))),"",IF(COUNTIFS($B$6:$B$2005,B1752&amp;"",$A$6:$A$2005,"&gt;"&amp;A1752)=0,1,0))</f>
        <v/>
      </c>
    </row>
    <row r="1753">
      <c r="A1753" s="13" t="n"/>
      <c r="B1753" s="5" t="n"/>
      <c r="C1753" s="19" t="n"/>
      <c r="D1753" s="5" t="n"/>
      <c r="E1753" s="5" t="n"/>
      <c r="F1753" s="6">
        <f>IF(B1753&amp;""="","",IFERROR(INDEX('الطلاب'!$C$6:$C$505,MATCH(B1753&amp;"",'الطلاب'!$A$6:$A$505,0))&amp;"","كود غير موجود"))</f>
        <v/>
      </c>
      <c r="G1753" s="24">
        <f>IF(OR(B1753&amp;""="",NOT(ISNUMBER(A1753))),"",IF(COUNTIFS($B$6:$B$2005,B1753&amp;"",$A$6:$A$2005,"&gt;"&amp;A1753)=0,1,0))</f>
        <v/>
      </c>
    </row>
    <row r="1754">
      <c r="A1754" s="13" t="n"/>
      <c r="B1754" s="5" t="n"/>
      <c r="C1754" s="19" t="n"/>
      <c r="D1754" s="5" t="n"/>
      <c r="E1754" s="5" t="n"/>
      <c r="F1754" s="6">
        <f>IF(B1754&amp;""="","",IFERROR(INDEX('الطلاب'!$C$6:$C$505,MATCH(B1754&amp;"",'الطلاب'!$A$6:$A$505,0))&amp;"","كود غير موجود"))</f>
        <v/>
      </c>
      <c r="G1754" s="24">
        <f>IF(OR(B1754&amp;""="",NOT(ISNUMBER(A1754))),"",IF(COUNTIFS($B$6:$B$2005,B1754&amp;"",$A$6:$A$2005,"&gt;"&amp;A1754)=0,1,0))</f>
        <v/>
      </c>
    </row>
    <row r="1755">
      <c r="A1755" s="13" t="n"/>
      <c r="B1755" s="5" t="n"/>
      <c r="C1755" s="19" t="n"/>
      <c r="D1755" s="5" t="n"/>
      <c r="E1755" s="5" t="n"/>
      <c r="F1755" s="6">
        <f>IF(B1755&amp;""="","",IFERROR(INDEX('الطلاب'!$C$6:$C$505,MATCH(B1755&amp;"",'الطلاب'!$A$6:$A$505,0))&amp;"","كود غير موجود"))</f>
        <v/>
      </c>
      <c r="G1755" s="24">
        <f>IF(OR(B1755&amp;""="",NOT(ISNUMBER(A1755))),"",IF(COUNTIFS($B$6:$B$2005,B1755&amp;"",$A$6:$A$2005,"&gt;"&amp;A1755)=0,1,0))</f>
        <v/>
      </c>
    </row>
    <row r="1756">
      <c r="A1756" s="13" t="n"/>
      <c r="B1756" s="5" t="n"/>
      <c r="C1756" s="19" t="n"/>
      <c r="D1756" s="5" t="n"/>
      <c r="E1756" s="5" t="n"/>
      <c r="F1756" s="6">
        <f>IF(B1756&amp;""="","",IFERROR(INDEX('الطلاب'!$C$6:$C$505,MATCH(B1756&amp;"",'الطلاب'!$A$6:$A$505,0))&amp;"","كود غير موجود"))</f>
        <v/>
      </c>
      <c r="G1756" s="24">
        <f>IF(OR(B1756&amp;""="",NOT(ISNUMBER(A1756))),"",IF(COUNTIFS($B$6:$B$2005,B1756&amp;"",$A$6:$A$2005,"&gt;"&amp;A1756)=0,1,0))</f>
        <v/>
      </c>
    </row>
    <row r="1757">
      <c r="A1757" s="13" t="n"/>
      <c r="B1757" s="5" t="n"/>
      <c r="C1757" s="19" t="n"/>
      <c r="D1757" s="5" t="n"/>
      <c r="E1757" s="5" t="n"/>
      <c r="F1757" s="6">
        <f>IF(B1757&amp;""="","",IFERROR(INDEX('الطلاب'!$C$6:$C$505,MATCH(B1757&amp;"",'الطلاب'!$A$6:$A$505,0))&amp;"","كود غير موجود"))</f>
        <v/>
      </c>
      <c r="G1757" s="24">
        <f>IF(OR(B1757&amp;""="",NOT(ISNUMBER(A1757))),"",IF(COUNTIFS($B$6:$B$2005,B1757&amp;"",$A$6:$A$2005,"&gt;"&amp;A1757)=0,1,0))</f>
        <v/>
      </c>
    </row>
    <row r="1758">
      <c r="A1758" s="13" t="n"/>
      <c r="B1758" s="5" t="n"/>
      <c r="C1758" s="19" t="n"/>
      <c r="D1758" s="5" t="n"/>
      <c r="E1758" s="5" t="n"/>
      <c r="F1758" s="6">
        <f>IF(B1758&amp;""="","",IFERROR(INDEX('الطلاب'!$C$6:$C$505,MATCH(B1758&amp;"",'الطلاب'!$A$6:$A$505,0))&amp;"","كود غير موجود"))</f>
        <v/>
      </c>
      <c r="G1758" s="24">
        <f>IF(OR(B1758&amp;""="",NOT(ISNUMBER(A1758))),"",IF(COUNTIFS($B$6:$B$2005,B1758&amp;"",$A$6:$A$2005,"&gt;"&amp;A1758)=0,1,0))</f>
        <v/>
      </c>
    </row>
    <row r="1759">
      <c r="A1759" s="13" t="n"/>
      <c r="B1759" s="5" t="n"/>
      <c r="C1759" s="19" t="n"/>
      <c r="D1759" s="5" t="n"/>
      <c r="E1759" s="5" t="n"/>
      <c r="F1759" s="6">
        <f>IF(B1759&amp;""="","",IFERROR(INDEX('الطلاب'!$C$6:$C$505,MATCH(B1759&amp;"",'الطلاب'!$A$6:$A$505,0))&amp;"","كود غير موجود"))</f>
        <v/>
      </c>
      <c r="G1759" s="24">
        <f>IF(OR(B1759&amp;""="",NOT(ISNUMBER(A1759))),"",IF(COUNTIFS($B$6:$B$2005,B1759&amp;"",$A$6:$A$2005,"&gt;"&amp;A1759)=0,1,0))</f>
        <v/>
      </c>
    </row>
    <row r="1760">
      <c r="A1760" s="13" t="n"/>
      <c r="B1760" s="5" t="n"/>
      <c r="C1760" s="19" t="n"/>
      <c r="D1760" s="5" t="n"/>
      <c r="E1760" s="5" t="n"/>
      <c r="F1760" s="6">
        <f>IF(B1760&amp;""="","",IFERROR(INDEX('الطلاب'!$C$6:$C$505,MATCH(B1760&amp;"",'الطلاب'!$A$6:$A$505,0))&amp;"","كود غير موجود"))</f>
        <v/>
      </c>
      <c r="G1760" s="24">
        <f>IF(OR(B1760&amp;""="",NOT(ISNUMBER(A1760))),"",IF(COUNTIFS($B$6:$B$2005,B1760&amp;"",$A$6:$A$2005,"&gt;"&amp;A1760)=0,1,0))</f>
        <v/>
      </c>
    </row>
    <row r="1761">
      <c r="A1761" s="13" t="n"/>
      <c r="B1761" s="5" t="n"/>
      <c r="C1761" s="19" t="n"/>
      <c r="D1761" s="5" t="n"/>
      <c r="E1761" s="5" t="n"/>
      <c r="F1761" s="6">
        <f>IF(B1761&amp;""="","",IFERROR(INDEX('الطلاب'!$C$6:$C$505,MATCH(B1761&amp;"",'الطلاب'!$A$6:$A$505,0))&amp;"","كود غير موجود"))</f>
        <v/>
      </c>
      <c r="G1761" s="24">
        <f>IF(OR(B1761&amp;""="",NOT(ISNUMBER(A1761))),"",IF(COUNTIFS($B$6:$B$2005,B1761&amp;"",$A$6:$A$2005,"&gt;"&amp;A1761)=0,1,0))</f>
        <v/>
      </c>
    </row>
    <row r="1762">
      <c r="A1762" s="13" t="n"/>
      <c r="B1762" s="5" t="n"/>
      <c r="C1762" s="19" t="n"/>
      <c r="D1762" s="5" t="n"/>
      <c r="E1762" s="5" t="n"/>
      <c r="F1762" s="6">
        <f>IF(B1762&amp;""="","",IFERROR(INDEX('الطلاب'!$C$6:$C$505,MATCH(B1762&amp;"",'الطلاب'!$A$6:$A$505,0))&amp;"","كود غير موجود"))</f>
        <v/>
      </c>
      <c r="G1762" s="24">
        <f>IF(OR(B1762&amp;""="",NOT(ISNUMBER(A1762))),"",IF(COUNTIFS($B$6:$B$2005,B1762&amp;"",$A$6:$A$2005,"&gt;"&amp;A1762)=0,1,0))</f>
        <v/>
      </c>
    </row>
    <row r="1763">
      <c r="A1763" s="13" t="n"/>
      <c r="B1763" s="5" t="n"/>
      <c r="C1763" s="19" t="n"/>
      <c r="D1763" s="5" t="n"/>
      <c r="E1763" s="5" t="n"/>
      <c r="F1763" s="6">
        <f>IF(B1763&amp;""="","",IFERROR(INDEX('الطلاب'!$C$6:$C$505,MATCH(B1763&amp;"",'الطلاب'!$A$6:$A$505,0))&amp;"","كود غير موجود"))</f>
        <v/>
      </c>
      <c r="G1763" s="24">
        <f>IF(OR(B1763&amp;""="",NOT(ISNUMBER(A1763))),"",IF(COUNTIFS($B$6:$B$2005,B1763&amp;"",$A$6:$A$2005,"&gt;"&amp;A1763)=0,1,0))</f>
        <v/>
      </c>
    </row>
    <row r="1764">
      <c r="A1764" s="13" t="n"/>
      <c r="B1764" s="5" t="n"/>
      <c r="C1764" s="19" t="n"/>
      <c r="D1764" s="5" t="n"/>
      <c r="E1764" s="5" t="n"/>
      <c r="F1764" s="6">
        <f>IF(B1764&amp;""="","",IFERROR(INDEX('الطلاب'!$C$6:$C$505,MATCH(B1764&amp;"",'الطلاب'!$A$6:$A$505,0))&amp;"","كود غير موجود"))</f>
        <v/>
      </c>
      <c r="G1764" s="24">
        <f>IF(OR(B1764&amp;""="",NOT(ISNUMBER(A1764))),"",IF(COUNTIFS($B$6:$B$2005,B1764&amp;"",$A$6:$A$2005,"&gt;"&amp;A1764)=0,1,0))</f>
        <v/>
      </c>
    </row>
    <row r="1765">
      <c r="A1765" s="13" t="n"/>
      <c r="B1765" s="5" t="n"/>
      <c r="C1765" s="19" t="n"/>
      <c r="D1765" s="5" t="n"/>
      <c r="E1765" s="5" t="n"/>
      <c r="F1765" s="6">
        <f>IF(B1765&amp;""="","",IFERROR(INDEX('الطلاب'!$C$6:$C$505,MATCH(B1765&amp;"",'الطلاب'!$A$6:$A$505,0))&amp;"","كود غير موجود"))</f>
        <v/>
      </c>
      <c r="G1765" s="24">
        <f>IF(OR(B1765&amp;""="",NOT(ISNUMBER(A1765))),"",IF(COUNTIFS($B$6:$B$2005,B1765&amp;"",$A$6:$A$2005,"&gt;"&amp;A1765)=0,1,0))</f>
        <v/>
      </c>
    </row>
    <row r="1766">
      <c r="A1766" s="13" t="n"/>
      <c r="B1766" s="5" t="n"/>
      <c r="C1766" s="19" t="n"/>
      <c r="D1766" s="5" t="n"/>
      <c r="E1766" s="5" t="n"/>
      <c r="F1766" s="6">
        <f>IF(B1766&amp;""="","",IFERROR(INDEX('الطلاب'!$C$6:$C$505,MATCH(B1766&amp;"",'الطلاب'!$A$6:$A$505,0))&amp;"","كود غير موجود"))</f>
        <v/>
      </c>
      <c r="G1766" s="24">
        <f>IF(OR(B1766&amp;""="",NOT(ISNUMBER(A1766))),"",IF(COUNTIFS($B$6:$B$2005,B1766&amp;"",$A$6:$A$2005,"&gt;"&amp;A1766)=0,1,0))</f>
        <v/>
      </c>
    </row>
    <row r="1767">
      <c r="A1767" s="13" t="n"/>
      <c r="B1767" s="5" t="n"/>
      <c r="C1767" s="19" t="n"/>
      <c r="D1767" s="5" t="n"/>
      <c r="E1767" s="5" t="n"/>
      <c r="F1767" s="6">
        <f>IF(B1767&amp;""="","",IFERROR(INDEX('الطلاب'!$C$6:$C$505,MATCH(B1767&amp;"",'الطلاب'!$A$6:$A$505,0))&amp;"","كود غير موجود"))</f>
        <v/>
      </c>
      <c r="G1767" s="24">
        <f>IF(OR(B1767&amp;""="",NOT(ISNUMBER(A1767))),"",IF(COUNTIFS($B$6:$B$2005,B1767&amp;"",$A$6:$A$2005,"&gt;"&amp;A1767)=0,1,0))</f>
        <v/>
      </c>
    </row>
    <row r="1768">
      <c r="A1768" s="13" t="n"/>
      <c r="B1768" s="5" t="n"/>
      <c r="C1768" s="19" t="n"/>
      <c r="D1768" s="5" t="n"/>
      <c r="E1768" s="5" t="n"/>
      <c r="F1768" s="6">
        <f>IF(B1768&amp;""="","",IFERROR(INDEX('الطلاب'!$C$6:$C$505,MATCH(B1768&amp;"",'الطلاب'!$A$6:$A$505,0))&amp;"","كود غير موجود"))</f>
        <v/>
      </c>
      <c r="G1768" s="24">
        <f>IF(OR(B1768&amp;""="",NOT(ISNUMBER(A1768))),"",IF(COUNTIFS($B$6:$B$2005,B1768&amp;"",$A$6:$A$2005,"&gt;"&amp;A1768)=0,1,0))</f>
        <v/>
      </c>
    </row>
    <row r="1769">
      <c r="A1769" s="13" t="n"/>
      <c r="B1769" s="5" t="n"/>
      <c r="C1769" s="19" t="n"/>
      <c r="D1769" s="5" t="n"/>
      <c r="E1769" s="5" t="n"/>
      <c r="F1769" s="6">
        <f>IF(B1769&amp;""="","",IFERROR(INDEX('الطلاب'!$C$6:$C$505,MATCH(B1769&amp;"",'الطلاب'!$A$6:$A$505,0))&amp;"","كود غير موجود"))</f>
        <v/>
      </c>
      <c r="G1769" s="24">
        <f>IF(OR(B1769&amp;""="",NOT(ISNUMBER(A1769))),"",IF(COUNTIFS($B$6:$B$2005,B1769&amp;"",$A$6:$A$2005,"&gt;"&amp;A1769)=0,1,0))</f>
        <v/>
      </c>
    </row>
    <row r="1770">
      <c r="A1770" s="13" t="n"/>
      <c r="B1770" s="5" t="n"/>
      <c r="C1770" s="19" t="n"/>
      <c r="D1770" s="5" t="n"/>
      <c r="E1770" s="5" t="n"/>
      <c r="F1770" s="6">
        <f>IF(B1770&amp;""="","",IFERROR(INDEX('الطلاب'!$C$6:$C$505,MATCH(B1770&amp;"",'الطلاب'!$A$6:$A$505,0))&amp;"","كود غير موجود"))</f>
        <v/>
      </c>
      <c r="G1770" s="24">
        <f>IF(OR(B1770&amp;""="",NOT(ISNUMBER(A1770))),"",IF(COUNTIFS($B$6:$B$2005,B1770&amp;"",$A$6:$A$2005,"&gt;"&amp;A1770)=0,1,0))</f>
        <v/>
      </c>
    </row>
    <row r="1771">
      <c r="A1771" s="13" t="n"/>
      <c r="B1771" s="5" t="n"/>
      <c r="C1771" s="19" t="n"/>
      <c r="D1771" s="5" t="n"/>
      <c r="E1771" s="5" t="n"/>
      <c r="F1771" s="6">
        <f>IF(B1771&amp;""="","",IFERROR(INDEX('الطلاب'!$C$6:$C$505,MATCH(B1771&amp;"",'الطلاب'!$A$6:$A$505,0))&amp;"","كود غير موجود"))</f>
        <v/>
      </c>
      <c r="G1771" s="24">
        <f>IF(OR(B1771&amp;""="",NOT(ISNUMBER(A1771))),"",IF(COUNTIFS($B$6:$B$2005,B1771&amp;"",$A$6:$A$2005,"&gt;"&amp;A1771)=0,1,0))</f>
        <v/>
      </c>
    </row>
    <row r="1772">
      <c r="A1772" s="13" t="n"/>
      <c r="B1772" s="5" t="n"/>
      <c r="C1772" s="19" t="n"/>
      <c r="D1772" s="5" t="n"/>
      <c r="E1772" s="5" t="n"/>
      <c r="F1772" s="6">
        <f>IF(B1772&amp;""="","",IFERROR(INDEX('الطلاب'!$C$6:$C$505,MATCH(B1772&amp;"",'الطلاب'!$A$6:$A$505,0))&amp;"","كود غير موجود"))</f>
        <v/>
      </c>
      <c r="G1772" s="24">
        <f>IF(OR(B1772&amp;""="",NOT(ISNUMBER(A1772))),"",IF(COUNTIFS($B$6:$B$2005,B1772&amp;"",$A$6:$A$2005,"&gt;"&amp;A1772)=0,1,0))</f>
        <v/>
      </c>
    </row>
    <row r="1773">
      <c r="A1773" s="13" t="n"/>
      <c r="B1773" s="5" t="n"/>
      <c r="C1773" s="19" t="n"/>
      <c r="D1773" s="5" t="n"/>
      <c r="E1773" s="5" t="n"/>
      <c r="F1773" s="6">
        <f>IF(B1773&amp;""="","",IFERROR(INDEX('الطلاب'!$C$6:$C$505,MATCH(B1773&amp;"",'الطلاب'!$A$6:$A$505,0))&amp;"","كود غير موجود"))</f>
        <v/>
      </c>
      <c r="G1773" s="24">
        <f>IF(OR(B1773&amp;""="",NOT(ISNUMBER(A1773))),"",IF(COUNTIFS($B$6:$B$2005,B1773&amp;"",$A$6:$A$2005,"&gt;"&amp;A1773)=0,1,0))</f>
        <v/>
      </c>
    </row>
    <row r="1774">
      <c r="A1774" s="13" t="n"/>
      <c r="B1774" s="5" t="n"/>
      <c r="C1774" s="19" t="n"/>
      <c r="D1774" s="5" t="n"/>
      <c r="E1774" s="5" t="n"/>
      <c r="F1774" s="6">
        <f>IF(B1774&amp;""="","",IFERROR(INDEX('الطلاب'!$C$6:$C$505,MATCH(B1774&amp;"",'الطلاب'!$A$6:$A$505,0))&amp;"","كود غير موجود"))</f>
        <v/>
      </c>
      <c r="G1774" s="24">
        <f>IF(OR(B1774&amp;""="",NOT(ISNUMBER(A1774))),"",IF(COUNTIFS($B$6:$B$2005,B1774&amp;"",$A$6:$A$2005,"&gt;"&amp;A1774)=0,1,0))</f>
        <v/>
      </c>
    </row>
    <row r="1775">
      <c r="A1775" s="13" t="n"/>
      <c r="B1775" s="5" t="n"/>
      <c r="C1775" s="19" t="n"/>
      <c r="D1775" s="5" t="n"/>
      <c r="E1775" s="5" t="n"/>
      <c r="F1775" s="6">
        <f>IF(B1775&amp;""="","",IFERROR(INDEX('الطلاب'!$C$6:$C$505,MATCH(B1775&amp;"",'الطلاب'!$A$6:$A$505,0))&amp;"","كود غير موجود"))</f>
        <v/>
      </c>
      <c r="G1775" s="24">
        <f>IF(OR(B1775&amp;""="",NOT(ISNUMBER(A1775))),"",IF(COUNTIFS($B$6:$B$2005,B1775&amp;"",$A$6:$A$2005,"&gt;"&amp;A1775)=0,1,0))</f>
        <v/>
      </c>
    </row>
    <row r="1776">
      <c r="A1776" s="13" t="n"/>
      <c r="B1776" s="5" t="n"/>
      <c r="C1776" s="19" t="n"/>
      <c r="D1776" s="5" t="n"/>
      <c r="E1776" s="5" t="n"/>
      <c r="F1776" s="6">
        <f>IF(B1776&amp;""="","",IFERROR(INDEX('الطلاب'!$C$6:$C$505,MATCH(B1776&amp;"",'الطلاب'!$A$6:$A$505,0))&amp;"","كود غير موجود"))</f>
        <v/>
      </c>
      <c r="G1776" s="24">
        <f>IF(OR(B1776&amp;""="",NOT(ISNUMBER(A1776))),"",IF(COUNTIFS($B$6:$B$2005,B1776&amp;"",$A$6:$A$2005,"&gt;"&amp;A1776)=0,1,0))</f>
        <v/>
      </c>
    </row>
    <row r="1777">
      <c r="A1777" s="13" t="n"/>
      <c r="B1777" s="5" t="n"/>
      <c r="C1777" s="19" t="n"/>
      <c r="D1777" s="5" t="n"/>
      <c r="E1777" s="5" t="n"/>
      <c r="F1777" s="6">
        <f>IF(B1777&amp;""="","",IFERROR(INDEX('الطلاب'!$C$6:$C$505,MATCH(B1777&amp;"",'الطلاب'!$A$6:$A$505,0))&amp;"","كود غير موجود"))</f>
        <v/>
      </c>
      <c r="G1777" s="24">
        <f>IF(OR(B1777&amp;""="",NOT(ISNUMBER(A1777))),"",IF(COUNTIFS($B$6:$B$2005,B1777&amp;"",$A$6:$A$2005,"&gt;"&amp;A1777)=0,1,0))</f>
        <v/>
      </c>
    </row>
    <row r="1778">
      <c r="A1778" s="13" t="n"/>
      <c r="B1778" s="5" t="n"/>
      <c r="C1778" s="19" t="n"/>
      <c r="D1778" s="5" t="n"/>
      <c r="E1778" s="5" t="n"/>
      <c r="F1778" s="6">
        <f>IF(B1778&amp;""="","",IFERROR(INDEX('الطلاب'!$C$6:$C$505,MATCH(B1778&amp;"",'الطلاب'!$A$6:$A$505,0))&amp;"","كود غير موجود"))</f>
        <v/>
      </c>
      <c r="G1778" s="24">
        <f>IF(OR(B1778&amp;""="",NOT(ISNUMBER(A1778))),"",IF(COUNTIFS($B$6:$B$2005,B1778&amp;"",$A$6:$A$2005,"&gt;"&amp;A1778)=0,1,0))</f>
        <v/>
      </c>
    </row>
    <row r="1779">
      <c r="A1779" s="13" t="n"/>
      <c r="B1779" s="5" t="n"/>
      <c r="C1779" s="19" t="n"/>
      <c r="D1779" s="5" t="n"/>
      <c r="E1779" s="5" t="n"/>
      <c r="F1779" s="6">
        <f>IF(B1779&amp;""="","",IFERROR(INDEX('الطلاب'!$C$6:$C$505,MATCH(B1779&amp;"",'الطلاب'!$A$6:$A$505,0))&amp;"","كود غير موجود"))</f>
        <v/>
      </c>
      <c r="G1779" s="24">
        <f>IF(OR(B1779&amp;""="",NOT(ISNUMBER(A1779))),"",IF(COUNTIFS($B$6:$B$2005,B1779&amp;"",$A$6:$A$2005,"&gt;"&amp;A1779)=0,1,0))</f>
        <v/>
      </c>
    </row>
    <row r="1780">
      <c r="A1780" s="13" t="n"/>
      <c r="B1780" s="5" t="n"/>
      <c r="C1780" s="19" t="n"/>
      <c r="D1780" s="5" t="n"/>
      <c r="E1780" s="5" t="n"/>
      <c r="F1780" s="6">
        <f>IF(B1780&amp;""="","",IFERROR(INDEX('الطلاب'!$C$6:$C$505,MATCH(B1780&amp;"",'الطلاب'!$A$6:$A$505,0))&amp;"","كود غير موجود"))</f>
        <v/>
      </c>
      <c r="G1780" s="24">
        <f>IF(OR(B1780&amp;""="",NOT(ISNUMBER(A1780))),"",IF(COUNTIFS($B$6:$B$2005,B1780&amp;"",$A$6:$A$2005,"&gt;"&amp;A1780)=0,1,0))</f>
        <v/>
      </c>
    </row>
    <row r="1781">
      <c r="A1781" s="13" t="n"/>
      <c r="B1781" s="5" t="n"/>
      <c r="C1781" s="19" t="n"/>
      <c r="D1781" s="5" t="n"/>
      <c r="E1781" s="5" t="n"/>
      <c r="F1781" s="6">
        <f>IF(B1781&amp;""="","",IFERROR(INDEX('الطلاب'!$C$6:$C$505,MATCH(B1781&amp;"",'الطلاب'!$A$6:$A$505,0))&amp;"","كود غير موجود"))</f>
        <v/>
      </c>
      <c r="G1781" s="24">
        <f>IF(OR(B1781&amp;""="",NOT(ISNUMBER(A1781))),"",IF(COUNTIFS($B$6:$B$2005,B1781&amp;"",$A$6:$A$2005,"&gt;"&amp;A1781)=0,1,0))</f>
        <v/>
      </c>
    </row>
    <row r="1782">
      <c r="A1782" s="13" t="n"/>
      <c r="B1782" s="5" t="n"/>
      <c r="C1782" s="19" t="n"/>
      <c r="D1782" s="5" t="n"/>
      <c r="E1782" s="5" t="n"/>
      <c r="F1782" s="6">
        <f>IF(B1782&amp;""="","",IFERROR(INDEX('الطلاب'!$C$6:$C$505,MATCH(B1782&amp;"",'الطلاب'!$A$6:$A$505,0))&amp;"","كود غير موجود"))</f>
        <v/>
      </c>
      <c r="G1782" s="24">
        <f>IF(OR(B1782&amp;""="",NOT(ISNUMBER(A1782))),"",IF(COUNTIFS($B$6:$B$2005,B1782&amp;"",$A$6:$A$2005,"&gt;"&amp;A1782)=0,1,0))</f>
        <v/>
      </c>
    </row>
    <row r="1783">
      <c r="A1783" s="13" t="n"/>
      <c r="B1783" s="5" t="n"/>
      <c r="C1783" s="19" t="n"/>
      <c r="D1783" s="5" t="n"/>
      <c r="E1783" s="5" t="n"/>
      <c r="F1783" s="6">
        <f>IF(B1783&amp;""="","",IFERROR(INDEX('الطلاب'!$C$6:$C$505,MATCH(B1783&amp;"",'الطلاب'!$A$6:$A$505,0))&amp;"","كود غير موجود"))</f>
        <v/>
      </c>
      <c r="G1783" s="24">
        <f>IF(OR(B1783&amp;""="",NOT(ISNUMBER(A1783))),"",IF(COUNTIFS($B$6:$B$2005,B1783&amp;"",$A$6:$A$2005,"&gt;"&amp;A1783)=0,1,0))</f>
        <v/>
      </c>
    </row>
    <row r="1784">
      <c r="A1784" s="13" t="n"/>
      <c r="B1784" s="5" t="n"/>
      <c r="C1784" s="19" t="n"/>
      <c r="D1784" s="5" t="n"/>
      <c r="E1784" s="5" t="n"/>
      <c r="F1784" s="6">
        <f>IF(B1784&amp;""="","",IFERROR(INDEX('الطلاب'!$C$6:$C$505,MATCH(B1784&amp;"",'الطلاب'!$A$6:$A$505,0))&amp;"","كود غير موجود"))</f>
        <v/>
      </c>
      <c r="G1784" s="24">
        <f>IF(OR(B1784&amp;""="",NOT(ISNUMBER(A1784))),"",IF(COUNTIFS($B$6:$B$2005,B1784&amp;"",$A$6:$A$2005,"&gt;"&amp;A1784)=0,1,0))</f>
        <v/>
      </c>
    </row>
    <row r="1785">
      <c r="A1785" s="13" t="n"/>
      <c r="B1785" s="5" t="n"/>
      <c r="C1785" s="19" t="n"/>
      <c r="D1785" s="5" t="n"/>
      <c r="E1785" s="5" t="n"/>
      <c r="F1785" s="6">
        <f>IF(B1785&amp;""="","",IFERROR(INDEX('الطلاب'!$C$6:$C$505,MATCH(B1785&amp;"",'الطلاب'!$A$6:$A$505,0))&amp;"","كود غير موجود"))</f>
        <v/>
      </c>
      <c r="G1785" s="24">
        <f>IF(OR(B1785&amp;""="",NOT(ISNUMBER(A1785))),"",IF(COUNTIFS($B$6:$B$2005,B1785&amp;"",$A$6:$A$2005,"&gt;"&amp;A1785)=0,1,0))</f>
        <v/>
      </c>
    </row>
    <row r="1786">
      <c r="A1786" s="13" t="n"/>
      <c r="B1786" s="5" t="n"/>
      <c r="C1786" s="19" t="n"/>
      <c r="D1786" s="5" t="n"/>
      <c r="E1786" s="5" t="n"/>
      <c r="F1786" s="6">
        <f>IF(B1786&amp;""="","",IFERROR(INDEX('الطلاب'!$C$6:$C$505,MATCH(B1786&amp;"",'الطلاب'!$A$6:$A$505,0))&amp;"","كود غير موجود"))</f>
        <v/>
      </c>
      <c r="G1786" s="24">
        <f>IF(OR(B1786&amp;""="",NOT(ISNUMBER(A1786))),"",IF(COUNTIFS($B$6:$B$2005,B1786&amp;"",$A$6:$A$2005,"&gt;"&amp;A1786)=0,1,0))</f>
        <v/>
      </c>
    </row>
    <row r="1787">
      <c r="A1787" s="13" t="n"/>
      <c r="B1787" s="5" t="n"/>
      <c r="C1787" s="19" t="n"/>
      <c r="D1787" s="5" t="n"/>
      <c r="E1787" s="5" t="n"/>
      <c r="F1787" s="6">
        <f>IF(B1787&amp;""="","",IFERROR(INDEX('الطلاب'!$C$6:$C$505,MATCH(B1787&amp;"",'الطلاب'!$A$6:$A$505,0))&amp;"","كود غير موجود"))</f>
        <v/>
      </c>
      <c r="G1787" s="24">
        <f>IF(OR(B1787&amp;""="",NOT(ISNUMBER(A1787))),"",IF(COUNTIFS($B$6:$B$2005,B1787&amp;"",$A$6:$A$2005,"&gt;"&amp;A1787)=0,1,0))</f>
        <v/>
      </c>
    </row>
    <row r="1788">
      <c r="A1788" s="13" t="n"/>
      <c r="B1788" s="5" t="n"/>
      <c r="C1788" s="19" t="n"/>
      <c r="D1788" s="5" t="n"/>
      <c r="E1788" s="5" t="n"/>
      <c r="F1788" s="6">
        <f>IF(B1788&amp;""="","",IFERROR(INDEX('الطلاب'!$C$6:$C$505,MATCH(B1788&amp;"",'الطلاب'!$A$6:$A$505,0))&amp;"","كود غير موجود"))</f>
        <v/>
      </c>
      <c r="G1788" s="24">
        <f>IF(OR(B1788&amp;""="",NOT(ISNUMBER(A1788))),"",IF(COUNTIFS($B$6:$B$2005,B1788&amp;"",$A$6:$A$2005,"&gt;"&amp;A1788)=0,1,0))</f>
        <v/>
      </c>
    </row>
    <row r="1789">
      <c r="A1789" s="13" t="n"/>
      <c r="B1789" s="5" t="n"/>
      <c r="C1789" s="19" t="n"/>
      <c r="D1789" s="5" t="n"/>
      <c r="E1789" s="5" t="n"/>
      <c r="F1789" s="6">
        <f>IF(B1789&amp;""="","",IFERROR(INDEX('الطلاب'!$C$6:$C$505,MATCH(B1789&amp;"",'الطلاب'!$A$6:$A$505,0))&amp;"","كود غير موجود"))</f>
        <v/>
      </c>
      <c r="G1789" s="24">
        <f>IF(OR(B1789&amp;""="",NOT(ISNUMBER(A1789))),"",IF(COUNTIFS($B$6:$B$2005,B1789&amp;"",$A$6:$A$2005,"&gt;"&amp;A1789)=0,1,0))</f>
        <v/>
      </c>
    </row>
    <row r="1790">
      <c r="A1790" s="13" t="n"/>
      <c r="B1790" s="5" t="n"/>
      <c r="C1790" s="19" t="n"/>
      <c r="D1790" s="5" t="n"/>
      <c r="E1790" s="5" t="n"/>
      <c r="F1790" s="6">
        <f>IF(B1790&amp;""="","",IFERROR(INDEX('الطلاب'!$C$6:$C$505,MATCH(B1790&amp;"",'الطلاب'!$A$6:$A$505,0))&amp;"","كود غير موجود"))</f>
        <v/>
      </c>
      <c r="G1790" s="24">
        <f>IF(OR(B1790&amp;""="",NOT(ISNUMBER(A1790))),"",IF(COUNTIFS($B$6:$B$2005,B1790&amp;"",$A$6:$A$2005,"&gt;"&amp;A1790)=0,1,0))</f>
        <v/>
      </c>
    </row>
    <row r="1791">
      <c r="A1791" s="13" t="n"/>
      <c r="B1791" s="5" t="n"/>
      <c r="C1791" s="19" t="n"/>
      <c r="D1791" s="5" t="n"/>
      <c r="E1791" s="5" t="n"/>
      <c r="F1791" s="6">
        <f>IF(B1791&amp;""="","",IFERROR(INDEX('الطلاب'!$C$6:$C$505,MATCH(B1791&amp;"",'الطلاب'!$A$6:$A$505,0))&amp;"","كود غير موجود"))</f>
        <v/>
      </c>
      <c r="G1791" s="24">
        <f>IF(OR(B1791&amp;""="",NOT(ISNUMBER(A1791))),"",IF(COUNTIFS($B$6:$B$2005,B1791&amp;"",$A$6:$A$2005,"&gt;"&amp;A1791)=0,1,0))</f>
        <v/>
      </c>
    </row>
    <row r="1792">
      <c r="A1792" s="13" t="n"/>
      <c r="B1792" s="5" t="n"/>
      <c r="C1792" s="19" t="n"/>
      <c r="D1792" s="5" t="n"/>
      <c r="E1792" s="5" t="n"/>
      <c r="F1792" s="6">
        <f>IF(B1792&amp;""="","",IFERROR(INDEX('الطلاب'!$C$6:$C$505,MATCH(B1792&amp;"",'الطلاب'!$A$6:$A$505,0))&amp;"","كود غير موجود"))</f>
        <v/>
      </c>
      <c r="G1792" s="24">
        <f>IF(OR(B1792&amp;""="",NOT(ISNUMBER(A1792))),"",IF(COUNTIFS($B$6:$B$2005,B1792&amp;"",$A$6:$A$2005,"&gt;"&amp;A1792)=0,1,0))</f>
        <v/>
      </c>
    </row>
    <row r="1793">
      <c r="A1793" s="13" t="n"/>
      <c r="B1793" s="5" t="n"/>
      <c r="C1793" s="19" t="n"/>
      <c r="D1793" s="5" t="n"/>
      <c r="E1793" s="5" t="n"/>
      <c r="F1793" s="6">
        <f>IF(B1793&amp;""="","",IFERROR(INDEX('الطلاب'!$C$6:$C$505,MATCH(B1793&amp;"",'الطلاب'!$A$6:$A$505,0))&amp;"","كود غير موجود"))</f>
        <v/>
      </c>
      <c r="G1793" s="24">
        <f>IF(OR(B1793&amp;""="",NOT(ISNUMBER(A1793))),"",IF(COUNTIFS($B$6:$B$2005,B1793&amp;"",$A$6:$A$2005,"&gt;"&amp;A1793)=0,1,0))</f>
        <v/>
      </c>
    </row>
    <row r="1794">
      <c r="A1794" s="13" t="n"/>
      <c r="B1794" s="5" t="n"/>
      <c r="C1794" s="19" t="n"/>
      <c r="D1794" s="5" t="n"/>
      <c r="E1794" s="5" t="n"/>
      <c r="F1794" s="6">
        <f>IF(B1794&amp;""="","",IFERROR(INDEX('الطلاب'!$C$6:$C$505,MATCH(B1794&amp;"",'الطلاب'!$A$6:$A$505,0))&amp;"","كود غير موجود"))</f>
        <v/>
      </c>
      <c r="G1794" s="24">
        <f>IF(OR(B1794&amp;""="",NOT(ISNUMBER(A1794))),"",IF(COUNTIFS($B$6:$B$2005,B1794&amp;"",$A$6:$A$2005,"&gt;"&amp;A1794)=0,1,0))</f>
        <v/>
      </c>
    </row>
    <row r="1795">
      <c r="A1795" s="13" t="n"/>
      <c r="B1795" s="5" t="n"/>
      <c r="C1795" s="19" t="n"/>
      <c r="D1795" s="5" t="n"/>
      <c r="E1795" s="5" t="n"/>
      <c r="F1795" s="6">
        <f>IF(B1795&amp;""="","",IFERROR(INDEX('الطلاب'!$C$6:$C$505,MATCH(B1795&amp;"",'الطلاب'!$A$6:$A$505,0))&amp;"","كود غير موجود"))</f>
        <v/>
      </c>
      <c r="G1795" s="24">
        <f>IF(OR(B1795&amp;""="",NOT(ISNUMBER(A1795))),"",IF(COUNTIFS($B$6:$B$2005,B1795&amp;"",$A$6:$A$2005,"&gt;"&amp;A1795)=0,1,0))</f>
        <v/>
      </c>
    </row>
    <row r="1796">
      <c r="A1796" s="13" t="n"/>
      <c r="B1796" s="5" t="n"/>
      <c r="C1796" s="19" t="n"/>
      <c r="D1796" s="5" t="n"/>
      <c r="E1796" s="5" t="n"/>
      <c r="F1796" s="6">
        <f>IF(B1796&amp;""="","",IFERROR(INDEX('الطلاب'!$C$6:$C$505,MATCH(B1796&amp;"",'الطلاب'!$A$6:$A$505,0))&amp;"","كود غير موجود"))</f>
        <v/>
      </c>
      <c r="G1796" s="24">
        <f>IF(OR(B1796&amp;""="",NOT(ISNUMBER(A1796))),"",IF(COUNTIFS($B$6:$B$2005,B1796&amp;"",$A$6:$A$2005,"&gt;"&amp;A1796)=0,1,0))</f>
        <v/>
      </c>
    </row>
    <row r="1797">
      <c r="A1797" s="13" t="n"/>
      <c r="B1797" s="5" t="n"/>
      <c r="C1797" s="19" t="n"/>
      <c r="D1797" s="5" t="n"/>
      <c r="E1797" s="5" t="n"/>
      <c r="F1797" s="6">
        <f>IF(B1797&amp;""="","",IFERROR(INDEX('الطلاب'!$C$6:$C$505,MATCH(B1797&amp;"",'الطلاب'!$A$6:$A$505,0))&amp;"","كود غير موجود"))</f>
        <v/>
      </c>
      <c r="G1797" s="24">
        <f>IF(OR(B1797&amp;""="",NOT(ISNUMBER(A1797))),"",IF(COUNTIFS($B$6:$B$2005,B1797&amp;"",$A$6:$A$2005,"&gt;"&amp;A1797)=0,1,0))</f>
        <v/>
      </c>
    </row>
    <row r="1798">
      <c r="A1798" s="13" t="n"/>
      <c r="B1798" s="5" t="n"/>
      <c r="C1798" s="19" t="n"/>
      <c r="D1798" s="5" t="n"/>
      <c r="E1798" s="5" t="n"/>
      <c r="F1798" s="6">
        <f>IF(B1798&amp;""="","",IFERROR(INDEX('الطلاب'!$C$6:$C$505,MATCH(B1798&amp;"",'الطلاب'!$A$6:$A$505,0))&amp;"","كود غير موجود"))</f>
        <v/>
      </c>
      <c r="G1798" s="24">
        <f>IF(OR(B1798&amp;""="",NOT(ISNUMBER(A1798))),"",IF(COUNTIFS($B$6:$B$2005,B1798&amp;"",$A$6:$A$2005,"&gt;"&amp;A1798)=0,1,0))</f>
        <v/>
      </c>
    </row>
    <row r="1799">
      <c r="A1799" s="13" t="n"/>
      <c r="B1799" s="5" t="n"/>
      <c r="C1799" s="19" t="n"/>
      <c r="D1799" s="5" t="n"/>
      <c r="E1799" s="5" t="n"/>
      <c r="F1799" s="6">
        <f>IF(B1799&amp;""="","",IFERROR(INDEX('الطلاب'!$C$6:$C$505,MATCH(B1799&amp;"",'الطلاب'!$A$6:$A$505,0))&amp;"","كود غير موجود"))</f>
        <v/>
      </c>
      <c r="G1799" s="24">
        <f>IF(OR(B1799&amp;""="",NOT(ISNUMBER(A1799))),"",IF(COUNTIFS($B$6:$B$2005,B1799&amp;"",$A$6:$A$2005,"&gt;"&amp;A1799)=0,1,0))</f>
        <v/>
      </c>
    </row>
    <row r="1800">
      <c r="A1800" s="13" t="n"/>
      <c r="B1800" s="5" t="n"/>
      <c r="C1800" s="19" t="n"/>
      <c r="D1800" s="5" t="n"/>
      <c r="E1800" s="5" t="n"/>
      <c r="F1800" s="6">
        <f>IF(B1800&amp;""="","",IFERROR(INDEX('الطلاب'!$C$6:$C$505,MATCH(B1800&amp;"",'الطلاب'!$A$6:$A$505,0))&amp;"","كود غير موجود"))</f>
        <v/>
      </c>
      <c r="G1800" s="24">
        <f>IF(OR(B1800&amp;""="",NOT(ISNUMBER(A1800))),"",IF(COUNTIFS($B$6:$B$2005,B1800&amp;"",$A$6:$A$2005,"&gt;"&amp;A1800)=0,1,0))</f>
        <v/>
      </c>
    </row>
    <row r="1801">
      <c r="A1801" s="13" t="n"/>
      <c r="B1801" s="5" t="n"/>
      <c r="C1801" s="19" t="n"/>
      <c r="D1801" s="5" t="n"/>
      <c r="E1801" s="5" t="n"/>
      <c r="F1801" s="6">
        <f>IF(B1801&amp;""="","",IFERROR(INDEX('الطلاب'!$C$6:$C$505,MATCH(B1801&amp;"",'الطلاب'!$A$6:$A$505,0))&amp;"","كود غير موجود"))</f>
        <v/>
      </c>
      <c r="G1801" s="24">
        <f>IF(OR(B1801&amp;""="",NOT(ISNUMBER(A1801))),"",IF(COUNTIFS($B$6:$B$2005,B1801&amp;"",$A$6:$A$2005,"&gt;"&amp;A1801)=0,1,0))</f>
        <v/>
      </c>
    </row>
    <row r="1802">
      <c r="A1802" s="13" t="n"/>
      <c r="B1802" s="5" t="n"/>
      <c r="C1802" s="19" t="n"/>
      <c r="D1802" s="5" t="n"/>
      <c r="E1802" s="5" t="n"/>
      <c r="F1802" s="6">
        <f>IF(B1802&amp;""="","",IFERROR(INDEX('الطلاب'!$C$6:$C$505,MATCH(B1802&amp;"",'الطلاب'!$A$6:$A$505,0))&amp;"","كود غير موجود"))</f>
        <v/>
      </c>
      <c r="G1802" s="24">
        <f>IF(OR(B1802&amp;""="",NOT(ISNUMBER(A1802))),"",IF(COUNTIFS($B$6:$B$2005,B1802&amp;"",$A$6:$A$2005,"&gt;"&amp;A1802)=0,1,0))</f>
        <v/>
      </c>
    </row>
    <row r="1803">
      <c r="A1803" s="13" t="n"/>
      <c r="B1803" s="5" t="n"/>
      <c r="C1803" s="19" t="n"/>
      <c r="D1803" s="5" t="n"/>
      <c r="E1803" s="5" t="n"/>
      <c r="F1803" s="6">
        <f>IF(B1803&amp;""="","",IFERROR(INDEX('الطلاب'!$C$6:$C$505,MATCH(B1803&amp;"",'الطلاب'!$A$6:$A$505,0))&amp;"","كود غير موجود"))</f>
        <v/>
      </c>
      <c r="G1803" s="24">
        <f>IF(OR(B1803&amp;""="",NOT(ISNUMBER(A1803))),"",IF(COUNTIFS($B$6:$B$2005,B1803&amp;"",$A$6:$A$2005,"&gt;"&amp;A1803)=0,1,0))</f>
        <v/>
      </c>
    </row>
    <row r="1804">
      <c r="A1804" s="13" t="n"/>
      <c r="B1804" s="5" t="n"/>
      <c r="C1804" s="19" t="n"/>
      <c r="D1804" s="5" t="n"/>
      <c r="E1804" s="5" t="n"/>
      <c r="F1804" s="6">
        <f>IF(B1804&amp;""="","",IFERROR(INDEX('الطلاب'!$C$6:$C$505,MATCH(B1804&amp;"",'الطلاب'!$A$6:$A$505,0))&amp;"","كود غير موجود"))</f>
        <v/>
      </c>
      <c r="G1804" s="24">
        <f>IF(OR(B1804&amp;""="",NOT(ISNUMBER(A1804))),"",IF(COUNTIFS($B$6:$B$2005,B1804&amp;"",$A$6:$A$2005,"&gt;"&amp;A1804)=0,1,0))</f>
        <v/>
      </c>
    </row>
    <row r="1805">
      <c r="A1805" s="13" t="n"/>
      <c r="B1805" s="5" t="n"/>
      <c r="C1805" s="19" t="n"/>
      <c r="D1805" s="5" t="n"/>
      <c r="E1805" s="5" t="n"/>
      <c r="F1805" s="6">
        <f>IF(B1805&amp;""="","",IFERROR(INDEX('الطلاب'!$C$6:$C$505,MATCH(B1805&amp;"",'الطلاب'!$A$6:$A$505,0))&amp;"","كود غير موجود"))</f>
        <v/>
      </c>
      <c r="G1805" s="24">
        <f>IF(OR(B1805&amp;""="",NOT(ISNUMBER(A1805))),"",IF(COUNTIFS($B$6:$B$2005,B1805&amp;"",$A$6:$A$2005,"&gt;"&amp;A1805)=0,1,0))</f>
        <v/>
      </c>
    </row>
    <row r="1806">
      <c r="A1806" s="13" t="n"/>
      <c r="B1806" s="5" t="n"/>
      <c r="C1806" s="19" t="n"/>
      <c r="D1806" s="5" t="n"/>
      <c r="E1806" s="5" t="n"/>
      <c r="F1806" s="6">
        <f>IF(B1806&amp;""="","",IFERROR(INDEX('الطلاب'!$C$6:$C$505,MATCH(B1806&amp;"",'الطلاب'!$A$6:$A$505,0))&amp;"","كود غير موجود"))</f>
        <v/>
      </c>
      <c r="G1806" s="24">
        <f>IF(OR(B1806&amp;""="",NOT(ISNUMBER(A1806))),"",IF(COUNTIFS($B$6:$B$2005,B1806&amp;"",$A$6:$A$2005,"&gt;"&amp;A1806)=0,1,0))</f>
        <v/>
      </c>
    </row>
    <row r="1807">
      <c r="A1807" s="13" t="n"/>
      <c r="B1807" s="5" t="n"/>
      <c r="C1807" s="19" t="n"/>
      <c r="D1807" s="5" t="n"/>
      <c r="E1807" s="5" t="n"/>
      <c r="F1807" s="6">
        <f>IF(B1807&amp;""="","",IFERROR(INDEX('الطلاب'!$C$6:$C$505,MATCH(B1807&amp;"",'الطلاب'!$A$6:$A$505,0))&amp;"","كود غير موجود"))</f>
        <v/>
      </c>
      <c r="G1807" s="24">
        <f>IF(OR(B1807&amp;""="",NOT(ISNUMBER(A1807))),"",IF(COUNTIFS($B$6:$B$2005,B1807&amp;"",$A$6:$A$2005,"&gt;"&amp;A1807)=0,1,0))</f>
        <v/>
      </c>
    </row>
    <row r="1808">
      <c r="A1808" s="13" t="n"/>
      <c r="B1808" s="5" t="n"/>
      <c r="C1808" s="19" t="n"/>
      <c r="D1808" s="5" t="n"/>
      <c r="E1808" s="5" t="n"/>
      <c r="F1808" s="6">
        <f>IF(B1808&amp;""="","",IFERROR(INDEX('الطلاب'!$C$6:$C$505,MATCH(B1808&amp;"",'الطلاب'!$A$6:$A$505,0))&amp;"","كود غير موجود"))</f>
        <v/>
      </c>
      <c r="G1808" s="24">
        <f>IF(OR(B1808&amp;""="",NOT(ISNUMBER(A1808))),"",IF(COUNTIFS($B$6:$B$2005,B1808&amp;"",$A$6:$A$2005,"&gt;"&amp;A1808)=0,1,0))</f>
        <v/>
      </c>
    </row>
    <row r="1809">
      <c r="A1809" s="13" t="n"/>
      <c r="B1809" s="5" t="n"/>
      <c r="C1809" s="19" t="n"/>
      <c r="D1809" s="5" t="n"/>
      <c r="E1809" s="5" t="n"/>
      <c r="F1809" s="6">
        <f>IF(B1809&amp;""="","",IFERROR(INDEX('الطلاب'!$C$6:$C$505,MATCH(B1809&amp;"",'الطلاب'!$A$6:$A$505,0))&amp;"","كود غير موجود"))</f>
        <v/>
      </c>
      <c r="G1809" s="24">
        <f>IF(OR(B1809&amp;""="",NOT(ISNUMBER(A1809))),"",IF(COUNTIFS($B$6:$B$2005,B1809&amp;"",$A$6:$A$2005,"&gt;"&amp;A1809)=0,1,0))</f>
        <v/>
      </c>
    </row>
    <row r="1810">
      <c r="A1810" s="13" t="n"/>
      <c r="B1810" s="5" t="n"/>
      <c r="C1810" s="19" t="n"/>
      <c r="D1810" s="5" t="n"/>
      <c r="E1810" s="5" t="n"/>
      <c r="F1810" s="6">
        <f>IF(B1810&amp;""="","",IFERROR(INDEX('الطلاب'!$C$6:$C$505,MATCH(B1810&amp;"",'الطلاب'!$A$6:$A$505,0))&amp;"","كود غير موجود"))</f>
        <v/>
      </c>
      <c r="G1810" s="24">
        <f>IF(OR(B1810&amp;""="",NOT(ISNUMBER(A1810))),"",IF(COUNTIFS($B$6:$B$2005,B1810&amp;"",$A$6:$A$2005,"&gt;"&amp;A1810)=0,1,0))</f>
        <v/>
      </c>
    </row>
    <row r="1811">
      <c r="A1811" s="13" t="n"/>
      <c r="B1811" s="5" t="n"/>
      <c r="C1811" s="19" t="n"/>
      <c r="D1811" s="5" t="n"/>
      <c r="E1811" s="5" t="n"/>
      <c r="F1811" s="6">
        <f>IF(B1811&amp;""="","",IFERROR(INDEX('الطلاب'!$C$6:$C$505,MATCH(B1811&amp;"",'الطلاب'!$A$6:$A$505,0))&amp;"","كود غير موجود"))</f>
        <v/>
      </c>
      <c r="G1811" s="24">
        <f>IF(OR(B1811&amp;""="",NOT(ISNUMBER(A1811))),"",IF(COUNTIFS($B$6:$B$2005,B1811&amp;"",$A$6:$A$2005,"&gt;"&amp;A1811)=0,1,0))</f>
        <v/>
      </c>
    </row>
    <row r="1812">
      <c r="A1812" s="13" t="n"/>
      <c r="B1812" s="5" t="n"/>
      <c r="C1812" s="19" t="n"/>
      <c r="D1812" s="5" t="n"/>
      <c r="E1812" s="5" t="n"/>
      <c r="F1812" s="6">
        <f>IF(B1812&amp;""="","",IFERROR(INDEX('الطلاب'!$C$6:$C$505,MATCH(B1812&amp;"",'الطلاب'!$A$6:$A$505,0))&amp;"","كود غير موجود"))</f>
        <v/>
      </c>
      <c r="G1812" s="24">
        <f>IF(OR(B1812&amp;""="",NOT(ISNUMBER(A1812))),"",IF(COUNTIFS($B$6:$B$2005,B1812&amp;"",$A$6:$A$2005,"&gt;"&amp;A1812)=0,1,0))</f>
        <v/>
      </c>
    </row>
    <row r="1813">
      <c r="A1813" s="13" t="n"/>
      <c r="B1813" s="5" t="n"/>
      <c r="C1813" s="19" t="n"/>
      <c r="D1813" s="5" t="n"/>
      <c r="E1813" s="5" t="n"/>
      <c r="F1813" s="6">
        <f>IF(B1813&amp;""="","",IFERROR(INDEX('الطلاب'!$C$6:$C$505,MATCH(B1813&amp;"",'الطلاب'!$A$6:$A$505,0))&amp;"","كود غير موجود"))</f>
        <v/>
      </c>
      <c r="G1813" s="24">
        <f>IF(OR(B1813&amp;""="",NOT(ISNUMBER(A1813))),"",IF(COUNTIFS($B$6:$B$2005,B1813&amp;"",$A$6:$A$2005,"&gt;"&amp;A1813)=0,1,0))</f>
        <v/>
      </c>
    </row>
    <row r="1814">
      <c r="A1814" s="13" t="n"/>
      <c r="B1814" s="5" t="n"/>
      <c r="C1814" s="19" t="n"/>
      <c r="D1814" s="5" t="n"/>
      <c r="E1814" s="5" t="n"/>
      <c r="F1814" s="6">
        <f>IF(B1814&amp;""="","",IFERROR(INDEX('الطلاب'!$C$6:$C$505,MATCH(B1814&amp;"",'الطلاب'!$A$6:$A$505,0))&amp;"","كود غير موجود"))</f>
        <v/>
      </c>
      <c r="G1814" s="24">
        <f>IF(OR(B1814&amp;""="",NOT(ISNUMBER(A1814))),"",IF(COUNTIFS($B$6:$B$2005,B1814&amp;"",$A$6:$A$2005,"&gt;"&amp;A1814)=0,1,0))</f>
        <v/>
      </c>
    </row>
    <row r="1815">
      <c r="A1815" s="13" t="n"/>
      <c r="B1815" s="5" t="n"/>
      <c r="C1815" s="19" t="n"/>
      <c r="D1815" s="5" t="n"/>
      <c r="E1815" s="5" t="n"/>
      <c r="F1815" s="6">
        <f>IF(B1815&amp;""="","",IFERROR(INDEX('الطلاب'!$C$6:$C$505,MATCH(B1815&amp;"",'الطلاب'!$A$6:$A$505,0))&amp;"","كود غير موجود"))</f>
        <v/>
      </c>
      <c r="G1815" s="24">
        <f>IF(OR(B1815&amp;""="",NOT(ISNUMBER(A1815))),"",IF(COUNTIFS($B$6:$B$2005,B1815&amp;"",$A$6:$A$2005,"&gt;"&amp;A1815)=0,1,0))</f>
        <v/>
      </c>
    </row>
    <row r="1816">
      <c r="A1816" s="13" t="n"/>
      <c r="B1816" s="5" t="n"/>
      <c r="C1816" s="19" t="n"/>
      <c r="D1816" s="5" t="n"/>
      <c r="E1816" s="5" t="n"/>
      <c r="F1816" s="6">
        <f>IF(B1816&amp;""="","",IFERROR(INDEX('الطلاب'!$C$6:$C$505,MATCH(B1816&amp;"",'الطلاب'!$A$6:$A$505,0))&amp;"","كود غير موجود"))</f>
        <v/>
      </c>
      <c r="G1816" s="24">
        <f>IF(OR(B1816&amp;""="",NOT(ISNUMBER(A1816))),"",IF(COUNTIFS($B$6:$B$2005,B1816&amp;"",$A$6:$A$2005,"&gt;"&amp;A1816)=0,1,0))</f>
        <v/>
      </c>
    </row>
    <row r="1817">
      <c r="A1817" s="13" t="n"/>
      <c r="B1817" s="5" t="n"/>
      <c r="C1817" s="19" t="n"/>
      <c r="D1817" s="5" t="n"/>
      <c r="E1817" s="5" t="n"/>
      <c r="F1817" s="6">
        <f>IF(B1817&amp;""="","",IFERROR(INDEX('الطلاب'!$C$6:$C$505,MATCH(B1817&amp;"",'الطلاب'!$A$6:$A$505,0))&amp;"","كود غير موجود"))</f>
        <v/>
      </c>
      <c r="G1817" s="24">
        <f>IF(OR(B1817&amp;""="",NOT(ISNUMBER(A1817))),"",IF(COUNTIFS($B$6:$B$2005,B1817&amp;"",$A$6:$A$2005,"&gt;"&amp;A1817)=0,1,0))</f>
        <v/>
      </c>
    </row>
    <row r="1818">
      <c r="A1818" s="13" t="n"/>
      <c r="B1818" s="5" t="n"/>
      <c r="C1818" s="19" t="n"/>
      <c r="D1818" s="5" t="n"/>
      <c r="E1818" s="5" t="n"/>
      <c r="F1818" s="6">
        <f>IF(B1818&amp;""="","",IFERROR(INDEX('الطلاب'!$C$6:$C$505,MATCH(B1818&amp;"",'الطلاب'!$A$6:$A$505,0))&amp;"","كود غير موجود"))</f>
        <v/>
      </c>
      <c r="G1818" s="24">
        <f>IF(OR(B1818&amp;""="",NOT(ISNUMBER(A1818))),"",IF(COUNTIFS($B$6:$B$2005,B1818&amp;"",$A$6:$A$2005,"&gt;"&amp;A1818)=0,1,0))</f>
        <v/>
      </c>
    </row>
    <row r="1819">
      <c r="A1819" s="13" t="n"/>
      <c r="B1819" s="5" t="n"/>
      <c r="C1819" s="19" t="n"/>
      <c r="D1819" s="5" t="n"/>
      <c r="E1819" s="5" t="n"/>
      <c r="F1819" s="6">
        <f>IF(B1819&amp;""="","",IFERROR(INDEX('الطلاب'!$C$6:$C$505,MATCH(B1819&amp;"",'الطلاب'!$A$6:$A$505,0))&amp;"","كود غير موجود"))</f>
        <v/>
      </c>
      <c r="G1819" s="24">
        <f>IF(OR(B1819&amp;""="",NOT(ISNUMBER(A1819))),"",IF(COUNTIFS($B$6:$B$2005,B1819&amp;"",$A$6:$A$2005,"&gt;"&amp;A1819)=0,1,0))</f>
        <v/>
      </c>
    </row>
    <row r="1820">
      <c r="A1820" s="13" t="n"/>
      <c r="B1820" s="5" t="n"/>
      <c r="C1820" s="19" t="n"/>
      <c r="D1820" s="5" t="n"/>
      <c r="E1820" s="5" t="n"/>
      <c r="F1820" s="6">
        <f>IF(B1820&amp;""="","",IFERROR(INDEX('الطلاب'!$C$6:$C$505,MATCH(B1820&amp;"",'الطلاب'!$A$6:$A$505,0))&amp;"","كود غير موجود"))</f>
        <v/>
      </c>
      <c r="G1820" s="24">
        <f>IF(OR(B1820&amp;""="",NOT(ISNUMBER(A1820))),"",IF(COUNTIFS($B$6:$B$2005,B1820&amp;"",$A$6:$A$2005,"&gt;"&amp;A1820)=0,1,0))</f>
        <v/>
      </c>
    </row>
    <row r="1821">
      <c r="A1821" s="13" t="n"/>
      <c r="B1821" s="5" t="n"/>
      <c r="C1821" s="19" t="n"/>
      <c r="D1821" s="5" t="n"/>
      <c r="E1821" s="5" t="n"/>
      <c r="F1821" s="6">
        <f>IF(B1821&amp;""="","",IFERROR(INDEX('الطلاب'!$C$6:$C$505,MATCH(B1821&amp;"",'الطلاب'!$A$6:$A$505,0))&amp;"","كود غير موجود"))</f>
        <v/>
      </c>
      <c r="G1821" s="24">
        <f>IF(OR(B1821&amp;""="",NOT(ISNUMBER(A1821))),"",IF(COUNTIFS($B$6:$B$2005,B1821&amp;"",$A$6:$A$2005,"&gt;"&amp;A1821)=0,1,0))</f>
        <v/>
      </c>
    </row>
    <row r="1822">
      <c r="A1822" s="13" t="n"/>
      <c r="B1822" s="5" t="n"/>
      <c r="C1822" s="19" t="n"/>
      <c r="D1822" s="5" t="n"/>
      <c r="E1822" s="5" t="n"/>
      <c r="F1822" s="6">
        <f>IF(B1822&amp;""="","",IFERROR(INDEX('الطلاب'!$C$6:$C$505,MATCH(B1822&amp;"",'الطلاب'!$A$6:$A$505,0))&amp;"","كود غير موجود"))</f>
        <v/>
      </c>
      <c r="G1822" s="24">
        <f>IF(OR(B1822&amp;""="",NOT(ISNUMBER(A1822))),"",IF(COUNTIFS($B$6:$B$2005,B1822&amp;"",$A$6:$A$2005,"&gt;"&amp;A1822)=0,1,0))</f>
        <v/>
      </c>
    </row>
    <row r="1823">
      <c r="A1823" s="13" t="n"/>
      <c r="B1823" s="5" t="n"/>
      <c r="C1823" s="19" t="n"/>
      <c r="D1823" s="5" t="n"/>
      <c r="E1823" s="5" t="n"/>
      <c r="F1823" s="6">
        <f>IF(B1823&amp;""="","",IFERROR(INDEX('الطلاب'!$C$6:$C$505,MATCH(B1823&amp;"",'الطلاب'!$A$6:$A$505,0))&amp;"","كود غير موجود"))</f>
        <v/>
      </c>
      <c r="G1823" s="24">
        <f>IF(OR(B1823&amp;""="",NOT(ISNUMBER(A1823))),"",IF(COUNTIFS($B$6:$B$2005,B1823&amp;"",$A$6:$A$2005,"&gt;"&amp;A1823)=0,1,0))</f>
        <v/>
      </c>
    </row>
    <row r="1824">
      <c r="A1824" s="13" t="n"/>
      <c r="B1824" s="5" t="n"/>
      <c r="C1824" s="19" t="n"/>
      <c r="D1824" s="5" t="n"/>
      <c r="E1824" s="5" t="n"/>
      <c r="F1824" s="6">
        <f>IF(B1824&amp;""="","",IFERROR(INDEX('الطلاب'!$C$6:$C$505,MATCH(B1824&amp;"",'الطلاب'!$A$6:$A$505,0))&amp;"","كود غير موجود"))</f>
        <v/>
      </c>
      <c r="G1824" s="24">
        <f>IF(OR(B1824&amp;""="",NOT(ISNUMBER(A1824))),"",IF(COUNTIFS($B$6:$B$2005,B1824&amp;"",$A$6:$A$2005,"&gt;"&amp;A1824)=0,1,0))</f>
        <v/>
      </c>
    </row>
    <row r="1825">
      <c r="A1825" s="13" t="n"/>
      <c r="B1825" s="5" t="n"/>
      <c r="C1825" s="19" t="n"/>
      <c r="D1825" s="5" t="n"/>
      <c r="E1825" s="5" t="n"/>
      <c r="F1825" s="6">
        <f>IF(B1825&amp;""="","",IFERROR(INDEX('الطلاب'!$C$6:$C$505,MATCH(B1825&amp;"",'الطلاب'!$A$6:$A$505,0))&amp;"","كود غير موجود"))</f>
        <v/>
      </c>
      <c r="G1825" s="24">
        <f>IF(OR(B1825&amp;""="",NOT(ISNUMBER(A1825))),"",IF(COUNTIFS($B$6:$B$2005,B1825&amp;"",$A$6:$A$2005,"&gt;"&amp;A1825)=0,1,0))</f>
        <v/>
      </c>
    </row>
    <row r="1826">
      <c r="A1826" s="13" t="n"/>
      <c r="B1826" s="5" t="n"/>
      <c r="C1826" s="19" t="n"/>
      <c r="D1826" s="5" t="n"/>
      <c r="E1826" s="5" t="n"/>
      <c r="F1826" s="6">
        <f>IF(B1826&amp;""="","",IFERROR(INDEX('الطلاب'!$C$6:$C$505,MATCH(B1826&amp;"",'الطلاب'!$A$6:$A$505,0))&amp;"","كود غير موجود"))</f>
        <v/>
      </c>
      <c r="G1826" s="24">
        <f>IF(OR(B1826&amp;""="",NOT(ISNUMBER(A1826))),"",IF(COUNTIFS($B$6:$B$2005,B1826&amp;"",$A$6:$A$2005,"&gt;"&amp;A1826)=0,1,0))</f>
        <v/>
      </c>
    </row>
    <row r="1827">
      <c r="A1827" s="13" t="n"/>
      <c r="B1827" s="5" t="n"/>
      <c r="C1827" s="19" t="n"/>
      <c r="D1827" s="5" t="n"/>
      <c r="E1827" s="5" t="n"/>
      <c r="F1827" s="6">
        <f>IF(B1827&amp;""="","",IFERROR(INDEX('الطلاب'!$C$6:$C$505,MATCH(B1827&amp;"",'الطلاب'!$A$6:$A$505,0))&amp;"","كود غير موجود"))</f>
        <v/>
      </c>
      <c r="G1827" s="24">
        <f>IF(OR(B1827&amp;""="",NOT(ISNUMBER(A1827))),"",IF(COUNTIFS($B$6:$B$2005,B1827&amp;"",$A$6:$A$2005,"&gt;"&amp;A1827)=0,1,0))</f>
        <v/>
      </c>
    </row>
    <row r="1828">
      <c r="A1828" s="13" t="n"/>
      <c r="B1828" s="5" t="n"/>
      <c r="C1828" s="19" t="n"/>
      <c r="D1828" s="5" t="n"/>
      <c r="E1828" s="5" t="n"/>
      <c r="F1828" s="6">
        <f>IF(B1828&amp;""="","",IFERROR(INDEX('الطلاب'!$C$6:$C$505,MATCH(B1828&amp;"",'الطلاب'!$A$6:$A$505,0))&amp;"","كود غير موجود"))</f>
        <v/>
      </c>
      <c r="G1828" s="24">
        <f>IF(OR(B1828&amp;""="",NOT(ISNUMBER(A1828))),"",IF(COUNTIFS($B$6:$B$2005,B1828&amp;"",$A$6:$A$2005,"&gt;"&amp;A1828)=0,1,0))</f>
        <v/>
      </c>
    </row>
    <row r="1829">
      <c r="A1829" s="13" t="n"/>
      <c r="B1829" s="5" t="n"/>
      <c r="C1829" s="19" t="n"/>
      <c r="D1829" s="5" t="n"/>
      <c r="E1829" s="5" t="n"/>
      <c r="F1829" s="6">
        <f>IF(B1829&amp;""="","",IFERROR(INDEX('الطلاب'!$C$6:$C$505,MATCH(B1829&amp;"",'الطلاب'!$A$6:$A$505,0))&amp;"","كود غير موجود"))</f>
        <v/>
      </c>
      <c r="G1829" s="24">
        <f>IF(OR(B1829&amp;""="",NOT(ISNUMBER(A1829))),"",IF(COUNTIFS($B$6:$B$2005,B1829&amp;"",$A$6:$A$2005,"&gt;"&amp;A1829)=0,1,0))</f>
        <v/>
      </c>
    </row>
    <row r="1830">
      <c r="A1830" s="13" t="n"/>
      <c r="B1830" s="5" t="n"/>
      <c r="C1830" s="19" t="n"/>
      <c r="D1830" s="5" t="n"/>
      <c r="E1830" s="5" t="n"/>
      <c r="F1830" s="6">
        <f>IF(B1830&amp;""="","",IFERROR(INDEX('الطلاب'!$C$6:$C$505,MATCH(B1830&amp;"",'الطلاب'!$A$6:$A$505,0))&amp;"","كود غير موجود"))</f>
        <v/>
      </c>
      <c r="G1830" s="24">
        <f>IF(OR(B1830&amp;""="",NOT(ISNUMBER(A1830))),"",IF(COUNTIFS($B$6:$B$2005,B1830&amp;"",$A$6:$A$2005,"&gt;"&amp;A1830)=0,1,0))</f>
        <v/>
      </c>
    </row>
    <row r="1831">
      <c r="A1831" s="13" t="n"/>
      <c r="B1831" s="5" t="n"/>
      <c r="C1831" s="19" t="n"/>
      <c r="D1831" s="5" t="n"/>
      <c r="E1831" s="5" t="n"/>
      <c r="F1831" s="6">
        <f>IF(B1831&amp;""="","",IFERROR(INDEX('الطلاب'!$C$6:$C$505,MATCH(B1831&amp;"",'الطلاب'!$A$6:$A$505,0))&amp;"","كود غير موجود"))</f>
        <v/>
      </c>
      <c r="G1831" s="24">
        <f>IF(OR(B1831&amp;""="",NOT(ISNUMBER(A1831))),"",IF(COUNTIFS($B$6:$B$2005,B1831&amp;"",$A$6:$A$2005,"&gt;"&amp;A1831)=0,1,0))</f>
        <v/>
      </c>
    </row>
    <row r="1832">
      <c r="A1832" s="13" t="n"/>
      <c r="B1832" s="5" t="n"/>
      <c r="C1832" s="19" t="n"/>
      <c r="D1832" s="5" t="n"/>
      <c r="E1832" s="5" t="n"/>
      <c r="F1832" s="6">
        <f>IF(B1832&amp;""="","",IFERROR(INDEX('الطلاب'!$C$6:$C$505,MATCH(B1832&amp;"",'الطلاب'!$A$6:$A$505,0))&amp;"","كود غير موجود"))</f>
        <v/>
      </c>
      <c r="G1832" s="24">
        <f>IF(OR(B1832&amp;""="",NOT(ISNUMBER(A1832))),"",IF(COUNTIFS($B$6:$B$2005,B1832&amp;"",$A$6:$A$2005,"&gt;"&amp;A1832)=0,1,0))</f>
        <v/>
      </c>
    </row>
    <row r="1833">
      <c r="A1833" s="13" t="n"/>
      <c r="B1833" s="5" t="n"/>
      <c r="C1833" s="19" t="n"/>
      <c r="D1833" s="5" t="n"/>
      <c r="E1833" s="5" t="n"/>
      <c r="F1833" s="6">
        <f>IF(B1833&amp;""="","",IFERROR(INDEX('الطلاب'!$C$6:$C$505,MATCH(B1833&amp;"",'الطلاب'!$A$6:$A$505,0))&amp;"","كود غير موجود"))</f>
        <v/>
      </c>
      <c r="G1833" s="24">
        <f>IF(OR(B1833&amp;""="",NOT(ISNUMBER(A1833))),"",IF(COUNTIFS($B$6:$B$2005,B1833&amp;"",$A$6:$A$2005,"&gt;"&amp;A1833)=0,1,0))</f>
        <v/>
      </c>
    </row>
    <row r="1834">
      <c r="A1834" s="13" t="n"/>
      <c r="B1834" s="5" t="n"/>
      <c r="C1834" s="19" t="n"/>
      <c r="D1834" s="5" t="n"/>
      <c r="E1834" s="5" t="n"/>
      <c r="F1834" s="6">
        <f>IF(B1834&amp;""="","",IFERROR(INDEX('الطلاب'!$C$6:$C$505,MATCH(B1834&amp;"",'الطلاب'!$A$6:$A$505,0))&amp;"","كود غير موجود"))</f>
        <v/>
      </c>
      <c r="G1834" s="24">
        <f>IF(OR(B1834&amp;""="",NOT(ISNUMBER(A1834))),"",IF(COUNTIFS($B$6:$B$2005,B1834&amp;"",$A$6:$A$2005,"&gt;"&amp;A1834)=0,1,0))</f>
        <v/>
      </c>
    </row>
    <row r="1835">
      <c r="A1835" s="13" t="n"/>
      <c r="B1835" s="5" t="n"/>
      <c r="C1835" s="19" t="n"/>
      <c r="D1835" s="5" t="n"/>
      <c r="E1835" s="5" t="n"/>
      <c r="F1835" s="6">
        <f>IF(B1835&amp;""="","",IFERROR(INDEX('الطلاب'!$C$6:$C$505,MATCH(B1835&amp;"",'الطلاب'!$A$6:$A$505,0))&amp;"","كود غير موجود"))</f>
        <v/>
      </c>
      <c r="G1835" s="24">
        <f>IF(OR(B1835&amp;""="",NOT(ISNUMBER(A1835))),"",IF(COUNTIFS($B$6:$B$2005,B1835&amp;"",$A$6:$A$2005,"&gt;"&amp;A1835)=0,1,0))</f>
        <v/>
      </c>
    </row>
    <row r="1836">
      <c r="A1836" s="13" t="n"/>
      <c r="B1836" s="5" t="n"/>
      <c r="C1836" s="19" t="n"/>
      <c r="D1836" s="5" t="n"/>
      <c r="E1836" s="5" t="n"/>
      <c r="F1836" s="6">
        <f>IF(B1836&amp;""="","",IFERROR(INDEX('الطلاب'!$C$6:$C$505,MATCH(B1836&amp;"",'الطلاب'!$A$6:$A$505,0))&amp;"","كود غير موجود"))</f>
        <v/>
      </c>
      <c r="G1836" s="24">
        <f>IF(OR(B1836&amp;""="",NOT(ISNUMBER(A1836))),"",IF(COUNTIFS($B$6:$B$2005,B1836&amp;"",$A$6:$A$2005,"&gt;"&amp;A1836)=0,1,0))</f>
        <v/>
      </c>
    </row>
    <row r="1837">
      <c r="A1837" s="13" t="n"/>
      <c r="B1837" s="5" t="n"/>
      <c r="C1837" s="19" t="n"/>
      <c r="D1837" s="5" t="n"/>
      <c r="E1837" s="5" t="n"/>
      <c r="F1837" s="6">
        <f>IF(B1837&amp;""="","",IFERROR(INDEX('الطلاب'!$C$6:$C$505,MATCH(B1837&amp;"",'الطلاب'!$A$6:$A$505,0))&amp;"","كود غير موجود"))</f>
        <v/>
      </c>
      <c r="G1837" s="24">
        <f>IF(OR(B1837&amp;""="",NOT(ISNUMBER(A1837))),"",IF(COUNTIFS($B$6:$B$2005,B1837&amp;"",$A$6:$A$2005,"&gt;"&amp;A1837)=0,1,0))</f>
        <v/>
      </c>
    </row>
    <row r="1838">
      <c r="A1838" s="13" t="n"/>
      <c r="B1838" s="5" t="n"/>
      <c r="C1838" s="19" t="n"/>
      <c r="D1838" s="5" t="n"/>
      <c r="E1838" s="5" t="n"/>
      <c r="F1838" s="6">
        <f>IF(B1838&amp;""="","",IFERROR(INDEX('الطلاب'!$C$6:$C$505,MATCH(B1838&amp;"",'الطلاب'!$A$6:$A$505,0))&amp;"","كود غير موجود"))</f>
        <v/>
      </c>
      <c r="G1838" s="24">
        <f>IF(OR(B1838&amp;""="",NOT(ISNUMBER(A1838))),"",IF(COUNTIFS($B$6:$B$2005,B1838&amp;"",$A$6:$A$2005,"&gt;"&amp;A1838)=0,1,0))</f>
        <v/>
      </c>
    </row>
    <row r="1839">
      <c r="A1839" s="13" t="n"/>
      <c r="B1839" s="5" t="n"/>
      <c r="C1839" s="19" t="n"/>
      <c r="D1839" s="5" t="n"/>
      <c r="E1839" s="5" t="n"/>
      <c r="F1839" s="6">
        <f>IF(B1839&amp;""="","",IFERROR(INDEX('الطلاب'!$C$6:$C$505,MATCH(B1839&amp;"",'الطلاب'!$A$6:$A$505,0))&amp;"","كود غير موجود"))</f>
        <v/>
      </c>
      <c r="G1839" s="24">
        <f>IF(OR(B1839&amp;""="",NOT(ISNUMBER(A1839))),"",IF(COUNTIFS($B$6:$B$2005,B1839&amp;"",$A$6:$A$2005,"&gt;"&amp;A1839)=0,1,0))</f>
        <v/>
      </c>
    </row>
    <row r="1840">
      <c r="A1840" s="13" t="n"/>
      <c r="B1840" s="5" t="n"/>
      <c r="C1840" s="19" t="n"/>
      <c r="D1840" s="5" t="n"/>
      <c r="E1840" s="5" t="n"/>
      <c r="F1840" s="6">
        <f>IF(B1840&amp;""="","",IFERROR(INDEX('الطلاب'!$C$6:$C$505,MATCH(B1840&amp;"",'الطلاب'!$A$6:$A$505,0))&amp;"","كود غير موجود"))</f>
        <v/>
      </c>
      <c r="G1840" s="24">
        <f>IF(OR(B1840&amp;""="",NOT(ISNUMBER(A1840))),"",IF(COUNTIFS($B$6:$B$2005,B1840&amp;"",$A$6:$A$2005,"&gt;"&amp;A1840)=0,1,0))</f>
        <v/>
      </c>
    </row>
    <row r="1841">
      <c r="A1841" s="13" t="n"/>
      <c r="B1841" s="5" t="n"/>
      <c r="C1841" s="19" t="n"/>
      <c r="D1841" s="5" t="n"/>
      <c r="E1841" s="5" t="n"/>
      <c r="F1841" s="6">
        <f>IF(B1841&amp;""="","",IFERROR(INDEX('الطلاب'!$C$6:$C$505,MATCH(B1841&amp;"",'الطلاب'!$A$6:$A$505,0))&amp;"","كود غير موجود"))</f>
        <v/>
      </c>
      <c r="G1841" s="24">
        <f>IF(OR(B1841&amp;""="",NOT(ISNUMBER(A1841))),"",IF(COUNTIFS($B$6:$B$2005,B1841&amp;"",$A$6:$A$2005,"&gt;"&amp;A1841)=0,1,0))</f>
        <v/>
      </c>
    </row>
    <row r="1842">
      <c r="A1842" s="13" t="n"/>
      <c r="B1842" s="5" t="n"/>
      <c r="C1842" s="19" t="n"/>
      <c r="D1842" s="5" t="n"/>
      <c r="E1842" s="5" t="n"/>
      <c r="F1842" s="6">
        <f>IF(B1842&amp;""="","",IFERROR(INDEX('الطلاب'!$C$6:$C$505,MATCH(B1842&amp;"",'الطلاب'!$A$6:$A$505,0))&amp;"","كود غير موجود"))</f>
        <v/>
      </c>
      <c r="G1842" s="24">
        <f>IF(OR(B1842&amp;""="",NOT(ISNUMBER(A1842))),"",IF(COUNTIFS($B$6:$B$2005,B1842&amp;"",$A$6:$A$2005,"&gt;"&amp;A1842)=0,1,0))</f>
        <v/>
      </c>
    </row>
    <row r="1843">
      <c r="A1843" s="13" t="n"/>
      <c r="B1843" s="5" t="n"/>
      <c r="C1843" s="19" t="n"/>
      <c r="D1843" s="5" t="n"/>
      <c r="E1843" s="5" t="n"/>
      <c r="F1843" s="6">
        <f>IF(B1843&amp;""="","",IFERROR(INDEX('الطلاب'!$C$6:$C$505,MATCH(B1843&amp;"",'الطلاب'!$A$6:$A$505,0))&amp;"","كود غير موجود"))</f>
        <v/>
      </c>
      <c r="G1843" s="24">
        <f>IF(OR(B1843&amp;""="",NOT(ISNUMBER(A1843))),"",IF(COUNTIFS($B$6:$B$2005,B1843&amp;"",$A$6:$A$2005,"&gt;"&amp;A1843)=0,1,0))</f>
        <v/>
      </c>
    </row>
    <row r="1844">
      <c r="A1844" s="13" t="n"/>
      <c r="B1844" s="5" t="n"/>
      <c r="C1844" s="19" t="n"/>
      <c r="D1844" s="5" t="n"/>
      <c r="E1844" s="5" t="n"/>
      <c r="F1844" s="6">
        <f>IF(B1844&amp;""="","",IFERROR(INDEX('الطلاب'!$C$6:$C$505,MATCH(B1844&amp;"",'الطلاب'!$A$6:$A$505,0))&amp;"","كود غير موجود"))</f>
        <v/>
      </c>
      <c r="G1844" s="24">
        <f>IF(OR(B1844&amp;""="",NOT(ISNUMBER(A1844))),"",IF(COUNTIFS($B$6:$B$2005,B1844&amp;"",$A$6:$A$2005,"&gt;"&amp;A1844)=0,1,0))</f>
        <v/>
      </c>
    </row>
    <row r="1845">
      <c r="A1845" s="13" t="n"/>
      <c r="B1845" s="5" t="n"/>
      <c r="C1845" s="19" t="n"/>
      <c r="D1845" s="5" t="n"/>
      <c r="E1845" s="5" t="n"/>
      <c r="F1845" s="6">
        <f>IF(B1845&amp;""="","",IFERROR(INDEX('الطلاب'!$C$6:$C$505,MATCH(B1845&amp;"",'الطلاب'!$A$6:$A$505,0))&amp;"","كود غير موجود"))</f>
        <v/>
      </c>
      <c r="G1845" s="24">
        <f>IF(OR(B1845&amp;""="",NOT(ISNUMBER(A1845))),"",IF(COUNTIFS($B$6:$B$2005,B1845&amp;"",$A$6:$A$2005,"&gt;"&amp;A1845)=0,1,0))</f>
        <v/>
      </c>
    </row>
    <row r="1846">
      <c r="A1846" s="13" t="n"/>
      <c r="B1846" s="5" t="n"/>
      <c r="C1846" s="19" t="n"/>
      <c r="D1846" s="5" t="n"/>
      <c r="E1846" s="5" t="n"/>
      <c r="F1846" s="6">
        <f>IF(B1846&amp;""="","",IFERROR(INDEX('الطلاب'!$C$6:$C$505,MATCH(B1846&amp;"",'الطلاب'!$A$6:$A$505,0))&amp;"","كود غير موجود"))</f>
        <v/>
      </c>
      <c r="G1846" s="24">
        <f>IF(OR(B1846&amp;""="",NOT(ISNUMBER(A1846))),"",IF(COUNTIFS($B$6:$B$2005,B1846&amp;"",$A$6:$A$2005,"&gt;"&amp;A1846)=0,1,0))</f>
        <v/>
      </c>
    </row>
    <row r="1847">
      <c r="A1847" s="13" t="n"/>
      <c r="B1847" s="5" t="n"/>
      <c r="C1847" s="19" t="n"/>
      <c r="D1847" s="5" t="n"/>
      <c r="E1847" s="5" t="n"/>
      <c r="F1847" s="6">
        <f>IF(B1847&amp;""="","",IFERROR(INDEX('الطلاب'!$C$6:$C$505,MATCH(B1847&amp;"",'الطلاب'!$A$6:$A$505,0))&amp;"","كود غير موجود"))</f>
        <v/>
      </c>
      <c r="G1847" s="24">
        <f>IF(OR(B1847&amp;""="",NOT(ISNUMBER(A1847))),"",IF(COUNTIFS($B$6:$B$2005,B1847&amp;"",$A$6:$A$2005,"&gt;"&amp;A1847)=0,1,0))</f>
        <v/>
      </c>
    </row>
    <row r="1848">
      <c r="A1848" s="13" t="n"/>
      <c r="B1848" s="5" t="n"/>
      <c r="C1848" s="19" t="n"/>
      <c r="D1848" s="5" t="n"/>
      <c r="E1848" s="5" t="n"/>
      <c r="F1848" s="6">
        <f>IF(B1848&amp;""="","",IFERROR(INDEX('الطلاب'!$C$6:$C$505,MATCH(B1848&amp;"",'الطلاب'!$A$6:$A$505,0))&amp;"","كود غير موجود"))</f>
        <v/>
      </c>
      <c r="G1848" s="24">
        <f>IF(OR(B1848&amp;""="",NOT(ISNUMBER(A1848))),"",IF(COUNTIFS($B$6:$B$2005,B1848&amp;"",$A$6:$A$2005,"&gt;"&amp;A1848)=0,1,0))</f>
        <v/>
      </c>
    </row>
    <row r="1849">
      <c r="A1849" s="13" t="n"/>
      <c r="B1849" s="5" t="n"/>
      <c r="C1849" s="19" t="n"/>
      <c r="D1849" s="5" t="n"/>
      <c r="E1849" s="5" t="n"/>
      <c r="F1849" s="6">
        <f>IF(B1849&amp;""="","",IFERROR(INDEX('الطلاب'!$C$6:$C$505,MATCH(B1849&amp;"",'الطلاب'!$A$6:$A$505,0))&amp;"","كود غير موجود"))</f>
        <v/>
      </c>
      <c r="G1849" s="24">
        <f>IF(OR(B1849&amp;""="",NOT(ISNUMBER(A1849))),"",IF(COUNTIFS($B$6:$B$2005,B1849&amp;"",$A$6:$A$2005,"&gt;"&amp;A1849)=0,1,0))</f>
        <v/>
      </c>
    </row>
    <row r="1850">
      <c r="A1850" s="13" t="n"/>
      <c r="B1850" s="5" t="n"/>
      <c r="C1850" s="19" t="n"/>
      <c r="D1850" s="5" t="n"/>
      <c r="E1850" s="5" t="n"/>
      <c r="F1850" s="6">
        <f>IF(B1850&amp;""="","",IFERROR(INDEX('الطلاب'!$C$6:$C$505,MATCH(B1850&amp;"",'الطلاب'!$A$6:$A$505,0))&amp;"","كود غير موجود"))</f>
        <v/>
      </c>
      <c r="G1850" s="24">
        <f>IF(OR(B1850&amp;""="",NOT(ISNUMBER(A1850))),"",IF(COUNTIFS($B$6:$B$2005,B1850&amp;"",$A$6:$A$2005,"&gt;"&amp;A1850)=0,1,0))</f>
        <v/>
      </c>
    </row>
    <row r="1851">
      <c r="A1851" s="13" t="n"/>
      <c r="B1851" s="5" t="n"/>
      <c r="C1851" s="19" t="n"/>
      <c r="D1851" s="5" t="n"/>
      <c r="E1851" s="5" t="n"/>
      <c r="F1851" s="6">
        <f>IF(B1851&amp;""="","",IFERROR(INDEX('الطلاب'!$C$6:$C$505,MATCH(B1851&amp;"",'الطلاب'!$A$6:$A$505,0))&amp;"","كود غير موجود"))</f>
        <v/>
      </c>
      <c r="G1851" s="24">
        <f>IF(OR(B1851&amp;""="",NOT(ISNUMBER(A1851))),"",IF(COUNTIFS($B$6:$B$2005,B1851&amp;"",$A$6:$A$2005,"&gt;"&amp;A1851)=0,1,0))</f>
        <v/>
      </c>
    </row>
    <row r="1852">
      <c r="A1852" s="13" t="n"/>
      <c r="B1852" s="5" t="n"/>
      <c r="C1852" s="19" t="n"/>
      <c r="D1852" s="5" t="n"/>
      <c r="E1852" s="5" t="n"/>
      <c r="F1852" s="6">
        <f>IF(B1852&amp;""="","",IFERROR(INDEX('الطلاب'!$C$6:$C$505,MATCH(B1852&amp;"",'الطلاب'!$A$6:$A$505,0))&amp;"","كود غير موجود"))</f>
        <v/>
      </c>
      <c r="G1852" s="24">
        <f>IF(OR(B1852&amp;""="",NOT(ISNUMBER(A1852))),"",IF(COUNTIFS($B$6:$B$2005,B1852&amp;"",$A$6:$A$2005,"&gt;"&amp;A1852)=0,1,0))</f>
        <v/>
      </c>
    </row>
    <row r="1853">
      <c r="A1853" s="13" t="n"/>
      <c r="B1853" s="5" t="n"/>
      <c r="C1853" s="19" t="n"/>
      <c r="D1853" s="5" t="n"/>
      <c r="E1853" s="5" t="n"/>
      <c r="F1853" s="6">
        <f>IF(B1853&amp;""="","",IFERROR(INDEX('الطلاب'!$C$6:$C$505,MATCH(B1853&amp;"",'الطلاب'!$A$6:$A$505,0))&amp;"","كود غير موجود"))</f>
        <v/>
      </c>
      <c r="G1853" s="24">
        <f>IF(OR(B1853&amp;""="",NOT(ISNUMBER(A1853))),"",IF(COUNTIFS($B$6:$B$2005,B1853&amp;"",$A$6:$A$2005,"&gt;"&amp;A1853)=0,1,0))</f>
        <v/>
      </c>
    </row>
    <row r="1854">
      <c r="A1854" s="13" t="n"/>
      <c r="B1854" s="5" t="n"/>
      <c r="C1854" s="19" t="n"/>
      <c r="D1854" s="5" t="n"/>
      <c r="E1854" s="5" t="n"/>
      <c r="F1854" s="6">
        <f>IF(B1854&amp;""="","",IFERROR(INDEX('الطلاب'!$C$6:$C$505,MATCH(B1854&amp;"",'الطلاب'!$A$6:$A$505,0))&amp;"","كود غير موجود"))</f>
        <v/>
      </c>
      <c r="G1854" s="24">
        <f>IF(OR(B1854&amp;""="",NOT(ISNUMBER(A1854))),"",IF(COUNTIFS($B$6:$B$2005,B1854&amp;"",$A$6:$A$2005,"&gt;"&amp;A1854)=0,1,0))</f>
        <v/>
      </c>
    </row>
    <row r="1855">
      <c r="A1855" s="13" t="n"/>
      <c r="B1855" s="5" t="n"/>
      <c r="C1855" s="19" t="n"/>
      <c r="D1855" s="5" t="n"/>
      <c r="E1855" s="5" t="n"/>
      <c r="F1855" s="6">
        <f>IF(B1855&amp;""="","",IFERROR(INDEX('الطلاب'!$C$6:$C$505,MATCH(B1855&amp;"",'الطلاب'!$A$6:$A$505,0))&amp;"","كود غير موجود"))</f>
        <v/>
      </c>
      <c r="G1855" s="24">
        <f>IF(OR(B1855&amp;""="",NOT(ISNUMBER(A1855))),"",IF(COUNTIFS($B$6:$B$2005,B1855&amp;"",$A$6:$A$2005,"&gt;"&amp;A1855)=0,1,0))</f>
        <v/>
      </c>
    </row>
    <row r="1856">
      <c r="A1856" s="13" t="n"/>
      <c r="B1856" s="5" t="n"/>
      <c r="C1856" s="19" t="n"/>
      <c r="D1856" s="5" t="n"/>
      <c r="E1856" s="5" t="n"/>
      <c r="F1856" s="6">
        <f>IF(B1856&amp;""="","",IFERROR(INDEX('الطلاب'!$C$6:$C$505,MATCH(B1856&amp;"",'الطلاب'!$A$6:$A$505,0))&amp;"","كود غير موجود"))</f>
        <v/>
      </c>
      <c r="G1856" s="24">
        <f>IF(OR(B1856&amp;""="",NOT(ISNUMBER(A1856))),"",IF(COUNTIFS($B$6:$B$2005,B1856&amp;"",$A$6:$A$2005,"&gt;"&amp;A1856)=0,1,0))</f>
        <v/>
      </c>
    </row>
    <row r="1857">
      <c r="A1857" s="13" t="n"/>
      <c r="B1857" s="5" t="n"/>
      <c r="C1857" s="19" t="n"/>
      <c r="D1857" s="5" t="n"/>
      <c r="E1857" s="5" t="n"/>
      <c r="F1857" s="6">
        <f>IF(B1857&amp;""="","",IFERROR(INDEX('الطلاب'!$C$6:$C$505,MATCH(B1857&amp;"",'الطلاب'!$A$6:$A$505,0))&amp;"","كود غير موجود"))</f>
        <v/>
      </c>
      <c r="G1857" s="24">
        <f>IF(OR(B1857&amp;""="",NOT(ISNUMBER(A1857))),"",IF(COUNTIFS($B$6:$B$2005,B1857&amp;"",$A$6:$A$2005,"&gt;"&amp;A1857)=0,1,0))</f>
        <v/>
      </c>
    </row>
    <row r="1858">
      <c r="A1858" s="13" t="n"/>
      <c r="B1858" s="5" t="n"/>
      <c r="C1858" s="19" t="n"/>
      <c r="D1858" s="5" t="n"/>
      <c r="E1858" s="5" t="n"/>
      <c r="F1858" s="6">
        <f>IF(B1858&amp;""="","",IFERROR(INDEX('الطلاب'!$C$6:$C$505,MATCH(B1858&amp;"",'الطلاب'!$A$6:$A$505,0))&amp;"","كود غير موجود"))</f>
        <v/>
      </c>
      <c r="G1858" s="24">
        <f>IF(OR(B1858&amp;""="",NOT(ISNUMBER(A1858))),"",IF(COUNTIFS($B$6:$B$2005,B1858&amp;"",$A$6:$A$2005,"&gt;"&amp;A1858)=0,1,0))</f>
        <v/>
      </c>
    </row>
    <row r="1859">
      <c r="A1859" s="13" t="n"/>
      <c r="B1859" s="5" t="n"/>
      <c r="C1859" s="19" t="n"/>
      <c r="D1859" s="5" t="n"/>
      <c r="E1859" s="5" t="n"/>
      <c r="F1859" s="6">
        <f>IF(B1859&amp;""="","",IFERROR(INDEX('الطلاب'!$C$6:$C$505,MATCH(B1859&amp;"",'الطلاب'!$A$6:$A$505,0))&amp;"","كود غير موجود"))</f>
        <v/>
      </c>
      <c r="G1859" s="24">
        <f>IF(OR(B1859&amp;""="",NOT(ISNUMBER(A1859))),"",IF(COUNTIFS($B$6:$B$2005,B1859&amp;"",$A$6:$A$2005,"&gt;"&amp;A1859)=0,1,0))</f>
        <v/>
      </c>
    </row>
    <row r="1860">
      <c r="A1860" s="13" t="n"/>
      <c r="B1860" s="5" t="n"/>
      <c r="C1860" s="19" t="n"/>
      <c r="D1860" s="5" t="n"/>
      <c r="E1860" s="5" t="n"/>
      <c r="F1860" s="6">
        <f>IF(B1860&amp;""="","",IFERROR(INDEX('الطلاب'!$C$6:$C$505,MATCH(B1860&amp;"",'الطلاب'!$A$6:$A$505,0))&amp;"","كود غير موجود"))</f>
        <v/>
      </c>
      <c r="G1860" s="24">
        <f>IF(OR(B1860&amp;""="",NOT(ISNUMBER(A1860))),"",IF(COUNTIFS($B$6:$B$2005,B1860&amp;"",$A$6:$A$2005,"&gt;"&amp;A1860)=0,1,0))</f>
        <v/>
      </c>
    </row>
    <row r="1861">
      <c r="A1861" s="13" t="n"/>
      <c r="B1861" s="5" t="n"/>
      <c r="C1861" s="19" t="n"/>
      <c r="D1861" s="5" t="n"/>
      <c r="E1861" s="5" t="n"/>
      <c r="F1861" s="6">
        <f>IF(B1861&amp;""="","",IFERROR(INDEX('الطلاب'!$C$6:$C$505,MATCH(B1861&amp;"",'الطلاب'!$A$6:$A$505,0))&amp;"","كود غير موجود"))</f>
        <v/>
      </c>
      <c r="G1861" s="24">
        <f>IF(OR(B1861&amp;""="",NOT(ISNUMBER(A1861))),"",IF(COUNTIFS($B$6:$B$2005,B1861&amp;"",$A$6:$A$2005,"&gt;"&amp;A1861)=0,1,0))</f>
        <v/>
      </c>
    </row>
    <row r="1862">
      <c r="A1862" s="13" t="n"/>
      <c r="B1862" s="5" t="n"/>
      <c r="C1862" s="19" t="n"/>
      <c r="D1862" s="5" t="n"/>
      <c r="E1862" s="5" t="n"/>
      <c r="F1862" s="6">
        <f>IF(B1862&amp;""="","",IFERROR(INDEX('الطلاب'!$C$6:$C$505,MATCH(B1862&amp;"",'الطلاب'!$A$6:$A$505,0))&amp;"","كود غير موجود"))</f>
        <v/>
      </c>
      <c r="G1862" s="24">
        <f>IF(OR(B1862&amp;""="",NOT(ISNUMBER(A1862))),"",IF(COUNTIFS($B$6:$B$2005,B1862&amp;"",$A$6:$A$2005,"&gt;"&amp;A1862)=0,1,0))</f>
        <v/>
      </c>
    </row>
    <row r="1863">
      <c r="A1863" s="13" t="n"/>
      <c r="B1863" s="5" t="n"/>
      <c r="C1863" s="19" t="n"/>
      <c r="D1863" s="5" t="n"/>
      <c r="E1863" s="5" t="n"/>
      <c r="F1863" s="6">
        <f>IF(B1863&amp;""="","",IFERROR(INDEX('الطلاب'!$C$6:$C$505,MATCH(B1863&amp;"",'الطلاب'!$A$6:$A$505,0))&amp;"","كود غير موجود"))</f>
        <v/>
      </c>
      <c r="G1863" s="24">
        <f>IF(OR(B1863&amp;""="",NOT(ISNUMBER(A1863))),"",IF(COUNTIFS($B$6:$B$2005,B1863&amp;"",$A$6:$A$2005,"&gt;"&amp;A1863)=0,1,0))</f>
        <v/>
      </c>
    </row>
    <row r="1864">
      <c r="A1864" s="13" t="n"/>
      <c r="B1864" s="5" t="n"/>
      <c r="C1864" s="19" t="n"/>
      <c r="D1864" s="5" t="n"/>
      <c r="E1864" s="5" t="n"/>
      <c r="F1864" s="6">
        <f>IF(B1864&amp;""="","",IFERROR(INDEX('الطلاب'!$C$6:$C$505,MATCH(B1864&amp;"",'الطلاب'!$A$6:$A$505,0))&amp;"","كود غير موجود"))</f>
        <v/>
      </c>
      <c r="G1864" s="24">
        <f>IF(OR(B1864&amp;""="",NOT(ISNUMBER(A1864))),"",IF(COUNTIFS($B$6:$B$2005,B1864&amp;"",$A$6:$A$2005,"&gt;"&amp;A1864)=0,1,0))</f>
        <v/>
      </c>
    </row>
    <row r="1865">
      <c r="A1865" s="13" t="n"/>
      <c r="B1865" s="5" t="n"/>
      <c r="C1865" s="19" t="n"/>
      <c r="D1865" s="5" t="n"/>
      <c r="E1865" s="5" t="n"/>
      <c r="F1865" s="6">
        <f>IF(B1865&amp;""="","",IFERROR(INDEX('الطلاب'!$C$6:$C$505,MATCH(B1865&amp;"",'الطلاب'!$A$6:$A$505,0))&amp;"","كود غير موجود"))</f>
        <v/>
      </c>
      <c r="G1865" s="24">
        <f>IF(OR(B1865&amp;""="",NOT(ISNUMBER(A1865))),"",IF(COUNTIFS($B$6:$B$2005,B1865&amp;"",$A$6:$A$2005,"&gt;"&amp;A1865)=0,1,0))</f>
        <v/>
      </c>
    </row>
    <row r="1866">
      <c r="A1866" s="13" t="n"/>
      <c r="B1866" s="5" t="n"/>
      <c r="C1866" s="19" t="n"/>
      <c r="D1866" s="5" t="n"/>
      <c r="E1866" s="5" t="n"/>
      <c r="F1866" s="6">
        <f>IF(B1866&amp;""="","",IFERROR(INDEX('الطلاب'!$C$6:$C$505,MATCH(B1866&amp;"",'الطلاب'!$A$6:$A$505,0))&amp;"","كود غير موجود"))</f>
        <v/>
      </c>
      <c r="G1866" s="24">
        <f>IF(OR(B1866&amp;""="",NOT(ISNUMBER(A1866))),"",IF(COUNTIFS($B$6:$B$2005,B1866&amp;"",$A$6:$A$2005,"&gt;"&amp;A1866)=0,1,0))</f>
        <v/>
      </c>
    </row>
    <row r="1867">
      <c r="A1867" s="13" t="n"/>
      <c r="B1867" s="5" t="n"/>
      <c r="C1867" s="19" t="n"/>
      <c r="D1867" s="5" t="n"/>
      <c r="E1867" s="5" t="n"/>
      <c r="F1867" s="6">
        <f>IF(B1867&amp;""="","",IFERROR(INDEX('الطلاب'!$C$6:$C$505,MATCH(B1867&amp;"",'الطلاب'!$A$6:$A$505,0))&amp;"","كود غير موجود"))</f>
        <v/>
      </c>
      <c r="G1867" s="24">
        <f>IF(OR(B1867&amp;""="",NOT(ISNUMBER(A1867))),"",IF(COUNTIFS($B$6:$B$2005,B1867&amp;"",$A$6:$A$2005,"&gt;"&amp;A1867)=0,1,0))</f>
        <v/>
      </c>
    </row>
    <row r="1868">
      <c r="A1868" s="13" t="n"/>
      <c r="B1868" s="5" t="n"/>
      <c r="C1868" s="19" t="n"/>
      <c r="D1868" s="5" t="n"/>
      <c r="E1868" s="5" t="n"/>
      <c r="F1868" s="6">
        <f>IF(B1868&amp;""="","",IFERROR(INDEX('الطلاب'!$C$6:$C$505,MATCH(B1868&amp;"",'الطلاب'!$A$6:$A$505,0))&amp;"","كود غير موجود"))</f>
        <v/>
      </c>
      <c r="G1868" s="24">
        <f>IF(OR(B1868&amp;""="",NOT(ISNUMBER(A1868))),"",IF(COUNTIFS($B$6:$B$2005,B1868&amp;"",$A$6:$A$2005,"&gt;"&amp;A1868)=0,1,0))</f>
        <v/>
      </c>
    </row>
    <row r="1869">
      <c r="A1869" s="13" t="n"/>
      <c r="B1869" s="5" t="n"/>
      <c r="C1869" s="19" t="n"/>
      <c r="D1869" s="5" t="n"/>
      <c r="E1869" s="5" t="n"/>
      <c r="F1869" s="6">
        <f>IF(B1869&amp;""="","",IFERROR(INDEX('الطلاب'!$C$6:$C$505,MATCH(B1869&amp;"",'الطلاب'!$A$6:$A$505,0))&amp;"","كود غير موجود"))</f>
        <v/>
      </c>
      <c r="G1869" s="24">
        <f>IF(OR(B1869&amp;""="",NOT(ISNUMBER(A1869))),"",IF(COUNTIFS($B$6:$B$2005,B1869&amp;"",$A$6:$A$2005,"&gt;"&amp;A1869)=0,1,0))</f>
        <v/>
      </c>
    </row>
    <row r="1870">
      <c r="A1870" s="13" t="n"/>
      <c r="B1870" s="5" t="n"/>
      <c r="C1870" s="19" t="n"/>
      <c r="D1870" s="5" t="n"/>
      <c r="E1870" s="5" t="n"/>
      <c r="F1870" s="6">
        <f>IF(B1870&amp;""="","",IFERROR(INDEX('الطلاب'!$C$6:$C$505,MATCH(B1870&amp;"",'الطلاب'!$A$6:$A$505,0))&amp;"","كود غير موجود"))</f>
        <v/>
      </c>
      <c r="G1870" s="24">
        <f>IF(OR(B1870&amp;""="",NOT(ISNUMBER(A1870))),"",IF(COUNTIFS($B$6:$B$2005,B1870&amp;"",$A$6:$A$2005,"&gt;"&amp;A1870)=0,1,0))</f>
        <v/>
      </c>
    </row>
    <row r="1871">
      <c r="A1871" s="13" t="n"/>
      <c r="B1871" s="5" t="n"/>
      <c r="C1871" s="19" t="n"/>
      <c r="D1871" s="5" t="n"/>
      <c r="E1871" s="5" t="n"/>
      <c r="F1871" s="6">
        <f>IF(B1871&amp;""="","",IFERROR(INDEX('الطلاب'!$C$6:$C$505,MATCH(B1871&amp;"",'الطلاب'!$A$6:$A$505,0))&amp;"","كود غير موجود"))</f>
        <v/>
      </c>
      <c r="G1871" s="24">
        <f>IF(OR(B1871&amp;""="",NOT(ISNUMBER(A1871))),"",IF(COUNTIFS($B$6:$B$2005,B1871&amp;"",$A$6:$A$2005,"&gt;"&amp;A1871)=0,1,0))</f>
        <v/>
      </c>
    </row>
    <row r="1872">
      <c r="A1872" s="13" t="n"/>
      <c r="B1872" s="5" t="n"/>
      <c r="C1872" s="19" t="n"/>
      <c r="D1872" s="5" t="n"/>
      <c r="E1872" s="5" t="n"/>
      <c r="F1872" s="6">
        <f>IF(B1872&amp;""="","",IFERROR(INDEX('الطلاب'!$C$6:$C$505,MATCH(B1872&amp;"",'الطلاب'!$A$6:$A$505,0))&amp;"","كود غير موجود"))</f>
        <v/>
      </c>
      <c r="G1872" s="24">
        <f>IF(OR(B1872&amp;""="",NOT(ISNUMBER(A1872))),"",IF(COUNTIFS($B$6:$B$2005,B1872&amp;"",$A$6:$A$2005,"&gt;"&amp;A1872)=0,1,0))</f>
        <v/>
      </c>
    </row>
    <row r="1873">
      <c r="A1873" s="13" t="n"/>
      <c r="B1873" s="5" t="n"/>
      <c r="C1873" s="19" t="n"/>
      <c r="D1873" s="5" t="n"/>
      <c r="E1873" s="5" t="n"/>
      <c r="F1873" s="6">
        <f>IF(B1873&amp;""="","",IFERROR(INDEX('الطلاب'!$C$6:$C$505,MATCH(B1873&amp;"",'الطلاب'!$A$6:$A$505,0))&amp;"","كود غير موجود"))</f>
        <v/>
      </c>
      <c r="G1873" s="24">
        <f>IF(OR(B1873&amp;""="",NOT(ISNUMBER(A1873))),"",IF(COUNTIFS($B$6:$B$2005,B1873&amp;"",$A$6:$A$2005,"&gt;"&amp;A1873)=0,1,0))</f>
        <v/>
      </c>
    </row>
    <row r="1874">
      <c r="A1874" s="13" t="n"/>
      <c r="B1874" s="5" t="n"/>
      <c r="C1874" s="19" t="n"/>
      <c r="D1874" s="5" t="n"/>
      <c r="E1874" s="5" t="n"/>
      <c r="F1874" s="6">
        <f>IF(B1874&amp;""="","",IFERROR(INDEX('الطلاب'!$C$6:$C$505,MATCH(B1874&amp;"",'الطلاب'!$A$6:$A$505,0))&amp;"","كود غير موجود"))</f>
        <v/>
      </c>
      <c r="G1874" s="24">
        <f>IF(OR(B1874&amp;""="",NOT(ISNUMBER(A1874))),"",IF(COUNTIFS($B$6:$B$2005,B1874&amp;"",$A$6:$A$2005,"&gt;"&amp;A1874)=0,1,0))</f>
        <v/>
      </c>
    </row>
    <row r="1875">
      <c r="A1875" s="13" t="n"/>
      <c r="B1875" s="5" t="n"/>
      <c r="C1875" s="19" t="n"/>
      <c r="D1875" s="5" t="n"/>
      <c r="E1875" s="5" t="n"/>
      <c r="F1875" s="6">
        <f>IF(B1875&amp;""="","",IFERROR(INDEX('الطلاب'!$C$6:$C$505,MATCH(B1875&amp;"",'الطلاب'!$A$6:$A$505,0))&amp;"","كود غير موجود"))</f>
        <v/>
      </c>
      <c r="G1875" s="24">
        <f>IF(OR(B1875&amp;""="",NOT(ISNUMBER(A1875))),"",IF(COUNTIFS($B$6:$B$2005,B1875&amp;"",$A$6:$A$2005,"&gt;"&amp;A1875)=0,1,0))</f>
        <v/>
      </c>
    </row>
    <row r="1876">
      <c r="A1876" s="13" t="n"/>
      <c r="B1876" s="5" t="n"/>
      <c r="C1876" s="19" t="n"/>
      <c r="D1876" s="5" t="n"/>
      <c r="E1876" s="5" t="n"/>
      <c r="F1876" s="6">
        <f>IF(B1876&amp;""="","",IFERROR(INDEX('الطلاب'!$C$6:$C$505,MATCH(B1876&amp;"",'الطلاب'!$A$6:$A$505,0))&amp;"","كود غير موجود"))</f>
        <v/>
      </c>
      <c r="G1876" s="24">
        <f>IF(OR(B1876&amp;""="",NOT(ISNUMBER(A1876))),"",IF(COUNTIFS($B$6:$B$2005,B1876&amp;"",$A$6:$A$2005,"&gt;"&amp;A1876)=0,1,0))</f>
        <v/>
      </c>
    </row>
    <row r="1877">
      <c r="A1877" s="13" t="n"/>
      <c r="B1877" s="5" t="n"/>
      <c r="C1877" s="19" t="n"/>
      <c r="D1877" s="5" t="n"/>
      <c r="E1877" s="5" t="n"/>
      <c r="F1877" s="6">
        <f>IF(B1877&amp;""="","",IFERROR(INDEX('الطلاب'!$C$6:$C$505,MATCH(B1877&amp;"",'الطلاب'!$A$6:$A$505,0))&amp;"","كود غير موجود"))</f>
        <v/>
      </c>
      <c r="G1877" s="24">
        <f>IF(OR(B1877&amp;""="",NOT(ISNUMBER(A1877))),"",IF(COUNTIFS($B$6:$B$2005,B1877&amp;"",$A$6:$A$2005,"&gt;"&amp;A1877)=0,1,0))</f>
        <v/>
      </c>
    </row>
    <row r="1878">
      <c r="A1878" s="13" t="n"/>
      <c r="B1878" s="5" t="n"/>
      <c r="C1878" s="19" t="n"/>
      <c r="D1878" s="5" t="n"/>
      <c r="E1878" s="5" t="n"/>
      <c r="F1878" s="6">
        <f>IF(B1878&amp;""="","",IFERROR(INDEX('الطلاب'!$C$6:$C$505,MATCH(B1878&amp;"",'الطلاب'!$A$6:$A$505,0))&amp;"","كود غير موجود"))</f>
        <v/>
      </c>
      <c r="G1878" s="24">
        <f>IF(OR(B1878&amp;""="",NOT(ISNUMBER(A1878))),"",IF(COUNTIFS($B$6:$B$2005,B1878&amp;"",$A$6:$A$2005,"&gt;"&amp;A1878)=0,1,0))</f>
        <v/>
      </c>
    </row>
    <row r="1879">
      <c r="A1879" s="13" t="n"/>
      <c r="B1879" s="5" t="n"/>
      <c r="C1879" s="19" t="n"/>
      <c r="D1879" s="5" t="n"/>
      <c r="E1879" s="5" t="n"/>
      <c r="F1879" s="6">
        <f>IF(B1879&amp;""="","",IFERROR(INDEX('الطلاب'!$C$6:$C$505,MATCH(B1879&amp;"",'الطلاب'!$A$6:$A$505,0))&amp;"","كود غير موجود"))</f>
        <v/>
      </c>
      <c r="G1879" s="24">
        <f>IF(OR(B1879&amp;""="",NOT(ISNUMBER(A1879))),"",IF(COUNTIFS($B$6:$B$2005,B1879&amp;"",$A$6:$A$2005,"&gt;"&amp;A1879)=0,1,0))</f>
        <v/>
      </c>
    </row>
    <row r="1880">
      <c r="A1880" s="13" t="n"/>
      <c r="B1880" s="5" t="n"/>
      <c r="C1880" s="19" t="n"/>
      <c r="D1880" s="5" t="n"/>
      <c r="E1880" s="5" t="n"/>
      <c r="F1880" s="6">
        <f>IF(B1880&amp;""="","",IFERROR(INDEX('الطلاب'!$C$6:$C$505,MATCH(B1880&amp;"",'الطلاب'!$A$6:$A$505,0))&amp;"","كود غير موجود"))</f>
        <v/>
      </c>
      <c r="G1880" s="24">
        <f>IF(OR(B1880&amp;""="",NOT(ISNUMBER(A1880))),"",IF(COUNTIFS($B$6:$B$2005,B1880&amp;"",$A$6:$A$2005,"&gt;"&amp;A1880)=0,1,0))</f>
        <v/>
      </c>
    </row>
    <row r="1881">
      <c r="A1881" s="13" t="n"/>
      <c r="B1881" s="5" t="n"/>
      <c r="C1881" s="19" t="n"/>
      <c r="D1881" s="5" t="n"/>
      <c r="E1881" s="5" t="n"/>
      <c r="F1881" s="6">
        <f>IF(B1881&amp;""="","",IFERROR(INDEX('الطلاب'!$C$6:$C$505,MATCH(B1881&amp;"",'الطلاب'!$A$6:$A$505,0))&amp;"","كود غير موجود"))</f>
        <v/>
      </c>
      <c r="G1881" s="24">
        <f>IF(OR(B1881&amp;""="",NOT(ISNUMBER(A1881))),"",IF(COUNTIFS($B$6:$B$2005,B1881&amp;"",$A$6:$A$2005,"&gt;"&amp;A1881)=0,1,0))</f>
        <v/>
      </c>
    </row>
    <row r="1882">
      <c r="A1882" s="13" t="n"/>
      <c r="B1882" s="5" t="n"/>
      <c r="C1882" s="19" t="n"/>
      <c r="D1882" s="5" t="n"/>
      <c r="E1882" s="5" t="n"/>
      <c r="F1882" s="6">
        <f>IF(B1882&amp;""="","",IFERROR(INDEX('الطلاب'!$C$6:$C$505,MATCH(B1882&amp;"",'الطلاب'!$A$6:$A$505,0))&amp;"","كود غير موجود"))</f>
        <v/>
      </c>
      <c r="G1882" s="24">
        <f>IF(OR(B1882&amp;""="",NOT(ISNUMBER(A1882))),"",IF(COUNTIFS($B$6:$B$2005,B1882&amp;"",$A$6:$A$2005,"&gt;"&amp;A1882)=0,1,0))</f>
        <v/>
      </c>
    </row>
    <row r="1883">
      <c r="A1883" s="13" t="n"/>
      <c r="B1883" s="5" t="n"/>
      <c r="C1883" s="19" t="n"/>
      <c r="D1883" s="5" t="n"/>
      <c r="E1883" s="5" t="n"/>
      <c r="F1883" s="6">
        <f>IF(B1883&amp;""="","",IFERROR(INDEX('الطلاب'!$C$6:$C$505,MATCH(B1883&amp;"",'الطلاب'!$A$6:$A$505,0))&amp;"","كود غير موجود"))</f>
        <v/>
      </c>
      <c r="G1883" s="24">
        <f>IF(OR(B1883&amp;""="",NOT(ISNUMBER(A1883))),"",IF(COUNTIFS($B$6:$B$2005,B1883&amp;"",$A$6:$A$2005,"&gt;"&amp;A1883)=0,1,0))</f>
        <v/>
      </c>
    </row>
    <row r="1884">
      <c r="A1884" s="13" t="n"/>
      <c r="B1884" s="5" t="n"/>
      <c r="C1884" s="19" t="n"/>
      <c r="D1884" s="5" t="n"/>
      <c r="E1884" s="5" t="n"/>
      <c r="F1884" s="6">
        <f>IF(B1884&amp;""="","",IFERROR(INDEX('الطلاب'!$C$6:$C$505,MATCH(B1884&amp;"",'الطلاب'!$A$6:$A$505,0))&amp;"","كود غير موجود"))</f>
        <v/>
      </c>
      <c r="G1884" s="24">
        <f>IF(OR(B1884&amp;""="",NOT(ISNUMBER(A1884))),"",IF(COUNTIFS($B$6:$B$2005,B1884&amp;"",$A$6:$A$2005,"&gt;"&amp;A1884)=0,1,0))</f>
        <v/>
      </c>
    </row>
    <row r="1885">
      <c r="A1885" s="13" t="n"/>
      <c r="B1885" s="5" t="n"/>
      <c r="C1885" s="19" t="n"/>
      <c r="D1885" s="5" t="n"/>
      <c r="E1885" s="5" t="n"/>
      <c r="F1885" s="6">
        <f>IF(B1885&amp;""="","",IFERROR(INDEX('الطلاب'!$C$6:$C$505,MATCH(B1885&amp;"",'الطلاب'!$A$6:$A$505,0))&amp;"","كود غير موجود"))</f>
        <v/>
      </c>
      <c r="G1885" s="24">
        <f>IF(OR(B1885&amp;""="",NOT(ISNUMBER(A1885))),"",IF(COUNTIFS($B$6:$B$2005,B1885&amp;"",$A$6:$A$2005,"&gt;"&amp;A1885)=0,1,0))</f>
        <v/>
      </c>
    </row>
    <row r="1886">
      <c r="A1886" s="13" t="n"/>
      <c r="B1886" s="5" t="n"/>
      <c r="C1886" s="19" t="n"/>
      <c r="D1886" s="5" t="n"/>
      <c r="E1886" s="5" t="n"/>
      <c r="F1886" s="6">
        <f>IF(B1886&amp;""="","",IFERROR(INDEX('الطلاب'!$C$6:$C$505,MATCH(B1886&amp;"",'الطلاب'!$A$6:$A$505,0))&amp;"","كود غير موجود"))</f>
        <v/>
      </c>
      <c r="G1886" s="24">
        <f>IF(OR(B1886&amp;""="",NOT(ISNUMBER(A1886))),"",IF(COUNTIFS($B$6:$B$2005,B1886&amp;"",$A$6:$A$2005,"&gt;"&amp;A1886)=0,1,0))</f>
        <v/>
      </c>
    </row>
    <row r="1887">
      <c r="A1887" s="13" t="n"/>
      <c r="B1887" s="5" t="n"/>
      <c r="C1887" s="19" t="n"/>
      <c r="D1887" s="5" t="n"/>
      <c r="E1887" s="5" t="n"/>
      <c r="F1887" s="6">
        <f>IF(B1887&amp;""="","",IFERROR(INDEX('الطلاب'!$C$6:$C$505,MATCH(B1887&amp;"",'الطلاب'!$A$6:$A$505,0))&amp;"","كود غير موجود"))</f>
        <v/>
      </c>
      <c r="G1887" s="24">
        <f>IF(OR(B1887&amp;""="",NOT(ISNUMBER(A1887))),"",IF(COUNTIFS($B$6:$B$2005,B1887&amp;"",$A$6:$A$2005,"&gt;"&amp;A1887)=0,1,0))</f>
        <v/>
      </c>
    </row>
    <row r="1888">
      <c r="A1888" s="13" t="n"/>
      <c r="B1888" s="5" t="n"/>
      <c r="C1888" s="19" t="n"/>
      <c r="D1888" s="5" t="n"/>
      <c r="E1888" s="5" t="n"/>
      <c r="F1888" s="6">
        <f>IF(B1888&amp;""="","",IFERROR(INDEX('الطلاب'!$C$6:$C$505,MATCH(B1888&amp;"",'الطلاب'!$A$6:$A$505,0))&amp;"","كود غير موجود"))</f>
        <v/>
      </c>
      <c r="G1888" s="24">
        <f>IF(OR(B1888&amp;""="",NOT(ISNUMBER(A1888))),"",IF(COUNTIFS($B$6:$B$2005,B1888&amp;"",$A$6:$A$2005,"&gt;"&amp;A1888)=0,1,0))</f>
        <v/>
      </c>
    </row>
    <row r="1889">
      <c r="A1889" s="13" t="n"/>
      <c r="B1889" s="5" t="n"/>
      <c r="C1889" s="19" t="n"/>
      <c r="D1889" s="5" t="n"/>
      <c r="E1889" s="5" t="n"/>
      <c r="F1889" s="6">
        <f>IF(B1889&amp;""="","",IFERROR(INDEX('الطلاب'!$C$6:$C$505,MATCH(B1889&amp;"",'الطلاب'!$A$6:$A$505,0))&amp;"","كود غير موجود"))</f>
        <v/>
      </c>
      <c r="G1889" s="24">
        <f>IF(OR(B1889&amp;""="",NOT(ISNUMBER(A1889))),"",IF(COUNTIFS($B$6:$B$2005,B1889&amp;"",$A$6:$A$2005,"&gt;"&amp;A1889)=0,1,0))</f>
        <v/>
      </c>
    </row>
    <row r="1890">
      <c r="A1890" s="13" t="n"/>
      <c r="B1890" s="5" t="n"/>
      <c r="C1890" s="19" t="n"/>
      <c r="D1890" s="5" t="n"/>
      <c r="E1890" s="5" t="n"/>
      <c r="F1890" s="6">
        <f>IF(B1890&amp;""="","",IFERROR(INDEX('الطلاب'!$C$6:$C$505,MATCH(B1890&amp;"",'الطلاب'!$A$6:$A$505,0))&amp;"","كود غير موجود"))</f>
        <v/>
      </c>
      <c r="G1890" s="24">
        <f>IF(OR(B1890&amp;""="",NOT(ISNUMBER(A1890))),"",IF(COUNTIFS($B$6:$B$2005,B1890&amp;"",$A$6:$A$2005,"&gt;"&amp;A1890)=0,1,0))</f>
        <v/>
      </c>
    </row>
    <row r="1891">
      <c r="A1891" s="13" t="n"/>
      <c r="B1891" s="5" t="n"/>
      <c r="C1891" s="19" t="n"/>
      <c r="D1891" s="5" t="n"/>
      <c r="E1891" s="5" t="n"/>
      <c r="F1891" s="6">
        <f>IF(B1891&amp;""="","",IFERROR(INDEX('الطلاب'!$C$6:$C$505,MATCH(B1891&amp;"",'الطلاب'!$A$6:$A$505,0))&amp;"","كود غير موجود"))</f>
        <v/>
      </c>
      <c r="G1891" s="24">
        <f>IF(OR(B1891&amp;""="",NOT(ISNUMBER(A1891))),"",IF(COUNTIFS($B$6:$B$2005,B1891&amp;"",$A$6:$A$2005,"&gt;"&amp;A1891)=0,1,0))</f>
        <v/>
      </c>
    </row>
    <row r="1892">
      <c r="A1892" s="13" t="n"/>
      <c r="B1892" s="5" t="n"/>
      <c r="C1892" s="19" t="n"/>
      <c r="D1892" s="5" t="n"/>
      <c r="E1892" s="5" t="n"/>
      <c r="F1892" s="6">
        <f>IF(B1892&amp;""="","",IFERROR(INDEX('الطلاب'!$C$6:$C$505,MATCH(B1892&amp;"",'الطلاب'!$A$6:$A$505,0))&amp;"","كود غير موجود"))</f>
        <v/>
      </c>
      <c r="G1892" s="24">
        <f>IF(OR(B1892&amp;""="",NOT(ISNUMBER(A1892))),"",IF(COUNTIFS($B$6:$B$2005,B1892&amp;"",$A$6:$A$2005,"&gt;"&amp;A1892)=0,1,0))</f>
        <v/>
      </c>
    </row>
    <row r="1893">
      <c r="A1893" s="13" t="n"/>
      <c r="B1893" s="5" t="n"/>
      <c r="C1893" s="19" t="n"/>
      <c r="D1893" s="5" t="n"/>
      <c r="E1893" s="5" t="n"/>
      <c r="F1893" s="6">
        <f>IF(B1893&amp;""="","",IFERROR(INDEX('الطلاب'!$C$6:$C$505,MATCH(B1893&amp;"",'الطلاب'!$A$6:$A$505,0))&amp;"","كود غير موجود"))</f>
        <v/>
      </c>
      <c r="G1893" s="24">
        <f>IF(OR(B1893&amp;""="",NOT(ISNUMBER(A1893))),"",IF(COUNTIFS($B$6:$B$2005,B1893&amp;"",$A$6:$A$2005,"&gt;"&amp;A1893)=0,1,0))</f>
        <v/>
      </c>
    </row>
    <row r="1894">
      <c r="A1894" s="13" t="n"/>
      <c r="B1894" s="5" t="n"/>
      <c r="C1894" s="19" t="n"/>
      <c r="D1894" s="5" t="n"/>
      <c r="E1894" s="5" t="n"/>
      <c r="F1894" s="6">
        <f>IF(B1894&amp;""="","",IFERROR(INDEX('الطلاب'!$C$6:$C$505,MATCH(B1894&amp;"",'الطلاب'!$A$6:$A$505,0))&amp;"","كود غير موجود"))</f>
        <v/>
      </c>
      <c r="G1894" s="24">
        <f>IF(OR(B1894&amp;""="",NOT(ISNUMBER(A1894))),"",IF(COUNTIFS($B$6:$B$2005,B1894&amp;"",$A$6:$A$2005,"&gt;"&amp;A1894)=0,1,0))</f>
        <v/>
      </c>
    </row>
    <row r="1895">
      <c r="A1895" s="13" t="n"/>
      <c r="B1895" s="5" t="n"/>
      <c r="C1895" s="19" t="n"/>
      <c r="D1895" s="5" t="n"/>
      <c r="E1895" s="5" t="n"/>
      <c r="F1895" s="6">
        <f>IF(B1895&amp;""="","",IFERROR(INDEX('الطلاب'!$C$6:$C$505,MATCH(B1895&amp;"",'الطلاب'!$A$6:$A$505,0))&amp;"","كود غير موجود"))</f>
        <v/>
      </c>
      <c r="G1895" s="24">
        <f>IF(OR(B1895&amp;""="",NOT(ISNUMBER(A1895))),"",IF(COUNTIFS($B$6:$B$2005,B1895&amp;"",$A$6:$A$2005,"&gt;"&amp;A1895)=0,1,0))</f>
        <v/>
      </c>
    </row>
    <row r="1896">
      <c r="A1896" s="13" t="n"/>
      <c r="B1896" s="5" t="n"/>
      <c r="C1896" s="19" t="n"/>
      <c r="D1896" s="5" t="n"/>
      <c r="E1896" s="5" t="n"/>
      <c r="F1896" s="6">
        <f>IF(B1896&amp;""="","",IFERROR(INDEX('الطلاب'!$C$6:$C$505,MATCH(B1896&amp;"",'الطلاب'!$A$6:$A$505,0))&amp;"","كود غير موجود"))</f>
        <v/>
      </c>
      <c r="G1896" s="24">
        <f>IF(OR(B1896&amp;""="",NOT(ISNUMBER(A1896))),"",IF(COUNTIFS($B$6:$B$2005,B1896&amp;"",$A$6:$A$2005,"&gt;"&amp;A1896)=0,1,0))</f>
        <v/>
      </c>
    </row>
    <row r="1897">
      <c r="A1897" s="13" t="n"/>
      <c r="B1897" s="5" t="n"/>
      <c r="C1897" s="19" t="n"/>
      <c r="D1897" s="5" t="n"/>
      <c r="E1897" s="5" t="n"/>
      <c r="F1897" s="6">
        <f>IF(B1897&amp;""="","",IFERROR(INDEX('الطلاب'!$C$6:$C$505,MATCH(B1897&amp;"",'الطلاب'!$A$6:$A$505,0))&amp;"","كود غير موجود"))</f>
        <v/>
      </c>
      <c r="G1897" s="24">
        <f>IF(OR(B1897&amp;""="",NOT(ISNUMBER(A1897))),"",IF(COUNTIFS($B$6:$B$2005,B1897&amp;"",$A$6:$A$2005,"&gt;"&amp;A1897)=0,1,0))</f>
        <v/>
      </c>
    </row>
    <row r="1898">
      <c r="A1898" s="13" t="n"/>
      <c r="B1898" s="5" t="n"/>
      <c r="C1898" s="19" t="n"/>
      <c r="D1898" s="5" t="n"/>
      <c r="E1898" s="5" t="n"/>
      <c r="F1898" s="6">
        <f>IF(B1898&amp;""="","",IFERROR(INDEX('الطلاب'!$C$6:$C$505,MATCH(B1898&amp;"",'الطلاب'!$A$6:$A$505,0))&amp;"","كود غير موجود"))</f>
        <v/>
      </c>
      <c r="G1898" s="24">
        <f>IF(OR(B1898&amp;""="",NOT(ISNUMBER(A1898))),"",IF(COUNTIFS($B$6:$B$2005,B1898&amp;"",$A$6:$A$2005,"&gt;"&amp;A1898)=0,1,0))</f>
        <v/>
      </c>
    </row>
    <row r="1899">
      <c r="A1899" s="13" t="n"/>
      <c r="B1899" s="5" t="n"/>
      <c r="C1899" s="19" t="n"/>
      <c r="D1899" s="5" t="n"/>
      <c r="E1899" s="5" t="n"/>
      <c r="F1899" s="6">
        <f>IF(B1899&amp;""="","",IFERROR(INDEX('الطلاب'!$C$6:$C$505,MATCH(B1899&amp;"",'الطلاب'!$A$6:$A$505,0))&amp;"","كود غير موجود"))</f>
        <v/>
      </c>
      <c r="G1899" s="24">
        <f>IF(OR(B1899&amp;""="",NOT(ISNUMBER(A1899))),"",IF(COUNTIFS($B$6:$B$2005,B1899&amp;"",$A$6:$A$2005,"&gt;"&amp;A1899)=0,1,0))</f>
        <v/>
      </c>
    </row>
    <row r="1900">
      <c r="A1900" s="13" t="n"/>
      <c r="B1900" s="5" t="n"/>
      <c r="C1900" s="19" t="n"/>
      <c r="D1900" s="5" t="n"/>
      <c r="E1900" s="5" t="n"/>
      <c r="F1900" s="6">
        <f>IF(B1900&amp;""="","",IFERROR(INDEX('الطلاب'!$C$6:$C$505,MATCH(B1900&amp;"",'الطلاب'!$A$6:$A$505,0))&amp;"","كود غير موجود"))</f>
        <v/>
      </c>
      <c r="G1900" s="24">
        <f>IF(OR(B1900&amp;""="",NOT(ISNUMBER(A1900))),"",IF(COUNTIFS($B$6:$B$2005,B1900&amp;"",$A$6:$A$2005,"&gt;"&amp;A1900)=0,1,0))</f>
        <v/>
      </c>
    </row>
    <row r="1901">
      <c r="A1901" s="13" t="n"/>
      <c r="B1901" s="5" t="n"/>
      <c r="C1901" s="19" t="n"/>
      <c r="D1901" s="5" t="n"/>
      <c r="E1901" s="5" t="n"/>
      <c r="F1901" s="6">
        <f>IF(B1901&amp;""="","",IFERROR(INDEX('الطلاب'!$C$6:$C$505,MATCH(B1901&amp;"",'الطلاب'!$A$6:$A$505,0))&amp;"","كود غير موجود"))</f>
        <v/>
      </c>
      <c r="G1901" s="24">
        <f>IF(OR(B1901&amp;""="",NOT(ISNUMBER(A1901))),"",IF(COUNTIFS($B$6:$B$2005,B1901&amp;"",$A$6:$A$2005,"&gt;"&amp;A1901)=0,1,0))</f>
        <v/>
      </c>
    </row>
    <row r="1902">
      <c r="A1902" s="13" t="n"/>
      <c r="B1902" s="5" t="n"/>
      <c r="C1902" s="19" t="n"/>
      <c r="D1902" s="5" t="n"/>
      <c r="E1902" s="5" t="n"/>
      <c r="F1902" s="6">
        <f>IF(B1902&amp;""="","",IFERROR(INDEX('الطلاب'!$C$6:$C$505,MATCH(B1902&amp;"",'الطلاب'!$A$6:$A$505,0))&amp;"","كود غير موجود"))</f>
        <v/>
      </c>
      <c r="G1902" s="24">
        <f>IF(OR(B1902&amp;""="",NOT(ISNUMBER(A1902))),"",IF(COUNTIFS($B$6:$B$2005,B1902&amp;"",$A$6:$A$2005,"&gt;"&amp;A1902)=0,1,0))</f>
        <v/>
      </c>
    </row>
    <row r="1903">
      <c r="A1903" s="13" t="n"/>
      <c r="B1903" s="5" t="n"/>
      <c r="C1903" s="19" t="n"/>
      <c r="D1903" s="5" t="n"/>
      <c r="E1903" s="5" t="n"/>
      <c r="F1903" s="6">
        <f>IF(B1903&amp;""="","",IFERROR(INDEX('الطلاب'!$C$6:$C$505,MATCH(B1903&amp;"",'الطلاب'!$A$6:$A$505,0))&amp;"","كود غير موجود"))</f>
        <v/>
      </c>
      <c r="G1903" s="24">
        <f>IF(OR(B1903&amp;""="",NOT(ISNUMBER(A1903))),"",IF(COUNTIFS($B$6:$B$2005,B1903&amp;"",$A$6:$A$2005,"&gt;"&amp;A1903)=0,1,0))</f>
        <v/>
      </c>
    </row>
    <row r="1904">
      <c r="A1904" s="13" t="n"/>
      <c r="B1904" s="5" t="n"/>
      <c r="C1904" s="19" t="n"/>
      <c r="D1904" s="5" t="n"/>
      <c r="E1904" s="5" t="n"/>
      <c r="F1904" s="6">
        <f>IF(B1904&amp;""="","",IFERROR(INDEX('الطلاب'!$C$6:$C$505,MATCH(B1904&amp;"",'الطلاب'!$A$6:$A$505,0))&amp;"","كود غير موجود"))</f>
        <v/>
      </c>
      <c r="G1904" s="24">
        <f>IF(OR(B1904&amp;""="",NOT(ISNUMBER(A1904))),"",IF(COUNTIFS($B$6:$B$2005,B1904&amp;"",$A$6:$A$2005,"&gt;"&amp;A1904)=0,1,0))</f>
        <v/>
      </c>
    </row>
    <row r="1905">
      <c r="A1905" s="13" t="n"/>
      <c r="B1905" s="5" t="n"/>
      <c r="C1905" s="19" t="n"/>
      <c r="D1905" s="5" t="n"/>
      <c r="E1905" s="5" t="n"/>
      <c r="F1905" s="6">
        <f>IF(B1905&amp;""="","",IFERROR(INDEX('الطلاب'!$C$6:$C$505,MATCH(B1905&amp;"",'الطلاب'!$A$6:$A$505,0))&amp;"","كود غير موجود"))</f>
        <v/>
      </c>
      <c r="G1905" s="24">
        <f>IF(OR(B1905&amp;""="",NOT(ISNUMBER(A1905))),"",IF(COUNTIFS($B$6:$B$2005,B1905&amp;"",$A$6:$A$2005,"&gt;"&amp;A1905)=0,1,0))</f>
        <v/>
      </c>
    </row>
    <row r="1906">
      <c r="A1906" s="13" t="n"/>
      <c r="B1906" s="5" t="n"/>
      <c r="C1906" s="19" t="n"/>
      <c r="D1906" s="5" t="n"/>
      <c r="E1906" s="5" t="n"/>
      <c r="F1906" s="6">
        <f>IF(B1906&amp;""="","",IFERROR(INDEX('الطلاب'!$C$6:$C$505,MATCH(B1906&amp;"",'الطلاب'!$A$6:$A$505,0))&amp;"","كود غير موجود"))</f>
        <v/>
      </c>
      <c r="G1906" s="24">
        <f>IF(OR(B1906&amp;""="",NOT(ISNUMBER(A1906))),"",IF(COUNTIFS($B$6:$B$2005,B1906&amp;"",$A$6:$A$2005,"&gt;"&amp;A1906)=0,1,0))</f>
        <v/>
      </c>
    </row>
    <row r="1907">
      <c r="A1907" s="13" t="n"/>
      <c r="B1907" s="5" t="n"/>
      <c r="C1907" s="19" t="n"/>
      <c r="D1907" s="5" t="n"/>
      <c r="E1907" s="5" t="n"/>
      <c r="F1907" s="6">
        <f>IF(B1907&amp;""="","",IFERROR(INDEX('الطلاب'!$C$6:$C$505,MATCH(B1907&amp;"",'الطلاب'!$A$6:$A$505,0))&amp;"","كود غير موجود"))</f>
        <v/>
      </c>
      <c r="G1907" s="24">
        <f>IF(OR(B1907&amp;""="",NOT(ISNUMBER(A1907))),"",IF(COUNTIFS($B$6:$B$2005,B1907&amp;"",$A$6:$A$2005,"&gt;"&amp;A1907)=0,1,0))</f>
        <v/>
      </c>
    </row>
    <row r="1908">
      <c r="A1908" s="13" t="n"/>
      <c r="B1908" s="5" t="n"/>
      <c r="C1908" s="19" t="n"/>
      <c r="D1908" s="5" t="n"/>
      <c r="E1908" s="5" t="n"/>
      <c r="F1908" s="6">
        <f>IF(B1908&amp;""="","",IFERROR(INDEX('الطلاب'!$C$6:$C$505,MATCH(B1908&amp;"",'الطلاب'!$A$6:$A$505,0))&amp;"","كود غير موجود"))</f>
        <v/>
      </c>
      <c r="G1908" s="24">
        <f>IF(OR(B1908&amp;""="",NOT(ISNUMBER(A1908))),"",IF(COUNTIFS($B$6:$B$2005,B1908&amp;"",$A$6:$A$2005,"&gt;"&amp;A1908)=0,1,0))</f>
        <v/>
      </c>
    </row>
    <row r="1909">
      <c r="A1909" s="13" t="n"/>
      <c r="B1909" s="5" t="n"/>
      <c r="C1909" s="19" t="n"/>
      <c r="D1909" s="5" t="n"/>
      <c r="E1909" s="5" t="n"/>
      <c r="F1909" s="6">
        <f>IF(B1909&amp;""="","",IFERROR(INDEX('الطلاب'!$C$6:$C$505,MATCH(B1909&amp;"",'الطلاب'!$A$6:$A$505,0))&amp;"","كود غير موجود"))</f>
        <v/>
      </c>
      <c r="G1909" s="24">
        <f>IF(OR(B1909&amp;""="",NOT(ISNUMBER(A1909))),"",IF(COUNTIFS($B$6:$B$2005,B1909&amp;"",$A$6:$A$2005,"&gt;"&amp;A1909)=0,1,0))</f>
        <v/>
      </c>
    </row>
    <row r="1910">
      <c r="A1910" s="13" t="n"/>
      <c r="B1910" s="5" t="n"/>
      <c r="C1910" s="19" t="n"/>
      <c r="D1910" s="5" t="n"/>
      <c r="E1910" s="5" t="n"/>
      <c r="F1910" s="6">
        <f>IF(B1910&amp;""="","",IFERROR(INDEX('الطلاب'!$C$6:$C$505,MATCH(B1910&amp;"",'الطلاب'!$A$6:$A$505,0))&amp;"","كود غير موجود"))</f>
        <v/>
      </c>
      <c r="G1910" s="24">
        <f>IF(OR(B1910&amp;""="",NOT(ISNUMBER(A1910))),"",IF(COUNTIFS($B$6:$B$2005,B1910&amp;"",$A$6:$A$2005,"&gt;"&amp;A1910)=0,1,0))</f>
        <v/>
      </c>
    </row>
    <row r="1911">
      <c r="A1911" s="13" t="n"/>
      <c r="B1911" s="5" t="n"/>
      <c r="C1911" s="19" t="n"/>
      <c r="D1911" s="5" t="n"/>
      <c r="E1911" s="5" t="n"/>
      <c r="F1911" s="6">
        <f>IF(B1911&amp;""="","",IFERROR(INDEX('الطلاب'!$C$6:$C$505,MATCH(B1911&amp;"",'الطلاب'!$A$6:$A$505,0))&amp;"","كود غير موجود"))</f>
        <v/>
      </c>
      <c r="G1911" s="24">
        <f>IF(OR(B1911&amp;""="",NOT(ISNUMBER(A1911))),"",IF(COUNTIFS($B$6:$B$2005,B1911&amp;"",$A$6:$A$2005,"&gt;"&amp;A1911)=0,1,0))</f>
        <v/>
      </c>
    </row>
    <row r="1912">
      <c r="A1912" s="13" t="n"/>
      <c r="B1912" s="5" t="n"/>
      <c r="C1912" s="19" t="n"/>
      <c r="D1912" s="5" t="n"/>
      <c r="E1912" s="5" t="n"/>
      <c r="F1912" s="6">
        <f>IF(B1912&amp;""="","",IFERROR(INDEX('الطلاب'!$C$6:$C$505,MATCH(B1912&amp;"",'الطلاب'!$A$6:$A$505,0))&amp;"","كود غير موجود"))</f>
        <v/>
      </c>
      <c r="G1912" s="24">
        <f>IF(OR(B1912&amp;""="",NOT(ISNUMBER(A1912))),"",IF(COUNTIFS($B$6:$B$2005,B1912&amp;"",$A$6:$A$2005,"&gt;"&amp;A1912)=0,1,0))</f>
        <v/>
      </c>
    </row>
    <row r="1913">
      <c r="A1913" s="13" t="n"/>
      <c r="B1913" s="5" t="n"/>
      <c r="C1913" s="19" t="n"/>
      <c r="D1913" s="5" t="n"/>
      <c r="E1913" s="5" t="n"/>
      <c r="F1913" s="6">
        <f>IF(B1913&amp;""="","",IFERROR(INDEX('الطلاب'!$C$6:$C$505,MATCH(B1913&amp;"",'الطلاب'!$A$6:$A$505,0))&amp;"","كود غير موجود"))</f>
        <v/>
      </c>
      <c r="G1913" s="24">
        <f>IF(OR(B1913&amp;""="",NOT(ISNUMBER(A1913))),"",IF(COUNTIFS($B$6:$B$2005,B1913&amp;"",$A$6:$A$2005,"&gt;"&amp;A1913)=0,1,0))</f>
        <v/>
      </c>
    </row>
    <row r="1914">
      <c r="A1914" s="13" t="n"/>
      <c r="B1914" s="5" t="n"/>
      <c r="C1914" s="19" t="n"/>
      <c r="D1914" s="5" t="n"/>
      <c r="E1914" s="5" t="n"/>
      <c r="F1914" s="6">
        <f>IF(B1914&amp;""="","",IFERROR(INDEX('الطلاب'!$C$6:$C$505,MATCH(B1914&amp;"",'الطلاب'!$A$6:$A$505,0))&amp;"","كود غير موجود"))</f>
        <v/>
      </c>
      <c r="G1914" s="24">
        <f>IF(OR(B1914&amp;""="",NOT(ISNUMBER(A1914))),"",IF(COUNTIFS($B$6:$B$2005,B1914&amp;"",$A$6:$A$2005,"&gt;"&amp;A1914)=0,1,0))</f>
        <v/>
      </c>
    </row>
    <row r="1915">
      <c r="A1915" s="13" t="n"/>
      <c r="B1915" s="5" t="n"/>
      <c r="C1915" s="19" t="n"/>
      <c r="D1915" s="5" t="n"/>
      <c r="E1915" s="5" t="n"/>
      <c r="F1915" s="6">
        <f>IF(B1915&amp;""="","",IFERROR(INDEX('الطلاب'!$C$6:$C$505,MATCH(B1915&amp;"",'الطلاب'!$A$6:$A$505,0))&amp;"","كود غير موجود"))</f>
        <v/>
      </c>
      <c r="G1915" s="24">
        <f>IF(OR(B1915&amp;""="",NOT(ISNUMBER(A1915))),"",IF(COUNTIFS($B$6:$B$2005,B1915&amp;"",$A$6:$A$2005,"&gt;"&amp;A1915)=0,1,0))</f>
        <v/>
      </c>
    </row>
    <row r="1916">
      <c r="A1916" s="13" t="n"/>
      <c r="B1916" s="5" t="n"/>
      <c r="C1916" s="19" t="n"/>
      <c r="D1916" s="5" t="n"/>
      <c r="E1916" s="5" t="n"/>
      <c r="F1916" s="6">
        <f>IF(B1916&amp;""="","",IFERROR(INDEX('الطلاب'!$C$6:$C$505,MATCH(B1916&amp;"",'الطلاب'!$A$6:$A$505,0))&amp;"","كود غير موجود"))</f>
        <v/>
      </c>
      <c r="G1916" s="24">
        <f>IF(OR(B1916&amp;""="",NOT(ISNUMBER(A1916))),"",IF(COUNTIFS($B$6:$B$2005,B1916&amp;"",$A$6:$A$2005,"&gt;"&amp;A1916)=0,1,0))</f>
        <v/>
      </c>
    </row>
    <row r="1917">
      <c r="A1917" s="13" t="n"/>
      <c r="B1917" s="5" t="n"/>
      <c r="C1917" s="19" t="n"/>
      <c r="D1917" s="5" t="n"/>
      <c r="E1917" s="5" t="n"/>
      <c r="F1917" s="6">
        <f>IF(B1917&amp;""="","",IFERROR(INDEX('الطلاب'!$C$6:$C$505,MATCH(B1917&amp;"",'الطلاب'!$A$6:$A$505,0))&amp;"","كود غير موجود"))</f>
        <v/>
      </c>
      <c r="G1917" s="24">
        <f>IF(OR(B1917&amp;""="",NOT(ISNUMBER(A1917))),"",IF(COUNTIFS($B$6:$B$2005,B1917&amp;"",$A$6:$A$2005,"&gt;"&amp;A1917)=0,1,0))</f>
        <v/>
      </c>
    </row>
    <row r="1918">
      <c r="A1918" s="13" t="n"/>
      <c r="B1918" s="5" t="n"/>
      <c r="C1918" s="19" t="n"/>
      <c r="D1918" s="5" t="n"/>
      <c r="E1918" s="5" t="n"/>
      <c r="F1918" s="6">
        <f>IF(B1918&amp;""="","",IFERROR(INDEX('الطلاب'!$C$6:$C$505,MATCH(B1918&amp;"",'الطلاب'!$A$6:$A$505,0))&amp;"","كود غير موجود"))</f>
        <v/>
      </c>
      <c r="G1918" s="24">
        <f>IF(OR(B1918&amp;""="",NOT(ISNUMBER(A1918))),"",IF(COUNTIFS($B$6:$B$2005,B1918&amp;"",$A$6:$A$2005,"&gt;"&amp;A1918)=0,1,0))</f>
        <v/>
      </c>
    </row>
    <row r="1919">
      <c r="A1919" s="13" t="n"/>
      <c r="B1919" s="5" t="n"/>
      <c r="C1919" s="19" t="n"/>
      <c r="D1919" s="5" t="n"/>
      <c r="E1919" s="5" t="n"/>
      <c r="F1919" s="6">
        <f>IF(B1919&amp;""="","",IFERROR(INDEX('الطلاب'!$C$6:$C$505,MATCH(B1919&amp;"",'الطلاب'!$A$6:$A$505,0))&amp;"","كود غير موجود"))</f>
        <v/>
      </c>
      <c r="G1919" s="24">
        <f>IF(OR(B1919&amp;""="",NOT(ISNUMBER(A1919))),"",IF(COUNTIFS($B$6:$B$2005,B1919&amp;"",$A$6:$A$2005,"&gt;"&amp;A1919)=0,1,0))</f>
        <v/>
      </c>
    </row>
    <row r="1920">
      <c r="A1920" s="13" t="n"/>
      <c r="B1920" s="5" t="n"/>
      <c r="C1920" s="19" t="n"/>
      <c r="D1920" s="5" t="n"/>
      <c r="E1920" s="5" t="n"/>
      <c r="F1920" s="6">
        <f>IF(B1920&amp;""="","",IFERROR(INDEX('الطلاب'!$C$6:$C$505,MATCH(B1920&amp;"",'الطلاب'!$A$6:$A$505,0))&amp;"","كود غير موجود"))</f>
        <v/>
      </c>
      <c r="G1920" s="24">
        <f>IF(OR(B1920&amp;""="",NOT(ISNUMBER(A1920))),"",IF(COUNTIFS($B$6:$B$2005,B1920&amp;"",$A$6:$A$2005,"&gt;"&amp;A1920)=0,1,0))</f>
        <v/>
      </c>
    </row>
    <row r="1921">
      <c r="A1921" s="13" t="n"/>
      <c r="B1921" s="5" t="n"/>
      <c r="C1921" s="19" t="n"/>
      <c r="D1921" s="5" t="n"/>
      <c r="E1921" s="5" t="n"/>
      <c r="F1921" s="6">
        <f>IF(B1921&amp;""="","",IFERROR(INDEX('الطلاب'!$C$6:$C$505,MATCH(B1921&amp;"",'الطلاب'!$A$6:$A$505,0))&amp;"","كود غير موجود"))</f>
        <v/>
      </c>
      <c r="G1921" s="24">
        <f>IF(OR(B1921&amp;""="",NOT(ISNUMBER(A1921))),"",IF(COUNTIFS($B$6:$B$2005,B1921&amp;"",$A$6:$A$2005,"&gt;"&amp;A1921)=0,1,0))</f>
        <v/>
      </c>
    </row>
    <row r="1922">
      <c r="A1922" s="13" t="n"/>
      <c r="B1922" s="5" t="n"/>
      <c r="C1922" s="19" t="n"/>
      <c r="D1922" s="5" t="n"/>
      <c r="E1922" s="5" t="n"/>
      <c r="F1922" s="6">
        <f>IF(B1922&amp;""="","",IFERROR(INDEX('الطلاب'!$C$6:$C$505,MATCH(B1922&amp;"",'الطلاب'!$A$6:$A$505,0))&amp;"","كود غير موجود"))</f>
        <v/>
      </c>
      <c r="G1922" s="24">
        <f>IF(OR(B1922&amp;""="",NOT(ISNUMBER(A1922))),"",IF(COUNTIFS($B$6:$B$2005,B1922&amp;"",$A$6:$A$2005,"&gt;"&amp;A1922)=0,1,0))</f>
        <v/>
      </c>
    </row>
    <row r="1923">
      <c r="A1923" s="13" t="n"/>
      <c r="B1923" s="5" t="n"/>
      <c r="C1923" s="19" t="n"/>
      <c r="D1923" s="5" t="n"/>
      <c r="E1923" s="5" t="n"/>
      <c r="F1923" s="6">
        <f>IF(B1923&amp;""="","",IFERROR(INDEX('الطلاب'!$C$6:$C$505,MATCH(B1923&amp;"",'الطلاب'!$A$6:$A$505,0))&amp;"","كود غير موجود"))</f>
        <v/>
      </c>
      <c r="G1923" s="24">
        <f>IF(OR(B1923&amp;""="",NOT(ISNUMBER(A1923))),"",IF(COUNTIFS($B$6:$B$2005,B1923&amp;"",$A$6:$A$2005,"&gt;"&amp;A1923)=0,1,0))</f>
        <v/>
      </c>
    </row>
    <row r="1924">
      <c r="A1924" s="13" t="n"/>
      <c r="B1924" s="5" t="n"/>
      <c r="C1924" s="19" t="n"/>
      <c r="D1924" s="5" t="n"/>
      <c r="E1924" s="5" t="n"/>
      <c r="F1924" s="6">
        <f>IF(B1924&amp;""="","",IFERROR(INDEX('الطلاب'!$C$6:$C$505,MATCH(B1924&amp;"",'الطلاب'!$A$6:$A$505,0))&amp;"","كود غير موجود"))</f>
        <v/>
      </c>
      <c r="G1924" s="24">
        <f>IF(OR(B1924&amp;""="",NOT(ISNUMBER(A1924))),"",IF(COUNTIFS($B$6:$B$2005,B1924&amp;"",$A$6:$A$2005,"&gt;"&amp;A1924)=0,1,0))</f>
        <v/>
      </c>
    </row>
    <row r="1925">
      <c r="A1925" s="13" t="n"/>
      <c r="B1925" s="5" t="n"/>
      <c r="C1925" s="19" t="n"/>
      <c r="D1925" s="5" t="n"/>
      <c r="E1925" s="5" t="n"/>
      <c r="F1925" s="6">
        <f>IF(B1925&amp;""="","",IFERROR(INDEX('الطلاب'!$C$6:$C$505,MATCH(B1925&amp;"",'الطلاب'!$A$6:$A$505,0))&amp;"","كود غير موجود"))</f>
        <v/>
      </c>
      <c r="G1925" s="24">
        <f>IF(OR(B1925&amp;""="",NOT(ISNUMBER(A1925))),"",IF(COUNTIFS($B$6:$B$2005,B1925&amp;"",$A$6:$A$2005,"&gt;"&amp;A1925)=0,1,0))</f>
        <v/>
      </c>
    </row>
    <row r="1926">
      <c r="A1926" s="13" t="n"/>
      <c r="B1926" s="5" t="n"/>
      <c r="C1926" s="19" t="n"/>
      <c r="D1926" s="5" t="n"/>
      <c r="E1926" s="5" t="n"/>
      <c r="F1926" s="6">
        <f>IF(B1926&amp;""="","",IFERROR(INDEX('الطلاب'!$C$6:$C$505,MATCH(B1926&amp;"",'الطلاب'!$A$6:$A$505,0))&amp;"","كود غير موجود"))</f>
        <v/>
      </c>
      <c r="G1926" s="24">
        <f>IF(OR(B1926&amp;""="",NOT(ISNUMBER(A1926))),"",IF(COUNTIFS($B$6:$B$2005,B1926&amp;"",$A$6:$A$2005,"&gt;"&amp;A1926)=0,1,0))</f>
        <v/>
      </c>
    </row>
    <row r="1927">
      <c r="A1927" s="13" t="n"/>
      <c r="B1927" s="5" t="n"/>
      <c r="C1927" s="19" t="n"/>
      <c r="D1927" s="5" t="n"/>
      <c r="E1927" s="5" t="n"/>
      <c r="F1927" s="6">
        <f>IF(B1927&amp;""="","",IFERROR(INDEX('الطلاب'!$C$6:$C$505,MATCH(B1927&amp;"",'الطلاب'!$A$6:$A$505,0))&amp;"","كود غير موجود"))</f>
        <v/>
      </c>
      <c r="G1927" s="24">
        <f>IF(OR(B1927&amp;""="",NOT(ISNUMBER(A1927))),"",IF(COUNTIFS($B$6:$B$2005,B1927&amp;"",$A$6:$A$2005,"&gt;"&amp;A1927)=0,1,0))</f>
        <v/>
      </c>
    </row>
    <row r="1928">
      <c r="A1928" s="13" t="n"/>
      <c r="B1928" s="5" t="n"/>
      <c r="C1928" s="19" t="n"/>
      <c r="D1928" s="5" t="n"/>
      <c r="E1928" s="5" t="n"/>
      <c r="F1928" s="6">
        <f>IF(B1928&amp;""="","",IFERROR(INDEX('الطلاب'!$C$6:$C$505,MATCH(B1928&amp;"",'الطلاب'!$A$6:$A$505,0))&amp;"","كود غير موجود"))</f>
        <v/>
      </c>
      <c r="G1928" s="24">
        <f>IF(OR(B1928&amp;""="",NOT(ISNUMBER(A1928))),"",IF(COUNTIFS($B$6:$B$2005,B1928&amp;"",$A$6:$A$2005,"&gt;"&amp;A1928)=0,1,0))</f>
        <v/>
      </c>
    </row>
    <row r="1929">
      <c r="A1929" s="13" t="n"/>
      <c r="B1929" s="5" t="n"/>
      <c r="C1929" s="19" t="n"/>
      <c r="D1929" s="5" t="n"/>
      <c r="E1929" s="5" t="n"/>
      <c r="F1929" s="6">
        <f>IF(B1929&amp;""="","",IFERROR(INDEX('الطلاب'!$C$6:$C$505,MATCH(B1929&amp;"",'الطلاب'!$A$6:$A$505,0))&amp;"","كود غير موجود"))</f>
        <v/>
      </c>
      <c r="G1929" s="24">
        <f>IF(OR(B1929&amp;""="",NOT(ISNUMBER(A1929))),"",IF(COUNTIFS($B$6:$B$2005,B1929&amp;"",$A$6:$A$2005,"&gt;"&amp;A1929)=0,1,0))</f>
        <v/>
      </c>
    </row>
    <row r="1930">
      <c r="A1930" s="13" t="n"/>
      <c r="B1930" s="5" t="n"/>
      <c r="C1930" s="19" t="n"/>
      <c r="D1930" s="5" t="n"/>
      <c r="E1930" s="5" t="n"/>
      <c r="F1930" s="6">
        <f>IF(B1930&amp;""="","",IFERROR(INDEX('الطلاب'!$C$6:$C$505,MATCH(B1930&amp;"",'الطلاب'!$A$6:$A$505,0))&amp;"","كود غير موجود"))</f>
        <v/>
      </c>
      <c r="G1930" s="24">
        <f>IF(OR(B1930&amp;""="",NOT(ISNUMBER(A1930))),"",IF(COUNTIFS($B$6:$B$2005,B1930&amp;"",$A$6:$A$2005,"&gt;"&amp;A1930)=0,1,0))</f>
        <v/>
      </c>
    </row>
    <row r="1931">
      <c r="A1931" s="13" t="n"/>
      <c r="B1931" s="5" t="n"/>
      <c r="C1931" s="19" t="n"/>
      <c r="D1931" s="5" t="n"/>
      <c r="E1931" s="5" t="n"/>
      <c r="F1931" s="6">
        <f>IF(B1931&amp;""="","",IFERROR(INDEX('الطلاب'!$C$6:$C$505,MATCH(B1931&amp;"",'الطلاب'!$A$6:$A$505,0))&amp;"","كود غير موجود"))</f>
        <v/>
      </c>
      <c r="G1931" s="24">
        <f>IF(OR(B1931&amp;""="",NOT(ISNUMBER(A1931))),"",IF(COUNTIFS($B$6:$B$2005,B1931&amp;"",$A$6:$A$2005,"&gt;"&amp;A1931)=0,1,0))</f>
        <v/>
      </c>
    </row>
    <row r="1932">
      <c r="A1932" s="13" t="n"/>
      <c r="B1932" s="5" t="n"/>
      <c r="C1932" s="19" t="n"/>
      <c r="D1932" s="5" t="n"/>
      <c r="E1932" s="5" t="n"/>
      <c r="F1932" s="6">
        <f>IF(B1932&amp;""="","",IFERROR(INDEX('الطلاب'!$C$6:$C$505,MATCH(B1932&amp;"",'الطلاب'!$A$6:$A$505,0))&amp;"","كود غير موجود"))</f>
        <v/>
      </c>
      <c r="G1932" s="24">
        <f>IF(OR(B1932&amp;""="",NOT(ISNUMBER(A1932))),"",IF(COUNTIFS($B$6:$B$2005,B1932&amp;"",$A$6:$A$2005,"&gt;"&amp;A1932)=0,1,0))</f>
        <v/>
      </c>
    </row>
    <row r="1933">
      <c r="A1933" s="13" t="n"/>
      <c r="B1933" s="5" t="n"/>
      <c r="C1933" s="19" t="n"/>
      <c r="D1933" s="5" t="n"/>
      <c r="E1933" s="5" t="n"/>
      <c r="F1933" s="6">
        <f>IF(B1933&amp;""="","",IFERROR(INDEX('الطلاب'!$C$6:$C$505,MATCH(B1933&amp;"",'الطلاب'!$A$6:$A$505,0))&amp;"","كود غير موجود"))</f>
        <v/>
      </c>
      <c r="G1933" s="24">
        <f>IF(OR(B1933&amp;""="",NOT(ISNUMBER(A1933))),"",IF(COUNTIFS($B$6:$B$2005,B1933&amp;"",$A$6:$A$2005,"&gt;"&amp;A1933)=0,1,0))</f>
        <v/>
      </c>
    </row>
    <row r="1934">
      <c r="A1934" s="13" t="n"/>
      <c r="B1934" s="5" t="n"/>
      <c r="C1934" s="19" t="n"/>
      <c r="D1934" s="5" t="n"/>
      <c r="E1934" s="5" t="n"/>
      <c r="F1934" s="6">
        <f>IF(B1934&amp;""="","",IFERROR(INDEX('الطلاب'!$C$6:$C$505,MATCH(B1934&amp;"",'الطلاب'!$A$6:$A$505,0))&amp;"","كود غير موجود"))</f>
        <v/>
      </c>
      <c r="G1934" s="24">
        <f>IF(OR(B1934&amp;""="",NOT(ISNUMBER(A1934))),"",IF(COUNTIFS($B$6:$B$2005,B1934&amp;"",$A$6:$A$2005,"&gt;"&amp;A1934)=0,1,0))</f>
        <v/>
      </c>
    </row>
    <row r="1935">
      <c r="A1935" s="13" t="n"/>
      <c r="B1935" s="5" t="n"/>
      <c r="C1935" s="19" t="n"/>
      <c r="D1935" s="5" t="n"/>
      <c r="E1935" s="5" t="n"/>
      <c r="F1935" s="6">
        <f>IF(B1935&amp;""="","",IFERROR(INDEX('الطلاب'!$C$6:$C$505,MATCH(B1935&amp;"",'الطلاب'!$A$6:$A$505,0))&amp;"","كود غير موجود"))</f>
        <v/>
      </c>
      <c r="G1935" s="24">
        <f>IF(OR(B1935&amp;""="",NOT(ISNUMBER(A1935))),"",IF(COUNTIFS($B$6:$B$2005,B1935&amp;"",$A$6:$A$2005,"&gt;"&amp;A1935)=0,1,0))</f>
        <v/>
      </c>
    </row>
    <row r="1936">
      <c r="A1936" s="13" t="n"/>
      <c r="B1936" s="5" t="n"/>
      <c r="C1936" s="19" t="n"/>
      <c r="D1936" s="5" t="n"/>
      <c r="E1936" s="5" t="n"/>
      <c r="F1936" s="6">
        <f>IF(B1936&amp;""="","",IFERROR(INDEX('الطلاب'!$C$6:$C$505,MATCH(B1936&amp;"",'الطلاب'!$A$6:$A$505,0))&amp;"","كود غير موجود"))</f>
        <v/>
      </c>
      <c r="G1936" s="24">
        <f>IF(OR(B1936&amp;""="",NOT(ISNUMBER(A1936))),"",IF(COUNTIFS($B$6:$B$2005,B1936&amp;"",$A$6:$A$2005,"&gt;"&amp;A1936)=0,1,0))</f>
        <v/>
      </c>
    </row>
    <row r="1937">
      <c r="A1937" s="13" t="n"/>
      <c r="B1937" s="5" t="n"/>
      <c r="C1937" s="19" t="n"/>
      <c r="D1937" s="5" t="n"/>
      <c r="E1937" s="5" t="n"/>
      <c r="F1937" s="6">
        <f>IF(B1937&amp;""="","",IFERROR(INDEX('الطلاب'!$C$6:$C$505,MATCH(B1937&amp;"",'الطلاب'!$A$6:$A$505,0))&amp;"","كود غير موجود"))</f>
        <v/>
      </c>
      <c r="G1937" s="24">
        <f>IF(OR(B1937&amp;""="",NOT(ISNUMBER(A1937))),"",IF(COUNTIFS($B$6:$B$2005,B1937&amp;"",$A$6:$A$2005,"&gt;"&amp;A1937)=0,1,0))</f>
        <v/>
      </c>
    </row>
    <row r="1938">
      <c r="A1938" s="13" t="n"/>
      <c r="B1938" s="5" t="n"/>
      <c r="C1938" s="19" t="n"/>
      <c r="D1938" s="5" t="n"/>
      <c r="E1938" s="5" t="n"/>
      <c r="F1938" s="6">
        <f>IF(B1938&amp;""="","",IFERROR(INDEX('الطلاب'!$C$6:$C$505,MATCH(B1938&amp;"",'الطلاب'!$A$6:$A$505,0))&amp;"","كود غير موجود"))</f>
        <v/>
      </c>
      <c r="G1938" s="24">
        <f>IF(OR(B1938&amp;""="",NOT(ISNUMBER(A1938))),"",IF(COUNTIFS($B$6:$B$2005,B1938&amp;"",$A$6:$A$2005,"&gt;"&amp;A1938)=0,1,0))</f>
        <v/>
      </c>
    </row>
    <row r="1939">
      <c r="A1939" s="13" t="n"/>
      <c r="B1939" s="5" t="n"/>
      <c r="C1939" s="19" t="n"/>
      <c r="D1939" s="5" t="n"/>
      <c r="E1939" s="5" t="n"/>
      <c r="F1939" s="6">
        <f>IF(B1939&amp;""="","",IFERROR(INDEX('الطلاب'!$C$6:$C$505,MATCH(B1939&amp;"",'الطلاب'!$A$6:$A$505,0))&amp;"","كود غير موجود"))</f>
        <v/>
      </c>
      <c r="G1939" s="24">
        <f>IF(OR(B1939&amp;""="",NOT(ISNUMBER(A1939))),"",IF(COUNTIFS($B$6:$B$2005,B1939&amp;"",$A$6:$A$2005,"&gt;"&amp;A1939)=0,1,0))</f>
        <v/>
      </c>
    </row>
    <row r="1940">
      <c r="A1940" s="13" t="n"/>
      <c r="B1940" s="5" t="n"/>
      <c r="C1940" s="19" t="n"/>
      <c r="D1940" s="5" t="n"/>
      <c r="E1940" s="5" t="n"/>
      <c r="F1940" s="6">
        <f>IF(B1940&amp;""="","",IFERROR(INDEX('الطلاب'!$C$6:$C$505,MATCH(B1940&amp;"",'الطلاب'!$A$6:$A$505,0))&amp;"","كود غير موجود"))</f>
        <v/>
      </c>
      <c r="G1940" s="24">
        <f>IF(OR(B1940&amp;""="",NOT(ISNUMBER(A1940))),"",IF(COUNTIFS($B$6:$B$2005,B1940&amp;"",$A$6:$A$2005,"&gt;"&amp;A1940)=0,1,0))</f>
        <v/>
      </c>
    </row>
    <row r="1941">
      <c r="A1941" s="13" t="n"/>
      <c r="B1941" s="5" t="n"/>
      <c r="C1941" s="19" t="n"/>
      <c r="D1941" s="5" t="n"/>
      <c r="E1941" s="5" t="n"/>
      <c r="F1941" s="6">
        <f>IF(B1941&amp;""="","",IFERROR(INDEX('الطلاب'!$C$6:$C$505,MATCH(B1941&amp;"",'الطلاب'!$A$6:$A$505,0))&amp;"","كود غير موجود"))</f>
        <v/>
      </c>
      <c r="G1941" s="24">
        <f>IF(OR(B1941&amp;""="",NOT(ISNUMBER(A1941))),"",IF(COUNTIFS($B$6:$B$2005,B1941&amp;"",$A$6:$A$2005,"&gt;"&amp;A1941)=0,1,0))</f>
        <v/>
      </c>
    </row>
    <row r="1942">
      <c r="A1942" s="13" t="n"/>
      <c r="B1942" s="5" t="n"/>
      <c r="C1942" s="19" t="n"/>
      <c r="D1942" s="5" t="n"/>
      <c r="E1942" s="5" t="n"/>
      <c r="F1942" s="6">
        <f>IF(B1942&amp;""="","",IFERROR(INDEX('الطلاب'!$C$6:$C$505,MATCH(B1942&amp;"",'الطلاب'!$A$6:$A$505,0))&amp;"","كود غير موجود"))</f>
        <v/>
      </c>
      <c r="G1942" s="24">
        <f>IF(OR(B1942&amp;""="",NOT(ISNUMBER(A1942))),"",IF(COUNTIFS($B$6:$B$2005,B1942&amp;"",$A$6:$A$2005,"&gt;"&amp;A1942)=0,1,0))</f>
        <v/>
      </c>
    </row>
    <row r="1943">
      <c r="A1943" s="13" t="n"/>
      <c r="B1943" s="5" t="n"/>
      <c r="C1943" s="19" t="n"/>
      <c r="D1943" s="5" t="n"/>
      <c r="E1943" s="5" t="n"/>
      <c r="F1943" s="6">
        <f>IF(B1943&amp;""="","",IFERROR(INDEX('الطلاب'!$C$6:$C$505,MATCH(B1943&amp;"",'الطلاب'!$A$6:$A$505,0))&amp;"","كود غير موجود"))</f>
        <v/>
      </c>
      <c r="G1943" s="24">
        <f>IF(OR(B1943&amp;""="",NOT(ISNUMBER(A1943))),"",IF(COUNTIFS($B$6:$B$2005,B1943&amp;"",$A$6:$A$2005,"&gt;"&amp;A1943)=0,1,0))</f>
        <v/>
      </c>
    </row>
    <row r="1944">
      <c r="A1944" s="13" t="n"/>
      <c r="B1944" s="5" t="n"/>
      <c r="C1944" s="19" t="n"/>
      <c r="D1944" s="5" t="n"/>
      <c r="E1944" s="5" t="n"/>
      <c r="F1944" s="6">
        <f>IF(B1944&amp;""="","",IFERROR(INDEX('الطلاب'!$C$6:$C$505,MATCH(B1944&amp;"",'الطلاب'!$A$6:$A$505,0))&amp;"","كود غير موجود"))</f>
        <v/>
      </c>
      <c r="G1944" s="24">
        <f>IF(OR(B1944&amp;""="",NOT(ISNUMBER(A1944))),"",IF(COUNTIFS($B$6:$B$2005,B1944&amp;"",$A$6:$A$2005,"&gt;"&amp;A1944)=0,1,0))</f>
        <v/>
      </c>
    </row>
    <row r="1945">
      <c r="A1945" s="13" t="n"/>
      <c r="B1945" s="5" t="n"/>
      <c r="C1945" s="19" t="n"/>
      <c r="D1945" s="5" t="n"/>
      <c r="E1945" s="5" t="n"/>
      <c r="F1945" s="6">
        <f>IF(B1945&amp;""="","",IFERROR(INDEX('الطلاب'!$C$6:$C$505,MATCH(B1945&amp;"",'الطلاب'!$A$6:$A$505,0))&amp;"","كود غير موجود"))</f>
        <v/>
      </c>
      <c r="G1945" s="24">
        <f>IF(OR(B1945&amp;""="",NOT(ISNUMBER(A1945))),"",IF(COUNTIFS($B$6:$B$2005,B1945&amp;"",$A$6:$A$2005,"&gt;"&amp;A1945)=0,1,0))</f>
        <v/>
      </c>
    </row>
    <row r="1946">
      <c r="A1946" s="13" t="n"/>
      <c r="B1946" s="5" t="n"/>
      <c r="C1946" s="19" t="n"/>
      <c r="D1946" s="5" t="n"/>
      <c r="E1946" s="5" t="n"/>
      <c r="F1946" s="6">
        <f>IF(B1946&amp;""="","",IFERROR(INDEX('الطلاب'!$C$6:$C$505,MATCH(B1946&amp;"",'الطلاب'!$A$6:$A$505,0))&amp;"","كود غير موجود"))</f>
        <v/>
      </c>
      <c r="G1946" s="24">
        <f>IF(OR(B1946&amp;""="",NOT(ISNUMBER(A1946))),"",IF(COUNTIFS($B$6:$B$2005,B1946&amp;"",$A$6:$A$2005,"&gt;"&amp;A1946)=0,1,0))</f>
        <v/>
      </c>
    </row>
    <row r="1947">
      <c r="A1947" s="13" t="n"/>
      <c r="B1947" s="5" t="n"/>
      <c r="C1947" s="19" t="n"/>
      <c r="D1947" s="5" t="n"/>
      <c r="E1947" s="5" t="n"/>
      <c r="F1947" s="6">
        <f>IF(B1947&amp;""="","",IFERROR(INDEX('الطلاب'!$C$6:$C$505,MATCH(B1947&amp;"",'الطلاب'!$A$6:$A$505,0))&amp;"","كود غير موجود"))</f>
        <v/>
      </c>
      <c r="G1947" s="24">
        <f>IF(OR(B1947&amp;""="",NOT(ISNUMBER(A1947))),"",IF(COUNTIFS($B$6:$B$2005,B1947&amp;"",$A$6:$A$2005,"&gt;"&amp;A1947)=0,1,0))</f>
        <v/>
      </c>
    </row>
    <row r="1948">
      <c r="A1948" s="13" t="n"/>
      <c r="B1948" s="5" t="n"/>
      <c r="C1948" s="19" t="n"/>
      <c r="D1948" s="5" t="n"/>
      <c r="E1948" s="5" t="n"/>
      <c r="F1948" s="6">
        <f>IF(B1948&amp;""="","",IFERROR(INDEX('الطلاب'!$C$6:$C$505,MATCH(B1948&amp;"",'الطلاب'!$A$6:$A$505,0))&amp;"","كود غير موجود"))</f>
        <v/>
      </c>
      <c r="G1948" s="24">
        <f>IF(OR(B1948&amp;""="",NOT(ISNUMBER(A1948))),"",IF(COUNTIFS($B$6:$B$2005,B1948&amp;"",$A$6:$A$2005,"&gt;"&amp;A1948)=0,1,0))</f>
        <v/>
      </c>
    </row>
    <row r="1949">
      <c r="A1949" s="13" t="n"/>
      <c r="B1949" s="5" t="n"/>
      <c r="C1949" s="19" t="n"/>
      <c r="D1949" s="5" t="n"/>
      <c r="E1949" s="5" t="n"/>
      <c r="F1949" s="6">
        <f>IF(B1949&amp;""="","",IFERROR(INDEX('الطلاب'!$C$6:$C$505,MATCH(B1949&amp;"",'الطلاب'!$A$6:$A$505,0))&amp;"","كود غير موجود"))</f>
        <v/>
      </c>
      <c r="G1949" s="24">
        <f>IF(OR(B1949&amp;""="",NOT(ISNUMBER(A1949))),"",IF(COUNTIFS($B$6:$B$2005,B1949&amp;"",$A$6:$A$2005,"&gt;"&amp;A1949)=0,1,0))</f>
        <v/>
      </c>
    </row>
    <row r="1950">
      <c r="A1950" s="13" t="n"/>
      <c r="B1950" s="5" t="n"/>
      <c r="C1950" s="19" t="n"/>
      <c r="D1950" s="5" t="n"/>
      <c r="E1950" s="5" t="n"/>
      <c r="F1950" s="6">
        <f>IF(B1950&amp;""="","",IFERROR(INDEX('الطلاب'!$C$6:$C$505,MATCH(B1950&amp;"",'الطلاب'!$A$6:$A$505,0))&amp;"","كود غير موجود"))</f>
        <v/>
      </c>
      <c r="G1950" s="24">
        <f>IF(OR(B1950&amp;""="",NOT(ISNUMBER(A1950))),"",IF(COUNTIFS($B$6:$B$2005,B1950&amp;"",$A$6:$A$2005,"&gt;"&amp;A1950)=0,1,0))</f>
        <v/>
      </c>
    </row>
    <row r="1951">
      <c r="A1951" s="13" t="n"/>
      <c r="B1951" s="5" t="n"/>
      <c r="C1951" s="19" t="n"/>
      <c r="D1951" s="5" t="n"/>
      <c r="E1951" s="5" t="n"/>
      <c r="F1951" s="6">
        <f>IF(B1951&amp;""="","",IFERROR(INDEX('الطلاب'!$C$6:$C$505,MATCH(B1951&amp;"",'الطلاب'!$A$6:$A$505,0))&amp;"","كود غير موجود"))</f>
        <v/>
      </c>
      <c r="G1951" s="24">
        <f>IF(OR(B1951&amp;""="",NOT(ISNUMBER(A1951))),"",IF(COUNTIFS($B$6:$B$2005,B1951&amp;"",$A$6:$A$2005,"&gt;"&amp;A1951)=0,1,0))</f>
        <v/>
      </c>
    </row>
    <row r="1952">
      <c r="A1952" s="13" t="n"/>
      <c r="B1952" s="5" t="n"/>
      <c r="C1952" s="19" t="n"/>
      <c r="D1952" s="5" t="n"/>
      <c r="E1952" s="5" t="n"/>
      <c r="F1952" s="6">
        <f>IF(B1952&amp;""="","",IFERROR(INDEX('الطلاب'!$C$6:$C$505,MATCH(B1952&amp;"",'الطلاب'!$A$6:$A$505,0))&amp;"","كود غير موجود"))</f>
        <v/>
      </c>
      <c r="G1952" s="24">
        <f>IF(OR(B1952&amp;""="",NOT(ISNUMBER(A1952))),"",IF(COUNTIFS($B$6:$B$2005,B1952&amp;"",$A$6:$A$2005,"&gt;"&amp;A1952)=0,1,0))</f>
        <v/>
      </c>
    </row>
    <row r="1953">
      <c r="A1953" s="13" t="n"/>
      <c r="B1953" s="5" t="n"/>
      <c r="C1953" s="19" t="n"/>
      <c r="D1953" s="5" t="n"/>
      <c r="E1953" s="5" t="n"/>
      <c r="F1953" s="6">
        <f>IF(B1953&amp;""="","",IFERROR(INDEX('الطلاب'!$C$6:$C$505,MATCH(B1953&amp;"",'الطلاب'!$A$6:$A$505,0))&amp;"","كود غير موجود"))</f>
        <v/>
      </c>
      <c r="G1953" s="24">
        <f>IF(OR(B1953&amp;""="",NOT(ISNUMBER(A1953))),"",IF(COUNTIFS($B$6:$B$2005,B1953&amp;"",$A$6:$A$2005,"&gt;"&amp;A1953)=0,1,0))</f>
        <v/>
      </c>
    </row>
    <row r="1954">
      <c r="A1954" s="13" t="n"/>
      <c r="B1954" s="5" t="n"/>
      <c r="C1954" s="19" t="n"/>
      <c r="D1954" s="5" t="n"/>
      <c r="E1954" s="5" t="n"/>
      <c r="F1954" s="6">
        <f>IF(B1954&amp;""="","",IFERROR(INDEX('الطلاب'!$C$6:$C$505,MATCH(B1954&amp;"",'الطلاب'!$A$6:$A$505,0))&amp;"","كود غير موجود"))</f>
        <v/>
      </c>
      <c r="G1954" s="24">
        <f>IF(OR(B1954&amp;""="",NOT(ISNUMBER(A1954))),"",IF(COUNTIFS($B$6:$B$2005,B1954&amp;"",$A$6:$A$2005,"&gt;"&amp;A1954)=0,1,0))</f>
        <v/>
      </c>
    </row>
    <row r="1955">
      <c r="A1955" s="13" t="n"/>
      <c r="B1955" s="5" t="n"/>
      <c r="C1955" s="19" t="n"/>
      <c r="D1955" s="5" t="n"/>
      <c r="E1955" s="5" t="n"/>
      <c r="F1955" s="6">
        <f>IF(B1955&amp;""="","",IFERROR(INDEX('الطلاب'!$C$6:$C$505,MATCH(B1955&amp;"",'الطلاب'!$A$6:$A$505,0))&amp;"","كود غير موجود"))</f>
        <v/>
      </c>
      <c r="G1955" s="24">
        <f>IF(OR(B1955&amp;""="",NOT(ISNUMBER(A1955))),"",IF(COUNTIFS($B$6:$B$2005,B1955&amp;"",$A$6:$A$2005,"&gt;"&amp;A1955)=0,1,0))</f>
        <v/>
      </c>
    </row>
    <row r="1956">
      <c r="A1956" s="13" t="n"/>
      <c r="B1956" s="5" t="n"/>
      <c r="C1956" s="19" t="n"/>
      <c r="D1956" s="5" t="n"/>
      <c r="E1956" s="5" t="n"/>
      <c r="F1956" s="6">
        <f>IF(B1956&amp;""="","",IFERROR(INDEX('الطلاب'!$C$6:$C$505,MATCH(B1956&amp;"",'الطلاب'!$A$6:$A$505,0))&amp;"","كود غير موجود"))</f>
        <v/>
      </c>
      <c r="G1956" s="24">
        <f>IF(OR(B1956&amp;""="",NOT(ISNUMBER(A1956))),"",IF(COUNTIFS($B$6:$B$2005,B1956&amp;"",$A$6:$A$2005,"&gt;"&amp;A1956)=0,1,0))</f>
        <v/>
      </c>
    </row>
    <row r="1957">
      <c r="A1957" s="13" t="n"/>
      <c r="B1957" s="5" t="n"/>
      <c r="C1957" s="19" t="n"/>
      <c r="D1957" s="5" t="n"/>
      <c r="E1957" s="5" t="n"/>
      <c r="F1957" s="6">
        <f>IF(B1957&amp;""="","",IFERROR(INDEX('الطلاب'!$C$6:$C$505,MATCH(B1957&amp;"",'الطلاب'!$A$6:$A$505,0))&amp;"","كود غير موجود"))</f>
        <v/>
      </c>
      <c r="G1957" s="24">
        <f>IF(OR(B1957&amp;""="",NOT(ISNUMBER(A1957))),"",IF(COUNTIFS($B$6:$B$2005,B1957&amp;"",$A$6:$A$2005,"&gt;"&amp;A1957)=0,1,0))</f>
        <v/>
      </c>
    </row>
    <row r="1958">
      <c r="A1958" s="13" t="n"/>
      <c r="B1958" s="5" t="n"/>
      <c r="C1958" s="19" t="n"/>
      <c r="D1958" s="5" t="n"/>
      <c r="E1958" s="5" t="n"/>
      <c r="F1958" s="6">
        <f>IF(B1958&amp;""="","",IFERROR(INDEX('الطلاب'!$C$6:$C$505,MATCH(B1958&amp;"",'الطلاب'!$A$6:$A$505,0))&amp;"","كود غير موجود"))</f>
        <v/>
      </c>
      <c r="G1958" s="24">
        <f>IF(OR(B1958&amp;""="",NOT(ISNUMBER(A1958))),"",IF(COUNTIFS($B$6:$B$2005,B1958&amp;"",$A$6:$A$2005,"&gt;"&amp;A1958)=0,1,0))</f>
        <v/>
      </c>
    </row>
    <row r="1959">
      <c r="A1959" s="13" t="n"/>
      <c r="B1959" s="5" t="n"/>
      <c r="C1959" s="19" t="n"/>
      <c r="D1959" s="5" t="n"/>
      <c r="E1959" s="5" t="n"/>
      <c r="F1959" s="6">
        <f>IF(B1959&amp;""="","",IFERROR(INDEX('الطلاب'!$C$6:$C$505,MATCH(B1959&amp;"",'الطلاب'!$A$6:$A$505,0))&amp;"","كود غير موجود"))</f>
        <v/>
      </c>
      <c r="G1959" s="24">
        <f>IF(OR(B1959&amp;""="",NOT(ISNUMBER(A1959))),"",IF(COUNTIFS($B$6:$B$2005,B1959&amp;"",$A$6:$A$2005,"&gt;"&amp;A1959)=0,1,0))</f>
        <v/>
      </c>
    </row>
    <row r="1960">
      <c r="A1960" s="13" t="n"/>
      <c r="B1960" s="5" t="n"/>
      <c r="C1960" s="19" t="n"/>
      <c r="D1960" s="5" t="n"/>
      <c r="E1960" s="5" t="n"/>
      <c r="F1960" s="6">
        <f>IF(B1960&amp;""="","",IFERROR(INDEX('الطلاب'!$C$6:$C$505,MATCH(B1960&amp;"",'الطلاب'!$A$6:$A$505,0))&amp;"","كود غير موجود"))</f>
        <v/>
      </c>
      <c r="G1960" s="24">
        <f>IF(OR(B1960&amp;""="",NOT(ISNUMBER(A1960))),"",IF(COUNTIFS($B$6:$B$2005,B1960&amp;"",$A$6:$A$2005,"&gt;"&amp;A1960)=0,1,0))</f>
        <v/>
      </c>
    </row>
    <row r="1961">
      <c r="A1961" s="13" t="n"/>
      <c r="B1961" s="5" t="n"/>
      <c r="C1961" s="19" t="n"/>
      <c r="D1961" s="5" t="n"/>
      <c r="E1961" s="5" t="n"/>
      <c r="F1961" s="6">
        <f>IF(B1961&amp;""="","",IFERROR(INDEX('الطلاب'!$C$6:$C$505,MATCH(B1961&amp;"",'الطلاب'!$A$6:$A$505,0))&amp;"","كود غير موجود"))</f>
        <v/>
      </c>
      <c r="G1961" s="24">
        <f>IF(OR(B1961&amp;""="",NOT(ISNUMBER(A1961))),"",IF(COUNTIFS($B$6:$B$2005,B1961&amp;"",$A$6:$A$2005,"&gt;"&amp;A1961)=0,1,0))</f>
        <v/>
      </c>
    </row>
    <row r="1962">
      <c r="A1962" s="13" t="n"/>
      <c r="B1962" s="5" t="n"/>
      <c r="C1962" s="19" t="n"/>
      <c r="D1962" s="5" t="n"/>
      <c r="E1962" s="5" t="n"/>
      <c r="F1962" s="6">
        <f>IF(B1962&amp;""="","",IFERROR(INDEX('الطلاب'!$C$6:$C$505,MATCH(B1962&amp;"",'الطلاب'!$A$6:$A$505,0))&amp;"","كود غير موجود"))</f>
        <v/>
      </c>
      <c r="G1962" s="24">
        <f>IF(OR(B1962&amp;""="",NOT(ISNUMBER(A1962))),"",IF(COUNTIFS($B$6:$B$2005,B1962&amp;"",$A$6:$A$2005,"&gt;"&amp;A1962)=0,1,0))</f>
        <v/>
      </c>
    </row>
    <row r="1963">
      <c r="A1963" s="13" t="n"/>
      <c r="B1963" s="5" t="n"/>
      <c r="C1963" s="19" t="n"/>
      <c r="D1963" s="5" t="n"/>
      <c r="E1963" s="5" t="n"/>
      <c r="F1963" s="6">
        <f>IF(B1963&amp;""="","",IFERROR(INDEX('الطلاب'!$C$6:$C$505,MATCH(B1963&amp;"",'الطلاب'!$A$6:$A$505,0))&amp;"","كود غير موجود"))</f>
        <v/>
      </c>
      <c r="G1963" s="24">
        <f>IF(OR(B1963&amp;""="",NOT(ISNUMBER(A1963))),"",IF(COUNTIFS($B$6:$B$2005,B1963&amp;"",$A$6:$A$2005,"&gt;"&amp;A1963)=0,1,0))</f>
        <v/>
      </c>
    </row>
    <row r="1964">
      <c r="A1964" s="13" t="n"/>
      <c r="B1964" s="5" t="n"/>
      <c r="C1964" s="19" t="n"/>
      <c r="D1964" s="5" t="n"/>
      <c r="E1964" s="5" t="n"/>
      <c r="F1964" s="6">
        <f>IF(B1964&amp;""="","",IFERROR(INDEX('الطلاب'!$C$6:$C$505,MATCH(B1964&amp;"",'الطلاب'!$A$6:$A$505,0))&amp;"","كود غير موجود"))</f>
        <v/>
      </c>
      <c r="G1964" s="24">
        <f>IF(OR(B1964&amp;""="",NOT(ISNUMBER(A1964))),"",IF(COUNTIFS($B$6:$B$2005,B1964&amp;"",$A$6:$A$2005,"&gt;"&amp;A1964)=0,1,0))</f>
        <v/>
      </c>
    </row>
    <row r="1965">
      <c r="A1965" s="13" t="n"/>
      <c r="B1965" s="5" t="n"/>
      <c r="C1965" s="19" t="n"/>
      <c r="D1965" s="5" t="n"/>
      <c r="E1965" s="5" t="n"/>
      <c r="F1965" s="6">
        <f>IF(B1965&amp;""="","",IFERROR(INDEX('الطلاب'!$C$6:$C$505,MATCH(B1965&amp;"",'الطلاب'!$A$6:$A$505,0))&amp;"","كود غير موجود"))</f>
        <v/>
      </c>
      <c r="G1965" s="24">
        <f>IF(OR(B1965&amp;""="",NOT(ISNUMBER(A1965))),"",IF(COUNTIFS($B$6:$B$2005,B1965&amp;"",$A$6:$A$2005,"&gt;"&amp;A1965)=0,1,0))</f>
        <v/>
      </c>
    </row>
    <row r="1966">
      <c r="A1966" s="13" t="n"/>
      <c r="B1966" s="5" t="n"/>
      <c r="C1966" s="19" t="n"/>
      <c r="D1966" s="5" t="n"/>
      <c r="E1966" s="5" t="n"/>
      <c r="F1966" s="6">
        <f>IF(B1966&amp;""="","",IFERROR(INDEX('الطلاب'!$C$6:$C$505,MATCH(B1966&amp;"",'الطلاب'!$A$6:$A$505,0))&amp;"","كود غير موجود"))</f>
        <v/>
      </c>
      <c r="G1966" s="24">
        <f>IF(OR(B1966&amp;""="",NOT(ISNUMBER(A1966))),"",IF(COUNTIFS($B$6:$B$2005,B1966&amp;"",$A$6:$A$2005,"&gt;"&amp;A1966)=0,1,0))</f>
        <v/>
      </c>
    </row>
    <row r="1967">
      <c r="A1967" s="13" t="n"/>
      <c r="B1967" s="5" t="n"/>
      <c r="C1967" s="19" t="n"/>
      <c r="D1967" s="5" t="n"/>
      <c r="E1967" s="5" t="n"/>
      <c r="F1967" s="6">
        <f>IF(B1967&amp;""="","",IFERROR(INDEX('الطلاب'!$C$6:$C$505,MATCH(B1967&amp;"",'الطلاب'!$A$6:$A$505,0))&amp;"","كود غير موجود"))</f>
        <v/>
      </c>
      <c r="G1967" s="24">
        <f>IF(OR(B1967&amp;""="",NOT(ISNUMBER(A1967))),"",IF(COUNTIFS($B$6:$B$2005,B1967&amp;"",$A$6:$A$2005,"&gt;"&amp;A1967)=0,1,0))</f>
        <v/>
      </c>
    </row>
    <row r="1968">
      <c r="A1968" s="13" t="n"/>
      <c r="B1968" s="5" t="n"/>
      <c r="C1968" s="19" t="n"/>
      <c r="D1968" s="5" t="n"/>
      <c r="E1968" s="5" t="n"/>
      <c r="F1968" s="6">
        <f>IF(B1968&amp;""="","",IFERROR(INDEX('الطلاب'!$C$6:$C$505,MATCH(B1968&amp;"",'الطلاب'!$A$6:$A$505,0))&amp;"","كود غير موجود"))</f>
        <v/>
      </c>
      <c r="G1968" s="24">
        <f>IF(OR(B1968&amp;""="",NOT(ISNUMBER(A1968))),"",IF(COUNTIFS($B$6:$B$2005,B1968&amp;"",$A$6:$A$2005,"&gt;"&amp;A1968)=0,1,0))</f>
        <v/>
      </c>
    </row>
    <row r="1969">
      <c r="A1969" s="13" t="n"/>
      <c r="B1969" s="5" t="n"/>
      <c r="C1969" s="19" t="n"/>
      <c r="D1969" s="5" t="n"/>
      <c r="E1969" s="5" t="n"/>
      <c r="F1969" s="6">
        <f>IF(B1969&amp;""="","",IFERROR(INDEX('الطلاب'!$C$6:$C$505,MATCH(B1969&amp;"",'الطلاب'!$A$6:$A$505,0))&amp;"","كود غير موجود"))</f>
        <v/>
      </c>
      <c r="G1969" s="24">
        <f>IF(OR(B1969&amp;""="",NOT(ISNUMBER(A1969))),"",IF(COUNTIFS($B$6:$B$2005,B1969&amp;"",$A$6:$A$2005,"&gt;"&amp;A1969)=0,1,0))</f>
        <v/>
      </c>
    </row>
    <row r="1970">
      <c r="A1970" s="13" t="n"/>
      <c r="B1970" s="5" t="n"/>
      <c r="C1970" s="19" t="n"/>
      <c r="D1970" s="5" t="n"/>
      <c r="E1970" s="5" t="n"/>
      <c r="F1970" s="6">
        <f>IF(B1970&amp;""="","",IFERROR(INDEX('الطلاب'!$C$6:$C$505,MATCH(B1970&amp;"",'الطلاب'!$A$6:$A$505,0))&amp;"","كود غير موجود"))</f>
        <v/>
      </c>
      <c r="G1970" s="24">
        <f>IF(OR(B1970&amp;""="",NOT(ISNUMBER(A1970))),"",IF(COUNTIFS($B$6:$B$2005,B1970&amp;"",$A$6:$A$2005,"&gt;"&amp;A1970)=0,1,0))</f>
        <v/>
      </c>
    </row>
    <row r="1971">
      <c r="A1971" s="13" t="n"/>
      <c r="B1971" s="5" t="n"/>
      <c r="C1971" s="19" t="n"/>
      <c r="D1971" s="5" t="n"/>
      <c r="E1971" s="5" t="n"/>
      <c r="F1971" s="6">
        <f>IF(B1971&amp;""="","",IFERROR(INDEX('الطلاب'!$C$6:$C$505,MATCH(B1971&amp;"",'الطلاب'!$A$6:$A$505,0))&amp;"","كود غير موجود"))</f>
        <v/>
      </c>
      <c r="G1971" s="24">
        <f>IF(OR(B1971&amp;""="",NOT(ISNUMBER(A1971))),"",IF(COUNTIFS($B$6:$B$2005,B1971&amp;"",$A$6:$A$2005,"&gt;"&amp;A1971)=0,1,0))</f>
        <v/>
      </c>
    </row>
    <row r="1972">
      <c r="A1972" s="13" t="n"/>
      <c r="B1972" s="5" t="n"/>
      <c r="C1972" s="19" t="n"/>
      <c r="D1972" s="5" t="n"/>
      <c r="E1972" s="5" t="n"/>
      <c r="F1972" s="6">
        <f>IF(B1972&amp;""="","",IFERROR(INDEX('الطلاب'!$C$6:$C$505,MATCH(B1972&amp;"",'الطلاب'!$A$6:$A$505,0))&amp;"","كود غير موجود"))</f>
        <v/>
      </c>
      <c r="G1972" s="24">
        <f>IF(OR(B1972&amp;""="",NOT(ISNUMBER(A1972))),"",IF(COUNTIFS($B$6:$B$2005,B1972&amp;"",$A$6:$A$2005,"&gt;"&amp;A1972)=0,1,0))</f>
        <v/>
      </c>
    </row>
    <row r="1973">
      <c r="A1973" s="13" t="n"/>
      <c r="B1973" s="5" t="n"/>
      <c r="C1973" s="19" t="n"/>
      <c r="D1973" s="5" t="n"/>
      <c r="E1973" s="5" t="n"/>
      <c r="F1973" s="6">
        <f>IF(B1973&amp;""="","",IFERROR(INDEX('الطلاب'!$C$6:$C$505,MATCH(B1973&amp;"",'الطلاب'!$A$6:$A$505,0))&amp;"","كود غير موجود"))</f>
        <v/>
      </c>
      <c r="G1973" s="24">
        <f>IF(OR(B1973&amp;""="",NOT(ISNUMBER(A1973))),"",IF(COUNTIFS($B$6:$B$2005,B1973&amp;"",$A$6:$A$2005,"&gt;"&amp;A1973)=0,1,0))</f>
        <v/>
      </c>
    </row>
    <row r="1974">
      <c r="A1974" s="13" t="n"/>
      <c r="B1974" s="5" t="n"/>
      <c r="C1974" s="19" t="n"/>
      <c r="D1974" s="5" t="n"/>
      <c r="E1974" s="5" t="n"/>
      <c r="F1974" s="6">
        <f>IF(B1974&amp;""="","",IFERROR(INDEX('الطلاب'!$C$6:$C$505,MATCH(B1974&amp;"",'الطلاب'!$A$6:$A$505,0))&amp;"","كود غير موجود"))</f>
        <v/>
      </c>
      <c r="G1974" s="24">
        <f>IF(OR(B1974&amp;""="",NOT(ISNUMBER(A1974))),"",IF(COUNTIFS($B$6:$B$2005,B1974&amp;"",$A$6:$A$2005,"&gt;"&amp;A1974)=0,1,0))</f>
        <v/>
      </c>
    </row>
    <row r="1975">
      <c r="A1975" s="13" t="n"/>
      <c r="B1975" s="5" t="n"/>
      <c r="C1975" s="19" t="n"/>
      <c r="D1975" s="5" t="n"/>
      <c r="E1975" s="5" t="n"/>
      <c r="F1975" s="6">
        <f>IF(B1975&amp;""="","",IFERROR(INDEX('الطلاب'!$C$6:$C$505,MATCH(B1975&amp;"",'الطلاب'!$A$6:$A$505,0))&amp;"","كود غير موجود"))</f>
        <v/>
      </c>
      <c r="G1975" s="24">
        <f>IF(OR(B1975&amp;""="",NOT(ISNUMBER(A1975))),"",IF(COUNTIFS($B$6:$B$2005,B1975&amp;"",$A$6:$A$2005,"&gt;"&amp;A1975)=0,1,0))</f>
        <v/>
      </c>
    </row>
    <row r="1976">
      <c r="A1976" s="13" t="n"/>
      <c r="B1976" s="5" t="n"/>
      <c r="C1976" s="19" t="n"/>
      <c r="D1976" s="5" t="n"/>
      <c r="E1976" s="5" t="n"/>
      <c r="F1976" s="6">
        <f>IF(B1976&amp;""="","",IFERROR(INDEX('الطلاب'!$C$6:$C$505,MATCH(B1976&amp;"",'الطلاب'!$A$6:$A$505,0))&amp;"","كود غير موجود"))</f>
        <v/>
      </c>
      <c r="G1976" s="24">
        <f>IF(OR(B1976&amp;""="",NOT(ISNUMBER(A1976))),"",IF(COUNTIFS($B$6:$B$2005,B1976&amp;"",$A$6:$A$2005,"&gt;"&amp;A1976)=0,1,0))</f>
        <v/>
      </c>
    </row>
    <row r="1977">
      <c r="A1977" s="13" t="n"/>
      <c r="B1977" s="5" t="n"/>
      <c r="C1977" s="19" t="n"/>
      <c r="D1977" s="5" t="n"/>
      <c r="E1977" s="5" t="n"/>
      <c r="F1977" s="6">
        <f>IF(B1977&amp;""="","",IFERROR(INDEX('الطلاب'!$C$6:$C$505,MATCH(B1977&amp;"",'الطلاب'!$A$6:$A$505,0))&amp;"","كود غير موجود"))</f>
        <v/>
      </c>
      <c r="G1977" s="24">
        <f>IF(OR(B1977&amp;""="",NOT(ISNUMBER(A1977))),"",IF(COUNTIFS($B$6:$B$2005,B1977&amp;"",$A$6:$A$2005,"&gt;"&amp;A1977)=0,1,0))</f>
        <v/>
      </c>
    </row>
    <row r="1978">
      <c r="A1978" s="13" t="n"/>
      <c r="B1978" s="5" t="n"/>
      <c r="C1978" s="19" t="n"/>
      <c r="D1978" s="5" t="n"/>
      <c r="E1978" s="5" t="n"/>
      <c r="F1978" s="6">
        <f>IF(B1978&amp;""="","",IFERROR(INDEX('الطلاب'!$C$6:$C$505,MATCH(B1978&amp;"",'الطلاب'!$A$6:$A$505,0))&amp;"","كود غير موجود"))</f>
        <v/>
      </c>
      <c r="G1978" s="24">
        <f>IF(OR(B1978&amp;""="",NOT(ISNUMBER(A1978))),"",IF(COUNTIFS($B$6:$B$2005,B1978&amp;"",$A$6:$A$2005,"&gt;"&amp;A1978)=0,1,0))</f>
        <v/>
      </c>
    </row>
    <row r="1979">
      <c r="A1979" s="13" t="n"/>
      <c r="B1979" s="5" t="n"/>
      <c r="C1979" s="19" t="n"/>
      <c r="D1979" s="5" t="n"/>
      <c r="E1979" s="5" t="n"/>
      <c r="F1979" s="6">
        <f>IF(B1979&amp;""="","",IFERROR(INDEX('الطلاب'!$C$6:$C$505,MATCH(B1979&amp;"",'الطلاب'!$A$6:$A$505,0))&amp;"","كود غير موجود"))</f>
        <v/>
      </c>
      <c r="G1979" s="24">
        <f>IF(OR(B1979&amp;""="",NOT(ISNUMBER(A1979))),"",IF(COUNTIFS($B$6:$B$2005,B1979&amp;"",$A$6:$A$2005,"&gt;"&amp;A1979)=0,1,0))</f>
        <v/>
      </c>
    </row>
    <row r="1980">
      <c r="A1980" s="13" t="n"/>
      <c r="B1980" s="5" t="n"/>
      <c r="C1980" s="19" t="n"/>
      <c r="D1980" s="5" t="n"/>
      <c r="E1980" s="5" t="n"/>
      <c r="F1980" s="6">
        <f>IF(B1980&amp;""="","",IFERROR(INDEX('الطلاب'!$C$6:$C$505,MATCH(B1980&amp;"",'الطلاب'!$A$6:$A$505,0))&amp;"","كود غير موجود"))</f>
        <v/>
      </c>
      <c r="G1980" s="24">
        <f>IF(OR(B1980&amp;""="",NOT(ISNUMBER(A1980))),"",IF(COUNTIFS($B$6:$B$2005,B1980&amp;"",$A$6:$A$2005,"&gt;"&amp;A1980)=0,1,0))</f>
        <v/>
      </c>
    </row>
    <row r="1981">
      <c r="A1981" s="13" t="n"/>
      <c r="B1981" s="5" t="n"/>
      <c r="C1981" s="19" t="n"/>
      <c r="D1981" s="5" t="n"/>
      <c r="E1981" s="5" t="n"/>
      <c r="F1981" s="6">
        <f>IF(B1981&amp;""="","",IFERROR(INDEX('الطلاب'!$C$6:$C$505,MATCH(B1981&amp;"",'الطلاب'!$A$6:$A$505,0))&amp;"","كود غير موجود"))</f>
        <v/>
      </c>
      <c r="G1981" s="24">
        <f>IF(OR(B1981&amp;""="",NOT(ISNUMBER(A1981))),"",IF(COUNTIFS($B$6:$B$2005,B1981&amp;"",$A$6:$A$2005,"&gt;"&amp;A1981)=0,1,0))</f>
        <v/>
      </c>
    </row>
    <row r="1982">
      <c r="A1982" s="13" t="n"/>
      <c r="B1982" s="5" t="n"/>
      <c r="C1982" s="19" t="n"/>
      <c r="D1982" s="5" t="n"/>
      <c r="E1982" s="5" t="n"/>
      <c r="F1982" s="6">
        <f>IF(B1982&amp;""="","",IFERROR(INDEX('الطلاب'!$C$6:$C$505,MATCH(B1982&amp;"",'الطلاب'!$A$6:$A$505,0))&amp;"","كود غير موجود"))</f>
        <v/>
      </c>
      <c r="G1982" s="24">
        <f>IF(OR(B1982&amp;""="",NOT(ISNUMBER(A1982))),"",IF(COUNTIFS($B$6:$B$2005,B1982&amp;"",$A$6:$A$2005,"&gt;"&amp;A1982)=0,1,0))</f>
        <v/>
      </c>
    </row>
    <row r="1983">
      <c r="A1983" s="13" t="n"/>
      <c r="B1983" s="5" t="n"/>
      <c r="C1983" s="19" t="n"/>
      <c r="D1983" s="5" t="n"/>
      <c r="E1983" s="5" t="n"/>
      <c r="F1983" s="6">
        <f>IF(B1983&amp;""="","",IFERROR(INDEX('الطلاب'!$C$6:$C$505,MATCH(B1983&amp;"",'الطلاب'!$A$6:$A$505,0))&amp;"","كود غير موجود"))</f>
        <v/>
      </c>
      <c r="G1983" s="24">
        <f>IF(OR(B1983&amp;""="",NOT(ISNUMBER(A1983))),"",IF(COUNTIFS($B$6:$B$2005,B1983&amp;"",$A$6:$A$2005,"&gt;"&amp;A1983)=0,1,0))</f>
        <v/>
      </c>
    </row>
    <row r="1984">
      <c r="A1984" s="13" t="n"/>
      <c r="B1984" s="5" t="n"/>
      <c r="C1984" s="19" t="n"/>
      <c r="D1984" s="5" t="n"/>
      <c r="E1984" s="5" t="n"/>
      <c r="F1984" s="6">
        <f>IF(B1984&amp;""="","",IFERROR(INDEX('الطلاب'!$C$6:$C$505,MATCH(B1984&amp;"",'الطلاب'!$A$6:$A$505,0))&amp;"","كود غير موجود"))</f>
        <v/>
      </c>
      <c r="G1984" s="24">
        <f>IF(OR(B1984&amp;""="",NOT(ISNUMBER(A1984))),"",IF(COUNTIFS($B$6:$B$2005,B1984&amp;"",$A$6:$A$2005,"&gt;"&amp;A1984)=0,1,0))</f>
        <v/>
      </c>
    </row>
    <row r="1985">
      <c r="A1985" s="13" t="n"/>
      <c r="B1985" s="5" t="n"/>
      <c r="C1985" s="19" t="n"/>
      <c r="D1985" s="5" t="n"/>
      <c r="E1985" s="5" t="n"/>
      <c r="F1985" s="6">
        <f>IF(B1985&amp;""="","",IFERROR(INDEX('الطلاب'!$C$6:$C$505,MATCH(B1985&amp;"",'الطلاب'!$A$6:$A$505,0))&amp;"","كود غير موجود"))</f>
        <v/>
      </c>
      <c r="G1985" s="24">
        <f>IF(OR(B1985&amp;""="",NOT(ISNUMBER(A1985))),"",IF(COUNTIFS($B$6:$B$2005,B1985&amp;"",$A$6:$A$2005,"&gt;"&amp;A1985)=0,1,0))</f>
        <v/>
      </c>
    </row>
    <row r="1986">
      <c r="A1986" s="13" t="n"/>
      <c r="B1986" s="5" t="n"/>
      <c r="C1986" s="19" t="n"/>
      <c r="D1986" s="5" t="n"/>
      <c r="E1986" s="5" t="n"/>
      <c r="F1986" s="6">
        <f>IF(B1986&amp;""="","",IFERROR(INDEX('الطلاب'!$C$6:$C$505,MATCH(B1986&amp;"",'الطلاب'!$A$6:$A$505,0))&amp;"","كود غير موجود"))</f>
        <v/>
      </c>
      <c r="G1986" s="24">
        <f>IF(OR(B1986&amp;""="",NOT(ISNUMBER(A1986))),"",IF(COUNTIFS($B$6:$B$2005,B1986&amp;"",$A$6:$A$2005,"&gt;"&amp;A1986)=0,1,0))</f>
        <v/>
      </c>
    </row>
    <row r="1987">
      <c r="A1987" s="13" t="n"/>
      <c r="B1987" s="5" t="n"/>
      <c r="C1987" s="19" t="n"/>
      <c r="D1987" s="5" t="n"/>
      <c r="E1987" s="5" t="n"/>
      <c r="F1987" s="6">
        <f>IF(B1987&amp;""="","",IFERROR(INDEX('الطلاب'!$C$6:$C$505,MATCH(B1987&amp;"",'الطلاب'!$A$6:$A$505,0))&amp;"","كود غير موجود"))</f>
        <v/>
      </c>
      <c r="G1987" s="24">
        <f>IF(OR(B1987&amp;""="",NOT(ISNUMBER(A1987))),"",IF(COUNTIFS($B$6:$B$2005,B1987&amp;"",$A$6:$A$2005,"&gt;"&amp;A1987)=0,1,0))</f>
        <v/>
      </c>
    </row>
    <row r="1988">
      <c r="A1988" s="13" t="n"/>
      <c r="B1988" s="5" t="n"/>
      <c r="C1988" s="19" t="n"/>
      <c r="D1988" s="5" t="n"/>
      <c r="E1988" s="5" t="n"/>
      <c r="F1988" s="6">
        <f>IF(B1988&amp;""="","",IFERROR(INDEX('الطلاب'!$C$6:$C$505,MATCH(B1988&amp;"",'الطلاب'!$A$6:$A$505,0))&amp;"","كود غير موجود"))</f>
        <v/>
      </c>
      <c r="G1988" s="24">
        <f>IF(OR(B1988&amp;""="",NOT(ISNUMBER(A1988))),"",IF(COUNTIFS($B$6:$B$2005,B1988&amp;"",$A$6:$A$2005,"&gt;"&amp;A1988)=0,1,0))</f>
        <v/>
      </c>
    </row>
    <row r="1989">
      <c r="A1989" s="13" t="n"/>
      <c r="B1989" s="5" t="n"/>
      <c r="C1989" s="19" t="n"/>
      <c r="D1989" s="5" t="n"/>
      <c r="E1989" s="5" t="n"/>
      <c r="F1989" s="6">
        <f>IF(B1989&amp;""="","",IFERROR(INDEX('الطلاب'!$C$6:$C$505,MATCH(B1989&amp;"",'الطلاب'!$A$6:$A$505,0))&amp;"","كود غير موجود"))</f>
        <v/>
      </c>
      <c r="G1989" s="24">
        <f>IF(OR(B1989&amp;""="",NOT(ISNUMBER(A1989))),"",IF(COUNTIFS($B$6:$B$2005,B1989&amp;"",$A$6:$A$2005,"&gt;"&amp;A1989)=0,1,0))</f>
        <v/>
      </c>
    </row>
    <row r="1990">
      <c r="A1990" s="13" t="n"/>
      <c r="B1990" s="5" t="n"/>
      <c r="C1990" s="19" t="n"/>
      <c r="D1990" s="5" t="n"/>
      <c r="E1990" s="5" t="n"/>
      <c r="F1990" s="6">
        <f>IF(B1990&amp;""="","",IFERROR(INDEX('الطلاب'!$C$6:$C$505,MATCH(B1990&amp;"",'الطلاب'!$A$6:$A$505,0))&amp;"","كود غير موجود"))</f>
        <v/>
      </c>
      <c r="G1990" s="24">
        <f>IF(OR(B1990&amp;""="",NOT(ISNUMBER(A1990))),"",IF(COUNTIFS($B$6:$B$2005,B1990&amp;"",$A$6:$A$2005,"&gt;"&amp;A1990)=0,1,0))</f>
        <v/>
      </c>
    </row>
    <row r="1991">
      <c r="A1991" s="13" t="n"/>
      <c r="B1991" s="5" t="n"/>
      <c r="C1991" s="19" t="n"/>
      <c r="D1991" s="5" t="n"/>
      <c r="E1991" s="5" t="n"/>
      <c r="F1991" s="6">
        <f>IF(B1991&amp;""="","",IFERROR(INDEX('الطلاب'!$C$6:$C$505,MATCH(B1991&amp;"",'الطلاب'!$A$6:$A$505,0))&amp;"","كود غير موجود"))</f>
        <v/>
      </c>
      <c r="G1991" s="24">
        <f>IF(OR(B1991&amp;""="",NOT(ISNUMBER(A1991))),"",IF(COUNTIFS($B$6:$B$2005,B1991&amp;"",$A$6:$A$2005,"&gt;"&amp;A1991)=0,1,0))</f>
        <v/>
      </c>
    </row>
    <row r="1992">
      <c r="A1992" s="13" t="n"/>
      <c r="B1992" s="5" t="n"/>
      <c r="C1992" s="19" t="n"/>
      <c r="D1992" s="5" t="n"/>
      <c r="E1992" s="5" t="n"/>
      <c r="F1992" s="6">
        <f>IF(B1992&amp;""="","",IFERROR(INDEX('الطلاب'!$C$6:$C$505,MATCH(B1992&amp;"",'الطلاب'!$A$6:$A$505,0))&amp;"","كود غير موجود"))</f>
        <v/>
      </c>
      <c r="G1992" s="24">
        <f>IF(OR(B1992&amp;""="",NOT(ISNUMBER(A1992))),"",IF(COUNTIFS($B$6:$B$2005,B1992&amp;"",$A$6:$A$2005,"&gt;"&amp;A1992)=0,1,0))</f>
        <v/>
      </c>
    </row>
    <row r="1993">
      <c r="A1993" s="13" t="n"/>
      <c r="B1993" s="5" t="n"/>
      <c r="C1993" s="19" t="n"/>
      <c r="D1993" s="5" t="n"/>
      <c r="E1993" s="5" t="n"/>
      <c r="F1993" s="6">
        <f>IF(B1993&amp;""="","",IFERROR(INDEX('الطلاب'!$C$6:$C$505,MATCH(B1993&amp;"",'الطلاب'!$A$6:$A$505,0))&amp;"","كود غير موجود"))</f>
        <v/>
      </c>
      <c r="G1993" s="24">
        <f>IF(OR(B1993&amp;""="",NOT(ISNUMBER(A1993))),"",IF(COUNTIFS($B$6:$B$2005,B1993&amp;"",$A$6:$A$2005,"&gt;"&amp;A1993)=0,1,0))</f>
        <v/>
      </c>
    </row>
    <row r="1994">
      <c r="A1994" s="13" t="n"/>
      <c r="B1994" s="5" t="n"/>
      <c r="C1994" s="19" t="n"/>
      <c r="D1994" s="5" t="n"/>
      <c r="E1994" s="5" t="n"/>
      <c r="F1994" s="6">
        <f>IF(B1994&amp;""="","",IFERROR(INDEX('الطلاب'!$C$6:$C$505,MATCH(B1994&amp;"",'الطلاب'!$A$6:$A$505,0))&amp;"","كود غير موجود"))</f>
        <v/>
      </c>
      <c r="G1994" s="24">
        <f>IF(OR(B1994&amp;""="",NOT(ISNUMBER(A1994))),"",IF(COUNTIFS($B$6:$B$2005,B1994&amp;"",$A$6:$A$2005,"&gt;"&amp;A1994)=0,1,0))</f>
        <v/>
      </c>
    </row>
    <row r="1995">
      <c r="A1995" s="13" t="n"/>
      <c r="B1995" s="5" t="n"/>
      <c r="C1995" s="19" t="n"/>
      <c r="D1995" s="5" t="n"/>
      <c r="E1995" s="5" t="n"/>
      <c r="F1995" s="6">
        <f>IF(B1995&amp;""="","",IFERROR(INDEX('الطلاب'!$C$6:$C$505,MATCH(B1995&amp;"",'الطلاب'!$A$6:$A$505,0))&amp;"","كود غير موجود"))</f>
        <v/>
      </c>
      <c r="G1995" s="24">
        <f>IF(OR(B1995&amp;""="",NOT(ISNUMBER(A1995))),"",IF(COUNTIFS($B$6:$B$2005,B1995&amp;"",$A$6:$A$2005,"&gt;"&amp;A1995)=0,1,0))</f>
        <v/>
      </c>
    </row>
    <row r="1996">
      <c r="A1996" s="13" t="n"/>
      <c r="B1996" s="5" t="n"/>
      <c r="C1996" s="19" t="n"/>
      <c r="D1996" s="5" t="n"/>
      <c r="E1996" s="5" t="n"/>
      <c r="F1996" s="6">
        <f>IF(B1996&amp;""="","",IFERROR(INDEX('الطلاب'!$C$6:$C$505,MATCH(B1996&amp;"",'الطلاب'!$A$6:$A$505,0))&amp;"","كود غير موجود"))</f>
        <v/>
      </c>
      <c r="G1996" s="24">
        <f>IF(OR(B1996&amp;""="",NOT(ISNUMBER(A1996))),"",IF(COUNTIFS($B$6:$B$2005,B1996&amp;"",$A$6:$A$2005,"&gt;"&amp;A1996)=0,1,0))</f>
        <v/>
      </c>
    </row>
    <row r="1997">
      <c r="A1997" s="13" t="n"/>
      <c r="B1997" s="5" t="n"/>
      <c r="C1997" s="19" t="n"/>
      <c r="D1997" s="5" t="n"/>
      <c r="E1997" s="5" t="n"/>
      <c r="F1997" s="6">
        <f>IF(B1997&amp;""="","",IFERROR(INDEX('الطلاب'!$C$6:$C$505,MATCH(B1997&amp;"",'الطلاب'!$A$6:$A$505,0))&amp;"","كود غير موجود"))</f>
        <v/>
      </c>
      <c r="G1997" s="24">
        <f>IF(OR(B1997&amp;""="",NOT(ISNUMBER(A1997))),"",IF(COUNTIFS($B$6:$B$2005,B1997&amp;"",$A$6:$A$2005,"&gt;"&amp;A1997)=0,1,0))</f>
        <v/>
      </c>
    </row>
    <row r="1998">
      <c r="A1998" s="13" t="n"/>
      <c r="B1998" s="5" t="n"/>
      <c r="C1998" s="19" t="n"/>
      <c r="D1998" s="5" t="n"/>
      <c r="E1998" s="5" t="n"/>
      <c r="F1998" s="6">
        <f>IF(B1998&amp;""="","",IFERROR(INDEX('الطلاب'!$C$6:$C$505,MATCH(B1998&amp;"",'الطلاب'!$A$6:$A$505,0))&amp;"","كود غير موجود"))</f>
        <v/>
      </c>
      <c r="G1998" s="24">
        <f>IF(OR(B1998&amp;""="",NOT(ISNUMBER(A1998))),"",IF(COUNTIFS($B$6:$B$2005,B1998&amp;"",$A$6:$A$2005,"&gt;"&amp;A1998)=0,1,0))</f>
        <v/>
      </c>
    </row>
    <row r="1999">
      <c r="A1999" s="13" t="n"/>
      <c r="B1999" s="5" t="n"/>
      <c r="C1999" s="19" t="n"/>
      <c r="D1999" s="5" t="n"/>
      <c r="E1999" s="5" t="n"/>
      <c r="F1999" s="6">
        <f>IF(B1999&amp;""="","",IFERROR(INDEX('الطلاب'!$C$6:$C$505,MATCH(B1999&amp;"",'الطلاب'!$A$6:$A$505,0))&amp;"","كود غير موجود"))</f>
        <v/>
      </c>
      <c r="G1999" s="24">
        <f>IF(OR(B1999&amp;""="",NOT(ISNUMBER(A1999))),"",IF(COUNTIFS($B$6:$B$2005,B1999&amp;"",$A$6:$A$2005,"&gt;"&amp;A1999)=0,1,0))</f>
        <v/>
      </c>
    </row>
    <row r="2000">
      <c r="A2000" s="13" t="n"/>
      <c r="B2000" s="5" t="n"/>
      <c r="C2000" s="19" t="n"/>
      <c r="D2000" s="5" t="n"/>
      <c r="E2000" s="5" t="n"/>
      <c r="F2000" s="6">
        <f>IF(B2000&amp;""="","",IFERROR(INDEX('الطلاب'!$C$6:$C$505,MATCH(B2000&amp;"",'الطلاب'!$A$6:$A$505,0))&amp;"","كود غير موجود"))</f>
        <v/>
      </c>
      <c r="G2000" s="24">
        <f>IF(OR(B2000&amp;""="",NOT(ISNUMBER(A2000))),"",IF(COUNTIFS($B$6:$B$2005,B2000&amp;"",$A$6:$A$2005,"&gt;"&amp;A2000)=0,1,0))</f>
        <v/>
      </c>
    </row>
    <row r="2001">
      <c r="A2001" s="13" t="n"/>
      <c r="B2001" s="5" t="n"/>
      <c r="C2001" s="19" t="n"/>
      <c r="D2001" s="5" t="n"/>
      <c r="E2001" s="5" t="n"/>
      <c r="F2001" s="6">
        <f>IF(B2001&amp;""="","",IFERROR(INDEX('الطلاب'!$C$6:$C$505,MATCH(B2001&amp;"",'الطلاب'!$A$6:$A$505,0))&amp;"","كود غير موجود"))</f>
        <v/>
      </c>
      <c r="G2001" s="24">
        <f>IF(OR(B2001&amp;""="",NOT(ISNUMBER(A2001))),"",IF(COUNTIFS($B$6:$B$2005,B2001&amp;"",$A$6:$A$2005,"&gt;"&amp;A2001)=0,1,0))</f>
        <v/>
      </c>
    </row>
    <row r="2002">
      <c r="A2002" s="13" t="n"/>
      <c r="B2002" s="5" t="n"/>
      <c r="C2002" s="19" t="n"/>
      <c r="D2002" s="5" t="n"/>
      <c r="E2002" s="5" t="n"/>
      <c r="F2002" s="6">
        <f>IF(B2002&amp;""="","",IFERROR(INDEX('الطلاب'!$C$6:$C$505,MATCH(B2002&amp;"",'الطلاب'!$A$6:$A$505,0))&amp;"","كود غير موجود"))</f>
        <v/>
      </c>
      <c r="G2002" s="24">
        <f>IF(OR(B2002&amp;""="",NOT(ISNUMBER(A2002))),"",IF(COUNTIFS($B$6:$B$2005,B2002&amp;"",$A$6:$A$2005,"&gt;"&amp;A2002)=0,1,0))</f>
        <v/>
      </c>
    </row>
    <row r="2003">
      <c r="A2003" s="13" t="n"/>
      <c r="B2003" s="5" t="n"/>
      <c r="C2003" s="19" t="n"/>
      <c r="D2003" s="5" t="n"/>
      <c r="E2003" s="5" t="n"/>
      <c r="F2003" s="6">
        <f>IF(B2003&amp;""="","",IFERROR(INDEX('الطلاب'!$C$6:$C$505,MATCH(B2003&amp;"",'الطلاب'!$A$6:$A$505,0))&amp;"","كود غير موجود"))</f>
        <v/>
      </c>
      <c r="G2003" s="24">
        <f>IF(OR(B2003&amp;""="",NOT(ISNUMBER(A2003))),"",IF(COUNTIFS($B$6:$B$2005,B2003&amp;"",$A$6:$A$2005,"&gt;"&amp;A2003)=0,1,0))</f>
        <v/>
      </c>
    </row>
    <row r="2004">
      <c r="A2004" s="13" t="n"/>
      <c r="B2004" s="5" t="n"/>
      <c r="C2004" s="19" t="n"/>
      <c r="D2004" s="5" t="n"/>
      <c r="E2004" s="5" t="n"/>
      <c r="F2004" s="6">
        <f>IF(B2004&amp;""="","",IFERROR(INDEX('الطلاب'!$C$6:$C$505,MATCH(B2004&amp;"",'الطلاب'!$A$6:$A$505,0))&amp;"","كود غير موجود"))</f>
        <v/>
      </c>
      <c r="G2004" s="24">
        <f>IF(OR(B2004&amp;""="",NOT(ISNUMBER(A2004))),"",IF(COUNTIFS($B$6:$B$2005,B2004&amp;"",$A$6:$A$2005,"&gt;"&amp;A2004)=0,1,0))</f>
        <v/>
      </c>
    </row>
    <row r="2005">
      <c r="A2005" s="13" t="n"/>
      <c r="B2005" s="5" t="n"/>
      <c r="C2005" s="19" t="n"/>
      <c r="D2005" s="5" t="n"/>
      <c r="E2005" s="5" t="n"/>
      <c r="F2005" s="6">
        <f>IF(B2005&amp;""="","",IFERROR(INDEX('الطلاب'!$C$6:$C$505,MATCH(B2005&amp;"",'الطلاب'!$A$6:$A$505,0))&amp;"","كود غير موجود"))</f>
        <v/>
      </c>
      <c r="G2005" s="24">
        <f>IF(OR(B2005&amp;""="",NOT(ISNUMBER(A2005))),"",IF(COUNTIFS($B$6:$B$2005,B2005&amp;"",$A$6:$A$2005,"&gt;"&amp;A2005)=0,1,0))</f>
        <v/>
      </c>
    </row>
  </sheetData>
  <autoFilter ref="A5:G2005"/>
  <mergeCells count="2">
    <mergeCell ref="A2:G2"/>
    <mergeCell ref="A1:G1"/>
  </mergeCells>
  <conditionalFormatting sqref="F6:F2005">
    <cfRule type="expression" priority="1" dxfId="0">
      <formula>F6="كود غير موجود"</formula>
    </cfRule>
  </conditionalFormatting>
  <dataValidations count="2">
    <dataValidation sqref="B6:B2005" showDropDown="0" showInputMessage="0" showErrorMessage="0" allowBlank="1" type="list">
      <formula1>='الطلاب'!$A$6:$A$505</formula1>
    </dataValidation>
    <dataValidation sqref="D6:D2005" showDropDown="0" showInputMessage="0" showErrorMessage="0" allowBlank="1" type="list">
      <formula1>"نقدًا,تحويل بنكي,شيك"</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20" customWidth="1" min="3" max="3"/>
    <col width="20" customWidth="1" min="4" max="4"/>
    <col width="15" customWidth="1" min="5" max="5"/>
    <col width="15" customWidth="1" min="6" max="6"/>
    <col width="14" customWidth="1" min="7" max="7"/>
    <col width="16" customWidth="1" min="8" max="8"/>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4">
      <c r="A4" s="12" t="inlineStr">
        <is>
          <t>عدد المتأخرين</t>
        </is>
      </c>
      <c r="B4" s="25">
        <f>COUNTIF('الطلاب'!$Q$6:$Q$505,"متأخر")</f>
        <v/>
      </c>
    </row>
    <row r="6" ht="32" customHeight="1">
      <c r="A6" s="16" t="inlineStr">
        <is>
          <t>م</t>
        </is>
      </c>
      <c r="B6" s="16" t="inlineStr">
        <is>
          <t>الكود</t>
        </is>
      </c>
      <c r="C6" s="16" t="inlineStr">
        <is>
          <t>الطالب</t>
        </is>
      </c>
      <c r="D6" s="16" t="inlineStr">
        <is>
          <t>ولي الأمر</t>
        </is>
      </c>
      <c r="E6" s="16" t="inlineStr">
        <is>
          <t>الجوال</t>
        </is>
      </c>
      <c r="F6" s="16" t="inlineStr">
        <is>
          <t>المتأخر</t>
        </is>
      </c>
      <c r="G6" s="16" t="inlineStr">
        <is>
          <t>آخر دفعة</t>
        </is>
      </c>
      <c r="H6" s="16" t="inlineStr">
        <is>
          <t>المرحلة</t>
        </is>
      </c>
    </row>
    <row r="7">
      <c r="A7" s="6">
        <f>IF(1&lt;=$B$4,1,"")</f>
        <v/>
      </c>
      <c r="B7" s="6">
        <f>IF($A7="","",INDEX('الطلاب'!$A$6:$A$505,MATCH($A7,'الطلاب'!$S$6:$S$505,0))&amp;"")</f>
        <v/>
      </c>
      <c r="C7" s="6">
        <f>IF($A7="","",INDEX('الطلاب'!$C$6:$C$505,MATCH($A7,'الطلاب'!$S$6:$S$505,0))&amp;"")</f>
        <v/>
      </c>
      <c r="D7" s="6">
        <f>IF($A7="","",INDEX('الطلاب'!$D$6:$D$505,MATCH($A7,'الطلاب'!$S$6:$S$505,0))&amp;"")</f>
        <v/>
      </c>
      <c r="E7" s="6">
        <f>IF($A7="","",INDEX('الطلاب'!$E$6:$E$505,MATCH($A7,'الطلاب'!$S$6:$S$505,0))&amp;"")</f>
        <v/>
      </c>
      <c r="F7" s="21">
        <f>IF($A7="","",INDEX('الطلاب'!$O$6:$O$505,MATCH($A7,'الطلاب'!$S$6:$S$505,0)))</f>
        <v/>
      </c>
      <c r="G7" s="23">
        <f>IF($A7="","",INDEX('الطلاب'!$R$6:$R$505,MATCH($A7,'الطلاب'!$S$6:$S$505,0)))</f>
        <v/>
      </c>
      <c r="H7" s="6">
        <f>IF($A7="","",INDEX('الطلاب'!$F$6:$F$505,MATCH($A7,'الطلاب'!$S$6:$S$505,0))&amp;"")</f>
        <v/>
      </c>
    </row>
    <row r="8">
      <c r="A8" s="6">
        <f>IF(2&lt;=$B$4,2,"")</f>
        <v/>
      </c>
      <c r="B8" s="6">
        <f>IF($A8="","",INDEX('الطلاب'!$A$6:$A$505,MATCH($A8,'الطلاب'!$S$6:$S$505,0))&amp;"")</f>
        <v/>
      </c>
      <c r="C8" s="6">
        <f>IF($A8="","",INDEX('الطلاب'!$C$6:$C$505,MATCH($A8,'الطلاب'!$S$6:$S$505,0))&amp;"")</f>
        <v/>
      </c>
      <c r="D8" s="6">
        <f>IF($A8="","",INDEX('الطلاب'!$D$6:$D$505,MATCH($A8,'الطلاب'!$S$6:$S$505,0))&amp;"")</f>
        <v/>
      </c>
      <c r="E8" s="6">
        <f>IF($A8="","",INDEX('الطلاب'!$E$6:$E$505,MATCH($A8,'الطلاب'!$S$6:$S$505,0))&amp;"")</f>
        <v/>
      </c>
      <c r="F8" s="21">
        <f>IF($A8="","",INDEX('الطلاب'!$O$6:$O$505,MATCH($A8,'الطلاب'!$S$6:$S$505,0)))</f>
        <v/>
      </c>
      <c r="G8" s="23">
        <f>IF($A8="","",INDEX('الطلاب'!$R$6:$R$505,MATCH($A8,'الطلاب'!$S$6:$S$505,0)))</f>
        <v/>
      </c>
      <c r="H8" s="6">
        <f>IF($A8="","",INDEX('الطلاب'!$F$6:$F$505,MATCH($A8,'الطلاب'!$S$6:$S$505,0))&amp;"")</f>
        <v/>
      </c>
    </row>
    <row r="9">
      <c r="A9" s="6">
        <f>IF(3&lt;=$B$4,3,"")</f>
        <v/>
      </c>
      <c r="B9" s="6">
        <f>IF($A9="","",INDEX('الطلاب'!$A$6:$A$505,MATCH($A9,'الطلاب'!$S$6:$S$505,0))&amp;"")</f>
        <v/>
      </c>
      <c r="C9" s="6">
        <f>IF($A9="","",INDEX('الطلاب'!$C$6:$C$505,MATCH($A9,'الطلاب'!$S$6:$S$505,0))&amp;"")</f>
        <v/>
      </c>
      <c r="D9" s="6">
        <f>IF($A9="","",INDEX('الطلاب'!$D$6:$D$505,MATCH($A9,'الطلاب'!$S$6:$S$505,0))&amp;"")</f>
        <v/>
      </c>
      <c r="E9" s="6">
        <f>IF($A9="","",INDEX('الطلاب'!$E$6:$E$505,MATCH($A9,'الطلاب'!$S$6:$S$505,0))&amp;"")</f>
        <v/>
      </c>
      <c r="F9" s="21">
        <f>IF($A9="","",INDEX('الطلاب'!$O$6:$O$505,MATCH($A9,'الطلاب'!$S$6:$S$505,0)))</f>
        <v/>
      </c>
      <c r="G9" s="23">
        <f>IF($A9="","",INDEX('الطلاب'!$R$6:$R$505,MATCH($A9,'الطلاب'!$S$6:$S$505,0)))</f>
        <v/>
      </c>
      <c r="H9" s="6">
        <f>IF($A9="","",INDEX('الطلاب'!$F$6:$F$505,MATCH($A9,'الطلاب'!$S$6:$S$505,0))&amp;"")</f>
        <v/>
      </c>
    </row>
    <row r="10">
      <c r="A10" s="6">
        <f>IF(4&lt;=$B$4,4,"")</f>
        <v/>
      </c>
      <c r="B10" s="6">
        <f>IF($A10="","",INDEX('الطلاب'!$A$6:$A$505,MATCH($A10,'الطلاب'!$S$6:$S$505,0))&amp;"")</f>
        <v/>
      </c>
      <c r="C10" s="6">
        <f>IF($A10="","",INDEX('الطلاب'!$C$6:$C$505,MATCH($A10,'الطلاب'!$S$6:$S$505,0))&amp;"")</f>
        <v/>
      </c>
      <c r="D10" s="6">
        <f>IF($A10="","",INDEX('الطلاب'!$D$6:$D$505,MATCH($A10,'الطلاب'!$S$6:$S$505,0))&amp;"")</f>
        <v/>
      </c>
      <c r="E10" s="6">
        <f>IF($A10="","",INDEX('الطلاب'!$E$6:$E$505,MATCH($A10,'الطلاب'!$S$6:$S$505,0))&amp;"")</f>
        <v/>
      </c>
      <c r="F10" s="21">
        <f>IF($A10="","",INDEX('الطلاب'!$O$6:$O$505,MATCH($A10,'الطلاب'!$S$6:$S$505,0)))</f>
        <v/>
      </c>
      <c r="G10" s="23">
        <f>IF($A10="","",INDEX('الطلاب'!$R$6:$R$505,MATCH($A10,'الطلاب'!$S$6:$S$505,0)))</f>
        <v/>
      </c>
      <c r="H10" s="6">
        <f>IF($A10="","",INDEX('الطلاب'!$F$6:$F$505,MATCH($A10,'الطلاب'!$S$6:$S$505,0))&amp;"")</f>
        <v/>
      </c>
    </row>
    <row r="11">
      <c r="A11" s="6">
        <f>IF(5&lt;=$B$4,5,"")</f>
        <v/>
      </c>
      <c r="B11" s="6">
        <f>IF($A11="","",INDEX('الطلاب'!$A$6:$A$505,MATCH($A11,'الطلاب'!$S$6:$S$505,0))&amp;"")</f>
        <v/>
      </c>
      <c r="C11" s="6">
        <f>IF($A11="","",INDEX('الطلاب'!$C$6:$C$505,MATCH($A11,'الطلاب'!$S$6:$S$505,0))&amp;"")</f>
        <v/>
      </c>
      <c r="D11" s="6">
        <f>IF($A11="","",INDEX('الطلاب'!$D$6:$D$505,MATCH($A11,'الطلاب'!$S$6:$S$505,0))&amp;"")</f>
        <v/>
      </c>
      <c r="E11" s="6">
        <f>IF($A11="","",INDEX('الطلاب'!$E$6:$E$505,MATCH($A11,'الطلاب'!$S$6:$S$505,0))&amp;"")</f>
        <v/>
      </c>
      <c r="F11" s="21">
        <f>IF($A11="","",INDEX('الطلاب'!$O$6:$O$505,MATCH($A11,'الطلاب'!$S$6:$S$505,0)))</f>
        <v/>
      </c>
      <c r="G11" s="23">
        <f>IF($A11="","",INDEX('الطلاب'!$R$6:$R$505,MATCH($A11,'الطلاب'!$S$6:$S$505,0)))</f>
        <v/>
      </c>
      <c r="H11" s="6">
        <f>IF($A11="","",INDEX('الطلاب'!$F$6:$F$505,MATCH($A11,'الطلاب'!$S$6:$S$505,0))&amp;"")</f>
        <v/>
      </c>
    </row>
    <row r="12">
      <c r="A12" s="6">
        <f>IF(6&lt;=$B$4,6,"")</f>
        <v/>
      </c>
      <c r="B12" s="6">
        <f>IF($A12="","",INDEX('الطلاب'!$A$6:$A$505,MATCH($A12,'الطلاب'!$S$6:$S$505,0))&amp;"")</f>
        <v/>
      </c>
      <c r="C12" s="6">
        <f>IF($A12="","",INDEX('الطلاب'!$C$6:$C$505,MATCH($A12,'الطلاب'!$S$6:$S$505,0))&amp;"")</f>
        <v/>
      </c>
      <c r="D12" s="6">
        <f>IF($A12="","",INDEX('الطلاب'!$D$6:$D$505,MATCH($A12,'الطلاب'!$S$6:$S$505,0))&amp;"")</f>
        <v/>
      </c>
      <c r="E12" s="6">
        <f>IF($A12="","",INDEX('الطلاب'!$E$6:$E$505,MATCH($A12,'الطلاب'!$S$6:$S$505,0))&amp;"")</f>
        <v/>
      </c>
      <c r="F12" s="21">
        <f>IF($A12="","",INDEX('الطلاب'!$O$6:$O$505,MATCH($A12,'الطلاب'!$S$6:$S$505,0)))</f>
        <v/>
      </c>
      <c r="G12" s="23">
        <f>IF($A12="","",INDEX('الطلاب'!$R$6:$R$505,MATCH($A12,'الطلاب'!$S$6:$S$505,0)))</f>
        <v/>
      </c>
      <c r="H12" s="6">
        <f>IF($A12="","",INDEX('الطلاب'!$F$6:$F$505,MATCH($A12,'الطلاب'!$S$6:$S$505,0))&amp;"")</f>
        <v/>
      </c>
    </row>
    <row r="13">
      <c r="A13" s="6">
        <f>IF(7&lt;=$B$4,7,"")</f>
        <v/>
      </c>
      <c r="B13" s="6">
        <f>IF($A13="","",INDEX('الطلاب'!$A$6:$A$505,MATCH($A13,'الطلاب'!$S$6:$S$505,0))&amp;"")</f>
        <v/>
      </c>
      <c r="C13" s="6">
        <f>IF($A13="","",INDEX('الطلاب'!$C$6:$C$505,MATCH($A13,'الطلاب'!$S$6:$S$505,0))&amp;"")</f>
        <v/>
      </c>
      <c r="D13" s="6">
        <f>IF($A13="","",INDEX('الطلاب'!$D$6:$D$505,MATCH($A13,'الطلاب'!$S$6:$S$505,0))&amp;"")</f>
        <v/>
      </c>
      <c r="E13" s="6">
        <f>IF($A13="","",INDEX('الطلاب'!$E$6:$E$505,MATCH($A13,'الطلاب'!$S$6:$S$505,0))&amp;"")</f>
        <v/>
      </c>
      <c r="F13" s="21">
        <f>IF($A13="","",INDEX('الطلاب'!$O$6:$O$505,MATCH($A13,'الطلاب'!$S$6:$S$505,0)))</f>
        <v/>
      </c>
      <c r="G13" s="23">
        <f>IF($A13="","",INDEX('الطلاب'!$R$6:$R$505,MATCH($A13,'الطلاب'!$S$6:$S$505,0)))</f>
        <v/>
      </c>
      <c r="H13" s="6">
        <f>IF($A13="","",INDEX('الطلاب'!$F$6:$F$505,MATCH($A13,'الطلاب'!$S$6:$S$505,0))&amp;"")</f>
        <v/>
      </c>
    </row>
    <row r="14">
      <c r="A14" s="6">
        <f>IF(8&lt;=$B$4,8,"")</f>
        <v/>
      </c>
      <c r="B14" s="6">
        <f>IF($A14="","",INDEX('الطلاب'!$A$6:$A$505,MATCH($A14,'الطلاب'!$S$6:$S$505,0))&amp;"")</f>
        <v/>
      </c>
      <c r="C14" s="6">
        <f>IF($A14="","",INDEX('الطلاب'!$C$6:$C$505,MATCH($A14,'الطلاب'!$S$6:$S$505,0))&amp;"")</f>
        <v/>
      </c>
      <c r="D14" s="6">
        <f>IF($A14="","",INDEX('الطلاب'!$D$6:$D$505,MATCH($A14,'الطلاب'!$S$6:$S$505,0))&amp;"")</f>
        <v/>
      </c>
      <c r="E14" s="6">
        <f>IF($A14="","",INDEX('الطلاب'!$E$6:$E$505,MATCH($A14,'الطلاب'!$S$6:$S$505,0))&amp;"")</f>
        <v/>
      </c>
      <c r="F14" s="21">
        <f>IF($A14="","",INDEX('الطلاب'!$O$6:$O$505,MATCH($A14,'الطلاب'!$S$6:$S$505,0)))</f>
        <v/>
      </c>
      <c r="G14" s="23">
        <f>IF($A14="","",INDEX('الطلاب'!$R$6:$R$505,MATCH($A14,'الطلاب'!$S$6:$S$505,0)))</f>
        <v/>
      </c>
      <c r="H14" s="6">
        <f>IF($A14="","",INDEX('الطلاب'!$F$6:$F$505,MATCH($A14,'الطلاب'!$S$6:$S$505,0))&amp;"")</f>
        <v/>
      </c>
    </row>
    <row r="15">
      <c r="A15" s="6">
        <f>IF(9&lt;=$B$4,9,"")</f>
        <v/>
      </c>
      <c r="B15" s="6">
        <f>IF($A15="","",INDEX('الطلاب'!$A$6:$A$505,MATCH($A15,'الطلاب'!$S$6:$S$505,0))&amp;"")</f>
        <v/>
      </c>
      <c r="C15" s="6">
        <f>IF($A15="","",INDEX('الطلاب'!$C$6:$C$505,MATCH($A15,'الطلاب'!$S$6:$S$505,0))&amp;"")</f>
        <v/>
      </c>
      <c r="D15" s="6">
        <f>IF($A15="","",INDEX('الطلاب'!$D$6:$D$505,MATCH($A15,'الطلاب'!$S$6:$S$505,0))&amp;"")</f>
        <v/>
      </c>
      <c r="E15" s="6">
        <f>IF($A15="","",INDEX('الطلاب'!$E$6:$E$505,MATCH($A15,'الطلاب'!$S$6:$S$505,0))&amp;"")</f>
        <v/>
      </c>
      <c r="F15" s="21">
        <f>IF($A15="","",INDEX('الطلاب'!$O$6:$O$505,MATCH($A15,'الطلاب'!$S$6:$S$505,0)))</f>
        <v/>
      </c>
      <c r="G15" s="23">
        <f>IF($A15="","",INDEX('الطلاب'!$R$6:$R$505,MATCH($A15,'الطلاب'!$S$6:$S$505,0)))</f>
        <v/>
      </c>
      <c r="H15" s="6">
        <f>IF($A15="","",INDEX('الطلاب'!$F$6:$F$505,MATCH($A15,'الطلاب'!$S$6:$S$505,0))&amp;"")</f>
        <v/>
      </c>
    </row>
    <row r="16">
      <c r="A16" s="6">
        <f>IF(10&lt;=$B$4,10,"")</f>
        <v/>
      </c>
      <c r="B16" s="6">
        <f>IF($A16="","",INDEX('الطلاب'!$A$6:$A$505,MATCH($A16,'الطلاب'!$S$6:$S$505,0))&amp;"")</f>
        <v/>
      </c>
      <c r="C16" s="6">
        <f>IF($A16="","",INDEX('الطلاب'!$C$6:$C$505,MATCH($A16,'الطلاب'!$S$6:$S$505,0))&amp;"")</f>
        <v/>
      </c>
      <c r="D16" s="6">
        <f>IF($A16="","",INDEX('الطلاب'!$D$6:$D$505,MATCH($A16,'الطلاب'!$S$6:$S$505,0))&amp;"")</f>
        <v/>
      </c>
      <c r="E16" s="6">
        <f>IF($A16="","",INDEX('الطلاب'!$E$6:$E$505,MATCH($A16,'الطلاب'!$S$6:$S$505,0))&amp;"")</f>
        <v/>
      </c>
      <c r="F16" s="21">
        <f>IF($A16="","",INDEX('الطلاب'!$O$6:$O$505,MATCH($A16,'الطلاب'!$S$6:$S$505,0)))</f>
        <v/>
      </c>
      <c r="G16" s="23">
        <f>IF($A16="","",INDEX('الطلاب'!$R$6:$R$505,MATCH($A16,'الطلاب'!$S$6:$S$505,0)))</f>
        <v/>
      </c>
      <c r="H16" s="6">
        <f>IF($A16="","",INDEX('الطلاب'!$F$6:$F$505,MATCH($A16,'الطلاب'!$S$6:$S$505,0))&amp;"")</f>
        <v/>
      </c>
    </row>
    <row r="17">
      <c r="A17" s="6">
        <f>IF(11&lt;=$B$4,11,"")</f>
        <v/>
      </c>
      <c r="B17" s="6">
        <f>IF($A17="","",INDEX('الطلاب'!$A$6:$A$505,MATCH($A17,'الطلاب'!$S$6:$S$505,0))&amp;"")</f>
        <v/>
      </c>
      <c r="C17" s="6">
        <f>IF($A17="","",INDEX('الطلاب'!$C$6:$C$505,MATCH($A17,'الطلاب'!$S$6:$S$505,0))&amp;"")</f>
        <v/>
      </c>
      <c r="D17" s="6">
        <f>IF($A17="","",INDEX('الطلاب'!$D$6:$D$505,MATCH($A17,'الطلاب'!$S$6:$S$505,0))&amp;"")</f>
        <v/>
      </c>
      <c r="E17" s="6">
        <f>IF($A17="","",INDEX('الطلاب'!$E$6:$E$505,MATCH($A17,'الطلاب'!$S$6:$S$505,0))&amp;"")</f>
        <v/>
      </c>
      <c r="F17" s="21">
        <f>IF($A17="","",INDEX('الطلاب'!$O$6:$O$505,MATCH($A17,'الطلاب'!$S$6:$S$505,0)))</f>
        <v/>
      </c>
      <c r="G17" s="23">
        <f>IF($A17="","",INDEX('الطلاب'!$R$6:$R$505,MATCH($A17,'الطلاب'!$S$6:$S$505,0)))</f>
        <v/>
      </c>
      <c r="H17" s="6">
        <f>IF($A17="","",INDEX('الطلاب'!$F$6:$F$505,MATCH($A17,'الطلاب'!$S$6:$S$505,0))&amp;"")</f>
        <v/>
      </c>
    </row>
    <row r="18">
      <c r="A18" s="6">
        <f>IF(12&lt;=$B$4,12,"")</f>
        <v/>
      </c>
      <c r="B18" s="6">
        <f>IF($A18="","",INDEX('الطلاب'!$A$6:$A$505,MATCH($A18,'الطلاب'!$S$6:$S$505,0))&amp;"")</f>
        <v/>
      </c>
      <c r="C18" s="6">
        <f>IF($A18="","",INDEX('الطلاب'!$C$6:$C$505,MATCH($A18,'الطلاب'!$S$6:$S$505,0))&amp;"")</f>
        <v/>
      </c>
      <c r="D18" s="6">
        <f>IF($A18="","",INDEX('الطلاب'!$D$6:$D$505,MATCH($A18,'الطلاب'!$S$6:$S$505,0))&amp;"")</f>
        <v/>
      </c>
      <c r="E18" s="6">
        <f>IF($A18="","",INDEX('الطلاب'!$E$6:$E$505,MATCH($A18,'الطلاب'!$S$6:$S$505,0))&amp;"")</f>
        <v/>
      </c>
      <c r="F18" s="21">
        <f>IF($A18="","",INDEX('الطلاب'!$O$6:$O$505,MATCH($A18,'الطلاب'!$S$6:$S$505,0)))</f>
        <v/>
      </c>
      <c r="G18" s="23">
        <f>IF($A18="","",INDEX('الطلاب'!$R$6:$R$505,MATCH($A18,'الطلاب'!$S$6:$S$505,0)))</f>
        <v/>
      </c>
      <c r="H18" s="6">
        <f>IF($A18="","",INDEX('الطلاب'!$F$6:$F$505,MATCH($A18,'الطلاب'!$S$6:$S$505,0))&amp;"")</f>
        <v/>
      </c>
    </row>
    <row r="19">
      <c r="A19" s="6">
        <f>IF(13&lt;=$B$4,13,"")</f>
        <v/>
      </c>
      <c r="B19" s="6">
        <f>IF($A19="","",INDEX('الطلاب'!$A$6:$A$505,MATCH($A19,'الطلاب'!$S$6:$S$505,0))&amp;"")</f>
        <v/>
      </c>
      <c r="C19" s="6">
        <f>IF($A19="","",INDEX('الطلاب'!$C$6:$C$505,MATCH($A19,'الطلاب'!$S$6:$S$505,0))&amp;"")</f>
        <v/>
      </c>
      <c r="D19" s="6">
        <f>IF($A19="","",INDEX('الطلاب'!$D$6:$D$505,MATCH($A19,'الطلاب'!$S$6:$S$505,0))&amp;"")</f>
        <v/>
      </c>
      <c r="E19" s="6">
        <f>IF($A19="","",INDEX('الطلاب'!$E$6:$E$505,MATCH($A19,'الطلاب'!$S$6:$S$505,0))&amp;"")</f>
        <v/>
      </c>
      <c r="F19" s="21">
        <f>IF($A19="","",INDEX('الطلاب'!$O$6:$O$505,MATCH($A19,'الطلاب'!$S$6:$S$505,0)))</f>
        <v/>
      </c>
      <c r="G19" s="23">
        <f>IF($A19="","",INDEX('الطلاب'!$R$6:$R$505,MATCH($A19,'الطلاب'!$S$6:$S$505,0)))</f>
        <v/>
      </c>
      <c r="H19" s="6">
        <f>IF($A19="","",INDEX('الطلاب'!$F$6:$F$505,MATCH($A19,'الطلاب'!$S$6:$S$505,0))&amp;"")</f>
        <v/>
      </c>
    </row>
    <row r="20">
      <c r="A20" s="6">
        <f>IF(14&lt;=$B$4,14,"")</f>
        <v/>
      </c>
      <c r="B20" s="6">
        <f>IF($A20="","",INDEX('الطلاب'!$A$6:$A$505,MATCH($A20,'الطلاب'!$S$6:$S$505,0))&amp;"")</f>
        <v/>
      </c>
      <c r="C20" s="6">
        <f>IF($A20="","",INDEX('الطلاب'!$C$6:$C$505,MATCH($A20,'الطلاب'!$S$6:$S$505,0))&amp;"")</f>
        <v/>
      </c>
      <c r="D20" s="6">
        <f>IF($A20="","",INDEX('الطلاب'!$D$6:$D$505,MATCH($A20,'الطلاب'!$S$6:$S$505,0))&amp;"")</f>
        <v/>
      </c>
      <c r="E20" s="6">
        <f>IF($A20="","",INDEX('الطلاب'!$E$6:$E$505,MATCH($A20,'الطلاب'!$S$6:$S$505,0))&amp;"")</f>
        <v/>
      </c>
      <c r="F20" s="21">
        <f>IF($A20="","",INDEX('الطلاب'!$O$6:$O$505,MATCH($A20,'الطلاب'!$S$6:$S$505,0)))</f>
        <v/>
      </c>
      <c r="G20" s="23">
        <f>IF($A20="","",INDEX('الطلاب'!$R$6:$R$505,MATCH($A20,'الطلاب'!$S$6:$S$505,0)))</f>
        <v/>
      </c>
      <c r="H20" s="6">
        <f>IF($A20="","",INDEX('الطلاب'!$F$6:$F$505,MATCH($A20,'الطلاب'!$S$6:$S$505,0))&amp;"")</f>
        <v/>
      </c>
    </row>
    <row r="21">
      <c r="A21" s="6">
        <f>IF(15&lt;=$B$4,15,"")</f>
        <v/>
      </c>
      <c r="B21" s="6">
        <f>IF($A21="","",INDEX('الطلاب'!$A$6:$A$505,MATCH($A21,'الطلاب'!$S$6:$S$505,0))&amp;"")</f>
        <v/>
      </c>
      <c r="C21" s="6">
        <f>IF($A21="","",INDEX('الطلاب'!$C$6:$C$505,MATCH($A21,'الطلاب'!$S$6:$S$505,0))&amp;"")</f>
        <v/>
      </c>
      <c r="D21" s="6">
        <f>IF($A21="","",INDEX('الطلاب'!$D$6:$D$505,MATCH($A21,'الطلاب'!$S$6:$S$505,0))&amp;"")</f>
        <v/>
      </c>
      <c r="E21" s="6">
        <f>IF($A21="","",INDEX('الطلاب'!$E$6:$E$505,MATCH($A21,'الطلاب'!$S$6:$S$505,0))&amp;"")</f>
        <v/>
      </c>
      <c r="F21" s="21">
        <f>IF($A21="","",INDEX('الطلاب'!$O$6:$O$505,MATCH($A21,'الطلاب'!$S$6:$S$505,0)))</f>
        <v/>
      </c>
      <c r="G21" s="23">
        <f>IF($A21="","",INDEX('الطلاب'!$R$6:$R$505,MATCH($A21,'الطلاب'!$S$6:$S$505,0)))</f>
        <v/>
      </c>
      <c r="H21" s="6">
        <f>IF($A21="","",INDEX('الطلاب'!$F$6:$F$505,MATCH($A21,'الطلاب'!$S$6:$S$505,0))&amp;"")</f>
        <v/>
      </c>
    </row>
    <row r="22">
      <c r="A22" s="6">
        <f>IF(16&lt;=$B$4,16,"")</f>
        <v/>
      </c>
      <c r="B22" s="6">
        <f>IF($A22="","",INDEX('الطلاب'!$A$6:$A$505,MATCH($A22,'الطلاب'!$S$6:$S$505,0))&amp;"")</f>
        <v/>
      </c>
      <c r="C22" s="6">
        <f>IF($A22="","",INDEX('الطلاب'!$C$6:$C$505,MATCH($A22,'الطلاب'!$S$6:$S$505,0))&amp;"")</f>
        <v/>
      </c>
      <c r="D22" s="6">
        <f>IF($A22="","",INDEX('الطلاب'!$D$6:$D$505,MATCH($A22,'الطلاب'!$S$6:$S$505,0))&amp;"")</f>
        <v/>
      </c>
      <c r="E22" s="6">
        <f>IF($A22="","",INDEX('الطلاب'!$E$6:$E$505,MATCH($A22,'الطلاب'!$S$6:$S$505,0))&amp;"")</f>
        <v/>
      </c>
      <c r="F22" s="21">
        <f>IF($A22="","",INDEX('الطلاب'!$O$6:$O$505,MATCH($A22,'الطلاب'!$S$6:$S$505,0)))</f>
        <v/>
      </c>
      <c r="G22" s="23">
        <f>IF($A22="","",INDEX('الطلاب'!$R$6:$R$505,MATCH($A22,'الطلاب'!$S$6:$S$505,0)))</f>
        <v/>
      </c>
      <c r="H22" s="6">
        <f>IF($A22="","",INDEX('الطلاب'!$F$6:$F$505,MATCH($A22,'الطلاب'!$S$6:$S$505,0))&amp;"")</f>
        <v/>
      </c>
    </row>
    <row r="23">
      <c r="A23" s="6">
        <f>IF(17&lt;=$B$4,17,"")</f>
        <v/>
      </c>
      <c r="B23" s="6">
        <f>IF($A23="","",INDEX('الطلاب'!$A$6:$A$505,MATCH($A23,'الطلاب'!$S$6:$S$505,0))&amp;"")</f>
        <v/>
      </c>
      <c r="C23" s="6">
        <f>IF($A23="","",INDEX('الطلاب'!$C$6:$C$505,MATCH($A23,'الطلاب'!$S$6:$S$505,0))&amp;"")</f>
        <v/>
      </c>
      <c r="D23" s="6">
        <f>IF($A23="","",INDEX('الطلاب'!$D$6:$D$505,MATCH($A23,'الطلاب'!$S$6:$S$505,0))&amp;"")</f>
        <v/>
      </c>
      <c r="E23" s="6">
        <f>IF($A23="","",INDEX('الطلاب'!$E$6:$E$505,MATCH($A23,'الطلاب'!$S$6:$S$505,0))&amp;"")</f>
        <v/>
      </c>
      <c r="F23" s="21">
        <f>IF($A23="","",INDEX('الطلاب'!$O$6:$O$505,MATCH($A23,'الطلاب'!$S$6:$S$505,0)))</f>
        <v/>
      </c>
      <c r="G23" s="23">
        <f>IF($A23="","",INDEX('الطلاب'!$R$6:$R$505,MATCH($A23,'الطلاب'!$S$6:$S$505,0)))</f>
        <v/>
      </c>
      <c r="H23" s="6">
        <f>IF($A23="","",INDEX('الطلاب'!$F$6:$F$505,MATCH($A23,'الطلاب'!$S$6:$S$505,0))&amp;"")</f>
        <v/>
      </c>
    </row>
    <row r="24">
      <c r="A24" s="6">
        <f>IF(18&lt;=$B$4,18,"")</f>
        <v/>
      </c>
      <c r="B24" s="6">
        <f>IF($A24="","",INDEX('الطلاب'!$A$6:$A$505,MATCH($A24,'الطلاب'!$S$6:$S$505,0))&amp;"")</f>
        <v/>
      </c>
      <c r="C24" s="6">
        <f>IF($A24="","",INDEX('الطلاب'!$C$6:$C$505,MATCH($A24,'الطلاب'!$S$6:$S$505,0))&amp;"")</f>
        <v/>
      </c>
      <c r="D24" s="6">
        <f>IF($A24="","",INDEX('الطلاب'!$D$6:$D$505,MATCH($A24,'الطلاب'!$S$6:$S$505,0))&amp;"")</f>
        <v/>
      </c>
      <c r="E24" s="6">
        <f>IF($A24="","",INDEX('الطلاب'!$E$6:$E$505,MATCH($A24,'الطلاب'!$S$6:$S$505,0))&amp;"")</f>
        <v/>
      </c>
      <c r="F24" s="21">
        <f>IF($A24="","",INDEX('الطلاب'!$O$6:$O$505,MATCH($A24,'الطلاب'!$S$6:$S$505,0)))</f>
        <v/>
      </c>
      <c r="G24" s="23">
        <f>IF($A24="","",INDEX('الطلاب'!$R$6:$R$505,MATCH($A24,'الطلاب'!$S$6:$S$505,0)))</f>
        <v/>
      </c>
      <c r="H24" s="6">
        <f>IF($A24="","",INDEX('الطلاب'!$F$6:$F$505,MATCH($A24,'الطلاب'!$S$6:$S$505,0))&amp;"")</f>
        <v/>
      </c>
    </row>
    <row r="25">
      <c r="A25" s="6">
        <f>IF(19&lt;=$B$4,19,"")</f>
        <v/>
      </c>
      <c r="B25" s="6">
        <f>IF($A25="","",INDEX('الطلاب'!$A$6:$A$505,MATCH($A25,'الطلاب'!$S$6:$S$505,0))&amp;"")</f>
        <v/>
      </c>
      <c r="C25" s="6">
        <f>IF($A25="","",INDEX('الطلاب'!$C$6:$C$505,MATCH($A25,'الطلاب'!$S$6:$S$505,0))&amp;"")</f>
        <v/>
      </c>
      <c r="D25" s="6">
        <f>IF($A25="","",INDEX('الطلاب'!$D$6:$D$505,MATCH($A25,'الطلاب'!$S$6:$S$505,0))&amp;"")</f>
        <v/>
      </c>
      <c r="E25" s="6">
        <f>IF($A25="","",INDEX('الطلاب'!$E$6:$E$505,MATCH($A25,'الطلاب'!$S$6:$S$505,0))&amp;"")</f>
        <v/>
      </c>
      <c r="F25" s="21">
        <f>IF($A25="","",INDEX('الطلاب'!$O$6:$O$505,MATCH($A25,'الطلاب'!$S$6:$S$505,0)))</f>
        <v/>
      </c>
      <c r="G25" s="23">
        <f>IF($A25="","",INDEX('الطلاب'!$R$6:$R$505,MATCH($A25,'الطلاب'!$S$6:$S$505,0)))</f>
        <v/>
      </c>
      <c r="H25" s="6">
        <f>IF($A25="","",INDEX('الطلاب'!$F$6:$F$505,MATCH($A25,'الطلاب'!$S$6:$S$505,0))&amp;"")</f>
        <v/>
      </c>
    </row>
    <row r="26">
      <c r="A26" s="6">
        <f>IF(20&lt;=$B$4,20,"")</f>
        <v/>
      </c>
      <c r="B26" s="6">
        <f>IF($A26="","",INDEX('الطلاب'!$A$6:$A$505,MATCH($A26,'الطلاب'!$S$6:$S$505,0))&amp;"")</f>
        <v/>
      </c>
      <c r="C26" s="6">
        <f>IF($A26="","",INDEX('الطلاب'!$C$6:$C$505,MATCH($A26,'الطلاب'!$S$6:$S$505,0))&amp;"")</f>
        <v/>
      </c>
      <c r="D26" s="6">
        <f>IF($A26="","",INDEX('الطلاب'!$D$6:$D$505,MATCH($A26,'الطلاب'!$S$6:$S$505,0))&amp;"")</f>
        <v/>
      </c>
      <c r="E26" s="6">
        <f>IF($A26="","",INDEX('الطلاب'!$E$6:$E$505,MATCH($A26,'الطلاب'!$S$6:$S$505,0))&amp;"")</f>
        <v/>
      </c>
      <c r="F26" s="21">
        <f>IF($A26="","",INDEX('الطلاب'!$O$6:$O$505,MATCH($A26,'الطلاب'!$S$6:$S$505,0)))</f>
        <v/>
      </c>
      <c r="G26" s="23">
        <f>IF($A26="","",INDEX('الطلاب'!$R$6:$R$505,MATCH($A26,'الطلاب'!$S$6:$S$505,0)))</f>
        <v/>
      </c>
      <c r="H26" s="6">
        <f>IF($A26="","",INDEX('الطلاب'!$F$6:$F$505,MATCH($A26,'الطلاب'!$S$6:$S$505,0))&amp;"")</f>
        <v/>
      </c>
    </row>
    <row r="27">
      <c r="A27" s="6">
        <f>IF(21&lt;=$B$4,21,"")</f>
        <v/>
      </c>
      <c r="B27" s="6">
        <f>IF($A27="","",INDEX('الطلاب'!$A$6:$A$505,MATCH($A27,'الطلاب'!$S$6:$S$505,0))&amp;"")</f>
        <v/>
      </c>
      <c r="C27" s="6">
        <f>IF($A27="","",INDEX('الطلاب'!$C$6:$C$505,MATCH($A27,'الطلاب'!$S$6:$S$505,0))&amp;"")</f>
        <v/>
      </c>
      <c r="D27" s="6">
        <f>IF($A27="","",INDEX('الطلاب'!$D$6:$D$505,MATCH($A27,'الطلاب'!$S$6:$S$505,0))&amp;"")</f>
        <v/>
      </c>
      <c r="E27" s="6">
        <f>IF($A27="","",INDEX('الطلاب'!$E$6:$E$505,MATCH($A27,'الطلاب'!$S$6:$S$505,0))&amp;"")</f>
        <v/>
      </c>
      <c r="F27" s="21">
        <f>IF($A27="","",INDEX('الطلاب'!$O$6:$O$505,MATCH($A27,'الطلاب'!$S$6:$S$505,0)))</f>
        <v/>
      </c>
      <c r="G27" s="23">
        <f>IF($A27="","",INDEX('الطلاب'!$R$6:$R$505,MATCH($A27,'الطلاب'!$S$6:$S$505,0)))</f>
        <v/>
      </c>
      <c r="H27" s="6">
        <f>IF($A27="","",INDEX('الطلاب'!$F$6:$F$505,MATCH($A27,'الطلاب'!$S$6:$S$505,0))&amp;"")</f>
        <v/>
      </c>
    </row>
    <row r="28">
      <c r="A28" s="6">
        <f>IF(22&lt;=$B$4,22,"")</f>
        <v/>
      </c>
      <c r="B28" s="6">
        <f>IF($A28="","",INDEX('الطلاب'!$A$6:$A$505,MATCH($A28,'الطلاب'!$S$6:$S$505,0))&amp;"")</f>
        <v/>
      </c>
      <c r="C28" s="6">
        <f>IF($A28="","",INDEX('الطلاب'!$C$6:$C$505,MATCH($A28,'الطلاب'!$S$6:$S$505,0))&amp;"")</f>
        <v/>
      </c>
      <c r="D28" s="6">
        <f>IF($A28="","",INDEX('الطلاب'!$D$6:$D$505,MATCH($A28,'الطلاب'!$S$6:$S$505,0))&amp;"")</f>
        <v/>
      </c>
      <c r="E28" s="6">
        <f>IF($A28="","",INDEX('الطلاب'!$E$6:$E$505,MATCH($A28,'الطلاب'!$S$6:$S$505,0))&amp;"")</f>
        <v/>
      </c>
      <c r="F28" s="21">
        <f>IF($A28="","",INDEX('الطلاب'!$O$6:$O$505,MATCH($A28,'الطلاب'!$S$6:$S$505,0)))</f>
        <v/>
      </c>
      <c r="G28" s="23">
        <f>IF($A28="","",INDEX('الطلاب'!$R$6:$R$505,MATCH($A28,'الطلاب'!$S$6:$S$505,0)))</f>
        <v/>
      </c>
      <c r="H28" s="6">
        <f>IF($A28="","",INDEX('الطلاب'!$F$6:$F$505,MATCH($A28,'الطلاب'!$S$6:$S$505,0))&amp;"")</f>
        <v/>
      </c>
    </row>
    <row r="29">
      <c r="A29" s="6">
        <f>IF(23&lt;=$B$4,23,"")</f>
        <v/>
      </c>
      <c r="B29" s="6">
        <f>IF($A29="","",INDEX('الطلاب'!$A$6:$A$505,MATCH($A29,'الطلاب'!$S$6:$S$505,0))&amp;"")</f>
        <v/>
      </c>
      <c r="C29" s="6">
        <f>IF($A29="","",INDEX('الطلاب'!$C$6:$C$505,MATCH($A29,'الطلاب'!$S$6:$S$505,0))&amp;"")</f>
        <v/>
      </c>
      <c r="D29" s="6">
        <f>IF($A29="","",INDEX('الطلاب'!$D$6:$D$505,MATCH($A29,'الطلاب'!$S$6:$S$505,0))&amp;"")</f>
        <v/>
      </c>
      <c r="E29" s="6">
        <f>IF($A29="","",INDEX('الطلاب'!$E$6:$E$505,MATCH($A29,'الطلاب'!$S$6:$S$505,0))&amp;"")</f>
        <v/>
      </c>
      <c r="F29" s="21">
        <f>IF($A29="","",INDEX('الطلاب'!$O$6:$O$505,MATCH($A29,'الطلاب'!$S$6:$S$505,0)))</f>
        <v/>
      </c>
      <c r="G29" s="23">
        <f>IF($A29="","",INDEX('الطلاب'!$R$6:$R$505,MATCH($A29,'الطلاب'!$S$6:$S$505,0)))</f>
        <v/>
      </c>
      <c r="H29" s="6">
        <f>IF($A29="","",INDEX('الطلاب'!$F$6:$F$505,MATCH($A29,'الطلاب'!$S$6:$S$505,0))&amp;"")</f>
        <v/>
      </c>
    </row>
    <row r="30">
      <c r="A30" s="6">
        <f>IF(24&lt;=$B$4,24,"")</f>
        <v/>
      </c>
      <c r="B30" s="6">
        <f>IF($A30="","",INDEX('الطلاب'!$A$6:$A$505,MATCH($A30,'الطلاب'!$S$6:$S$505,0))&amp;"")</f>
        <v/>
      </c>
      <c r="C30" s="6">
        <f>IF($A30="","",INDEX('الطلاب'!$C$6:$C$505,MATCH($A30,'الطلاب'!$S$6:$S$505,0))&amp;"")</f>
        <v/>
      </c>
      <c r="D30" s="6">
        <f>IF($A30="","",INDEX('الطلاب'!$D$6:$D$505,MATCH($A30,'الطلاب'!$S$6:$S$505,0))&amp;"")</f>
        <v/>
      </c>
      <c r="E30" s="6">
        <f>IF($A30="","",INDEX('الطلاب'!$E$6:$E$505,MATCH($A30,'الطلاب'!$S$6:$S$505,0))&amp;"")</f>
        <v/>
      </c>
      <c r="F30" s="21">
        <f>IF($A30="","",INDEX('الطلاب'!$O$6:$O$505,MATCH($A30,'الطلاب'!$S$6:$S$505,0)))</f>
        <v/>
      </c>
      <c r="G30" s="23">
        <f>IF($A30="","",INDEX('الطلاب'!$R$6:$R$505,MATCH($A30,'الطلاب'!$S$6:$S$505,0)))</f>
        <v/>
      </c>
      <c r="H30" s="6">
        <f>IF($A30="","",INDEX('الطلاب'!$F$6:$F$505,MATCH($A30,'الطلاب'!$S$6:$S$505,0))&amp;"")</f>
        <v/>
      </c>
    </row>
    <row r="31">
      <c r="A31" s="6">
        <f>IF(25&lt;=$B$4,25,"")</f>
        <v/>
      </c>
      <c r="B31" s="6">
        <f>IF($A31="","",INDEX('الطلاب'!$A$6:$A$505,MATCH($A31,'الطلاب'!$S$6:$S$505,0))&amp;"")</f>
        <v/>
      </c>
      <c r="C31" s="6">
        <f>IF($A31="","",INDEX('الطلاب'!$C$6:$C$505,MATCH($A31,'الطلاب'!$S$6:$S$505,0))&amp;"")</f>
        <v/>
      </c>
      <c r="D31" s="6">
        <f>IF($A31="","",INDEX('الطلاب'!$D$6:$D$505,MATCH($A31,'الطلاب'!$S$6:$S$505,0))&amp;"")</f>
        <v/>
      </c>
      <c r="E31" s="6">
        <f>IF($A31="","",INDEX('الطلاب'!$E$6:$E$505,MATCH($A31,'الطلاب'!$S$6:$S$505,0))&amp;"")</f>
        <v/>
      </c>
      <c r="F31" s="21">
        <f>IF($A31="","",INDEX('الطلاب'!$O$6:$O$505,MATCH($A31,'الطلاب'!$S$6:$S$505,0)))</f>
        <v/>
      </c>
      <c r="G31" s="23">
        <f>IF($A31="","",INDEX('الطلاب'!$R$6:$R$505,MATCH($A31,'الطلاب'!$S$6:$S$505,0)))</f>
        <v/>
      </c>
      <c r="H31" s="6">
        <f>IF($A31="","",INDEX('الطلاب'!$F$6:$F$505,MATCH($A31,'الطلاب'!$S$6:$S$505,0))&amp;"")</f>
        <v/>
      </c>
    </row>
    <row r="32">
      <c r="A32" s="6">
        <f>IF(26&lt;=$B$4,26,"")</f>
        <v/>
      </c>
      <c r="B32" s="6">
        <f>IF($A32="","",INDEX('الطلاب'!$A$6:$A$505,MATCH($A32,'الطلاب'!$S$6:$S$505,0))&amp;"")</f>
        <v/>
      </c>
      <c r="C32" s="6">
        <f>IF($A32="","",INDEX('الطلاب'!$C$6:$C$505,MATCH($A32,'الطلاب'!$S$6:$S$505,0))&amp;"")</f>
        <v/>
      </c>
      <c r="D32" s="6">
        <f>IF($A32="","",INDEX('الطلاب'!$D$6:$D$505,MATCH($A32,'الطلاب'!$S$6:$S$505,0))&amp;"")</f>
        <v/>
      </c>
      <c r="E32" s="6">
        <f>IF($A32="","",INDEX('الطلاب'!$E$6:$E$505,MATCH($A32,'الطلاب'!$S$6:$S$505,0))&amp;"")</f>
        <v/>
      </c>
      <c r="F32" s="21">
        <f>IF($A32="","",INDEX('الطلاب'!$O$6:$O$505,MATCH($A32,'الطلاب'!$S$6:$S$505,0)))</f>
        <v/>
      </c>
      <c r="G32" s="23">
        <f>IF($A32="","",INDEX('الطلاب'!$R$6:$R$505,MATCH($A32,'الطلاب'!$S$6:$S$505,0)))</f>
        <v/>
      </c>
      <c r="H32" s="6">
        <f>IF($A32="","",INDEX('الطلاب'!$F$6:$F$505,MATCH($A32,'الطلاب'!$S$6:$S$505,0))&amp;"")</f>
        <v/>
      </c>
    </row>
    <row r="33">
      <c r="A33" s="6">
        <f>IF(27&lt;=$B$4,27,"")</f>
        <v/>
      </c>
      <c r="B33" s="6">
        <f>IF($A33="","",INDEX('الطلاب'!$A$6:$A$505,MATCH($A33,'الطلاب'!$S$6:$S$505,0))&amp;"")</f>
        <v/>
      </c>
      <c r="C33" s="6">
        <f>IF($A33="","",INDEX('الطلاب'!$C$6:$C$505,MATCH($A33,'الطلاب'!$S$6:$S$505,0))&amp;"")</f>
        <v/>
      </c>
      <c r="D33" s="6">
        <f>IF($A33="","",INDEX('الطلاب'!$D$6:$D$505,MATCH($A33,'الطلاب'!$S$6:$S$505,0))&amp;"")</f>
        <v/>
      </c>
      <c r="E33" s="6">
        <f>IF($A33="","",INDEX('الطلاب'!$E$6:$E$505,MATCH($A33,'الطلاب'!$S$6:$S$505,0))&amp;"")</f>
        <v/>
      </c>
      <c r="F33" s="21">
        <f>IF($A33="","",INDEX('الطلاب'!$O$6:$O$505,MATCH($A33,'الطلاب'!$S$6:$S$505,0)))</f>
        <v/>
      </c>
      <c r="G33" s="23">
        <f>IF($A33="","",INDEX('الطلاب'!$R$6:$R$505,MATCH($A33,'الطلاب'!$S$6:$S$505,0)))</f>
        <v/>
      </c>
      <c r="H33" s="6">
        <f>IF($A33="","",INDEX('الطلاب'!$F$6:$F$505,MATCH($A33,'الطلاب'!$S$6:$S$505,0))&amp;"")</f>
        <v/>
      </c>
    </row>
    <row r="34">
      <c r="A34" s="6">
        <f>IF(28&lt;=$B$4,28,"")</f>
        <v/>
      </c>
      <c r="B34" s="6">
        <f>IF($A34="","",INDEX('الطلاب'!$A$6:$A$505,MATCH($A34,'الطلاب'!$S$6:$S$505,0))&amp;"")</f>
        <v/>
      </c>
      <c r="C34" s="6">
        <f>IF($A34="","",INDEX('الطلاب'!$C$6:$C$505,MATCH($A34,'الطلاب'!$S$6:$S$505,0))&amp;"")</f>
        <v/>
      </c>
      <c r="D34" s="6">
        <f>IF($A34="","",INDEX('الطلاب'!$D$6:$D$505,MATCH($A34,'الطلاب'!$S$6:$S$505,0))&amp;"")</f>
        <v/>
      </c>
      <c r="E34" s="6">
        <f>IF($A34="","",INDEX('الطلاب'!$E$6:$E$505,MATCH($A34,'الطلاب'!$S$6:$S$505,0))&amp;"")</f>
        <v/>
      </c>
      <c r="F34" s="21">
        <f>IF($A34="","",INDEX('الطلاب'!$O$6:$O$505,MATCH($A34,'الطلاب'!$S$6:$S$505,0)))</f>
        <v/>
      </c>
      <c r="G34" s="23">
        <f>IF($A34="","",INDEX('الطلاب'!$R$6:$R$505,MATCH($A34,'الطلاب'!$S$6:$S$505,0)))</f>
        <v/>
      </c>
      <c r="H34" s="6">
        <f>IF($A34="","",INDEX('الطلاب'!$F$6:$F$505,MATCH($A34,'الطلاب'!$S$6:$S$505,0))&amp;"")</f>
        <v/>
      </c>
    </row>
    <row r="35">
      <c r="A35" s="6">
        <f>IF(29&lt;=$B$4,29,"")</f>
        <v/>
      </c>
      <c r="B35" s="6">
        <f>IF($A35="","",INDEX('الطلاب'!$A$6:$A$505,MATCH($A35,'الطلاب'!$S$6:$S$505,0))&amp;"")</f>
        <v/>
      </c>
      <c r="C35" s="6">
        <f>IF($A35="","",INDEX('الطلاب'!$C$6:$C$505,MATCH($A35,'الطلاب'!$S$6:$S$505,0))&amp;"")</f>
        <v/>
      </c>
      <c r="D35" s="6">
        <f>IF($A35="","",INDEX('الطلاب'!$D$6:$D$505,MATCH($A35,'الطلاب'!$S$6:$S$505,0))&amp;"")</f>
        <v/>
      </c>
      <c r="E35" s="6">
        <f>IF($A35="","",INDEX('الطلاب'!$E$6:$E$505,MATCH($A35,'الطلاب'!$S$6:$S$505,0))&amp;"")</f>
        <v/>
      </c>
      <c r="F35" s="21">
        <f>IF($A35="","",INDEX('الطلاب'!$O$6:$O$505,MATCH($A35,'الطلاب'!$S$6:$S$505,0)))</f>
        <v/>
      </c>
      <c r="G35" s="23">
        <f>IF($A35="","",INDEX('الطلاب'!$R$6:$R$505,MATCH($A35,'الطلاب'!$S$6:$S$505,0)))</f>
        <v/>
      </c>
      <c r="H35" s="6">
        <f>IF($A35="","",INDEX('الطلاب'!$F$6:$F$505,MATCH($A35,'الطلاب'!$S$6:$S$505,0))&amp;"")</f>
        <v/>
      </c>
    </row>
    <row r="36">
      <c r="A36" s="6">
        <f>IF(30&lt;=$B$4,30,"")</f>
        <v/>
      </c>
      <c r="B36" s="6">
        <f>IF($A36="","",INDEX('الطلاب'!$A$6:$A$505,MATCH($A36,'الطلاب'!$S$6:$S$505,0))&amp;"")</f>
        <v/>
      </c>
      <c r="C36" s="6">
        <f>IF($A36="","",INDEX('الطلاب'!$C$6:$C$505,MATCH($A36,'الطلاب'!$S$6:$S$505,0))&amp;"")</f>
        <v/>
      </c>
      <c r="D36" s="6">
        <f>IF($A36="","",INDEX('الطلاب'!$D$6:$D$505,MATCH($A36,'الطلاب'!$S$6:$S$505,0))&amp;"")</f>
        <v/>
      </c>
      <c r="E36" s="6">
        <f>IF($A36="","",INDEX('الطلاب'!$E$6:$E$505,MATCH($A36,'الطلاب'!$S$6:$S$505,0))&amp;"")</f>
        <v/>
      </c>
      <c r="F36" s="21">
        <f>IF($A36="","",INDEX('الطلاب'!$O$6:$O$505,MATCH($A36,'الطلاب'!$S$6:$S$505,0)))</f>
        <v/>
      </c>
      <c r="G36" s="23">
        <f>IF($A36="","",INDEX('الطلاب'!$R$6:$R$505,MATCH($A36,'الطلاب'!$S$6:$S$505,0)))</f>
        <v/>
      </c>
      <c r="H36" s="6">
        <f>IF($A36="","",INDEX('الطلاب'!$F$6:$F$505,MATCH($A36,'الطلاب'!$S$6:$S$505,0))&amp;"")</f>
        <v/>
      </c>
    </row>
    <row r="37">
      <c r="A37" s="6">
        <f>IF(31&lt;=$B$4,31,"")</f>
        <v/>
      </c>
      <c r="B37" s="6">
        <f>IF($A37="","",INDEX('الطلاب'!$A$6:$A$505,MATCH($A37,'الطلاب'!$S$6:$S$505,0))&amp;"")</f>
        <v/>
      </c>
      <c r="C37" s="6">
        <f>IF($A37="","",INDEX('الطلاب'!$C$6:$C$505,MATCH($A37,'الطلاب'!$S$6:$S$505,0))&amp;"")</f>
        <v/>
      </c>
      <c r="D37" s="6">
        <f>IF($A37="","",INDEX('الطلاب'!$D$6:$D$505,MATCH($A37,'الطلاب'!$S$6:$S$505,0))&amp;"")</f>
        <v/>
      </c>
      <c r="E37" s="6">
        <f>IF($A37="","",INDEX('الطلاب'!$E$6:$E$505,MATCH($A37,'الطلاب'!$S$6:$S$505,0))&amp;"")</f>
        <v/>
      </c>
      <c r="F37" s="21">
        <f>IF($A37="","",INDEX('الطلاب'!$O$6:$O$505,MATCH($A37,'الطلاب'!$S$6:$S$505,0)))</f>
        <v/>
      </c>
      <c r="G37" s="23">
        <f>IF($A37="","",INDEX('الطلاب'!$R$6:$R$505,MATCH($A37,'الطلاب'!$S$6:$S$505,0)))</f>
        <v/>
      </c>
      <c r="H37" s="6">
        <f>IF($A37="","",INDEX('الطلاب'!$F$6:$F$505,MATCH($A37,'الطلاب'!$S$6:$S$505,0))&amp;"")</f>
        <v/>
      </c>
    </row>
    <row r="38">
      <c r="A38" s="6">
        <f>IF(32&lt;=$B$4,32,"")</f>
        <v/>
      </c>
      <c r="B38" s="6">
        <f>IF($A38="","",INDEX('الطلاب'!$A$6:$A$505,MATCH($A38,'الطلاب'!$S$6:$S$505,0))&amp;"")</f>
        <v/>
      </c>
      <c r="C38" s="6">
        <f>IF($A38="","",INDEX('الطلاب'!$C$6:$C$505,MATCH($A38,'الطلاب'!$S$6:$S$505,0))&amp;"")</f>
        <v/>
      </c>
      <c r="D38" s="6">
        <f>IF($A38="","",INDEX('الطلاب'!$D$6:$D$505,MATCH($A38,'الطلاب'!$S$6:$S$505,0))&amp;"")</f>
        <v/>
      </c>
      <c r="E38" s="6">
        <f>IF($A38="","",INDEX('الطلاب'!$E$6:$E$505,MATCH($A38,'الطلاب'!$S$6:$S$505,0))&amp;"")</f>
        <v/>
      </c>
      <c r="F38" s="21">
        <f>IF($A38="","",INDEX('الطلاب'!$O$6:$O$505,MATCH($A38,'الطلاب'!$S$6:$S$505,0)))</f>
        <v/>
      </c>
      <c r="G38" s="23">
        <f>IF($A38="","",INDEX('الطلاب'!$R$6:$R$505,MATCH($A38,'الطلاب'!$S$6:$S$505,0)))</f>
        <v/>
      </c>
      <c r="H38" s="6">
        <f>IF($A38="","",INDEX('الطلاب'!$F$6:$F$505,MATCH($A38,'الطلاب'!$S$6:$S$505,0))&amp;"")</f>
        <v/>
      </c>
    </row>
    <row r="39">
      <c r="A39" s="6">
        <f>IF(33&lt;=$B$4,33,"")</f>
        <v/>
      </c>
      <c r="B39" s="6">
        <f>IF($A39="","",INDEX('الطلاب'!$A$6:$A$505,MATCH($A39,'الطلاب'!$S$6:$S$505,0))&amp;"")</f>
        <v/>
      </c>
      <c r="C39" s="6">
        <f>IF($A39="","",INDEX('الطلاب'!$C$6:$C$505,MATCH($A39,'الطلاب'!$S$6:$S$505,0))&amp;"")</f>
        <v/>
      </c>
      <c r="D39" s="6">
        <f>IF($A39="","",INDEX('الطلاب'!$D$6:$D$505,MATCH($A39,'الطلاب'!$S$6:$S$505,0))&amp;"")</f>
        <v/>
      </c>
      <c r="E39" s="6">
        <f>IF($A39="","",INDEX('الطلاب'!$E$6:$E$505,MATCH($A39,'الطلاب'!$S$6:$S$505,0))&amp;"")</f>
        <v/>
      </c>
      <c r="F39" s="21">
        <f>IF($A39="","",INDEX('الطلاب'!$O$6:$O$505,MATCH($A39,'الطلاب'!$S$6:$S$505,0)))</f>
        <v/>
      </c>
      <c r="G39" s="23">
        <f>IF($A39="","",INDEX('الطلاب'!$R$6:$R$505,MATCH($A39,'الطلاب'!$S$6:$S$505,0)))</f>
        <v/>
      </c>
      <c r="H39" s="6">
        <f>IF($A39="","",INDEX('الطلاب'!$F$6:$F$505,MATCH($A39,'الطلاب'!$S$6:$S$505,0))&amp;"")</f>
        <v/>
      </c>
    </row>
    <row r="40">
      <c r="A40" s="6">
        <f>IF(34&lt;=$B$4,34,"")</f>
        <v/>
      </c>
      <c r="B40" s="6">
        <f>IF($A40="","",INDEX('الطلاب'!$A$6:$A$505,MATCH($A40,'الطلاب'!$S$6:$S$505,0))&amp;"")</f>
        <v/>
      </c>
      <c r="C40" s="6">
        <f>IF($A40="","",INDEX('الطلاب'!$C$6:$C$505,MATCH($A40,'الطلاب'!$S$6:$S$505,0))&amp;"")</f>
        <v/>
      </c>
      <c r="D40" s="6">
        <f>IF($A40="","",INDEX('الطلاب'!$D$6:$D$505,MATCH($A40,'الطلاب'!$S$6:$S$505,0))&amp;"")</f>
        <v/>
      </c>
      <c r="E40" s="6">
        <f>IF($A40="","",INDEX('الطلاب'!$E$6:$E$505,MATCH($A40,'الطلاب'!$S$6:$S$505,0))&amp;"")</f>
        <v/>
      </c>
      <c r="F40" s="21">
        <f>IF($A40="","",INDEX('الطلاب'!$O$6:$O$505,MATCH($A40,'الطلاب'!$S$6:$S$505,0)))</f>
        <v/>
      </c>
      <c r="G40" s="23">
        <f>IF($A40="","",INDEX('الطلاب'!$R$6:$R$505,MATCH($A40,'الطلاب'!$S$6:$S$505,0)))</f>
        <v/>
      </c>
      <c r="H40" s="6">
        <f>IF($A40="","",INDEX('الطلاب'!$F$6:$F$505,MATCH($A40,'الطلاب'!$S$6:$S$505,0))&amp;"")</f>
        <v/>
      </c>
    </row>
    <row r="41">
      <c r="A41" s="6">
        <f>IF(35&lt;=$B$4,35,"")</f>
        <v/>
      </c>
      <c r="B41" s="6">
        <f>IF($A41="","",INDEX('الطلاب'!$A$6:$A$505,MATCH($A41,'الطلاب'!$S$6:$S$505,0))&amp;"")</f>
        <v/>
      </c>
      <c r="C41" s="6">
        <f>IF($A41="","",INDEX('الطلاب'!$C$6:$C$505,MATCH($A41,'الطلاب'!$S$6:$S$505,0))&amp;"")</f>
        <v/>
      </c>
      <c r="D41" s="6">
        <f>IF($A41="","",INDEX('الطلاب'!$D$6:$D$505,MATCH($A41,'الطلاب'!$S$6:$S$505,0))&amp;"")</f>
        <v/>
      </c>
      <c r="E41" s="6">
        <f>IF($A41="","",INDEX('الطلاب'!$E$6:$E$505,MATCH($A41,'الطلاب'!$S$6:$S$505,0))&amp;"")</f>
        <v/>
      </c>
      <c r="F41" s="21">
        <f>IF($A41="","",INDEX('الطلاب'!$O$6:$O$505,MATCH($A41,'الطلاب'!$S$6:$S$505,0)))</f>
        <v/>
      </c>
      <c r="G41" s="23">
        <f>IF($A41="","",INDEX('الطلاب'!$R$6:$R$505,MATCH($A41,'الطلاب'!$S$6:$S$505,0)))</f>
        <v/>
      </c>
      <c r="H41" s="6">
        <f>IF($A41="","",INDEX('الطلاب'!$F$6:$F$505,MATCH($A41,'الطلاب'!$S$6:$S$505,0))&amp;"")</f>
        <v/>
      </c>
    </row>
    <row r="42">
      <c r="A42" s="6">
        <f>IF(36&lt;=$B$4,36,"")</f>
        <v/>
      </c>
      <c r="B42" s="6">
        <f>IF($A42="","",INDEX('الطلاب'!$A$6:$A$505,MATCH($A42,'الطلاب'!$S$6:$S$505,0))&amp;"")</f>
        <v/>
      </c>
      <c r="C42" s="6">
        <f>IF($A42="","",INDEX('الطلاب'!$C$6:$C$505,MATCH($A42,'الطلاب'!$S$6:$S$505,0))&amp;"")</f>
        <v/>
      </c>
      <c r="D42" s="6">
        <f>IF($A42="","",INDEX('الطلاب'!$D$6:$D$505,MATCH($A42,'الطلاب'!$S$6:$S$505,0))&amp;"")</f>
        <v/>
      </c>
      <c r="E42" s="6">
        <f>IF($A42="","",INDEX('الطلاب'!$E$6:$E$505,MATCH($A42,'الطلاب'!$S$6:$S$505,0))&amp;"")</f>
        <v/>
      </c>
      <c r="F42" s="21">
        <f>IF($A42="","",INDEX('الطلاب'!$O$6:$O$505,MATCH($A42,'الطلاب'!$S$6:$S$505,0)))</f>
        <v/>
      </c>
      <c r="G42" s="23">
        <f>IF($A42="","",INDEX('الطلاب'!$R$6:$R$505,MATCH($A42,'الطلاب'!$S$6:$S$505,0)))</f>
        <v/>
      </c>
      <c r="H42" s="6">
        <f>IF($A42="","",INDEX('الطلاب'!$F$6:$F$505,MATCH($A42,'الطلاب'!$S$6:$S$505,0))&amp;"")</f>
        <v/>
      </c>
    </row>
    <row r="43">
      <c r="A43" s="6">
        <f>IF(37&lt;=$B$4,37,"")</f>
        <v/>
      </c>
      <c r="B43" s="6">
        <f>IF($A43="","",INDEX('الطلاب'!$A$6:$A$505,MATCH($A43,'الطلاب'!$S$6:$S$505,0))&amp;"")</f>
        <v/>
      </c>
      <c r="C43" s="6">
        <f>IF($A43="","",INDEX('الطلاب'!$C$6:$C$505,MATCH($A43,'الطلاب'!$S$6:$S$505,0))&amp;"")</f>
        <v/>
      </c>
      <c r="D43" s="6">
        <f>IF($A43="","",INDEX('الطلاب'!$D$6:$D$505,MATCH($A43,'الطلاب'!$S$6:$S$505,0))&amp;"")</f>
        <v/>
      </c>
      <c r="E43" s="6">
        <f>IF($A43="","",INDEX('الطلاب'!$E$6:$E$505,MATCH($A43,'الطلاب'!$S$6:$S$505,0))&amp;"")</f>
        <v/>
      </c>
      <c r="F43" s="21">
        <f>IF($A43="","",INDEX('الطلاب'!$O$6:$O$505,MATCH($A43,'الطلاب'!$S$6:$S$505,0)))</f>
        <v/>
      </c>
      <c r="G43" s="23">
        <f>IF($A43="","",INDEX('الطلاب'!$R$6:$R$505,MATCH($A43,'الطلاب'!$S$6:$S$505,0)))</f>
        <v/>
      </c>
      <c r="H43" s="6">
        <f>IF($A43="","",INDEX('الطلاب'!$F$6:$F$505,MATCH($A43,'الطلاب'!$S$6:$S$505,0))&amp;"")</f>
        <v/>
      </c>
    </row>
    <row r="44">
      <c r="A44" s="6">
        <f>IF(38&lt;=$B$4,38,"")</f>
        <v/>
      </c>
      <c r="B44" s="6">
        <f>IF($A44="","",INDEX('الطلاب'!$A$6:$A$505,MATCH($A44,'الطلاب'!$S$6:$S$505,0))&amp;"")</f>
        <v/>
      </c>
      <c r="C44" s="6">
        <f>IF($A44="","",INDEX('الطلاب'!$C$6:$C$505,MATCH($A44,'الطلاب'!$S$6:$S$505,0))&amp;"")</f>
        <v/>
      </c>
      <c r="D44" s="6">
        <f>IF($A44="","",INDEX('الطلاب'!$D$6:$D$505,MATCH($A44,'الطلاب'!$S$6:$S$505,0))&amp;"")</f>
        <v/>
      </c>
      <c r="E44" s="6">
        <f>IF($A44="","",INDEX('الطلاب'!$E$6:$E$505,MATCH($A44,'الطلاب'!$S$6:$S$505,0))&amp;"")</f>
        <v/>
      </c>
      <c r="F44" s="21">
        <f>IF($A44="","",INDEX('الطلاب'!$O$6:$O$505,MATCH($A44,'الطلاب'!$S$6:$S$505,0)))</f>
        <v/>
      </c>
      <c r="G44" s="23">
        <f>IF($A44="","",INDEX('الطلاب'!$R$6:$R$505,MATCH($A44,'الطلاب'!$S$6:$S$505,0)))</f>
        <v/>
      </c>
      <c r="H44" s="6">
        <f>IF($A44="","",INDEX('الطلاب'!$F$6:$F$505,MATCH($A44,'الطلاب'!$S$6:$S$505,0))&amp;"")</f>
        <v/>
      </c>
    </row>
    <row r="45">
      <c r="A45" s="6">
        <f>IF(39&lt;=$B$4,39,"")</f>
        <v/>
      </c>
      <c r="B45" s="6">
        <f>IF($A45="","",INDEX('الطلاب'!$A$6:$A$505,MATCH($A45,'الطلاب'!$S$6:$S$505,0))&amp;"")</f>
        <v/>
      </c>
      <c r="C45" s="6">
        <f>IF($A45="","",INDEX('الطلاب'!$C$6:$C$505,MATCH($A45,'الطلاب'!$S$6:$S$505,0))&amp;"")</f>
        <v/>
      </c>
      <c r="D45" s="6">
        <f>IF($A45="","",INDEX('الطلاب'!$D$6:$D$505,MATCH($A45,'الطلاب'!$S$6:$S$505,0))&amp;"")</f>
        <v/>
      </c>
      <c r="E45" s="6">
        <f>IF($A45="","",INDEX('الطلاب'!$E$6:$E$505,MATCH($A45,'الطلاب'!$S$6:$S$505,0))&amp;"")</f>
        <v/>
      </c>
      <c r="F45" s="21">
        <f>IF($A45="","",INDEX('الطلاب'!$O$6:$O$505,MATCH($A45,'الطلاب'!$S$6:$S$505,0)))</f>
        <v/>
      </c>
      <c r="G45" s="23">
        <f>IF($A45="","",INDEX('الطلاب'!$R$6:$R$505,MATCH($A45,'الطلاب'!$S$6:$S$505,0)))</f>
        <v/>
      </c>
      <c r="H45" s="6">
        <f>IF($A45="","",INDEX('الطلاب'!$F$6:$F$505,MATCH($A45,'الطلاب'!$S$6:$S$505,0))&amp;"")</f>
        <v/>
      </c>
    </row>
    <row r="46">
      <c r="A46" s="6">
        <f>IF(40&lt;=$B$4,40,"")</f>
        <v/>
      </c>
      <c r="B46" s="6">
        <f>IF($A46="","",INDEX('الطلاب'!$A$6:$A$505,MATCH($A46,'الطلاب'!$S$6:$S$505,0))&amp;"")</f>
        <v/>
      </c>
      <c r="C46" s="6">
        <f>IF($A46="","",INDEX('الطلاب'!$C$6:$C$505,MATCH($A46,'الطلاب'!$S$6:$S$505,0))&amp;"")</f>
        <v/>
      </c>
      <c r="D46" s="6">
        <f>IF($A46="","",INDEX('الطلاب'!$D$6:$D$505,MATCH($A46,'الطلاب'!$S$6:$S$505,0))&amp;"")</f>
        <v/>
      </c>
      <c r="E46" s="6">
        <f>IF($A46="","",INDEX('الطلاب'!$E$6:$E$505,MATCH($A46,'الطلاب'!$S$6:$S$505,0))&amp;"")</f>
        <v/>
      </c>
      <c r="F46" s="21">
        <f>IF($A46="","",INDEX('الطلاب'!$O$6:$O$505,MATCH($A46,'الطلاب'!$S$6:$S$505,0)))</f>
        <v/>
      </c>
      <c r="G46" s="23">
        <f>IF($A46="","",INDEX('الطلاب'!$R$6:$R$505,MATCH($A46,'الطلاب'!$S$6:$S$505,0)))</f>
        <v/>
      </c>
      <c r="H46" s="6">
        <f>IF($A46="","",INDEX('الطلاب'!$F$6:$F$505,MATCH($A46,'الطلاب'!$S$6:$S$505,0))&amp;"")</f>
        <v/>
      </c>
    </row>
    <row r="47">
      <c r="A47" s="6">
        <f>IF(41&lt;=$B$4,41,"")</f>
        <v/>
      </c>
      <c r="B47" s="6">
        <f>IF($A47="","",INDEX('الطلاب'!$A$6:$A$505,MATCH($A47,'الطلاب'!$S$6:$S$505,0))&amp;"")</f>
        <v/>
      </c>
      <c r="C47" s="6">
        <f>IF($A47="","",INDEX('الطلاب'!$C$6:$C$505,MATCH($A47,'الطلاب'!$S$6:$S$505,0))&amp;"")</f>
        <v/>
      </c>
      <c r="D47" s="6">
        <f>IF($A47="","",INDEX('الطلاب'!$D$6:$D$505,MATCH($A47,'الطلاب'!$S$6:$S$505,0))&amp;"")</f>
        <v/>
      </c>
      <c r="E47" s="6">
        <f>IF($A47="","",INDEX('الطلاب'!$E$6:$E$505,MATCH($A47,'الطلاب'!$S$6:$S$505,0))&amp;"")</f>
        <v/>
      </c>
      <c r="F47" s="21">
        <f>IF($A47="","",INDEX('الطلاب'!$O$6:$O$505,MATCH($A47,'الطلاب'!$S$6:$S$505,0)))</f>
        <v/>
      </c>
      <c r="G47" s="23">
        <f>IF($A47="","",INDEX('الطلاب'!$R$6:$R$505,MATCH($A47,'الطلاب'!$S$6:$S$505,0)))</f>
        <v/>
      </c>
      <c r="H47" s="6">
        <f>IF($A47="","",INDEX('الطلاب'!$F$6:$F$505,MATCH($A47,'الطلاب'!$S$6:$S$505,0))&amp;"")</f>
        <v/>
      </c>
    </row>
    <row r="48">
      <c r="A48" s="6">
        <f>IF(42&lt;=$B$4,42,"")</f>
        <v/>
      </c>
      <c r="B48" s="6">
        <f>IF($A48="","",INDEX('الطلاب'!$A$6:$A$505,MATCH($A48,'الطلاب'!$S$6:$S$505,0))&amp;"")</f>
        <v/>
      </c>
      <c r="C48" s="6">
        <f>IF($A48="","",INDEX('الطلاب'!$C$6:$C$505,MATCH($A48,'الطلاب'!$S$6:$S$505,0))&amp;"")</f>
        <v/>
      </c>
      <c r="D48" s="6">
        <f>IF($A48="","",INDEX('الطلاب'!$D$6:$D$505,MATCH($A48,'الطلاب'!$S$6:$S$505,0))&amp;"")</f>
        <v/>
      </c>
      <c r="E48" s="6">
        <f>IF($A48="","",INDEX('الطلاب'!$E$6:$E$505,MATCH($A48,'الطلاب'!$S$6:$S$505,0))&amp;"")</f>
        <v/>
      </c>
      <c r="F48" s="21">
        <f>IF($A48="","",INDEX('الطلاب'!$O$6:$O$505,MATCH($A48,'الطلاب'!$S$6:$S$505,0)))</f>
        <v/>
      </c>
      <c r="G48" s="23">
        <f>IF($A48="","",INDEX('الطلاب'!$R$6:$R$505,MATCH($A48,'الطلاب'!$S$6:$S$505,0)))</f>
        <v/>
      </c>
      <c r="H48" s="6">
        <f>IF($A48="","",INDEX('الطلاب'!$F$6:$F$505,MATCH($A48,'الطلاب'!$S$6:$S$505,0))&amp;"")</f>
        <v/>
      </c>
    </row>
    <row r="49">
      <c r="A49" s="6">
        <f>IF(43&lt;=$B$4,43,"")</f>
        <v/>
      </c>
      <c r="B49" s="6">
        <f>IF($A49="","",INDEX('الطلاب'!$A$6:$A$505,MATCH($A49,'الطلاب'!$S$6:$S$505,0))&amp;"")</f>
        <v/>
      </c>
      <c r="C49" s="6">
        <f>IF($A49="","",INDEX('الطلاب'!$C$6:$C$505,MATCH($A49,'الطلاب'!$S$6:$S$505,0))&amp;"")</f>
        <v/>
      </c>
      <c r="D49" s="6">
        <f>IF($A49="","",INDEX('الطلاب'!$D$6:$D$505,MATCH($A49,'الطلاب'!$S$6:$S$505,0))&amp;"")</f>
        <v/>
      </c>
      <c r="E49" s="6">
        <f>IF($A49="","",INDEX('الطلاب'!$E$6:$E$505,MATCH($A49,'الطلاب'!$S$6:$S$505,0))&amp;"")</f>
        <v/>
      </c>
      <c r="F49" s="21">
        <f>IF($A49="","",INDEX('الطلاب'!$O$6:$O$505,MATCH($A49,'الطلاب'!$S$6:$S$505,0)))</f>
        <v/>
      </c>
      <c r="G49" s="23">
        <f>IF($A49="","",INDEX('الطلاب'!$R$6:$R$505,MATCH($A49,'الطلاب'!$S$6:$S$505,0)))</f>
        <v/>
      </c>
      <c r="H49" s="6">
        <f>IF($A49="","",INDEX('الطلاب'!$F$6:$F$505,MATCH($A49,'الطلاب'!$S$6:$S$505,0))&amp;"")</f>
        <v/>
      </c>
    </row>
    <row r="50">
      <c r="A50" s="6">
        <f>IF(44&lt;=$B$4,44,"")</f>
        <v/>
      </c>
      <c r="B50" s="6">
        <f>IF($A50="","",INDEX('الطلاب'!$A$6:$A$505,MATCH($A50,'الطلاب'!$S$6:$S$505,0))&amp;"")</f>
        <v/>
      </c>
      <c r="C50" s="6">
        <f>IF($A50="","",INDEX('الطلاب'!$C$6:$C$505,MATCH($A50,'الطلاب'!$S$6:$S$505,0))&amp;"")</f>
        <v/>
      </c>
      <c r="D50" s="6">
        <f>IF($A50="","",INDEX('الطلاب'!$D$6:$D$505,MATCH($A50,'الطلاب'!$S$6:$S$505,0))&amp;"")</f>
        <v/>
      </c>
      <c r="E50" s="6">
        <f>IF($A50="","",INDEX('الطلاب'!$E$6:$E$505,MATCH($A50,'الطلاب'!$S$6:$S$505,0))&amp;"")</f>
        <v/>
      </c>
      <c r="F50" s="21">
        <f>IF($A50="","",INDEX('الطلاب'!$O$6:$O$505,MATCH($A50,'الطلاب'!$S$6:$S$505,0)))</f>
        <v/>
      </c>
      <c r="G50" s="23">
        <f>IF($A50="","",INDEX('الطلاب'!$R$6:$R$505,MATCH($A50,'الطلاب'!$S$6:$S$505,0)))</f>
        <v/>
      </c>
      <c r="H50" s="6">
        <f>IF($A50="","",INDEX('الطلاب'!$F$6:$F$505,MATCH($A50,'الطلاب'!$S$6:$S$505,0))&amp;"")</f>
        <v/>
      </c>
    </row>
    <row r="51">
      <c r="A51" s="6">
        <f>IF(45&lt;=$B$4,45,"")</f>
        <v/>
      </c>
      <c r="B51" s="6">
        <f>IF($A51="","",INDEX('الطلاب'!$A$6:$A$505,MATCH($A51,'الطلاب'!$S$6:$S$505,0))&amp;"")</f>
        <v/>
      </c>
      <c r="C51" s="6">
        <f>IF($A51="","",INDEX('الطلاب'!$C$6:$C$505,MATCH($A51,'الطلاب'!$S$6:$S$505,0))&amp;"")</f>
        <v/>
      </c>
      <c r="D51" s="6">
        <f>IF($A51="","",INDEX('الطلاب'!$D$6:$D$505,MATCH($A51,'الطلاب'!$S$6:$S$505,0))&amp;"")</f>
        <v/>
      </c>
      <c r="E51" s="6">
        <f>IF($A51="","",INDEX('الطلاب'!$E$6:$E$505,MATCH($A51,'الطلاب'!$S$6:$S$505,0))&amp;"")</f>
        <v/>
      </c>
      <c r="F51" s="21">
        <f>IF($A51="","",INDEX('الطلاب'!$O$6:$O$505,MATCH($A51,'الطلاب'!$S$6:$S$505,0)))</f>
        <v/>
      </c>
      <c r="G51" s="23">
        <f>IF($A51="","",INDEX('الطلاب'!$R$6:$R$505,MATCH($A51,'الطلاب'!$S$6:$S$505,0)))</f>
        <v/>
      </c>
      <c r="H51" s="6">
        <f>IF($A51="","",INDEX('الطلاب'!$F$6:$F$505,MATCH($A51,'الطلاب'!$S$6:$S$505,0))&amp;"")</f>
        <v/>
      </c>
    </row>
    <row r="52">
      <c r="A52" s="6">
        <f>IF(46&lt;=$B$4,46,"")</f>
        <v/>
      </c>
      <c r="B52" s="6">
        <f>IF($A52="","",INDEX('الطلاب'!$A$6:$A$505,MATCH($A52,'الطلاب'!$S$6:$S$505,0))&amp;"")</f>
        <v/>
      </c>
      <c r="C52" s="6">
        <f>IF($A52="","",INDEX('الطلاب'!$C$6:$C$505,MATCH($A52,'الطلاب'!$S$6:$S$505,0))&amp;"")</f>
        <v/>
      </c>
      <c r="D52" s="6">
        <f>IF($A52="","",INDEX('الطلاب'!$D$6:$D$505,MATCH($A52,'الطلاب'!$S$6:$S$505,0))&amp;"")</f>
        <v/>
      </c>
      <c r="E52" s="6">
        <f>IF($A52="","",INDEX('الطلاب'!$E$6:$E$505,MATCH($A52,'الطلاب'!$S$6:$S$505,0))&amp;"")</f>
        <v/>
      </c>
      <c r="F52" s="21">
        <f>IF($A52="","",INDEX('الطلاب'!$O$6:$O$505,MATCH($A52,'الطلاب'!$S$6:$S$505,0)))</f>
        <v/>
      </c>
      <c r="G52" s="23">
        <f>IF($A52="","",INDEX('الطلاب'!$R$6:$R$505,MATCH($A52,'الطلاب'!$S$6:$S$505,0)))</f>
        <v/>
      </c>
      <c r="H52" s="6">
        <f>IF($A52="","",INDEX('الطلاب'!$F$6:$F$505,MATCH($A52,'الطلاب'!$S$6:$S$505,0))&amp;"")</f>
        <v/>
      </c>
    </row>
    <row r="53">
      <c r="A53" s="6">
        <f>IF(47&lt;=$B$4,47,"")</f>
        <v/>
      </c>
      <c r="B53" s="6">
        <f>IF($A53="","",INDEX('الطلاب'!$A$6:$A$505,MATCH($A53,'الطلاب'!$S$6:$S$505,0))&amp;"")</f>
        <v/>
      </c>
      <c r="C53" s="6">
        <f>IF($A53="","",INDEX('الطلاب'!$C$6:$C$505,MATCH($A53,'الطلاب'!$S$6:$S$505,0))&amp;"")</f>
        <v/>
      </c>
      <c r="D53" s="6">
        <f>IF($A53="","",INDEX('الطلاب'!$D$6:$D$505,MATCH($A53,'الطلاب'!$S$6:$S$505,0))&amp;"")</f>
        <v/>
      </c>
      <c r="E53" s="6">
        <f>IF($A53="","",INDEX('الطلاب'!$E$6:$E$505,MATCH($A53,'الطلاب'!$S$6:$S$505,0))&amp;"")</f>
        <v/>
      </c>
      <c r="F53" s="21">
        <f>IF($A53="","",INDEX('الطلاب'!$O$6:$O$505,MATCH($A53,'الطلاب'!$S$6:$S$505,0)))</f>
        <v/>
      </c>
      <c r="G53" s="23">
        <f>IF($A53="","",INDEX('الطلاب'!$R$6:$R$505,MATCH($A53,'الطلاب'!$S$6:$S$505,0)))</f>
        <v/>
      </c>
      <c r="H53" s="6">
        <f>IF($A53="","",INDEX('الطلاب'!$F$6:$F$505,MATCH($A53,'الطلاب'!$S$6:$S$505,0))&amp;"")</f>
        <v/>
      </c>
    </row>
    <row r="54">
      <c r="A54" s="6">
        <f>IF(48&lt;=$B$4,48,"")</f>
        <v/>
      </c>
      <c r="B54" s="6">
        <f>IF($A54="","",INDEX('الطلاب'!$A$6:$A$505,MATCH($A54,'الطلاب'!$S$6:$S$505,0))&amp;"")</f>
        <v/>
      </c>
      <c r="C54" s="6">
        <f>IF($A54="","",INDEX('الطلاب'!$C$6:$C$505,MATCH($A54,'الطلاب'!$S$6:$S$505,0))&amp;"")</f>
        <v/>
      </c>
      <c r="D54" s="6">
        <f>IF($A54="","",INDEX('الطلاب'!$D$6:$D$505,MATCH($A54,'الطلاب'!$S$6:$S$505,0))&amp;"")</f>
        <v/>
      </c>
      <c r="E54" s="6">
        <f>IF($A54="","",INDEX('الطلاب'!$E$6:$E$505,MATCH($A54,'الطلاب'!$S$6:$S$505,0))&amp;"")</f>
        <v/>
      </c>
      <c r="F54" s="21">
        <f>IF($A54="","",INDEX('الطلاب'!$O$6:$O$505,MATCH($A54,'الطلاب'!$S$6:$S$505,0)))</f>
        <v/>
      </c>
      <c r="G54" s="23">
        <f>IF($A54="","",INDEX('الطلاب'!$R$6:$R$505,MATCH($A54,'الطلاب'!$S$6:$S$505,0)))</f>
        <v/>
      </c>
      <c r="H54" s="6">
        <f>IF($A54="","",INDEX('الطلاب'!$F$6:$F$505,MATCH($A54,'الطلاب'!$S$6:$S$505,0))&amp;"")</f>
        <v/>
      </c>
    </row>
    <row r="55">
      <c r="A55" s="6">
        <f>IF(49&lt;=$B$4,49,"")</f>
        <v/>
      </c>
      <c r="B55" s="6">
        <f>IF($A55="","",INDEX('الطلاب'!$A$6:$A$505,MATCH($A55,'الطلاب'!$S$6:$S$505,0))&amp;"")</f>
        <v/>
      </c>
      <c r="C55" s="6">
        <f>IF($A55="","",INDEX('الطلاب'!$C$6:$C$505,MATCH($A55,'الطلاب'!$S$6:$S$505,0))&amp;"")</f>
        <v/>
      </c>
      <c r="D55" s="6">
        <f>IF($A55="","",INDEX('الطلاب'!$D$6:$D$505,MATCH($A55,'الطلاب'!$S$6:$S$505,0))&amp;"")</f>
        <v/>
      </c>
      <c r="E55" s="6">
        <f>IF($A55="","",INDEX('الطلاب'!$E$6:$E$505,MATCH($A55,'الطلاب'!$S$6:$S$505,0))&amp;"")</f>
        <v/>
      </c>
      <c r="F55" s="21">
        <f>IF($A55="","",INDEX('الطلاب'!$O$6:$O$505,MATCH($A55,'الطلاب'!$S$6:$S$505,0)))</f>
        <v/>
      </c>
      <c r="G55" s="23">
        <f>IF($A55="","",INDEX('الطلاب'!$R$6:$R$505,MATCH($A55,'الطلاب'!$S$6:$S$505,0)))</f>
        <v/>
      </c>
      <c r="H55" s="6">
        <f>IF($A55="","",INDEX('الطلاب'!$F$6:$F$505,MATCH($A55,'الطلاب'!$S$6:$S$505,0))&amp;"")</f>
        <v/>
      </c>
    </row>
    <row r="56">
      <c r="A56" s="6">
        <f>IF(50&lt;=$B$4,50,"")</f>
        <v/>
      </c>
      <c r="B56" s="6">
        <f>IF($A56="","",INDEX('الطلاب'!$A$6:$A$505,MATCH($A56,'الطلاب'!$S$6:$S$505,0))&amp;"")</f>
        <v/>
      </c>
      <c r="C56" s="6">
        <f>IF($A56="","",INDEX('الطلاب'!$C$6:$C$505,MATCH($A56,'الطلاب'!$S$6:$S$505,0))&amp;"")</f>
        <v/>
      </c>
      <c r="D56" s="6">
        <f>IF($A56="","",INDEX('الطلاب'!$D$6:$D$505,MATCH($A56,'الطلاب'!$S$6:$S$505,0))&amp;"")</f>
        <v/>
      </c>
      <c r="E56" s="6">
        <f>IF($A56="","",INDEX('الطلاب'!$E$6:$E$505,MATCH($A56,'الطلاب'!$S$6:$S$505,0))&amp;"")</f>
        <v/>
      </c>
      <c r="F56" s="21">
        <f>IF($A56="","",INDEX('الطلاب'!$O$6:$O$505,MATCH($A56,'الطلاب'!$S$6:$S$505,0)))</f>
        <v/>
      </c>
      <c r="G56" s="23">
        <f>IF($A56="","",INDEX('الطلاب'!$R$6:$R$505,MATCH($A56,'الطلاب'!$S$6:$S$505,0)))</f>
        <v/>
      </c>
      <c r="H56" s="6">
        <f>IF($A56="","",INDEX('الطلاب'!$F$6:$F$505,MATCH($A56,'الطلاب'!$S$6:$S$505,0))&amp;"")</f>
        <v/>
      </c>
    </row>
  </sheetData>
  <mergeCells count="2">
    <mergeCell ref="A2:H2"/>
    <mergeCell ref="A1:H1"/>
  </mergeCells>
  <conditionalFormatting sqref="A7:H56">
    <cfRule type="expression" priority="1" dxfId="0">
      <formula>AND($A7&lt;&gt;"",$F7&gt;=5000)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28"/>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6" customWidth="1" min="4" max="4"/>
  </cols>
  <sheetData>
    <row r="1" ht="26" customHeight="1">
      <c r="A1" s="10" t="inlineStr">
        <is>
          <t>شيت مصروفات الحضانة والمدرسة · قالب مجاني من Softwiro</t>
        </is>
      </c>
    </row>
    <row r="2">
      <c r="A2" s="11" t="inlineStr">
        <is>
          <t>عايز برنامج مصروفات يدخل عليه أكثر من موظف ويرسل تنبيهات لأولياء الأمور؟ Softwiro تبنيه لك على طريقة مدرستك ← اضغط هنا</t>
        </is>
      </c>
    </row>
    <row r="4">
      <c r="A4" s="15" t="inlineStr">
        <is>
          <t>الطلاب</t>
        </is>
      </c>
    </row>
    <row r="5">
      <c r="A5" s="12" t="inlineStr">
        <is>
          <t>عدد الطلاب المسجلين</t>
        </is>
      </c>
      <c r="B5" s="22">
        <f>COUNTIF('الطلاب'!$A$6:$A$505,"?*")</f>
        <v/>
      </c>
    </row>
    <row r="6">
      <c r="A6" s="12" t="inlineStr">
        <is>
          <t>الملتحقون</t>
        </is>
      </c>
      <c r="B6" s="22">
        <f>B5-B7</f>
        <v/>
      </c>
    </row>
    <row r="7">
      <c r="A7" s="12" t="inlineStr">
        <is>
          <t>المنسحبون</t>
        </is>
      </c>
      <c r="B7" s="22">
        <f>COUNTIF('الطلاب'!$Q$6:$Q$505,"منسحب")</f>
        <v/>
      </c>
    </row>
    <row r="8">
      <c r="A8" s="12" t="inlineStr">
        <is>
          <t>طلاب لهم خصم إخوة</t>
        </is>
      </c>
      <c r="B8" s="22">
        <f>COUNTIF('الطلاب'!$K$6:$K$505,"&gt;0")</f>
        <v/>
      </c>
    </row>
    <row r="10">
      <c r="A10" s="15" t="inlineStr">
        <is>
          <t>المصروفات والتحصيل</t>
        </is>
      </c>
    </row>
    <row r="11">
      <c r="A11" s="12" t="inlineStr">
        <is>
          <t>المصروفات السنوية قبل الخصم (الملتحقون)</t>
        </is>
      </c>
      <c r="B11" s="21">
        <f>SUMIFS('الطلاب'!$I$6:$I$505,'الطلاب'!$H$6:$H$505,"&lt;&gt;منسحب")</f>
        <v/>
      </c>
    </row>
    <row r="12">
      <c r="A12" s="12" t="inlineStr">
        <is>
          <t>خصومات الإخوة</t>
        </is>
      </c>
      <c r="B12" s="21">
        <f>SUM('الطلاب'!$K$6:$K$505)</f>
        <v/>
      </c>
    </row>
    <row r="13">
      <c r="A13" s="12" t="inlineStr">
        <is>
          <t>الخصومات الإضافية</t>
        </is>
      </c>
      <c r="B13" s="21">
        <f>SUMIFS('الطلاب'!$G$6:$G$505,'الطلاب'!$H$6:$H$505,"&lt;&gt;منسحب")</f>
        <v/>
      </c>
    </row>
    <row r="14">
      <c r="A14" s="12" t="inlineStr">
        <is>
          <t>صافي مصروفات العام</t>
        </is>
      </c>
      <c r="B14" s="26">
        <f>SUM('الطلاب'!$L$6:$L$505)</f>
        <v/>
      </c>
    </row>
    <row r="15">
      <c r="A15" s="12" t="inlineStr">
        <is>
          <t>المستحق حتى اليوم</t>
        </is>
      </c>
      <c r="B15" s="21">
        <f>SUM('الطلاب'!$M$6:$M$505)</f>
        <v/>
      </c>
    </row>
    <row r="16">
      <c r="A16" s="12" t="inlineStr">
        <is>
          <t>إجمالي المدفوع (كل الطلاب)</t>
        </is>
      </c>
      <c r="B16" s="21">
        <f>SUM('الطلاب'!$N$6:$N$505)</f>
        <v/>
      </c>
    </row>
    <row r="17">
      <c r="A17" s="12" t="inlineStr">
        <is>
          <t>إجمالي المتأخرات</t>
        </is>
      </c>
      <c r="B17" s="26">
        <f>SUMIFS('الطلاب'!$O$6:$O$505,'الطلاب'!$Q$6:$Q$505,"متأخر")</f>
        <v/>
      </c>
    </row>
    <row r="18">
      <c r="A18" s="12" t="inlineStr">
        <is>
          <t>دفعات مقدمة</t>
        </is>
      </c>
      <c r="B18" s="21">
        <f>-SUMIFS('الطلاب'!$O$6:$O$505,'الطلاب'!$Q$6:$Q$505,"دفع مقدمًا")</f>
        <v/>
      </c>
    </row>
    <row r="19">
      <c r="A19" s="12" t="inlineStr">
        <is>
          <t>نسبة التحصيل من المستحق</t>
        </is>
      </c>
      <c r="B19" s="27">
        <f>IF(B15=0,"",(B15-B17)/B15)</f>
        <v/>
      </c>
    </row>
    <row r="20">
      <c r="A20" s="12" t="inlineStr">
        <is>
          <t>المتبقي من مصروفات العام (الملتحقون)</t>
        </is>
      </c>
      <c r="B20" s="21">
        <f>SUMIFS('الطلاب'!$P$6:$P$505,'الطلاب'!$P$6:$P$505,"&gt;0",'الطلاب'!$Q$6:$Q$505,"&lt;&gt;منسحب")</f>
        <v/>
      </c>
    </row>
    <row r="21">
      <c r="A21" s="12" t="inlineStr">
        <is>
          <t>أولياء أمور متأخرون</t>
        </is>
      </c>
      <c r="B21" s="22">
        <f>COUNTIF('الطلاب'!$Q$6:$Q$505,"متأخر")</f>
        <v/>
      </c>
    </row>
    <row r="23">
      <c r="A23" s="15" t="inlineStr">
        <is>
          <t>حسب المرحلة</t>
        </is>
      </c>
    </row>
    <row r="24" ht="32" customHeight="1">
      <c r="A24" s="16" t="inlineStr">
        <is>
          <t>المرحلة</t>
        </is>
      </c>
      <c r="B24" s="16" t="inlineStr">
        <is>
          <t>الملتحقون</t>
        </is>
      </c>
      <c r="C24" s="16" t="inlineStr">
        <is>
          <t>صافي المصروفات</t>
        </is>
      </c>
      <c r="D24" s="16" t="inlineStr">
        <is>
          <t>المتأخرات</t>
        </is>
      </c>
    </row>
    <row r="25">
      <c r="A25" s="12">
        <f>'المراحل'!A6&amp;""</f>
        <v/>
      </c>
      <c r="B25" s="22">
        <f>IF(A25="","",COUNTIFS('الطلاب'!$F$6:$F$505,A25,'الطلاب'!$H$6:$H$505,"&lt;&gt;منسحب"))</f>
        <v/>
      </c>
      <c r="C25" s="21">
        <f>IF(A25="","",SUMIFS('الطلاب'!$L$6:$L$505,'الطلاب'!$F$6:$F$505,A25))</f>
        <v/>
      </c>
      <c r="D25" s="21">
        <f>IF(A25="","",SUMIFS('الطلاب'!$O$6:$O$505,'الطلاب'!$F$6:$F$505,A25,'الطلاب'!$Q$6:$Q$505,"متأخر"))</f>
        <v/>
      </c>
    </row>
    <row r="26">
      <c r="A26" s="12">
        <f>'المراحل'!A7&amp;""</f>
        <v/>
      </c>
      <c r="B26" s="22">
        <f>IF(A26="","",COUNTIFS('الطلاب'!$F$6:$F$505,A26,'الطلاب'!$H$6:$H$505,"&lt;&gt;منسحب"))</f>
        <v/>
      </c>
      <c r="C26" s="21">
        <f>IF(A26="","",SUMIFS('الطلاب'!$L$6:$L$505,'الطلاب'!$F$6:$F$505,A26))</f>
        <v/>
      </c>
      <c r="D26" s="21">
        <f>IF(A26="","",SUMIFS('الطلاب'!$O$6:$O$505,'الطلاب'!$F$6:$F$505,A26,'الطلاب'!$Q$6:$Q$505,"متأخر"))</f>
        <v/>
      </c>
    </row>
    <row r="27">
      <c r="A27" s="12">
        <f>'المراحل'!A8&amp;""</f>
        <v/>
      </c>
      <c r="B27" s="22">
        <f>IF(A27="","",COUNTIFS('الطلاب'!$F$6:$F$505,A27,'الطلاب'!$H$6:$H$505,"&lt;&gt;منسحب"))</f>
        <v/>
      </c>
      <c r="C27" s="21">
        <f>IF(A27="","",SUMIFS('الطلاب'!$L$6:$L$505,'الطلاب'!$F$6:$F$505,A27))</f>
        <v/>
      </c>
      <c r="D27" s="21">
        <f>IF(A27="","",SUMIFS('الطلاب'!$O$6:$O$505,'الطلاب'!$F$6:$F$505,A27,'الطلاب'!$Q$6:$Q$505,"متأخر"))</f>
        <v/>
      </c>
    </row>
    <row r="28">
      <c r="A28" s="12">
        <f>'المراحل'!A9&amp;""</f>
        <v/>
      </c>
      <c r="B28" s="22">
        <f>IF(A28="","",COUNTIFS('الطلاب'!$F$6:$F$505,A28,'الطلاب'!$H$6:$H$505,"&lt;&gt;منسحب"))</f>
        <v/>
      </c>
      <c r="C28" s="21">
        <f>IF(A28="","",SUMIFS('الطلاب'!$L$6:$L$505,'الطلاب'!$F$6:$F$505,A28))</f>
        <v/>
      </c>
      <c r="D28" s="21">
        <f>IF(A28="","",SUMIFS('الطلاب'!$O$6:$O$505,'الطلاب'!$F$6:$F$505,A28,'الطلاب'!$Q$6:$Q$505,"متأخر"))</f>
        <v/>
      </c>
    </row>
  </sheetData>
  <mergeCells count="2">
    <mergeCell ref="A1:D1"/>
    <mergeCell ref="A2:D2"/>
  </mergeCells>
  <conditionalFormatting sqref="B17">
    <cfRule type="expression" priority="1" dxfId="0">
      <formula>B17&gt;0</formula>
    </cfRule>
  </conditionalFormatting>
  <conditionalFormatting sqref="B21">
    <cfRule type="expression" priority="2" dxfId="3">
      <formula>B21&gt;0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مصروفات الحضانة والمدرسة</dc:title>
  <dc:description>يحسب مصروفات كل طالب حسب مرحلته بعد خصم الإخوة وأي خصم إضافي، ويوزعها على أقساط بتواريخها، ويقارن المستحق حتى اليوم بما دُفع ليظهر المتأخر، مع قائمة بأولياء الأمور المتأخرين وملخص التحصيل.</dc:description>
  <dcterms:created xsi:type="dcterms:W3CDTF">2026-11-05T01:22:54Z</dcterms:created>
  <dcterms:modified xsi:type="dcterms:W3CDTF">2026-11-05T01:22:56Z</dcterms:modified>
  <cp:keywords>Softwiro, Excel, شيت مصروفات الحضانة والمدرسة</cp:keywords>
</cp:coreProperties>
</file>