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خدمات" sheetId="3" state="visible" r:id="rId3"/>
    <sheet name="الطلبات" sheetId="4" state="visible" r:id="rId4"/>
    <sheet name="للمتابعة" sheetId="5" state="visible" r:id="rId5"/>
    <sheet name="الملخص" sheetId="6" state="visible" r:id="rId6"/>
    <sheet name="لماذا ما زلت على إكسل؟" sheetId="7" state="visible" r:id="rId7"/>
  </sheets>
  <definedNames>
    <definedName name="_xlnm._FilterDatabase" localSheetId="3" hidden="1">'الطلبات'!$A$5:$P$1505</definedName>
  </definedNames>
  <calcPr calcId="124519" fullCalcOnLoad="1"/>
</workbook>
</file>

<file path=xl/styles.xml><?xml version="1.0" encoding="utf-8"?>
<styleSheet xmlns="http://schemas.openxmlformats.org/spreadsheetml/2006/main">
  <numFmts count="1">
    <numFmt numFmtId="164" formatCode="yyyy-mm-dd"/>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7">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4" fontId="4" fillId="0"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49" fontId="4" fillId="0"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ont>
        <color rgb="00991B1B"/>
      </font>
      <fill>
        <patternFill patternType="solid">
          <fgColor rgb="00FEE2E2"/>
        </patternFill>
      </fill>
    </dxf>
    <dxf>
      <fill>
        <patternFill patternType="solid">
          <fgColor rgb="00FEF3C7"/>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laundry-orders?utm_source=excel&amp;utm_medium=template&amp;utm_campaign=laundry-orders"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laundry-orders"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laundry-orders"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laundry-orders"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laundry-orders"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laundry-orders"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laundry-orders" TargetMode="External" Id="rId1" /><Relationship Type="http://schemas.openxmlformats.org/officeDocument/2006/relationships/hyperlink" Target="https://softwiro.com/ar/contact?utm_source=excel&amp;utm_medium=template&amp;utm_campaign=laundry-orders"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طلبات المغسلة</t>
        </is>
      </c>
    </row>
    <row r="3" ht="36" customHeight="1">
      <c r="B3" s="2" t="inlineStr">
        <is>
          <t>يسجّل طلبات مغسلتك قطعةً قطعة: السعر من قائمة أسعارك، والإجمالي والمدفوع والمتبقي لكل طلب، وتنبيه بالطلبات التي تأخر غسلها أو تأخر أصحابها عن استلامها، وقائمة متابعة بهم، وملخص للطلبات والقطع والإيراد.</t>
        </is>
      </c>
    </row>
    <row r="5">
      <c r="B5" s="3" t="inlineStr">
        <is>
          <t>طريقة الاستخدام</t>
        </is>
      </c>
    </row>
    <row r="6" ht="30" customHeight="1">
      <c r="B6" s="4" t="inlineStr">
        <is>
          <t>1. في شيت «الإعدادات» اكتب تاريخ اليوم (أو =TODAY() ليتحدث وحده)، وعدد الأيام بعد موعد التسليم التي يُعدّ بعدها الطلب الجاهز «متأخر الاستلام»، وأي تاريخ داخل الشهر الذي تريد ملخصه.</t>
        </is>
      </c>
    </row>
    <row r="7" ht="30" customHeight="1">
      <c r="B7" s="4" t="inlineStr">
        <is>
          <t>2. في شيت «الخدمات» اكتب أنواع الخدمة وسعر القطعة لكل نوع (مثل قميص وبدلة وبطانية).</t>
        </is>
      </c>
    </row>
    <row r="8" ht="30" customHeight="1">
      <c r="B8" s="4" t="inlineStr">
        <is>
          <t>3. في شيت «الطلبات» أضف سطرًا لكل طلب: الرقم وتاريخ الاستلام والعميل والجوال والخدمة وعدد القطع وموعد التسليم والحالة والمدفوع.</t>
        </is>
      </c>
    </row>
    <row r="9" ht="30" customHeight="1">
      <c r="B9" s="4" t="inlineStr">
        <is>
          <t>4. غيّر حالة الطلب من «قيد الغسيل» إلى «جاهز» ثم «تم التسليم» وأنت تمضي في العمل.</t>
        </is>
      </c>
    </row>
    <row r="10" ht="30" customHeight="1">
      <c r="B10" s="4" t="inlineStr">
        <is>
          <t>5. يحسب الشيت سعر القطعة وإجمالي الطلب والمتبقي وأيام التأخر عن موعد التسليم، ويكتب التنبيه المناسب.</t>
        </is>
      </c>
    </row>
    <row r="11" ht="30" customHeight="1">
      <c r="B11" s="4" t="inlineStr">
        <is>
          <t>6. افتح «للمتابعة» لتجد الطلبات الجاهزة المتأخرة الاستلام مرتبة من الأقدم موعدًا، وراجع «الملخص» للطلبات والقطع والإيراد.</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سعر القطعة يُؤخذ من شيت «الخدمات» حسب اسم الخدمة المكتوب في الطلب، وإجمالي الطلب = عدد القطع × سعر القطعة. إن لم تُكتب الخدمة في القائمة يظهر التنبيه «خدمة غير مسعّرة».</t>
        </is>
      </c>
    </row>
    <row r="20" ht="30" customHeight="1">
      <c r="B20" s="4" t="inlineStr">
        <is>
          <t>• المتبقي = إجمالي الطلب − المدفوع. الطلب المسلّم وعليه متبقي يظهر بتنبيه «مسلّم وعليه متبقي».</t>
        </is>
      </c>
    </row>
    <row r="21" ht="30" customHeight="1">
      <c r="B21" s="4" t="inlineStr">
        <is>
          <t>• الطلب «متأخر الاستلام» هو طلب حالته «جاهز» ومضى على موعد تسليمه عدد الأيام المكتوب في الإعدادات أو أكثر.</t>
        </is>
      </c>
    </row>
    <row r="22" ht="30" customHeight="1">
      <c r="B22" s="4" t="inlineStr">
        <is>
          <t>• الطلب «متأخر الغسيل» هو طلب لم يصبح جاهزًا ومضى موعد تسليمه.</t>
        </is>
      </c>
    </row>
    <row r="23" ht="30" customHeight="1">
      <c r="B23" s="4" t="inlineStr">
        <is>
          <t>• الطلب بلا حالة يُعامَل كأنه قيد الغسيل في التنبيهات، ولا يدخل في عدّاد الحالات في الملخص.</t>
        </is>
      </c>
    </row>
    <row r="24" ht="30" customHeight="1">
      <c r="B24" s="4" t="inlineStr">
        <is>
          <t>• إيراد الشهر في الملخص هو قيمة الطلبات التي استُلمت في ذلك الشهر، بصرف النظر عن تسليمها ودفعها. يتسع الشيت لـ 50 خدمة و1500 طلب، وتعرض «للمتابعة» أول 30 طلبًا.</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12"/>
  <sheetViews>
    <sheetView showGridLines="1" rightToLeft="1" workbookViewId="0">
      <pane ySplit="3" topLeftCell="A4" activePane="bottomLeft" state="frozen"/>
      <selection pane="bottomLeft" activeCell="A1" sqref="A1"/>
    </sheetView>
  </sheetViews>
  <sheetFormatPr baseColWidth="8" defaultRowHeight="15"/>
  <cols>
    <col width="40" customWidth="1" min="1" max="1"/>
    <col width="22" customWidth="1" min="2" max="2"/>
    <col width="4" customWidth="1" min="3" max="3"/>
  </cols>
  <sheetData>
    <row r="1" ht="26" customHeight="1">
      <c r="A1" s="10" t="inlineStr">
        <is>
          <t>شيت طلبات المغسلة · قالب مجاني من Softwiro</t>
        </is>
      </c>
    </row>
    <row r="2">
      <c r="A2" s="11" t="inlineStr">
        <is>
          <t>عايز برنامج مغسلة يسجّل فيه الموظف الاستلام والتسليم كلٌّ بصلاحيته؟ Softwiro تبنيه لك على طريقة شغلك ← اضغط هنا</t>
        </is>
      </c>
    </row>
    <row r="4">
      <c r="A4" s="12" t="inlineStr">
        <is>
          <t>تاريخ اليوم</t>
        </is>
      </c>
      <c r="B4" s="13" t="n">
        <v>46327</v>
      </c>
    </row>
    <row r="5">
      <c r="A5" s="12" t="inlineStr">
        <is>
          <t>متأخر الاستلام بعد موعد التسليم بـ (يوم)</t>
        </is>
      </c>
      <c r="B5" s="14" t="n">
        <v>7</v>
      </c>
    </row>
    <row r="6">
      <c r="A6" s="12" t="inlineStr">
        <is>
          <t>أي تاريخ داخل شهر الملخص</t>
        </is>
      </c>
      <c r="B6" s="13" t="n">
        <v>46310</v>
      </c>
    </row>
    <row r="7">
      <c r="A7" s="12" t="inlineStr">
        <is>
          <t>بداية شهر الملخص</t>
        </is>
      </c>
      <c r="B7" s="15">
        <f>DATE(YEAR(B6),MONTH(B6),1)</f>
        <v/>
      </c>
    </row>
    <row r="8">
      <c r="A8" s="12" t="inlineStr">
        <is>
          <t>بداية الشهر التالي</t>
        </is>
      </c>
      <c r="B8" s="15">
        <f>EDATE(B7,1)</f>
        <v/>
      </c>
    </row>
    <row r="10">
      <c r="A10" s="8" t="inlineStr">
        <is>
          <t>تاريخ اليوم مكتوب هنا بتاريخ المثال. اكتب بدله =TODAY() ليتحدث وحده كل يوم. الخانتان الرماديتان تُحسبان من تاريخ الشهر الذي كتبته.</t>
        </is>
      </c>
    </row>
    <row r="11"/>
    <row r="12"/>
  </sheetData>
  <mergeCells count="3">
    <mergeCell ref="A1:C1"/>
    <mergeCell ref="A10:B12"/>
    <mergeCell ref="A2:C2"/>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E55"/>
  <sheetViews>
    <sheetView showGridLines="1" rightToLeft="1" workbookViewId="0">
      <pane ySplit="5" topLeftCell="A6" activePane="bottomLeft" state="frozen"/>
      <selection pane="bottomLeft" activeCell="A1" sqref="A1"/>
    </sheetView>
  </sheetViews>
  <sheetFormatPr baseColWidth="8" defaultRowHeight="15"/>
  <cols>
    <col width="24" customWidth="1" min="1" max="1"/>
    <col width="14" customWidth="1" min="2" max="2"/>
    <col width="14" customWidth="1" min="3" max="3"/>
    <col width="14" customWidth="1" min="4" max="4"/>
    <col width="16" customWidth="1" min="5" max="5"/>
  </cols>
  <sheetData>
    <row r="1" ht="26" customHeight="1">
      <c r="A1" s="10" t="inlineStr">
        <is>
          <t>شيت طلبات المغسلة · قالب مجاني من Softwiro</t>
        </is>
      </c>
    </row>
    <row r="2">
      <c r="A2" s="11" t="inlineStr">
        <is>
          <t>عايز برنامج مغسلة يسجّل فيه الموظف الاستلام والتسليم كلٌّ بصلاحيته؟ Softwiro تبنيه لك على طريقة شغلك ← اضغط هنا</t>
        </is>
      </c>
    </row>
    <row r="5" ht="32" customHeight="1">
      <c r="A5" s="16" t="inlineStr">
        <is>
          <t>الخدمة</t>
        </is>
      </c>
      <c r="B5" s="16" t="inlineStr">
        <is>
          <t>سعر القطعة</t>
        </is>
      </c>
      <c r="C5" s="16" t="inlineStr">
        <is>
          <t>عدد الطلبات</t>
        </is>
      </c>
      <c r="D5" s="16" t="inlineStr">
        <is>
          <t>عدد القطع</t>
        </is>
      </c>
      <c r="E5" s="16" t="inlineStr">
        <is>
          <t>قيمة الطلبات</t>
        </is>
      </c>
    </row>
    <row r="6">
      <c r="A6" s="5" t="inlineStr">
        <is>
          <t>قميص</t>
        </is>
      </c>
      <c r="B6" s="17" t="n">
        <v>20</v>
      </c>
      <c r="C6" s="18">
        <f>IF(A6&amp;""="","",COUNTIFS('الطلبات'!$E$6:$E$1505,A6&amp;""))</f>
        <v/>
      </c>
      <c r="D6" s="18">
        <f>IF(A6&amp;""="","",SUMIFS('الطلبات'!$F$6:$F$1505,'الطلبات'!$E$6:$E$1505,A6&amp;""))</f>
        <v/>
      </c>
      <c r="E6" s="19">
        <f>IF(A6&amp;""="","",SUMIFS('الطلبات'!$L$6:$L$1505,'الطلبات'!$E$6:$E$1505,A6&amp;""))</f>
        <v/>
      </c>
    </row>
    <row r="7">
      <c r="A7" s="5" t="inlineStr">
        <is>
          <t>بنطلون</t>
        </is>
      </c>
      <c r="B7" s="17" t="n">
        <v>25</v>
      </c>
      <c r="C7" s="18">
        <f>IF(A7&amp;""="","",COUNTIFS('الطلبات'!$E$6:$E$1505,A7&amp;""))</f>
        <v/>
      </c>
      <c r="D7" s="18">
        <f>IF(A7&amp;""="","",SUMIFS('الطلبات'!$F$6:$F$1505,'الطلبات'!$E$6:$E$1505,A7&amp;""))</f>
        <v/>
      </c>
      <c r="E7" s="19">
        <f>IF(A7&amp;""="","",SUMIFS('الطلبات'!$L$6:$L$1505,'الطلبات'!$E$6:$E$1505,A7&amp;""))</f>
        <v/>
      </c>
    </row>
    <row r="8">
      <c r="A8" s="5" t="inlineStr">
        <is>
          <t>بدلة</t>
        </is>
      </c>
      <c r="B8" s="17" t="n">
        <v>90</v>
      </c>
      <c r="C8" s="18">
        <f>IF(A8&amp;""="","",COUNTIFS('الطلبات'!$E$6:$E$1505,A8&amp;""))</f>
        <v/>
      </c>
      <c r="D8" s="18">
        <f>IF(A8&amp;""="","",SUMIFS('الطلبات'!$F$6:$F$1505,'الطلبات'!$E$6:$E$1505,A8&amp;""))</f>
        <v/>
      </c>
      <c r="E8" s="19">
        <f>IF(A8&amp;""="","",SUMIFS('الطلبات'!$L$6:$L$1505,'الطلبات'!$E$6:$E$1505,A8&amp;""))</f>
        <v/>
      </c>
    </row>
    <row r="9">
      <c r="A9" s="5" t="inlineStr">
        <is>
          <t>فستان</t>
        </is>
      </c>
      <c r="B9" s="17" t="n">
        <v>70</v>
      </c>
      <c r="C9" s="18">
        <f>IF(A9&amp;""="","",COUNTIFS('الطلبات'!$E$6:$E$1505,A9&amp;""))</f>
        <v/>
      </c>
      <c r="D9" s="18">
        <f>IF(A9&amp;""="","",SUMIFS('الطلبات'!$F$6:$F$1505,'الطلبات'!$E$6:$E$1505,A9&amp;""))</f>
        <v/>
      </c>
      <c r="E9" s="19">
        <f>IF(A9&amp;""="","",SUMIFS('الطلبات'!$L$6:$L$1505,'الطلبات'!$E$6:$E$1505,A9&amp;""))</f>
        <v/>
      </c>
    </row>
    <row r="10">
      <c r="A10" s="5" t="inlineStr">
        <is>
          <t>بطانية</t>
        </is>
      </c>
      <c r="B10" s="17" t="n">
        <v>100</v>
      </c>
      <c r="C10" s="18">
        <f>IF(A10&amp;""="","",COUNTIFS('الطلبات'!$E$6:$E$1505,A10&amp;""))</f>
        <v/>
      </c>
      <c r="D10" s="18">
        <f>IF(A10&amp;""="","",SUMIFS('الطلبات'!$F$6:$F$1505,'الطلبات'!$E$6:$E$1505,A10&amp;""))</f>
        <v/>
      </c>
      <c r="E10" s="19">
        <f>IF(A10&amp;""="","",SUMIFS('الطلبات'!$L$6:$L$1505,'الطلبات'!$E$6:$E$1505,A10&amp;""))</f>
        <v/>
      </c>
    </row>
    <row r="11">
      <c r="A11" s="5" t="inlineStr">
        <is>
          <t>ستارة</t>
        </is>
      </c>
      <c r="B11" s="17" t="n">
        <v>60</v>
      </c>
      <c r="C11" s="18">
        <f>IF(A11&amp;""="","",COUNTIFS('الطلبات'!$E$6:$E$1505,A11&amp;""))</f>
        <v/>
      </c>
      <c r="D11" s="18">
        <f>IF(A11&amp;""="","",SUMIFS('الطلبات'!$F$6:$F$1505,'الطلبات'!$E$6:$E$1505,A11&amp;""))</f>
        <v/>
      </c>
      <c r="E11" s="19">
        <f>IF(A11&amp;""="","",SUMIFS('الطلبات'!$L$6:$L$1505,'الطلبات'!$E$6:$E$1505,A11&amp;""))</f>
        <v/>
      </c>
    </row>
    <row r="12">
      <c r="A12" s="5" t="inlineStr">
        <is>
          <t>جاكيت</t>
        </is>
      </c>
      <c r="B12" s="17" t="n">
        <v>60</v>
      </c>
      <c r="C12" s="18">
        <f>IF(A12&amp;""="","",COUNTIFS('الطلبات'!$E$6:$E$1505,A12&amp;""))</f>
        <v/>
      </c>
      <c r="D12" s="18">
        <f>IF(A12&amp;""="","",SUMIFS('الطلبات'!$F$6:$F$1505,'الطلبات'!$E$6:$E$1505,A12&amp;""))</f>
        <v/>
      </c>
      <c r="E12" s="19">
        <f>IF(A12&amp;""="","",SUMIFS('الطلبات'!$L$6:$L$1505,'الطلبات'!$E$6:$E$1505,A12&amp;""))</f>
        <v/>
      </c>
    </row>
    <row r="13">
      <c r="A13" s="5" t="n"/>
      <c r="B13" s="17" t="n"/>
      <c r="C13" s="18">
        <f>IF(A13&amp;""="","",COUNTIFS('الطلبات'!$E$6:$E$1505,A13&amp;""))</f>
        <v/>
      </c>
      <c r="D13" s="18">
        <f>IF(A13&amp;""="","",SUMIFS('الطلبات'!$F$6:$F$1505,'الطلبات'!$E$6:$E$1505,A13&amp;""))</f>
        <v/>
      </c>
      <c r="E13" s="19">
        <f>IF(A13&amp;""="","",SUMIFS('الطلبات'!$L$6:$L$1505,'الطلبات'!$E$6:$E$1505,A13&amp;""))</f>
        <v/>
      </c>
    </row>
    <row r="14">
      <c r="A14" s="5" t="n"/>
      <c r="B14" s="17" t="n"/>
      <c r="C14" s="18">
        <f>IF(A14&amp;""="","",COUNTIFS('الطلبات'!$E$6:$E$1505,A14&amp;""))</f>
        <v/>
      </c>
      <c r="D14" s="18">
        <f>IF(A14&amp;""="","",SUMIFS('الطلبات'!$F$6:$F$1505,'الطلبات'!$E$6:$E$1505,A14&amp;""))</f>
        <v/>
      </c>
      <c r="E14" s="19">
        <f>IF(A14&amp;""="","",SUMIFS('الطلبات'!$L$6:$L$1505,'الطلبات'!$E$6:$E$1505,A14&amp;""))</f>
        <v/>
      </c>
    </row>
    <row r="15">
      <c r="A15" s="5" t="n"/>
      <c r="B15" s="17" t="n"/>
      <c r="C15" s="18">
        <f>IF(A15&amp;""="","",COUNTIFS('الطلبات'!$E$6:$E$1505,A15&amp;""))</f>
        <v/>
      </c>
      <c r="D15" s="18">
        <f>IF(A15&amp;""="","",SUMIFS('الطلبات'!$F$6:$F$1505,'الطلبات'!$E$6:$E$1505,A15&amp;""))</f>
        <v/>
      </c>
      <c r="E15" s="19">
        <f>IF(A15&amp;""="","",SUMIFS('الطلبات'!$L$6:$L$1505,'الطلبات'!$E$6:$E$1505,A15&amp;""))</f>
        <v/>
      </c>
    </row>
    <row r="16">
      <c r="A16" s="5" t="n"/>
      <c r="B16" s="17" t="n"/>
      <c r="C16" s="18">
        <f>IF(A16&amp;""="","",COUNTIFS('الطلبات'!$E$6:$E$1505,A16&amp;""))</f>
        <v/>
      </c>
      <c r="D16" s="18">
        <f>IF(A16&amp;""="","",SUMIFS('الطلبات'!$F$6:$F$1505,'الطلبات'!$E$6:$E$1505,A16&amp;""))</f>
        <v/>
      </c>
      <c r="E16" s="19">
        <f>IF(A16&amp;""="","",SUMIFS('الطلبات'!$L$6:$L$1505,'الطلبات'!$E$6:$E$1505,A16&amp;""))</f>
        <v/>
      </c>
    </row>
    <row r="17">
      <c r="A17" s="5" t="n"/>
      <c r="B17" s="17" t="n"/>
      <c r="C17" s="18">
        <f>IF(A17&amp;""="","",COUNTIFS('الطلبات'!$E$6:$E$1505,A17&amp;""))</f>
        <v/>
      </c>
      <c r="D17" s="18">
        <f>IF(A17&amp;""="","",SUMIFS('الطلبات'!$F$6:$F$1505,'الطلبات'!$E$6:$E$1505,A17&amp;""))</f>
        <v/>
      </c>
      <c r="E17" s="19">
        <f>IF(A17&amp;""="","",SUMIFS('الطلبات'!$L$6:$L$1505,'الطلبات'!$E$6:$E$1505,A17&amp;""))</f>
        <v/>
      </c>
    </row>
    <row r="18">
      <c r="A18" s="5" t="n"/>
      <c r="B18" s="17" t="n"/>
      <c r="C18" s="18">
        <f>IF(A18&amp;""="","",COUNTIFS('الطلبات'!$E$6:$E$1505,A18&amp;""))</f>
        <v/>
      </c>
      <c r="D18" s="18">
        <f>IF(A18&amp;""="","",SUMIFS('الطلبات'!$F$6:$F$1505,'الطلبات'!$E$6:$E$1505,A18&amp;""))</f>
        <v/>
      </c>
      <c r="E18" s="19">
        <f>IF(A18&amp;""="","",SUMIFS('الطلبات'!$L$6:$L$1505,'الطلبات'!$E$6:$E$1505,A18&amp;""))</f>
        <v/>
      </c>
    </row>
    <row r="19">
      <c r="A19" s="5" t="n"/>
      <c r="B19" s="17" t="n"/>
      <c r="C19" s="18">
        <f>IF(A19&amp;""="","",COUNTIFS('الطلبات'!$E$6:$E$1505,A19&amp;""))</f>
        <v/>
      </c>
      <c r="D19" s="18">
        <f>IF(A19&amp;""="","",SUMIFS('الطلبات'!$F$6:$F$1505,'الطلبات'!$E$6:$E$1505,A19&amp;""))</f>
        <v/>
      </c>
      <c r="E19" s="19">
        <f>IF(A19&amp;""="","",SUMIFS('الطلبات'!$L$6:$L$1505,'الطلبات'!$E$6:$E$1505,A19&amp;""))</f>
        <v/>
      </c>
    </row>
    <row r="20">
      <c r="A20" s="5" t="n"/>
      <c r="B20" s="17" t="n"/>
      <c r="C20" s="18">
        <f>IF(A20&amp;""="","",COUNTIFS('الطلبات'!$E$6:$E$1505,A20&amp;""))</f>
        <v/>
      </c>
      <c r="D20" s="18">
        <f>IF(A20&amp;""="","",SUMIFS('الطلبات'!$F$6:$F$1505,'الطلبات'!$E$6:$E$1505,A20&amp;""))</f>
        <v/>
      </c>
      <c r="E20" s="19">
        <f>IF(A20&amp;""="","",SUMIFS('الطلبات'!$L$6:$L$1505,'الطلبات'!$E$6:$E$1505,A20&amp;""))</f>
        <v/>
      </c>
    </row>
    <row r="21">
      <c r="A21" s="5" t="n"/>
      <c r="B21" s="17" t="n"/>
      <c r="C21" s="18">
        <f>IF(A21&amp;""="","",COUNTIFS('الطلبات'!$E$6:$E$1505,A21&amp;""))</f>
        <v/>
      </c>
      <c r="D21" s="18">
        <f>IF(A21&amp;""="","",SUMIFS('الطلبات'!$F$6:$F$1505,'الطلبات'!$E$6:$E$1505,A21&amp;""))</f>
        <v/>
      </c>
      <c r="E21" s="19">
        <f>IF(A21&amp;""="","",SUMIFS('الطلبات'!$L$6:$L$1505,'الطلبات'!$E$6:$E$1505,A21&amp;""))</f>
        <v/>
      </c>
    </row>
    <row r="22">
      <c r="A22" s="5" t="n"/>
      <c r="B22" s="17" t="n"/>
      <c r="C22" s="18">
        <f>IF(A22&amp;""="","",COUNTIFS('الطلبات'!$E$6:$E$1505,A22&amp;""))</f>
        <v/>
      </c>
      <c r="D22" s="18">
        <f>IF(A22&amp;""="","",SUMIFS('الطلبات'!$F$6:$F$1505,'الطلبات'!$E$6:$E$1505,A22&amp;""))</f>
        <v/>
      </c>
      <c r="E22" s="19">
        <f>IF(A22&amp;""="","",SUMIFS('الطلبات'!$L$6:$L$1505,'الطلبات'!$E$6:$E$1505,A22&amp;""))</f>
        <v/>
      </c>
    </row>
    <row r="23">
      <c r="A23" s="5" t="n"/>
      <c r="B23" s="17" t="n"/>
      <c r="C23" s="18">
        <f>IF(A23&amp;""="","",COUNTIFS('الطلبات'!$E$6:$E$1505,A23&amp;""))</f>
        <v/>
      </c>
      <c r="D23" s="18">
        <f>IF(A23&amp;""="","",SUMIFS('الطلبات'!$F$6:$F$1505,'الطلبات'!$E$6:$E$1505,A23&amp;""))</f>
        <v/>
      </c>
      <c r="E23" s="19">
        <f>IF(A23&amp;""="","",SUMIFS('الطلبات'!$L$6:$L$1505,'الطلبات'!$E$6:$E$1505,A23&amp;""))</f>
        <v/>
      </c>
    </row>
    <row r="24">
      <c r="A24" s="5" t="n"/>
      <c r="B24" s="17" t="n"/>
      <c r="C24" s="18">
        <f>IF(A24&amp;""="","",COUNTIFS('الطلبات'!$E$6:$E$1505,A24&amp;""))</f>
        <v/>
      </c>
      <c r="D24" s="18">
        <f>IF(A24&amp;""="","",SUMIFS('الطلبات'!$F$6:$F$1505,'الطلبات'!$E$6:$E$1505,A24&amp;""))</f>
        <v/>
      </c>
      <c r="E24" s="19">
        <f>IF(A24&amp;""="","",SUMIFS('الطلبات'!$L$6:$L$1505,'الطلبات'!$E$6:$E$1505,A24&amp;""))</f>
        <v/>
      </c>
    </row>
    <row r="25">
      <c r="A25" s="5" t="n"/>
      <c r="B25" s="17" t="n"/>
      <c r="C25" s="18">
        <f>IF(A25&amp;""="","",COUNTIFS('الطلبات'!$E$6:$E$1505,A25&amp;""))</f>
        <v/>
      </c>
      <c r="D25" s="18">
        <f>IF(A25&amp;""="","",SUMIFS('الطلبات'!$F$6:$F$1505,'الطلبات'!$E$6:$E$1505,A25&amp;""))</f>
        <v/>
      </c>
      <c r="E25" s="19">
        <f>IF(A25&amp;""="","",SUMIFS('الطلبات'!$L$6:$L$1505,'الطلبات'!$E$6:$E$1505,A25&amp;""))</f>
        <v/>
      </c>
    </row>
    <row r="26">
      <c r="A26" s="5" t="n"/>
      <c r="B26" s="17" t="n"/>
      <c r="C26" s="18">
        <f>IF(A26&amp;""="","",COUNTIFS('الطلبات'!$E$6:$E$1505,A26&amp;""))</f>
        <v/>
      </c>
      <c r="D26" s="18">
        <f>IF(A26&amp;""="","",SUMIFS('الطلبات'!$F$6:$F$1505,'الطلبات'!$E$6:$E$1505,A26&amp;""))</f>
        <v/>
      </c>
      <c r="E26" s="19">
        <f>IF(A26&amp;""="","",SUMIFS('الطلبات'!$L$6:$L$1505,'الطلبات'!$E$6:$E$1505,A26&amp;""))</f>
        <v/>
      </c>
    </row>
    <row r="27">
      <c r="A27" s="5" t="n"/>
      <c r="B27" s="17" t="n"/>
      <c r="C27" s="18">
        <f>IF(A27&amp;""="","",COUNTIFS('الطلبات'!$E$6:$E$1505,A27&amp;""))</f>
        <v/>
      </c>
      <c r="D27" s="18">
        <f>IF(A27&amp;""="","",SUMIFS('الطلبات'!$F$6:$F$1505,'الطلبات'!$E$6:$E$1505,A27&amp;""))</f>
        <v/>
      </c>
      <c r="E27" s="19">
        <f>IF(A27&amp;""="","",SUMIFS('الطلبات'!$L$6:$L$1505,'الطلبات'!$E$6:$E$1505,A27&amp;""))</f>
        <v/>
      </c>
    </row>
    <row r="28">
      <c r="A28" s="5" t="n"/>
      <c r="B28" s="17" t="n"/>
      <c r="C28" s="18">
        <f>IF(A28&amp;""="","",COUNTIFS('الطلبات'!$E$6:$E$1505,A28&amp;""))</f>
        <v/>
      </c>
      <c r="D28" s="18">
        <f>IF(A28&amp;""="","",SUMIFS('الطلبات'!$F$6:$F$1505,'الطلبات'!$E$6:$E$1505,A28&amp;""))</f>
        <v/>
      </c>
      <c r="E28" s="19">
        <f>IF(A28&amp;""="","",SUMIFS('الطلبات'!$L$6:$L$1505,'الطلبات'!$E$6:$E$1505,A28&amp;""))</f>
        <v/>
      </c>
    </row>
    <row r="29">
      <c r="A29" s="5" t="n"/>
      <c r="B29" s="17" t="n"/>
      <c r="C29" s="18">
        <f>IF(A29&amp;""="","",COUNTIFS('الطلبات'!$E$6:$E$1505,A29&amp;""))</f>
        <v/>
      </c>
      <c r="D29" s="18">
        <f>IF(A29&amp;""="","",SUMIFS('الطلبات'!$F$6:$F$1505,'الطلبات'!$E$6:$E$1505,A29&amp;""))</f>
        <v/>
      </c>
      <c r="E29" s="19">
        <f>IF(A29&amp;""="","",SUMIFS('الطلبات'!$L$6:$L$1505,'الطلبات'!$E$6:$E$1505,A29&amp;""))</f>
        <v/>
      </c>
    </row>
    <row r="30">
      <c r="A30" s="5" t="n"/>
      <c r="B30" s="17" t="n"/>
      <c r="C30" s="18">
        <f>IF(A30&amp;""="","",COUNTIFS('الطلبات'!$E$6:$E$1505,A30&amp;""))</f>
        <v/>
      </c>
      <c r="D30" s="18">
        <f>IF(A30&amp;""="","",SUMIFS('الطلبات'!$F$6:$F$1505,'الطلبات'!$E$6:$E$1505,A30&amp;""))</f>
        <v/>
      </c>
      <c r="E30" s="19">
        <f>IF(A30&amp;""="","",SUMIFS('الطلبات'!$L$6:$L$1505,'الطلبات'!$E$6:$E$1505,A30&amp;""))</f>
        <v/>
      </c>
    </row>
    <row r="31">
      <c r="A31" s="5" t="n"/>
      <c r="B31" s="17" t="n"/>
      <c r="C31" s="18">
        <f>IF(A31&amp;""="","",COUNTIFS('الطلبات'!$E$6:$E$1505,A31&amp;""))</f>
        <v/>
      </c>
      <c r="D31" s="18">
        <f>IF(A31&amp;""="","",SUMIFS('الطلبات'!$F$6:$F$1505,'الطلبات'!$E$6:$E$1505,A31&amp;""))</f>
        <v/>
      </c>
      <c r="E31" s="19">
        <f>IF(A31&amp;""="","",SUMIFS('الطلبات'!$L$6:$L$1505,'الطلبات'!$E$6:$E$1505,A31&amp;""))</f>
        <v/>
      </c>
    </row>
    <row r="32">
      <c r="A32" s="5" t="n"/>
      <c r="B32" s="17" t="n"/>
      <c r="C32" s="18">
        <f>IF(A32&amp;""="","",COUNTIFS('الطلبات'!$E$6:$E$1505,A32&amp;""))</f>
        <v/>
      </c>
      <c r="D32" s="18">
        <f>IF(A32&amp;""="","",SUMIFS('الطلبات'!$F$6:$F$1505,'الطلبات'!$E$6:$E$1505,A32&amp;""))</f>
        <v/>
      </c>
      <c r="E32" s="19">
        <f>IF(A32&amp;""="","",SUMIFS('الطلبات'!$L$6:$L$1505,'الطلبات'!$E$6:$E$1505,A32&amp;""))</f>
        <v/>
      </c>
    </row>
    <row r="33">
      <c r="A33" s="5" t="n"/>
      <c r="B33" s="17" t="n"/>
      <c r="C33" s="18">
        <f>IF(A33&amp;""="","",COUNTIFS('الطلبات'!$E$6:$E$1505,A33&amp;""))</f>
        <v/>
      </c>
      <c r="D33" s="18">
        <f>IF(A33&amp;""="","",SUMIFS('الطلبات'!$F$6:$F$1505,'الطلبات'!$E$6:$E$1505,A33&amp;""))</f>
        <v/>
      </c>
      <c r="E33" s="19">
        <f>IF(A33&amp;""="","",SUMIFS('الطلبات'!$L$6:$L$1505,'الطلبات'!$E$6:$E$1505,A33&amp;""))</f>
        <v/>
      </c>
    </row>
    <row r="34">
      <c r="A34" s="5" t="n"/>
      <c r="B34" s="17" t="n"/>
      <c r="C34" s="18">
        <f>IF(A34&amp;""="","",COUNTIFS('الطلبات'!$E$6:$E$1505,A34&amp;""))</f>
        <v/>
      </c>
      <c r="D34" s="18">
        <f>IF(A34&amp;""="","",SUMIFS('الطلبات'!$F$6:$F$1505,'الطلبات'!$E$6:$E$1505,A34&amp;""))</f>
        <v/>
      </c>
      <c r="E34" s="19">
        <f>IF(A34&amp;""="","",SUMIFS('الطلبات'!$L$6:$L$1505,'الطلبات'!$E$6:$E$1505,A34&amp;""))</f>
        <v/>
      </c>
    </row>
    <row r="35">
      <c r="A35" s="5" t="n"/>
      <c r="B35" s="17" t="n"/>
      <c r="C35" s="18">
        <f>IF(A35&amp;""="","",COUNTIFS('الطلبات'!$E$6:$E$1505,A35&amp;""))</f>
        <v/>
      </c>
      <c r="D35" s="18">
        <f>IF(A35&amp;""="","",SUMIFS('الطلبات'!$F$6:$F$1505,'الطلبات'!$E$6:$E$1505,A35&amp;""))</f>
        <v/>
      </c>
      <c r="E35" s="19">
        <f>IF(A35&amp;""="","",SUMIFS('الطلبات'!$L$6:$L$1505,'الطلبات'!$E$6:$E$1505,A35&amp;""))</f>
        <v/>
      </c>
    </row>
    <row r="36">
      <c r="A36" s="5" t="n"/>
      <c r="B36" s="17" t="n"/>
      <c r="C36" s="18">
        <f>IF(A36&amp;""="","",COUNTIFS('الطلبات'!$E$6:$E$1505,A36&amp;""))</f>
        <v/>
      </c>
      <c r="D36" s="18">
        <f>IF(A36&amp;""="","",SUMIFS('الطلبات'!$F$6:$F$1505,'الطلبات'!$E$6:$E$1505,A36&amp;""))</f>
        <v/>
      </c>
      <c r="E36" s="19">
        <f>IF(A36&amp;""="","",SUMIFS('الطلبات'!$L$6:$L$1505,'الطلبات'!$E$6:$E$1505,A36&amp;""))</f>
        <v/>
      </c>
    </row>
    <row r="37">
      <c r="A37" s="5" t="n"/>
      <c r="B37" s="17" t="n"/>
      <c r="C37" s="18">
        <f>IF(A37&amp;""="","",COUNTIFS('الطلبات'!$E$6:$E$1505,A37&amp;""))</f>
        <v/>
      </c>
      <c r="D37" s="18">
        <f>IF(A37&amp;""="","",SUMIFS('الطلبات'!$F$6:$F$1505,'الطلبات'!$E$6:$E$1505,A37&amp;""))</f>
        <v/>
      </c>
      <c r="E37" s="19">
        <f>IF(A37&amp;""="","",SUMIFS('الطلبات'!$L$6:$L$1505,'الطلبات'!$E$6:$E$1505,A37&amp;""))</f>
        <v/>
      </c>
    </row>
    <row r="38">
      <c r="A38" s="5" t="n"/>
      <c r="B38" s="17" t="n"/>
      <c r="C38" s="18">
        <f>IF(A38&amp;""="","",COUNTIFS('الطلبات'!$E$6:$E$1505,A38&amp;""))</f>
        <v/>
      </c>
      <c r="D38" s="18">
        <f>IF(A38&amp;""="","",SUMIFS('الطلبات'!$F$6:$F$1505,'الطلبات'!$E$6:$E$1505,A38&amp;""))</f>
        <v/>
      </c>
      <c r="E38" s="19">
        <f>IF(A38&amp;""="","",SUMIFS('الطلبات'!$L$6:$L$1505,'الطلبات'!$E$6:$E$1505,A38&amp;""))</f>
        <v/>
      </c>
    </row>
    <row r="39">
      <c r="A39" s="5" t="n"/>
      <c r="B39" s="17" t="n"/>
      <c r="C39" s="18">
        <f>IF(A39&amp;""="","",COUNTIFS('الطلبات'!$E$6:$E$1505,A39&amp;""))</f>
        <v/>
      </c>
      <c r="D39" s="18">
        <f>IF(A39&amp;""="","",SUMIFS('الطلبات'!$F$6:$F$1505,'الطلبات'!$E$6:$E$1505,A39&amp;""))</f>
        <v/>
      </c>
      <c r="E39" s="19">
        <f>IF(A39&amp;""="","",SUMIFS('الطلبات'!$L$6:$L$1505,'الطلبات'!$E$6:$E$1505,A39&amp;""))</f>
        <v/>
      </c>
    </row>
    <row r="40">
      <c r="A40" s="5" t="n"/>
      <c r="B40" s="17" t="n"/>
      <c r="C40" s="18">
        <f>IF(A40&amp;""="","",COUNTIFS('الطلبات'!$E$6:$E$1505,A40&amp;""))</f>
        <v/>
      </c>
      <c r="D40" s="18">
        <f>IF(A40&amp;""="","",SUMIFS('الطلبات'!$F$6:$F$1505,'الطلبات'!$E$6:$E$1505,A40&amp;""))</f>
        <v/>
      </c>
      <c r="E40" s="19">
        <f>IF(A40&amp;""="","",SUMIFS('الطلبات'!$L$6:$L$1505,'الطلبات'!$E$6:$E$1505,A40&amp;""))</f>
        <v/>
      </c>
    </row>
    <row r="41">
      <c r="A41" s="5" t="n"/>
      <c r="B41" s="17" t="n"/>
      <c r="C41" s="18">
        <f>IF(A41&amp;""="","",COUNTIFS('الطلبات'!$E$6:$E$1505,A41&amp;""))</f>
        <v/>
      </c>
      <c r="D41" s="18">
        <f>IF(A41&amp;""="","",SUMIFS('الطلبات'!$F$6:$F$1505,'الطلبات'!$E$6:$E$1505,A41&amp;""))</f>
        <v/>
      </c>
      <c r="E41" s="19">
        <f>IF(A41&amp;""="","",SUMIFS('الطلبات'!$L$6:$L$1505,'الطلبات'!$E$6:$E$1505,A41&amp;""))</f>
        <v/>
      </c>
    </row>
    <row r="42">
      <c r="A42" s="5" t="n"/>
      <c r="B42" s="17" t="n"/>
      <c r="C42" s="18">
        <f>IF(A42&amp;""="","",COUNTIFS('الطلبات'!$E$6:$E$1505,A42&amp;""))</f>
        <v/>
      </c>
      <c r="D42" s="18">
        <f>IF(A42&amp;""="","",SUMIFS('الطلبات'!$F$6:$F$1505,'الطلبات'!$E$6:$E$1505,A42&amp;""))</f>
        <v/>
      </c>
      <c r="E42" s="19">
        <f>IF(A42&amp;""="","",SUMIFS('الطلبات'!$L$6:$L$1505,'الطلبات'!$E$6:$E$1505,A42&amp;""))</f>
        <v/>
      </c>
    </row>
    <row r="43">
      <c r="A43" s="5" t="n"/>
      <c r="B43" s="17" t="n"/>
      <c r="C43" s="18">
        <f>IF(A43&amp;""="","",COUNTIFS('الطلبات'!$E$6:$E$1505,A43&amp;""))</f>
        <v/>
      </c>
      <c r="D43" s="18">
        <f>IF(A43&amp;""="","",SUMIFS('الطلبات'!$F$6:$F$1505,'الطلبات'!$E$6:$E$1505,A43&amp;""))</f>
        <v/>
      </c>
      <c r="E43" s="19">
        <f>IF(A43&amp;""="","",SUMIFS('الطلبات'!$L$6:$L$1505,'الطلبات'!$E$6:$E$1505,A43&amp;""))</f>
        <v/>
      </c>
    </row>
    <row r="44">
      <c r="A44" s="5" t="n"/>
      <c r="B44" s="17" t="n"/>
      <c r="C44" s="18">
        <f>IF(A44&amp;""="","",COUNTIFS('الطلبات'!$E$6:$E$1505,A44&amp;""))</f>
        <v/>
      </c>
      <c r="D44" s="18">
        <f>IF(A44&amp;""="","",SUMIFS('الطلبات'!$F$6:$F$1505,'الطلبات'!$E$6:$E$1505,A44&amp;""))</f>
        <v/>
      </c>
      <c r="E44" s="19">
        <f>IF(A44&amp;""="","",SUMIFS('الطلبات'!$L$6:$L$1505,'الطلبات'!$E$6:$E$1505,A44&amp;""))</f>
        <v/>
      </c>
    </row>
    <row r="45">
      <c r="A45" s="5" t="n"/>
      <c r="B45" s="17" t="n"/>
      <c r="C45" s="18">
        <f>IF(A45&amp;""="","",COUNTIFS('الطلبات'!$E$6:$E$1505,A45&amp;""))</f>
        <v/>
      </c>
      <c r="D45" s="18">
        <f>IF(A45&amp;""="","",SUMIFS('الطلبات'!$F$6:$F$1505,'الطلبات'!$E$6:$E$1505,A45&amp;""))</f>
        <v/>
      </c>
      <c r="E45" s="19">
        <f>IF(A45&amp;""="","",SUMIFS('الطلبات'!$L$6:$L$1505,'الطلبات'!$E$6:$E$1505,A45&amp;""))</f>
        <v/>
      </c>
    </row>
    <row r="46">
      <c r="A46" s="5" t="n"/>
      <c r="B46" s="17" t="n"/>
      <c r="C46" s="18">
        <f>IF(A46&amp;""="","",COUNTIFS('الطلبات'!$E$6:$E$1505,A46&amp;""))</f>
        <v/>
      </c>
      <c r="D46" s="18">
        <f>IF(A46&amp;""="","",SUMIFS('الطلبات'!$F$6:$F$1505,'الطلبات'!$E$6:$E$1505,A46&amp;""))</f>
        <v/>
      </c>
      <c r="E46" s="19">
        <f>IF(A46&amp;""="","",SUMIFS('الطلبات'!$L$6:$L$1505,'الطلبات'!$E$6:$E$1505,A46&amp;""))</f>
        <v/>
      </c>
    </row>
    <row r="47">
      <c r="A47" s="5" t="n"/>
      <c r="B47" s="17" t="n"/>
      <c r="C47" s="18">
        <f>IF(A47&amp;""="","",COUNTIFS('الطلبات'!$E$6:$E$1505,A47&amp;""))</f>
        <v/>
      </c>
      <c r="D47" s="18">
        <f>IF(A47&amp;""="","",SUMIFS('الطلبات'!$F$6:$F$1505,'الطلبات'!$E$6:$E$1505,A47&amp;""))</f>
        <v/>
      </c>
      <c r="E47" s="19">
        <f>IF(A47&amp;""="","",SUMIFS('الطلبات'!$L$6:$L$1505,'الطلبات'!$E$6:$E$1505,A47&amp;""))</f>
        <v/>
      </c>
    </row>
    <row r="48">
      <c r="A48" s="5" t="n"/>
      <c r="B48" s="17" t="n"/>
      <c r="C48" s="18">
        <f>IF(A48&amp;""="","",COUNTIFS('الطلبات'!$E$6:$E$1505,A48&amp;""))</f>
        <v/>
      </c>
      <c r="D48" s="18">
        <f>IF(A48&amp;""="","",SUMIFS('الطلبات'!$F$6:$F$1505,'الطلبات'!$E$6:$E$1505,A48&amp;""))</f>
        <v/>
      </c>
      <c r="E48" s="19">
        <f>IF(A48&amp;""="","",SUMIFS('الطلبات'!$L$6:$L$1505,'الطلبات'!$E$6:$E$1505,A48&amp;""))</f>
        <v/>
      </c>
    </row>
    <row r="49">
      <c r="A49" s="5" t="n"/>
      <c r="B49" s="17" t="n"/>
      <c r="C49" s="18">
        <f>IF(A49&amp;""="","",COUNTIFS('الطلبات'!$E$6:$E$1505,A49&amp;""))</f>
        <v/>
      </c>
      <c r="D49" s="18">
        <f>IF(A49&amp;""="","",SUMIFS('الطلبات'!$F$6:$F$1505,'الطلبات'!$E$6:$E$1505,A49&amp;""))</f>
        <v/>
      </c>
      <c r="E49" s="19">
        <f>IF(A49&amp;""="","",SUMIFS('الطلبات'!$L$6:$L$1505,'الطلبات'!$E$6:$E$1505,A49&amp;""))</f>
        <v/>
      </c>
    </row>
    <row r="50">
      <c r="A50" s="5" t="n"/>
      <c r="B50" s="17" t="n"/>
      <c r="C50" s="18">
        <f>IF(A50&amp;""="","",COUNTIFS('الطلبات'!$E$6:$E$1505,A50&amp;""))</f>
        <v/>
      </c>
      <c r="D50" s="18">
        <f>IF(A50&amp;""="","",SUMIFS('الطلبات'!$F$6:$F$1505,'الطلبات'!$E$6:$E$1505,A50&amp;""))</f>
        <v/>
      </c>
      <c r="E50" s="19">
        <f>IF(A50&amp;""="","",SUMIFS('الطلبات'!$L$6:$L$1505,'الطلبات'!$E$6:$E$1505,A50&amp;""))</f>
        <v/>
      </c>
    </row>
    <row r="51">
      <c r="A51" s="5" t="n"/>
      <c r="B51" s="17" t="n"/>
      <c r="C51" s="18">
        <f>IF(A51&amp;""="","",COUNTIFS('الطلبات'!$E$6:$E$1505,A51&amp;""))</f>
        <v/>
      </c>
      <c r="D51" s="18">
        <f>IF(A51&amp;""="","",SUMIFS('الطلبات'!$F$6:$F$1505,'الطلبات'!$E$6:$E$1505,A51&amp;""))</f>
        <v/>
      </c>
      <c r="E51" s="19">
        <f>IF(A51&amp;""="","",SUMIFS('الطلبات'!$L$6:$L$1505,'الطلبات'!$E$6:$E$1505,A51&amp;""))</f>
        <v/>
      </c>
    </row>
    <row r="52">
      <c r="A52" s="5" t="n"/>
      <c r="B52" s="17" t="n"/>
      <c r="C52" s="18">
        <f>IF(A52&amp;""="","",COUNTIFS('الطلبات'!$E$6:$E$1505,A52&amp;""))</f>
        <v/>
      </c>
      <c r="D52" s="18">
        <f>IF(A52&amp;""="","",SUMIFS('الطلبات'!$F$6:$F$1505,'الطلبات'!$E$6:$E$1505,A52&amp;""))</f>
        <v/>
      </c>
      <c r="E52" s="19">
        <f>IF(A52&amp;""="","",SUMIFS('الطلبات'!$L$6:$L$1505,'الطلبات'!$E$6:$E$1505,A52&amp;""))</f>
        <v/>
      </c>
    </row>
    <row r="53">
      <c r="A53" s="5" t="n"/>
      <c r="B53" s="17" t="n"/>
      <c r="C53" s="18">
        <f>IF(A53&amp;""="","",COUNTIFS('الطلبات'!$E$6:$E$1505,A53&amp;""))</f>
        <v/>
      </c>
      <c r="D53" s="18">
        <f>IF(A53&amp;""="","",SUMIFS('الطلبات'!$F$6:$F$1505,'الطلبات'!$E$6:$E$1505,A53&amp;""))</f>
        <v/>
      </c>
      <c r="E53" s="19">
        <f>IF(A53&amp;""="","",SUMIFS('الطلبات'!$L$6:$L$1505,'الطلبات'!$E$6:$E$1505,A53&amp;""))</f>
        <v/>
      </c>
    </row>
    <row r="54">
      <c r="A54" s="5" t="n"/>
      <c r="B54" s="17" t="n"/>
      <c r="C54" s="18">
        <f>IF(A54&amp;""="","",COUNTIFS('الطلبات'!$E$6:$E$1505,A54&amp;""))</f>
        <v/>
      </c>
      <c r="D54" s="18">
        <f>IF(A54&amp;""="","",SUMIFS('الطلبات'!$F$6:$F$1505,'الطلبات'!$E$6:$E$1505,A54&amp;""))</f>
        <v/>
      </c>
      <c r="E54" s="19">
        <f>IF(A54&amp;""="","",SUMIFS('الطلبات'!$L$6:$L$1505,'الطلبات'!$E$6:$E$1505,A54&amp;""))</f>
        <v/>
      </c>
    </row>
    <row r="55">
      <c r="A55" s="5" t="n"/>
      <c r="B55" s="17" t="n"/>
      <c r="C55" s="18">
        <f>IF(A55&amp;""="","",COUNTIFS('الطلبات'!$E$6:$E$1505,A55&amp;""))</f>
        <v/>
      </c>
      <c r="D55" s="18">
        <f>IF(A55&amp;""="","",SUMIFS('الطلبات'!$F$6:$F$1505,'الطلبات'!$E$6:$E$1505,A55&amp;""))</f>
        <v/>
      </c>
      <c r="E55" s="19">
        <f>IF(A55&amp;""="","",SUMIFS('الطلبات'!$L$6:$L$1505,'الطلبات'!$E$6:$E$1505,A55&amp;""))</f>
        <v/>
      </c>
    </row>
  </sheetData>
  <mergeCells count="2">
    <mergeCell ref="A2:E2"/>
    <mergeCell ref="A1:E1"/>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P1505"/>
  <sheetViews>
    <sheetView showGridLines="1" rightToLeft="1" workbookViewId="0">
      <pane xSplit="3" ySplit="5" topLeftCell="D6" activePane="bottomRight" state="frozen"/>
      <selection pane="topRight"/>
      <selection pane="bottomLeft"/>
      <selection pane="bottomRight" activeCell="A1" sqref="A1"/>
    </sheetView>
  </sheetViews>
  <sheetFormatPr baseColWidth="8" defaultRowHeight="15"/>
  <cols>
    <col width="11" customWidth="1" min="1" max="1"/>
    <col width="13" customWidth="1" min="2" max="2"/>
    <col width="20" customWidth="1" min="3" max="3"/>
    <col width="15" customWidth="1" min="4" max="4"/>
    <col width="14" customWidth="1" min="5" max="5"/>
    <col width="10" customWidth="1" min="6" max="6"/>
    <col width="13" customWidth="1" min="7" max="7"/>
    <col width="13" customWidth="1" min="8" max="8"/>
    <col width="12" customWidth="1" min="9" max="9"/>
    <col width="22" customWidth="1" min="10" max="10"/>
    <col width="11" customWidth="1" min="11" max="11"/>
    <col width="14" customWidth="1" min="12" max="12"/>
    <col width="13" customWidth="1" min="13" max="13"/>
    <col width="12" customWidth="1" min="14" max="14"/>
    <col width="18" customWidth="1" min="15" max="15"/>
    <col width="11" customWidth="1" min="16" max="16"/>
  </cols>
  <sheetData>
    <row r="1" ht="26" customHeight="1">
      <c r="A1" s="10" t="inlineStr">
        <is>
          <t>شيت طلبات المغسلة · قالب مجاني من Softwiro</t>
        </is>
      </c>
    </row>
    <row r="2">
      <c r="A2" s="11" t="inlineStr">
        <is>
          <t>عايز برنامج مغسلة يسجّل فيه الموظف الاستلام والتسليم كلٌّ بصلاحيته؟ Softwiro تبنيه لك على طريقة شغلك ← اضغط هنا</t>
        </is>
      </c>
    </row>
    <row r="5" ht="32" customHeight="1">
      <c r="A5" s="16" t="inlineStr">
        <is>
          <t>رقم الطلب</t>
        </is>
      </c>
      <c r="B5" s="16" t="inlineStr">
        <is>
          <t>تاريخ الاستلام</t>
        </is>
      </c>
      <c r="C5" s="16" t="inlineStr">
        <is>
          <t>العميل</t>
        </is>
      </c>
      <c r="D5" s="16" t="inlineStr">
        <is>
          <t>الجوال</t>
        </is>
      </c>
      <c r="E5" s="16" t="inlineStr">
        <is>
          <t>الخدمة</t>
        </is>
      </c>
      <c r="F5" s="16" t="inlineStr">
        <is>
          <t>عدد القطع</t>
        </is>
      </c>
      <c r="G5" s="16" t="inlineStr">
        <is>
          <t>موعد التسليم</t>
        </is>
      </c>
      <c r="H5" s="16" t="inlineStr">
        <is>
          <t>الحالة</t>
        </is>
      </c>
      <c r="I5" s="16" t="inlineStr">
        <is>
          <t>المدفوع</t>
        </is>
      </c>
      <c r="J5" s="16" t="inlineStr">
        <is>
          <t>ملاحظة</t>
        </is>
      </c>
      <c r="K5" s="16" t="inlineStr">
        <is>
          <t>سعر القطعة</t>
        </is>
      </c>
      <c r="L5" s="16" t="inlineStr">
        <is>
          <t>إجمالي الطلب</t>
        </is>
      </c>
      <c r="M5" s="16" t="inlineStr">
        <is>
          <t>المتبقي</t>
        </is>
      </c>
      <c r="N5" s="16" t="inlineStr">
        <is>
          <t>أيام منذ الموعد</t>
        </is>
      </c>
      <c r="O5" s="16" t="inlineStr">
        <is>
          <t>التنبيه</t>
        </is>
      </c>
      <c r="P5" s="16" t="inlineStr">
        <is>
          <t>ترتيب المتابعة</t>
        </is>
      </c>
    </row>
    <row r="6">
      <c r="A6" s="5" t="inlineStr">
        <is>
          <t>L1001</t>
        </is>
      </c>
      <c r="B6" s="13" t="n">
        <v>46300</v>
      </c>
      <c r="C6" s="5" t="inlineStr">
        <is>
          <t>منى سعيد</t>
        </is>
      </c>
      <c r="D6" s="20" t="inlineStr">
        <is>
          <t>01010000001</t>
        </is>
      </c>
      <c r="E6" s="5" t="inlineStr">
        <is>
          <t>بدلة</t>
        </is>
      </c>
      <c r="F6" s="14" t="n">
        <v>2</v>
      </c>
      <c r="G6" s="13" t="n">
        <v>46303</v>
      </c>
      <c r="H6" s="5" t="inlineStr">
        <is>
          <t>تم التسليم</t>
        </is>
      </c>
      <c r="I6" s="17" t="n">
        <v>180</v>
      </c>
      <c r="J6" s="5" t="n"/>
      <c r="K6" s="19">
        <f>IF(A6&amp;""="","",IFERROR(INDEX('الخدمات'!$B$6:$B$55,MATCH(E6&amp;"",'الخدمات'!$A$6:$A$55,0)),"غير مسعّرة"))</f>
        <v/>
      </c>
      <c r="L6" s="19">
        <f>IF(ISNUMBER(K6),ROUND(N(F6)*K6,2),"")</f>
        <v/>
      </c>
      <c r="M6" s="19">
        <f>IF(L6="","",ROUND(L6-N(I6),2))</f>
        <v/>
      </c>
      <c r="N6" s="18">
        <f>IF(OR(A6&amp;""="",H6="تم التسليم",NOT(ISNUMBER(G6))),"",'الإعدادات'!$B$4-G6)</f>
        <v/>
      </c>
      <c r="O6" s="6">
        <f>IF(A6&amp;""="","",IF(NOT(ISNUMBER(K6)),"خدمة غير مسعّرة",IF(H6="تم التسليم",IF(M6&gt;0,"مسلّم وعليه متبقي",""),IF(N6="","",IF(H6="جاهز",IF(N6&gt;='الإعدادات'!$B$5,"متأخر الاستلام",""),IF(N6&gt;0,"متأخر الغسيل",""))))))</f>
        <v/>
      </c>
      <c r="P6" s="18">
        <f>IF(O6="متأخر الاستلام",COUNTIFS($O$6:$O$1505,"متأخر الاستلام",$N$6:$N$1505,"&gt;"&amp;N6)+COUNTIFS($O$6:O6,"متأخر الاستلام",$N$6:N6,N6),"")</f>
        <v/>
      </c>
    </row>
    <row r="7">
      <c r="A7" s="5" t="inlineStr">
        <is>
          <t>L1002</t>
        </is>
      </c>
      <c r="B7" s="13" t="n">
        <v>46302</v>
      </c>
      <c r="C7" s="5" t="inlineStr">
        <is>
          <t>كريم عادل</t>
        </is>
      </c>
      <c r="D7" s="20" t="inlineStr">
        <is>
          <t>01010000002</t>
        </is>
      </c>
      <c r="E7" s="5" t="inlineStr">
        <is>
          <t>قميص</t>
        </is>
      </c>
      <c r="F7" s="14" t="n">
        <v>10</v>
      </c>
      <c r="G7" s="13" t="n">
        <v>46305</v>
      </c>
      <c r="H7" s="5" t="inlineStr">
        <is>
          <t>تم التسليم</t>
        </is>
      </c>
      <c r="I7" s="17" t="n">
        <v>200</v>
      </c>
      <c r="J7" s="5" t="n"/>
      <c r="K7" s="19">
        <f>IF(A7&amp;""="","",IFERROR(INDEX('الخدمات'!$B$6:$B$55,MATCH(E7&amp;"",'الخدمات'!$A$6:$A$55,0)),"غير مسعّرة"))</f>
        <v/>
      </c>
      <c r="L7" s="19">
        <f>IF(ISNUMBER(K7),ROUND(N(F7)*K7,2),"")</f>
        <v/>
      </c>
      <c r="M7" s="19">
        <f>IF(L7="","",ROUND(L7-N(I7),2))</f>
        <v/>
      </c>
      <c r="N7" s="18">
        <f>IF(OR(A7&amp;""="",H7="تم التسليم",NOT(ISNUMBER(G7))),"",'الإعدادات'!$B$4-G7)</f>
        <v/>
      </c>
      <c r="O7" s="6">
        <f>IF(A7&amp;""="","",IF(NOT(ISNUMBER(K7)),"خدمة غير مسعّرة",IF(H7="تم التسليم",IF(M7&gt;0,"مسلّم وعليه متبقي",""),IF(N7="","",IF(H7="جاهز",IF(N7&gt;='الإعدادات'!$B$5,"متأخر الاستلام",""),IF(N7&gt;0,"متأخر الغسيل",""))))))</f>
        <v/>
      </c>
      <c r="P7" s="18">
        <f>IF(O7="متأخر الاستلام",COUNTIFS($O$6:$O$1505,"متأخر الاستلام",$N$6:$N$1505,"&gt;"&amp;N7)+COUNTIFS($O$6:O7,"متأخر الاستلام",$N$6:N7,N7),"")</f>
        <v/>
      </c>
    </row>
    <row r="8">
      <c r="A8" s="5" t="inlineStr">
        <is>
          <t>L1003</t>
        </is>
      </c>
      <c r="B8" s="13" t="n">
        <v>46305</v>
      </c>
      <c r="C8" s="5" t="inlineStr">
        <is>
          <t>هبة فؤاد</t>
        </is>
      </c>
      <c r="D8" s="20" t="inlineStr">
        <is>
          <t>01010000003</t>
        </is>
      </c>
      <c r="E8" s="5" t="inlineStr">
        <is>
          <t>فستان</t>
        </is>
      </c>
      <c r="F8" s="14" t="n">
        <v>3</v>
      </c>
      <c r="G8" s="13" t="n">
        <v>46309</v>
      </c>
      <c r="H8" s="5" t="inlineStr">
        <is>
          <t>جاهز</t>
        </is>
      </c>
      <c r="I8" s="17" t="n">
        <v>0</v>
      </c>
      <c r="J8" s="5" t="n"/>
      <c r="K8" s="19">
        <f>IF(A8&amp;""="","",IFERROR(INDEX('الخدمات'!$B$6:$B$55,MATCH(E8&amp;"",'الخدمات'!$A$6:$A$55,0)),"غير مسعّرة"))</f>
        <v/>
      </c>
      <c r="L8" s="19">
        <f>IF(ISNUMBER(K8),ROUND(N(F8)*K8,2),"")</f>
        <v/>
      </c>
      <c r="M8" s="19">
        <f>IF(L8="","",ROUND(L8-N(I8),2))</f>
        <v/>
      </c>
      <c r="N8" s="18">
        <f>IF(OR(A8&amp;""="",H8="تم التسليم",NOT(ISNUMBER(G8))),"",'الإعدادات'!$B$4-G8)</f>
        <v/>
      </c>
      <c r="O8" s="6">
        <f>IF(A8&amp;""="","",IF(NOT(ISNUMBER(K8)),"خدمة غير مسعّرة",IF(H8="تم التسليم",IF(M8&gt;0,"مسلّم وعليه متبقي",""),IF(N8="","",IF(H8="جاهز",IF(N8&gt;='الإعدادات'!$B$5,"متأخر الاستلام",""),IF(N8&gt;0,"متأخر الغسيل",""))))))</f>
        <v/>
      </c>
      <c r="P8" s="18">
        <f>IF(O8="متأخر الاستلام",COUNTIFS($O$6:$O$1505,"متأخر الاستلام",$N$6:$N$1505,"&gt;"&amp;N8)+COUNTIFS($O$6:O8,"متأخر الاستلام",$N$6:N8,N8),"")</f>
        <v/>
      </c>
    </row>
    <row r="9">
      <c r="A9" s="5" t="inlineStr">
        <is>
          <t>L1004</t>
        </is>
      </c>
      <c r="B9" s="13" t="n">
        <v>46307</v>
      </c>
      <c r="C9" s="5" t="inlineStr">
        <is>
          <t>ياسر منصور</t>
        </is>
      </c>
      <c r="D9" s="20" t="inlineStr">
        <is>
          <t>01010000004</t>
        </is>
      </c>
      <c r="E9" s="5" t="inlineStr">
        <is>
          <t>بطانية</t>
        </is>
      </c>
      <c r="F9" s="14" t="n">
        <v>2</v>
      </c>
      <c r="G9" s="13" t="n">
        <v>46312</v>
      </c>
      <c r="H9" s="5" t="inlineStr">
        <is>
          <t>جاهز</t>
        </is>
      </c>
      <c r="I9" s="17" t="n">
        <v>100</v>
      </c>
      <c r="J9" s="5" t="n"/>
      <c r="K9" s="19">
        <f>IF(A9&amp;""="","",IFERROR(INDEX('الخدمات'!$B$6:$B$55,MATCH(E9&amp;"",'الخدمات'!$A$6:$A$55,0)),"غير مسعّرة"))</f>
        <v/>
      </c>
      <c r="L9" s="19">
        <f>IF(ISNUMBER(K9),ROUND(N(F9)*K9,2),"")</f>
        <v/>
      </c>
      <c r="M9" s="19">
        <f>IF(L9="","",ROUND(L9-N(I9),2))</f>
        <v/>
      </c>
      <c r="N9" s="18">
        <f>IF(OR(A9&amp;""="",H9="تم التسليم",NOT(ISNUMBER(G9))),"",'الإعدادات'!$B$4-G9)</f>
        <v/>
      </c>
      <c r="O9" s="6">
        <f>IF(A9&amp;""="","",IF(NOT(ISNUMBER(K9)),"خدمة غير مسعّرة",IF(H9="تم التسليم",IF(M9&gt;0,"مسلّم وعليه متبقي",""),IF(N9="","",IF(H9="جاهز",IF(N9&gt;='الإعدادات'!$B$5,"متأخر الاستلام",""),IF(N9&gt;0,"متأخر الغسيل",""))))))</f>
        <v/>
      </c>
      <c r="P9" s="18">
        <f>IF(O9="متأخر الاستلام",COUNTIFS($O$6:$O$1505,"متأخر الاستلام",$N$6:$N$1505,"&gt;"&amp;N9)+COUNTIFS($O$6:O9,"متأخر الاستلام",$N$6:N9,N9),"")</f>
        <v/>
      </c>
    </row>
    <row r="10">
      <c r="A10" s="5" t="inlineStr">
        <is>
          <t>L1005</t>
        </is>
      </c>
      <c r="B10" s="13" t="n">
        <v>46310</v>
      </c>
      <c r="C10" s="5" t="inlineStr">
        <is>
          <t>نهى جلال</t>
        </is>
      </c>
      <c r="D10" s="20" t="inlineStr">
        <is>
          <t>01010000005</t>
        </is>
      </c>
      <c r="E10" s="5" t="inlineStr">
        <is>
          <t>ستارة</t>
        </is>
      </c>
      <c r="F10" s="14" t="n">
        <v>4</v>
      </c>
      <c r="G10" s="13" t="n">
        <v>46315</v>
      </c>
      <c r="H10" s="5" t="inlineStr">
        <is>
          <t>جاهز</t>
        </is>
      </c>
      <c r="I10" s="17" t="n">
        <v>240</v>
      </c>
      <c r="J10" s="5" t="n"/>
      <c r="K10" s="19">
        <f>IF(A10&amp;""="","",IFERROR(INDEX('الخدمات'!$B$6:$B$55,MATCH(E10&amp;"",'الخدمات'!$A$6:$A$55,0)),"غير مسعّرة"))</f>
        <v/>
      </c>
      <c r="L10" s="19">
        <f>IF(ISNUMBER(K10),ROUND(N(F10)*K10,2),"")</f>
        <v/>
      </c>
      <c r="M10" s="19">
        <f>IF(L10="","",ROUND(L10-N(I10),2))</f>
        <v/>
      </c>
      <c r="N10" s="18">
        <f>IF(OR(A10&amp;""="",H10="تم التسليم",NOT(ISNUMBER(G10))),"",'الإعدادات'!$B$4-G10)</f>
        <v/>
      </c>
      <c r="O10" s="6">
        <f>IF(A10&amp;""="","",IF(NOT(ISNUMBER(K10)),"خدمة غير مسعّرة",IF(H10="تم التسليم",IF(M10&gt;0,"مسلّم وعليه متبقي",""),IF(N10="","",IF(H10="جاهز",IF(N10&gt;='الإعدادات'!$B$5,"متأخر الاستلام",""),IF(N10&gt;0,"متأخر الغسيل",""))))))</f>
        <v/>
      </c>
      <c r="P10" s="18">
        <f>IF(O10="متأخر الاستلام",COUNTIFS($O$6:$O$1505,"متأخر الاستلام",$N$6:$N$1505,"&gt;"&amp;N10)+COUNTIFS($O$6:O10,"متأخر الاستلام",$N$6:N10,N10),"")</f>
        <v/>
      </c>
    </row>
    <row r="11">
      <c r="A11" s="5" t="inlineStr">
        <is>
          <t>L1006</t>
        </is>
      </c>
      <c r="B11" s="13" t="n">
        <v>46315</v>
      </c>
      <c r="C11" s="5" t="inlineStr">
        <is>
          <t>عمرو فتحي</t>
        </is>
      </c>
      <c r="D11" s="20" t="inlineStr">
        <is>
          <t>01010000006</t>
        </is>
      </c>
      <c r="E11" s="5" t="inlineStr">
        <is>
          <t>بنطلون</t>
        </is>
      </c>
      <c r="F11" s="14" t="n">
        <v>6</v>
      </c>
      <c r="G11" s="13" t="n">
        <v>46319</v>
      </c>
      <c r="H11" s="5" t="inlineStr">
        <is>
          <t>جاهز</t>
        </is>
      </c>
      <c r="I11" s="17" t="n">
        <v>150</v>
      </c>
      <c r="J11" s="5" t="n"/>
      <c r="K11" s="19">
        <f>IF(A11&amp;""="","",IFERROR(INDEX('الخدمات'!$B$6:$B$55,MATCH(E11&amp;"",'الخدمات'!$A$6:$A$55,0)),"غير مسعّرة"))</f>
        <v/>
      </c>
      <c r="L11" s="19">
        <f>IF(ISNUMBER(K11),ROUND(N(F11)*K11,2),"")</f>
        <v/>
      </c>
      <c r="M11" s="19">
        <f>IF(L11="","",ROUND(L11-N(I11),2))</f>
        <v/>
      </c>
      <c r="N11" s="18">
        <f>IF(OR(A11&amp;""="",H11="تم التسليم",NOT(ISNUMBER(G11))),"",'الإعدادات'!$B$4-G11)</f>
        <v/>
      </c>
      <c r="O11" s="6">
        <f>IF(A11&amp;""="","",IF(NOT(ISNUMBER(K11)),"خدمة غير مسعّرة",IF(H11="تم التسليم",IF(M11&gt;0,"مسلّم وعليه متبقي",""),IF(N11="","",IF(H11="جاهز",IF(N11&gt;='الإعدادات'!$B$5,"متأخر الاستلام",""),IF(N11&gt;0,"متأخر الغسيل",""))))))</f>
        <v/>
      </c>
      <c r="P11" s="18">
        <f>IF(O11="متأخر الاستلام",COUNTIFS($O$6:$O$1505,"متأخر الاستلام",$N$6:$N$1505,"&gt;"&amp;N11)+COUNTIFS($O$6:O11,"متأخر الاستلام",$N$6:N11,N11),"")</f>
        <v/>
      </c>
    </row>
    <row r="12">
      <c r="A12" s="5" t="inlineStr">
        <is>
          <t>L1007</t>
        </is>
      </c>
      <c r="B12" s="13" t="n">
        <v>46319</v>
      </c>
      <c r="C12" s="5" t="inlineStr">
        <is>
          <t>سلمى رضا</t>
        </is>
      </c>
      <c r="D12" s="20" t="inlineStr">
        <is>
          <t>01010000007</t>
        </is>
      </c>
      <c r="E12" s="5" t="inlineStr">
        <is>
          <t>جاكيت</t>
        </is>
      </c>
      <c r="F12" s="14" t="n">
        <v>2</v>
      </c>
      <c r="G12" s="13" t="n">
        <v>46323</v>
      </c>
      <c r="H12" s="5" t="inlineStr">
        <is>
          <t>جاهز</t>
        </is>
      </c>
      <c r="I12" s="17" t="n">
        <v>0</v>
      </c>
      <c r="J12" s="5" t="n"/>
      <c r="K12" s="19">
        <f>IF(A12&amp;""="","",IFERROR(INDEX('الخدمات'!$B$6:$B$55,MATCH(E12&amp;"",'الخدمات'!$A$6:$A$55,0)),"غير مسعّرة"))</f>
        <v/>
      </c>
      <c r="L12" s="19">
        <f>IF(ISNUMBER(K12),ROUND(N(F12)*K12,2),"")</f>
        <v/>
      </c>
      <c r="M12" s="19">
        <f>IF(L12="","",ROUND(L12-N(I12),2))</f>
        <v/>
      </c>
      <c r="N12" s="18">
        <f>IF(OR(A12&amp;""="",H12="تم التسليم",NOT(ISNUMBER(G12))),"",'الإعدادات'!$B$4-G12)</f>
        <v/>
      </c>
      <c r="O12" s="6">
        <f>IF(A12&amp;""="","",IF(NOT(ISNUMBER(K12)),"خدمة غير مسعّرة",IF(H12="تم التسليم",IF(M12&gt;0,"مسلّم وعليه متبقي",""),IF(N12="","",IF(H12="جاهز",IF(N12&gt;='الإعدادات'!$B$5,"متأخر الاستلام",""),IF(N12&gt;0,"متأخر الغسيل",""))))))</f>
        <v/>
      </c>
      <c r="P12" s="18">
        <f>IF(O12="متأخر الاستلام",COUNTIFS($O$6:$O$1505,"متأخر الاستلام",$N$6:$N$1505,"&gt;"&amp;N12)+COUNTIFS($O$6:O12,"متأخر الاستلام",$N$6:N12,N12),"")</f>
        <v/>
      </c>
    </row>
    <row r="13">
      <c r="A13" s="5" t="inlineStr">
        <is>
          <t>L1008</t>
        </is>
      </c>
      <c r="B13" s="13" t="n">
        <v>46322</v>
      </c>
      <c r="C13" s="5" t="inlineStr">
        <is>
          <t>أمجد زكي</t>
        </is>
      </c>
      <c r="D13" s="20" t="inlineStr">
        <is>
          <t>01010000008</t>
        </is>
      </c>
      <c r="E13" s="5" t="inlineStr">
        <is>
          <t>قميص</t>
        </is>
      </c>
      <c r="F13" s="14" t="n">
        <v>8</v>
      </c>
      <c r="G13" s="13" t="n">
        <v>46325</v>
      </c>
      <c r="H13" s="5" t="inlineStr">
        <is>
          <t>قيد الغسيل</t>
        </is>
      </c>
      <c r="I13" s="17" t="n">
        <v>0</v>
      </c>
      <c r="J13" s="5" t="n"/>
      <c r="K13" s="19">
        <f>IF(A13&amp;""="","",IFERROR(INDEX('الخدمات'!$B$6:$B$55,MATCH(E13&amp;"",'الخدمات'!$A$6:$A$55,0)),"غير مسعّرة"))</f>
        <v/>
      </c>
      <c r="L13" s="19">
        <f>IF(ISNUMBER(K13),ROUND(N(F13)*K13,2),"")</f>
        <v/>
      </c>
      <c r="M13" s="19">
        <f>IF(L13="","",ROUND(L13-N(I13),2))</f>
        <v/>
      </c>
      <c r="N13" s="18">
        <f>IF(OR(A13&amp;""="",H13="تم التسليم",NOT(ISNUMBER(G13))),"",'الإعدادات'!$B$4-G13)</f>
        <v/>
      </c>
      <c r="O13" s="6">
        <f>IF(A13&amp;""="","",IF(NOT(ISNUMBER(K13)),"خدمة غير مسعّرة",IF(H13="تم التسليم",IF(M13&gt;0,"مسلّم وعليه متبقي",""),IF(N13="","",IF(H13="جاهز",IF(N13&gt;='الإعدادات'!$B$5,"متأخر الاستلام",""),IF(N13&gt;0,"متأخر الغسيل",""))))))</f>
        <v/>
      </c>
      <c r="P13" s="18">
        <f>IF(O13="متأخر الاستلام",COUNTIFS($O$6:$O$1505,"متأخر الاستلام",$N$6:$N$1505,"&gt;"&amp;N13)+COUNTIFS($O$6:O13,"متأخر الاستلام",$N$6:N13,N13),"")</f>
        <v/>
      </c>
    </row>
    <row r="14">
      <c r="A14" s="5" t="inlineStr">
        <is>
          <t>L1009</t>
        </is>
      </c>
      <c r="B14" s="13" t="n">
        <v>46324</v>
      </c>
      <c r="C14" s="5" t="inlineStr">
        <is>
          <t>دينا ماهر</t>
        </is>
      </c>
      <c r="D14" s="20" t="inlineStr">
        <is>
          <t>01010000009</t>
        </is>
      </c>
      <c r="E14" s="5" t="inlineStr">
        <is>
          <t>بدلة</t>
        </is>
      </c>
      <c r="F14" s="14" t="n">
        <v>1</v>
      </c>
      <c r="G14" s="13" t="n">
        <v>46328</v>
      </c>
      <c r="H14" s="5" t="inlineStr">
        <is>
          <t>قيد الغسيل</t>
        </is>
      </c>
      <c r="I14" s="17" t="n">
        <v>50</v>
      </c>
      <c r="J14" s="5" t="n"/>
      <c r="K14" s="19">
        <f>IF(A14&amp;""="","",IFERROR(INDEX('الخدمات'!$B$6:$B$55,MATCH(E14&amp;"",'الخدمات'!$A$6:$A$55,0)),"غير مسعّرة"))</f>
        <v/>
      </c>
      <c r="L14" s="19">
        <f>IF(ISNUMBER(K14),ROUND(N(F14)*K14,2),"")</f>
        <v/>
      </c>
      <c r="M14" s="19">
        <f>IF(L14="","",ROUND(L14-N(I14),2))</f>
        <v/>
      </c>
      <c r="N14" s="18">
        <f>IF(OR(A14&amp;""="",H14="تم التسليم",NOT(ISNUMBER(G14))),"",'الإعدادات'!$B$4-G14)</f>
        <v/>
      </c>
      <c r="O14" s="6">
        <f>IF(A14&amp;""="","",IF(NOT(ISNUMBER(K14)),"خدمة غير مسعّرة",IF(H14="تم التسليم",IF(M14&gt;0,"مسلّم وعليه متبقي",""),IF(N14="","",IF(H14="جاهز",IF(N14&gt;='الإعدادات'!$B$5,"متأخر الاستلام",""),IF(N14&gt;0,"متأخر الغسيل",""))))))</f>
        <v/>
      </c>
      <c r="P14" s="18">
        <f>IF(O14="متأخر الاستلام",COUNTIFS($O$6:$O$1505,"متأخر الاستلام",$N$6:$N$1505,"&gt;"&amp;N14)+COUNTIFS($O$6:O14,"متأخر الاستلام",$N$6:N14,N14),"")</f>
        <v/>
      </c>
    </row>
    <row r="15">
      <c r="A15" s="5" t="inlineStr">
        <is>
          <t>L1010</t>
        </is>
      </c>
      <c r="B15" s="13" t="n">
        <v>46325</v>
      </c>
      <c r="C15" s="5" t="inlineStr">
        <is>
          <t>باسم لطفي</t>
        </is>
      </c>
      <c r="D15" s="20" t="inlineStr">
        <is>
          <t>01010000010</t>
        </is>
      </c>
      <c r="E15" s="5" t="inlineStr">
        <is>
          <t>فستان</t>
        </is>
      </c>
      <c r="F15" s="14" t="n">
        <v>2</v>
      </c>
      <c r="G15" s="13" t="n">
        <v>46329</v>
      </c>
      <c r="H15" s="5" t="inlineStr">
        <is>
          <t>قيد الغسيل</t>
        </is>
      </c>
      <c r="I15" s="17" t="n">
        <v>70</v>
      </c>
      <c r="J15" s="5" t="n"/>
      <c r="K15" s="19">
        <f>IF(A15&amp;""="","",IFERROR(INDEX('الخدمات'!$B$6:$B$55,MATCH(E15&amp;"",'الخدمات'!$A$6:$A$55,0)),"غير مسعّرة"))</f>
        <v/>
      </c>
      <c r="L15" s="19">
        <f>IF(ISNUMBER(K15),ROUND(N(F15)*K15,2),"")</f>
        <v/>
      </c>
      <c r="M15" s="19">
        <f>IF(L15="","",ROUND(L15-N(I15),2))</f>
        <v/>
      </c>
      <c r="N15" s="18">
        <f>IF(OR(A15&amp;""="",H15="تم التسليم",NOT(ISNUMBER(G15))),"",'الإعدادات'!$B$4-G15)</f>
        <v/>
      </c>
      <c r="O15" s="6">
        <f>IF(A15&amp;""="","",IF(NOT(ISNUMBER(K15)),"خدمة غير مسعّرة",IF(H15="تم التسليم",IF(M15&gt;0,"مسلّم وعليه متبقي",""),IF(N15="","",IF(H15="جاهز",IF(N15&gt;='الإعدادات'!$B$5,"متأخر الاستلام",""),IF(N15&gt;0,"متأخر الغسيل",""))))))</f>
        <v/>
      </c>
      <c r="P15" s="18">
        <f>IF(O15="متأخر الاستلام",COUNTIFS($O$6:$O$1505,"متأخر الاستلام",$N$6:$N$1505,"&gt;"&amp;N15)+COUNTIFS($O$6:O15,"متأخر الاستلام",$N$6:N15,N15),"")</f>
        <v/>
      </c>
    </row>
    <row r="16">
      <c r="A16" s="5" t="inlineStr">
        <is>
          <t>L1011</t>
        </is>
      </c>
      <c r="B16" s="13" t="n">
        <v>46326</v>
      </c>
      <c r="C16" s="5" t="inlineStr">
        <is>
          <t>رنا حسام</t>
        </is>
      </c>
      <c r="D16" s="20" t="inlineStr">
        <is>
          <t>01010000011</t>
        </is>
      </c>
      <c r="E16" s="5" t="inlineStr">
        <is>
          <t>بنطلون</t>
        </is>
      </c>
      <c r="F16" s="14" t="n">
        <v>4</v>
      </c>
      <c r="G16" s="13" t="n">
        <v>46328</v>
      </c>
      <c r="H16" s="5" t="inlineStr">
        <is>
          <t>قيد الغسيل</t>
        </is>
      </c>
      <c r="I16" s="17" t="n">
        <v>0</v>
      </c>
      <c r="J16" s="5" t="n"/>
      <c r="K16" s="19">
        <f>IF(A16&amp;""="","",IFERROR(INDEX('الخدمات'!$B$6:$B$55,MATCH(E16&amp;"",'الخدمات'!$A$6:$A$55,0)),"غير مسعّرة"))</f>
        <v/>
      </c>
      <c r="L16" s="19">
        <f>IF(ISNUMBER(K16),ROUND(N(F16)*K16,2),"")</f>
        <v/>
      </c>
      <c r="M16" s="19">
        <f>IF(L16="","",ROUND(L16-N(I16),2))</f>
        <v/>
      </c>
      <c r="N16" s="18">
        <f>IF(OR(A16&amp;""="",H16="تم التسليم",NOT(ISNUMBER(G16))),"",'الإعدادات'!$B$4-G16)</f>
        <v/>
      </c>
      <c r="O16" s="6">
        <f>IF(A16&amp;""="","",IF(NOT(ISNUMBER(K16)),"خدمة غير مسعّرة",IF(H16="تم التسليم",IF(M16&gt;0,"مسلّم وعليه متبقي",""),IF(N16="","",IF(H16="جاهز",IF(N16&gt;='الإعدادات'!$B$5,"متأخر الاستلام",""),IF(N16&gt;0,"متأخر الغسيل",""))))))</f>
        <v/>
      </c>
      <c r="P16" s="18">
        <f>IF(O16="متأخر الاستلام",COUNTIFS($O$6:$O$1505,"متأخر الاستلام",$N$6:$N$1505,"&gt;"&amp;N16)+COUNTIFS($O$6:O16,"متأخر الاستلام",$N$6:N16,N16),"")</f>
        <v/>
      </c>
    </row>
    <row r="17">
      <c r="A17" s="5" t="inlineStr">
        <is>
          <t>L1012</t>
        </is>
      </c>
      <c r="B17" s="13" t="n">
        <v>46327</v>
      </c>
      <c r="C17" s="5" t="inlineStr">
        <is>
          <t>شريف نادر</t>
        </is>
      </c>
      <c r="D17" s="20" t="inlineStr">
        <is>
          <t>01010000012</t>
        </is>
      </c>
      <c r="E17" s="5" t="inlineStr">
        <is>
          <t>قميص</t>
        </is>
      </c>
      <c r="F17" s="14" t="n">
        <v>5</v>
      </c>
      <c r="G17" s="13" t="n">
        <v>46329</v>
      </c>
      <c r="H17" s="5" t="inlineStr">
        <is>
          <t>قيد الغسيل</t>
        </is>
      </c>
      <c r="I17" s="17" t="n">
        <v>100</v>
      </c>
      <c r="J17" s="5" t="n"/>
      <c r="K17" s="19">
        <f>IF(A17&amp;""="","",IFERROR(INDEX('الخدمات'!$B$6:$B$55,MATCH(E17&amp;"",'الخدمات'!$A$6:$A$55,0)),"غير مسعّرة"))</f>
        <v/>
      </c>
      <c r="L17" s="19">
        <f>IF(ISNUMBER(K17),ROUND(N(F17)*K17,2),"")</f>
        <v/>
      </c>
      <c r="M17" s="19">
        <f>IF(L17="","",ROUND(L17-N(I17),2))</f>
        <v/>
      </c>
      <c r="N17" s="18">
        <f>IF(OR(A17&amp;""="",H17="تم التسليم",NOT(ISNUMBER(G17))),"",'الإعدادات'!$B$4-G17)</f>
        <v/>
      </c>
      <c r="O17" s="6">
        <f>IF(A17&amp;""="","",IF(NOT(ISNUMBER(K17)),"خدمة غير مسعّرة",IF(H17="تم التسليم",IF(M17&gt;0,"مسلّم وعليه متبقي",""),IF(N17="","",IF(H17="جاهز",IF(N17&gt;='الإعدادات'!$B$5,"متأخر الاستلام",""),IF(N17&gt;0,"متأخر الغسيل",""))))))</f>
        <v/>
      </c>
      <c r="P17" s="18">
        <f>IF(O17="متأخر الاستلام",COUNTIFS($O$6:$O$1505,"متأخر الاستلام",$N$6:$N$1505,"&gt;"&amp;N17)+COUNTIFS($O$6:O17,"متأخر الاستلام",$N$6:N17,N17),"")</f>
        <v/>
      </c>
    </row>
    <row r="18">
      <c r="A18" s="5" t="inlineStr">
        <is>
          <t>L1013</t>
        </is>
      </c>
      <c r="B18" s="13" t="n">
        <v>46313</v>
      </c>
      <c r="C18" s="5" t="inlineStr">
        <is>
          <t>ليلى إبراهيم</t>
        </is>
      </c>
      <c r="D18" s="20" t="inlineStr">
        <is>
          <t>01010000013</t>
        </is>
      </c>
      <c r="E18" s="5" t="inlineStr">
        <is>
          <t>ستارة</t>
        </is>
      </c>
      <c r="F18" s="14" t="n">
        <v>2</v>
      </c>
      <c r="G18" s="13" t="n">
        <v>46317</v>
      </c>
      <c r="H18" s="5" t="inlineStr">
        <is>
          <t>تم التسليم</t>
        </is>
      </c>
      <c r="I18" s="17" t="n">
        <v>60</v>
      </c>
      <c r="J18" s="5" t="n"/>
      <c r="K18" s="19">
        <f>IF(A18&amp;""="","",IFERROR(INDEX('الخدمات'!$B$6:$B$55,MATCH(E18&amp;"",'الخدمات'!$A$6:$A$55,0)),"غير مسعّرة"))</f>
        <v/>
      </c>
      <c r="L18" s="19">
        <f>IF(ISNUMBER(K18),ROUND(N(F18)*K18,2),"")</f>
        <v/>
      </c>
      <c r="M18" s="19">
        <f>IF(L18="","",ROUND(L18-N(I18),2))</f>
        <v/>
      </c>
      <c r="N18" s="18">
        <f>IF(OR(A18&amp;""="",H18="تم التسليم",NOT(ISNUMBER(G18))),"",'الإعدادات'!$B$4-G18)</f>
        <v/>
      </c>
      <c r="O18" s="6">
        <f>IF(A18&amp;""="","",IF(NOT(ISNUMBER(K18)),"خدمة غير مسعّرة",IF(H18="تم التسليم",IF(M18&gt;0,"مسلّم وعليه متبقي",""),IF(N18="","",IF(H18="جاهز",IF(N18&gt;='الإعدادات'!$B$5,"متأخر الاستلام",""),IF(N18&gt;0,"متأخر الغسيل",""))))))</f>
        <v/>
      </c>
      <c r="P18" s="18">
        <f>IF(O18="متأخر الاستلام",COUNTIFS($O$6:$O$1505,"متأخر الاستلام",$N$6:$N$1505,"&gt;"&amp;N18)+COUNTIFS($O$6:O18,"متأخر الاستلام",$N$6:N18,N18),"")</f>
        <v/>
      </c>
    </row>
    <row r="19">
      <c r="A19" s="5" t="inlineStr">
        <is>
          <t>L1014</t>
        </is>
      </c>
      <c r="B19" s="13" t="n">
        <v>46298</v>
      </c>
      <c r="C19" s="5" t="inlineStr">
        <is>
          <t>مصطفى كمال</t>
        </is>
      </c>
      <c r="D19" s="20" t="inlineStr">
        <is>
          <t>01010000014</t>
        </is>
      </c>
      <c r="E19" s="5" t="inlineStr">
        <is>
          <t>بطانية</t>
        </is>
      </c>
      <c r="F19" s="14" t="n">
        <v>1</v>
      </c>
      <c r="G19" s="13" t="n">
        <v>46301</v>
      </c>
      <c r="H19" s="5" t="inlineStr">
        <is>
          <t>تم التسليم</t>
        </is>
      </c>
      <c r="I19" s="17" t="n">
        <v>100</v>
      </c>
      <c r="J19" s="5" t="n"/>
      <c r="K19" s="19">
        <f>IF(A19&amp;""="","",IFERROR(INDEX('الخدمات'!$B$6:$B$55,MATCH(E19&amp;"",'الخدمات'!$A$6:$A$55,0)),"غير مسعّرة"))</f>
        <v/>
      </c>
      <c r="L19" s="19">
        <f>IF(ISNUMBER(K19),ROUND(N(F19)*K19,2),"")</f>
        <v/>
      </c>
      <c r="M19" s="19">
        <f>IF(L19="","",ROUND(L19-N(I19),2))</f>
        <v/>
      </c>
      <c r="N19" s="18">
        <f>IF(OR(A19&amp;""="",H19="تم التسليم",NOT(ISNUMBER(G19))),"",'الإعدادات'!$B$4-G19)</f>
        <v/>
      </c>
      <c r="O19" s="6">
        <f>IF(A19&amp;""="","",IF(NOT(ISNUMBER(K19)),"خدمة غير مسعّرة",IF(H19="تم التسليم",IF(M19&gt;0,"مسلّم وعليه متبقي",""),IF(N19="","",IF(H19="جاهز",IF(N19&gt;='الإعدادات'!$B$5,"متأخر الاستلام",""),IF(N19&gt;0,"متأخر الغسيل",""))))))</f>
        <v/>
      </c>
      <c r="P19" s="18">
        <f>IF(O19="متأخر الاستلام",COUNTIFS($O$6:$O$1505,"متأخر الاستلام",$N$6:$N$1505,"&gt;"&amp;N19)+COUNTIFS($O$6:O19,"متأخر الاستلام",$N$6:N19,N19),"")</f>
        <v/>
      </c>
    </row>
    <row r="20">
      <c r="A20" s="5" t="inlineStr">
        <is>
          <t>L1015</t>
        </is>
      </c>
      <c r="B20" s="13" t="n">
        <v>46293</v>
      </c>
      <c r="C20" s="5" t="inlineStr">
        <is>
          <t>جيهان صلاح</t>
        </is>
      </c>
      <c r="D20" s="20" t="inlineStr">
        <is>
          <t>01010000015</t>
        </is>
      </c>
      <c r="E20" s="5" t="inlineStr">
        <is>
          <t>جاكيت</t>
        </is>
      </c>
      <c r="F20" s="14" t="n">
        <v>3</v>
      </c>
      <c r="G20" s="13" t="n">
        <v>46297</v>
      </c>
      <c r="H20" s="5" t="inlineStr">
        <is>
          <t>تم التسليم</t>
        </is>
      </c>
      <c r="I20" s="17" t="n">
        <v>180</v>
      </c>
      <c r="J20" s="5" t="n"/>
      <c r="K20" s="19">
        <f>IF(A20&amp;""="","",IFERROR(INDEX('الخدمات'!$B$6:$B$55,MATCH(E20&amp;"",'الخدمات'!$A$6:$A$55,0)),"غير مسعّرة"))</f>
        <v/>
      </c>
      <c r="L20" s="19">
        <f>IF(ISNUMBER(K20),ROUND(N(F20)*K20,2),"")</f>
        <v/>
      </c>
      <c r="M20" s="19">
        <f>IF(L20="","",ROUND(L20-N(I20),2))</f>
        <v/>
      </c>
      <c r="N20" s="18">
        <f>IF(OR(A20&amp;""="",H20="تم التسليم",NOT(ISNUMBER(G20))),"",'الإعدادات'!$B$4-G20)</f>
        <v/>
      </c>
      <c r="O20" s="6">
        <f>IF(A20&amp;""="","",IF(NOT(ISNUMBER(K20)),"خدمة غير مسعّرة",IF(H20="تم التسليم",IF(M20&gt;0,"مسلّم وعليه متبقي",""),IF(N20="","",IF(H20="جاهز",IF(N20&gt;='الإعدادات'!$B$5,"متأخر الاستلام",""),IF(N20&gt;0,"متأخر الغسيل",""))))))</f>
        <v/>
      </c>
      <c r="P20" s="18">
        <f>IF(O20="متأخر الاستلام",COUNTIFS($O$6:$O$1505,"متأخر الاستلام",$N$6:$N$1505,"&gt;"&amp;N20)+COUNTIFS($O$6:O20,"متأخر الاستلام",$N$6:N20,N20),"")</f>
        <v/>
      </c>
    </row>
    <row r="21">
      <c r="A21" s="5" t="n"/>
      <c r="B21" s="13" t="n"/>
      <c r="C21" s="5" t="n"/>
      <c r="D21" s="20" t="n"/>
      <c r="E21" s="5" t="n"/>
      <c r="F21" s="14" t="n"/>
      <c r="G21" s="13" t="n"/>
      <c r="H21" s="5" t="n"/>
      <c r="I21" s="17" t="n"/>
      <c r="J21" s="5" t="n"/>
      <c r="K21" s="19">
        <f>IF(A21&amp;""="","",IFERROR(INDEX('الخدمات'!$B$6:$B$55,MATCH(E21&amp;"",'الخدمات'!$A$6:$A$55,0)),"غير مسعّرة"))</f>
        <v/>
      </c>
      <c r="L21" s="19">
        <f>IF(ISNUMBER(K21),ROUND(N(F21)*K21,2),"")</f>
        <v/>
      </c>
      <c r="M21" s="19">
        <f>IF(L21="","",ROUND(L21-N(I21),2))</f>
        <v/>
      </c>
      <c r="N21" s="18">
        <f>IF(OR(A21&amp;""="",H21="تم التسليم",NOT(ISNUMBER(G21))),"",'الإعدادات'!$B$4-G21)</f>
        <v/>
      </c>
      <c r="O21" s="6">
        <f>IF(A21&amp;""="","",IF(NOT(ISNUMBER(K21)),"خدمة غير مسعّرة",IF(H21="تم التسليم",IF(M21&gt;0,"مسلّم وعليه متبقي",""),IF(N21="","",IF(H21="جاهز",IF(N21&gt;='الإعدادات'!$B$5,"متأخر الاستلام",""),IF(N21&gt;0,"متأخر الغسيل",""))))))</f>
        <v/>
      </c>
      <c r="P21" s="18">
        <f>IF(O21="متأخر الاستلام",COUNTIFS($O$6:$O$1505,"متأخر الاستلام",$N$6:$N$1505,"&gt;"&amp;N21)+COUNTIFS($O$6:O21,"متأخر الاستلام",$N$6:N21,N21),"")</f>
        <v/>
      </c>
    </row>
    <row r="22">
      <c r="A22" s="5" t="n"/>
      <c r="B22" s="13" t="n"/>
      <c r="C22" s="5" t="n"/>
      <c r="D22" s="20" t="n"/>
      <c r="E22" s="5" t="n"/>
      <c r="F22" s="14" t="n"/>
      <c r="G22" s="13" t="n"/>
      <c r="H22" s="5" t="n"/>
      <c r="I22" s="17" t="n"/>
      <c r="J22" s="5" t="n"/>
      <c r="K22" s="19">
        <f>IF(A22&amp;""="","",IFERROR(INDEX('الخدمات'!$B$6:$B$55,MATCH(E22&amp;"",'الخدمات'!$A$6:$A$55,0)),"غير مسعّرة"))</f>
        <v/>
      </c>
      <c r="L22" s="19">
        <f>IF(ISNUMBER(K22),ROUND(N(F22)*K22,2),"")</f>
        <v/>
      </c>
      <c r="M22" s="19">
        <f>IF(L22="","",ROUND(L22-N(I22),2))</f>
        <v/>
      </c>
      <c r="N22" s="18">
        <f>IF(OR(A22&amp;""="",H22="تم التسليم",NOT(ISNUMBER(G22))),"",'الإعدادات'!$B$4-G22)</f>
        <v/>
      </c>
      <c r="O22" s="6">
        <f>IF(A22&amp;""="","",IF(NOT(ISNUMBER(K22)),"خدمة غير مسعّرة",IF(H22="تم التسليم",IF(M22&gt;0,"مسلّم وعليه متبقي",""),IF(N22="","",IF(H22="جاهز",IF(N22&gt;='الإعدادات'!$B$5,"متأخر الاستلام",""),IF(N22&gt;0,"متأخر الغسيل",""))))))</f>
        <v/>
      </c>
      <c r="P22" s="18">
        <f>IF(O22="متأخر الاستلام",COUNTIFS($O$6:$O$1505,"متأخر الاستلام",$N$6:$N$1505,"&gt;"&amp;N22)+COUNTIFS($O$6:O22,"متأخر الاستلام",$N$6:N22,N22),"")</f>
        <v/>
      </c>
    </row>
    <row r="23">
      <c r="A23" s="5" t="n"/>
      <c r="B23" s="13" t="n"/>
      <c r="C23" s="5" t="n"/>
      <c r="D23" s="20" t="n"/>
      <c r="E23" s="5" t="n"/>
      <c r="F23" s="14" t="n"/>
      <c r="G23" s="13" t="n"/>
      <c r="H23" s="5" t="n"/>
      <c r="I23" s="17" t="n"/>
      <c r="J23" s="5" t="n"/>
      <c r="K23" s="19">
        <f>IF(A23&amp;""="","",IFERROR(INDEX('الخدمات'!$B$6:$B$55,MATCH(E23&amp;"",'الخدمات'!$A$6:$A$55,0)),"غير مسعّرة"))</f>
        <v/>
      </c>
      <c r="L23" s="19">
        <f>IF(ISNUMBER(K23),ROUND(N(F23)*K23,2),"")</f>
        <v/>
      </c>
      <c r="M23" s="19">
        <f>IF(L23="","",ROUND(L23-N(I23),2))</f>
        <v/>
      </c>
      <c r="N23" s="18">
        <f>IF(OR(A23&amp;""="",H23="تم التسليم",NOT(ISNUMBER(G23))),"",'الإعدادات'!$B$4-G23)</f>
        <v/>
      </c>
      <c r="O23" s="6">
        <f>IF(A23&amp;""="","",IF(NOT(ISNUMBER(K23)),"خدمة غير مسعّرة",IF(H23="تم التسليم",IF(M23&gt;0,"مسلّم وعليه متبقي",""),IF(N23="","",IF(H23="جاهز",IF(N23&gt;='الإعدادات'!$B$5,"متأخر الاستلام",""),IF(N23&gt;0,"متأخر الغسيل",""))))))</f>
        <v/>
      </c>
      <c r="P23" s="18">
        <f>IF(O23="متأخر الاستلام",COUNTIFS($O$6:$O$1505,"متأخر الاستلام",$N$6:$N$1505,"&gt;"&amp;N23)+COUNTIFS($O$6:O23,"متأخر الاستلام",$N$6:N23,N23),"")</f>
        <v/>
      </c>
    </row>
    <row r="24">
      <c r="A24" s="5" t="n"/>
      <c r="B24" s="13" t="n"/>
      <c r="C24" s="5" t="n"/>
      <c r="D24" s="20" t="n"/>
      <c r="E24" s="5" t="n"/>
      <c r="F24" s="14" t="n"/>
      <c r="G24" s="13" t="n"/>
      <c r="H24" s="5" t="n"/>
      <c r="I24" s="17" t="n"/>
      <c r="J24" s="5" t="n"/>
      <c r="K24" s="19">
        <f>IF(A24&amp;""="","",IFERROR(INDEX('الخدمات'!$B$6:$B$55,MATCH(E24&amp;"",'الخدمات'!$A$6:$A$55,0)),"غير مسعّرة"))</f>
        <v/>
      </c>
      <c r="L24" s="19">
        <f>IF(ISNUMBER(K24),ROUND(N(F24)*K24,2),"")</f>
        <v/>
      </c>
      <c r="M24" s="19">
        <f>IF(L24="","",ROUND(L24-N(I24),2))</f>
        <v/>
      </c>
      <c r="N24" s="18">
        <f>IF(OR(A24&amp;""="",H24="تم التسليم",NOT(ISNUMBER(G24))),"",'الإعدادات'!$B$4-G24)</f>
        <v/>
      </c>
      <c r="O24" s="6">
        <f>IF(A24&amp;""="","",IF(NOT(ISNUMBER(K24)),"خدمة غير مسعّرة",IF(H24="تم التسليم",IF(M24&gt;0,"مسلّم وعليه متبقي",""),IF(N24="","",IF(H24="جاهز",IF(N24&gt;='الإعدادات'!$B$5,"متأخر الاستلام",""),IF(N24&gt;0,"متأخر الغسيل",""))))))</f>
        <v/>
      </c>
      <c r="P24" s="18">
        <f>IF(O24="متأخر الاستلام",COUNTIFS($O$6:$O$1505,"متأخر الاستلام",$N$6:$N$1505,"&gt;"&amp;N24)+COUNTIFS($O$6:O24,"متأخر الاستلام",$N$6:N24,N24),"")</f>
        <v/>
      </c>
    </row>
    <row r="25">
      <c r="A25" s="5" t="n"/>
      <c r="B25" s="13" t="n"/>
      <c r="C25" s="5" t="n"/>
      <c r="D25" s="20" t="n"/>
      <c r="E25" s="5" t="n"/>
      <c r="F25" s="14" t="n"/>
      <c r="G25" s="13" t="n"/>
      <c r="H25" s="5" t="n"/>
      <c r="I25" s="17" t="n"/>
      <c r="J25" s="5" t="n"/>
      <c r="K25" s="19">
        <f>IF(A25&amp;""="","",IFERROR(INDEX('الخدمات'!$B$6:$B$55,MATCH(E25&amp;"",'الخدمات'!$A$6:$A$55,0)),"غير مسعّرة"))</f>
        <v/>
      </c>
      <c r="L25" s="19">
        <f>IF(ISNUMBER(K25),ROUND(N(F25)*K25,2),"")</f>
        <v/>
      </c>
      <c r="M25" s="19">
        <f>IF(L25="","",ROUND(L25-N(I25),2))</f>
        <v/>
      </c>
      <c r="N25" s="18">
        <f>IF(OR(A25&amp;""="",H25="تم التسليم",NOT(ISNUMBER(G25))),"",'الإعدادات'!$B$4-G25)</f>
        <v/>
      </c>
      <c r="O25" s="6">
        <f>IF(A25&amp;""="","",IF(NOT(ISNUMBER(K25)),"خدمة غير مسعّرة",IF(H25="تم التسليم",IF(M25&gt;0,"مسلّم وعليه متبقي",""),IF(N25="","",IF(H25="جاهز",IF(N25&gt;='الإعدادات'!$B$5,"متأخر الاستلام",""),IF(N25&gt;0,"متأخر الغسيل",""))))))</f>
        <v/>
      </c>
      <c r="P25" s="18">
        <f>IF(O25="متأخر الاستلام",COUNTIFS($O$6:$O$1505,"متأخر الاستلام",$N$6:$N$1505,"&gt;"&amp;N25)+COUNTIFS($O$6:O25,"متأخر الاستلام",$N$6:N25,N25),"")</f>
        <v/>
      </c>
    </row>
    <row r="26">
      <c r="A26" s="5" t="n"/>
      <c r="B26" s="13" t="n"/>
      <c r="C26" s="5" t="n"/>
      <c r="D26" s="20" t="n"/>
      <c r="E26" s="5" t="n"/>
      <c r="F26" s="14" t="n"/>
      <c r="G26" s="13" t="n"/>
      <c r="H26" s="5" t="n"/>
      <c r="I26" s="17" t="n"/>
      <c r="J26" s="5" t="n"/>
      <c r="K26" s="19">
        <f>IF(A26&amp;""="","",IFERROR(INDEX('الخدمات'!$B$6:$B$55,MATCH(E26&amp;"",'الخدمات'!$A$6:$A$55,0)),"غير مسعّرة"))</f>
        <v/>
      </c>
      <c r="L26" s="19">
        <f>IF(ISNUMBER(K26),ROUND(N(F26)*K26,2),"")</f>
        <v/>
      </c>
      <c r="M26" s="19">
        <f>IF(L26="","",ROUND(L26-N(I26),2))</f>
        <v/>
      </c>
      <c r="N26" s="18">
        <f>IF(OR(A26&amp;""="",H26="تم التسليم",NOT(ISNUMBER(G26))),"",'الإعدادات'!$B$4-G26)</f>
        <v/>
      </c>
      <c r="O26" s="6">
        <f>IF(A26&amp;""="","",IF(NOT(ISNUMBER(K26)),"خدمة غير مسعّرة",IF(H26="تم التسليم",IF(M26&gt;0,"مسلّم وعليه متبقي",""),IF(N26="","",IF(H26="جاهز",IF(N26&gt;='الإعدادات'!$B$5,"متأخر الاستلام",""),IF(N26&gt;0,"متأخر الغسيل",""))))))</f>
        <v/>
      </c>
      <c r="P26" s="18">
        <f>IF(O26="متأخر الاستلام",COUNTIFS($O$6:$O$1505,"متأخر الاستلام",$N$6:$N$1505,"&gt;"&amp;N26)+COUNTIFS($O$6:O26,"متأخر الاستلام",$N$6:N26,N26),"")</f>
        <v/>
      </c>
    </row>
    <row r="27">
      <c r="A27" s="5" t="n"/>
      <c r="B27" s="13" t="n"/>
      <c r="C27" s="5" t="n"/>
      <c r="D27" s="20" t="n"/>
      <c r="E27" s="5" t="n"/>
      <c r="F27" s="14" t="n"/>
      <c r="G27" s="13" t="n"/>
      <c r="H27" s="5" t="n"/>
      <c r="I27" s="17" t="n"/>
      <c r="J27" s="5" t="n"/>
      <c r="K27" s="19">
        <f>IF(A27&amp;""="","",IFERROR(INDEX('الخدمات'!$B$6:$B$55,MATCH(E27&amp;"",'الخدمات'!$A$6:$A$55,0)),"غير مسعّرة"))</f>
        <v/>
      </c>
      <c r="L27" s="19">
        <f>IF(ISNUMBER(K27),ROUND(N(F27)*K27,2),"")</f>
        <v/>
      </c>
      <c r="M27" s="19">
        <f>IF(L27="","",ROUND(L27-N(I27),2))</f>
        <v/>
      </c>
      <c r="N27" s="18">
        <f>IF(OR(A27&amp;""="",H27="تم التسليم",NOT(ISNUMBER(G27))),"",'الإعدادات'!$B$4-G27)</f>
        <v/>
      </c>
      <c r="O27" s="6">
        <f>IF(A27&amp;""="","",IF(NOT(ISNUMBER(K27)),"خدمة غير مسعّرة",IF(H27="تم التسليم",IF(M27&gt;0,"مسلّم وعليه متبقي",""),IF(N27="","",IF(H27="جاهز",IF(N27&gt;='الإعدادات'!$B$5,"متأخر الاستلام",""),IF(N27&gt;0,"متأخر الغسيل",""))))))</f>
        <v/>
      </c>
      <c r="P27" s="18">
        <f>IF(O27="متأخر الاستلام",COUNTIFS($O$6:$O$1505,"متأخر الاستلام",$N$6:$N$1505,"&gt;"&amp;N27)+COUNTIFS($O$6:O27,"متأخر الاستلام",$N$6:N27,N27),"")</f>
        <v/>
      </c>
    </row>
    <row r="28">
      <c r="A28" s="5" t="n"/>
      <c r="B28" s="13" t="n"/>
      <c r="C28" s="5" t="n"/>
      <c r="D28" s="20" t="n"/>
      <c r="E28" s="5" t="n"/>
      <c r="F28" s="14" t="n"/>
      <c r="G28" s="13" t="n"/>
      <c r="H28" s="5" t="n"/>
      <c r="I28" s="17" t="n"/>
      <c r="J28" s="5" t="n"/>
      <c r="K28" s="19">
        <f>IF(A28&amp;""="","",IFERROR(INDEX('الخدمات'!$B$6:$B$55,MATCH(E28&amp;"",'الخدمات'!$A$6:$A$55,0)),"غير مسعّرة"))</f>
        <v/>
      </c>
      <c r="L28" s="19">
        <f>IF(ISNUMBER(K28),ROUND(N(F28)*K28,2),"")</f>
        <v/>
      </c>
      <c r="M28" s="19">
        <f>IF(L28="","",ROUND(L28-N(I28),2))</f>
        <v/>
      </c>
      <c r="N28" s="18">
        <f>IF(OR(A28&amp;""="",H28="تم التسليم",NOT(ISNUMBER(G28))),"",'الإعدادات'!$B$4-G28)</f>
        <v/>
      </c>
      <c r="O28" s="6">
        <f>IF(A28&amp;""="","",IF(NOT(ISNUMBER(K28)),"خدمة غير مسعّرة",IF(H28="تم التسليم",IF(M28&gt;0,"مسلّم وعليه متبقي",""),IF(N28="","",IF(H28="جاهز",IF(N28&gt;='الإعدادات'!$B$5,"متأخر الاستلام",""),IF(N28&gt;0,"متأخر الغسيل",""))))))</f>
        <v/>
      </c>
      <c r="P28" s="18">
        <f>IF(O28="متأخر الاستلام",COUNTIFS($O$6:$O$1505,"متأخر الاستلام",$N$6:$N$1505,"&gt;"&amp;N28)+COUNTIFS($O$6:O28,"متأخر الاستلام",$N$6:N28,N28),"")</f>
        <v/>
      </c>
    </row>
    <row r="29">
      <c r="A29" s="5" t="n"/>
      <c r="B29" s="13" t="n"/>
      <c r="C29" s="5" t="n"/>
      <c r="D29" s="20" t="n"/>
      <c r="E29" s="5" t="n"/>
      <c r="F29" s="14" t="n"/>
      <c r="G29" s="13" t="n"/>
      <c r="H29" s="5" t="n"/>
      <c r="I29" s="17" t="n"/>
      <c r="J29" s="5" t="n"/>
      <c r="K29" s="19">
        <f>IF(A29&amp;""="","",IFERROR(INDEX('الخدمات'!$B$6:$B$55,MATCH(E29&amp;"",'الخدمات'!$A$6:$A$55,0)),"غير مسعّرة"))</f>
        <v/>
      </c>
      <c r="L29" s="19">
        <f>IF(ISNUMBER(K29),ROUND(N(F29)*K29,2),"")</f>
        <v/>
      </c>
      <c r="M29" s="19">
        <f>IF(L29="","",ROUND(L29-N(I29),2))</f>
        <v/>
      </c>
      <c r="N29" s="18">
        <f>IF(OR(A29&amp;""="",H29="تم التسليم",NOT(ISNUMBER(G29))),"",'الإعدادات'!$B$4-G29)</f>
        <v/>
      </c>
      <c r="O29" s="6">
        <f>IF(A29&amp;""="","",IF(NOT(ISNUMBER(K29)),"خدمة غير مسعّرة",IF(H29="تم التسليم",IF(M29&gt;0,"مسلّم وعليه متبقي",""),IF(N29="","",IF(H29="جاهز",IF(N29&gt;='الإعدادات'!$B$5,"متأخر الاستلام",""),IF(N29&gt;0,"متأخر الغسيل",""))))))</f>
        <v/>
      </c>
      <c r="P29" s="18">
        <f>IF(O29="متأخر الاستلام",COUNTIFS($O$6:$O$1505,"متأخر الاستلام",$N$6:$N$1505,"&gt;"&amp;N29)+COUNTIFS($O$6:O29,"متأخر الاستلام",$N$6:N29,N29),"")</f>
        <v/>
      </c>
    </row>
    <row r="30">
      <c r="A30" s="5" t="n"/>
      <c r="B30" s="13" t="n"/>
      <c r="C30" s="5" t="n"/>
      <c r="D30" s="20" t="n"/>
      <c r="E30" s="5" t="n"/>
      <c r="F30" s="14" t="n"/>
      <c r="G30" s="13" t="n"/>
      <c r="H30" s="5" t="n"/>
      <c r="I30" s="17" t="n"/>
      <c r="J30" s="5" t="n"/>
      <c r="K30" s="19">
        <f>IF(A30&amp;""="","",IFERROR(INDEX('الخدمات'!$B$6:$B$55,MATCH(E30&amp;"",'الخدمات'!$A$6:$A$55,0)),"غير مسعّرة"))</f>
        <v/>
      </c>
      <c r="L30" s="19">
        <f>IF(ISNUMBER(K30),ROUND(N(F30)*K30,2),"")</f>
        <v/>
      </c>
      <c r="M30" s="19">
        <f>IF(L30="","",ROUND(L30-N(I30),2))</f>
        <v/>
      </c>
      <c r="N30" s="18">
        <f>IF(OR(A30&amp;""="",H30="تم التسليم",NOT(ISNUMBER(G30))),"",'الإعدادات'!$B$4-G30)</f>
        <v/>
      </c>
      <c r="O30" s="6">
        <f>IF(A30&amp;""="","",IF(NOT(ISNUMBER(K30)),"خدمة غير مسعّرة",IF(H30="تم التسليم",IF(M30&gt;0,"مسلّم وعليه متبقي",""),IF(N30="","",IF(H30="جاهز",IF(N30&gt;='الإعدادات'!$B$5,"متأخر الاستلام",""),IF(N30&gt;0,"متأخر الغسيل",""))))))</f>
        <v/>
      </c>
      <c r="P30" s="18">
        <f>IF(O30="متأخر الاستلام",COUNTIFS($O$6:$O$1505,"متأخر الاستلام",$N$6:$N$1505,"&gt;"&amp;N30)+COUNTIFS($O$6:O30,"متأخر الاستلام",$N$6:N30,N30),"")</f>
        <v/>
      </c>
    </row>
    <row r="31">
      <c r="A31" s="5" t="n"/>
      <c r="B31" s="13" t="n"/>
      <c r="C31" s="5" t="n"/>
      <c r="D31" s="20" t="n"/>
      <c r="E31" s="5" t="n"/>
      <c r="F31" s="14" t="n"/>
      <c r="G31" s="13" t="n"/>
      <c r="H31" s="5" t="n"/>
      <c r="I31" s="17" t="n"/>
      <c r="J31" s="5" t="n"/>
      <c r="K31" s="19">
        <f>IF(A31&amp;""="","",IFERROR(INDEX('الخدمات'!$B$6:$B$55,MATCH(E31&amp;"",'الخدمات'!$A$6:$A$55,0)),"غير مسعّرة"))</f>
        <v/>
      </c>
      <c r="L31" s="19">
        <f>IF(ISNUMBER(K31),ROUND(N(F31)*K31,2),"")</f>
        <v/>
      </c>
      <c r="M31" s="19">
        <f>IF(L31="","",ROUND(L31-N(I31),2))</f>
        <v/>
      </c>
      <c r="N31" s="18">
        <f>IF(OR(A31&amp;""="",H31="تم التسليم",NOT(ISNUMBER(G31))),"",'الإعدادات'!$B$4-G31)</f>
        <v/>
      </c>
      <c r="O31" s="6">
        <f>IF(A31&amp;""="","",IF(NOT(ISNUMBER(K31)),"خدمة غير مسعّرة",IF(H31="تم التسليم",IF(M31&gt;0,"مسلّم وعليه متبقي",""),IF(N31="","",IF(H31="جاهز",IF(N31&gt;='الإعدادات'!$B$5,"متأخر الاستلام",""),IF(N31&gt;0,"متأخر الغسيل",""))))))</f>
        <v/>
      </c>
      <c r="P31" s="18">
        <f>IF(O31="متأخر الاستلام",COUNTIFS($O$6:$O$1505,"متأخر الاستلام",$N$6:$N$1505,"&gt;"&amp;N31)+COUNTIFS($O$6:O31,"متأخر الاستلام",$N$6:N31,N31),"")</f>
        <v/>
      </c>
    </row>
    <row r="32">
      <c r="A32" s="5" t="n"/>
      <c r="B32" s="13" t="n"/>
      <c r="C32" s="5" t="n"/>
      <c r="D32" s="20" t="n"/>
      <c r="E32" s="5" t="n"/>
      <c r="F32" s="14" t="n"/>
      <c r="G32" s="13" t="n"/>
      <c r="H32" s="5" t="n"/>
      <c r="I32" s="17" t="n"/>
      <c r="J32" s="5" t="n"/>
      <c r="K32" s="19">
        <f>IF(A32&amp;""="","",IFERROR(INDEX('الخدمات'!$B$6:$B$55,MATCH(E32&amp;"",'الخدمات'!$A$6:$A$55,0)),"غير مسعّرة"))</f>
        <v/>
      </c>
      <c r="L32" s="19">
        <f>IF(ISNUMBER(K32),ROUND(N(F32)*K32,2),"")</f>
        <v/>
      </c>
      <c r="M32" s="19">
        <f>IF(L32="","",ROUND(L32-N(I32),2))</f>
        <v/>
      </c>
      <c r="N32" s="18">
        <f>IF(OR(A32&amp;""="",H32="تم التسليم",NOT(ISNUMBER(G32))),"",'الإعدادات'!$B$4-G32)</f>
        <v/>
      </c>
      <c r="O32" s="6">
        <f>IF(A32&amp;""="","",IF(NOT(ISNUMBER(K32)),"خدمة غير مسعّرة",IF(H32="تم التسليم",IF(M32&gt;0,"مسلّم وعليه متبقي",""),IF(N32="","",IF(H32="جاهز",IF(N32&gt;='الإعدادات'!$B$5,"متأخر الاستلام",""),IF(N32&gt;0,"متأخر الغسيل",""))))))</f>
        <v/>
      </c>
      <c r="P32" s="18">
        <f>IF(O32="متأخر الاستلام",COUNTIFS($O$6:$O$1505,"متأخر الاستلام",$N$6:$N$1505,"&gt;"&amp;N32)+COUNTIFS($O$6:O32,"متأخر الاستلام",$N$6:N32,N32),"")</f>
        <v/>
      </c>
    </row>
    <row r="33">
      <c r="A33" s="5" t="n"/>
      <c r="B33" s="13" t="n"/>
      <c r="C33" s="5" t="n"/>
      <c r="D33" s="20" t="n"/>
      <c r="E33" s="5" t="n"/>
      <c r="F33" s="14" t="n"/>
      <c r="G33" s="13" t="n"/>
      <c r="H33" s="5" t="n"/>
      <c r="I33" s="17" t="n"/>
      <c r="J33" s="5" t="n"/>
      <c r="K33" s="19">
        <f>IF(A33&amp;""="","",IFERROR(INDEX('الخدمات'!$B$6:$B$55,MATCH(E33&amp;"",'الخدمات'!$A$6:$A$55,0)),"غير مسعّرة"))</f>
        <v/>
      </c>
      <c r="L33" s="19">
        <f>IF(ISNUMBER(K33),ROUND(N(F33)*K33,2),"")</f>
        <v/>
      </c>
      <c r="M33" s="19">
        <f>IF(L33="","",ROUND(L33-N(I33),2))</f>
        <v/>
      </c>
      <c r="N33" s="18">
        <f>IF(OR(A33&amp;""="",H33="تم التسليم",NOT(ISNUMBER(G33))),"",'الإعدادات'!$B$4-G33)</f>
        <v/>
      </c>
      <c r="O33" s="6">
        <f>IF(A33&amp;""="","",IF(NOT(ISNUMBER(K33)),"خدمة غير مسعّرة",IF(H33="تم التسليم",IF(M33&gt;0,"مسلّم وعليه متبقي",""),IF(N33="","",IF(H33="جاهز",IF(N33&gt;='الإعدادات'!$B$5,"متأخر الاستلام",""),IF(N33&gt;0,"متأخر الغسيل",""))))))</f>
        <v/>
      </c>
      <c r="P33" s="18">
        <f>IF(O33="متأخر الاستلام",COUNTIFS($O$6:$O$1505,"متأخر الاستلام",$N$6:$N$1505,"&gt;"&amp;N33)+COUNTIFS($O$6:O33,"متأخر الاستلام",$N$6:N33,N33),"")</f>
        <v/>
      </c>
    </row>
    <row r="34">
      <c r="A34" s="5" t="n"/>
      <c r="B34" s="13" t="n"/>
      <c r="C34" s="5" t="n"/>
      <c r="D34" s="20" t="n"/>
      <c r="E34" s="5" t="n"/>
      <c r="F34" s="14" t="n"/>
      <c r="G34" s="13" t="n"/>
      <c r="H34" s="5" t="n"/>
      <c r="I34" s="17" t="n"/>
      <c r="J34" s="5" t="n"/>
      <c r="K34" s="19">
        <f>IF(A34&amp;""="","",IFERROR(INDEX('الخدمات'!$B$6:$B$55,MATCH(E34&amp;"",'الخدمات'!$A$6:$A$55,0)),"غير مسعّرة"))</f>
        <v/>
      </c>
      <c r="L34" s="19">
        <f>IF(ISNUMBER(K34),ROUND(N(F34)*K34,2),"")</f>
        <v/>
      </c>
      <c r="M34" s="19">
        <f>IF(L34="","",ROUND(L34-N(I34),2))</f>
        <v/>
      </c>
      <c r="N34" s="18">
        <f>IF(OR(A34&amp;""="",H34="تم التسليم",NOT(ISNUMBER(G34))),"",'الإعدادات'!$B$4-G34)</f>
        <v/>
      </c>
      <c r="O34" s="6">
        <f>IF(A34&amp;""="","",IF(NOT(ISNUMBER(K34)),"خدمة غير مسعّرة",IF(H34="تم التسليم",IF(M34&gt;0,"مسلّم وعليه متبقي",""),IF(N34="","",IF(H34="جاهز",IF(N34&gt;='الإعدادات'!$B$5,"متأخر الاستلام",""),IF(N34&gt;0,"متأخر الغسيل",""))))))</f>
        <v/>
      </c>
      <c r="P34" s="18">
        <f>IF(O34="متأخر الاستلام",COUNTIFS($O$6:$O$1505,"متأخر الاستلام",$N$6:$N$1505,"&gt;"&amp;N34)+COUNTIFS($O$6:O34,"متأخر الاستلام",$N$6:N34,N34),"")</f>
        <v/>
      </c>
    </row>
    <row r="35">
      <c r="A35" s="5" t="n"/>
      <c r="B35" s="13" t="n"/>
      <c r="C35" s="5" t="n"/>
      <c r="D35" s="20" t="n"/>
      <c r="E35" s="5" t="n"/>
      <c r="F35" s="14" t="n"/>
      <c r="G35" s="13" t="n"/>
      <c r="H35" s="5" t="n"/>
      <c r="I35" s="17" t="n"/>
      <c r="J35" s="5" t="n"/>
      <c r="K35" s="19">
        <f>IF(A35&amp;""="","",IFERROR(INDEX('الخدمات'!$B$6:$B$55,MATCH(E35&amp;"",'الخدمات'!$A$6:$A$55,0)),"غير مسعّرة"))</f>
        <v/>
      </c>
      <c r="L35" s="19">
        <f>IF(ISNUMBER(K35),ROUND(N(F35)*K35,2),"")</f>
        <v/>
      </c>
      <c r="M35" s="19">
        <f>IF(L35="","",ROUND(L35-N(I35),2))</f>
        <v/>
      </c>
      <c r="N35" s="18">
        <f>IF(OR(A35&amp;""="",H35="تم التسليم",NOT(ISNUMBER(G35))),"",'الإعدادات'!$B$4-G35)</f>
        <v/>
      </c>
      <c r="O35" s="6">
        <f>IF(A35&amp;""="","",IF(NOT(ISNUMBER(K35)),"خدمة غير مسعّرة",IF(H35="تم التسليم",IF(M35&gt;0,"مسلّم وعليه متبقي",""),IF(N35="","",IF(H35="جاهز",IF(N35&gt;='الإعدادات'!$B$5,"متأخر الاستلام",""),IF(N35&gt;0,"متأخر الغسيل",""))))))</f>
        <v/>
      </c>
      <c r="P35" s="18">
        <f>IF(O35="متأخر الاستلام",COUNTIFS($O$6:$O$1505,"متأخر الاستلام",$N$6:$N$1505,"&gt;"&amp;N35)+COUNTIFS($O$6:O35,"متأخر الاستلام",$N$6:N35,N35),"")</f>
        <v/>
      </c>
    </row>
    <row r="36">
      <c r="A36" s="5" t="n"/>
      <c r="B36" s="13" t="n"/>
      <c r="C36" s="5" t="n"/>
      <c r="D36" s="20" t="n"/>
      <c r="E36" s="5" t="n"/>
      <c r="F36" s="14" t="n"/>
      <c r="G36" s="13" t="n"/>
      <c r="H36" s="5" t="n"/>
      <c r="I36" s="17" t="n"/>
      <c r="J36" s="5" t="n"/>
      <c r="K36" s="19">
        <f>IF(A36&amp;""="","",IFERROR(INDEX('الخدمات'!$B$6:$B$55,MATCH(E36&amp;"",'الخدمات'!$A$6:$A$55,0)),"غير مسعّرة"))</f>
        <v/>
      </c>
      <c r="L36" s="19">
        <f>IF(ISNUMBER(K36),ROUND(N(F36)*K36,2),"")</f>
        <v/>
      </c>
      <c r="M36" s="19">
        <f>IF(L36="","",ROUND(L36-N(I36),2))</f>
        <v/>
      </c>
      <c r="N36" s="18">
        <f>IF(OR(A36&amp;""="",H36="تم التسليم",NOT(ISNUMBER(G36))),"",'الإعدادات'!$B$4-G36)</f>
        <v/>
      </c>
      <c r="O36" s="6">
        <f>IF(A36&amp;""="","",IF(NOT(ISNUMBER(K36)),"خدمة غير مسعّرة",IF(H36="تم التسليم",IF(M36&gt;0,"مسلّم وعليه متبقي",""),IF(N36="","",IF(H36="جاهز",IF(N36&gt;='الإعدادات'!$B$5,"متأخر الاستلام",""),IF(N36&gt;0,"متأخر الغسيل",""))))))</f>
        <v/>
      </c>
      <c r="P36" s="18">
        <f>IF(O36="متأخر الاستلام",COUNTIFS($O$6:$O$1505,"متأخر الاستلام",$N$6:$N$1505,"&gt;"&amp;N36)+COUNTIFS($O$6:O36,"متأخر الاستلام",$N$6:N36,N36),"")</f>
        <v/>
      </c>
    </row>
    <row r="37">
      <c r="A37" s="5" t="n"/>
      <c r="B37" s="13" t="n"/>
      <c r="C37" s="5" t="n"/>
      <c r="D37" s="20" t="n"/>
      <c r="E37" s="5" t="n"/>
      <c r="F37" s="14" t="n"/>
      <c r="G37" s="13" t="n"/>
      <c r="H37" s="5" t="n"/>
      <c r="I37" s="17" t="n"/>
      <c r="J37" s="5" t="n"/>
      <c r="K37" s="19">
        <f>IF(A37&amp;""="","",IFERROR(INDEX('الخدمات'!$B$6:$B$55,MATCH(E37&amp;"",'الخدمات'!$A$6:$A$55,0)),"غير مسعّرة"))</f>
        <v/>
      </c>
      <c r="L37" s="19">
        <f>IF(ISNUMBER(K37),ROUND(N(F37)*K37,2),"")</f>
        <v/>
      </c>
      <c r="M37" s="19">
        <f>IF(L37="","",ROUND(L37-N(I37),2))</f>
        <v/>
      </c>
      <c r="N37" s="18">
        <f>IF(OR(A37&amp;""="",H37="تم التسليم",NOT(ISNUMBER(G37))),"",'الإعدادات'!$B$4-G37)</f>
        <v/>
      </c>
      <c r="O37" s="6">
        <f>IF(A37&amp;""="","",IF(NOT(ISNUMBER(K37)),"خدمة غير مسعّرة",IF(H37="تم التسليم",IF(M37&gt;0,"مسلّم وعليه متبقي",""),IF(N37="","",IF(H37="جاهز",IF(N37&gt;='الإعدادات'!$B$5,"متأخر الاستلام",""),IF(N37&gt;0,"متأخر الغسيل",""))))))</f>
        <v/>
      </c>
      <c r="P37" s="18">
        <f>IF(O37="متأخر الاستلام",COUNTIFS($O$6:$O$1505,"متأخر الاستلام",$N$6:$N$1505,"&gt;"&amp;N37)+COUNTIFS($O$6:O37,"متأخر الاستلام",$N$6:N37,N37),"")</f>
        <v/>
      </c>
    </row>
    <row r="38">
      <c r="A38" s="5" t="n"/>
      <c r="B38" s="13" t="n"/>
      <c r="C38" s="5" t="n"/>
      <c r="D38" s="20" t="n"/>
      <c r="E38" s="5" t="n"/>
      <c r="F38" s="14" t="n"/>
      <c r="G38" s="13" t="n"/>
      <c r="H38" s="5" t="n"/>
      <c r="I38" s="17" t="n"/>
      <c r="J38" s="5" t="n"/>
      <c r="K38" s="19">
        <f>IF(A38&amp;""="","",IFERROR(INDEX('الخدمات'!$B$6:$B$55,MATCH(E38&amp;"",'الخدمات'!$A$6:$A$55,0)),"غير مسعّرة"))</f>
        <v/>
      </c>
      <c r="L38" s="19">
        <f>IF(ISNUMBER(K38),ROUND(N(F38)*K38,2),"")</f>
        <v/>
      </c>
      <c r="M38" s="19">
        <f>IF(L38="","",ROUND(L38-N(I38),2))</f>
        <v/>
      </c>
      <c r="N38" s="18">
        <f>IF(OR(A38&amp;""="",H38="تم التسليم",NOT(ISNUMBER(G38))),"",'الإعدادات'!$B$4-G38)</f>
        <v/>
      </c>
      <c r="O38" s="6">
        <f>IF(A38&amp;""="","",IF(NOT(ISNUMBER(K38)),"خدمة غير مسعّرة",IF(H38="تم التسليم",IF(M38&gt;0,"مسلّم وعليه متبقي",""),IF(N38="","",IF(H38="جاهز",IF(N38&gt;='الإعدادات'!$B$5,"متأخر الاستلام",""),IF(N38&gt;0,"متأخر الغسيل",""))))))</f>
        <v/>
      </c>
      <c r="P38" s="18">
        <f>IF(O38="متأخر الاستلام",COUNTIFS($O$6:$O$1505,"متأخر الاستلام",$N$6:$N$1505,"&gt;"&amp;N38)+COUNTIFS($O$6:O38,"متأخر الاستلام",$N$6:N38,N38),"")</f>
        <v/>
      </c>
    </row>
    <row r="39">
      <c r="A39" s="5" t="n"/>
      <c r="B39" s="13" t="n"/>
      <c r="C39" s="5" t="n"/>
      <c r="D39" s="20" t="n"/>
      <c r="E39" s="5" t="n"/>
      <c r="F39" s="14" t="n"/>
      <c r="G39" s="13" t="n"/>
      <c r="H39" s="5" t="n"/>
      <c r="I39" s="17" t="n"/>
      <c r="J39" s="5" t="n"/>
      <c r="K39" s="19">
        <f>IF(A39&amp;""="","",IFERROR(INDEX('الخدمات'!$B$6:$B$55,MATCH(E39&amp;"",'الخدمات'!$A$6:$A$55,0)),"غير مسعّرة"))</f>
        <v/>
      </c>
      <c r="L39" s="19">
        <f>IF(ISNUMBER(K39),ROUND(N(F39)*K39,2),"")</f>
        <v/>
      </c>
      <c r="M39" s="19">
        <f>IF(L39="","",ROUND(L39-N(I39),2))</f>
        <v/>
      </c>
      <c r="N39" s="18">
        <f>IF(OR(A39&amp;""="",H39="تم التسليم",NOT(ISNUMBER(G39))),"",'الإعدادات'!$B$4-G39)</f>
        <v/>
      </c>
      <c r="O39" s="6">
        <f>IF(A39&amp;""="","",IF(NOT(ISNUMBER(K39)),"خدمة غير مسعّرة",IF(H39="تم التسليم",IF(M39&gt;0,"مسلّم وعليه متبقي",""),IF(N39="","",IF(H39="جاهز",IF(N39&gt;='الإعدادات'!$B$5,"متأخر الاستلام",""),IF(N39&gt;0,"متأخر الغسيل",""))))))</f>
        <v/>
      </c>
      <c r="P39" s="18">
        <f>IF(O39="متأخر الاستلام",COUNTIFS($O$6:$O$1505,"متأخر الاستلام",$N$6:$N$1505,"&gt;"&amp;N39)+COUNTIFS($O$6:O39,"متأخر الاستلام",$N$6:N39,N39),"")</f>
        <v/>
      </c>
    </row>
    <row r="40">
      <c r="A40" s="5" t="n"/>
      <c r="B40" s="13" t="n"/>
      <c r="C40" s="5" t="n"/>
      <c r="D40" s="20" t="n"/>
      <c r="E40" s="5" t="n"/>
      <c r="F40" s="14" t="n"/>
      <c r="G40" s="13" t="n"/>
      <c r="H40" s="5" t="n"/>
      <c r="I40" s="17" t="n"/>
      <c r="J40" s="5" t="n"/>
      <c r="K40" s="19">
        <f>IF(A40&amp;""="","",IFERROR(INDEX('الخدمات'!$B$6:$B$55,MATCH(E40&amp;"",'الخدمات'!$A$6:$A$55,0)),"غير مسعّرة"))</f>
        <v/>
      </c>
      <c r="L40" s="19">
        <f>IF(ISNUMBER(K40),ROUND(N(F40)*K40,2),"")</f>
        <v/>
      </c>
      <c r="M40" s="19">
        <f>IF(L40="","",ROUND(L40-N(I40),2))</f>
        <v/>
      </c>
      <c r="N40" s="18">
        <f>IF(OR(A40&amp;""="",H40="تم التسليم",NOT(ISNUMBER(G40))),"",'الإعدادات'!$B$4-G40)</f>
        <v/>
      </c>
      <c r="O40" s="6">
        <f>IF(A40&amp;""="","",IF(NOT(ISNUMBER(K40)),"خدمة غير مسعّرة",IF(H40="تم التسليم",IF(M40&gt;0,"مسلّم وعليه متبقي",""),IF(N40="","",IF(H40="جاهز",IF(N40&gt;='الإعدادات'!$B$5,"متأخر الاستلام",""),IF(N40&gt;0,"متأخر الغسيل",""))))))</f>
        <v/>
      </c>
      <c r="P40" s="18">
        <f>IF(O40="متأخر الاستلام",COUNTIFS($O$6:$O$1505,"متأخر الاستلام",$N$6:$N$1505,"&gt;"&amp;N40)+COUNTIFS($O$6:O40,"متأخر الاستلام",$N$6:N40,N40),"")</f>
        <v/>
      </c>
    </row>
    <row r="41">
      <c r="A41" s="5" t="n"/>
      <c r="B41" s="13" t="n"/>
      <c r="C41" s="5" t="n"/>
      <c r="D41" s="20" t="n"/>
      <c r="E41" s="5" t="n"/>
      <c r="F41" s="14" t="n"/>
      <c r="G41" s="13" t="n"/>
      <c r="H41" s="5" t="n"/>
      <c r="I41" s="17" t="n"/>
      <c r="J41" s="5" t="n"/>
      <c r="K41" s="19">
        <f>IF(A41&amp;""="","",IFERROR(INDEX('الخدمات'!$B$6:$B$55,MATCH(E41&amp;"",'الخدمات'!$A$6:$A$55,0)),"غير مسعّرة"))</f>
        <v/>
      </c>
      <c r="L41" s="19">
        <f>IF(ISNUMBER(K41),ROUND(N(F41)*K41,2),"")</f>
        <v/>
      </c>
      <c r="M41" s="19">
        <f>IF(L41="","",ROUND(L41-N(I41),2))</f>
        <v/>
      </c>
      <c r="N41" s="18">
        <f>IF(OR(A41&amp;""="",H41="تم التسليم",NOT(ISNUMBER(G41))),"",'الإعدادات'!$B$4-G41)</f>
        <v/>
      </c>
      <c r="O41" s="6">
        <f>IF(A41&amp;""="","",IF(NOT(ISNUMBER(K41)),"خدمة غير مسعّرة",IF(H41="تم التسليم",IF(M41&gt;0,"مسلّم وعليه متبقي",""),IF(N41="","",IF(H41="جاهز",IF(N41&gt;='الإعدادات'!$B$5,"متأخر الاستلام",""),IF(N41&gt;0,"متأخر الغسيل",""))))))</f>
        <v/>
      </c>
      <c r="P41" s="18">
        <f>IF(O41="متأخر الاستلام",COUNTIFS($O$6:$O$1505,"متأخر الاستلام",$N$6:$N$1505,"&gt;"&amp;N41)+COUNTIFS($O$6:O41,"متأخر الاستلام",$N$6:N41,N41),"")</f>
        <v/>
      </c>
    </row>
    <row r="42">
      <c r="A42" s="5" t="n"/>
      <c r="B42" s="13" t="n"/>
      <c r="C42" s="5" t="n"/>
      <c r="D42" s="20" t="n"/>
      <c r="E42" s="5" t="n"/>
      <c r="F42" s="14" t="n"/>
      <c r="G42" s="13" t="n"/>
      <c r="H42" s="5" t="n"/>
      <c r="I42" s="17" t="n"/>
      <c r="J42" s="5" t="n"/>
      <c r="K42" s="19">
        <f>IF(A42&amp;""="","",IFERROR(INDEX('الخدمات'!$B$6:$B$55,MATCH(E42&amp;"",'الخدمات'!$A$6:$A$55,0)),"غير مسعّرة"))</f>
        <v/>
      </c>
      <c r="L42" s="19">
        <f>IF(ISNUMBER(K42),ROUND(N(F42)*K42,2),"")</f>
        <v/>
      </c>
      <c r="M42" s="19">
        <f>IF(L42="","",ROUND(L42-N(I42),2))</f>
        <v/>
      </c>
      <c r="N42" s="18">
        <f>IF(OR(A42&amp;""="",H42="تم التسليم",NOT(ISNUMBER(G42))),"",'الإعدادات'!$B$4-G42)</f>
        <v/>
      </c>
      <c r="O42" s="6">
        <f>IF(A42&amp;""="","",IF(NOT(ISNUMBER(K42)),"خدمة غير مسعّرة",IF(H42="تم التسليم",IF(M42&gt;0,"مسلّم وعليه متبقي",""),IF(N42="","",IF(H42="جاهز",IF(N42&gt;='الإعدادات'!$B$5,"متأخر الاستلام",""),IF(N42&gt;0,"متأخر الغسيل",""))))))</f>
        <v/>
      </c>
      <c r="P42" s="18">
        <f>IF(O42="متأخر الاستلام",COUNTIFS($O$6:$O$1505,"متأخر الاستلام",$N$6:$N$1505,"&gt;"&amp;N42)+COUNTIFS($O$6:O42,"متأخر الاستلام",$N$6:N42,N42),"")</f>
        <v/>
      </c>
    </row>
    <row r="43">
      <c r="A43" s="5" t="n"/>
      <c r="B43" s="13" t="n"/>
      <c r="C43" s="5" t="n"/>
      <c r="D43" s="20" t="n"/>
      <c r="E43" s="5" t="n"/>
      <c r="F43" s="14" t="n"/>
      <c r="G43" s="13" t="n"/>
      <c r="H43" s="5" t="n"/>
      <c r="I43" s="17" t="n"/>
      <c r="J43" s="5" t="n"/>
      <c r="K43" s="19">
        <f>IF(A43&amp;""="","",IFERROR(INDEX('الخدمات'!$B$6:$B$55,MATCH(E43&amp;"",'الخدمات'!$A$6:$A$55,0)),"غير مسعّرة"))</f>
        <v/>
      </c>
      <c r="L43" s="19">
        <f>IF(ISNUMBER(K43),ROUND(N(F43)*K43,2),"")</f>
        <v/>
      </c>
      <c r="M43" s="19">
        <f>IF(L43="","",ROUND(L43-N(I43),2))</f>
        <v/>
      </c>
      <c r="N43" s="18">
        <f>IF(OR(A43&amp;""="",H43="تم التسليم",NOT(ISNUMBER(G43))),"",'الإعدادات'!$B$4-G43)</f>
        <v/>
      </c>
      <c r="O43" s="6">
        <f>IF(A43&amp;""="","",IF(NOT(ISNUMBER(K43)),"خدمة غير مسعّرة",IF(H43="تم التسليم",IF(M43&gt;0,"مسلّم وعليه متبقي",""),IF(N43="","",IF(H43="جاهز",IF(N43&gt;='الإعدادات'!$B$5,"متأخر الاستلام",""),IF(N43&gt;0,"متأخر الغسيل",""))))))</f>
        <v/>
      </c>
      <c r="P43" s="18">
        <f>IF(O43="متأخر الاستلام",COUNTIFS($O$6:$O$1505,"متأخر الاستلام",$N$6:$N$1505,"&gt;"&amp;N43)+COUNTIFS($O$6:O43,"متأخر الاستلام",$N$6:N43,N43),"")</f>
        <v/>
      </c>
    </row>
    <row r="44">
      <c r="A44" s="5" t="n"/>
      <c r="B44" s="13" t="n"/>
      <c r="C44" s="5" t="n"/>
      <c r="D44" s="20" t="n"/>
      <c r="E44" s="5" t="n"/>
      <c r="F44" s="14" t="n"/>
      <c r="G44" s="13" t="n"/>
      <c r="H44" s="5" t="n"/>
      <c r="I44" s="17" t="n"/>
      <c r="J44" s="5" t="n"/>
      <c r="K44" s="19">
        <f>IF(A44&amp;""="","",IFERROR(INDEX('الخدمات'!$B$6:$B$55,MATCH(E44&amp;"",'الخدمات'!$A$6:$A$55,0)),"غير مسعّرة"))</f>
        <v/>
      </c>
      <c r="L44" s="19">
        <f>IF(ISNUMBER(K44),ROUND(N(F44)*K44,2),"")</f>
        <v/>
      </c>
      <c r="M44" s="19">
        <f>IF(L44="","",ROUND(L44-N(I44),2))</f>
        <v/>
      </c>
      <c r="N44" s="18">
        <f>IF(OR(A44&amp;""="",H44="تم التسليم",NOT(ISNUMBER(G44))),"",'الإعدادات'!$B$4-G44)</f>
        <v/>
      </c>
      <c r="O44" s="6">
        <f>IF(A44&amp;""="","",IF(NOT(ISNUMBER(K44)),"خدمة غير مسعّرة",IF(H44="تم التسليم",IF(M44&gt;0,"مسلّم وعليه متبقي",""),IF(N44="","",IF(H44="جاهز",IF(N44&gt;='الإعدادات'!$B$5,"متأخر الاستلام",""),IF(N44&gt;0,"متأخر الغسيل",""))))))</f>
        <v/>
      </c>
      <c r="P44" s="18">
        <f>IF(O44="متأخر الاستلام",COUNTIFS($O$6:$O$1505,"متأخر الاستلام",$N$6:$N$1505,"&gt;"&amp;N44)+COUNTIFS($O$6:O44,"متأخر الاستلام",$N$6:N44,N44),"")</f>
        <v/>
      </c>
    </row>
    <row r="45">
      <c r="A45" s="5" t="n"/>
      <c r="B45" s="13" t="n"/>
      <c r="C45" s="5" t="n"/>
      <c r="D45" s="20" t="n"/>
      <c r="E45" s="5" t="n"/>
      <c r="F45" s="14" t="n"/>
      <c r="G45" s="13" t="n"/>
      <c r="H45" s="5" t="n"/>
      <c r="I45" s="17" t="n"/>
      <c r="J45" s="5" t="n"/>
      <c r="K45" s="19">
        <f>IF(A45&amp;""="","",IFERROR(INDEX('الخدمات'!$B$6:$B$55,MATCH(E45&amp;"",'الخدمات'!$A$6:$A$55,0)),"غير مسعّرة"))</f>
        <v/>
      </c>
      <c r="L45" s="19">
        <f>IF(ISNUMBER(K45),ROUND(N(F45)*K45,2),"")</f>
        <v/>
      </c>
      <c r="M45" s="19">
        <f>IF(L45="","",ROUND(L45-N(I45),2))</f>
        <v/>
      </c>
      <c r="N45" s="18">
        <f>IF(OR(A45&amp;""="",H45="تم التسليم",NOT(ISNUMBER(G45))),"",'الإعدادات'!$B$4-G45)</f>
        <v/>
      </c>
      <c r="O45" s="6">
        <f>IF(A45&amp;""="","",IF(NOT(ISNUMBER(K45)),"خدمة غير مسعّرة",IF(H45="تم التسليم",IF(M45&gt;0,"مسلّم وعليه متبقي",""),IF(N45="","",IF(H45="جاهز",IF(N45&gt;='الإعدادات'!$B$5,"متأخر الاستلام",""),IF(N45&gt;0,"متأخر الغسيل",""))))))</f>
        <v/>
      </c>
      <c r="P45" s="18">
        <f>IF(O45="متأخر الاستلام",COUNTIFS($O$6:$O$1505,"متأخر الاستلام",$N$6:$N$1505,"&gt;"&amp;N45)+COUNTIFS($O$6:O45,"متأخر الاستلام",$N$6:N45,N45),"")</f>
        <v/>
      </c>
    </row>
    <row r="46">
      <c r="A46" s="5" t="n"/>
      <c r="B46" s="13" t="n"/>
      <c r="C46" s="5" t="n"/>
      <c r="D46" s="20" t="n"/>
      <c r="E46" s="5" t="n"/>
      <c r="F46" s="14" t="n"/>
      <c r="G46" s="13" t="n"/>
      <c r="H46" s="5" t="n"/>
      <c r="I46" s="17" t="n"/>
      <c r="J46" s="5" t="n"/>
      <c r="K46" s="19">
        <f>IF(A46&amp;""="","",IFERROR(INDEX('الخدمات'!$B$6:$B$55,MATCH(E46&amp;"",'الخدمات'!$A$6:$A$55,0)),"غير مسعّرة"))</f>
        <v/>
      </c>
      <c r="L46" s="19">
        <f>IF(ISNUMBER(K46),ROUND(N(F46)*K46,2),"")</f>
        <v/>
      </c>
      <c r="M46" s="19">
        <f>IF(L46="","",ROUND(L46-N(I46),2))</f>
        <v/>
      </c>
      <c r="N46" s="18">
        <f>IF(OR(A46&amp;""="",H46="تم التسليم",NOT(ISNUMBER(G46))),"",'الإعدادات'!$B$4-G46)</f>
        <v/>
      </c>
      <c r="O46" s="6">
        <f>IF(A46&amp;""="","",IF(NOT(ISNUMBER(K46)),"خدمة غير مسعّرة",IF(H46="تم التسليم",IF(M46&gt;0,"مسلّم وعليه متبقي",""),IF(N46="","",IF(H46="جاهز",IF(N46&gt;='الإعدادات'!$B$5,"متأخر الاستلام",""),IF(N46&gt;0,"متأخر الغسيل",""))))))</f>
        <v/>
      </c>
      <c r="P46" s="18">
        <f>IF(O46="متأخر الاستلام",COUNTIFS($O$6:$O$1505,"متأخر الاستلام",$N$6:$N$1505,"&gt;"&amp;N46)+COUNTIFS($O$6:O46,"متأخر الاستلام",$N$6:N46,N46),"")</f>
        <v/>
      </c>
    </row>
    <row r="47">
      <c r="A47" s="5" t="n"/>
      <c r="B47" s="13" t="n"/>
      <c r="C47" s="5" t="n"/>
      <c r="D47" s="20" t="n"/>
      <c r="E47" s="5" t="n"/>
      <c r="F47" s="14" t="n"/>
      <c r="G47" s="13" t="n"/>
      <c r="H47" s="5" t="n"/>
      <c r="I47" s="17" t="n"/>
      <c r="J47" s="5" t="n"/>
      <c r="K47" s="19">
        <f>IF(A47&amp;""="","",IFERROR(INDEX('الخدمات'!$B$6:$B$55,MATCH(E47&amp;"",'الخدمات'!$A$6:$A$55,0)),"غير مسعّرة"))</f>
        <v/>
      </c>
      <c r="L47" s="19">
        <f>IF(ISNUMBER(K47),ROUND(N(F47)*K47,2),"")</f>
        <v/>
      </c>
      <c r="M47" s="19">
        <f>IF(L47="","",ROUND(L47-N(I47),2))</f>
        <v/>
      </c>
      <c r="N47" s="18">
        <f>IF(OR(A47&amp;""="",H47="تم التسليم",NOT(ISNUMBER(G47))),"",'الإعدادات'!$B$4-G47)</f>
        <v/>
      </c>
      <c r="O47" s="6">
        <f>IF(A47&amp;""="","",IF(NOT(ISNUMBER(K47)),"خدمة غير مسعّرة",IF(H47="تم التسليم",IF(M47&gt;0,"مسلّم وعليه متبقي",""),IF(N47="","",IF(H47="جاهز",IF(N47&gt;='الإعدادات'!$B$5,"متأخر الاستلام",""),IF(N47&gt;0,"متأخر الغسيل",""))))))</f>
        <v/>
      </c>
      <c r="P47" s="18">
        <f>IF(O47="متأخر الاستلام",COUNTIFS($O$6:$O$1505,"متأخر الاستلام",$N$6:$N$1505,"&gt;"&amp;N47)+COUNTIFS($O$6:O47,"متأخر الاستلام",$N$6:N47,N47),"")</f>
        <v/>
      </c>
    </row>
    <row r="48">
      <c r="A48" s="5" t="n"/>
      <c r="B48" s="13" t="n"/>
      <c r="C48" s="5" t="n"/>
      <c r="D48" s="20" t="n"/>
      <c r="E48" s="5" t="n"/>
      <c r="F48" s="14" t="n"/>
      <c r="G48" s="13" t="n"/>
      <c r="H48" s="5" t="n"/>
      <c r="I48" s="17" t="n"/>
      <c r="J48" s="5" t="n"/>
      <c r="K48" s="19">
        <f>IF(A48&amp;""="","",IFERROR(INDEX('الخدمات'!$B$6:$B$55,MATCH(E48&amp;"",'الخدمات'!$A$6:$A$55,0)),"غير مسعّرة"))</f>
        <v/>
      </c>
      <c r="L48" s="19">
        <f>IF(ISNUMBER(K48),ROUND(N(F48)*K48,2),"")</f>
        <v/>
      </c>
      <c r="M48" s="19">
        <f>IF(L48="","",ROUND(L48-N(I48),2))</f>
        <v/>
      </c>
      <c r="N48" s="18">
        <f>IF(OR(A48&amp;""="",H48="تم التسليم",NOT(ISNUMBER(G48))),"",'الإعدادات'!$B$4-G48)</f>
        <v/>
      </c>
      <c r="O48" s="6">
        <f>IF(A48&amp;""="","",IF(NOT(ISNUMBER(K48)),"خدمة غير مسعّرة",IF(H48="تم التسليم",IF(M48&gt;0,"مسلّم وعليه متبقي",""),IF(N48="","",IF(H48="جاهز",IF(N48&gt;='الإعدادات'!$B$5,"متأخر الاستلام",""),IF(N48&gt;0,"متأخر الغسيل",""))))))</f>
        <v/>
      </c>
      <c r="P48" s="18">
        <f>IF(O48="متأخر الاستلام",COUNTIFS($O$6:$O$1505,"متأخر الاستلام",$N$6:$N$1505,"&gt;"&amp;N48)+COUNTIFS($O$6:O48,"متأخر الاستلام",$N$6:N48,N48),"")</f>
        <v/>
      </c>
    </row>
    <row r="49">
      <c r="A49" s="5" t="n"/>
      <c r="B49" s="13" t="n"/>
      <c r="C49" s="5" t="n"/>
      <c r="D49" s="20" t="n"/>
      <c r="E49" s="5" t="n"/>
      <c r="F49" s="14" t="n"/>
      <c r="G49" s="13" t="n"/>
      <c r="H49" s="5" t="n"/>
      <c r="I49" s="17" t="n"/>
      <c r="J49" s="5" t="n"/>
      <c r="K49" s="19">
        <f>IF(A49&amp;""="","",IFERROR(INDEX('الخدمات'!$B$6:$B$55,MATCH(E49&amp;"",'الخدمات'!$A$6:$A$55,0)),"غير مسعّرة"))</f>
        <v/>
      </c>
      <c r="L49" s="19">
        <f>IF(ISNUMBER(K49),ROUND(N(F49)*K49,2),"")</f>
        <v/>
      </c>
      <c r="M49" s="19">
        <f>IF(L49="","",ROUND(L49-N(I49),2))</f>
        <v/>
      </c>
      <c r="N49" s="18">
        <f>IF(OR(A49&amp;""="",H49="تم التسليم",NOT(ISNUMBER(G49))),"",'الإعدادات'!$B$4-G49)</f>
        <v/>
      </c>
      <c r="O49" s="6">
        <f>IF(A49&amp;""="","",IF(NOT(ISNUMBER(K49)),"خدمة غير مسعّرة",IF(H49="تم التسليم",IF(M49&gt;0,"مسلّم وعليه متبقي",""),IF(N49="","",IF(H49="جاهز",IF(N49&gt;='الإعدادات'!$B$5,"متأخر الاستلام",""),IF(N49&gt;0,"متأخر الغسيل",""))))))</f>
        <v/>
      </c>
      <c r="P49" s="18">
        <f>IF(O49="متأخر الاستلام",COUNTIFS($O$6:$O$1505,"متأخر الاستلام",$N$6:$N$1505,"&gt;"&amp;N49)+COUNTIFS($O$6:O49,"متأخر الاستلام",$N$6:N49,N49),"")</f>
        <v/>
      </c>
    </row>
    <row r="50">
      <c r="A50" s="5" t="n"/>
      <c r="B50" s="13" t="n"/>
      <c r="C50" s="5" t="n"/>
      <c r="D50" s="20" t="n"/>
      <c r="E50" s="5" t="n"/>
      <c r="F50" s="14" t="n"/>
      <c r="G50" s="13" t="n"/>
      <c r="H50" s="5" t="n"/>
      <c r="I50" s="17" t="n"/>
      <c r="J50" s="5" t="n"/>
      <c r="K50" s="19">
        <f>IF(A50&amp;""="","",IFERROR(INDEX('الخدمات'!$B$6:$B$55,MATCH(E50&amp;"",'الخدمات'!$A$6:$A$55,0)),"غير مسعّرة"))</f>
        <v/>
      </c>
      <c r="L50" s="19">
        <f>IF(ISNUMBER(K50),ROUND(N(F50)*K50,2),"")</f>
        <v/>
      </c>
      <c r="M50" s="19">
        <f>IF(L50="","",ROUND(L50-N(I50),2))</f>
        <v/>
      </c>
      <c r="N50" s="18">
        <f>IF(OR(A50&amp;""="",H50="تم التسليم",NOT(ISNUMBER(G50))),"",'الإعدادات'!$B$4-G50)</f>
        <v/>
      </c>
      <c r="O50" s="6">
        <f>IF(A50&amp;""="","",IF(NOT(ISNUMBER(K50)),"خدمة غير مسعّرة",IF(H50="تم التسليم",IF(M50&gt;0,"مسلّم وعليه متبقي",""),IF(N50="","",IF(H50="جاهز",IF(N50&gt;='الإعدادات'!$B$5,"متأخر الاستلام",""),IF(N50&gt;0,"متأخر الغسيل",""))))))</f>
        <v/>
      </c>
      <c r="P50" s="18">
        <f>IF(O50="متأخر الاستلام",COUNTIFS($O$6:$O$1505,"متأخر الاستلام",$N$6:$N$1505,"&gt;"&amp;N50)+COUNTIFS($O$6:O50,"متأخر الاستلام",$N$6:N50,N50),"")</f>
        <v/>
      </c>
    </row>
    <row r="51">
      <c r="A51" s="5" t="n"/>
      <c r="B51" s="13" t="n"/>
      <c r="C51" s="5" t="n"/>
      <c r="D51" s="20" t="n"/>
      <c r="E51" s="5" t="n"/>
      <c r="F51" s="14" t="n"/>
      <c r="G51" s="13" t="n"/>
      <c r="H51" s="5" t="n"/>
      <c r="I51" s="17" t="n"/>
      <c r="J51" s="5" t="n"/>
      <c r="K51" s="19">
        <f>IF(A51&amp;""="","",IFERROR(INDEX('الخدمات'!$B$6:$B$55,MATCH(E51&amp;"",'الخدمات'!$A$6:$A$55,0)),"غير مسعّرة"))</f>
        <v/>
      </c>
      <c r="L51" s="19">
        <f>IF(ISNUMBER(K51),ROUND(N(F51)*K51,2),"")</f>
        <v/>
      </c>
      <c r="M51" s="19">
        <f>IF(L51="","",ROUND(L51-N(I51),2))</f>
        <v/>
      </c>
      <c r="N51" s="18">
        <f>IF(OR(A51&amp;""="",H51="تم التسليم",NOT(ISNUMBER(G51))),"",'الإعدادات'!$B$4-G51)</f>
        <v/>
      </c>
      <c r="O51" s="6">
        <f>IF(A51&amp;""="","",IF(NOT(ISNUMBER(K51)),"خدمة غير مسعّرة",IF(H51="تم التسليم",IF(M51&gt;0,"مسلّم وعليه متبقي",""),IF(N51="","",IF(H51="جاهز",IF(N51&gt;='الإعدادات'!$B$5,"متأخر الاستلام",""),IF(N51&gt;0,"متأخر الغسيل",""))))))</f>
        <v/>
      </c>
      <c r="P51" s="18">
        <f>IF(O51="متأخر الاستلام",COUNTIFS($O$6:$O$1505,"متأخر الاستلام",$N$6:$N$1505,"&gt;"&amp;N51)+COUNTIFS($O$6:O51,"متأخر الاستلام",$N$6:N51,N51),"")</f>
        <v/>
      </c>
    </row>
    <row r="52">
      <c r="A52" s="5" t="n"/>
      <c r="B52" s="13" t="n"/>
      <c r="C52" s="5" t="n"/>
      <c r="D52" s="20" t="n"/>
      <c r="E52" s="5" t="n"/>
      <c r="F52" s="14" t="n"/>
      <c r="G52" s="13" t="n"/>
      <c r="H52" s="5" t="n"/>
      <c r="I52" s="17" t="n"/>
      <c r="J52" s="5" t="n"/>
      <c r="K52" s="19">
        <f>IF(A52&amp;""="","",IFERROR(INDEX('الخدمات'!$B$6:$B$55,MATCH(E52&amp;"",'الخدمات'!$A$6:$A$55,0)),"غير مسعّرة"))</f>
        <v/>
      </c>
      <c r="L52" s="19">
        <f>IF(ISNUMBER(K52),ROUND(N(F52)*K52,2),"")</f>
        <v/>
      </c>
      <c r="M52" s="19">
        <f>IF(L52="","",ROUND(L52-N(I52),2))</f>
        <v/>
      </c>
      <c r="N52" s="18">
        <f>IF(OR(A52&amp;""="",H52="تم التسليم",NOT(ISNUMBER(G52))),"",'الإعدادات'!$B$4-G52)</f>
        <v/>
      </c>
      <c r="O52" s="6">
        <f>IF(A52&amp;""="","",IF(NOT(ISNUMBER(K52)),"خدمة غير مسعّرة",IF(H52="تم التسليم",IF(M52&gt;0,"مسلّم وعليه متبقي",""),IF(N52="","",IF(H52="جاهز",IF(N52&gt;='الإعدادات'!$B$5,"متأخر الاستلام",""),IF(N52&gt;0,"متأخر الغسيل",""))))))</f>
        <v/>
      </c>
      <c r="P52" s="18">
        <f>IF(O52="متأخر الاستلام",COUNTIFS($O$6:$O$1505,"متأخر الاستلام",$N$6:$N$1505,"&gt;"&amp;N52)+COUNTIFS($O$6:O52,"متأخر الاستلام",$N$6:N52,N52),"")</f>
        <v/>
      </c>
    </row>
    <row r="53">
      <c r="A53" s="5" t="n"/>
      <c r="B53" s="13" t="n"/>
      <c r="C53" s="5" t="n"/>
      <c r="D53" s="20" t="n"/>
      <c r="E53" s="5" t="n"/>
      <c r="F53" s="14" t="n"/>
      <c r="G53" s="13" t="n"/>
      <c r="H53" s="5" t="n"/>
      <c r="I53" s="17" t="n"/>
      <c r="J53" s="5" t="n"/>
      <c r="K53" s="19">
        <f>IF(A53&amp;""="","",IFERROR(INDEX('الخدمات'!$B$6:$B$55,MATCH(E53&amp;"",'الخدمات'!$A$6:$A$55,0)),"غير مسعّرة"))</f>
        <v/>
      </c>
      <c r="L53" s="19">
        <f>IF(ISNUMBER(K53),ROUND(N(F53)*K53,2),"")</f>
        <v/>
      </c>
      <c r="M53" s="19">
        <f>IF(L53="","",ROUND(L53-N(I53),2))</f>
        <v/>
      </c>
      <c r="N53" s="18">
        <f>IF(OR(A53&amp;""="",H53="تم التسليم",NOT(ISNUMBER(G53))),"",'الإعدادات'!$B$4-G53)</f>
        <v/>
      </c>
      <c r="O53" s="6">
        <f>IF(A53&amp;""="","",IF(NOT(ISNUMBER(K53)),"خدمة غير مسعّرة",IF(H53="تم التسليم",IF(M53&gt;0,"مسلّم وعليه متبقي",""),IF(N53="","",IF(H53="جاهز",IF(N53&gt;='الإعدادات'!$B$5,"متأخر الاستلام",""),IF(N53&gt;0,"متأخر الغسيل",""))))))</f>
        <v/>
      </c>
      <c r="P53" s="18">
        <f>IF(O53="متأخر الاستلام",COUNTIFS($O$6:$O$1505,"متأخر الاستلام",$N$6:$N$1505,"&gt;"&amp;N53)+COUNTIFS($O$6:O53,"متأخر الاستلام",$N$6:N53,N53),"")</f>
        <v/>
      </c>
    </row>
    <row r="54">
      <c r="A54" s="5" t="n"/>
      <c r="B54" s="13" t="n"/>
      <c r="C54" s="5" t="n"/>
      <c r="D54" s="20" t="n"/>
      <c r="E54" s="5" t="n"/>
      <c r="F54" s="14" t="n"/>
      <c r="G54" s="13" t="n"/>
      <c r="H54" s="5" t="n"/>
      <c r="I54" s="17" t="n"/>
      <c r="J54" s="5" t="n"/>
      <c r="K54" s="19">
        <f>IF(A54&amp;""="","",IFERROR(INDEX('الخدمات'!$B$6:$B$55,MATCH(E54&amp;"",'الخدمات'!$A$6:$A$55,0)),"غير مسعّرة"))</f>
        <v/>
      </c>
      <c r="L54" s="19">
        <f>IF(ISNUMBER(K54),ROUND(N(F54)*K54,2),"")</f>
        <v/>
      </c>
      <c r="M54" s="19">
        <f>IF(L54="","",ROUND(L54-N(I54),2))</f>
        <v/>
      </c>
      <c r="N54" s="18">
        <f>IF(OR(A54&amp;""="",H54="تم التسليم",NOT(ISNUMBER(G54))),"",'الإعدادات'!$B$4-G54)</f>
        <v/>
      </c>
      <c r="O54" s="6">
        <f>IF(A54&amp;""="","",IF(NOT(ISNUMBER(K54)),"خدمة غير مسعّرة",IF(H54="تم التسليم",IF(M54&gt;0,"مسلّم وعليه متبقي",""),IF(N54="","",IF(H54="جاهز",IF(N54&gt;='الإعدادات'!$B$5,"متأخر الاستلام",""),IF(N54&gt;0,"متأخر الغسيل",""))))))</f>
        <v/>
      </c>
      <c r="P54" s="18">
        <f>IF(O54="متأخر الاستلام",COUNTIFS($O$6:$O$1505,"متأخر الاستلام",$N$6:$N$1505,"&gt;"&amp;N54)+COUNTIFS($O$6:O54,"متأخر الاستلام",$N$6:N54,N54),"")</f>
        <v/>
      </c>
    </row>
    <row r="55">
      <c r="A55" s="5" t="n"/>
      <c r="B55" s="13" t="n"/>
      <c r="C55" s="5" t="n"/>
      <c r="D55" s="20" t="n"/>
      <c r="E55" s="5" t="n"/>
      <c r="F55" s="14" t="n"/>
      <c r="G55" s="13" t="n"/>
      <c r="H55" s="5" t="n"/>
      <c r="I55" s="17" t="n"/>
      <c r="J55" s="5" t="n"/>
      <c r="K55" s="19">
        <f>IF(A55&amp;""="","",IFERROR(INDEX('الخدمات'!$B$6:$B$55,MATCH(E55&amp;"",'الخدمات'!$A$6:$A$55,0)),"غير مسعّرة"))</f>
        <v/>
      </c>
      <c r="L55" s="19">
        <f>IF(ISNUMBER(K55),ROUND(N(F55)*K55,2),"")</f>
        <v/>
      </c>
      <c r="M55" s="19">
        <f>IF(L55="","",ROUND(L55-N(I55),2))</f>
        <v/>
      </c>
      <c r="N55" s="18">
        <f>IF(OR(A55&amp;""="",H55="تم التسليم",NOT(ISNUMBER(G55))),"",'الإعدادات'!$B$4-G55)</f>
        <v/>
      </c>
      <c r="O55" s="6">
        <f>IF(A55&amp;""="","",IF(NOT(ISNUMBER(K55)),"خدمة غير مسعّرة",IF(H55="تم التسليم",IF(M55&gt;0,"مسلّم وعليه متبقي",""),IF(N55="","",IF(H55="جاهز",IF(N55&gt;='الإعدادات'!$B$5,"متأخر الاستلام",""),IF(N55&gt;0,"متأخر الغسيل",""))))))</f>
        <v/>
      </c>
      <c r="P55" s="18">
        <f>IF(O55="متأخر الاستلام",COUNTIFS($O$6:$O$1505,"متأخر الاستلام",$N$6:$N$1505,"&gt;"&amp;N55)+COUNTIFS($O$6:O55,"متأخر الاستلام",$N$6:N55,N55),"")</f>
        <v/>
      </c>
    </row>
    <row r="56">
      <c r="A56" s="5" t="n"/>
      <c r="B56" s="13" t="n"/>
      <c r="C56" s="5" t="n"/>
      <c r="D56" s="20" t="n"/>
      <c r="E56" s="5" t="n"/>
      <c r="F56" s="14" t="n"/>
      <c r="G56" s="13" t="n"/>
      <c r="H56" s="5" t="n"/>
      <c r="I56" s="17" t="n"/>
      <c r="J56" s="5" t="n"/>
      <c r="K56" s="19">
        <f>IF(A56&amp;""="","",IFERROR(INDEX('الخدمات'!$B$6:$B$55,MATCH(E56&amp;"",'الخدمات'!$A$6:$A$55,0)),"غير مسعّرة"))</f>
        <v/>
      </c>
      <c r="L56" s="19">
        <f>IF(ISNUMBER(K56),ROUND(N(F56)*K56,2),"")</f>
        <v/>
      </c>
      <c r="M56" s="19">
        <f>IF(L56="","",ROUND(L56-N(I56),2))</f>
        <v/>
      </c>
      <c r="N56" s="18">
        <f>IF(OR(A56&amp;""="",H56="تم التسليم",NOT(ISNUMBER(G56))),"",'الإعدادات'!$B$4-G56)</f>
        <v/>
      </c>
      <c r="O56" s="6">
        <f>IF(A56&amp;""="","",IF(NOT(ISNUMBER(K56)),"خدمة غير مسعّرة",IF(H56="تم التسليم",IF(M56&gt;0,"مسلّم وعليه متبقي",""),IF(N56="","",IF(H56="جاهز",IF(N56&gt;='الإعدادات'!$B$5,"متأخر الاستلام",""),IF(N56&gt;0,"متأخر الغسيل",""))))))</f>
        <v/>
      </c>
      <c r="P56" s="18">
        <f>IF(O56="متأخر الاستلام",COUNTIFS($O$6:$O$1505,"متأخر الاستلام",$N$6:$N$1505,"&gt;"&amp;N56)+COUNTIFS($O$6:O56,"متأخر الاستلام",$N$6:N56,N56),"")</f>
        <v/>
      </c>
    </row>
    <row r="57">
      <c r="A57" s="5" t="n"/>
      <c r="B57" s="13" t="n"/>
      <c r="C57" s="5" t="n"/>
      <c r="D57" s="20" t="n"/>
      <c r="E57" s="5" t="n"/>
      <c r="F57" s="14" t="n"/>
      <c r="G57" s="13" t="n"/>
      <c r="H57" s="5" t="n"/>
      <c r="I57" s="17" t="n"/>
      <c r="J57" s="5" t="n"/>
      <c r="K57" s="19">
        <f>IF(A57&amp;""="","",IFERROR(INDEX('الخدمات'!$B$6:$B$55,MATCH(E57&amp;"",'الخدمات'!$A$6:$A$55,0)),"غير مسعّرة"))</f>
        <v/>
      </c>
      <c r="L57" s="19">
        <f>IF(ISNUMBER(K57),ROUND(N(F57)*K57,2),"")</f>
        <v/>
      </c>
      <c r="M57" s="19">
        <f>IF(L57="","",ROUND(L57-N(I57),2))</f>
        <v/>
      </c>
      <c r="N57" s="18">
        <f>IF(OR(A57&amp;""="",H57="تم التسليم",NOT(ISNUMBER(G57))),"",'الإعدادات'!$B$4-G57)</f>
        <v/>
      </c>
      <c r="O57" s="6">
        <f>IF(A57&amp;""="","",IF(NOT(ISNUMBER(K57)),"خدمة غير مسعّرة",IF(H57="تم التسليم",IF(M57&gt;0,"مسلّم وعليه متبقي",""),IF(N57="","",IF(H57="جاهز",IF(N57&gt;='الإعدادات'!$B$5,"متأخر الاستلام",""),IF(N57&gt;0,"متأخر الغسيل",""))))))</f>
        <v/>
      </c>
      <c r="P57" s="18">
        <f>IF(O57="متأخر الاستلام",COUNTIFS($O$6:$O$1505,"متأخر الاستلام",$N$6:$N$1505,"&gt;"&amp;N57)+COUNTIFS($O$6:O57,"متأخر الاستلام",$N$6:N57,N57),"")</f>
        <v/>
      </c>
    </row>
    <row r="58">
      <c r="A58" s="5" t="n"/>
      <c r="B58" s="13" t="n"/>
      <c r="C58" s="5" t="n"/>
      <c r="D58" s="20" t="n"/>
      <c r="E58" s="5" t="n"/>
      <c r="F58" s="14" t="n"/>
      <c r="G58" s="13" t="n"/>
      <c r="H58" s="5" t="n"/>
      <c r="I58" s="17" t="n"/>
      <c r="J58" s="5" t="n"/>
      <c r="K58" s="19">
        <f>IF(A58&amp;""="","",IFERROR(INDEX('الخدمات'!$B$6:$B$55,MATCH(E58&amp;"",'الخدمات'!$A$6:$A$55,0)),"غير مسعّرة"))</f>
        <v/>
      </c>
      <c r="L58" s="19">
        <f>IF(ISNUMBER(K58),ROUND(N(F58)*K58,2),"")</f>
        <v/>
      </c>
      <c r="M58" s="19">
        <f>IF(L58="","",ROUND(L58-N(I58),2))</f>
        <v/>
      </c>
      <c r="N58" s="18">
        <f>IF(OR(A58&amp;""="",H58="تم التسليم",NOT(ISNUMBER(G58))),"",'الإعدادات'!$B$4-G58)</f>
        <v/>
      </c>
      <c r="O58" s="6">
        <f>IF(A58&amp;""="","",IF(NOT(ISNUMBER(K58)),"خدمة غير مسعّرة",IF(H58="تم التسليم",IF(M58&gt;0,"مسلّم وعليه متبقي",""),IF(N58="","",IF(H58="جاهز",IF(N58&gt;='الإعدادات'!$B$5,"متأخر الاستلام",""),IF(N58&gt;0,"متأخر الغسيل",""))))))</f>
        <v/>
      </c>
      <c r="P58" s="18">
        <f>IF(O58="متأخر الاستلام",COUNTIFS($O$6:$O$1505,"متأخر الاستلام",$N$6:$N$1505,"&gt;"&amp;N58)+COUNTIFS($O$6:O58,"متأخر الاستلام",$N$6:N58,N58),"")</f>
        <v/>
      </c>
    </row>
    <row r="59">
      <c r="A59" s="5" t="n"/>
      <c r="B59" s="13" t="n"/>
      <c r="C59" s="5" t="n"/>
      <c r="D59" s="20" t="n"/>
      <c r="E59" s="5" t="n"/>
      <c r="F59" s="14" t="n"/>
      <c r="G59" s="13" t="n"/>
      <c r="H59" s="5" t="n"/>
      <c r="I59" s="17" t="n"/>
      <c r="J59" s="5" t="n"/>
      <c r="K59" s="19">
        <f>IF(A59&amp;""="","",IFERROR(INDEX('الخدمات'!$B$6:$B$55,MATCH(E59&amp;"",'الخدمات'!$A$6:$A$55,0)),"غير مسعّرة"))</f>
        <v/>
      </c>
      <c r="L59" s="19">
        <f>IF(ISNUMBER(K59),ROUND(N(F59)*K59,2),"")</f>
        <v/>
      </c>
      <c r="M59" s="19">
        <f>IF(L59="","",ROUND(L59-N(I59),2))</f>
        <v/>
      </c>
      <c r="N59" s="18">
        <f>IF(OR(A59&amp;""="",H59="تم التسليم",NOT(ISNUMBER(G59))),"",'الإعدادات'!$B$4-G59)</f>
        <v/>
      </c>
      <c r="O59" s="6">
        <f>IF(A59&amp;""="","",IF(NOT(ISNUMBER(K59)),"خدمة غير مسعّرة",IF(H59="تم التسليم",IF(M59&gt;0,"مسلّم وعليه متبقي",""),IF(N59="","",IF(H59="جاهز",IF(N59&gt;='الإعدادات'!$B$5,"متأخر الاستلام",""),IF(N59&gt;0,"متأخر الغسيل",""))))))</f>
        <v/>
      </c>
      <c r="P59" s="18">
        <f>IF(O59="متأخر الاستلام",COUNTIFS($O$6:$O$1505,"متأخر الاستلام",$N$6:$N$1505,"&gt;"&amp;N59)+COUNTIFS($O$6:O59,"متأخر الاستلام",$N$6:N59,N59),"")</f>
        <v/>
      </c>
    </row>
    <row r="60">
      <c r="A60" s="5" t="n"/>
      <c r="B60" s="13" t="n"/>
      <c r="C60" s="5" t="n"/>
      <c r="D60" s="20" t="n"/>
      <c r="E60" s="5" t="n"/>
      <c r="F60" s="14" t="n"/>
      <c r="G60" s="13" t="n"/>
      <c r="H60" s="5" t="n"/>
      <c r="I60" s="17" t="n"/>
      <c r="J60" s="5" t="n"/>
      <c r="K60" s="19">
        <f>IF(A60&amp;""="","",IFERROR(INDEX('الخدمات'!$B$6:$B$55,MATCH(E60&amp;"",'الخدمات'!$A$6:$A$55,0)),"غير مسعّرة"))</f>
        <v/>
      </c>
      <c r="L60" s="19">
        <f>IF(ISNUMBER(K60),ROUND(N(F60)*K60,2),"")</f>
        <v/>
      </c>
      <c r="M60" s="19">
        <f>IF(L60="","",ROUND(L60-N(I60),2))</f>
        <v/>
      </c>
      <c r="N60" s="18">
        <f>IF(OR(A60&amp;""="",H60="تم التسليم",NOT(ISNUMBER(G60))),"",'الإعدادات'!$B$4-G60)</f>
        <v/>
      </c>
      <c r="O60" s="6">
        <f>IF(A60&amp;""="","",IF(NOT(ISNUMBER(K60)),"خدمة غير مسعّرة",IF(H60="تم التسليم",IF(M60&gt;0,"مسلّم وعليه متبقي",""),IF(N60="","",IF(H60="جاهز",IF(N60&gt;='الإعدادات'!$B$5,"متأخر الاستلام",""),IF(N60&gt;0,"متأخر الغسيل",""))))))</f>
        <v/>
      </c>
      <c r="P60" s="18">
        <f>IF(O60="متأخر الاستلام",COUNTIFS($O$6:$O$1505,"متأخر الاستلام",$N$6:$N$1505,"&gt;"&amp;N60)+COUNTIFS($O$6:O60,"متأخر الاستلام",$N$6:N60,N60),"")</f>
        <v/>
      </c>
    </row>
    <row r="61">
      <c r="A61" s="5" t="n"/>
      <c r="B61" s="13" t="n"/>
      <c r="C61" s="5" t="n"/>
      <c r="D61" s="20" t="n"/>
      <c r="E61" s="5" t="n"/>
      <c r="F61" s="14" t="n"/>
      <c r="G61" s="13" t="n"/>
      <c r="H61" s="5" t="n"/>
      <c r="I61" s="17" t="n"/>
      <c r="J61" s="5" t="n"/>
      <c r="K61" s="19">
        <f>IF(A61&amp;""="","",IFERROR(INDEX('الخدمات'!$B$6:$B$55,MATCH(E61&amp;"",'الخدمات'!$A$6:$A$55,0)),"غير مسعّرة"))</f>
        <v/>
      </c>
      <c r="L61" s="19">
        <f>IF(ISNUMBER(K61),ROUND(N(F61)*K61,2),"")</f>
        <v/>
      </c>
      <c r="M61" s="19">
        <f>IF(L61="","",ROUND(L61-N(I61),2))</f>
        <v/>
      </c>
      <c r="N61" s="18">
        <f>IF(OR(A61&amp;""="",H61="تم التسليم",NOT(ISNUMBER(G61))),"",'الإعدادات'!$B$4-G61)</f>
        <v/>
      </c>
      <c r="O61" s="6">
        <f>IF(A61&amp;""="","",IF(NOT(ISNUMBER(K61)),"خدمة غير مسعّرة",IF(H61="تم التسليم",IF(M61&gt;0,"مسلّم وعليه متبقي",""),IF(N61="","",IF(H61="جاهز",IF(N61&gt;='الإعدادات'!$B$5,"متأخر الاستلام",""),IF(N61&gt;0,"متأخر الغسيل",""))))))</f>
        <v/>
      </c>
      <c r="P61" s="18">
        <f>IF(O61="متأخر الاستلام",COUNTIFS($O$6:$O$1505,"متأخر الاستلام",$N$6:$N$1505,"&gt;"&amp;N61)+COUNTIFS($O$6:O61,"متأخر الاستلام",$N$6:N61,N61),"")</f>
        <v/>
      </c>
    </row>
    <row r="62">
      <c r="A62" s="5" t="n"/>
      <c r="B62" s="13" t="n"/>
      <c r="C62" s="5" t="n"/>
      <c r="D62" s="20" t="n"/>
      <c r="E62" s="5" t="n"/>
      <c r="F62" s="14" t="n"/>
      <c r="G62" s="13" t="n"/>
      <c r="H62" s="5" t="n"/>
      <c r="I62" s="17" t="n"/>
      <c r="J62" s="5" t="n"/>
      <c r="K62" s="19">
        <f>IF(A62&amp;""="","",IFERROR(INDEX('الخدمات'!$B$6:$B$55,MATCH(E62&amp;"",'الخدمات'!$A$6:$A$55,0)),"غير مسعّرة"))</f>
        <v/>
      </c>
      <c r="L62" s="19">
        <f>IF(ISNUMBER(K62),ROUND(N(F62)*K62,2),"")</f>
        <v/>
      </c>
      <c r="M62" s="19">
        <f>IF(L62="","",ROUND(L62-N(I62),2))</f>
        <v/>
      </c>
      <c r="N62" s="18">
        <f>IF(OR(A62&amp;""="",H62="تم التسليم",NOT(ISNUMBER(G62))),"",'الإعدادات'!$B$4-G62)</f>
        <v/>
      </c>
      <c r="O62" s="6">
        <f>IF(A62&amp;""="","",IF(NOT(ISNUMBER(K62)),"خدمة غير مسعّرة",IF(H62="تم التسليم",IF(M62&gt;0,"مسلّم وعليه متبقي",""),IF(N62="","",IF(H62="جاهز",IF(N62&gt;='الإعدادات'!$B$5,"متأخر الاستلام",""),IF(N62&gt;0,"متأخر الغسيل",""))))))</f>
        <v/>
      </c>
      <c r="P62" s="18">
        <f>IF(O62="متأخر الاستلام",COUNTIFS($O$6:$O$1505,"متأخر الاستلام",$N$6:$N$1505,"&gt;"&amp;N62)+COUNTIFS($O$6:O62,"متأخر الاستلام",$N$6:N62,N62),"")</f>
        <v/>
      </c>
    </row>
    <row r="63">
      <c r="A63" s="5" t="n"/>
      <c r="B63" s="13" t="n"/>
      <c r="C63" s="5" t="n"/>
      <c r="D63" s="20" t="n"/>
      <c r="E63" s="5" t="n"/>
      <c r="F63" s="14" t="n"/>
      <c r="G63" s="13" t="n"/>
      <c r="H63" s="5" t="n"/>
      <c r="I63" s="17" t="n"/>
      <c r="J63" s="5" t="n"/>
      <c r="K63" s="19">
        <f>IF(A63&amp;""="","",IFERROR(INDEX('الخدمات'!$B$6:$B$55,MATCH(E63&amp;"",'الخدمات'!$A$6:$A$55,0)),"غير مسعّرة"))</f>
        <v/>
      </c>
      <c r="L63" s="19">
        <f>IF(ISNUMBER(K63),ROUND(N(F63)*K63,2),"")</f>
        <v/>
      </c>
      <c r="M63" s="19">
        <f>IF(L63="","",ROUND(L63-N(I63),2))</f>
        <v/>
      </c>
      <c r="N63" s="18">
        <f>IF(OR(A63&amp;""="",H63="تم التسليم",NOT(ISNUMBER(G63))),"",'الإعدادات'!$B$4-G63)</f>
        <v/>
      </c>
      <c r="O63" s="6">
        <f>IF(A63&amp;""="","",IF(NOT(ISNUMBER(K63)),"خدمة غير مسعّرة",IF(H63="تم التسليم",IF(M63&gt;0,"مسلّم وعليه متبقي",""),IF(N63="","",IF(H63="جاهز",IF(N63&gt;='الإعدادات'!$B$5,"متأخر الاستلام",""),IF(N63&gt;0,"متأخر الغسيل",""))))))</f>
        <v/>
      </c>
      <c r="P63" s="18">
        <f>IF(O63="متأخر الاستلام",COUNTIFS($O$6:$O$1505,"متأخر الاستلام",$N$6:$N$1505,"&gt;"&amp;N63)+COUNTIFS($O$6:O63,"متأخر الاستلام",$N$6:N63,N63),"")</f>
        <v/>
      </c>
    </row>
    <row r="64">
      <c r="A64" s="5" t="n"/>
      <c r="B64" s="13" t="n"/>
      <c r="C64" s="5" t="n"/>
      <c r="D64" s="20" t="n"/>
      <c r="E64" s="5" t="n"/>
      <c r="F64" s="14" t="n"/>
      <c r="G64" s="13" t="n"/>
      <c r="H64" s="5" t="n"/>
      <c r="I64" s="17" t="n"/>
      <c r="J64" s="5" t="n"/>
      <c r="K64" s="19">
        <f>IF(A64&amp;""="","",IFERROR(INDEX('الخدمات'!$B$6:$B$55,MATCH(E64&amp;"",'الخدمات'!$A$6:$A$55,0)),"غير مسعّرة"))</f>
        <v/>
      </c>
      <c r="L64" s="19">
        <f>IF(ISNUMBER(K64),ROUND(N(F64)*K64,2),"")</f>
        <v/>
      </c>
      <c r="M64" s="19">
        <f>IF(L64="","",ROUND(L64-N(I64),2))</f>
        <v/>
      </c>
      <c r="N64" s="18">
        <f>IF(OR(A64&amp;""="",H64="تم التسليم",NOT(ISNUMBER(G64))),"",'الإعدادات'!$B$4-G64)</f>
        <v/>
      </c>
      <c r="O64" s="6">
        <f>IF(A64&amp;""="","",IF(NOT(ISNUMBER(K64)),"خدمة غير مسعّرة",IF(H64="تم التسليم",IF(M64&gt;0,"مسلّم وعليه متبقي",""),IF(N64="","",IF(H64="جاهز",IF(N64&gt;='الإعدادات'!$B$5,"متأخر الاستلام",""),IF(N64&gt;0,"متأخر الغسيل",""))))))</f>
        <v/>
      </c>
      <c r="P64" s="18">
        <f>IF(O64="متأخر الاستلام",COUNTIFS($O$6:$O$1505,"متأخر الاستلام",$N$6:$N$1505,"&gt;"&amp;N64)+COUNTIFS($O$6:O64,"متأخر الاستلام",$N$6:N64,N64),"")</f>
        <v/>
      </c>
    </row>
    <row r="65">
      <c r="A65" s="5" t="n"/>
      <c r="B65" s="13" t="n"/>
      <c r="C65" s="5" t="n"/>
      <c r="D65" s="20" t="n"/>
      <c r="E65" s="5" t="n"/>
      <c r="F65" s="14" t="n"/>
      <c r="G65" s="13" t="n"/>
      <c r="H65" s="5" t="n"/>
      <c r="I65" s="17" t="n"/>
      <c r="J65" s="5" t="n"/>
      <c r="K65" s="19">
        <f>IF(A65&amp;""="","",IFERROR(INDEX('الخدمات'!$B$6:$B$55,MATCH(E65&amp;"",'الخدمات'!$A$6:$A$55,0)),"غير مسعّرة"))</f>
        <v/>
      </c>
      <c r="L65" s="19">
        <f>IF(ISNUMBER(K65),ROUND(N(F65)*K65,2),"")</f>
        <v/>
      </c>
      <c r="M65" s="19">
        <f>IF(L65="","",ROUND(L65-N(I65),2))</f>
        <v/>
      </c>
      <c r="N65" s="18">
        <f>IF(OR(A65&amp;""="",H65="تم التسليم",NOT(ISNUMBER(G65))),"",'الإعدادات'!$B$4-G65)</f>
        <v/>
      </c>
      <c r="O65" s="6">
        <f>IF(A65&amp;""="","",IF(NOT(ISNUMBER(K65)),"خدمة غير مسعّرة",IF(H65="تم التسليم",IF(M65&gt;0,"مسلّم وعليه متبقي",""),IF(N65="","",IF(H65="جاهز",IF(N65&gt;='الإعدادات'!$B$5,"متأخر الاستلام",""),IF(N65&gt;0,"متأخر الغسيل",""))))))</f>
        <v/>
      </c>
      <c r="P65" s="18">
        <f>IF(O65="متأخر الاستلام",COUNTIFS($O$6:$O$1505,"متأخر الاستلام",$N$6:$N$1505,"&gt;"&amp;N65)+COUNTIFS($O$6:O65,"متأخر الاستلام",$N$6:N65,N65),"")</f>
        <v/>
      </c>
    </row>
    <row r="66">
      <c r="A66" s="5" t="n"/>
      <c r="B66" s="13" t="n"/>
      <c r="C66" s="5" t="n"/>
      <c r="D66" s="20" t="n"/>
      <c r="E66" s="5" t="n"/>
      <c r="F66" s="14" t="n"/>
      <c r="G66" s="13" t="n"/>
      <c r="H66" s="5" t="n"/>
      <c r="I66" s="17" t="n"/>
      <c r="J66" s="5" t="n"/>
      <c r="K66" s="19">
        <f>IF(A66&amp;""="","",IFERROR(INDEX('الخدمات'!$B$6:$B$55,MATCH(E66&amp;"",'الخدمات'!$A$6:$A$55,0)),"غير مسعّرة"))</f>
        <v/>
      </c>
      <c r="L66" s="19">
        <f>IF(ISNUMBER(K66),ROUND(N(F66)*K66,2),"")</f>
        <v/>
      </c>
      <c r="M66" s="19">
        <f>IF(L66="","",ROUND(L66-N(I66),2))</f>
        <v/>
      </c>
      <c r="N66" s="18">
        <f>IF(OR(A66&amp;""="",H66="تم التسليم",NOT(ISNUMBER(G66))),"",'الإعدادات'!$B$4-G66)</f>
        <v/>
      </c>
      <c r="O66" s="6">
        <f>IF(A66&amp;""="","",IF(NOT(ISNUMBER(K66)),"خدمة غير مسعّرة",IF(H66="تم التسليم",IF(M66&gt;0,"مسلّم وعليه متبقي",""),IF(N66="","",IF(H66="جاهز",IF(N66&gt;='الإعدادات'!$B$5,"متأخر الاستلام",""),IF(N66&gt;0,"متأخر الغسيل",""))))))</f>
        <v/>
      </c>
      <c r="P66" s="18">
        <f>IF(O66="متأخر الاستلام",COUNTIFS($O$6:$O$1505,"متأخر الاستلام",$N$6:$N$1505,"&gt;"&amp;N66)+COUNTIFS($O$6:O66,"متأخر الاستلام",$N$6:N66,N66),"")</f>
        <v/>
      </c>
    </row>
    <row r="67">
      <c r="A67" s="5" t="n"/>
      <c r="B67" s="13" t="n"/>
      <c r="C67" s="5" t="n"/>
      <c r="D67" s="20" t="n"/>
      <c r="E67" s="5" t="n"/>
      <c r="F67" s="14" t="n"/>
      <c r="G67" s="13" t="n"/>
      <c r="H67" s="5" t="n"/>
      <c r="I67" s="17" t="n"/>
      <c r="J67" s="5" t="n"/>
      <c r="K67" s="19">
        <f>IF(A67&amp;""="","",IFERROR(INDEX('الخدمات'!$B$6:$B$55,MATCH(E67&amp;"",'الخدمات'!$A$6:$A$55,0)),"غير مسعّرة"))</f>
        <v/>
      </c>
      <c r="L67" s="19">
        <f>IF(ISNUMBER(K67),ROUND(N(F67)*K67,2),"")</f>
        <v/>
      </c>
      <c r="M67" s="19">
        <f>IF(L67="","",ROUND(L67-N(I67),2))</f>
        <v/>
      </c>
      <c r="N67" s="18">
        <f>IF(OR(A67&amp;""="",H67="تم التسليم",NOT(ISNUMBER(G67))),"",'الإعدادات'!$B$4-G67)</f>
        <v/>
      </c>
      <c r="O67" s="6">
        <f>IF(A67&amp;""="","",IF(NOT(ISNUMBER(K67)),"خدمة غير مسعّرة",IF(H67="تم التسليم",IF(M67&gt;0,"مسلّم وعليه متبقي",""),IF(N67="","",IF(H67="جاهز",IF(N67&gt;='الإعدادات'!$B$5,"متأخر الاستلام",""),IF(N67&gt;0,"متأخر الغسيل",""))))))</f>
        <v/>
      </c>
      <c r="P67" s="18">
        <f>IF(O67="متأخر الاستلام",COUNTIFS($O$6:$O$1505,"متأخر الاستلام",$N$6:$N$1505,"&gt;"&amp;N67)+COUNTIFS($O$6:O67,"متأخر الاستلام",$N$6:N67,N67),"")</f>
        <v/>
      </c>
    </row>
    <row r="68">
      <c r="A68" s="5" t="n"/>
      <c r="B68" s="13" t="n"/>
      <c r="C68" s="5" t="n"/>
      <c r="D68" s="20" t="n"/>
      <c r="E68" s="5" t="n"/>
      <c r="F68" s="14" t="n"/>
      <c r="G68" s="13" t="n"/>
      <c r="H68" s="5" t="n"/>
      <c r="I68" s="17" t="n"/>
      <c r="J68" s="5" t="n"/>
      <c r="K68" s="19">
        <f>IF(A68&amp;""="","",IFERROR(INDEX('الخدمات'!$B$6:$B$55,MATCH(E68&amp;"",'الخدمات'!$A$6:$A$55,0)),"غير مسعّرة"))</f>
        <v/>
      </c>
      <c r="L68" s="19">
        <f>IF(ISNUMBER(K68),ROUND(N(F68)*K68,2),"")</f>
        <v/>
      </c>
      <c r="M68" s="19">
        <f>IF(L68="","",ROUND(L68-N(I68),2))</f>
        <v/>
      </c>
      <c r="N68" s="18">
        <f>IF(OR(A68&amp;""="",H68="تم التسليم",NOT(ISNUMBER(G68))),"",'الإعدادات'!$B$4-G68)</f>
        <v/>
      </c>
      <c r="O68" s="6">
        <f>IF(A68&amp;""="","",IF(NOT(ISNUMBER(K68)),"خدمة غير مسعّرة",IF(H68="تم التسليم",IF(M68&gt;0,"مسلّم وعليه متبقي",""),IF(N68="","",IF(H68="جاهز",IF(N68&gt;='الإعدادات'!$B$5,"متأخر الاستلام",""),IF(N68&gt;0,"متأخر الغسيل",""))))))</f>
        <v/>
      </c>
      <c r="P68" s="18">
        <f>IF(O68="متأخر الاستلام",COUNTIFS($O$6:$O$1505,"متأخر الاستلام",$N$6:$N$1505,"&gt;"&amp;N68)+COUNTIFS($O$6:O68,"متأخر الاستلام",$N$6:N68,N68),"")</f>
        <v/>
      </c>
    </row>
    <row r="69">
      <c r="A69" s="5" t="n"/>
      <c r="B69" s="13" t="n"/>
      <c r="C69" s="5" t="n"/>
      <c r="D69" s="20" t="n"/>
      <c r="E69" s="5" t="n"/>
      <c r="F69" s="14" t="n"/>
      <c r="G69" s="13" t="n"/>
      <c r="H69" s="5" t="n"/>
      <c r="I69" s="17" t="n"/>
      <c r="J69" s="5" t="n"/>
      <c r="K69" s="19">
        <f>IF(A69&amp;""="","",IFERROR(INDEX('الخدمات'!$B$6:$B$55,MATCH(E69&amp;"",'الخدمات'!$A$6:$A$55,0)),"غير مسعّرة"))</f>
        <v/>
      </c>
      <c r="L69" s="19">
        <f>IF(ISNUMBER(K69),ROUND(N(F69)*K69,2),"")</f>
        <v/>
      </c>
      <c r="M69" s="19">
        <f>IF(L69="","",ROUND(L69-N(I69),2))</f>
        <v/>
      </c>
      <c r="N69" s="18">
        <f>IF(OR(A69&amp;""="",H69="تم التسليم",NOT(ISNUMBER(G69))),"",'الإعدادات'!$B$4-G69)</f>
        <v/>
      </c>
      <c r="O69" s="6">
        <f>IF(A69&amp;""="","",IF(NOT(ISNUMBER(K69)),"خدمة غير مسعّرة",IF(H69="تم التسليم",IF(M69&gt;0,"مسلّم وعليه متبقي",""),IF(N69="","",IF(H69="جاهز",IF(N69&gt;='الإعدادات'!$B$5,"متأخر الاستلام",""),IF(N69&gt;0,"متأخر الغسيل",""))))))</f>
        <v/>
      </c>
      <c r="P69" s="18">
        <f>IF(O69="متأخر الاستلام",COUNTIFS($O$6:$O$1505,"متأخر الاستلام",$N$6:$N$1505,"&gt;"&amp;N69)+COUNTIFS($O$6:O69,"متأخر الاستلام",$N$6:N69,N69),"")</f>
        <v/>
      </c>
    </row>
    <row r="70">
      <c r="A70" s="5" t="n"/>
      <c r="B70" s="13" t="n"/>
      <c r="C70" s="5" t="n"/>
      <c r="D70" s="20" t="n"/>
      <c r="E70" s="5" t="n"/>
      <c r="F70" s="14" t="n"/>
      <c r="G70" s="13" t="n"/>
      <c r="H70" s="5" t="n"/>
      <c r="I70" s="17" t="n"/>
      <c r="J70" s="5" t="n"/>
      <c r="K70" s="19">
        <f>IF(A70&amp;""="","",IFERROR(INDEX('الخدمات'!$B$6:$B$55,MATCH(E70&amp;"",'الخدمات'!$A$6:$A$55,0)),"غير مسعّرة"))</f>
        <v/>
      </c>
      <c r="L70" s="19">
        <f>IF(ISNUMBER(K70),ROUND(N(F70)*K70,2),"")</f>
        <v/>
      </c>
      <c r="M70" s="19">
        <f>IF(L70="","",ROUND(L70-N(I70),2))</f>
        <v/>
      </c>
      <c r="N70" s="18">
        <f>IF(OR(A70&amp;""="",H70="تم التسليم",NOT(ISNUMBER(G70))),"",'الإعدادات'!$B$4-G70)</f>
        <v/>
      </c>
      <c r="O70" s="6">
        <f>IF(A70&amp;""="","",IF(NOT(ISNUMBER(K70)),"خدمة غير مسعّرة",IF(H70="تم التسليم",IF(M70&gt;0,"مسلّم وعليه متبقي",""),IF(N70="","",IF(H70="جاهز",IF(N70&gt;='الإعدادات'!$B$5,"متأخر الاستلام",""),IF(N70&gt;0,"متأخر الغسيل",""))))))</f>
        <v/>
      </c>
      <c r="P70" s="18">
        <f>IF(O70="متأخر الاستلام",COUNTIFS($O$6:$O$1505,"متأخر الاستلام",$N$6:$N$1505,"&gt;"&amp;N70)+COUNTIFS($O$6:O70,"متأخر الاستلام",$N$6:N70,N70),"")</f>
        <v/>
      </c>
    </row>
    <row r="71">
      <c r="A71" s="5" t="n"/>
      <c r="B71" s="13" t="n"/>
      <c r="C71" s="5" t="n"/>
      <c r="D71" s="20" t="n"/>
      <c r="E71" s="5" t="n"/>
      <c r="F71" s="14" t="n"/>
      <c r="G71" s="13" t="n"/>
      <c r="H71" s="5" t="n"/>
      <c r="I71" s="17" t="n"/>
      <c r="J71" s="5" t="n"/>
      <c r="K71" s="19">
        <f>IF(A71&amp;""="","",IFERROR(INDEX('الخدمات'!$B$6:$B$55,MATCH(E71&amp;"",'الخدمات'!$A$6:$A$55,0)),"غير مسعّرة"))</f>
        <v/>
      </c>
      <c r="L71" s="19">
        <f>IF(ISNUMBER(K71),ROUND(N(F71)*K71,2),"")</f>
        <v/>
      </c>
      <c r="M71" s="19">
        <f>IF(L71="","",ROUND(L71-N(I71),2))</f>
        <v/>
      </c>
      <c r="N71" s="18">
        <f>IF(OR(A71&amp;""="",H71="تم التسليم",NOT(ISNUMBER(G71))),"",'الإعدادات'!$B$4-G71)</f>
        <v/>
      </c>
      <c r="O71" s="6">
        <f>IF(A71&amp;""="","",IF(NOT(ISNUMBER(K71)),"خدمة غير مسعّرة",IF(H71="تم التسليم",IF(M71&gt;0,"مسلّم وعليه متبقي",""),IF(N71="","",IF(H71="جاهز",IF(N71&gt;='الإعدادات'!$B$5,"متأخر الاستلام",""),IF(N71&gt;0,"متأخر الغسيل",""))))))</f>
        <v/>
      </c>
      <c r="P71" s="18">
        <f>IF(O71="متأخر الاستلام",COUNTIFS($O$6:$O$1505,"متأخر الاستلام",$N$6:$N$1505,"&gt;"&amp;N71)+COUNTIFS($O$6:O71,"متأخر الاستلام",$N$6:N71,N71),"")</f>
        <v/>
      </c>
    </row>
    <row r="72">
      <c r="A72" s="5" t="n"/>
      <c r="B72" s="13" t="n"/>
      <c r="C72" s="5" t="n"/>
      <c r="D72" s="20" t="n"/>
      <c r="E72" s="5" t="n"/>
      <c r="F72" s="14" t="n"/>
      <c r="G72" s="13" t="n"/>
      <c r="H72" s="5" t="n"/>
      <c r="I72" s="17" t="n"/>
      <c r="J72" s="5" t="n"/>
      <c r="K72" s="19">
        <f>IF(A72&amp;""="","",IFERROR(INDEX('الخدمات'!$B$6:$B$55,MATCH(E72&amp;"",'الخدمات'!$A$6:$A$55,0)),"غير مسعّرة"))</f>
        <v/>
      </c>
      <c r="L72" s="19">
        <f>IF(ISNUMBER(K72),ROUND(N(F72)*K72,2),"")</f>
        <v/>
      </c>
      <c r="M72" s="19">
        <f>IF(L72="","",ROUND(L72-N(I72),2))</f>
        <v/>
      </c>
      <c r="N72" s="18">
        <f>IF(OR(A72&amp;""="",H72="تم التسليم",NOT(ISNUMBER(G72))),"",'الإعدادات'!$B$4-G72)</f>
        <v/>
      </c>
      <c r="O72" s="6">
        <f>IF(A72&amp;""="","",IF(NOT(ISNUMBER(K72)),"خدمة غير مسعّرة",IF(H72="تم التسليم",IF(M72&gt;0,"مسلّم وعليه متبقي",""),IF(N72="","",IF(H72="جاهز",IF(N72&gt;='الإعدادات'!$B$5,"متأخر الاستلام",""),IF(N72&gt;0,"متأخر الغسيل",""))))))</f>
        <v/>
      </c>
      <c r="P72" s="18">
        <f>IF(O72="متأخر الاستلام",COUNTIFS($O$6:$O$1505,"متأخر الاستلام",$N$6:$N$1505,"&gt;"&amp;N72)+COUNTIFS($O$6:O72,"متأخر الاستلام",$N$6:N72,N72),"")</f>
        <v/>
      </c>
    </row>
    <row r="73">
      <c r="A73" s="5" t="n"/>
      <c r="B73" s="13" t="n"/>
      <c r="C73" s="5" t="n"/>
      <c r="D73" s="20" t="n"/>
      <c r="E73" s="5" t="n"/>
      <c r="F73" s="14" t="n"/>
      <c r="G73" s="13" t="n"/>
      <c r="H73" s="5" t="n"/>
      <c r="I73" s="17" t="n"/>
      <c r="J73" s="5" t="n"/>
      <c r="K73" s="19">
        <f>IF(A73&amp;""="","",IFERROR(INDEX('الخدمات'!$B$6:$B$55,MATCH(E73&amp;"",'الخدمات'!$A$6:$A$55,0)),"غير مسعّرة"))</f>
        <v/>
      </c>
      <c r="L73" s="19">
        <f>IF(ISNUMBER(K73),ROUND(N(F73)*K73,2),"")</f>
        <v/>
      </c>
      <c r="M73" s="19">
        <f>IF(L73="","",ROUND(L73-N(I73),2))</f>
        <v/>
      </c>
      <c r="N73" s="18">
        <f>IF(OR(A73&amp;""="",H73="تم التسليم",NOT(ISNUMBER(G73))),"",'الإعدادات'!$B$4-G73)</f>
        <v/>
      </c>
      <c r="O73" s="6">
        <f>IF(A73&amp;""="","",IF(NOT(ISNUMBER(K73)),"خدمة غير مسعّرة",IF(H73="تم التسليم",IF(M73&gt;0,"مسلّم وعليه متبقي",""),IF(N73="","",IF(H73="جاهز",IF(N73&gt;='الإعدادات'!$B$5,"متأخر الاستلام",""),IF(N73&gt;0,"متأخر الغسيل",""))))))</f>
        <v/>
      </c>
      <c r="P73" s="18">
        <f>IF(O73="متأخر الاستلام",COUNTIFS($O$6:$O$1505,"متأخر الاستلام",$N$6:$N$1505,"&gt;"&amp;N73)+COUNTIFS($O$6:O73,"متأخر الاستلام",$N$6:N73,N73),"")</f>
        <v/>
      </c>
    </row>
    <row r="74">
      <c r="A74" s="5" t="n"/>
      <c r="B74" s="13" t="n"/>
      <c r="C74" s="5" t="n"/>
      <c r="D74" s="20" t="n"/>
      <c r="E74" s="5" t="n"/>
      <c r="F74" s="14" t="n"/>
      <c r="G74" s="13" t="n"/>
      <c r="H74" s="5" t="n"/>
      <c r="I74" s="17" t="n"/>
      <c r="J74" s="5" t="n"/>
      <c r="K74" s="19">
        <f>IF(A74&amp;""="","",IFERROR(INDEX('الخدمات'!$B$6:$B$55,MATCH(E74&amp;"",'الخدمات'!$A$6:$A$55,0)),"غير مسعّرة"))</f>
        <v/>
      </c>
      <c r="L74" s="19">
        <f>IF(ISNUMBER(K74),ROUND(N(F74)*K74,2),"")</f>
        <v/>
      </c>
      <c r="M74" s="19">
        <f>IF(L74="","",ROUND(L74-N(I74),2))</f>
        <v/>
      </c>
      <c r="N74" s="18">
        <f>IF(OR(A74&amp;""="",H74="تم التسليم",NOT(ISNUMBER(G74))),"",'الإعدادات'!$B$4-G74)</f>
        <v/>
      </c>
      <c r="O74" s="6">
        <f>IF(A74&amp;""="","",IF(NOT(ISNUMBER(K74)),"خدمة غير مسعّرة",IF(H74="تم التسليم",IF(M74&gt;0,"مسلّم وعليه متبقي",""),IF(N74="","",IF(H74="جاهز",IF(N74&gt;='الإعدادات'!$B$5,"متأخر الاستلام",""),IF(N74&gt;0,"متأخر الغسيل",""))))))</f>
        <v/>
      </c>
      <c r="P74" s="18">
        <f>IF(O74="متأخر الاستلام",COUNTIFS($O$6:$O$1505,"متأخر الاستلام",$N$6:$N$1505,"&gt;"&amp;N74)+COUNTIFS($O$6:O74,"متأخر الاستلام",$N$6:N74,N74),"")</f>
        <v/>
      </c>
    </row>
    <row r="75">
      <c r="A75" s="5" t="n"/>
      <c r="B75" s="13" t="n"/>
      <c r="C75" s="5" t="n"/>
      <c r="D75" s="20" t="n"/>
      <c r="E75" s="5" t="n"/>
      <c r="F75" s="14" t="n"/>
      <c r="G75" s="13" t="n"/>
      <c r="H75" s="5" t="n"/>
      <c r="I75" s="17" t="n"/>
      <c r="J75" s="5" t="n"/>
      <c r="K75" s="19">
        <f>IF(A75&amp;""="","",IFERROR(INDEX('الخدمات'!$B$6:$B$55,MATCH(E75&amp;"",'الخدمات'!$A$6:$A$55,0)),"غير مسعّرة"))</f>
        <v/>
      </c>
      <c r="L75" s="19">
        <f>IF(ISNUMBER(K75),ROUND(N(F75)*K75,2),"")</f>
        <v/>
      </c>
      <c r="M75" s="19">
        <f>IF(L75="","",ROUND(L75-N(I75),2))</f>
        <v/>
      </c>
      <c r="N75" s="18">
        <f>IF(OR(A75&amp;""="",H75="تم التسليم",NOT(ISNUMBER(G75))),"",'الإعدادات'!$B$4-G75)</f>
        <v/>
      </c>
      <c r="O75" s="6">
        <f>IF(A75&amp;""="","",IF(NOT(ISNUMBER(K75)),"خدمة غير مسعّرة",IF(H75="تم التسليم",IF(M75&gt;0,"مسلّم وعليه متبقي",""),IF(N75="","",IF(H75="جاهز",IF(N75&gt;='الإعدادات'!$B$5,"متأخر الاستلام",""),IF(N75&gt;0,"متأخر الغسيل",""))))))</f>
        <v/>
      </c>
      <c r="P75" s="18">
        <f>IF(O75="متأخر الاستلام",COUNTIFS($O$6:$O$1505,"متأخر الاستلام",$N$6:$N$1505,"&gt;"&amp;N75)+COUNTIFS($O$6:O75,"متأخر الاستلام",$N$6:N75,N75),"")</f>
        <v/>
      </c>
    </row>
    <row r="76">
      <c r="A76" s="5" t="n"/>
      <c r="B76" s="13" t="n"/>
      <c r="C76" s="5" t="n"/>
      <c r="D76" s="20" t="n"/>
      <c r="E76" s="5" t="n"/>
      <c r="F76" s="14" t="n"/>
      <c r="G76" s="13" t="n"/>
      <c r="H76" s="5" t="n"/>
      <c r="I76" s="17" t="n"/>
      <c r="J76" s="5" t="n"/>
      <c r="K76" s="19">
        <f>IF(A76&amp;""="","",IFERROR(INDEX('الخدمات'!$B$6:$B$55,MATCH(E76&amp;"",'الخدمات'!$A$6:$A$55,0)),"غير مسعّرة"))</f>
        <v/>
      </c>
      <c r="L76" s="19">
        <f>IF(ISNUMBER(K76),ROUND(N(F76)*K76,2),"")</f>
        <v/>
      </c>
      <c r="M76" s="19">
        <f>IF(L76="","",ROUND(L76-N(I76),2))</f>
        <v/>
      </c>
      <c r="N76" s="18">
        <f>IF(OR(A76&amp;""="",H76="تم التسليم",NOT(ISNUMBER(G76))),"",'الإعدادات'!$B$4-G76)</f>
        <v/>
      </c>
      <c r="O76" s="6">
        <f>IF(A76&amp;""="","",IF(NOT(ISNUMBER(K76)),"خدمة غير مسعّرة",IF(H76="تم التسليم",IF(M76&gt;0,"مسلّم وعليه متبقي",""),IF(N76="","",IF(H76="جاهز",IF(N76&gt;='الإعدادات'!$B$5,"متأخر الاستلام",""),IF(N76&gt;0,"متأخر الغسيل",""))))))</f>
        <v/>
      </c>
      <c r="P76" s="18">
        <f>IF(O76="متأخر الاستلام",COUNTIFS($O$6:$O$1505,"متأخر الاستلام",$N$6:$N$1505,"&gt;"&amp;N76)+COUNTIFS($O$6:O76,"متأخر الاستلام",$N$6:N76,N76),"")</f>
        <v/>
      </c>
    </row>
    <row r="77">
      <c r="A77" s="5" t="n"/>
      <c r="B77" s="13" t="n"/>
      <c r="C77" s="5" t="n"/>
      <c r="D77" s="20" t="n"/>
      <c r="E77" s="5" t="n"/>
      <c r="F77" s="14" t="n"/>
      <c r="G77" s="13" t="n"/>
      <c r="H77" s="5" t="n"/>
      <c r="I77" s="17" t="n"/>
      <c r="J77" s="5" t="n"/>
      <c r="K77" s="19">
        <f>IF(A77&amp;""="","",IFERROR(INDEX('الخدمات'!$B$6:$B$55,MATCH(E77&amp;"",'الخدمات'!$A$6:$A$55,0)),"غير مسعّرة"))</f>
        <v/>
      </c>
      <c r="L77" s="19">
        <f>IF(ISNUMBER(K77),ROUND(N(F77)*K77,2),"")</f>
        <v/>
      </c>
      <c r="M77" s="19">
        <f>IF(L77="","",ROUND(L77-N(I77),2))</f>
        <v/>
      </c>
      <c r="N77" s="18">
        <f>IF(OR(A77&amp;""="",H77="تم التسليم",NOT(ISNUMBER(G77))),"",'الإعدادات'!$B$4-G77)</f>
        <v/>
      </c>
      <c r="O77" s="6">
        <f>IF(A77&amp;""="","",IF(NOT(ISNUMBER(K77)),"خدمة غير مسعّرة",IF(H77="تم التسليم",IF(M77&gt;0,"مسلّم وعليه متبقي",""),IF(N77="","",IF(H77="جاهز",IF(N77&gt;='الإعدادات'!$B$5,"متأخر الاستلام",""),IF(N77&gt;0,"متأخر الغسيل",""))))))</f>
        <v/>
      </c>
      <c r="P77" s="18">
        <f>IF(O77="متأخر الاستلام",COUNTIFS($O$6:$O$1505,"متأخر الاستلام",$N$6:$N$1505,"&gt;"&amp;N77)+COUNTIFS($O$6:O77,"متأخر الاستلام",$N$6:N77,N77),"")</f>
        <v/>
      </c>
    </row>
    <row r="78">
      <c r="A78" s="5" t="n"/>
      <c r="B78" s="13" t="n"/>
      <c r="C78" s="5" t="n"/>
      <c r="D78" s="20" t="n"/>
      <c r="E78" s="5" t="n"/>
      <c r="F78" s="14" t="n"/>
      <c r="G78" s="13" t="n"/>
      <c r="H78" s="5" t="n"/>
      <c r="I78" s="17" t="n"/>
      <c r="J78" s="5" t="n"/>
      <c r="K78" s="19">
        <f>IF(A78&amp;""="","",IFERROR(INDEX('الخدمات'!$B$6:$B$55,MATCH(E78&amp;"",'الخدمات'!$A$6:$A$55,0)),"غير مسعّرة"))</f>
        <v/>
      </c>
      <c r="L78" s="19">
        <f>IF(ISNUMBER(K78),ROUND(N(F78)*K78,2),"")</f>
        <v/>
      </c>
      <c r="M78" s="19">
        <f>IF(L78="","",ROUND(L78-N(I78),2))</f>
        <v/>
      </c>
      <c r="N78" s="18">
        <f>IF(OR(A78&amp;""="",H78="تم التسليم",NOT(ISNUMBER(G78))),"",'الإعدادات'!$B$4-G78)</f>
        <v/>
      </c>
      <c r="O78" s="6">
        <f>IF(A78&amp;""="","",IF(NOT(ISNUMBER(K78)),"خدمة غير مسعّرة",IF(H78="تم التسليم",IF(M78&gt;0,"مسلّم وعليه متبقي",""),IF(N78="","",IF(H78="جاهز",IF(N78&gt;='الإعدادات'!$B$5,"متأخر الاستلام",""),IF(N78&gt;0,"متأخر الغسيل",""))))))</f>
        <v/>
      </c>
      <c r="P78" s="18">
        <f>IF(O78="متأخر الاستلام",COUNTIFS($O$6:$O$1505,"متأخر الاستلام",$N$6:$N$1505,"&gt;"&amp;N78)+COUNTIFS($O$6:O78,"متأخر الاستلام",$N$6:N78,N78),"")</f>
        <v/>
      </c>
    </row>
    <row r="79">
      <c r="A79" s="5" t="n"/>
      <c r="B79" s="13" t="n"/>
      <c r="C79" s="5" t="n"/>
      <c r="D79" s="20" t="n"/>
      <c r="E79" s="5" t="n"/>
      <c r="F79" s="14" t="n"/>
      <c r="G79" s="13" t="n"/>
      <c r="H79" s="5" t="n"/>
      <c r="I79" s="17" t="n"/>
      <c r="J79" s="5" t="n"/>
      <c r="K79" s="19">
        <f>IF(A79&amp;""="","",IFERROR(INDEX('الخدمات'!$B$6:$B$55,MATCH(E79&amp;"",'الخدمات'!$A$6:$A$55,0)),"غير مسعّرة"))</f>
        <v/>
      </c>
      <c r="L79" s="19">
        <f>IF(ISNUMBER(K79),ROUND(N(F79)*K79,2),"")</f>
        <v/>
      </c>
      <c r="M79" s="19">
        <f>IF(L79="","",ROUND(L79-N(I79),2))</f>
        <v/>
      </c>
      <c r="N79" s="18">
        <f>IF(OR(A79&amp;""="",H79="تم التسليم",NOT(ISNUMBER(G79))),"",'الإعدادات'!$B$4-G79)</f>
        <v/>
      </c>
      <c r="O79" s="6">
        <f>IF(A79&amp;""="","",IF(NOT(ISNUMBER(K79)),"خدمة غير مسعّرة",IF(H79="تم التسليم",IF(M79&gt;0,"مسلّم وعليه متبقي",""),IF(N79="","",IF(H79="جاهز",IF(N79&gt;='الإعدادات'!$B$5,"متأخر الاستلام",""),IF(N79&gt;0,"متأخر الغسيل",""))))))</f>
        <v/>
      </c>
      <c r="P79" s="18">
        <f>IF(O79="متأخر الاستلام",COUNTIFS($O$6:$O$1505,"متأخر الاستلام",$N$6:$N$1505,"&gt;"&amp;N79)+COUNTIFS($O$6:O79,"متأخر الاستلام",$N$6:N79,N79),"")</f>
        <v/>
      </c>
    </row>
    <row r="80">
      <c r="A80" s="5" t="n"/>
      <c r="B80" s="13" t="n"/>
      <c r="C80" s="5" t="n"/>
      <c r="D80" s="20" t="n"/>
      <c r="E80" s="5" t="n"/>
      <c r="F80" s="14" t="n"/>
      <c r="G80" s="13" t="n"/>
      <c r="H80" s="5" t="n"/>
      <c r="I80" s="17" t="n"/>
      <c r="J80" s="5" t="n"/>
      <c r="K80" s="19">
        <f>IF(A80&amp;""="","",IFERROR(INDEX('الخدمات'!$B$6:$B$55,MATCH(E80&amp;"",'الخدمات'!$A$6:$A$55,0)),"غير مسعّرة"))</f>
        <v/>
      </c>
      <c r="L80" s="19">
        <f>IF(ISNUMBER(K80),ROUND(N(F80)*K80,2),"")</f>
        <v/>
      </c>
      <c r="M80" s="19">
        <f>IF(L80="","",ROUND(L80-N(I80),2))</f>
        <v/>
      </c>
      <c r="N80" s="18">
        <f>IF(OR(A80&amp;""="",H80="تم التسليم",NOT(ISNUMBER(G80))),"",'الإعدادات'!$B$4-G80)</f>
        <v/>
      </c>
      <c r="O80" s="6">
        <f>IF(A80&amp;""="","",IF(NOT(ISNUMBER(K80)),"خدمة غير مسعّرة",IF(H80="تم التسليم",IF(M80&gt;0,"مسلّم وعليه متبقي",""),IF(N80="","",IF(H80="جاهز",IF(N80&gt;='الإعدادات'!$B$5,"متأخر الاستلام",""),IF(N80&gt;0,"متأخر الغسيل",""))))))</f>
        <v/>
      </c>
      <c r="P80" s="18">
        <f>IF(O80="متأخر الاستلام",COUNTIFS($O$6:$O$1505,"متأخر الاستلام",$N$6:$N$1505,"&gt;"&amp;N80)+COUNTIFS($O$6:O80,"متأخر الاستلام",$N$6:N80,N80),"")</f>
        <v/>
      </c>
    </row>
    <row r="81">
      <c r="A81" s="5" t="n"/>
      <c r="B81" s="13" t="n"/>
      <c r="C81" s="5" t="n"/>
      <c r="D81" s="20" t="n"/>
      <c r="E81" s="5" t="n"/>
      <c r="F81" s="14" t="n"/>
      <c r="G81" s="13" t="n"/>
      <c r="H81" s="5" t="n"/>
      <c r="I81" s="17" t="n"/>
      <c r="J81" s="5" t="n"/>
      <c r="K81" s="19">
        <f>IF(A81&amp;""="","",IFERROR(INDEX('الخدمات'!$B$6:$B$55,MATCH(E81&amp;"",'الخدمات'!$A$6:$A$55,0)),"غير مسعّرة"))</f>
        <v/>
      </c>
      <c r="L81" s="19">
        <f>IF(ISNUMBER(K81),ROUND(N(F81)*K81,2),"")</f>
        <v/>
      </c>
      <c r="M81" s="19">
        <f>IF(L81="","",ROUND(L81-N(I81),2))</f>
        <v/>
      </c>
      <c r="N81" s="18">
        <f>IF(OR(A81&amp;""="",H81="تم التسليم",NOT(ISNUMBER(G81))),"",'الإعدادات'!$B$4-G81)</f>
        <v/>
      </c>
      <c r="O81" s="6">
        <f>IF(A81&amp;""="","",IF(NOT(ISNUMBER(K81)),"خدمة غير مسعّرة",IF(H81="تم التسليم",IF(M81&gt;0,"مسلّم وعليه متبقي",""),IF(N81="","",IF(H81="جاهز",IF(N81&gt;='الإعدادات'!$B$5,"متأخر الاستلام",""),IF(N81&gt;0,"متأخر الغسيل",""))))))</f>
        <v/>
      </c>
      <c r="P81" s="18">
        <f>IF(O81="متأخر الاستلام",COUNTIFS($O$6:$O$1505,"متأخر الاستلام",$N$6:$N$1505,"&gt;"&amp;N81)+COUNTIFS($O$6:O81,"متأخر الاستلام",$N$6:N81,N81),"")</f>
        <v/>
      </c>
    </row>
    <row r="82">
      <c r="A82" s="5" t="n"/>
      <c r="B82" s="13" t="n"/>
      <c r="C82" s="5" t="n"/>
      <c r="D82" s="20" t="n"/>
      <c r="E82" s="5" t="n"/>
      <c r="F82" s="14" t="n"/>
      <c r="G82" s="13" t="n"/>
      <c r="H82" s="5" t="n"/>
      <c r="I82" s="17" t="n"/>
      <c r="J82" s="5" t="n"/>
      <c r="K82" s="19">
        <f>IF(A82&amp;""="","",IFERROR(INDEX('الخدمات'!$B$6:$B$55,MATCH(E82&amp;"",'الخدمات'!$A$6:$A$55,0)),"غير مسعّرة"))</f>
        <v/>
      </c>
      <c r="L82" s="19">
        <f>IF(ISNUMBER(K82),ROUND(N(F82)*K82,2),"")</f>
        <v/>
      </c>
      <c r="M82" s="19">
        <f>IF(L82="","",ROUND(L82-N(I82),2))</f>
        <v/>
      </c>
      <c r="N82" s="18">
        <f>IF(OR(A82&amp;""="",H82="تم التسليم",NOT(ISNUMBER(G82))),"",'الإعدادات'!$B$4-G82)</f>
        <v/>
      </c>
      <c r="O82" s="6">
        <f>IF(A82&amp;""="","",IF(NOT(ISNUMBER(K82)),"خدمة غير مسعّرة",IF(H82="تم التسليم",IF(M82&gt;0,"مسلّم وعليه متبقي",""),IF(N82="","",IF(H82="جاهز",IF(N82&gt;='الإعدادات'!$B$5,"متأخر الاستلام",""),IF(N82&gt;0,"متأخر الغسيل",""))))))</f>
        <v/>
      </c>
      <c r="P82" s="18">
        <f>IF(O82="متأخر الاستلام",COUNTIFS($O$6:$O$1505,"متأخر الاستلام",$N$6:$N$1505,"&gt;"&amp;N82)+COUNTIFS($O$6:O82,"متأخر الاستلام",$N$6:N82,N82),"")</f>
        <v/>
      </c>
    </row>
    <row r="83">
      <c r="A83" s="5" t="n"/>
      <c r="B83" s="13" t="n"/>
      <c r="C83" s="5" t="n"/>
      <c r="D83" s="20" t="n"/>
      <c r="E83" s="5" t="n"/>
      <c r="F83" s="14" t="n"/>
      <c r="G83" s="13" t="n"/>
      <c r="H83" s="5" t="n"/>
      <c r="I83" s="17" t="n"/>
      <c r="J83" s="5" t="n"/>
      <c r="K83" s="19">
        <f>IF(A83&amp;""="","",IFERROR(INDEX('الخدمات'!$B$6:$B$55,MATCH(E83&amp;"",'الخدمات'!$A$6:$A$55,0)),"غير مسعّرة"))</f>
        <v/>
      </c>
      <c r="L83" s="19">
        <f>IF(ISNUMBER(K83),ROUND(N(F83)*K83,2),"")</f>
        <v/>
      </c>
      <c r="M83" s="19">
        <f>IF(L83="","",ROUND(L83-N(I83),2))</f>
        <v/>
      </c>
      <c r="N83" s="18">
        <f>IF(OR(A83&amp;""="",H83="تم التسليم",NOT(ISNUMBER(G83))),"",'الإعدادات'!$B$4-G83)</f>
        <v/>
      </c>
      <c r="O83" s="6">
        <f>IF(A83&amp;""="","",IF(NOT(ISNUMBER(K83)),"خدمة غير مسعّرة",IF(H83="تم التسليم",IF(M83&gt;0,"مسلّم وعليه متبقي",""),IF(N83="","",IF(H83="جاهز",IF(N83&gt;='الإعدادات'!$B$5,"متأخر الاستلام",""),IF(N83&gt;0,"متأخر الغسيل",""))))))</f>
        <v/>
      </c>
      <c r="P83" s="18">
        <f>IF(O83="متأخر الاستلام",COUNTIFS($O$6:$O$1505,"متأخر الاستلام",$N$6:$N$1505,"&gt;"&amp;N83)+COUNTIFS($O$6:O83,"متأخر الاستلام",$N$6:N83,N83),"")</f>
        <v/>
      </c>
    </row>
    <row r="84">
      <c r="A84" s="5" t="n"/>
      <c r="B84" s="13" t="n"/>
      <c r="C84" s="5" t="n"/>
      <c r="D84" s="20" t="n"/>
      <c r="E84" s="5" t="n"/>
      <c r="F84" s="14" t="n"/>
      <c r="G84" s="13" t="n"/>
      <c r="H84" s="5" t="n"/>
      <c r="I84" s="17" t="n"/>
      <c r="J84" s="5" t="n"/>
      <c r="K84" s="19">
        <f>IF(A84&amp;""="","",IFERROR(INDEX('الخدمات'!$B$6:$B$55,MATCH(E84&amp;"",'الخدمات'!$A$6:$A$55,0)),"غير مسعّرة"))</f>
        <v/>
      </c>
      <c r="L84" s="19">
        <f>IF(ISNUMBER(K84),ROUND(N(F84)*K84,2),"")</f>
        <v/>
      </c>
      <c r="M84" s="19">
        <f>IF(L84="","",ROUND(L84-N(I84),2))</f>
        <v/>
      </c>
      <c r="N84" s="18">
        <f>IF(OR(A84&amp;""="",H84="تم التسليم",NOT(ISNUMBER(G84))),"",'الإعدادات'!$B$4-G84)</f>
        <v/>
      </c>
      <c r="O84" s="6">
        <f>IF(A84&amp;""="","",IF(NOT(ISNUMBER(K84)),"خدمة غير مسعّرة",IF(H84="تم التسليم",IF(M84&gt;0,"مسلّم وعليه متبقي",""),IF(N84="","",IF(H84="جاهز",IF(N84&gt;='الإعدادات'!$B$5,"متأخر الاستلام",""),IF(N84&gt;0,"متأخر الغسيل",""))))))</f>
        <v/>
      </c>
      <c r="P84" s="18">
        <f>IF(O84="متأخر الاستلام",COUNTIFS($O$6:$O$1505,"متأخر الاستلام",$N$6:$N$1505,"&gt;"&amp;N84)+COUNTIFS($O$6:O84,"متأخر الاستلام",$N$6:N84,N84),"")</f>
        <v/>
      </c>
    </row>
    <row r="85">
      <c r="A85" s="5" t="n"/>
      <c r="B85" s="13" t="n"/>
      <c r="C85" s="5" t="n"/>
      <c r="D85" s="20" t="n"/>
      <c r="E85" s="5" t="n"/>
      <c r="F85" s="14" t="n"/>
      <c r="G85" s="13" t="n"/>
      <c r="H85" s="5" t="n"/>
      <c r="I85" s="17" t="n"/>
      <c r="J85" s="5" t="n"/>
      <c r="K85" s="19">
        <f>IF(A85&amp;""="","",IFERROR(INDEX('الخدمات'!$B$6:$B$55,MATCH(E85&amp;"",'الخدمات'!$A$6:$A$55,0)),"غير مسعّرة"))</f>
        <v/>
      </c>
      <c r="L85" s="19">
        <f>IF(ISNUMBER(K85),ROUND(N(F85)*K85,2),"")</f>
        <v/>
      </c>
      <c r="M85" s="19">
        <f>IF(L85="","",ROUND(L85-N(I85),2))</f>
        <v/>
      </c>
      <c r="N85" s="18">
        <f>IF(OR(A85&amp;""="",H85="تم التسليم",NOT(ISNUMBER(G85))),"",'الإعدادات'!$B$4-G85)</f>
        <v/>
      </c>
      <c r="O85" s="6">
        <f>IF(A85&amp;""="","",IF(NOT(ISNUMBER(K85)),"خدمة غير مسعّرة",IF(H85="تم التسليم",IF(M85&gt;0,"مسلّم وعليه متبقي",""),IF(N85="","",IF(H85="جاهز",IF(N85&gt;='الإعدادات'!$B$5,"متأخر الاستلام",""),IF(N85&gt;0,"متأخر الغسيل",""))))))</f>
        <v/>
      </c>
      <c r="P85" s="18">
        <f>IF(O85="متأخر الاستلام",COUNTIFS($O$6:$O$1505,"متأخر الاستلام",$N$6:$N$1505,"&gt;"&amp;N85)+COUNTIFS($O$6:O85,"متأخر الاستلام",$N$6:N85,N85),"")</f>
        <v/>
      </c>
    </row>
    <row r="86">
      <c r="A86" s="5" t="n"/>
      <c r="B86" s="13" t="n"/>
      <c r="C86" s="5" t="n"/>
      <c r="D86" s="20" t="n"/>
      <c r="E86" s="5" t="n"/>
      <c r="F86" s="14" t="n"/>
      <c r="G86" s="13" t="n"/>
      <c r="H86" s="5" t="n"/>
      <c r="I86" s="17" t="n"/>
      <c r="J86" s="5" t="n"/>
      <c r="K86" s="19">
        <f>IF(A86&amp;""="","",IFERROR(INDEX('الخدمات'!$B$6:$B$55,MATCH(E86&amp;"",'الخدمات'!$A$6:$A$55,0)),"غير مسعّرة"))</f>
        <v/>
      </c>
      <c r="L86" s="19">
        <f>IF(ISNUMBER(K86),ROUND(N(F86)*K86,2),"")</f>
        <v/>
      </c>
      <c r="M86" s="19">
        <f>IF(L86="","",ROUND(L86-N(I86),2))</f>
        <v/>
      </c>
      <c r="N86" s="18">
        <f>IF(OR(A86&amp;""="",H86="تم التسليم",NOT(ISNUMBER(G86))),"",'الإعدادات'!$B$4-G86)</f>
        <v/>
      </c>
      <c r="O86" s="6">
        <f>IF(A86&amp;""="","",IF(NOT(ISNUMBER(K86)),"خدمة غير مسعّرة",IF(H86="تم التسليم",IF(M86&gt;0,"مسلّم وعليه متبقي",""),IF(N86="","",IF(H86="جاهز",IF(N86&gt;='الإعدادات'!$B$5,"متأخر الاستلام",""),IF(N86&gt;0,"متأخر الغسيل",""))))))</f>
        <v/>
      </c>
      <c r="P86" s="18">
        <f>IF(O86="متأخر الاستلام",COUNTIFS($O$6:$O$1505,"متأخر الاستلام",$N$6:$N$1505,"&gt;"&amp;N86)+COUNTIFS($O$6:O86,"متأخر الاستلام",$N$6:N86,N86),"")</f>
        <v/>
      </c>
    </row>
    <row r="87">
      <c r="A87" s="5" t="n"/>
      <c r="B87" s="13" t="n"/>
      <c r="C87" s="5" t="n"/>
      <c r="D87" s="20" t="n"/>
      <c r="E87" s="5" t="n"/>
      <c r="F87" s="14" t="n"/>
      <c r="G87" s="13" t="n"/>
      <c r="H87" s="5" t="n"/>
      <c r="I87" s="17" t="n"/>
      <c r="J87" s="5" t="n"/>
      <c r="K87" s="19">
        <f>IF(A87&amp;""="","",IFERROR(INDEX('الخدمات'!$B$6:$B$55,MATCH(E87&amp;"",'الخدمات'!$A$6:$A$55,0)),"غير مسعّرة"))</f>
        <v/>
      </c>
      <c r="L87" s="19">
        <f>IF(ISNUMBER(K87),ROUND(N(F87)*K87,2),"")</f>
        <v/>
      </c>
      <c r="M87" s="19">
        <f>IF(L87="","",ROUND(L87-N(I87),2))</f>
        <v/>
      </c>
      <c r="N87" s="18">
        <f>IF(OR(A87&amp;""="",H87="تم التسليم",NOT(ISNUMBER(G87))),"",'الإعدادات'!$B$4-G87)</f>
        <v/>
      </c>
      <c r="O87" s="6">
        <f>IF(A87&amp;""="","",IF(NOT(ISNUMBER(K87)),"خدمة غير مسعّرة",IF(H87="تم التسليم",IF(M87&gt;0,"مسلّم وعليه متبقي",""),IF(N87="","",IF(H87="جاهز",IF(N87&gt;='الإعدادات'!$B$5,"متأخر الاستلام",""),IF(N87&gt;0,"متأخر الغسيل",""))))))</f>
        <v/>
      </c>
      <c r="P87" s="18">
        <f>IF(O87="متأخر الاستلام",COUNTIFS($O$6:$O$1505,"متأخر الاستلام",$N$6:$N$1505,"&gt;"&amp;N87)+COUNTIFS($O$6:O87,"متأخر الاستلام",$N$6:N87,N87),"")</f>
        <v/>
      </c>
    </row>
    <row r="88">
      <c r="A88" s="5" t="n"/>
      <c r="B88" s="13" t="n"/>
      <c r="C88" s="5" t="n"/>
      <c r="D88" s="20" t="n"/>
      <c r="E88" s="5" t="n"/>
      <c r="F88" s="14" t="n"/>
      <c r="G88" s="13" t="n"/>
      <c r="H88" s="5" t="n"/>
      <c r="I88" s="17" t="n"/>
      <c r="J88" s="5" t="n"/>
      <c r="K88" s="19">
        <f>IF(A88&amp;""="","",IFERROR(INDEX('الخدمات'!$B$6:$B$55,MATCH(E88&amp;"",'الخدمات'!$A$6:$A$55,0)),"غير مسعّرة"))</f>
        <v/>
      </c>
      <c r="L88" s="19">
        <f>IF(ISNUMBER(K88),ROUND(N(F88)*K88,2),"")</f>
        <v/>
      </c>
      <c r="M88" s="19">
        <f>IF(L88="","",ROUND(L88-N(I88),2))</f>
        <v/>
      </c>
      <c r="N88" s="18">
        <f>IF(OR(A88&amp;""="",H88="تم التسليم",NOT(ISNUMBER(G88))),"",'الإعدادات'!$B$4-G88)</f>
        <v/>
      </c>
      <c r="O88" s="6">
        <f>IF(A88&amp;""="","",IF(NOT(ISNUMBER(K88)),"خدمة غير مسعّرة",IF(H88="تم التسليم",IF(M88&gt;0,"مسلّم وعليه متبقي",""),IF(N88="","",IF(H88="جاهز",IF(N88&gt;='الإعدادات'!$B$5,"متأخر الاستلام",""),IF(N88&gt;0,"متأخر الغسيل",""))))))</f>
        <v/>
      </c>
      <c r="P88" s="18">
        <f>IF(O88="متأخر الاستلام",COUNTIFS($O$6:$O$1505,"متأخر الاستلام",$N$6:$N$1505,"&gt;"&amp;N88)+COUNTIFS($O$6:O88,"متأخر الاستلام",$N$6:N88,N88),"")</f>
        <v/>
      </c>
    </row>
    <row r="89">
      <c r="A89" s="5" t="n"/>
      <c r="B89" s="13" t="n"/>
      <c r="C89" s="5" t="n"/>
      <c r="D89" s="20" t="n"/>
      <c r="E89" s="5" t="n"/>
      <c r="F89" s="14" t="n"/>
      <c r="G89" s="13" t="n"/>
      <c r="H89" s="5" t="n"/>
      <c r="I89" s="17" t="n"/>
      <c r="J89" s="5" t="n"/>
      <c r="K89" s="19">
        <f>IF(A89&amp;""="","",IFERROR(INDEX('الخدمات'!$B$6:$B$55,MATCH(E89&amp;"",'الخدمات'!$A$6:$A$55,0)),"غير مسعّرة"))</f>
        <v/>
      </c>
      <c r="L89" s="19">
        <f>IF(ISNUMBER(K89),ROUND(N(F89)*K89,2),"")</f>
        <v/>
      </c>
      <c r="M89" s="19">
        <f>IF(L89="","",ROUND(L89-N(I89),2))</f>
        <v/>
      </c>
      <c r="N89" s="18">
        <f>IF(OR(A89&amp;""="",H89="تم التسليم",NOT(ISNUMBER(G89))),"",'الإعدادات'!$B$4-G89)</f>
        <v/>
      </c>
      <c r="O89" s="6">
        <f>IF(A89&amp;""="","",IF(NOT(ISNUMBER(K89)),"خدمة غير مسعّرة",IF(H89="تم التسليم",IF(M89&gt;0,"مسلّم وعليه متبقي",""),IF(N89="","",IF(H89="جاهز",IF(N89&gt;='الإعدادات'!$B$5,"متأخر الاستلام",""),IF(N89&gt;0,"متأخر الغسيل",""))))))</f>
        <v/>
      </c>
      <c r="P89" s="18">
        <f>IF(O89="متأخر الاستلام",COUNTIFS($O$6:$O$1505,"متأخر الاستلام",$N$6:$N$1505,"&gt;"&amp;N89)+COUNTIFS($O$6:O89,"متأخر الاستلام",$N$6:N89,N89),"")</f>
        <v/>
      </c>
    </row>
    <row r="90">
      <c r="A90" s="5" t="n"/>
      <c r="B90" s="13" t="n"/>
      <c r="C90" s="5" t="n"/>
      <c r="D90" s="20" t="n"/>
      <c r="E90" s="5" t="n"/>
      <c r="F90" s="14" t="n"/>
      <c r="G90" s="13" t="n"/>
      <c r="H90" s="5" t="n"/>
      <c r="I90" s="17" t="n"/>
      <c r="J90" s="5" t="n"/>
      <c r="K90" s="19">
        <f>IF(A90&amp;""="","",IFERROR(INDEX('الخدمات'!$B$6:$B$55,MATCH(E90&amp;"",'الخدمات'!$A$6:$A$55,0)),"غير مسعّرة"))</f>
        <v/>
      </c>
      <c r="L90" s="19">
        <f>IF(ISNUMBER(K90),ROUND(N(F90)*K90,2),"")</f>
        <v/>
      </c>
      <c r="M90" s="19">
        <f>IF(L90="","",ROUND(L90-N(I90),2))</f>
        <v/>
      </c>
      <c r="N90" s="18">
        <f>IF(OR(A90&amp;""="",H90="تم التسليم",NOT(ISNUMBER(G90))),"",'الإعدادات'!$B$4-G90)</f>
        <v/>
      </c>
      <c r="O90" s="6">
        <f>IF(A90&amp;""="","",IF(NOT(ISNUMBER(K90)),"خدمة غير مسعّرة",IF(H90="تم التسليم",IF(M90&gt;0,"مسلّم وعليه متبقي",""),IF(N90="","",IF(H90="جاهز",IF(N90&gt;='الإعدادات'!$B$5,"متأخر الاستلام",""),IF(N90&gt;0,"متأخر الغسيل",""))))))</f>
        <v/>
      </c>
      <c r="P90" s="18">
        <f>IF(O90="متأخر الاستلام",COUNTIFS($O$6:$O$1505,"متأخر الاستلام",$N$6:$N$1505,"&gt;"&amp;N90)+COUNTIFS($O$6:O90,"متأخر الاستلام",$N$6:N90,N90),"")</f>
        <v/>
      </c>
    </row>
    <row r="91">
      <c r="A91" s="5" t="n"/>
      <c r="B91" s="13" t="n"/>
      <c r="C91" s="5" t="n"/>
      <c r="D91" s="20" t="n"/>
      <c r="E91" s="5" t="n"/>
      <c r="F91" s="14" t="n"/>
      <c r="G91" s="13" t="n"/>
      <c r="H91" s="5" t="n"/>
      <c r="I91" s="17" t="n"/>
      <c r="J91" s="5" t="n"/>
      <c r="K91" s="19">
        <f>IF(A91&amp;""="","",IFERROR(INDEX('الخدمات'!$B$6:$B$55,MATCH(E91&amp;"",'الخدمات'!$A$6:$A$55,0)),"غير مسعّرة"))</f>
        <v/>
      </c>
      <c r="L91" s="19">
        <f>IF(ISNUMBER(K91),ROUND(N(F91)*K91,2),"")</f>
        <v/>
      </c>
      <c r="M91" s="19">
        <f>IF(L91="","",ROUND(L91-N(I91),2))</f>
        <v/>
      </c>
      <c r="N91" s="18">
        <f>IF(OR(A91&amp;""="",H91="تم التسليم",NOT(ISNUMBER(G91))),"",'الإعدادات'!$B$4-G91)</f>
        <v/>
      </c>
      <c r="O91" s="6">
        <f>IF(A91&amp;""="","",IF(NOT(ISNUMBER(K91)),"خدمة غير مسعّرة",IF(H91="تم التسليم",IF(M91&gt;0,"مسلّم وعليه متبقي",""),IF(N91="","",IF(H91="جاهز",IF(N91&gt;='الإعدادات'!$B$5,"متأخر الاستلام",""),IF(N91&gt;0,"متأخر الغسيل",""))))))</f>
        <v/>
      </c>
      <c r="P91" s="18">
        <f>IF(O91="متأخر الاستلام",COUNTIFS($O$6:$O$1505,"متأخر الاستلام",$N$6:$N$1505,"&gt;"&amp;N91)+COUNTIFS($O$6:O91,"متأخر الاستلام",$N$6:N91,N91),"")</f>
        <v/>
      </c>
    </row>
    <row r="92">
      <c r="A92" s="5" t="n"/>
      <c r="B92" s="13" t="n"/>
      <c r="C92" s="5" t="n"/>
      <c r="D92" s="20" t="n"/>
      <c r="E92" s="5" t="n"/>
      <c r="F92" s="14" t="n"/>
      <c r="G92" s="13" t="n"/>
      <c r="H92" s="5" t="n"/>
      <c r="I92" s="17" t="n"/>
      <c r="J92" s="5" t="n"/>
      <c r="K92" s="19">
        <f>IF(A92&amp;""="","",IFERROR(INDEX('الخدمات'!$B$6:$B$55,MATCH(E92&amp;"",'الخدمات'!$A$6:$A$55,0)),"غير مسعّرة"))</f>
        <v/>
      </c>
      <c r="L92" s="19">
        <f>IF(ISNUMBER(K92),ROUND(N(F92)*K92,2),"")</f>
        <v/>
      </c>
      <c r="M92" s="19">
        <f>IF(L92="","",ROUND(L92-N(I92),2))</f>
        <v/>
      </c>
      <c r="N92" s="18">
        <f>IF(OR(A92&amp;""="",H92="تم التسليم",NOT(ISNUMBER(G92))),"",'الإعدادات'!$B$4-G92)</f>
        <v/>
      </c>
      <c r="O92" s="6">
        <f>IF(A92&amp;""="","",IF(NOT(ISNUMBER(K92)),"خدمة غير مسعّرة",IF(H92="تم التسليم",IF(M92&gt;0,"مسلّم وعليه متبقي",""),IF(N92="","",IF(H92="جاهز",IF(N92&gt;='الإعدادات'!$B$5,"متأخر الاستلام",""),IF(N92&gt;0,"متأخر الغسيل",""))))))</f>
        <v/>
      </c>
      <c r="P92" s="18">
        <f>IF(O92="متأخر الاستلام",COUNTIFS($O$6:$O$1505,"متأخر الاستلام",$N$6:$N$1505,"&gt;"&amp;N92)+COUNTIFS($O$6:O92,"متأخر الاستلام",$N$6:N92,N92),"")</f>
        <v/>
      </c>
    </row>
    <row r="93">
      <c r="A93" s="5" t="n"/>
      <c r="B93" s="13" t="n"/>
      <c r="C93" s="5" t="n"/>
      <c r="D93" s="20" t="n"/>
      <c r="E93" s="5" t="n"/>
      <c r="F93" s="14" t="n"/>
      <c r="G93" s="13" t="n"/>
      <c r="H93" s="5" t="n"/>
      <c r="I93" s="17" t="n"/>
      <c r="J93" s="5" t="n"/>
      <c r="K93" s="19">
        <f>IF(A93&amp;""="","",IFERROR(INDEX('الخدمات'!$B$6:$B$55,MATCH(E93&amp;"",'الخدمات'!$A$6:$A$55,0)),"غير مسعّرة"))</f>
        <v/>
      </c>
      <c r="L93" s="19">
        <f>IF(ISNUMBER(K93),ROUND(N(F93)*K93,2),"")</f>
        <v/>
      </c>
      <c r="M93" s="19">
        <f>IF(L93="","",ROUND(L93-N(I93),2))</f>
        <v/>
      </c>
      <c r="N93" s="18">
        <f>IF(OR(A93&amp;""="",H93="تم التسليم",NOT(ISNUMBER(G93))),"",'الإعدادات'!$B$4-G93)</f>
        <v/>
      </c>
      <c r="O93" s="6">
        <f>IF(A93&amp;""="","",IF(NOT(ISNUMBER(K93)),"خدمة غير مسعّرة",IF(H93="تم التسليم",IF(M93&gt;0,"مسلّم وعليه متبقي",""),IF(N93="","",IF(H93="جاهز",IF(N93&gt;='الإعدادات'!$B$5,"متأخر الاستلام",""),IF(N93&gt;0,"متأخر الغسيل",""))))))</f>
        <v/>
      </c>
      <c r="P93" s="18">
        <f>IF(O93="متأخر الاستلام",COUNTIFS($O$6:$O$1505,"متأخر الاستلام",$N$6:$N$1505,"&gt;"&amp;N93)+COUNTIFS($O$6:O93,"متأخر الاستلام",$N$6:N93,N93),"")</f>
        <v/>
      </c>
    </row>
    <row r="94">
      <c r="A94" s="5" t="n"/>
      <c r="B94" s="13" t="n"/>
      <c r="C94" s="5" t="n"/>
      <c r="D94" s="20" t="n"/>
      <c r="E94" s="5" t="n"/>
      <c r="F94" s="14" t="n"/>
      <c r="G94" s="13" t="n"/>
      <c r="H94" s="5" t="n"/>
      <c r="I94" s="17" t="n"/>
      <c r="J94" s="5" t="n"/>
      <c r="K94" s="19">
        <f>IF(A94&amp;""="","",IFERROR(INDEX('الخدمات'!$B$6:$B$55,MATCH(E94&amp;"",'الخدمات'!$A$6:$A$55,0)),"غير مسعّرة"))</f>
        <v/>
      </c>
      <c r="L94" s="19">
        <f>IF(ISNUMBER(K94),ROUND(N(F94)*K94,2),"")</f>
        <v/>
      </c>
      <c r="M94" s="19">
        <f>IF(L94="","",ROUND(L94-N(I94),2))</f>
        <v/>
      </c>
      <c r="N94" s="18">
        <f>IF(OR(A94&amp;""="",H94="تم التسليم",NOT(ISNUMBER(G94))),"",'الإعدادات'!$B$4-G94)</f>
        <v/>
      </c>
      <c r="O94" s="6">
        <f>IF(A94&amp;""="","",IF(NOT(ISNUMBER(K94)),"خدمة غير مسعّرة",IF(H94="تم التسليم",IF(M94&gt;0,"مسلّم وعليه متبقي",""),IF(N94="","",IF(H94="جاهز",IF(N94&gt;='الإعدادات'!$B$5,"متأخر الاستلام",""),IF(N94&gt;0,"متأخر الغسيل",""))))))</f>
        <v/>
      </c>
      <c r="P94" s="18">
        <f>IF(O94="متأخر الاستلام",COUNTIFS($O$6:$O$1505,"متأخر الاستلام",$N$6:$N$1505,"&gt;"&amp;N94)+COUNTIFS($O$6:O94,"متأخر الاستلام",$N$6:N94,N94),"")</f>
        <v/>
      </c>
    </row>
    <row r="95">
      <c r="A95" s="5" t="n"/>
      <c r="B95" s="13" t="n"/>
      <c r="C95" s="5" t="n"/>
      <c r="D95" s="20" t="n"/>
      <c r="E95" s="5" t="n"/>
      <c r="F95" s="14" t="n"/>
      <c r="G95" s="13" t="n"/>
      <c r="H95" s="5" t="n"/>
      <c r="I95" s="17" t="n"/>
      <c r="J95" s="5" t="n"/>
      <c r="K95" s="19">
        <f>IF(A95&amp;""="","",IFERROR(INDEX('الخدمات'!$B$6:$B$55,MATCH(E95&amp;"",'الخدمات'!$A$6:$A$55,0)),"غير مسعّرة"))</f>
        <v/>
      </c>
      <c r="L95" s="19">
        <f>IF(ISNUMBER(K95),ROUND(N(F95)*K95,2),"")</f>
        <v/>
      </c>
      <c r="M95" s="19">
        <f>IF(L95="","",ROUND(L95-N(I95),2))</f>
        <v/>
      </c>
      <c r="N95" s="18">
        <f>IF(OR(A95&amp;""="",H95="تم التسليم",NOT(ISNUMBER(G95))),"",'الإعدادات'!$B$4-G95)</f>
        <v/>
      </c>
      <c r="O95" s="6">
        <f>IF(A95&amp;""="","",IF(NOT(ISNUMBER(K95)),"خدمة غير مسعّرة",IF(H95="تم التسليم",IF(M95&gt;0,"مسلّم وعليه متبقي",""),IF(N95="","",IF(H95="جاهز",IF(N95&gt;='الإعدادات'!$B$5,"متأخر الاستلام",""),IF(N95&gt;0,"متأخر الغسيل",""))))))</f>
        <v/>
      </c>
      <c r="P95" s="18">
        <f>IF(O95="متأخر الاستلام",COUNTIFS($O$6:$O$1505,"متأخر الاستلام",$N$6:$N$1505,"&gt;"&amp;N95)+COUNTIFS($O$6:O95,"متأخر الاستلام",$N$6:N95,N95),"")</f>
        <v/>
      </c>
    </row>
    <row r="96">
      <c r="A96" s="5" t="n"/>
      <c r="B96" s="13" t="n"/>
      <c r="C96" s="5" t="n"/>
      <c r="D96" s="20" t="n"/>
      <c r="E96" s="5" t="n"/>
      <c r="F96" s="14" t="n"/>
      <c r="G96" s="13" t="n"/>
      <c r="H96" s="5" t="n"/>
      <c r="I96" s="17" t="n"/>
      <c r="J96" s="5" t="n"/>
      <c r="K96" s="19">
        <f>IF(A96&amp;""="","",IFERROR(INDEX('الخدمات'!$B$6:$B$55,MATCH(E96&amp;"",'الخدمات'!$A$6:$A$55,0)),"غير مسعّرة"))</f>
        <v/>
      </c>
      <c r="L96" s="19">
        <f>IF(ISNUMBER(K96),ROUND(N(F96)*K96,2),"")</f>
        <v/>
      </c>
      <c r="M96" s="19">
        <f>IF(L96="","",ROUND(L96-N(I96),2))</f>
        <v/>
      </c>
      <c r="N96" s="18">
        <f>IF(OR(A96&amp;""="",H96="تم التسليم",NOT(ISNUMBER(G96))),"",'الإعدادات'!$B$4-G96)</f>
        <v/>
      </c>
      <c r="O96" s="6">
        <f>IF(A96&amp;""="","",IF(NOT(ISNUMBER(K96)),"خدمة غير مسعّرة",IF(H96="تم التسليم",IF(M96&gt;0,"مسلّم وعليه متبقي",""),IF(N96="","",IF(H96="جاهز",IF(N96&gt;='الإعدادات'!$B$5,"متأخر الاستلام",""),IF(N96&gt;0,"متأخر الغسيل",""))))))</f>
        <v/>
      </c>
      <c r="P96" s="18">
        <f>IF(O96="متأخر الاستلام",COUNTIFS($O$6:$O$1505,"متأخر الاستلام",$N$6:$N$1505,"&gt;"&amp;N96)+COUNTIFS($O$6:O96,"متأخر الاستلام",$N$6:N96,N96),"")</f>
        <v/>
      </c>
    </row>
    <row r="97">
      <c r="A97" s="5" t="n"/>
      <c r="B97" s="13" t="n"/>
      <c r="C97" s="5" t="n"/>
      <c r="D97" s="20" t="n"/>
      <c r="E97" s="5" t="n"/>
      <c r="F97" s="14" t="n"/>
      <c r="G97" s="13" t="n"/>
      <c r="H97" s="5" t="n"/>
      <c r="I97" s="17" t="n"/>
      <c r="J97" s="5" t="n"/>
      <c r="K97" s="19">
        <f>IF(A97&amp;""="","",IFERROR(INDEX('الخدمات'!$B$6:$B$55,MATCH(E97&amp;"",'الخدمات'!$A$6:$A$55,0)),"غير مسعّرة"))</f>
        <v/>
      </c>
      <c r="L97" s="19">
        <f>IF(ISNUMBER(K97),ROUND(N(F97)*K97,2),"")</f>
        <v/>
      </c>
      <c r="M97" s="19">
        <f>IF(L97="","",ROUND(L97-N(I97),2))</f>
        <v/>
      </c>
      <c r="N97" s="18">
        <f>IF(OR(A97&amp;""="",H97="تم التسليم",NOT(ISNUMBER(G97))),"",'الإعدادات'!$B$4-G97)</f>
        <v/>
      </c>
      <c r="O97" s="6">
        <f>IF(A97&amp;""="","",IF(NOT(ISNUMBER(K97)),"خدمة غير مسعّرة",IF(H97="تم التسليم",IF(M97&gt;0,"مسلّم وعليه متبقي",""),IF(N97="","",IF(H97="جاهز",IF(N97&gt;='الإعدادات'!$B$5,"متأخر الاستلام",""),IF(N97&gt;0,"متأخر الغسيل",""))))))</f>
        <v/>
      </c>
      <c r="P97" s="18">
        <f>IF(O97="متأخر الاستلام",COUNTIFS($O$6:$O$1505,"متأخر الاستلام",$N$6:$N$1505,"&gt;"&amp;N97)+COUNTIFS($O$6:O97,"متأخر الاستلام",$N$6:N97,N97),"")</f>
        <v/>
      </c>
    </row>
    <row r="98">
      <c r="A98" s="5" t="n"/>
      <c r="B98" s="13" t="n"/>
      <c r="C98" s="5" t="n"/>
      <c r="D98" s="20" t="n"/>
      <c r="E98" s="5" t="n"/>
      <c r="F98" s="14" t="n"/>
      <c r="G98" s="13" t="n"/>
      <c r="H98" s="5" t="n"/>
      <c r="I98" s="17" t="n"/>
      <c r="J98" s="5" t="n"/>
      <c r="K98" s="19">
        <f>IF(A98&amp;""="","",IFERROR(INDEX('الخدمات'!$B$6:$B$55,MATCH(E98&amp;"",'الخدمات'!$A$6:$A$55,0)),"غير مسعّرة"))</f>
        <v/>
      </c>
      <c r="L98" s="19">
        <f>IF(ISNUMBER(K98),ROUND(N(F98)*K98,2),"")</f>
        <v/>
      </c>
      <c r="M98" s="19">
        <f>IF(L98="","",ROUND(L98-N(I98),2))</f>
        <v/>
      </c>
      <c r="N98" s="18">
        <f>IF(OR(A98&amp;""="",H98="تم التسليم",NOT(ISNUMBER(G98))),"",'الإعدادات'!$B$4-G98)</f>
        <v/>
      </c>
      <c r="O98" s="6">
        <f>IF(A98&amp;""="","",IF(NOT(ISNUMBER(K98)),"خدمة غير مسعّرة",IF(H98="تم التسليم",IF(M98&gt;0,"مسلّم وعليه متبقي",""),IF(N98="","",IF(H98="جاهز",IF(N98&gt;='الإعدادات'!$B$5,"متأخر الاستلام",""),IF(N98&gt;0,"متأخر الغسيل",""))))))</f>
        <v/>
      </c>
      <c r="P98" s="18">
        <f>IF(O98="متأخر الاستلام",COUNTIFS($O$6:$O$1505,"متأخر الاستلام",$N$6:$N$1505,"&gt;"&amp;N98)+COUNTIFS($O$6:O98,"متأخر الاستلام",$N$6:N98,N98),"")</f>
        <v/>
      </c>
    </row>
    <row r="99">
      <c r="A99" s="5" t="n"/>
      <c r="B99" s="13" t="n"/>
      <c r="C99" s="5" t="n"/>
      <c r="D99" s="20" t="n"/>
      <c r="E99" s="5" t="n"/>
      <c r="F99" s="14" t="n"/>
      <c r="G99" s="13" t="n"/>
      <c r="H99" s="5" t="n"/>
      <c r="I99" s="17" t="n"/>
      <c r="J99" s="5" t="n"/>
      <c r="K99" s="19">
        <f>IF(A99&amp;""="","",IFERROR(INDEX('الخدمات'!$B$6:$B$55,MATCH(E99&amp;"",'الخدمات'!$A$6:$A$55,0)),"غير مسعّرة"))</f>
        <v/>
      </c>
      <c r="L99" s="19">
        <f>IF(ISNUMBER(K99),ROUND(N(F99)*K99,2),"")</f>
        <v/>
      </c>
      <c r="M99" s="19">
        <f>IF(L99="","",ROUND(L99-N(I99),2))</f>
        <v/>
      </c>
      <c r="N99" s="18">
        <f>IF(OR(A99&amp;""="",H99="تم التسليم",NOT(ISNUMBER(G99))),"",'الإعدادات'!$B$4-G99)</f>
        <v/>
      </c>
      <c r="O99" s="6">
        <f>IF(A99&amp;""="","",IF(NOT(ISNUMBER(K99)),"خدمة غير مسعّرة",IF(H99="تم التسليم",IF(M99&gt;0,"مسلّم وعليه متبقي",""),IF(N99="","",IF(H99="جاهز",IF(N99&gt;='الإعدادات'!$B$5,"متأخر الاستلام",""),IF(N99&gt;0,"متأخر الغسيل",""))))))</f>
        <v/>
      </c>
      <c r="P99" s="18">
        <f>IF(O99="متأخر الاستلام",COUNTIFS($O$6:$O$1505,"متأخر الاستلام",$N$6:$N$1505,"&gt;"&amp;N99)+COUNTIFS($O$6:O99,"متأخر الاستلام",$N$6:N99,N99),"")</f>
        <v/>
      </c>
    </row>
    <row r="100">
      <c r="A100" s="5" t="n"/>
      <c r="B100" s="13" t="n"/>
      <c r="C100" s="5" t="n"/>
      <c r="D100" s="20" t="n"/>
      <c r="E100" s="5" t="n"/>
      <c r="F100" s="14" t="n"/>
      <c r="G100" s="13" t="n"/>
      <c r="H100" s="5" t="n"/>
      <c r="I100" s="17" t="n"/>
      <c r="J100" s="5" t="n"/>
      <c r="K100" s="19">
        <f>IF(A100&amp;""="","",IFERROR(INDEX('الخدمات'!$B$6:$B$55,MATCH(E100&amp;"",'الخدمات'!$A$6:$A$55,0)),"غير مسعّرة"))</f>
        <v/>
      </c>
      <c r="L100" s="19">
        <f>IF(ISNUMBER(K100),ROUND(N(F100)*K100,2),"")</f>
        <v/>
      </c>
      <c r="M100" s="19">
        <f>IF(L100="","",ROUND(L100-N(I100),2))</f>
        <v/>
      </c>
      <c r="N100" s="18">
        <f>IF(OR(A100&amp;""="",H100="تم التسليم",NOT(ISNUMBER(G100))),"",'الإعدادات'!$B$4-G100)</f>
        <v/>
      </c>
      <c r="O100" s="6">
        <f>IF(A100&amp;""="","",IF(NOT(ISNUMBER(K100)),"خدمة غير مسعّرة",IF(H100="تم التسليم",IF(M100&gt;0,"مسلّم وعليه متبقي",""),IF(N100="","",IF(H100="جاهز",IF(N100&gt;='الإعدادات'!$B$5,"متأخر الاستلام",""),IF(N100&gt;0,"متأخر الغسيل",""))))))</f>
        <v/>
      </c>
      <c r="P100" s="18">
        <f>IF(O100="متأخر الاستلام",COUNTIFS($O$6:$O$1505,"متأخر الاستلام",$N$6:$N$1505,"&gt;"&amp;N100)+COUNTIFS($O$6:O100,"متأخر الاستلام",$N$6:N100,N100),"")</f>
        <v/>
      </c>
    </row>
    <row r="101">
      <c r="A101" s="5" t="n"/>
      <c r="B101" s="13" t="n"/>
      <c r="C101" s="5" t="n"/>
      <c r="D101" s="20" t="n"/>
      <c r="E101" s="5" t="n"/>
      <c r="F101" s="14" t="n"/>
      <c r="G101" s="13" t="n"/>
      <c r="H101" s="5" t="n"/>
      <c r="I101" s="17" t="n"/>
      <c r="J101" s="5" t="n"/>
      <c r="K101" s="19">
        <f>IF(A101&amp;""="","",IFERROR(INDEX('الخدمات'!$B$6:$B$55,MATCH(E101&amp;"",'الخدمات'!$A$6:$A$55,0)),"غير مسعّرة"))</f>
        <v/>
      </c>
      <c r="L101" s="19">
        <f>IF(ISNUMBER(K101),ROUND(N(F101)*K101,2),"")</f>
        <v/>
      </c>
      <c r="M101" s="19">
        <f>IF(L101="","",ROUND(L101-N(I101),2))</f>
        <v/>
      </c>
      <c r="N101" s="18">
        <f>IF(OR(A101&amp;""="",H101="تم التسليم",NOT(ISNUMBER(G101))),"",'الإعدادات'!$B$4-G101)</f>
        <v/>
      </c>
      <c r="O101" s="6">
        <f>IF(A101&amp;""="","",IF(NOT(ISNUMBER(K101)),"خدمة غير مسعّرة",IF(H101="تم التسليم",IF(M101&gt;0,"مسلّم وعليه متبقي",""),IF(N101="","",IF(H101="جاهز",IF(N101&gt;='الإعدادات'!$B$5,"متأخر الاستلام",""),IF(N101&gt;0,"متأخر الغسيل",""))))))</f>
        <v/>
      </c>
      <c r="P101" s="18">
        <f>IF(O101="متأخر الاستلام",COUNTIFS($O$6:$O$1505,"متأخر الاستلام",$N$6:$N$1505,"&gt;"&amp;N101)+COUNTIFS($O$6:O101,"متأخر الاستلام",$N$6:N101,N101),"")</f>
        <v/>
      </c>
    </row>
    <row r="102">
      <c r="A102" s="5" t="n"/>
      <c r="B102" s="13" t="n"/>
      <c r="C102" s="5" t="n"/>
      <c r="D102" s="20" t="n"/>
      <c r="E102" s="5" t="n"/>
      <c r="F102" s="14" t="n"/>
      <c r="G102" s="13" t="n"/>
      <c r="H102" s="5" t="n"/>
      <c r="I102" s="17" t="n"/>
      <c r="J102" s="5" t="n"/>
      <c r="K102" s="19">
        <f>IF(A102&amp;""="","",IFERROR(INDEX('الخدمات'!$B$6:$B$55,MATCH(E102&amp;"",'الخدمات'!$A$6:$A$55,0)),"غير مسعّرة"))</f>
        <v/>
      </c>
      <c r="L102" s="19">
        <f>IF(ISNUMBER(K102),ROUND(N(F102)*K102,2),"")</f>
        <v/>
      </c>
      <c r="M102" s="19">
        <f>IF(L102="","",ROUND(L102-N(I102),2))</f>
        <v/>
      </c>
      <c r="N102" s="18">
        <f>IF(OR(A102&amp;""="",H102="تم التسليم",NOT(ISNUMBER(G102))),"",'الإعدادات'!$B$4-G102)</f>
        <v/>
      </c>
      <c r="O102" s="6">
        <f>IF(A102&amp;""="","",IF(NOT(ISNUMBER(K102)),"خدمة غير مسعّرة",IF(H102="تم التسليم",IF(M102&gt;0,"مسلّم وعليه متبقي",""),IF(N102="","",IF(H102="جاهز",IF(N102&gt;='الإعدادات'!$B$5,"متأخر الاستلام",""),IF(N102&gt;0,"متأخر الغسيل",""))))))</f>
        <v/>
      </c>
      <c r="P102" s="18">
        <f>IF(O102="متأخر الاستلام",COUNTIFS($O$6:$O$1505,"متأخر الاستلام",$N$6:$N$1505,"&gt;"&amp;N102)+COUNTIFS($O$6:O102,"متأخر الاستلام",$N$6:N102,N102),"")</f>
        <v/>
      </c>
    </row>
    <row r="103">
      <c r="A103" s="5" t="n"/>
      <c r="B103" s="13" t="n"/>
      <c r="C103" s="5" t="n"/>
      <c r="D103" s="20" t="n"/>
      <c r="E103" s="5" t="n"/>
      <c r="F103" s="14" t="n"/>
      <c r="G103" s="13" t="n"/>
      <c r="H103" s="5" t="n"/>
      <c r="I103" s="17" t="n"/>
      <c r="J103" s="5" t="n"/>
      <c r="K103" s="19">
        <f>IF(A103&amp;""="","",IFERROR(INDEX('الخدمات'!$B$6:$B$55,MATCH(E103&amp;"",'الخدمات'!$A$6:$A$55,0)),"غير مسعّرة"))</f>
        <v/>
      </c>
      <c r="L103" s="19">
        <f>IF(ISNUMBER(K103),ROUND(N(F103)*K103,2),"")</f>
        <v/>
      </c>
      <c r="M103" s="19">
        <f>IF(L103="","",ROUND(L103-N(I103),2))</f>
        <v/>
      </c>
      <c r="N103" s="18">
        <f>IF(OR(A103&amp;""="",H103="تم التسليم",NOT(ISNUMBER(G103))),"",'الإعدادات'!$B$4-G103)</f>
        <v/>
      </c>
      <c r="O103" s="6">
        <f>IF(A103&amp;""="","",IF(NOT(ISNUMBER(K103)),"خدمة غير مسعّرة",IF(H103="تم التسليم",IF(M103&gt;0,"مسلّم وعليه متبقي",""),IF(N103="","",IF(H103="جاهز",IF(N103&gt;='الإعدادات'!$B$5,"متأخر الاستلام",""),IF(N103&gt;0,"متأخر الغسيل",""))))))</f>
        <v/>
      </c>
      <c r="P103" s="18">
        <f>IF(O103="متأخر الاستلام",COUNTIFS($O$6:$O$1505,"متأخر الاستلام",$N$6:$N$1505,"&gt;"&amp;N103)+COUNTIFS($O$6:O103,"متأخر الاستلام",$N$6:N103,N103),"")</f>
        <v/>
      </c>
    </row>
    <row r="104">
      <c r="A104" s="5" t="n"/>
      <c r="B104" s="13" t="n"/>
      <c r="C104" s="5" t="n"/>
      <c r="D104" s="20" t="n"/>
      <c r="E104" s="5" t="n"/>
      <c r="F104" s="14" t="n"/>
      <c r="G104" s="13" t="n"/>
      <c r="H104" s="5" t="n"/>
      <c r="I104" s="17" t="n"/>
      <c r="J104" s="5" t="n"/>
      <c r="K104" s="19">
        <f>IF(A104&amp;""="","",IFERROR(INDEX('الخدمات'!$B$6:$B$55,MATCH(E104&amp;"",'الخدمات'!$A$6:$A$55,0)),"غير مسعّرة"))</f>
        <v/>
      </c>
      <c r="L104" s="19">
        <f>IF(ISNUMBER(K104),ROUND(N(F104)*K104,2),"")</f>
        <v/>
      </c>
      <c r="M104" s="19">
        <f>IF(L104="","",ROUND(L104-N(I104),2))</f>
        <v/>
      </c>
      <c r="N104" s="18">
        <f>IF(OR(A104&amp;""="",H104="تم التسليم",NOT(ISNUMBER(G104))),"",'الإعدادات'!$B$4-G104)</f>
        <v/>
      </c>
      <c r="O104" s="6">
        <f>IF(A104&amp;""="","",IF(NOT(ISNUMBER(K104)),"خدمة غير مسعّرة",IF(H104="تم التسليم",IF(M104&gt;0,"مسلّم وعليه متبقي",""),IF(N104="","",IF(H104="جاهز",IF(N104&gt;='الإعدادات'!$B$5,"متأخر الاستلام",""),IF(N104&gt;0,"متأخر الغسيل",""))))))</f>
        <v/>
      </c>
      <c r="P104" s="18">
        <f>IF(O104="متأخر الاستلام",COUNTIFS($O$6:$O$1505,"متأخر الاستلام",$N$6:$N$1505,"&gt;"&amp;N104)+COUNTIFS($O$6:O104,"متأخر الاستلام",$N$6:N104,N104),"")</f>
        <v/>
      </c>
    </row>
    <row r="105">
      <c r="A105" s="5" t="n"/>
      <c r="B105" s="13" t="n"/>
      <c r="C105" s="5" t="n"/>
      <c r="D105" s="20" t="n"/>
      <c r="E105" s="5" t="n"/>
      <c r="F105" s="14" t="n"/>
      <c r="G105" s="13" t="n"/>
      <c r="H105" s="5" t="n"/>
      <c r="I105" s="17" t="n"/>
      <c r="J105" s="5" t="n"/>
      <c r="K105" s="19">
        <f>IF(A105&amp;""="","",IFERROR(INDEX('الخدمات'!$B$6:$B$55,MATCH(E105&amp;"",'الخدمات'!$A$6:$A$55,0)),"غير مسعّرة"))</f>
        <v/>
      </c>
      <c r="L105" s="19">
        <f>IF(ISNUMBER(K105),ROUND(N(F105)*K105,2),"")</f>
        <v/>
      </c>
      <c r="M105" s="19">
        <f>IF(L105="","",ROUND(L105-N(I105),2))</f>
        <v/>
      </c>
      <c r="N105" s="18">
        <f>IF(OR(A105&amp;""="",H105="تم التسليم",NOT(ISNUMBER(G105))),"",'الإعدادات'!$B$4-G105)</f>
        <v/>
      </c>
      <c r="O105" s="6">
        <f>IF(A105&amp;""="","",IF(NOT(ISNUMBER(K105)),"خدمة غير مسعّرة",IF(H105="تم التسليم",IF(M105&gt;0,"مسلّم وعليه متبقي",""),IF(N105="","",IF(H105="جاهز",IF(N105&gt;='الإعدادات'!$B$5,"متأخر الاستلام",""),IF(N105&gt;0,"متأخر الغسيل",""))))))</f>
        <v/>
      </c>
      <c r="P105" s="18">
        <f>IF(O105="متأخر الاستلام",COUNTIFS($O$6:$O$1505,"متأخر الاستلام",$N$6:$N$1505,"&gt;"&amp;N105)+COUNTIFS($O$6:O105,"متأخر الاستلام",$N$6:N105,N105),"")</f>
        <v/>
      </c>
    </row>
    <row r="106">
      <c r="A106" s="5" t="n"/>
      <c r="B106" s="13" t="n"/>
      <c r="C106" s="5" t="n"/>
      <c r="D106" s="20" t="n"/>
      <c r="E106" s="5" t="n"/>
      <c r="F106" s="14" t="n"/>
      <c r="G106" s="13" t="n"/>
      <c r="H106" s="5" t="n"/>
      <c r="I106" s="17" t="n"/>
      <c r="J106" s="5" t="n"/>
      <c r="K106" s="19">
        <f>IF(A106&amp;""="","",IFERROR(INDEX('الخدمات'!$B$6:$B$55,MATCH(E106&amp;"",'الخدمات'!$A$6:$A$55,0)),"غير مسعّرة"))</f>
        <v/>
      </c>
      <c r="L106" s="19">
        <f>IF(ISNUMBER(K106),ROUND(N(F106)*K106,2),"")</f>
        <v/>
      </c>
      <c r="M106" s="19">
        <f>IF(L106="","",ROUND(L106-N(I106),2))</f>
        <v/>
      </c>
      <c r="N106" s="18">
        <f>IF(OR(A106&amp;""="",H106="تم التسليم",NOT(ISNUMBER(G106))),"",'الإعدادات'!$B$4-G106)</f>
        <v/>
      </c>
      <c r="O106" s="6">
        <f>IF(A106&amp;""="","",IF(NOT(ISNUMBER(K106)),"خدمة غير مسعّرة",IF(H106="تم التسليم",IF(M106&gt;0,"مسلّم وعليه متبقي",""),IF(N106="","",IF(H106="جاهز",IF(N106&gt;='الإعدادات'!$B$5,"متأخر الاستلام",""),IF(N106&gt;0,"متأخر الغسيل",""))))))</f>
        <v/>
      </c>
      <c r="P106" s="18">
        <f>IF(O106="متأخر الاستلام",COUNTIFS($O$6:$O$1505,"متأخر الاستلام",$N$6:$N$1505,"&gt;"&amp;N106)+COUNTIFS($O$6:O106,"متأخر الاستلام",$N$6:N106,N106),"")</f>
        <v/>
      </c>
    </row>
    <row r="107">
      <c r="A107" s="5" t="n"/>
      <c r="B107" s="13" t="n"/>
      <c r="C107" s="5" t="n"/>
      <c r="D107" s="20" t="n"/>
      <c r="E107" s="5" t="n"/>
      <c r="F107" s="14" t="n"/>
      <c r="G107" s="13" t="n"/>
      <c r="H107" s="5" t="n"/>
      <c r="I107" s="17" t="n"/>
      <c r="J107" s="5" t="n"/>
      <c r="K107" s="19">
        <f>IF(A107&amp;""="","",IFERROR(INDEX('الخدمات'!$B$6:$B$55,MATCH(E107&amp;"",'الخدمات'!$A$6:$A$55,0)),"غير مسعّرة"))</f>
        <v/>
      </c>
      <c r="L107" s="19">
        <f>IF(ISNUMBER(K107),ROUND(N(F107)*K107,2),"")</f>
        <v/>
      </c>
      <c r="M107" s="19">
        <f>IF(L107="","",ROUND(L107-N(I107),2))</f>
        <v/>
      </c>
      <c r="N107" s="18">
        <f>IF(OR(A107&amp;""="",H107="تم التسليم",NOT(ISNUMBER(G107))),"",'الإعدادات'!$B$4-G107)</f>
        <v/>
      </c>
      <c r="O107" s="6">
        <f>IF(A107&amp;""="","",IF(NOT(ISNUMBER(K107)),"خدمة غير مسعّرة",IF(H107="تم التسليم",IF(M107&gt;0,"مسلّم وعليه متبقي",""),IF(N107="","",IF(H107="جاهز",IF(N107&gt;='الإعدادات'!$B$5,"متأخر الاستلام",""),IF(N107&gt;0,"متأخر الغسيل",""))))))</f>
        <v/>
      </c>
      <c r="P107" s="18">
        <f>IF(O107="متأخر الاستلام",COUNTIFS($O$6:$O$1505,"متأخر الاستلام",$N$6:$N$1505,"&gt;"&amp;N107)+COUNTIFS($O$6:O107,"متأخر الاستلام",$N$6:N107,N107),"")</f>
        <v/>
      </c>
    </row>
    <row r="108">
      <c r="A108" s="5" t="n"/>
      <c r="B108" s="13" t="n"/>
      <c r="C108" s="5" t="n"/>
      <c r="D108" s="20" t="n"/>
      <c r="E108" s="5" t="n"/>
      <c r="F108" s="14" t="n"/>
      <c r="G108" s="13" t="n"/>
      <c r="H108" s="5" t="n"/>
      <c r="I108" s="17" t="n"/>
      <c r="J108" s="5" t="n"/>
      <c r="K108" s="19">
        <f>IF(A108&amp;""="","",IFERROR(INDEX('الخدمات'!$B$6:$B$55,MATCH(E108&amp;"",'الخدمات'!$A$6:$A$55,0)),"غير مسعّرة"))</f>
        <v/>
      </c>
      <c r="L108" s="19">
        <f>IF(ISNUMBER(K108),ROUND(N(F108)*K108,2),"")</f>
        <v/>
      </c>
      <c r="M108" s="19">
        <f>IF(L108="","",ROUND(L108-N(I108),2))</f>
        <v/>
      </c>
      <c r="N108" s="18">
        <f>IF(OR(A108&amp;""="",H108="تم التسليم",NOT(ISNUMBER(G108))),"",'الإعدادات'!$B$4-G108)</f>
        <v/>
      </c>
      <c r="O108" s="6">
        <f>IF(A108&amp;""="","",IF(NOT(ISNUMBER(K108)),"خدمة غير مسعّرة",IF(H108="تم التسليم",IF(M108&gt;0,"مسلّم وعليه متبقي",""),IF(N108="","",IF(H108="جاهز",IF(N108&gt;='الإعدادات'!$B$5,"متأخر الاستلام",""),IF(N108&gt;0,"متأخر الغسيل",""))))))</f>
        <v/>
      </c>
      <c r="P108" s="18">
        <f>IF(O108="متأخر الاستلام",COUNTIFS($O$6:$O$1505,"متأخر الاستلام",$N$6:$N$1505,"&gt;"&amp;N108)+COUNTIFS($O$6:O108,"متأخر الاستلام",$N$6:N108,N108),"")</f>
        <v/>
      </c>
    </row>
    <row r="109">
      <c r="A109" s="5" t="n"/>
      <c r="B109" s="13" t="n"/>
      <c r="C109" s="5" t="n"/>
      <c r="D109" s="20" t="n"/>
      <c r="E109" s="5" t="n"/>
      <c r="F109" s="14" t="n"/>
      <c r="G109" s="13" t="n"/>
      <c r="H109" s="5" t="n"/>
      <c r="I109" s="17" t="n"/>
      <c r="J109" s="5" t="n"/>
      <c r="K109" s="19">
        <f>IF(A109&amp;""="","",IFERROR(INDEX('الخدمات'!$B$6:$B$55,MATCH(E109&amp;"",'الخدمات'!$A$6:$A$55,0)),"غير مسعّرة"))</f>
        <v/>
      </c>
      <c r="L109" s="19">
        <f>IF(ISNUMBER(K109),ROUND(N(F109)*K109,2),"")</f>
        <v/>
      </c>
      <c r="M109" s="19">
        <f>IF(L109="","",ROUND(L109-N(I109),2))</f>
        <v/>
      </c>
      <c r="N109" s="18">
        <f>IF(OR(A109&amp;""="",H109="تم التسليم",NOT(ISNUMBER(G109))),"",'الإعدادات'!$B$4-G109)</f>
        <v/>
      </c>
      <c r="O109" s="6">
        <f>IF(A109&amp;""="","",IF(NOT(ISNUMBER(K109)),"خدمة غير مسعّرة",IF(H109="تم التسليم",IF(M109&gt;0,"مسلّم وعليه متبقي",""),IF(N109="","",IF(H109="جاهز",IF(N109&gt;='الإعدادات'!$B$5,"متأخر الاستلام",""),IF(N109&gt;0,"متأخر الغسيل",""))))))</f>
        <v/>
      </c>
      <c r="P109" s="18">
        <f>IF(O109="متأخر الاستلام",COUNTIFS($O$6:$O$1505,"متأخر الاستلام",$N$6:$N$1505,"&gt;"&amp;N109)+COUNTIFS($O$6:O109,"متأخر الاستلام",$N$6:N109,N109),"")</f>
        <v/>
      </c>
    </row>
    <row r="110">
      <c r="A110" s="5" t="n"/>
      <c r="B110" s="13" t="n"/>
      <c r="C110" s="5" t="n"/>
      <c r="D110" s="20" t="n"/>
      <c r="E110" s="5" t="n"/>
      <c r="F110" s="14" t="n"/>
      <c r="G110" s="13" t="n"/>
      <c r="H110" s="5" t="n"/>
      <c r="I110" s="17" t="n"/>
      <c r="J110" s="5" t="n"/>
      <c r="K110" s="19">
        <f>IF(A110&amp;""="","",IFERROR(INDEX('الخدمات'!$B$6:$B$55,MATCH(E110&amp;"",'الخدمات'!$A$6:$A$55,0)),"غير مسعّرة"))</f>
        <v/>
      </c>
      <c r="L110" s="19">
        <f>IF(ISNUMBER(K110),ROUND(N(F110)*K110,2),"")</f>
        <v/>
      </c>
      <c r="M110" s="19">
        <f>IF(L110="","",ROUND(L110-N(I110),2))</f>
        <v/>
      </c>
      <c r="N110" s="18">
        <f>IF(OR(A110&amp;""="",H110="تم التسليم",NOT(ISNUMBER(G110))),"",'الإعدادات'!$B$4-G110)</f>
        <v/>
      </c>
      <c r="O110" s="6">
        <f>IF(A110&amp;""="","",IF(NOT(ISNUMBER(K110)),"خدمة غير مسعّرة",IF(H110="تم التسليم",IF(M110&gt;0,"مسلّم وعليه متبقي",""),IF(N110="","",IF(H110="جاهز",IF(N110&gt;='الإعدادات'!$B$5,"متأخر الاستلام",""),IF(N110&gt;0,"متأخر الغسيل",""))))))</f>
        <v/>
      </c>
      <c r="P110" s="18">
        <f>IF(O110="متأخر الاستلام",COUNTIFS($O$6:$O$1505,"متأخر الاستلام",$N$6:$N$1505,"&gt;"&amp;N110)+COUNTIFS($O$6:O110,"متأخر الاستلام",$N$6:N110,N110),"")</f>
        <v/>
      </c>
    </row>
    <row r="111">
      <c r="A111" s="5" t="n"/>
      <c r="B111" s="13" t="n"/>
      <c r="C111" s="5" t="n"/>
      <c r="D111" s="20" t="n"/>
      <c r="E111" s="5" t="n"/>
      <c r="F111" s="14" t="n"/>
      <c r="G111" s="13" t="n"/>
      <c r="H111" s="5" t="n"/>
      <c r="I111" s="17" t="n"/>
      <c r="J111" s="5" t="n"/>
      <c r="K111" s="19">
        <f>IF(A111&amp;""="","",IFERROR(INDEX('الخدمات'!$B$6:$B$55,MATCH(E111&amp;"",'الخدمات'!$A$6:$A$55,0)),"غير مسعّرة"))</f>
        <v/>
      </c>
      <c r="L111" s="19">
        <f>IF(ISNUMBER(K111),ROUND(N(F111)*K111,2),"")</f>
        <v/>
      </c>
      <c r="M111" s="19">
        <f>IF(L111="","",ROUND(L111-N(I111),2))</f>
        <v/>
      </c>
      <c r="N111" s="18">
        <f>IF(OR(A111&amp;""="",H111="تم التسليم",NOT(ISNUMBER(G111))),"",'الإعدادات'!$B$4-G111)</f>
        <v/>
      </c>
      <c r="O111" s="6">
        <f>IF(A111&amp;""="","",IF(NOT(ISNUMBER(K111)),"خدمة غير مسعّرة",IF(H111="تم التسليم",IF(M111&gt;0,"مسلّم وعليه متبقي",""),IF(N111="","",IF(H111="جاهز",IF(N111&gt;='الإعدادات'!$B$5,"متأخر الاستلام",""),IF(N111&gt;0,"متأخر الغسيل",""))))))</f>
        <v/>
      </c>
      <c r="P111" s="18">
        <f>IF(O111="متأخر الاستلام",COUNTIFS($O$6:$O$1505,"متأخر الاستلام",$N$6:$N$1505,"&gt;"&amp;N111)+COUNTIFS($O$6:O111,"متأخر الاستلام",$N$6:N111,N111),"")</f>
        <v/>
      </c>
    </row>
    <row r="112">
      <c r="A112" s="5" t="n"/>
      <c r="B112" s="13" t="n"/>
      <c r="C112" s="5" t="n"/>
      <c r="D112" s="20" t="n"/>
      <c r="E112" s="5" t="n"/>
      <c r="F112" s="14" t="n"/>
      <c r="G112" s="13" t="n"/>
      <c r="H112" s="5" t="n"/>
      <c r="I112" s="17" t="n"/>
      <c r="J112" s="5" t="n"/>
      <c r="K112" s="19">
        <f>IF(A112&amp;""="","",IFERROR(INDEX('الخدمات'!$B$6:$B$55,MATCH(E112&amp;"",'الخدمات'!$A$6:$A$55,0)),"غير مسعّرة"))</f>
        <v/>
      </c>
      <c r="L112" s="19">
        <f>IF(ISNUMBER(K112),ROUND(N(F112)*K112,2),"")</f>
        <v/>
      </c>
      <c r="M112" s="19">
        <f>IF(L112="","",ROUND(L112-N(I112),2))</f>
        <v/>
      </c>
      <c r="N112" s="18">
        <f>IF(OR(A112&amp;""="",H112="تم التسليم",NOT(ISNUMBER(G112))),"",'الإعدادات'!$B$4-G112)</f>
        <v/>
      </c>
      <c r="O112" s="6">
        <f>IF(A112&amp;""="","",IF(NOT(ISNUMBER(K112)),"خدمة غير مسعّرة",IF(H112="تم التسليم",IF(M112&gt;0,"مسلّم وعليه متبقي",""),IF(N112="","",IF(H112="جاهز",IF(N112&gt;='الإعدادات'!$B$5,"متأخر الاستلام",""),IF(N112&gt;0,"متأخر الغسيل",""))))))</f>
        <v/>
      </c>
      <c r="P112" s="18">
        <f>IF(O112="متأخر الاستلام",COUNTIFS($O$6:$O$1505,"متأخر الاستلام",$N$6:$N$1505,"&gt;"&amp;N112)+COUNTIFS($O$6:O112,"متأخر الاستلام",$N$6:N112,N112),"")</f>
        <v/>
      </c>
    </row>
    <row r="113">
      <c r="A113" s="5" t="n"/>
      <c r="B113" s="13" t="n"/>
      <c r="C113" s="5" t="n"/>
      <c r="D113" s="20" t="n"/>
      <c r="E113" s="5" t="n"/>
      <c r="F113" s="14" t="n"/>
      <c r="G113" s="13" t="n"/>
      <c r="H113" s="5" t="n"/>
      <c r="I113" s="17" t="n"/>
      <c r="J113" s="5" t="n"/>
      <c r="K113" s="19">
        <f>IF(A113&amp;""="","",IFERROR(INDEX('الخدمات'!$B$6:$B$55,MATCH(E113&amp;"",'الخدمات'!$A$6:$A$55,0)),"غير مسعّرة"))</f>
        <v/>
      </c>
      <c r="L113" s="19">
        <f>IF(ISNUMBER(K113),ROUND(N(F113)*K113,2),"")</f>
        <v/>
      </c>
      <c r="M113" s="19">
        <f>IF(L113="","",ROUND(L113-N(I113),2))</f>
        <v/>
      </c>
      <c r="N113" s="18">
        <f>IF(OR(A113&amp;""="",H113="تم التسليم",NOT(ISNUMBER(G113))),"",'الإعدادات'!$B$4-G113)</f>
        <v/>
      </c>
      <c r="O113" s="6">
        <f>IF(A113&amp;""="","",IF(NOT(ISNUMBER(K113)),"خدمة غير مسعّرة",IF(H113="تم التسليم",IF(M113&gt;0,"مسلّم وعليه متبقي",""),IF(N113="","",IF(H113="جاهز",IF(N113&gt;='الإعدادات'!$B$5,"متأخر الاستلام",""),IF(N113&gt;0,"متأخر الغسيل",""))))))</f>
        <v/>
      </c>
      <c r="P113" s="18">
        <f>IF(O113="متأخر الاستلام",COUNTIFS($O$6:$O$1505,"متأخر الاستلام",$N$6:$N$1505,"&gt;"&amp;N113)+COUNTIFS($O$6:O113,"متأخر الاستلام",$N$6:N113,N113),"")</f>
        <v/>
      </c>
    </row>
    <row r="114">
      <c r="A114" s="5" t="n"/>
      <c r="B114" s="13" t="n"/>
      <c r="C114" s="5" t="n"/>
      <c r="D114" s="20" t="n"/>
      <c r="E114" s="5" t="n"/>
      <c r="F114" s="14" t="n"/>
      <c r="G114" s="13" t="n"/>
      <c r="H114" s="5" t="n"/>
      <c r="I114" s="17" t="n"/>
      <c r="J114" s="5" t="n"/>
      <c r="K114" s="19">
        <f>IF(A114&amp;""="","",IFERROR(INDEX('الخدمات'!$B$6:$B$55,MATCH(E114&amp;"",'الخدمات'!$A$6:$A$55,0)),"غير مسعّرة"))</f>
        <v/>
      </c>
      <c r="L114" s="19">
        <f>IF(ISNUMBER(K114),ROUND(N(F114)*K114,2),"")</f>
        <v/>
      </c>
      <c r="M114" s="19">
        <f>IF(L114="","",ROUND(L114-N(I114),2))</f>
        <v/>
      </c>
      <c r="N114" s="18">
        <f>IF(OR(A114&amp;""="",H114="تم التسليم",NOT(ISNUMBER(G114))),"",'الإعدادات'!$B$4-G114)</f>
        <v/>
      </c>
      <c r="O114" s="6">
        <f>IF(A114&amp;""="","",IF(NOT(ISNUMBER(K114)),"خدمة غير مسعّرة",IF(H114="تم التسليم",IF(M114&gt;0,"مسلّم وعليه متبقي",""),IF(N114="","",IF(H114="جاهز",IF(N114&gt;='الإعدادات'!$B$5,"متأخر الاستلام",""),IF(N114&gt;0,"متأخر الغسيل",""))))))</f>
        <v/>
      </c>
      <c r="P114" s="18">
        <f>IF(O114="متأخر الاستلام",COUNTIFS($O$6:$O$1505,"متأخر الاستلام",$N$6:$N$1505,"&gt;"&amp;N114)+COUNTIFS($O$6:O114,"متأخر الاستلام",$N$6:N114,N114),"")</f>
        <v/>
      </c>
    </row>
    <row r="115">
      <c r="A115" s="5" t="n"/>
      <c r="B115" s="13" t="n"/>
      <c r="C115" s="5" t="n"/>
      <c r="D115" s="20" t="n"/>
      <c r="E115" s="5" t="n"/>
      <c r="F115" s="14" t="n"/>
      <c r="G115" s="13" t="n"/>
      <c r="H115" s="5" t="n"/>
      <c r="I115" s="17" t="n"/>
      <c r="J115" s="5" t="n"/>
      <c r="K115" s="19">
        <f>IF(A115&amp;""="","",IFERROR(INDEX('الخدمات'!$B$6:$B$55,MATCH(E115&amp;"",'الخدمات'!$A$6:$A$55,0)),"غير مسعّرة"))</f>
        <v/>
      </c>
      <c r="L115" s="19">
        <f>IF(ISNUMBER(K115),ROUND(N(F115)*K115,2),"")</f>
        <v/>
      </c>
      <c r="M115" s="19">
        <f>IF(L115="","",ROUND(L115-N(I115),2))</f>
        <v/>
      </c>
      <c r="N115" s="18">
        <f>IF(OR(A115&amp;""="",H115="تم التسليم",NOT(ISNUMBER(G115))),"",'الإعدادات'!$B$4-G115)</f>
        <v/>
      </c>
      <c r="O115" s="6">
        <f>IF(A115&amp;""="","",IF(NOT(ISNUMBER(K115)),"خدمة غير مسعّرة",IF(H115="تم التسليم",IF(M115&gt;0,"مسلّم وعليه متبقي",""),IF(N115="","",IF(H115="جاهز",IF(N115&gt;='الإعدادات'!$B$5,"متأخر الاستلام",""),IF(N115&gt;0,"متأخر الغسيل",""))))))</f>
        <v/>
      </c>
      <c r="P115" s="18">
        <f>IF(O115="متأخر الاستلام",COUNTIFS($O$6:$O$1505,"متأخر الاستلام",$N$6:$N$1505,"&gt;"&amp;N115)+COUNTIFS($O$6:O115,"متأخر الاستلام",$N$6:N115,N115),"")</f>
        <v/>
      </c>
    </row>
    <row r="116">
      <c r="A116" s="5" t="n"/>
      <c r="B116" s="13" t="n"/>
      <c r="C116" s="5" t="n"/>
      <c r="D116" s="20" t="n"/>
      <c r="E116" s="5" t="n"/>
      <c r="F116" s="14" t="n"/>
      <c r="G116" s="13" t="n"/>
      <c r="H116" s="5" t="n"/>
      <c r="I116" s="17" t="n"/>
      <c r="J116" s="5" t="n"/>
      <c r="K116" s="19">
        <f>IF(A116&amp;""="","",IFERROR(INDEX('الخدمات'!$B$6:$B$55,MATCH(E116&amp;"",'الخدمات'!$A$6:$A$55,0)),"غير مسعّرة"))</f>
        <v/>
      </c>
      <c r="L116" s="19">
        <f>IF(ISNUMBER(K116),ROUND(N(F116)*K116,2),"")</f>
        <v/>
      </c>
      <c r="M116" s="19">
        <f>IF(L116="","",ROUND(L116-N(I116),2))</f>
        <v/>
      </c>
      <c r="N116" s="18">
        <f>IF(OR(A116&amp;""="",H116="تم التسليم",NOT(ISNUMBER(G116))),"",'الإعدادات'!$B$4-G116)</f>
        <v/>
      </c>
      <c r="O116" s="6">
        <f>IF(A116&amp;""="","",IF(NOT(ISNUMBER(K116)),"خدمة غير مسعّرة",IF(H116="تم التسليم",IF(M116&gt;0,"مسلّم وعليه متبقي",""),IF(N116="","",IF(H116="جاهز",IF(N116&gt;='الإعدادات'!$B$5,"متأخر الاستلام",""),IF(N116&gt;0,"متأخر الغسيل",""))))))</f>
        <v/>
      </c>
      <c r="P116" s="18">
        <f>IF(O116="متأخر الاستلام",COUNTIFS($O$6:$O$1505,"متأخر الاستلام",$N$6:$N$1505,"&gt;"&amp;N116)+COUNTIFS($O$6:O116,"متأخر الاستلام",$N$6:N116,N116),"")</f>
        <v/>
      </c>
    </row>
    <row r="117">
      <c r="A117" s="5" t="n"/>
      <c r="B117" s="13" t="n"/>
      <c r="C117" s="5" t="n"/>
      <c r="D117" s="20" t="n"/>
      <c r="E117" s="5" t="n"/>
      <c r="F117" s="14" t="n"/>
      <c r="G117" s="13" t="n"/>
      <c r="H117" s="5" t="n"/>
      <c r="I117" s="17" t="n"/>
      <c r="J117" s="5" t="n"/>
      <c r="K117" s="19">
        <f>IF(A117&amp;""="","",IFERROR(INDEX('الخدمات'!$B$6:$B$55,MATCH(E117&amp;"",'الخدمات'!$A$6:$A$55,0)),"غير مسعّرة"))</f>
        <v/>
      </c>
      <c r="L117" s="19">
        <f>IF(ISNUMBER(K117),ROUND(N(F117)*K117,2),"")</f>
        <v/>
      </c>
      <c r="M117" s="19">
        <f>IF(L117="","",ROUND(L117-N(I117),2))</f>
        <v/>
      </c>
      <c r="N117" s="18">
        <f>IF(OR(A117&amp;""="",H117="تم التسليم",NOT(ISNUMBER(G117))),"",'الإعدادات'!$B$4-G117)</f>
        <v/>
      </c>
      <c r="O117" s="6">
        <f>IF(A117&amp;""="","",IF(NOT(ISNUMBER(K117)),"خدمة غير مسعّرة",IF(H117="تم التسليم",IF(M117&gt;0,"مسلّم وعليه متبقي",""),IF(N117="","",IF(H117="جاهز",IF(N117&gt;='الإعدادات'!$B$5,"متأخر الاستلام",""),IF(N117&gt;0,"متأخر الغسيل",""))))))</f>
        <v/>
      </c>
      <c r="P117" s="18">
        <f>IF(O117="متأخر الاستلام",COUNTIFS($O$6:$O$1505,"متأخر الاستلام",$N$6:$N$1505,"&gt;"&amp;N117)+COUNTIFS($O$6:O117,"متأخر الاستلام",$N$6:N117,N117),"")</f>
        <v/>
      </c>
    </row>
    <row r="118">
      <c r="A118" s="5" t="n"/>
      <c r="B118" s="13" t="n"/>
      <c r="C118" s="5" t="n"/>
      <c r="D118" s="20" t="n"/>
      <c r="E118" s="5" t="n"/>
      <c r="F118" s="14" t="n"/>
      <c r="G118" s="13" t="n"/>
      <c r="H118" s="5" t="n"/>
      <c r="I118" s="17" t="n"/>
      <c r="J118" s="5" t="n"/>
      <c r="K118" s="19">
        <f>IF(A118&amp;""="","",IFERROR(INDEX('الخدمات'!$B$6:$B$55,MATCH(E118&amp;"",'الخدمات'!$A$6:$A$55,0)),"غير مسعّرة"))</f>
        <v/>
      </c>
      <c r="L118" s="19">
        <f>IF(ISNUMBER(K118),ROUND(N(F118)*K118,2),"")</f>
        <v/>
      </c>
      <c r="M118" s="19">
        <f>IF(L118="","",ROUND(L118-N(I118),2))</f>
        <v/>
      </c>
      <c r="N118" s="18">
        <f>IF(OR(A118&amp;""="",H118="تم التسليم",NOT(ISNUMBER(G118))),"",'الإعدادات'!$B$4-G118)</f>
        <v/>
      </c>
      <c r="O118" s="6">
        <f>IF(A118&amp;""="","",IF(NOT(ISNUMBER(K118)),"خدمة غير مسعّرة",IF(H118="تم التسليم",IF(M118&gt;0,"مسلّم وعليه متبقي",""),IF(N118="","",IF(H118="جاهز",IF(N118&gt;='الإعدادات'!$B$5,"متأخر الاستلام",""),IF(N118&gt;0,"متأخر الغسيل",""))))))</f>
        <v/>
      </c>
      <c r="P118" s="18">
        <f>IF(O118="متأخر الاستلام",COUNTIFS($O$6:$O$1505,"متأخر الاستلام",$N$6:$N$1505,"&gt;"&amp;N118)+COUNTIFS($O$6:O118,"متأخر الاستلام",$N$6:N118,N118),"")</f>
        <v/>
      </c>
    </row>
    <row r="119">
      <c r="A119" s="5" t="n"/>
      <c r="B119" s="13" t="n"/>
      <c r="C119" s="5" t="n"/>
      <c r="D119" s="20" t="n"/>
      <c r="E119" s="5" t="n"/>
      <c r="F119" s="14" t="n"/>
      <c r="G119" s="13" t="n"/>
      <c r="H119" s="5" t="n"/>
      <c r="I119" s="17" t="n"/>
      <c r="J119" s="5" t="n"/>
      <c r="K119" s="19">
        <f>IF(A119&amp;""="","",IFERROR(INDEX('الخدمات'!$B$6:$B$55,MATCH(E119&amp;"",'الخدمات'!$A$6:$A$55,0)),"غير مسعّرة"))</f>
        <v/>
      </c>
      <c r="L119" s="19">
        <f>IF(ISNUMBER(K119),ROUND(N(F119)*K119,2),"")</f>
        <v/>
      </c>
      <c r="M119" s="19">
        <f>IF(L119="","",ROUND(L119-N(I119),2))</f>
        <v/>
      </c>
      <c r="N119" s="18">
        <f>IF(OR(A119&amp;""="",H119="تم التسليم",NOT(ISNUMBER(G119))),"",'الإعدادات'!$B$4-G119)</f>
        <v/>
      </c>
      <c r="O119" s="6">
        <f>IF(A119&amp;""="","",IF(NOT(ISNUMBER(K119)),"خدمة غير مسعّرة",IF(H119="تم التسليم",IF(M119&gt;0,"مسلّم وعليه متبقي",""),IF(N119="","",IF(H119="جاهز",IF(N119&gt;='الإعدادات'!$B$5,"متأخر الاستلام",""),IF(N119&gt;0,"متأخر الغسيل",""))))))</f>
        <v/>
      </c>
      <c r="P119" s="18">
        <f>IF(O119="متأخر الاستلام",COUNTIFS($O$6:$O$1505,"متأخر الاستلام",$N$6:$N$1505,"&gt;"&amp;N119)+COUNTIFS($O$6:O119,"متأخر الاستلام",$N$6:N119,N119),"")</f>
        <v/>
      </c>
    </row>
    <row r="120">
      <c r="A120" s="5" t="n"/>
      <c r="B120" s="13" t="n"/>
      <c r="C120" s="5" t="n"/>
      <c r="D120" s="20" t="n"/>
      <c r="E120" s="5" t="n"/>
      <c r="F120" s="14" t="n"/>
      <c r="G120" s="13" t="n"/>
      <c r="H120" s="5" t="n"/>
      <c r="I120" s="17" t="n"/>
      <c r="J120" s="5" t="n"/>
      <c r="K120" s="19">
        <f>IF(A120&amp;""="","",IFERROR(INDEX('الخدمات'!$B$6:$B$55,MATCH(E120&amp;"",'الخدمات'!$A$6:$A$55,0)),"غير مسعّرة"))</f>
        <v/>
      </c>
      <c r="L120" s="19">
        <f>IF(ISNUMBER(K120),ROUND(N(F120)*K120,2),"")</f>
        <v/>
      </c>
      <c r="M120" s="19">
        <f>IF(L120="","",ROUND(L120-N(I120),2))</f>
        <v/>
      </c>
      <c r="N120" s="18">
        <f>IF(OR(A120&amp;""="",H120="تم التسليم",NOT(ISNUMBER(G120))),"",'الإعدادات'!$B$4-G120)</f>
        <v/>
      </c>
      <c r="O120" s="6">
        <f>IF(A120&amp;""="","",IF(NOT(ISNUMBER(K120)),"خدمة غير مسعّرة",IF(H120="تم التسليم",IF(M120&gt;0,"مسلّم وعليه متبقي",""),IF(N120="","",IF(H120="جاهز",IF(N120&gt;='الإعدادات'!$B$5,"متأخر الاستلام",""),IF(N120&gt;0,"متأخر الغسيل",""))))))</f>
        <v/>
      </c>
      <c r="P120" s="18">
        <f>IF(O120="متأخر الاستلام",COUNTIFS($O$6:$O$1505,"متأخر الاستلام",$N$6:$N$1505,"&gt;"&amp;N120)+COUNTIFS($O$6:O120,"متأخر الاستلام",$N$6:N120,N120),"")</f>
        <v/>
      </c>
    </row>
    <row r="121">
      <c r="A121" s="5" t="n"/>
      <c r="B121" s="13" t="n"/>
      <c r="C121" s="5" t="n"/>
      <c r="D121" s="20" t="n"/>
      <c r="E121" s="5" t="n"/>
      <c r="F121" s="14" t="n"/>
      <c r="G121" s="13" t="n"/>
      <c r="H121" s="5" t="n"/>
      <c r="I121" s="17" t="n"/>
      <c r="J121" s="5" t="n"/>
      <c r="K121" s="19">
        <f>IF(A121&amp;""="","",IFERROR(INDEX('الخدمات'!$B$6:$B$55,MATCH(E121&amp;"",'الخدمات'!$A$6:$A$55,0)),"غير مسعّرة"))</f>
        <v/>
      </c>
      <c r="L121" s="19">
        <f>IF(ISNUMBER(K121),ROUND(N(F121)*K121,2),"")</f>
        <v/>
      </c>
      <c r="M121" s="19">
        <f>IF(L121="","",ROUND(L121-N(I121),2))</f>
        <v/>
      </c>
      <c r="N121" s="18">
        <f>IF(OR(A121&amp;""="",H121="تم التسليم",NOT(ISNUMBER(G121))),"",'الإعدادات'!$B$4-G121)</f>
        <v/>
      </c>
      <c r="O121" s="6">
        <f>IF(A121&amp;""="","",IF(NOT(ISNUMBER(K121)),"خدمة غير مسعّرة",IF(H121="تم التسليم",IF(M121&gt;0,"مسلّم وعليه متبقي",""),IF(N121="","",IF(H121="جاهز",IF(N121&gt;='الإعدادات'!$B$5,"متأخر الاستلام",""),IF(N121&gt;0,"متأخر الغسيل",""))))))</f>
        <v/>
      </c>
      <c r="P121" s="18">
        <f>IF(O121="متأخر الاستلام",COUNTIFS($O$6:$O$1505,"متأخر الاستلام",$N$6:$N$1505,"&gt;"&amp;N121)+COUNTIFS($O$6:O121,"متأخر الاستلام",$N$6:N121,N121),"")</f>
        <v/>
      </c>
    </row>
    <row r="122">
      <c r="A122" s="5" t="n"/>
      <c r="B122" s="13" t="n"/>
      <c r="C122" s="5" t="n"/>
      <c r="D122" s="20" t="n"/>
      <c r="E122" s="5" t="n"/>
      <c r="F122" s="14" t="n"/>
      <c r="G122" s="13" t="n"/>
      <c r="H122" s="5" t="n"/>
      <c r="I122" s="17" t="n"/>
      <c r="J122" s="5" t="n"/>
      <c r="K122" s="19">
        <f>IF(A122&amp;""="","",IFERROR(INDEX('الخدمات'!$B$6:$B$55,MATCH(E122&amp;"",'الخدمات'!$A$6:$A$55,0)),"غير مسعّرة"))</f>
        <v/>
      </c>
      <c r="L122" s="19">
        <f>IF(ISNUMBER(K122),ROUND(N(F122)*K122,2),"")</f>
        <v/>
      </c>
      <c r="M122" s="19">
        <f>IF(L122="","",ROUND(L122-N(I122),2))</f>
        <v/>
      </c>
      <c r="N122" s="18">
        <f>IF(OR(A122&amp;""="",H122="تم التسليم",NOT(ISNUMBER(G122))),"",'الإعدادات'!$B$4-G122)</f>
        <v/>
      </c>
      <c r="O122" s="6">
        <f>IF(A122&amp;""="","",IF(NOT(ISNUMBER(K122)),"خدمة غير مسعّرة",IF(H122="تم التسليم",IF(M122&gt;0,"مسلّم وعليه متبقي",""),IF(N122="","",IF(H122="جاهز",IF(N122&gt;='الإعدادات'!$B$5,"متأخر الاستلام",""),IF(N122&gt;0,"متأخر الغسيل",""))))))</f>
        <v/>
      </c>
      <c r="P122" s="18">
        <f>IF(O122="متأخر الاستلام",COUNTIFS($O$6:$O$1505,"متأخر الاستلام",$N$6:$N$1505,"&gt;"&amp;N122)+COUNTIFS($O$6:O122,"متأخر الاستلام",$N$6:N122,N122),"")</f>
        <v/>
      </c>
    </row>
    <row r="123">
      <c r="A123" s="5" t="n"/>
      <c r="B123" s="13" t="n"/>
      <c r="C123" s="5" t="n"/>
      <c r="D123" s="20" t="n"/>
      <c r="E123" s="5" t="n"/>
      <c r="F123" s="14" t="n"/>
      <c r="G123" s="13" t="n"/>
      <c r="H123" s="5" t="n"/>
      <c r="I123" s="17" t="n"/>
      <c r="J123" s="5" t="n"/>
      <c r="K123" s="19">
        <f>IF(A123&amp;""="","",IFERROR(INDEX('الخدمات'!$B$6:$B$55,MATCH(E123&amp;"",'الخدمات'!$A$6:$A$55,0)),"غير مسعّرة"))</f>
        <v/>
      </c>
      <c r="L123" s="19">
        <f>IF(ISNUMBER(K123),ROUND(N(F123)*K123,2),"")</f>
        <v/>
      </c>
      <c r="M123" s="19">
        <f>IF(L123="","",ROUND(L123-N(I123),2))</f>
        <v/>
      </c>
      <c r="N123" s="18">
        <f>IF(OR(A123&amp;""="",H123="تم التسليم",NOT(ISNUMBER(G123))),"",'الإعدادات'!$B$4-G123)</f>
        <v/>
      </c>
      <c r="O123" s="6">
        <f>IF(A123&amp;""="","",IF(NOT(ISNUMBER(K123)),"خدمة غير مسعّرة",IF(H123="تم التسليم",IF(M123&gt;0,"مسلّم وعليه متبقي",""),IF(N123="","",IF(H123="جاهز",IF(N123&gt;='الإعدادات'!$B$5,"متأخر الاستلام",""),IF(N123&gt;0,"متأخر الغسيل",""))))))</f>
        <v/>
      </c>
      <c r="P123" s="18">
        <f>IF(O123="متأخر الاستلام",COUNTIFS($O$6:$O$1505,"متأخر الاستلام",$N$6:$N$1505,"&gt;"&amp;N123)+COUNTIFS($O$6:O123,"متأخر الاستلام",$N$6:N123,N123),"")</f>
        <v/>
      </c>
    </row>
    <row r="124">
      <c r="A124" s="5" t="n"/>
      <c r="B124" s="13" t="n"/>
      <c r="C124" s="5" t="n"/>
      <c r="D124" s="20" t="n"/>
      <c r="E124" s="5" t="n"/>
      <c r="F124" s="14" t="n"/>
      <c r="G124" s="13" t="n"/>
      <c r="H124" s="5" t="n"/>
      <c r="I124" s="17" t="n"/>
      <c r="J124" s="5" t="n"/>
      <c r="K124" s="19">
        <f>IF(A124&amp;""="","",IFERROR(INDEX('الخدمات'!$B$6:$B$55,MATCH(E124&amp;"",'الخدمات'!$A$6:$A$55,0)),"غير مسعّرة"))</f>
        <v/>
      </c>
      <c r="L124" s="19">
        <f>IF(ISNUMBER(K124),ROUND(N(F124)*K124,2),"")</f>
        <v/>
      </c>
      <c r="M124" s="19">
        <f>IF(L124="","",ROUND(L124-N(I124),2))</f>
        <v/>
      </c>
      <c r="N124" s="18">
        <f>IF(OR(A124&amp;""="",H124="تم التسليم",NOT(ISNUMBER(G124))),"",'الإعدادات'!$B$4-G124)</f>
        <v/>
      </c>
      <c r="O124" s="6">
        <f>IF(A124&amp;""="","",IF(NOT(ISNUMBER(K124)),"خدمة غير مسعّرة",IF(H124="تم التسليم",IF(M124&gt;0,"مسلّم وعليه متبقي",""),IF(N124="","",IF(H124="جاهز",IF(N124&gt;='الإعدادات'!$B$5,"متأخر الاستلام",""),IF(N124&gt;0,"متأخر الغسيل",""))))))</f>
        <v/>
      </c>
      <c r="P124" s="18">
        <f>IF(O124="متأخر الاستلام",COUNTIFS($O$6:$O$1505,"متأخر الاستلام",$N$6:$N$1505,"&gt;"&amp;N124)+COUNTIFS($O$6:O124,"متأخر الاستلام",$N$6:N124,N124),"")</f>
        <v/>
      </c>
    </row>
    <row r="125">
      <c r="A125" s="5" t="n"/>
      <c r="B125" s="13" t="n"/>
      <c r="C125" s="5" t="n"/>
      <c r="D125" s="20" t="n"/>
      <c r="E125" s="5" t="n"/>
      <c r="F125" s="14" t="n"/>
      <c r="G125" s="13" t="n"/>
      <c r="H125" s="5" t="n"/>
      <c r="I125" s="17" t="n"/>
      <c r="J125" s="5" t="n"/>
      <c r="K125" s="19">
        <f>IF(A125&amp;""="","",IFERROR(INDEX('الخدمات'!$B$6:$B$55,MATCH(E125&amp;"",'الخدمات'!$A$6:$A$55,0)),"غير مسعّرة"))</f>
        <v/>
      </c>
      <c r="L125" s="19">
        <f>IF(ISNUMBER(K125),ROUND(N(F125)*K125,2),"")</f>
        <v/>
      </c>
      <c r="M125" s="19">
        <f>IF(L125="","",ROUND(L125-N(I125),2))</f>
        <v/>
      </c>
      <c r="N125" s="18">
        <f>IF(OR(A125&amp;""="",H125="تم التسليم",NOT(ISNUMBER(G125))),"",'الإعدادات'!$B$4-G125)</f>
        <v/>
      </c>
      <c r="O125" s="6">
        <f>IF(A125&amp;""="","",IF(NOT(ISNUMBER(K125)),"خدمة غير مسعّرة",IF(H125="تم التسليم",IF(M125&gt;0,"مسلّم وعليه متبقي",""),IF(N125="","",IF(H125="جاهز",IF(N125&gt;='الإعدادات'!$B$5,"متأخر الاستلام",""),IF(N125&gt;0,"متأخر الغسيل",""))))))</f>
        <v/>
      </c>
      <c r="P125" s="18">
        <f>IF(O125="متأخر الاستلام",COUNTIFS($O$6:$O$1505,"متأخر الاستلام",$N$6:$N$1505,"&gt;"&amp;N125)+COUNTIFS($O$6:O125,"متأخر الاستلام",$N$6:N125,N125),"")</f>
        <v/>
      </c>
    </row>
    <row r="126">
      <c r="A126" s="5" t="n"/>
      <c r="B126" s="13" t="n"/>
      <c r="C126" s="5" t="n"/>
      <c r="D126" s="20" t="n"/>
      <c r="E126" s="5" t="n"/>
      <c r="F126" s="14" t="n"/>
      <c r="G126" s="13" t="n"/>
      <c r="H126" s="5" t="n"/>
      <c r="I126" s="17" t="n"/>
      <c r="J126" s="5" t="n"/>
      <c r="K126" s="19">
        <f>IF(A126&amp;""="","",IFERROR(INDEX('الخدمات'!$B$6:$B$55,MATCH(E126&amp;"",'الخدمات'!$A$6:$A$55,0)),"غير مسعّرة"))</f>
        <v/>
      </c>
      <c r="L126" s="19">
        <f>IF(ISNUMBER(K126),ROUND(N(F126)*K126,2),"")</f>
        <v/>
      </c>
      <c r="M126" s="19">
        <f>IF(L126="","",ROUND(L126-N(I126),2))</f>
        <v/>
      </c>
      <c r="N126" s="18">
        <f>IF(OR(A126&amp;""="",H126="تم التسليم",NOT(ISNUMBER(G126))),"",'الإعدادات'!$B$4-G126)</f>
        <v/>
      </c>
      <c r="O126" s="6">
        <f>IF(A126&amp;""="","",IF(NOT(ISNUMBER(K126)),"خدمة غير مسعّرة",IF(H126="تم التسليم",IF(M126&gt;0,"مسلّم وعليه متبقي",""),IF(N126="","",IF(H126="جاهز",IF(N126&gt;='الإعدادات'!$B$5,"متأخر الاستلام",""),IF(N126&gt;0,"متأخر الغسيل",""))))))</f>
        <v/>
      </c>
      <c r="P126" s="18">
        <f>IF(O126="متأخر الاستلام",COUNTIFS($O$6:$O$1505,"متأخر الاستلام",$N$6:$N$1505,"&gt;"&amp;N126)+COUNTIFS($O$6:O126,"متأخر الاستلام",$N$6:N126,N126),"")</f>
        <v/>
      </c>
    </row>
    <row r="127">
      <c r="A127" s="5" t="n"/>
      <c r="B127" s="13" t="n"/>
      <c r="C127" s="5" t="n"/>
      <c r="D127" s="20" t="n"/>
      <c r="E127" s="5" t="n"/>
      <c r="F127" s="14" t="n"/>
      <c r="G127" s="13" t="n"/>
      <c r="H127" s="5" t="n"/>
      <c r="I127" s="17" t="n"/>
      <c r="J127" s="5" t="n"/>
      <c r="K127" s="19">
        <f>IF(A127&amp;""="","",IFERROR(INDEX('الخدمات'!$B$6:$B$55,MATCH(E127&amp;"",'الخدمات'!$A$6:$A$55,0)),"غير مسعّرة"))</f>
        <v/>
      </c>
      <c r="L127" s="19">
        <f>IF(ISNUMBER(K127),ROUND(N(F127)*K127,2),"")</f>
        <v/>
      </c>
      <c r="M127" s="19">
        <f>IF(L127="","",ROUND(L127-N(I127),2))</f>
        <v/>
      </c>
      <c r="N127" s="18">
        <f>IF(OR(A127&amp;""="",H127="تم التسليم",NOT(ISNUMBER(G127))),"",'الإعدادات'!$B$4-G127)</f>
        <v/>
      </c>
      <c r="O127" s="6">
        <f>IF(A127&amp;""="","",IF(NOT(ISNUMBER(K127)),"خدمة غير مسعّرة",IF(H127="تم التسليم",IF(M127&gt;0,"مسلّم وعليه متبقي",""),IF(N127="","",IF(H127="جاهز",IF(N127&gt;='الإعدادات'!$B$5,"متأخر الاستلام",""),IF(N127&gt;0,"متأخر الغسيل",""))))))</f>
        <v/>
      </c>
      <c r="P127" s="18">
        <f>IF(O127="متأخر الاستلام",COUNTIFS($O$6:$O$1505,"متأخر الاستلام",$N$6:$N$1505,"&gt;"&amp;N127)+COUNTIFS($O$6:O127,"متأخر الاستلام",$N$6:N127,N127),"")</f>
        <v/>
      </c>
    </row>
    <row r="128">
      <c r="A128" s="5" t="n"/>
      <c r="B128" s="13" t="n"/>
      <c r="C128" s="5" t="n"/>
      <c r="D128" s="20" t="n"/>
      <c r="E128" s="5" t="n"/>
      <c r="F128" s="14" t="n"/>
      <c r="G128" s="13" t="n"/>
      <c r="H128" s="5" t="n"/>
      <c r="I128" s="17" t="n"/>
      <c r="J128" s="5" t="n"/>
      <c r="K128" s="19">
        <f>IF(A128&amp;""="","",IFERROR(INDEX('الخدمات'!$B$6:$B$55,MATCH(E128&amp;"",'الخدمات'!$A$6:$A$55,0)),"غير مسعّرة"))</f>
        <v/>
      </c>
      <c r="L128" s="19">
        <f>IF(ISNUMBER(K128),ROUND(N(F128)*K128,2),"")</f>
        <v/>
      </c>
      <c r="M128" s="19">
        <f>IF(L128="","",ROUND(L128-N(I128),2))</f>
        <v/>
      </c>
      <c r="N128" s="18">
        <f>IF(OR(A128&amp;""="",H128="تم التسليم",NOT(ISNUMBER(G128))),"",'الإعدادات'!$B$4-G128)</f>
        <v/>
      </c>
      <c r="O128" s="6">
        <f>IF(A128&amp;""="","",IF(NOT(ISNUMBER(K128)),"خدمة غير مسعّرة",IF(H128="تم التسليم",IF(M128&gt;0,"مسلّم وعليه متبقي",""),IF(N128="","",IF(H128="جاهز",IF(N128&gt;='الإعدادات'!$B$5,"متأخر الاستلام",""),IF(N128&gt;0,"متأخر الغسيل",""))))))</f>
        <v/>
      </c>
      <c r="P128" s="18">
        <f>IF(O128="متأخر الاستلام",COUNTIFS($O$6:$O$1505,"متأخر الاستلام",$N$6:$N$1505,"&gt;"&amp;N128)+COUNTIFS($O$6:O128,"متأخر الاستلام",$N$6:N128,N128),"")</f>
        <v/>
      </c>
    </row>
    <row r="129">
      <c r="A129" s="5" t="n"/>
      <c r="B129" s="13" t="n"/>
      <c r="C129" s="5" t="n"/>
      <c r="D129" s="20" t="n"/>
      <c r="E129" s="5" t="n"/>
      <c r="F129" s="14" t="n"/>
      <c r="G129" s="13" t="n"/>
      <c r="H129" s="5" t="n"/>
      <c r="I129" s="17" t="n"/>
      <c r="J129" s="5" t="n"/>
      <c r="K129" s="19">
        <f>IF(A129&amp;""="","",IFERROR(INDEX('الخدمات'!$B$6:$B$55,MATCH(E129&amp;"",'الخدمات'!$A$6:$A$55,0)),"غير مسعّرة"))</f>
        <v/>
      </c>
      <c r="L129" s="19">
        <f>IF(ISNUMBER(K129),ROUND(N(F129)*K129,2),"")</f>
        <v/>
      </c>
      <c r="M129" s="19">
        <f>IF(L129="","",ROUND(L129-N(I129),2))</f>
        <v/>
      </c>
      <c r="N129" s="18">
        <f>IF(OR(A129&amp;""="",H129="تم التسليم",NOT(ISNUMBER(G129))),"",'الإعدادات'!$B$4-G129)</f>
        <v/>
      </c>
      <c r="O129" s="6">
        <f>IF(A129&amp;""="","",IF(NOT(ISNUMBER(K129)),"خدمة غير مسعّرة",IF(H129="تم التسليم",IF(M129&gt;0,"مسلّم وعليه متبقي",""),IF(N129="","",IF(H129="جاهز",IF(N129&gt;='الإعدادات'!$B$5,"متأخر الاستلام",""),IF(N129&gt;0,"متأخر الغسيل",""))))))</f>
        <v/>
      </c>
      <c r="P129" s="18">
        <f>IF(O129="متأخر الاستلام",COUNTIFS($O$6:$O$1505,"متأخر الاستلام",$N$6:$N$1505,"&gt;"&amp;N129)+COUNTIFS($O$6:O129,"متأخر الاستلام",$N$6:N129,N129),"")</f>
        <v/>
      </c>
    </row>
    <row r="130">
      <c r="A130" s="5" t="n"/>
      <c r="B130" s="13" t="n"/>
      <c r="C130" s="5" t="n"/>
      <c r="D130" s="20" t="n"/>
      <c r="E130" s="5" t="n"/>
      <c r="F130" s="14" t="n"/>
      <c r="G130" s="13" t="n"/>
      <c r="H130" s="5" t="n"/>
      <c r="I130" s="17" t="n"/>
      <c r="J130" s="5" t="n"/>
      <c r="K130" s="19">
        <f>IF(A130&amp;""="","",IFERROR(INDEX('الخدمات'!$B$6:$B$55,MATCH(E130&amp;"",'الخدمات'!$A$6:$A$55,0)),"غير مسعّرة"))</f>
        <v/>
      </c>
      <c r="L130" s="19">
        <f>IF(ISNUMBER(K130),ROUND(N(F130)*K130,2),"")</f>
        <v/>
      </c>
      <c r="M130" s="19">
        <f>IF(L130="","",ROUND(L130-N(I130),2))</f>
        <v/>
      </c>
      <c r="N130" s="18">
        <f>IF(OR(A130&amp;""="",H130="تم التسليم",NOT(ISNUMBER(G130))),"",'الإعدادات'!$B$4-G130)</f>
        <v/>
      </c>
      <c r="O130" s="6">
        <f>IF(A130&amp;""="","",IF(NOT(ISNUMBER(K130)),"خدمة غير مسعّرة",IF(H130="تم التسليم",IF(M130&gt;0,"مسلّم وعليه متبقي",""),IF(N130="","",IF(H130="جاهز",IF(N130&gt;='الإعدادات'!$B$5,"متأخر الاستلام",""),IF(N130&gt;0,"متأخر الغسيل",""))))))</f>
        <v/>
      </c>
      <c r="P130" s="18">
        <f>IF(O130="متأخر الاستلام",COUNTIFS($O$6:$O$1505,"متأخر الاستلام",$N$6:$N$1505,"&gt;"&amp;N130)+COUNTIFS($O$6:O130,"متأخر الاستلام",$N$6:N130,N130),"")</f>
        <v/>
      </c>
    </row>
    <row r="131">
      <c r="A131" s="5" t="n"/>
      <c r="B131" s="13" t="n"/>
      <c r="C131" s="5" t="n"/>
      <c r="D131" s="20" t="n"/>
      <c r="E131" s="5" t="n"/>
      <c r="F131" s="14" t="n"/>
      <c r="G131" s="13" t="n"/>
      <c r="H131" s="5" t="n"/>
      <c r="I131" s="17" t="n"/>
      <c r="J131" s="5" t="n"/>
      <c r="K131" s="19">
        <f>IF(A131&amp;""="","",IFERROR(INDEX('الخدمات'!$B$6:$B$55,MATCH(E131&amp;"",'الخدمات'!$A$6:$A$55,0)),"غير مسعّرة"))</f>
        <v/>
      </c>
      <c r="L131" s="19">
        <f>IF(ISNUMBER(K131),ROUND(N(F131)*K131,2),"")</f>
        <v/>
      </c>
      <c r="M131" s="19">
        <f>IF(L131="","",ROUND(L131-N(I131),2))</f>
        <v/>
      </c>
      <c r="N131" s="18">
        <f>IF(OR(A131&amp;""="",H131="تم التسليم",NOT(ISNUMBER(G131))),"",'الإعدادات'!$B$4-G131)</f>
        <v/>
      </c>
      <c r="O131" s="6">
        <f>IF(A131&amp;""="","",IF(NOT(ISNUMBER(K131)),"خدمة غير مسعّرة",IF(H131="تم التسليم",IF(M131&gt;0,"مسلّم وعليه متبقي",""),IF(N131="","",IF(H131="جاهز",IF(N131&gt;='الإعدادات'!$B$5,"متأخر الاستلام",""),IF(N131&gt;0,"متأخر الغسيل",""))))))</f>
        <v/>
      </c>
      <c r="P131" s="18">
        <f>IF(O131="متأخر الاستلام",COUNTIFS($O$6:$O$1505,"متأخر الاستلام",$N$6:$N$1505,"&gt;"&amp;N131)+COUNTIFS($O$6:O131,"متأخر الاستلام",$N$6:N131,N131),"")</f>
        <v/>
      </c>
    </row>
    <row r="132">
      <c r="A132" s="5" t="n"/>
      <c r="B132" s="13" t="n"/>
      <c r="C132" s="5" t="n"/>
      <c r="D132" s="20" t="n"/>
      <c r="E132" s="5" t="n"/>
      <c r="F132" s="14" t="n"/>
      <c r="G132" s="13" t="n"/>
      <c r="H132" s="5" t="n"/>
      <c r="I132" s="17" t="n"/>
      <c r="J132" s="5" t="n"/>
      <c r="K132" s="19">
        <f>IF(A132&amp;""="","",IFERROR(INDEX('الخدمات'!$B$6:$B$55,MATCH(E132&amp;"",'الخدمات'!$A$6:$A$55,0)),"غير مسعّرة"))</f>
        <v/>
      </c>
      <c r="L132" s="19">
        <f>IF(ISNUMBER(K132),ROUND(N(F132)*K132,2),"")</f>
        <v/>
      </c>
      <c r="M132" s="19">
        <f>IF(L132="","",ROUND(L132-N(I132),2))</f>
        <v/>
      </c>
      <c r="N132" s="18">
        <f>IF(OR(A132&amp;""="",H132="تم التسليم",NOT(ISNUMBER(G132))),"",'الإعدادات'!$B$4-G132)</f>
        <v/>
      </c>
      <c r="O132" s="6">
        <f>IF(A132&amp;""="","",IF(NOT(ISNUMBER(K132)),"خدمة غير مسعّرة",IF(H132="تم التسليم",IF(M132&gt;0,"مسلّم وعليه متبقي",""),IF(N132="","",IF(H132="جاهز",IF(N132&gt;='الإعدادات'!$B$5,"متأخر الاستلام",""),IF(N132&gt;0,"متأخر الغسيل",""))))))</f>
        <v/>
      </c>
      <c r="P132" s="18">
        <f>IF(O132="متأخر الاستلام",COUNTIFS($O$6:$O$1505,"متأخر الاستلام",$N$6:$N$1505,"&gt;"&amp;N132)+COUNTIFS($O$6:O132,"متأخر الاستلام",$N$6:N132,N132),"")</f>
        <v/>
      </c>
    </row>
    <row r="133">
      <c r="A133" s="5" t="n"/>
      <c r="B133" s="13" t="n"/>
      <c r="C133" s="5" t="n"/>
      <c r="D133" s="20" t="n"/>
      <c r="E133" s="5" t="n"/>
      <c r="F133" s="14" t="n"/>
      <c r="G133" s="13" t="n"/>
      <c r="H133" s="5" t="n"/>
      <c r="I133" s="17" t="n"/>
      <c r="J133" s="5" t="n"/>
      <c r="K133" s="19">
        <f>IF(A133&amp;""="","",IFERROR(INDEX('الخدمات'!$B$6:$B$55,MATCH(E133&amp;"",'الخدمات'!$A$6:$A$55,0)),"غير مسعّرة"))</f>
        <v/>
      </c>
      <c r="L133" s="19">
        <f>IF(ISNUMBER(K133),ROUND(N(F133)*K133,2),"")</f>
        <v/>
      </c>
      <c r="M133" s="19">
        <f>IF(L133="","",ROUND(L133-N(I133),2))</f>
        <v/>
      </c>
      <c r="N133" s="18">
        <f>IF(OR(A133&amp;""="",H133="تم التسليم",NOT(ISNUMBER(G133))),"",'الإعدادات'!$B$4-G133)</f>
        <v/>
      </c>
      <c r="O133" s="6">
        <f>IF(A133&amp;""="","",IF(NOT(ISNUMBER(K133)),"خدمة غير مسعّرة",IF(H133="تم التسليم",IF(M133&gt;0,"مسلّم وعليه متبقي",""),IF(N133="","",IF(H133="جاهز",IF(N133&gt;='الإعدادات'!$B$5,"متأخر الاستلام",""),IF(N133&gt;0,"متأخر الغسيل",""))))))</f>
        <v/>
      </c>
      <c r="P133" s="18">
        <f>IF(O133="متأخر الاستلام",COUNTIFS($O$6:$O$1505,"متأخر الاستلام",$N$6:$N$1505,"&gt;"&amp;N133)+COUNTIFS($O$6:O133,"متأخر الاستلام",$N$6:N133,N133),"")</f>
        <v/>
      </c>
    </row>
    <row r="134">
      <c r="A134" s="5" t="n"/>
      <c r="B134" s="13" t="n"/>
      <c r="C134" s="5" t="n"/>
      <c r="D134" s="20" t="n"/>
      <c r="E134" s="5" t="n"/>
      <c r="F134" s="14" t="n"/>
      <c r="G134" s="13" t="n"/>
      <c r="H134" s="5" t="n"/>
      <c r="I134" s="17" t="n"/>
      <c r="J134" s="5" t="n"/>
      <c r="K134" s="19">
        <f>IF(A134&amp;""="","",IFERROR(INDEX('الخدمات'!$B$6:$B$55,MATCH(E134&amp;"",'الخدمات'!$A$6:$A$55,0)),"غير مسعّرة"))</f>
        <v/>
      </c>
      <c r="L134" s="19">
        <f>IF(ISNUMBER(K134),ROUND(N(F134)*K134,2),"")</f>
        <v/>
      </c>
      <c r="M134" s="19">
        <f>IF(L134="","",ROUND(L134-N(I134),2))</f>
        <v/>
      </c>
      <c r="N134" s="18">
        <f>IF(OR(A134&amp;""="",H134="تم التسليم",NOT(ISNUMBER(G134))),"",'الإعدادات'!$B$4-G134)</f>
        <v/>
      </c>
      <c r="O134" s="6">
        <f>IF(A134&amp;""="","",IF(NOT(ISNUMBER(K134)),"خدمة غير مسعّرة",IF(H134="تم التسليم",IF(M134&gt;0,"مسلّم وعليه متبقي",""),IF(N134="","",IF(H134="جاهز",IF(N134&gt;='الإعدادات'!$B$5,"متأخر الاستلام",""),IF(N134&gt;0,"متأخر الغسيل",""))))))</f>
        <v/>
      </c>
      <c r="P134" s="18">
        <f>IF(O134="متأخر الاستلام",COUNTIFS($O$6:$O$1505,"متأخر الاستلام",$N$6:$N$1505,"&gt;"&amp;N134)+COUNTIFS($O$6:O134,"متأخر الاستلام",$N$6:N134,N134),"")</f>
        <v/>
      </c>
    </row>
    <row r="135">
      <c r="A135" s="5" t="n"/>
      <c r="B135" s="13" t="n"/>
      <c r="C135" s="5" t="n"/>
      <c r="D135" s="20" t="n"/>
      <c r="E135" s="5" t="n"/>
      <c r="F135" s="14" t="n"/>
      <c r="G135" s="13" t="n"/>
      <c r="H135" s="5" t="n"/>
      <c r="I135" s="17" t="n"/>
      <c r="J135" s="5" t="n"/>
      <c r="K135" s="19">
        <f>IF(A135&amp;""="","",IFERROR(INDEX('الخدمات'!$B$6:$B$55,MATCH(E135&amp;"",'الخدمات'!$A$6:$A$55,0)),"غير مسعّرة"))</f>
        <v/>
      </c>
      <c r="L135" s="19">
        <f>IF(ISNUMBER(K135),ROUND(N(F135)*K135,2),"")</f>
        <v/>
      </c>
      <c r="M135" s="19">
        <f>IF(L135="","",ROUND(L135-N(I135),2))</f>
        <v/>
      </c>
      <c r="N135" s="18">
        <f>IF(OR(A135&amp;""="",H135="تم التسليم",NOT(ISNUMBER(G135))),"",'الإعدادات'!$B$4-G135)</f>
        <v/>
      </c>
      <c r="O135" s="6">
        <f>IF(A135&amp;""="","",IF(NOT(ISNUMBER(K135)),"خدمة غير مسعّرة",IF(H135="تم التسليم",IF(M135&gt;0,"مسلّم وعليه متبقي",""),IF(N135="","",IF(H135="جاهز",IF(N135&gt;='الإعدادات'!$B$5,"متأخر الاستلام",""),IF(N135&gt;0,"متأخر الغسيل",""))))))</f>
        <v/>
      </c>
      <c r="P135" s="18">
        <f>IF(O135="متأخر الاستلام",COUNTIFS($O$6:$O$1505,"متأخر الاستلام",$N$6:$N$1505,"&gt;"&amp;N135)+COUNTIFS($O$6:O135,"متأخر الاستلام",$N$6:N135,N135),"")</f>
        <v/>
      </c>
    </row>
    <row r="136">
      <c r="A136" s="5" t="n"/>
      <c r="B136" s="13" t="n"/>
      <c r="C136" s="5" t="n"/>
      <c r="D136" s="20" t="n"/>
      <c r="E136" s="5" t="n"/>
      <c r="F136" s="14" t="n"/>
      <c r="G136" s="13" t="n"/>
      <c r="H136" s="5" t="n"/>
      <c r="I136" s="17" t="n"/>
      <c r="J136" s="5" t="n"/>
      <c r="K136" s="19">
        <f>IF(A136&amp;""="","",IFERROR(INDEX('الخدمات'!$B$6:$B$55,MATCH(E136&amp;"",'الخدمات'!$A$6:$A$55,0)),"غير مسعّرة"))</f>
        <v/>
      </c>
      <c r="L136" s="19">
        <f>IF(ISNUMBER(K136),ROUND(N(F136)*K136,2),"")</f>
        <v/>
      </c>
      <c r="M136" s="19">
        <f>IF(L136="","",ROUND(L136-N(I136),2))</f>
        <v/>
      </c>
      <c r="N136" s="18">
        <f>IF(OR(A136&amp;""="",H136="تم التسليم",NOT(ISNUMBER(G136))),"",'الإعدادات'!$B$4-G136)</f>
        <v/>
      </c>
      <c r="O136" s="6">
        <f>IF(A136&amp;""="","",IF(NOT(ISNUMBER(K136)),"خدمة غير مسعّرة",IF(H136="تم التسليم",IF(M136&gt;0,"مسلّم وعليه متبقي",""),IF(N136="","",IF(H136="جاهز",IF(N136&gt;='الإعدادات'!$B$5,"متأخر الاستلام",""),IF(N136&gt;0,"متأخر الغسيل",""))))))</f>
        <v/>
      </c>
      <c r="P136" s="18">
        <f>IF(O136="متأخر الاستلام",COUNTIFS($O$6:$O$1505,"متأخر الاستلام",$N$6:$N$1505,"&gt;"&amp;N136)+COUNTIFS($O$6:O136,"متأخر الاستلام",$N$6:N136,N136),"")</f>
        <v/>
      </c>
    </row>
    <row r="137">
      <c r="A137" s="5" t="n"/>
      <c r="B137" s="13" t="n"/>
      <c r="C137" s="5" t="n"/>
      <c r="D137" s="20" t="n"/>
      <c r="E137" s="5" t="n"/>
      <c r="F137" s="14" t="n"/>
      <c r="G137" s="13" t="n"/>
      <c r="H137" s="5" t="n"/>
      <c r="I137" s="17" t="n"/>
      <c r="J137" s="5" t="n"/>
      <c r="K137" s="19">
        <f>IF(A137&amp;""="","",IFERROR(INDEX('الخدمات'!$B$6:$B$55,MATCH(E137&amp;"",'الخدمات'!$A$6:$A$55,0)),"غير مسعّرة"))</f>
        <v/>
      </c>
      <c r="L137" s="19">
        <f>IF(ISNUMBER(K137),ROUND(N(F137)*K137,2),"")</f>
        <v/>
      </c>
      <c r="M137" s="19">
        <f>IF(L137="","",ROUND(L137-N(I137),2))</f>
        <v/>
      </c>
      <c r="N137" s="18">
        <f>IF(OR(A137&amp;""="",H137="تم التسليم",NOT(ISNUMBER(G137))),"",'الإعدادات'!$B$4-G137)</f>
        <v/>
      </c>
      <c r="O137" s="6">
        <f>IF(A137&amp;""="","",IF(NOT(ISNUMBER(K137)),"خدمة غير مسعّرة",IF(H137="تم التسليم",IF(M137&gt;0,"مسلّم وعليه متبقي",""),IF(N137="","",IF(H137="جاهز",IF(N137&gt;='الإعدادات'!$B$5,"متأخر الاستلام",""),IF(N137&gt;0,"متأخر الغسيل",""))))))</f>
        <v/>
      </c>
      <c r="P137" s="18">
        <f>IF(O137="متأخر الاستلام",COUNTIFS($O$6:$O$1505,"متأخر الاستلام",$N$6:$N$1505,"&gt;"&amp;N137)+COUNTIFS($O$6:O137,"متأخر الاستلام",$N$6:N137,N137),"")</f>
        <v/>
      </c>
    </row>
    <row r="138">
      <c r="A138" s="5" t="n"/>
      <c r="B138" s="13" t="n"/>
      <c r="C138" s="5" t="n"/>
      <c r="D138" s="20" t="n"/>
      <c r="E138" s="5" t="n"/>
      <c r="F138" s="14" t="n"/>
      <c r="G138" s="13" t="n"/>
      <c r="H138" s="5" t="n"/>
      <c r="I138" s="17" t="n"/>
      <c r="J138" s="5" t="n"/>
      <c r="K138" s="19">
        <f>IF(A138&amp;""="","",IFERROR(INDEX('الخدمات'!$B$6:$B$55,MATCH(E138&amp;"",'الخدمات'!$A$6:$A$55,0)),"غير مسعّرة"))</f>
        <v/>
      </c>
      <c r="L138" s="19">
        <f>IF(ISNUMBER(K138),ROUND(N(F138)*K138,2),"")</f>
        <v/>
      </c>
      <c r="M138" s="19">
        <f>IF(L138="","",ROUND(L138-N(I138),2))</f>
        <v/>
      </c>
      <c r="N138" s="18">
        <f>IF(OR(A138&amp;""="",H138="تم التسليم",NOT(ISNUMBER(G138))),"",'الإعدادات'!$B$4-G138)</f>
        <v/>
      </c>
      <c r="O138" s="6">
        <f>IF(A138&amp;""="","",IF(NOT(ISNUMBER(K138)),"خدمة غير مسعّرة",IF(H138="تم التسليم",IF(M138&gt;0,"مسلّم وعليه متبقي",""),IF(N138="","",IF(H138="جاهز",IF(N138&gt;='الإعدادات'!$B$5,"متأخر الاستلام",""),IF(N138&gt;0,"متأخر الغسيل",""))))))</f>
        <v/>
      </c>
      <c r="P138" s="18">
        <f>IF(O138="متأخر الاستلام",COUNTIFS($O$6:$O$1505,"متأخر الاستلام",$N$6:$N$1505,"&gt;"&amp;N138)+COUNTIFS($O$6:O138,"متأخر الاستلام",$N$6:N138,N138),"")</f>
        <v/>
      </c>
    </row>
    <row r="139">
      <c r="A139" s="5" t="n"/>
      <c r="B139" s="13" t="n"/>
      <c r="C139" s="5" t="n"/>
      <c r="D139" s="20" t="n"/>
      <c r="E139" s="5" t="n"/>
      <c r="F139" s="14" t="n"/>
      <c r="G139" s="13" t="n"/>
      <c r="H139" s="5" t="n"/>
      <c r="I139" s="17" t="n"/>
      <c r="J139" s="5" t="n"/>
      <c r="K139" s="19">
        <f>IF(A139&amp;""="","",IFERROR(INDEX('الخدمات'!$B$6:$B$55,MATCH(E139&amp;"",'الخدمات'!$A$6:$A$55,0)),"غير مسعّرة"))</f>
        <v/>
      </c>
      <c r="L139" s="19">
        <f>IF(ISNUMBER(K139),ROUND(N(F139)*K139,2),"")</f>
        <v/>
      </c>
      <c r="M139" s="19">
        <f>IF(L139="","",ROUND(L139-N(I139),2))</f>
        <v/>
      </c>
      <c r="N139" s="18">
        <f>IF(OR(A139&amp;""="",H139="تم التسليم",NOT(ISNUMBER(G139))),"",'الإعدادات'!$B$4-G139)</f>
        <v/>
      </c>
      <c r="O139" s="6">
        <f>IF(A139&amp;""="","",IF(NOT(ISNUMBER(K139)),"خدمة غير مسعّرة",IF(H139="تم التسليم",IF(M139&gt;0,"مسلّم وعليه متبقي",""),IF(N139="","",IF(H139="جاهز",IF(N139&gt;='الإعدادات'!$B$5,"متأخر الاستلام",""),IF(N139&gt;0,"متأخر الغسيل",""))))))</f>
        <v/>
      </c>
      <c r="P139" s="18">
        <f>IF(O139="متأخر الاستلام",COUNTIFS($O$6:$O$1505,"متأخر الاستلام",$N$6:$N$1505,"&gt;"&amp;N139)+COUNTIFS($O$6:O139,"متأخر الاستلام",$N$6:N139,N139),"")</f>
        <v/>
      </c>
    </row>
    <row r="140">
      <c r="A140" s="5" t="n"/>
      <c r="B140" s="13" t="n"/>
      <c r="C140" s="5" t="n"/>
      <c r="D140" s="20" t="n"/>
      <c r="E140" s="5" t="n"/>
      <c r="F140" s="14" t="n"/>
      <c r="G140" s="13" t="n"/>
      <c r="H140" s="5" t="n"/>
      <c r="I140" s="17" t="n"/>
      <c r="J140" s="5" t="n"/>
      <c r="K140" s="19">
        <f>IF(A140&amp;""="","",IFERROR(INDEX('الخدمات'!$B$6:$B$55,MATCH(E140&amp;"",'الخدمات'!$A$6:$A$55,0)),"غير مسعّرة"))</f>
        <v/>
      </c>
      <c r="L140" s="19">
        <f>IF(ISNUMBER(K140),ROUND(N(F140)*K140,2),"")</f>
        <v/>
      </c>
      <c r="M140" s="19">
        <f>IF(L140="","",ROUND(L140-N(I140),2))</f>
        <v/>
      </c>
      <c r="N140" s="18">
        <f>IF(OR(A140&amp;""="",H140="تم التسليم",NOT(ISNUMBER(G140))),"",'الإعدادات'!$B$4-G140)</f>
        <v/>
      </c>
      <c r="O140" s="6">
        <f>IF(A140&amp;""="","",IF(NOT(ISNUMBER(K140)),"خدمة غير مسعّرة",IF(H140="تم التسليم",IF(M140&gt;0,"مسلّم وعليه متبقي",""),IF(N140="","",IF(H140="جاهز",IF(N140&gt;='الإعدادات'!$B$5,"متأخر الاستلام",""),IF(N140&gt;0,"متأخر الغسيل",""))))))</f>
        <v/>
      </c>
      <c r="P140" s="18">
        <f>IF(O140="متأخر الاستلام",COUNTIFS($O$6:$O$1505,"متأخر الاستلام",$N$6:$N$1505,"&gt;"&amp;N140)+COUNTIFS($O$6:O140,"متأخر الاستلام",$N$6:N140,N140),"")</f>
        <v/>
      </c>
    </row>
    <row r="141">
      <c r="A141" s="5" t="n"/>
      <c r="B141" s="13" t="n"/>
      <c r="C141" s="5" t="n"/>
      <c r="D141" s="20" t="n"/>
      <c r="E141" s="5" t="n"/>
      <c r="F141" s="14" t="n"/>
      <c r="G141" s="13" t="n"/>
      <c r="H141" s="5" t="n"/>
      <c r="I141" s="17" t="n"/>
      <c r="J141" s="5" t="n"/>
      <c r="K141" s="19">
        <f>IF(A141&amp;""="","",IFERROR(INDEX('الخدمات'!$B$6:$B$55,MATCH(E141&amp;"",'الخدمات'!$A$6:$A$55,0)),"غير مسعّرة"))</f>
        <v/>
      </c>
      <c r="L141" s="19">
        <f>IF(ISNUMBER(K141),ROUND(N(F141)*K141,2),"")</f>
        <v/>
      </c>
      <c r="M141" s="19">
        <f>IF(L141="","",ROUND(L141-N(I141),2))</f>
        <v/>
      </c>
      <c r="N141" s="18">
        <f>IF(OR(A141&amp;""="",H141="تم التسليم",NOT(ISNUMBER(G141))),"",'الإعدادات'!$B$4-G141)</f>
        <v/>
      </c>
      <c r="O141" s="6">
        <f>IF(A141&amp;""="","",IF(NOT(ISNUMBER(K141)),"خدمة غير مسعّرة",IF(H141="تم التسليم",IF(M141&gt;0,"مسلّم وعليه متبقي",""),IF(N141="","",IF(H141="جاهز",IF(N141&gt;='الإعدادات'!$B$5,"متأخر الاستلام",""),IF(N141&gt;0,"متأخر الغسيل",""))))))</f>
        <v/>
      </c>
      <c r="P141" s="18">
        <f>IF(O141="متأخر الاستلام",COUNTIFS($O$6:$O$1505,"متأخر الاستلام",$N$6:$N$1505,"&gt;"&amp;N141)+COUNTIFS($O$6:O141,"متأخر الاستلام",$N$6:N141,N141),"")</f>
        <v/>
      </c>
    </row>
    <row r="142">
      <c r="A142" s="5" t="n"/>
      <c r="B142" s="13" t="n"/>
      <c r="C142" s="5" t="n"/>
      <c r="D142" s="20" t="n"/>
      <c r="E142" s="5" t="n"/>
      <c r="F142" s="14" t="n"/>
      <c r="G142" s="13" t="n"/>
      <c r="H142" s="5" t="n"/>
      <c r="I142" s="17" t="n"/>
      <c r="J142" s="5" t="n"/>
      <c r="K142" s="19">
        <f>IF(A142&amp;""="","",IFERROR(INDEX('الخدمات'!$B$6:$B$55,MATCH(E142&amp;"",'الخدمات'!$A$6:$A$55,0)),"غير مسعّرة"))</f>
        <v/>
      </c>
      <c r="L142" s="19">
        <f>IF(ISNUMBER(K142),ROUND(N(F142)*K142,2),"")</f>
        <v/>
      </c>
      <c r="M142" s="19">
        <f>IF(L142="","",ROUND(L142-N(I142),2))</f>
        <v/>
      </c>
      <c r="N142" s="18">
        <f>IF(OR(A142&amp;""="",H142="تم التسليم",NOT(ISNUMBER(G142))),"",'الإعدادات'!$B$4-G142)</f>
        <v/>
      </c>
      <c r="O142" s="6">
        <f>IF(A142&amp;""="","",IF(NOT(ISNUMBER(K142)),"خدمة غير مسعّرة",IF(H142="تم التسليم",IF(M142&gt;0,"مسلّم وعليه متبقي",""),IF(N142="","",IF(H142="جاهز",IF(N142&gt;='الإعدادات'!$B$5,"متأخر الاستلام",""),IF(N142&gt;0,"متأخر الغسيل",""))))))</f>
        <v/>
      </c>
      <c r="P142" s="18">
        <f>IF(O142="متأخر الاستلام",COUNTIFS($O$6:$O$1505,"متأخر الاستلام",$N$6:$N$1505,"&gt;"&amp;N142)+COUNTIFS($O$6:O142,"متأخر الاستلام",$N$6:N142,N142),"")</f>
        <v/>
      </c>
    </row>
    <row r="143">
      <c r="A143" s="5" t="n"/>
      <c r="B143" s="13" t="n"/>
      <c r="C143" s="5" t="n"/>
      <c r="D143" s="20" t="n"/>
      <c r="E143" s="5" t="n"/>
      <c r="F143" s="14" t="n"/>
      <c r="G143" s="13" t="n"/>
      <c r="H143" s="5" t="n"/>
      <c r="I143" s="17" t="n"/>
      <c r="J143" s="5" t="n"/>
      <c r="K143" s="19">
        <f>IF(A143&amp;""="","",IFERROR(INDEX('الخدمات'!$B$6:$B$55,MATCH(E143&amp;"",'الخدمات'!$A$6:$A$55,0)),"غير مسعّرة"))</f>
        <v/>
      </c>
      <c r="L143" s="19">
        <f>IF(ISNUMBER(K143),ROUND(N(F143)*K143,2),"")</f>
        <v/>
      </c>
      <c r="M143" s="19">
        <f>IF(L143="","",ROUND(L143-N(I143),2))</f>
        <v/>
      </c>
      <c r="N143" s="18">
        <f>IF(OR(A143&amp;""="",H143="تم التسليم",NOT(ISNUMBER(G143))),"",'الإعدادات'!$B$4-G143)</f>
        <v/>
      </c>
      <c r="O143" s="6">
        <f>IF(A143&amp;""="","",IF(NOT(ISNUMBER(K143)),"خدمة غير مسعّرة",IF(H143="تم التسليم",IF(M143&gt;0,"مسلّم وعليه متبقي",""),IF(N143="","",IF(H143="جاهز",IF(N143&gt;='الإعدادات'!$B$5,"متأخر الاستلام",""),IF(N143&gt;0,"متأخر الغسيل",""))))))</f>
        <v/>
      </c>
      <c r="P143" s="18">
        <f>IF(O143="متأخر الاستلام",COUNTIFS($O$6:$O$1505,"متأخر الاستلام",$N$6:$N$1505,"&gt;"&amp;N143)+COUNTIFS($O$6:O143,"متأخر الاستلام",$N$6:N143,N143),"")</f>
        <v/>
      </c>
    </row>
    <row r="144">
      <c r="A144" s="5" t="n"/>
      <c r="B144" s="13" t="n"/>
      <c r="C144" s="5" t="n"/>
      <c r="D144" s="20" t="n"/>
      <c r="E144" s="5" t="n"/>
      <c r="F144" s="14" t="n"/>
      <c r="G144" s="13" t="n"/>
      <c r="H144" s="5" t="n"/>
      <c r="I144" s="17" t="n"/>
      <c r="J144" s="5" t="n"/>
      <c r="K144" s="19">
        <f>IF(A144&amp;""="","",IFERROR(INDEX('الخدمات'!$B$6:$B$55,MATCH(E144&amp;"",'الخدمات'!$A$6:$A$55,0)),"غير مسعّرة"))</f>
        <v/>
      </c>
      <c r="L144" s="19">
        <f>IF(ISNUMBER(K144),ROUND(N(F144)*K144,2),"")</f>
        <v/>
      </c>
      <c r="M144" s="19">
        <f>IF(L144="","",ROUND(L144-N(I144),2))</f>
        <v/>
      </c>
      <c r="N144" s="18">
        <f>IF(OR(A144&amp;""="",H144="تم التسليم",NOT(ISNUMBER(G144))),"",'الإعدادات'!$B$4-G144)</f>
        <v/>
      </c>
      <c r="O144" s="6">
        <f>IF(A144&amp;""="","",IF(NOT(ISNUMBER(K144)),"خدمة غير مسعّرة",IF(H144="تم التسليم",IF(M144&gt;0,"مسلّم وعليه متبقي",""),IF(N144="","",IF(H144="جاهز",IF(N144&gt;='الإعدادات'!$B$5,"متأخر الاستلام",""),IF(N144&gt;0,"متأخر الغسيل",""))))))</f>
        <v/>
      </c>
      <c r="P144" s="18">
        <f>IF(O144="متأخر الاستلام",COUNTIFS($O$6:$O$1505,"متأخر الاستلام",$N$6:$N$1505,"&gt;"&amp;N144)+COUNTIFS($O$6:O144,"متأخر الاستلام",$N$6:N144,N144),"")</f>
        <v/>
      </c>
    </row>
    <row r="145">
      <c r="A145" s="5" t="n"/>
      <c r="B145" s="13" t="n"/>
      <c r="C145" s="5" t="n"/>
      <c r="D145" s="20" t="n"/>
      <c r="E145" s="5" t="n"/>
      <c r="F145" s="14" t="n"/>
      <c r="G145" s="13" t="n"/>
      <c r="H145" s="5" t="n"/>
      <c r="I145" s="17" t="n"/>
      <c r="J145" s="5" t="n"/>
      <c r="K145" s="19">
        <f>IF(A145&amp;""="","",IFERROR(INDEX('الخدمات'!$B$6:$B$55,MATCH(E145&amp;"",'الخدمات'!$A$6:$A$55,0)),"غير مسعّرة"))</f>
        <v/>
      </c>
      <c r="L145" s="19">
        <f>IF(ISNUMBER(K145),ROUND(N(F145)*K145,2),"")</f>
        <v/>
      </c>
      <c r="M145" s="19">
        <f>IF(L145="","",ROUND(L145-N(I145),2))</f>
        <v/>
      </c>
      <c r="N145" s="18">
        <f>IF(OR(A145&amp;""="",H145="تم التسليم",NOT(ISNUMBER(G145))),"",'الإعدادات'!$B$4-G145)</f>
        <v/>
      </c>
      <c r="O145" s="6">
        <f>IF(A145&amp;""="","",IF(NOT(ISNUMBER(K145)),"خدمة غير مسعّرة",IF(H145="تم التسليم",IF(M145&gt;0,"مسلّم وعليه متبقي",""),IF(N145="","",IF(H145="جاهز",IF(N145&gt;='الإعدادات'!$B$5,"متأخر الاستلام",""),IF(N145&gt;0,"متأخر الغسيل",""))))))</f>
        <v/>
      </c>
      <c r="P145" s="18">
        <f>IF(O145="متأخر الاستلام",COUNTIFS($O$6:$O$1505,"متأخر الاستلام",$N$6:$N$1505,"&gt;"&amp;N145)+COUNTIFS($O$6:O145,"متأخر الاستلام",$N$6:N145,N145),"")</f>
        <v/>
      </c>
    </row>
    <row r="146">
      <c r="A146" s="5" t="n"/>
      <c r="B146" s="13" t="n"/>
      <c r="C146" s="5" t="n"/>
      <c r="D146" s="20" t="n"/>
      <c r="E146" s="5" t="n"/>
      <c r="F146" s="14" t="n"/>
      <c r="G146" s="13" t="n"/>
      <c r="H146" s="5" t="n"/>
      <c r="I146" s="17" t="n"/>
      <c r="J146" s="5" t="n"/>
      <c r="K146" s="19">
        <f>IF(A146&amp;""="","",IFERROR(INDEX('الخدمات'!$B$6:$B$55,MATCH(E146&amp;"",'الخدمات'!$A$6:$A$55,0)),"غير مسعّرة"))</f>
        <v/>
      </c>
      <c r="L146" s="19">
        <f>IF(ISNUMBER(K146),ROUND(N(F146)*K146,2),"")</f>
        <v/>
      </c>
      <c r="M146" s="19">
        <f>IF(L146="","",ROUND(L146-N(I146),2))</f>
        <v/>
      </c>
      <c r="N146" s="18">
        <f>IF(OR(A146&amp;""="",H146="تم التسليم",NOT(ISNUMBER(G146))),"",'الإعدادات'!$B$4-G146)</f>
        <v/>
      </c>
      <c r="O146" s="6">
        <f>IF(A146&amp;""="","",IF(NOT(ISNUMBER(K146)),"خدمة غير مسعّرة",IF(H146="تم التسليم",IF(M146&gt;0,"مسلّم وعليه متبقي",""),IF(N146="","",IF(H146="جاهز",IF(N146&gt;='الإعدادات'!$B$5,"متأخر الاستلام",""),IF(N146&gt;0,"متأخر الغسيل",""))))))</f>
        <v/>
      </c>
      <c r="P146" s="18">
        <f>IF(O146="متأخر الاستلام",COUNTIFS($O$6:$O$1505,"متأخر الاستلام",$N$6:$N$1505,"&gt;"&amp;N146)+COUNTIFS($O$6:O146,"متأخر الاستلام",$N$6:N146,N146),"")</f>
        <v/>
      </c>
    </row>
    <row r="147">
      <c r="A147" s="5" t="n"/>
      <c r="B147" s="13" t="n"/>
      <c r="C147" s="5" t="n"/>
      <c r="D147" s="20" t="n"/>
      <c r="E147" s="5" t="n"/>
      <c r="F147" s="14" t="n"/>
      <c r="G147" s="13" t="n"/>
      <c r="H147" s="5" t="n"/>
      <c r="I147" s="17" t="n"/>
      <c r="J147" s="5" t="n"/>
      <c r="K147" s="19">
        <f>IF(A147&amp;""="","",IFERROR(INDEX('الخدمات'!$B$6:$B$55,MATCH(E147&amp;"",'الخدمات'!$A$6:$A$55,0)),"غير مسعّرة"))</f>
        <v/>
      </c>
      <c r="L147" s="19">
        <f>IF(ISNUMBER(K147),ROUND(N(F147)*K147,2),"")</f>
        <v/>
      </c>
      <c r="M147" s="19">
        <f>IF(L147="","",ROUND(L147-N(I147),2))</f>
        <v/>
      </c>
      <c r="N147" s="18">
        <f>IF(OR(A147&amp;""="",H147="تم التسليم",NOT(ISNUMBER(G147))),"",'الإعدادات'!$B$4-G147)</f>
        <v/>
      </c>
      <c r="O147" s="6">
        <f>IF(A147&amp;""="","",IF(NOT(ISNUMBER(K147)),"خدمة غير مسعّرة",IF(H147="تم التسليم",IF(M147&gt;0,"مسلّم وعليه متبقي",""),IF(N147="","",IF(H147="جاهز",IF(N147&gt;='الإعدادات'!$B$5,"متأخر الاستلام",""),IF(N147&gt;0,"متأخر الغسيل",""))))))</f>
        <v/>
      </c>
      <c r="P147" s="18">
        <f>IF(O147="متأخر الاستلام",COUNTIFS($O$6:$O$1505,"متأخر الاستلام",$N$6:$N$1505,"&gt;"&amp;N147)+COUNTIFS($O$6:O147,"متأخر الاستلام",$N$6:N147,N147),"")</f>
        <v/>
      </c>
    </row>
    <row r="148">
      <c r="A148" s="5" t="n"/>
      <c r="B148" s="13" t="n"/>
      <c r="C148" s="5" t="n"/>
      <c r="D148" s="20" t="n"/>
      <c r="E148" s="5" t="n"/>
      <c r="F148" s="14" t="n"/>
      <c r="G148" s="13" t="n"/>
      <c r="H148" s="5" t="n"/>
      <c r="I148" s="17" t="n"/>
      <c r="J148" s="5" t="n"/>
      <c r="K148" s="19">
        <f>IF(A148&amp;""="","",IFERROR(INDEX('الخدمات'!$B$6:$B$55,MATCH(E148&amp;"",'الخدمات'!$A$6:$A$55,0)),"غير مسعّرة"))</f>
        <v/>
      </c>
      <c r="L148" s="19">
        <f>IF(ISNUMBER(K148),ROUND(N(F148)*K148,2),"")</f>
        <v/>
      </c>
      <c r="M148" s="19">
        <f>IF(L148="","",ROUND(L148-N(I148),2))</f>
        <v/>
      </c>
      <c r="N148" s="18">
        <f>IF(OR(A148&amp;""="",H148="تم التسليم",NOT(ISNUMBER(G148))),"",'الإعدادات'!$B$4-G148)</f>
        <v/>
      </c>
      <c r="O148" s="6">
        <f>IF(A148&amp;""="","",IF(NOT(ISNUMBER(K148)),"خدمة غير مسعّرة",IF(H148="تم التسليم",IF(M148&gt;0,"مسلّم وعليه متبقي",""),IF(N148="","",IF(H148="جاهز",IF(N148&gt;='الإعدادات'!$B$5,"متأخر الاستلام",""),IF(N148&gt;0,"متأخر الغسيل",""))))))</f>
        <v/>
      </c>
      <c r="P148" s="18">
        <f>IF(O148="متأخر الاستلام",COUNTIFS($O$6:$O$1505,"متأخر الاستلام",$N$6:$N$1505,"&gt;"&amp;N148)+COUNTIFS($O$6:O148,"متأخر الاستلام",$N$6:N148,N148),"")</f>
        <v/>
      </c>
    </row>
    <row r="149">
      <c r="A149" s="5" t="n"/>
      <c r="B149" s="13" t="n"/>
      <c r="C149" s="5" t="n"/>
      <c r="D149" s="20" t="n"/>
      <c r="E149" s="5" t="n"/>
      <c r="F149" s="14" t="n"/>
      <c r="G149" s="13" t="n"/>
      <c r="H149" s="5" t="n"/>
      <c r="I149" s="17" t="n"/>
      <c r="J149" s="5" t="n"/>
      <c r="K149" s="19">
        <f>IF(A149&amp;""="","",IFERROR(INDEX('الخدمات'!$B$6:$B$55,MATCH(E149&amp;"",'الخدمات'!$A$6:$A$55,0)),"غير مسعّرة"))</f>
        <v/>
      </c>
      <c r="L149" s="19">
        <f>IF(ISNUMBER(K149),ROUND(N(F149)*K149,2),"")</f>
        <v/>
      </c>
      <c r="M149" s="19">
        <f>IF(L149="","",ROUND(L149-N(I149),2))</f>
        <v/>
      </c>
      <c r="N149" s="18">
        <f>IF(OR(A149&amp;""="",H149="تم التسليم",NOT(ISNUMBER(G149))),"",'الإعدادات'!$B$4-G149)</f>
        <v/>
      </c>
      <c r="O149" s="6">
        <f>IF(A149&amp;""="","",IF(NOT(ISNUMBER(K149)),"خدمة غير مسعّرة",IF(H149="تم التسليم",IF(M149&gt;0,"مسلّم وعليه متبقي",""),IF(N149="","",IF(H149="جاهز",IF(N149&gt;='الإعدادات'!$B$5,"متأخر الاستلام",""),IF(N149&gt;0,"متأخر الغسيل",""))))))</f>
        <v/>
      </c>
      <c r="P149" s="18">
        <f>IF(O149="متأخر الاستلام",COUNTIFS($O$6:$O$1505,"متأخر الاستلام",$N$6:$N$1505,"&gt;"&amp;N149)+COUNTIFS($O$6:O149,"متأخر الاستلام",$N$6:N149,N149),"")</f>
        <v/>
      </c>
    </row>
    <row r="150">
      <c r="A150" s="5" t="n"/>
      <c r="B150" s="13" t="n"/>
      <c r="C150" s="5" t="n"/>
      <c r="D150" s="20" t="n"/>
      <c r="E150" s="5" t="n"/>
      <c r="F150" s="14" t="n"/>
      <c r="G150" s="13" t="n"/>
      <c r="H150" s="5" t="n"/>
      <c r="I150" s="17" t="n"/>
      <c r="J150" s="5" t="n"/>
      <c r="K150" s="19">
        <f>IF(A150&amp;""="","",IFERROR(INDEX('الخدمات'!$B$6:$B$55,MATCH(E150&amp;"",'الخدمات'!$A$6:$A$55,0)),"غير مسعّرة"))</f>
        <v/>
      </c>
      <c r="L150" s="19">
        <f>IF(ISNUMBER(K150),ROUND(N(F150)*K150,2),"")</f>
        <v/>
      </c>
      <c r="M150" s="19">
        <f>IF(L150="","",ROUND(L150-N(I150),2))</f>
        <v/>
      </c>
      <c r="N150" s="18">
        <f>IF(OR(A150&amp;""="",H150="تم التسليم",NOT(ISNUMBER(G150))),"",'الإعدادات'!$B$4-G150)</f>
        <v/>
      </c>
      <c r="O150" s="6">
        <f>IF(A150&amp;""="","",IF(NOT(ISNUMBER(K150)),"خدمة غير مسعّرة",IF(H150="تم التسليم",IF(M150&gt;0,"مسلّم وعليه متبقي",""),IF(N150="","",IF(H150="جاهز",IF(N150&gt;='الإعدادات'!$B$5,"متأخر الاستلام",""),IF(N150&gt;0,"متأخر الغسيل",""))))))</f>
        <v/>
      </c>
      <c r="P150" s="18">
        <f>IF(O150="متأخر الاستلام",COUNTIFS($O$6:$O$1505,"متأخر الاستلام",$N$6:$N$1505,"&gt;"&amp;N150)+COUNTIFS($O$6:O150,"متأخر الاستلام",$N$6:N150,N150),"")</f>
        <v/>
      </c>
    </row>
    <row r="151">
      <c r="A151" s="5" t="n"/>
      <c r="B151" s="13" t="n"/>
      <c r="C151" s="5" t="n"/>
      <c r="D151" s="20" t="n"/>
      <c r="E151" s="5" t="n"/>
      <c r="F151" s="14" t="n"/>
      <c r="G151" s="13" t="n"/>
      <c r="H151" s="5" t="n"/>
      <c r="I151" s="17" t="n"/>
      <c r="J151" s="5" t="n"/>
      <c r="K151" s="19">
        <f>IF(A151&amp;""="","",IFERROR(INDEX('الخدمات'!$B$6:$B$55,MATCH(E151&amp;"",'الخدمات'!$A$6:$A$55,0)),"غير مسعّرة"))</f>
        <v/>
      </c>
      <c r="L151" s="19">
        <f>IF(ISNUMBER(K151),ROUND(N(F151)*K151,2),"")</f>
        <v/>
      </c>
      <c r="M151" s="19">
        <f>IF(L151="","",ROUND(L151-N(I151),2))</f>
        <v/>
      </c>
      <c r="N151" s="18">
        <f>IF(OR(A151&amp;""="",H151="تم التسليم",NOT(ISNUMBER(G151))),"",'الإعدادات'!$B$4-G151)</f>
        <v/>
      </c>
      <c r="O151" s="6">
        <f>IF(A151&amp;""="","",IF(NOT(ISNUMBER(K151)),"خدمة غير مسعّرة",IF(H151="تم التسليم",IF(M151&gt;0,"مسلّم وعليه متبقي",""),IF(N151="","",IF(H151="جاهز",IF(N151&gt;='الإعدادات'!$B$5,"متأخر الاستلام",""),IF(N151&gt;0,"متأخر الغسيل",""))))))</f>
        <v/>
      </c>
      <c r="P151" s="18">
        <f>IF(O151="متأخر الاستلام",COUNTIFS($O$6:$O$1505,"متأخر الاستلام",$N$6:$N$1505,"&gt;"&amp;N151)+COUNTIFS($O$6:O151,"متأخر الاستلام",$N$6:N151,N151),"")</f>
        <v/>
      </c>
    </row>
    <row r="152">
      <c r="A152" s="5" t="n"/>
      <c r="B152" s="13" t="n"/>
      <c r="C152" s="5" t="n"/>
      <c r="D152" s="20" t="n"/>
      <c r="E152" s="5" t="n"/>
      <c r="F152" s="14" t="n"/>
      <c r="G152" s="13" t="n"/>
      <c r="H152" s="5" t="n"/>
      <c r="I152" s="17" t="n"/>
      <c r="J152" s="5" t="n"/>
      <c r="K152" s="19">
        <f>IF(A152&amp;""="","",IFERROR(INDEX('الخدمات'!$B$6:$B$55,MATCH(E152&amp;"",'الخدمات'!$A$6:$A$55,0)),"غير مسعّرة"))</f>
        <v/>
      </c>
      <c r="L152" s="19">
        <f>IF(ISNUMBER(K152),ROUND(N(F152)*K152,2),"")</f>
        <v/>
      </c>
      <c r="M152" s="19">
        <f>IF(L152="","",ROUND(L152-N(I152),2))</f>
        <v/>
      </c>
      <c r="N152" s="18">
        <f>IF(OR(A152&amp;""="",H152="تم التسليم",NOT(ISNUMBER(G152))),"",'الإعدادات'!$B$4-G152)</f>
        <v/>
      </c>
      <c r="O152" s="6">
        <f>IF(A152&amp;""="","",IF(NOT(ISNUMBER(K152)),"خدمة غير مسعّرة",IF(H152="تم التسليم",IF(M152&gt;0,"مسلّم وعليه متبقي",""),IF(N152="","",IF(H152="جاهز",IF(N152&gt;='الإعدادات'!$B$5,"متأخر الاستلام",""),IF(N152&gt;0,"متأخر الغسيل",""))))))</f>
        <v/>
      </c>
      <c r="P152" s="18">
        <f>IF(O152="متأخر الاستلام",COUNTIFS($O$6:$O$1505,"متأخر الاستلام",$N$6:$N$1505,"&gt;"&amp;N152)+COUNTIFS($O$6:O152,"متأخر الاستلام",$N$6:N152,N152),"")</f>
        <v/>
      </c>
    </row>
    <row r="153">
      <c r="A153" s="5" t="n"/>
      <c r="B153" s="13" t="n"/>
      <c r="C153" s="5" t="n"/>
      <c r="D153" s="20" t="n"/>
      <c r="E153" s="5" t="n"/>
      <c r="F153" s="14" t="n"/>
      <c r="G153" s="13" t="n"/>
      <c r="H153" s="5" t="n"/>
      <c r="I153" s="17" t="n"/>
      <c r="J153" s="5" t="n"/>
      <c r="K153" s="19">
        <f>IF(A153&amp;""="","",IFERROR(INDEX('الخدمات'!$B$6:$B$55,MATCH(E153&amp;"",'الخدمات'!$A$6:$A$55,0)),"غير مسعّرة"))</f>
        <v/>
      </c>
      <c r="L153" s="19">
        <f>IF(ISNUMBER(K153),ROUND(N(F153)*K153,2),"")</f>
        <v/>
      </c>
      <c r="M153" s="19">
        <f>IF(L153="","",ROUND(L153-N(I153),2))</f>
        <v/>
      </c>
      <c r="N153" s="18">
        <f>IF(OR(A153&amp;""="",H153="تم التسليم",NOT(ISNUMBER(G153))),"",'الإعدادات'!$B$4-G153)</f>
        <v/>
      </c>
      <c r="O153" s="6">
        <f>IF(A153&amp;""="","",IF(NOT(ISNUMBER(K153)),"خدمة غير مسعّرة",IF(H153="تم التسليم",IF(M153&gt;0,"مسلّم وعليه متبقي",""),IF(N153="","",IF(H153="جاهز",IF(N153&gt;='الإعدادات'!$B$5,"متأخر الاستلام",""),IF(N153&gt;0,"متأخر الغسيل",""))))))</f>
        <v/>
      </c>
      <c r="P153" s="18">
        <f>IF(O153="متأخر الاستلام",COUNTIFS($O$6:$O$1505,"متأخر الاستلام",$N$6:$N$1505,"&gt;"&amp;N153)+COUNTIFS($O$6:O153,"متأخر الاستلام",$N$6:N153,N153),"")</f>
        <v/>
      </c>
    </row>
    <row r="154">
      <c r="A154" s="5" t="n"/>
      <c r="B154" s="13" t="n"/>
      <c r="C154" s="5" t="n"/>
      <c r="D154" s="20" t="n"/>
      <c r="E154" s="5" t="n"/>
      <c r="F154" s="14" t="n"/>
      <c r="G154" s="13" t="n"/>
      <c r="H154" s="5" t="n"/>
      <c r="I154" s="17" t="n"/>
      <c r="J154" s="5" t="n"/>
      <c r="K154" s="19">
        <f>IF(A154&amp;""="","",IFERROR(INDEX('الخدمات'!$B$6:$B$55,MATCH(E154&amp;"",'الخدمات'!$A$6:$A$55,0)),"غير مسعّرة"))</f>
        <v/>
      </c>
      <c r="L154" s="19">
        <f>IF(ISNUMBER(K154),ROUND(N(F154)*K154,2),"")</f>
        <v/>
      </c>
      <c r="M154" s="19">
        <f>IF(L154="","",ROUND(L154-N(I154),2))</f>
        <v/>
      </c>
      <c r="N154" s="18">
        <f>IF(OR(A154&amp;""="",H154="تم التسليم",NOT(ISNUMBER(G154))),"",'الإعدادات'!$B$4-G154)</f>
        <v/>
      </c>
      <c r="O154" s="6">
        <f>IF(A154&amp;""="","",IF(NOT(ISNUMBER(K154)),"خدمة غير مسعّرة",IF(H154="تم التسليم",IF(M154&gt;0,"مسلّم وعليه متبقي",""),IF(N154="","",IF(H154="جاهز",IF(N154&gt;='الإعدادات'!$B$5,"متأخر الاستلام",""),IF(N154&gt;0,"متأخر الغسيل",""))))))</f>
        <v/>
      </c>
      <c r="P154" s="18">
        <f>IF(O154="متأخر الاستلام",COUNTIFS($O$6:$O$1505,"متأخر الاستلام",$N$6:$N$1505,"&gt;"&amp;N154)+COUNTIFS($O$6:O154,"متأخر الاستلام",$N$6:N154,N154),"")</f>
        <v/>
      </c>
    </row>
    <row r="155">
      <c r="A155" s="5" t="n"/>
      <c r="B155" s="13" t="n"/>
      <c r="C155" s="5" t="n"/>
      <c r="D155" s="20" t="n"/>
      <c r="E155" s="5" t="n"/>
      <c r="F155" s="14" t="n"/>
      <c r="G155" s="13" t="n"/>
      <c r="H155" s="5" t="n"/>
      <c r="I155" s="17" t="n"/>
      <c r="J155" s="5" t="n"/>
      <c r="K155" s="19">
        <f>IF(A155&amp;""="","",IFERROR(INDEX('الخدمات'!$B$6:$B$55,MATCH(E155&amp;"",'الخدمات'!$A$6:$A$55,0)),"غير مسعّرة"))</f>
        <v/>
      </c>
      <c r="L155" s="19">
        <f>IF(ISNUMBER(K155),ROUND(N(F155)*K155,2),"")</f>
        <v/>
      </c>
      <c r="M155" s="19">
        <f>IF(L155="","",ROUND(L155-N(I155),2))</f>
        <v/>
      </c>
      <c r="N155" s="18">
        <f>IF(OR(A155&amp;""="",H155="تم التسليم",NOT(ISNUMBER(G155))),"",'الإعدادات'!$B$4-G155)</f>
        <v/>
      </c>
      <c r="O155" s="6">
        <f>IF(A155&amp;""="","",IF(NOT(ISNUMBER(K155)),"خدمة غير مسعّرة",IF(H155="تم التسليم",IF(M155&gt;0,"مسلّم وعليه متبقي",""),IF(N155="","",IF(H155="جاهز",IF(N155&gt;='الإعدادات'!$B$5,"متأخر الاستلام",""),IF(N155&gt;0,"متأخر الغسيل",""))))))</f>
        <v/>
      </c>
      <c r="P155" s="18">
        <f>IF(O155="متأخر الاستلام",COUNTIFS($O$6:$O$1505,"متأخر الاستلام",$N$6:$N$1505,"&gt;"&amp;N155)+COUNTIFS($O$6:O155,"متأخر الاستلام",$N$6:N155,N155),"")</f>
        <v/>
      </c>
    </row>
    <row r="156">
      <c r="A156" s="5" t="n"/>
      <c r="B156" s="13" t="n"/>
      <c r="C156" s="5" t="n"/>
      <c r="D156" s="20" t="n"/>
      <c r="E156" s="5" t="n"/>
      <c r="F156" s="14" t="n"/>
      <c r="G156" s="13" t="n"/>
      <c r="H156" s="5" t="n"/>
      <c r="I156" s="17" t="n"/>
      <c r="J156" s="5" t="n"/>
      <c r="K156" s="19">
        <f>IF(A156&amp;""="","",IFERROR(INDEX('الخدمات'!$B$6:$B$55,MATCH(E156&amp;"",'الخدمات'!$A$6:$A$55,0)),"غير مسعّرة"))</f>
        <v/>
      </c>
      <c r="L156" s="19">
        <f>IF(ISNUMBER(K156),ROUND(N(F156)*K156,2),"")</f>
        <v/>
      </c>
      <c r="M156" s="19">
        <f>IF(L156="","",ROUND(L156-N(I156),2))</f>
        <v/>
      </c>
      <c r="N156" s="18">
        <f>IF(OR(A156&amp;""="",H156="تم التسليم",NOT(ISNUMBER(G156))),"",'الإعدادات'!$B$4-G156)</f>
        <v/>
      </c>
      <c r="O156" s="6">
        <f>IF(A156&amp;""="","",IF(NOT(ISNUMBER(K156)),"خدمة غير مسعّرة",IF(H156="تم التسليم",IF(M156&gt;0,"مسلّم وعليه متبقي",""),IF(N156="","",IF(H156="جاهز",IF(N156&gt;='الإعدادات'!$B$5,"متأخر الاستلام",""),IF(N156&gt;0,"متأخر الغسيل",""))))))</f>
        <v/>
      </c>
      <c r="P156" s="18">
        <f>IF(O156="متأخر الاستلام",COUNTIFS($O$6:$O$1505,"متأخر الاستلام",$N$6:$N$1505,"&gt;"&amp;N156)+COUNTIFS($O$6:O156,"متأخر الاستلام",$N$6:N156,N156),"")</f>
        <v/>
      </c>
    </row>
    <row r="157">
      <c r="A157" s="5" t="n"/>
      <c r="B157" s="13" t="n"/>
      <c r="C157" s="5" t="n"/>
      <c r="D157" s="20" t="n"/>
      <c r="E157" s="5" t="n"/>
      <c r="F157" s="14" t="n"/>
      <c r="G157" s="13" t="n"/>
      <c r="H157" s="5" t="n"/>
      <c r="I157" s="17" t="n"/>
      <c r="J157" s="5" t="n"/>
      <c r="K157" s="19">
        <f>IF(A157&amp;""="","",IFERROR(INDEX('الخدمات'!$B$6:$B$55,MATCH(E157&amp;"",'الخدمات'!$A$6:$A$55,0)),"غير مسعّرة"))</f>
        <v/>
      </c>
      <c r="L157" s="19">
        <f>IF(ISNUMBER(K157),ROUND(N(F157)*K157,2),"")</f>
        <v/>
      </c>
      <c r="M157" s="19">
        <f>IF(L157="","",ROUND(L157-N(I157),2))</f>
        <v/>
      </c>
      <c r="N157" s="18">
        <f>IF(OR(A157&amp;""="",H157="تم التسليم",NOT(ISNUMBER(G157))),"",'الإعدادات'!$B$4-G157)</f>
        <v/>
      </c>
      <c r="O157" s="6">
        <f>IF(A157&amp;""="","",IF(NOT(ISNUMBER(K157)),"خدمة غير مسعّرة",IF(H157="تم التسليم",IF(M157&gt;0,"مسلّم وعليه متبقي",""),IF(N157="","",IF(H157="جاهز",IF(N157&gt;='الإعدادات'!$B$5,"متأخر الاستلام",""),IF(N157&gt;0,"متأخر الغسيل",""))))))</f>
        <v/>
      </c>
      <c r="P157" s="18">
        <f>IF(O157="متأخر الاستلام",COUNTIFS($O$6:$O$1505,"متأخر الاستلام",$N$6:$N$1505,"&gt;"&amp;N157)+COUNTIFS($O$6:O157,"متأخر الاستلام",$N$6:N157,N157),"")</f>
        <v/>
      </c>
    </row>
    <row r="158">
      <c r="A158" s="5" t="n"/>
      <c r="B158" s="13" t="n"/>
      <c r="C158" s="5" t="n"/>
      <c r="D158" s="20" t="n"/>
      <c r="E158" s="5" t="n"/>
      <c r="F158" s="14" t="n"/>
      <c r="G158" s="13" t="n"/>
      <c r="H158" s="5" t="n"/>
      <c r="I158" s="17" t="n"/>
      <c r="J158" s="5" t="n"/>
      <c r="K158" s="19">
        <f>IF(A158&amp;""="","",IFERROR(INDEX('الخدمات'!$B$6:$B$55,MATCH(E158&amp;"",'الخدمات'!$A$6:$A$55,0)),"غير مسعّرة"))</f>
        <v/>
      </c>
      <c r="L158" s="19">
        <f>IF(ISNUMBER(K158),ROUND(N(F158)*K158,2),"")</f>
        <v/>
      </c>
      <c r="M158" s="19">
        <f>IF(L158="","",ROUND(L158-N(I158),2))</f>
        <v/>
      </c>
      <c r="N158" s="18">
        <f>IF(OR(A158&amp;""="",H158="تم التسليم",NOT(ISNUMBER(G158))),"",'الإعدادات'!$B$4-G158)</f>
        <v/>
      </c>
      <c r="O158" s="6">
        <f>IF(A158&amp;""="","",IF(NOT(ISNUMBER(K158)),"خدمة غير مسعّرة",IF(H158="تم التسليم",IF(M158&gt;0,"مسلّم وعليه متبقي",""),IF(N158="","",IF(H158="جاهز",IF(N158&gt;='الإعدادات'!$B$5,"متأخر الاستلام",""),IF(N158&gt;0,"متأخر الغسيل",""))))))</f>
        <v/>
      </c>
      <c r="P158" s="18">
        <f>IF(O158="متأخر الاستلام",COUNTIFS($O$6:$O$1505,"متأخر الاستلام",$N$6:$N$1505,"&gt;"&amp;N158)+COUNTIFS($O$6:O158,"متأخر الاستلام",$N$6:N158,N158),"")</f>
        <v/>
      </c>
    </row>
    <row r="159">
      <c r="A159" s="5" t="n"/>
      <c r="B159" s="13" t="n"/>
      <c r="C159" s="5" t="n"/>
      <c r="D159" s="20" t="n"/>
      <c r="E159" s="5" t="n"/>
      <c r="F159" s="14" t="n"/>
      <c r="G159" s="13" t="n"/>
      <c r="H159" s="5" t="n"/>
      <c r="I159" s="17" t="n"/>
      <c r="J159" s="5" t="n"/>
      <c r="K159" s="19">
        <f>IF(A159&amp;""="","",IFERROR(INDEX('الخدمات'!$B$6:$B$55,MATCH(E159&amp;"",'الخدمات'!$A$6:$A$55,0)),"غير مسعّرة"))</f>
        <v/>
      </c>
      <c r="L159" s="19">
        <f>IF(ISNUMBER(K159),ROUND(N(F159)*K159,2),"")</f>
        <v/>
      </c>
      <c r="M159" s="19">
        <f>IF(L159="","",ROUND(L159-N(I159),2))</f>
        <v/>
      </c>
      <c r="N159" s="18">
        <f>IF(OR(A159&amp;""="",H159="تم التسليم",NOT(ISNUMBER(G159))),"",'الإعدادات'!$B$4-G159)</f>
        <v/>
      </c>
      <c r="O159" s="6">
        <f>IF(A159&amp;""="","",IF(NOT(ISNUMBER(K159)),"خدمة غير مسعّرة",IF(H159="تم التسليم",IF(M159&gt;0,"مسلّم وعليه متبقي",""),IF(N159="","",IF(H159="جاهز",IF(N159&gt;='الإعدادات'!$B$5,"متأخر الاستلام",""),IF(N159&gt;0,"متأخر الغسيل",""))))))</f>
        <v/>
      </c>
      <c r="P159" s="18">
        <f>IF(O159="متأخر الاستلام",COUNTIFS($O$6:$O$1505,"متأخر الاستلام",$N$6:$N$1505,"&gt;"&amp;N159)+COUNTIFS($O$6:O159,"متأخر الاستلام",$N$6:N159,N159),"")</f>
        <v/>
      </c>
    </row>
    <row r="160">
      <c r="A160" s="5" t="n"/>
      <c r="B160" s="13" t="n"/>
      <c r="C160" s="5" t="n"/>
      <c r="D160" s="20" t="n"/>
      <c r="E160" s="5" t="n"/>
      <c r="F160" s="14" t="n"/>
      <c r="G160" s="13" t="n"/>
      <c r="H160" s="5" t="n"/>
      <c r="I160" s="17" t="n"/>
      <c r="J160" s="5" t="n"/>
      <c r="K160" s="19">
        <f>IF(A160&amp;""="","",IFERROR(INDEX('الخدمات'!$B$6:$B$55,MATCH(E160&amp;"",'الخدمات'!$A$6:$A$55,0)),"غير مسعّرة"))</f>
        <v/>
      </c>
      <c r="L160" s="19">
        <f>IF(ISNUMBER(K160),ROUND(N(F160)*K160,2),"")</f>
        <v/>
      </c>
      <c r="M160" s="19">
        <f>IF(L160="","",ROUND(L160-N(I160),2))</f>
        <v/>
      </c>
      <c r="N160" s="18">
        <f>IF(OR(A160&amp;""="",H160="تم التسليم",NOT(ISNUMBER(G160))),"",'الإعدادات'!$B$4-G160)</f>
        <v/>
      </c>
      <c r="O160" s="6">
        <f>IF(A160&amp;""="","",IF(NOT(ISNUMBER(K160)),"خدمة غير مسعّرة",IF(H160="تم التسليم",IF(M160&gt;0,"مسلّم وعليه متبقي",""),IF(N160="","",IF(H160="جاهز",IF(N160&gt;='الإعدادات'!$B$5,"متأخر الاستلام",""),IF(N160&gt;0,"متأخر الغسيل",""))))))</f>
        <v/>
      </c>
      <c r="P160" s="18">
        <f>IF(O160="متأخر الاستلام",COUNTIFS($O$6:$O$1505,"متأخر الاستلام",$N$6:$N$1505,"&gt;"&amp;N160)+COUNTIFS($O$6:O160,"متأخر الاستلام",$N$6:N160,N160),"")</f>
        <v/>
      </c>
    </row>
    <row r="161">
      <c r="A161" s="5" t="n"/>
      <c r="B161" s="13" t="n"/>
      <c r="C161" s="5" t="n"/>
      <c r="D161" s="20" t="n"/>
      <c r="E161" s="5" t="n"/>
      <c r="F161" s="14" t="n"/>
      <c r="G161" s="13" t="n"/>
      <c r="H161" s="5" t="n"/>
      <c r="I161" s="17" t="n"/>
      <c r="J161" s="5" t="n"/>
      <c r="K161" s="19">
        <f>IF(A161&amp;""="","",IFERROR(INDEX('الخدمات'!$B$6:$B$55,MATCH(E161&amp;"",'الخدمات'!$A$6:$A$55,0)),"غير مسعّرة"))</f>
        <v/>
      </c>
      <c r="L161" s="19">
        <f>IF(ISNUMBER(K161),ROUND(N(F161)*K161,2),"")</f>
        <v/>
      </c>
      <c r="M161" s="19">
        <f>IF(L161="","",ROUND(L161-N(I161),2))</f>
        <v/>
      </c>
      <c r="N161" s="18">
        <f>IF(OR(A161&amp;""="",H161="تم التسليم",NOT(ISNUMBER(G161))),"",'الإعدادات'!$B$4-G161)</f>
        <v/>
      </c>
      <c r="O161" s="6">
        <f>IF(A161&amp;""="","",IF(NOT(ISNUMBER(K161)),"خدمة غير مسعّرة",IF(H161="تم التسليم",IF(M161&gt;0,"مسلّم وعليه متبقي",""),IF(N161="","",IF(H161="جاهز",IF(N161&gt;='الإعدادات'!$B$5,"متأخر الاستلام",""),IF(N161&gt;0,"متأخر الغسيل",""))))))</f>
        <v/>
      </c>
      <c r="P161" s="18">
        <f>IF(O161="متأخر الاستلام",COUNTIFS($O$6:$O$1505,"متأخر الاستلام",$N$6:$N$1505,"&gt;"&amp;N161)+COUNTIFS($O$6:O161,"متأخر الاستلام",$N$6:N161,N161),"")</f>
        <v/>
      </c>
    </row>
    <row r="162">
      <c r="A162" s="5" t="n"/>
      <c r="B162" s="13" t="n"/>
      <c r="C162" s="5" t="n"/>
      <c r="D162" s="20" t="n"/>
      <c r="E162" s="5" t="n"/>
      <c r="F162" s="14" t="n"/>
      <c r="G162" s="13" t="n"/>
      <c r="H162" s="5" t="n"/>
      <c r="I162" s="17" t="n"/>
      <c r="J162" s="5" t="n"/>
      <c r="K162" s="19">
        <f>IF(A162&amp;""="","",IFERROR(INDEX('الخدمات'!$B$6:$B$55,MATCH(E162&amp;"",'الخدمات'!$A$6:$A$55,0)),"غير مسعّرة"))</f>
        <v/>
      </c>
      <c r="L162" s="19">
        <f>IF(ISNUMBER(K162),ROUND(N(F162)*K162,2),"")</f>
        <v/>
      </c>
      <c r="M162" s="19">
        <f>IF(L162="","",ROUND(L162-N(I162),2))</f>
        <v/>
      </c>
      <c r="N162" s="18">
        <f>IF(OR(A162&amp;""="",H162="تم التسليم",NOT(ISNUMBER(G162))),"",'الإعدادات'!$B$4-G162)</f>
        <v/>
      </c>
      <c r="O162" s="6">
        <f>IF(A162&amp;""="","",IF(NOT(ISNUMBER(K162)),"خدمة غير مسعّرة",IF(H162="تم التسليم",IF(M162&gt;0,"مسلّم وعليه متبقي",""),IF(N162="","",IF(H162="جاهز",IF(N162&gt;='الإعدادات'!$B$5,"متأخر الاستلام",""),IF(N162&gt;0,"متأخر الغسيل",""))))))</f>
        <v/>
      </c>
      <c r="P162" s="18">
        <f>IF(O162="متأخر الاستلام",COUNTIFS($O$6:$O$1505,"متأخر الاستلام",$N$6:$N$1505,"&gt;"&amp;N162)+COUNTIFS($O$6:O162,"متأخر الاستلام",$N$6:N162,N162),"")</f>
        <v/>
      </c>
    </row>
    <row r="163">
      <c r="A163" s="5" t="n"/>
      <c r="B163" s="13" t="n"/>
      <c r="C163" s="5" t="n"/>
      <c r="D163" s="20" t="n"/>
      <c r="E163" s="5" t="n"/>
      <c r="F163" s="14" t="n"/>
      <c r="G163" s="13" t="n"/>
      <c r="H163" s="5" t="n"/>
      <c r="I163" s="17" t="n"/>
      <c r="J163" s="5" t="n"/>
      <c r="K163" s="19">
        <f>IF(A163&amp;""="","",IFERROR(INDEX('الخدمات'!$B$6:$B$55,MATCH(E163&amp;"",'الخدمات'!$A$6:$A$55,0)),"غير مسعّرة"))</f>
        <v/>
      </c>
      <c r="L163" s="19">
        <f>IF(ISNUMBER(K163),ROUND(N(F163)*K163,2),"")</f>
        <v/>
      </c>
      <c r="M163" s="19">
        <f>IF(L163="","",ROUND(L163-N(I163),2))</f>
        <v/>
      </c>
      <c r="N163" s="18">
        <f>IF(OR(A163&amp;""="",H163="تم التسليم",NOT(ISNUMBER(G163))),"",'الإعدادات'!$B$4-G163)</f>
        <v/>
      </c>
      <c r="O163" s="6">
        <f>IF(A163&amp;""="","",IF(NOT(ISNUMBER(K163)),"خدمة غير مسعّرة",IF(H163="تم التسليم",IF(M163&gt;0,"مسلّم وعليه متبقي",""),IF(N163="","",IF(H163="جاهز",IF(N163&gt;='الإعدادات'!$B$5,"متأخر الاستلام",""),IF(N163&gt;0,"متأخر الغسيل",""))))))</f>
        <v/>
      </c>
      <c r="P163" s="18">
        <f>IF(O163="متأخر الاستلام",COUNTIFS($O$6:$O$1505,"متأخر الاستلام",$N$6:$N$1505,"&gt;"&amp;N163)+COUNTIFS($O$6:O163,"متأخر الاستلام",$N$6:N163,N163),"")</f>
        <v/>
      </c>
    </row>
    <row r="164">
      <c r="A164" s="5" t="n"/>
      <c r="B164" s="13" t="n"/>
      <c r="C164" s="5" t="n"/>
      <c r="D164" s="20" t="n"/>
      <c r="E164" s="5" t="n"/>
      <c r="F164" s="14" t="n"/>
      <c r="G164" s="13" t="n"/>
      <c r="H164" s="5" t="n"/>
      <c r="I164" s="17" t="n"/>
      <c r="J164" s="5" t="n"/>
      <c r="K164" s="19">
        <f>IF(A164&amp;""="","",IFERROR(INDEX('الخدمات'!$B$6:$B$55,MATCH(E164&amp;"",'الخدمات'!$A$6:$A$55,0)),"غير مسعّرة"))</f>
        <v/>
      </c>
      <c r="L164" s="19">
        <f>IF(ISNUMBER(K164),ROUND(N(F164)*K164,2),"")</f>
        <v/>
      </c>
      <c r="M164" s="19">
        <f>IF(L164="","",ROUND(L164-N(I164),2))</f>
        <v/>
      </c>
      <c r="N164" s="18">
        <f>IF(OR(A164&amp;""="",H164="تم التسليم",NOT(ISNUMBER(G164))),"",'الإعدادات'!$B$4-G164)</f>
        <v/>
      </c>
      <c r="O164" s="6">
        <f>IF(A164&amp;""="","",IF(NOT(ISNUMBER(K164)),"خدمة غير مسعّرة",IF(H164="تم التسليم",IF(M164&gt;0,"مسلّم وعليه متبقي",""),IF(N164="","",IF(H164="جاهز",IF(N164&gt;='الإعدادات'!$B$5,"متأخر الاستلام",""),IF(N164&gt;0,"متأخر الغسيل",""))))))</f>
        <v/>
      </c>
      <c r="P164" s="18">
        <f>IF(O164="متأخر الاستلام",COUNTIFS($O$6:$O$1505,"متأخر الاستلام",$N$6:$N$1505,"&gt;"&amp;N164)+COUNTIFS($O$6:O164,"متأخر الاستلام",$N$6:N164,N164),"")</f>
        <v/>
      </c>
    </row>
    <row r="165">
      <c r="A165" s="5" t="n"/>
      <c r="B165" s="13" t="n"/>
      <c r="C165" s="5" t="n"/>
      <c r="D165" s="20" t="n"/>
      <c r="E165" s="5" t="n"/>
      <c r="F165" s="14" t="n"/>
      <c r="G165" s="13" t="n"/>
      <c r="H165" s="5" t="n"/>
      <c r="I165" s="17" t="n"/>
      <c r="J165" s="5" t="n"/>
      <c r="K165" s="19">
        <f>IF(A165&amp;""="","",IFERROR(INDEX('الخدمات'!$B$6:$B$55,MATCH(E165&amp;"",'الخدمات'!$A$6:$A$55,0)),"غير مسعّرة"))</f>
        <v/>
      </c>
      <c r="L165" s="19">
        <f>IF(ISNUMBER(K165),ROUND(N(F165)*K165,2),"")</f>
        <v/>
      </c>
      <c r="M165" s="19">
        <f>IF(L165="","",ROUND(L165-N(I165),2))</f>
        <v/>
      </c>
      <c r="N165" s="18">
        <f>IF(OR(A165&amp;""="",H165="تم التسليم",NOT(ISNUMBER(G165))),"",'الإعدادات'!$B$4-G165)</f>
        <v/>
      </c>
      <c r="O165" s="6">
        <f>IF(A165&amp;""="","",IF(NOT(ISNUMBER(K165)),"خدمة غير مسعّرة",IF(H165="تم التسليم",IF(M165&gt;0,"مسلّم وعليه متبقي",""),IF(N165="","",IF(H165="جاهز",IF(N165&gt;='الإعدادات'!$B$5,"متأخر الاستلام",""),IF(N165&gt;0,"متأخر الغسيل",""))))))</f>
        <v/>
      </c>
      <c r="P165" s="18">
        <f>IF(O165="متأخر الاستلام",COUNTIFS($O$6:$O$1505,"متأخر الاستلام",$N$6:$N$1505,"&gt;"&amp;N165)+COUNTIFS($O$6:O165,"متأخر الاستلام",$N$6:N165,N165),"")</f>
        <v/>
      </c>
    </row>
    <row r="166">
      <c r="A166" s="5" t="n"/>
      <c r="B166" s="13" t="n"/>
      <c r="C166" s="5" t="n"/>
      <c r="D166" s="20" t="n"/>
      <c r="E166" s="5" t="n"/>
      <c r="F166" s="14" t="n"/>
      <c r="G166" s="13" t="n"/>
      <c r="H166" s="5" t="n"/>
      <c r="I166" s="17" t="n"/>
      <c r="J166" s="5" t="n"/>
      <c r="K166" s="19">
        <f>IF(A166&amp;""="","",IFERROR(INDEX('الخدمات'!$B$6:$B$55,MATCH(E166&amp;"",'الخدمات'!$A$6:$A$55,0)),"غير مسعّرة"))</f>
        <v/>
      </c>
      <c r="L166" s="19">
        <f>IF(ISNUMBER(K166),ROUND(N(F166)*K166,2),"")</f>
        <v/>
      </c>
      <c r="M166" s="19">
        <f>IF(L166="","",ROUND(L166-N(I166),2))</f>
        <v/>
      </c>
      <c r="N166" s="18">
        <f>IF(OR(A166&amp;""="",H166="تم التسليم",NOT(ISNUMBER(G166))),"",'الإعدادات'!$B$4-G166)</f>
        <v/>
      </c>
      <c r="O166" s="6">
        <f>IF(A166&amp;""="","",IF(NOT(ISNUMBER(K166)),"خدمة غير مسعّرة",IF(H166="تم التسليم",IF(M166&gt;0,"مسلّم وعليه متبقي",""),IF(N166="","",IF(H166="جاهز",IF(N166&gt;='الإعدادات'!$B$5,"متأخر الاستلام",""),IF(N166&gt;0,"متأخر الغسيل",""))))))</f>
        <v/>
      </c>
      <c r="P166" s="18">
        <f>IF(O166="متأخر الاستلام",COUNTIFS($O$6:$O$1505,"متأخر الاستلام",$N$6:$N$1505,"&gt;"&amp;N166)+COUNTIFS($O$6:O166,"متأخر الاستلام",$N$6:N166,N166),"")</f>
        <v/>
      </c>
    </row>
    <row r="167">
      <c r="A167" s="5" t="n"/>
      <c r="B167" s="13" t="n"/>
      <c r="C167" s="5" t="n"/>
      <c r="D167" s="20" t="n"/>
      <c r="E167" s="5" t="n"/>
      <c r="F167" s="14" t="n"/>
      <c r="G167" s="13" t="n"/>
      <c r="H167" s="5" t="n"/>
      <c r="I167" s="17" t="n"/>
      <c r="J167" s="5" t="n"/>
      <c r="K167" s="19">
        <f>IF(A167&amp;""="","",IFERROR(INDEX('الخدمات'!$B$6:$B$55,MATCH(E167&amp;"",'الخدمات'!$A$6:$A$55,0)),"غير مسعّرة"))</f>
        <v/>
      </c>
      <c r="L167" s="19">
        <f>IF(ISNUMBER(K167),ROUND(N(F167)*K167,2),"")</f>
        <v/>
      </c>
      <c r="M167" s="19">
        <f>IF(L167="","",ROUND(L167-N(I167),2))</f>
        <v/>
      </c>
      <c r="N167" s="18">
        <f>IF(OR(A167&amp;""="",H167="تم التسليم",NOT(ISNUMBER(G167))),"",'الإعدادات'!$B$4-G167)</f>
        <v/>
      </c>
      <c r="O167" s="6">
        <f>IF(A167&amp;""="","",IF(NOT(ISNUMBER(K167)),"خدمة غير مسعّرة",IF(H167="تم التسليم",IF(M167&gt;0,"مسلّم وعليه متبقي",""),IF(N167="","",IF(H167="جاهز",IF(N167&gt;='الإعدادات'!$B$5,"متأخر الاستلام",""),IF(N167&gt;0,"متأخر الغسيل",""))))))</f>
        <v/>
      </c>
      <c r="P167" s="18">
        <f>IF(O167="متأخر الاستلام",COUNTIFS($O$6:$O$1505,"متأخر الاستلام",$N$6:$N$1505,"&gt;"&amp;N167)+COUNTIFS($O$6:O167,"متأخر الاستلام",$N$6:N167,N167),"")</f>
        <v/>
      </c>
    </row>
    <row r="168">
      <c r="A168" s="5" t="n"/>
      <c r="B168" s="13" t="n"/>
      <c r="C168" s="5" t="n"/>
      <c r="D168" s="20" t="n"/>
      <c r="E168" s="5" t="n"/>
      <c r="F168" s="14" t="n"/>
      <c r="G168" s="13" t="n"/>
      <c r="H168" s="5" t="n"/>
      <c r="I168" s="17" t="n"/>
      <c r="J168" s="5" t="n"/>
      <c r="K168" s="19">
        <f>IF(A168&amp;""="","",IFERROR(INDEX('الخدمات'!$B$6:$B$55,MATCH(E168&amp;"",'الخدمات'!$A$6:$A$55,0)),"غير مسعّرة"))</f>
        <v/>
      </c>
      <c r="L168" s="19">
        <f>IF(ISNUMBER(K168),ROUND(N(F168)*K168,2),"")</f>
        <v/>
      </c>
      <c r="M168" s="19">
        <f>IF(L168="","",ROUND(L168-N(I168),2))</f>
        <v/>
      </c>
      <c r="N168" s="18">
        <f>IF(OR(A168&amp;""="",H168="تم التسليم",NOT(ISNUMBER(G168))),"",'الإعدادات'!$B$4-G168)</f>
        <v/>
      </c>
      <c r="O168" s="6">
        <f>IF(A168&amp;""="","",IF(NOT(ISNUMBER(K168)),"خدمة غير مسعّرة",IF(H168="تم التسليم",IF(M168&gt;0,"مسلّم وعليه متبقي",""),IF(N168="","",IF(H168="جاهز",IF(N168&gt;='الإعدادات'!$B$5,"متأخر الاستلام",""),IF(N168&gt;0,"متأخر الغسيل",""))))))</f>
        <v/>
      </c>
      <c r="P168" s="18">
        <f>IF(O168="متأخر الاستلام",COUNTIFS($O$6:$O$1505,"متأخر الاستلام",$N$6:$N$1505,"&gt;"&amp;N168)+COUNTIFS($O$6:O168,"متأخر الاستلام",$N$6:N168,N168),"")</f>
        <v/>
      </c>
    </row>
    <row r="169">
      <c r="A169" s="5" t="n"/>
      <c r="B169" s="13" t="n"/>
      <c r="C169" s="5" t="n"/>
      <c r="D169" s="20" t="n"/>
      <c r="E169" s="5" t="n"/>
      <c r="F169" s="14" t="n"/>
      <c r="G169" s="13" t="n"/>
      <c r="H169" s="5" t="n"/>
      <c r="I169" s="17" t="n"/>
      <c r="J169" s="5" t="n"/>
      <c r="K169" s="19">
        <f>IF(A169&amp;""="","",IFERROR(INDEX('الخدمات'!$B$6:$B$55,MATCH(E169&amp;"",'الخدمات'!$A$6:$A$55,0)),"غير مسعّرة"))</f>
        <v/>
      </c>
      <c r="L169" s="19">
        <f>IF(ISNUMBER(K169),ROUND(N(F169)*K169,2),"")</f>
        <v/>
      </c>
      <c r="M169" s="19">
        <f>IF(L169="","",ROUND(L169-N(I169),2))</f>
        <v/>
      </c>
      <c r="N169" s="18">
        <f>IF(OR(A169&amp;""="",H169="تم التسليم",NOT(ISNUMBER(G169))),"",'الإعدادات'!$B$4-G169)</f>
        <v/>
      </c>
      <c r="O169" s="6">
        <f>IF(A169&amp;""="","",IF(NOT(ISNUMBER(K169)),"خدمة غير مسعّرة",IF(H169="تم التسليم",IF(M169&gt;0,"مسلّم وعليه متبقي",""),IF(N169="","",IF(H169="جاهز",IF(N169&gt;='الإعدادات'!$B$5,"متأخر الاستلام",""),IF(N169&gt;0,"متأخر الغسيل",""))))))</f>
        <v/>
      </c>
      <c r="P169" s="18">
        <f>IF(O169="متأخر الاستلام",COUNTIFS($O$6:$O$1505,"متأخر الاستلام",$N$6:$N$1505,"&gt;"&amp;N169)+COUNTIFS($O$6:O169,"متأخر الاستلام",$N$6:N169,N169),"")</f>
        <v/>
      </c>
    </row>
    <row r="170">
      <c r="A170" s="5" t="n"/>
      <c r="B170" s="13" t="n"/>
      <c r="C170" s="5" t="n"/>
      <c r="D170" s="20" t="n"/>
      <c r="E170" s="5" t="n"/>
      <c r="F170" s="14" t="n"/>
      <c r="G170" s="13" t="n"/>
      <c r="H170" s="5" t="n"/>
      <c r="I170" s="17" t="n"/>
      <c r="J170" s="5" t="n"/>
      <c r="K170" s="19">
        <f>IF(A170&amp;""="","",IFERROR(INDEX('الخدمات'!$B$6:$B$55,MATCH(E170&amp;"",'الخدمات'!$A$6:$A$55,0)),"غير مسعّرة"))</f>
        <v/>
      </c>
      <c r="L170" s="19">
        <f>IF(ISNUMBER(K170),ROUND(N(F170)*K170,2),"")</f>
        <v/>
      </c>
      <c r="M170" s="19">
        <f>IF(L170="","",ROUND(L170-N(I170),2))</f>
        <v/>
      </c>
      <c r="N170" s="18">
        <f>IF(OR(A170&amp;""="",H170="تم التسليم",NOT(ISNUMBER(G170))),"",'الإعدادات'!$B$4-G170)</f>
        <v/>
      </c>
      <c r="O170" s="6">
        <f>IF(A170&amp;""="","",IF(NOT(ISNUMBER(K170)),"خدمة غير مسعّرة",IF(H170="تم التسليم",IF(M170&gt;0,"مسلّم وعليه متبقي",""),IF(N170="","",IF(H170="جاهز",IF(N170&gt;='الإعدادات'!$B$5,"متأخر الاستلام",""),IF(N170&gt;0,"متأخر الغسيل",""))))))</f>
        <v/>
      </c>
      <c r="P170" s="18">
        <f>IF(O170="متأخر الاستلام",COUNTIFS($O$6:$O$1505,"متأخر الاستلام",$N$6:$N$1505,"&gt;"&amp;N170)+COUNTIFS($O$6:O170,"متأخر الاستلام",$N$6:N170,N170),"")</f>
        <v/>
      </c>
    </row>
    <row r="171">
      <c r="A171" s="5" t="n"/>
      <c r="B171" s="13" t="n"/>
      <c r="C171" s="5" t="n"/>
      <c r="D171" s="20" t="n"/>
      <c r="E171" s="5" t="n"/>
      <c r="F171" s="14" t="n"/>
      <c r="G171" s="13" t="n"/>
      <c r="H171" s="5" t="n"/>
      <c r="I171" s="17" t="n"/>
      <c r="J171" s="5" t="n"/>
      <c r="K171" s="19">
        <f>IF(A171&amp;""="","",IFERROR(INDEX('الخدمات'!$B$6:$B$55,MATCH(E171&amp;"",'الخدمات'!$A$6:$A$55,0)),"غير مسعّرة"))</f>
        <v/>
      </c>
      <c r="L171" s="19">
        <f>IF(ISNUMBER(K171),ROUND(N(F171)*K171,2),"")</f>
        <v/>
      </c>
      <c r="M171" s="19">
        <f>IF(L171="","",ROUND(L171-N(I171),2))</f>
        <v/>
      </c>
      <c r="N171" s="18">
        <f>IF(OR(A171&amp;""="",H171="تم التسليم",NOT(ISNUMBER(G171))),"",'الإعدادات'!$B$4-G171)</f>
        <v/>
      </c>
      <c r="O171" s="6">
        <f>IF(A171&amp;""="","",IF(NOT(ISNUMBER(K171)),"خدمة غير مسعّرة",IF(H171="تم التسليم",IF(M171&gt;0,"مسلّم وعليه متبقي",""),IF(N171="","",IF(H171="جاهز",IF(N171&gt;='الإعدادات'!$B$5,"متأخر الاستلام",""),IF(N171&gt;0,"متأخر الغسيل",""))))))</f>
        <v/>
      </c>
      <c r="P171" s="18">
        <f>IF(O171="متأخر الاستلام",COUNTIFS($O$6:$O$1505,"متأخر الاستلام",$N$6:$N$1505,"&gt;"&amp;N171)+COUNTIFS($O$6:O171,"متأخر الاستلام",$N$6:N171,N171),"")</f>
        <v/>
      </c>
    </row>
    <row r="172">
      <c r="A172" s="5" t="n"/>
      <c r="B172" s="13" t="n"/>
      <c r="C172" s="5" t="n"/>
      <c r="D172" s="20" t="n"/>
      <c r="E172" s="5" t="n"/>
      <c r="F172" s="14" t="n"/>
      <c r="G172" s="13" t="n"/>
      <c r="H172" s="5" t="n"/>
      <c r="I172" s="17" t="n"/>
      <c r="J172" s="5" t="n"/>
      <c r="K172" s="19">
        <f>IF(A172&amp;""="","",IFERROR(INDEX('الخدمات'!$B$6:$B$55,MATCH(E172&amp;"",'الخدمات'!$A$6:$A$55,0)),"غير مسعّرة"))</f>
        <v/>
      </c>
      <c r="L172" s="19">
        <f>IF(ISNUMBER(K172),ROUND(N(F172)*K172,2),"")</f>
        <v/>
      </c>
      <c r="M172" s="19">
        <f>IF(L172="","",ROUND(L172-N(I172),2))</f>
        <v/>
      </c>
      <c r="N172" s="18">
        <f>IF(OR(A172&amp;""="",H172="تم التسليم",NOT(ISNUMBER(G172))),"",'الإعدادات'!$B$4-G172)</f>
        <v/>
      </c>
      <c r="O172" s="6">
        <f>IF(A172&amp;""="","",IF(NOT(ISNUMBER(K172)),"خدمة غير مسعّرة",IF(H172="تم التسليم",IF(M172&gt;0,"مسلّم وعليه متبقي",""),IF(N172="","",IF(H172="جاهز",IF(N172&gt;='الإعدادات'!$B$5,"متأخر الاستلام",""),IF(N172&gt;0,"متأخر الغسيل",""))))))</f>
        <v/>
      </c>
      <c r="P172" s="18">
        <f>IF(O172="متأخر الاستلام",COUNTIFS($O$6:$O$1505,"متأخر الاستلام",$N$6:$N$1505,"&gt;"&amp;N172)+COUNTIFS($O$6:O172,"متأخر الاستلام",$N$6:N172,N172),"")</f>
        <v/>
      </c>
    </row>
    <row r="173">
      <c r="A173" s="5" t="n"/>
      <c r="B173" s="13" t="n"/>
      <c r="C173" s="5" t="n"/>
      <c r="D173" s="20" t="n"/>
      <c r="E173" s="5" t="n"/>
      <c r="F173" s="14" t="n"/>
      <c r="G173" s="13" t="n"/>
      <c r="H173" s="5" t="n"/>
      <c r="I173" s="17" t="n"/>
      <c r="J173" s="5" t="n"/>
      <c r="K173" s="19">
        <f>IF(A173&amp;""="","",IFERROR(INDEX('الخدمات'!$B$6:$B$55,MATCH(E173&amp;"",'الخدمات'!$A$6:$A$55,0)),"غير مسعّرة"))</f>
        <v/>
      </c>
      <c r="L173" s="19">
        <f>IF(ISNUMBER(K173),ROUND(N(F173)*K173,2),"")</f>
        <v/>
      </c>
      <c r="M173" s="19">
        <f>IF(L173="","",ROUND(L173-N(I173),2))</f>
        <v/>
      </c>
      <c r="N173" s="18">
        <f>IF(OR(A173&amp;""="",H173="تم التسليم",NOT(ISNUMBER(G173))),"",'الإعدادات'!$B$4-G173)</f>
        <v/>
      </c>
      <c r="O173" s="6">
        <f>IF(A173&amp;""="","",IF(NOT(ISNUMBER(K173)),"خدمة غير مسعّرة",IF(H173="تم التسليم",IF(M173&gt;0,"مسلّم وعليه متبقي",""),IF(N173="","",IF(H173="جاهز",IF(N173&gt;='الإعدادات'!$B$5,"متأخر الاستلام",""),IF(N173&gt;0,"متأخر الغسيل",""))))))</f>
        <v/>
      </c>
      <c r="P173" s="18">
        <f>IF(O173="متأخر الاستلام",COUNTIFS($O$6:$O$1505,"متأخر الاستلام",$N$6:$N$1505,"&gt;"&amp;N173)+COUNTIFS($O$6:O173,"متأخر الاستلام",$N$6:N173,N173),"")</f>
        <v/>
      </c>
    </row>
    <row r="174">
      <c r="A174" s="5" t="n"/>
      <c r="B174" s="13" t="n"/>
      <c r="C174" s="5" t="n"/>
      <c r="D174" s="20" t="n"/>
      <c r="E174" s="5" t="n"/>
      <c r="F174" s="14" t="n"/>
      <c r="G174" s="13" t="n"/>
      <c r="H174" s="5" t="n"/>
      <c r="I174" s="17" t="n"/>
      <c r="J174" s="5" t="n"/>
      <c r="K174" s="19">
        <f>IF(A174&amp;""="","",IFERROR(INDEX('الخدمات'!$B$6:$B$55,MATCH(E174&amp;"",'الخدمات'!$A$6:$A$55,0)),"غير مسعّرة"))</f>
        <v/>
      </c>
      <c r="L174" s="19">
        <f>IF(ISNUMBER(K174),ROUND(N(F174)*K174,2),"")</f>
        <v/>
      </c>
      <c r="M174" s="19">
        <f>IF(L174="","",ROUND(L174-N(I174),2))</f>
        <v/>
      </c>
      <c r="N174" s="18">
        <f>IF(OR(A174&amp;""="",H174="تم التسليم",NOT(ISNUMBER(G174))),"",'الإعدادات'!$B$4-G174)</f>
        <v/>
      </c>
      <c r="O174" s="6">
        <f>IF(A174&amp;""="","",IF(NOT(ISNUMBER(K174)),"خدمة غير مسعّرة",IF(H174="تم التسليم",IF(M174&gt;0,"مسلّم وعليه متبقي",""),IF(N174="","",IF(H174="جاهز",IF(N174&gt;='الإعدادات'!$B$5,"متأخر الاستلام",""),IF(N174&gt;0,"متأخر الغسيل",""))))))</f>
        <v/>
      </c>
      <c r="P174" s="18">
        <f>IF(O174="متأخر الاستلام",COUNTIFS($O$6:$O$1505,"متأخر الاستلام",$N$6:$N$1505,"&gt;"&amp;N174)+COUNTIFS($O$6:O174,"متأخر الاستلام",$N$6:N174,N174),"")</f>
        <v/>
      </c>
    </row>
    <row r="175">
      <c r="A175" s="5" t="n"/>
      <c r="B175" s="13" t="n"/>
      <c r="C175" s="5" t="n"/>
      <c r="D175" s="20" t="n"/>
      <c r="E175" s="5" t="n"/>
      <c r="F175" s="14" t="n"/>
      <c r="G175" s="13" t="n"/>
      <c r="H175" s="5" t="n"/>
      <c r="I175" s="17" t="n"/>
      <c r="J175" s="5" t="n"/>
      <c r="K175" s="19">
        <f>IF(A175&amp;""="","",IFERROR(INDEX('الخدمات'!$B$6:$B$55,MATCH(E175&amp;"",'الخدمات'!$A$6:$A$55,0)),"غير مسعّرة"))</f>
        <v/>
      </c>
      <c r="L175" s="19">
        <f>IF(ISNUMBER(K175),ROUND(N(F175)*K175,2),"")</f>
        <v/>
      </c>
      <c r="M175" s="19">
        <f>IF(L175="","",ROUND(L175-N(I175),2))</f>
        <v/>
      </c>
      <c r="N175" s="18">
        <f>IF(OR(A175&amp;""="",H175="تم التسليم",NOT(ISNUMBER(G175))),"",'الإعدادات'!$B$4-G175)</f>
        <v/>
      </c>
      <c r="O175" s="6">
        <f>IF(A175&amp;""="","",IF(NOT(ISNUMBER(K175)),"خدمة غير مسعّرة",IF(H175="تم التسليم",IF(M175&gt;0,"مسلّم وعليه متبقي",""),IF(N175="","",IF(H175="جاهز",IF(N175&gt;='الإعدادات'!$B$5,"متأخر الاستلام",""),IF(N175&gt;0,"متأخر الغسيل",""))))))</f>
        <v/>
      </c>
      <c r="P175" s="18">
        <f>IF(O175="متأخر الاستلام",COUNTIFS($O$6:$O$1505,"متأخر الاستلام",$N$6:$N$1505,"&gt;"&amp;N175)+COUNTIFS($O$6:O175,"متأخر الاستلام",$N$6:N175,N175),"")</f>
        <v/>
      </c>
    </row>
    <row r="176">
      <c r="A176" s="5" t="n"/>
      <c r="B176" s="13" t="n"/>
      <c r="C176" s="5" t="n"/>
      <c r="D176" s="20" t="n"/>
      <c r="E176" s="5" t="n"/>
      <c r="F176" s="14" t="n"/>
      <c r="G176" s="13" t="n"/>
      <c r="H176" s="5" t="n"/>
      <c r="I176" s="17" t="n"/>
      <c r="J176" s="5" t="n"/>
      <c r="K176" s="19">
        <f>IF(A176&amp;""="","",IFERROR(INDEX('الخدمات'!$B$6:$B$55,MATCH(E176&amp;"",'الخدمات'!$A$6:$A$55,0)),"غير مسعّرة"))</f>
        <v/>
      </c>
      <c r="L176" s="19">
        <f>IF(ISNUMBER(K176),ROUND(N(F176)*K176,2),"")</f>
        <v/>
      </c>
      <c r="M176" s="19">
        <f>IF(L176="","",ROUND(L176-N(I176),2))</f>
        <v/>
      </c>
      <c r="N176" s="18">
        <f>IF(OR(A176&amp;""="",H176="تم التسليم",NOT(ISNUMBER(G176))),"",'الإعدادات'!$B$4-G176)</f>
        <v/>
      </c>
      <c r="O176" s="6">
        <f>IF(A176&amp;""="","",IF(NOT(ISNUMBER(K176)),"خدمة غير مسعّرة",IF(H176="تم التسليم",IF(M176&gt;0,"مسلّم وعليه متبقي",""),IF(N176="","",IF(H176="جاهز",IF(N176&gt;='الإعدادات'!$B$5,"متأخر الاستلام",""),IF(N176&gt;0,"متأخر الغسيل",""))))))</f>
        <v/>
      </c>
      <c r="P176" s="18">
        <f>IF(O176="متأخر الاستلام",COUNTIFS($O$6:$O$1505,"متأخر الاستلام",$N$6:$N$1505,"&gt;"&amp;N176)+COUNTIFS($O$6:O176,"متأخر الاستلام",$N$6:N176,N176),"")</f>
        <v/>
      </c>
    </row>
    <row r="177">
      <c r="A177" s="5" t="n"/>
      <c r="B177" s="13" t="n"/>
      <c r="C177" s="5" t="n"/>
      <c r="D177" s="20" t="n"/>
      <c r="E177" s="5" t="n"/>
      <c r="F177" s="14" t="n"/>
      <c r="G177" s="13" t="n"/>
      <c r="H177" s="5" t="n"/>
      <c r="I177" s="17" t="n"/>
      <c r="J177" s="5" t="n"/>
      <c r="K177" s="19">
        <f>IF(A177&amp;""="","",IFERROR(INDEX('الخدمات'!$B$6:$B$55,MATCH(E177&amp;"",'الخدمات'!$A$6:$A$55,0)),"غير مسعّرة"))</f>
        <v/>
      </c>
      <c r="L177" s="19">
        <f>IF(ISNUMBER(K177),ROUND(N(F177)*K177,2),"")</f>
        <v/>
      </c>
      <c r="M177" s="19">
        <f>IF(L177="","",ROUND(L177-N(I177),2))</f>
        <v/>
      </c>
      <c r="N177" s="18">
        <f>IF(OR(A177&amp;""="",H177="تم التسليم",NOT(ISNUMBER(G177))),"",'الإعدادات'!$B$4-G177)</f>
        <v/>
      </c>
      <c r="O177" s="6">
        <f>IF(A177&amp;""="","",IF(NOT(ISNUMBER(K177)),"خدمة غير مسعّرة",IF(H177="تم التسليم",IF(M177&gt;0,"مسلّم وعليه متبقي",""),IF(N177="","",IF(H177="جاهز",IF(N177&gt;='الإعدادات'!$B$5,"متأخر الاستلام",""),IF(N177&gt;0,"متأخر الغسيل",""))))))</f>
        <v/>
      </c>
      <c r="P177" s="18">
        <f>IF(O177="متأخر الاستلام",COUNTIFS($O$6:$O$1505,"متأخر الاستلام",$N$6:$N$1505,"&gt;"&amp;N177)+COUNTIFS($O$6:O177,"متأخر الاستلام",$N$6:N177,N177),"")</f>
        <v/>
      </c>
    </row>
    <row r="178">
      <c r="A178" s="5" t="n"/>
      <c r="B178" s="13" t="n"/>
      <c r="C178" s="5" t="n"/>
      <c r="D178" s="20" t="n"/>
      <c r="E178" s="5" t="n"/>
      <c r="F178" s="14" t="n"/>
      <c r="G178" s="13" t="n"/>
      <c r="H178" s="5" t="n"/>
      <c r="I178" s="17" t="n"/>
      <c r="J178" s="5" t="n"/>
      <c r="K178" s="19">
        <f>IF(A178&amp;""="","",IFERROR(INDEX('الخدمات'!$B$6:$B$55,MATCH(E178&amp;"",'الخدمات'!$A$6:$A$55,0)),"غير مسعّرة"))</f>
        <v/>
      </c>
      <c r="L178" s="19">
        <f>IF(ISNUMBER(K178),ROUND(N(F178)*K178,2),"")</f>
        <v/>
      </c>
      <c r="M178" s="19">
        <f>IF(L178="","",ROUND(L178-N(I178),2))</f>
        <v/>
      </c>
      <c r="N178" s="18">
        <f>IF(OR(A178&amp;""="",H178="تم التسليم",NOT(ISNUMBER(G178))),"",'الإعدادات'!$B$4-G178)</f>
        <v/>
      </c>
      <c r="O178" s="6">
        <f>IF(A178&amp;""="","",IF(NOT(ISNUMBER(K178)),"خدمة غير مسعّرة",IF(H178="تم التسليم",IF(M178&gt;0,"مسلّم وعليه متبقي",""),IF(N178="","",IF(H178="جاهز",IF(N178&gt;='الإعدادات'!$B$5,"متأخر الاستلام",""),IF(N178&gt;0,"متأخر الغسيل",""))))))</f>
        <v/>
      </c>
      <c r="P178" s="18">
        <f>IF(O178="متأخر الاستلام",COUNTIFS($O$6:$O$1505,"متأخر الاستلام",$N$6:$N$1505,"&gt;"&amp;N178)+COUNTIFS($O$6:O178,"متأخر الاستلام",$N$6:N178,N178),"")</f>
        <v/>
      </c>
    </row>
    <row r="179">
      <c r="A179" s="5" t="n"/>
      <c r="B179" s="13" t="n"/>
      <c r="C179" s="5" t="n"/>
      <c r="D179" s="20" t="n"/>
      <c r="E179" s="5" t="n"/>
      <c r="F179" s="14" t="n"/>
      <c r="G179" s="13" t="n"/>
      <c r="H179" s="5" t="n"/>
      <c r="I179" s="17" t="n"/>
      <c r="J179" s="5" t="n"/>
      <c r="K179" s="19">
        <f>IF(A179&amp;""="","",IFERROR(INDEX('الخدمات'!$B$6:$B$55,MATCH(E179&amp;"",'الخدمات'!$A$6:$A$55,0)),"غير مسعّرة"))</f>
        <v/>
      </c>
      <c r="L179" s="19">
        <f>IF(ISNUMBER(K179),ROUND(N(F179)*K179,2),"")</f>
        <v/>
      </c>
      <c r="M179" s="19">
        <f>IF(L179="","",ROUND(L179-N(I179),2))</f>
        <v/>
      </c>
      <c r="N179" s="18">
        <f>IF(OR(A179&amp;""="",H179="تم التسليم",NOT(ISNUMBER(G179))),"",'الإعدادات'!$B$4-G179)</f>
        <v/>
      </c>
      <c r="O179" s="6">
        <f>IF(A179&amp;""="","",IF(NOT(ISNUMBER(K179)),"خدمة غير مسعّرة",IF(H179="تم التسليم",IF(M179&gt;0,"مسلّم وعليه متبقي",""),IF(N179="","",IF(H179="جاهز",IF(N179&gt;='الإعدادات'!$B$5,"متأخر الاستلام",""),IF(N179&gt;0,"متأخر الغسيل",""))))))</f>
        <v/>
      </c>
      <c r="P179" s="18">
        <f>IF(O179="متأخر الاستلام",COUNTIFS($O$6:$O$1505,"متأخر الاستلام",$N$6:$N$1505,"&gt;"&amp;N179)+COUNTIFS($O$6:O179,"متأخر الاستلام",$N$6:N179,N179),"")</f>
        <v/>
      </c>
    </row>
    <row r="180">
      <c r="A180" s="5" t="n"/>
      <c r="B180" s="13" t="n"/>
      <c r="C180" s="5" t="n"/>
      <c r="D180" s="20" t="n"/>
      <c r="E180" s="5" t="n"/>
      <c r="F180" s="14" t="n"/>
      <c r="G180" s="13" t="n"/>
      <c r="H180" s="5" t="n"/>
      <c r="I180" s="17" t="n"/>
      <c r="J180" s="5" t="n"/>
      <c r="K180" s="19">
        <f>IF(A180&amp;""="","",IFERROR(INDEX('الخدمات'!$B$6:$B$55,MATCH(E180&amp;"",'الخدمات'!$A$6:$A$55,0)),"غير مسعّرة"))</f>
        <v/>
      </c>
      <c r="L180" s="19">
        <f>IF(ISNUMBER(K180),ROUND(N(F180)*K180,2),"")</f>
        <v/>
      </c>
      <c r="M180" s="19">
        <f>IF(L180="","",ROUND(L180-N(I180),2))</f>
        <v/>
      </c>
      <c r="N180" s="18">
        <f>IF(OR(A180&amp;""="",H180="تم التسليم",NOT(ISNUMBER(G180))),"",'الإعدادات'!$B$4-G180)</f>
        <v/>
      </c>
      <c r="O180" s="6">
        <f>IF(A180&amp;""="","",IF(NOT(ISNUMBER(K180)),"خدمة غير مسعّرة",IF(H180="تم التسليم",IF(M180&gt;0,"مسلّم وعليه متبقي",""),IF(N180="","",IF(H180="جاهز",IF(N180&gt;='الإعدادات'!$B$5,"متأخر الاستلام",""),IF(N180&gt;0,"متأخر الغسيل",""))))))</f>
        <v/>
      </c>
      <c r="P180" s="18">
        <f>IF(O180="متأخر الاستلام",COUNTIFS($O$6:$O$1505,"متأخر الاستلام",$N$6:$N$1505,"&gt;"&amp;N180)+COUNTIFS($O$6:O180,"متأخر الاستلام",$N$6:N180,N180),"")</f>
        <v/>
      </c>
    </row>
    <row r="181">
      <c r="A181" s="5" t="n"/>
      <c r="B181" s="13" t="n"/>
      <c r="C181" s="5" t="n"/>
      <c r="D181" s="20" t="n"/>
      <c r="E181" s="5" t="n"/>
      <c r="F181" s="14" t="n"/>
      <c r="G181" s="13" t="n"/>
      <c r="H181" s="5" t="n"/>
      <c r="I181" s="17" t="n"/>
      <c r="J181" s="5" t="n"/>
      <c r="K181" s="19">
        <f>IF(A181&amp;""="","",IFERROR(INDEX('الخدمات'!$B$6:$B$55,MATCH(E181&amp;"",'الخدمات'!$A$6:$A$55,0)),"غير مسعّرة"))</f>
        <v/>
      </c>
      <c r="L181" s="19">
        <f>IF(ISNUMBER(K181),ROUND(N(F181)*K181,2),"")</f>
        <v/>
      </c>
      <c r="M181" s="19">
        <f>IF(L181="","",ROUND(L181-N(I181),2))</f>
        <v/>
      </c>
      <c r="N181" s="18">
        <f>IF(OR(A181&amp;""="",H181="تم التسليم",NOT(ISNUMBER(G181))),"",'الإعدادات'!$B$4-G181)</f>
        <v/>
      </c>
      <c r="O181" s="6">
        <f>IF(A181&amp;""="","",IF(NOT(ISNUMBER(K181)),"خدمة غير مسعّرة",IF(H181="تم التسليم",IF(M181&gt;0,"مسلّم وعليه متبقي",""),IF(N181="","",IF(H181="جاهز",IF(N181&gt;='الإعدادات'!$B$5,"متأخر الاستلام",""),IF(N181&gt;0,"متأخر الغسيل",""))))))</f>
        <v/>
      </c>
      <c r="P181" s="18">
        <f>IF(O181="متأخر الاستلام",COUNTIFS($O$6:$O$1505,"متأخر الاستلام",$N$6:$N$1505,"&gt;"&amp;N181)+COUNTIFS($O$6:O181,"متأخر الاستلام",$N$6:N181,N181),"")</f>
        <v/>
      </c>
    </row>
    <row r="182">
      <c r="A182" s="5" t="n"/>
      <c r="B182" s="13" t="n"/>
      <c r="C182" s="5" t="n"/>
      <c r="D182" s="20" t="n"/>
      <c r="E182" s="5" t="n"/>
      <c r="F182" s="14" t="n"/>
      <c r="G182" s="13" t="n"/>
      <c r="H182" s="5" t="n"/>
      <c r="I182" s="17" t="n"/>
      <c r="J182" s="5" t="n"/>
      <c r="K182" s="19">
        <f>IF(A182&amp;""="","",IFERROR(INDEX('الخدمات'!$B$6:$B$55,MATCH(E182&amp;"",'الخدمات'!$A$6:$A$55,0)),"غير مسعّرة"))</f>
        <v/>
      </c>
      <c r="L182" s="19">
        <f>IF(ISNUMBER(K182),ROUND(N(F182)*K182,2),"")</f>
        <v/>
      </c>
      <c r="M182" s="19">
        <f>IF(L182="","",ROUND(L182-N(I182),2))</f>
        <v/>
      </c>
      <c r="N182" s="18">
        <f>IF(OR(A182&amp;""="",H182="تم التسليم",NOT(ISNUMBER(G182))),"",'الإعدادات'!$B$4-G182)</f>
        <v/>
      </c>
      <c r="O182" s="6">
        <f>IF(A182&amp;""="","",IF(NOT(ISNUMBER(K182)),"خدمة غير مسعّرة",IF(H182="تم التسليم",IF(M182&gt;0,"مسلّم وعليه متبقي",""),IF(N182="","",IF(H182="جاهز",IF(N182&gt;='الإعدادات'!$B$5,"متأخر الاستلام",""),IF(N182&gt;0,"متأخر الغسيل",""))))))</f>
        <v/>
      </c>
      <c r="P182" s="18">
        <f>IF(O182="متأخر الاستلام",COUNTIFS($O$6:$O$1505,"متأخر الاستلام",$N$6:$N$1505,"&gt;"&amp;N182)+COUNTIFS($O$6:O182,"متأخر الاستلام",$N$6:N182,N182),"")</f>
        <v/>
      </c>
    </row>
    <row r="183">
      <c r="A183" s="5" t="n"/>
      <c r="B183" s="13" t="n"/>
      <c r="C183" s="5" t="n"/>
      <c r="D183" s="20" t="n"/>
      <c r="E183" s="5" t="n"/>
      <c r="F183" s="14" t="n"/>
      <c r="G183" s="13" t="n"/>
      <c r="H183" s="5" t="n"/>
      <c r="I183" s="17" t="n"/>
      <c r="J183" s="5" t="n"/>
      <c r="K183" s="19">
        <f>IF(A183&amp;""="","",IFERROR(INDEX('الخدمات'!$B$6:$B$55,MATCH(E183&amp;"",'الخدمات'!$A$6:$A$55,0)),"غير مسعّرة"))</f>
        <v/>
      </c>
      <c r="L183" s="19">
        <f>IF(ISNUMBER(K183),ROUND(N(F183)*K183,2),"")</f>
        <v/>
      </c>
      <c r="M183" s="19">
        <f>IF(L183="","",ROUND(L183-N(I183),2))</f>
        <v/>
      </c>
      <c r="N183" s="18">
        <f>IF(OR(A183&amp;""="",H183="تم التسليم",NOT(ISNUMBER(G183))),"",'الإعدادات'!$B$4-G183)</f>
        <v/>
      </c>
      <c r="O183" s="6">
        <f>IF(A183&amp;""="","",IF(NOT(ISNUMBER(K183)),"خدمة غير مسعّرة",IF(H183="تم التسليم",IF(M183&gt;0,"مسلّم وعليه متبقي",""),IF(N183="","",IF(H183="جاهز",IF(N183&gt;='الإعدادات'!$B$5,"متأخر الاستلام",""),IF(N183&gt;0,"متأخر الغسيل",""))))))</f>
        <v/>
      </c>
      <c r="P183" s="18">
        <f>IF(O183="متأخر الاستلام",COUNTIFS($O$6:$O$1505,"متأخر الاستلام",$N$6:$N$1505,"&gt;"&amp;N183)+COUNTIFS($O$6:O183,"متأخر الاستلام",$N$6:N183,N183),"")</f>
        <v/>
      </c>
    </row>
    <row r="184">
      <c r="A184" s="5" t="n"/>
      <c r="B184" s="13" t="n"/>
      <c r="C184" s="5" t="n"/>
      <c r="D184" s="20" t="n"/>
      <c r="E184" s="5" t="n"/>
      <c r="F184" s="14" t="n"/>
      <c r="G184" s="13" t="n"/>
      <c r="H184" s="5" t="n"/>
      <c r="I184" s="17" t="n"/>
      <c r="J184" s="5" t="n"/>
      <c r="K184" s="19">
        <f>IF(A184&amp;""="","",IFERROR(INDEX('الخدمات'!$B$6:$B$55,MATCH(E184&amp;"",'الخدمات'!$A$6:$A$55,0)),"غير مسعّرة"))</f>
        <v/>
      </c>
      <c r="L184" s="19">
        <f>IF(ISNUMBER(K184),ROUND(N(F184)*K184,2),"")</f>
        <v/>
      </c>
      <c r="M184" s="19">
        <f>IF(L184="","",ROUND(L184-N(I184),2))</f>
        <v/>
      </c>
      <c r="N184" s="18">
        <f>IF(OR(A184&amp;""="",H184="تم التسليم",NOT(ISNUMBER(G184))),"",'الإعدادات'!$B$4-G184)</f>
        <v/>
      </c>
      <c r="O184" s="6">
        <f>IF(A184&amp;""="","",IF(NOT(ISNUMBER(K184)),"خدمة غير مسعّرة",IF(H184="تم التسليم",IF(M184&gt;0,"مسلّم وعليه متبقي",""),IF(N184="","",IF(H184="جاهز",IF(N184&gt;='الإعدادات'!$B$5,"متأخر الاستلام",""),IF(N184&gt;0,"متأخر الغسيل",""))))))</f>
        <v/>
      </c>
      <c r="P184" s="18">
        <f>IF(O184="متأخر الاستلام",COUNTIFS($O$6:$O$1505,"متأخر الاستلام",$N$6:$N$1505,"&gt;"&amp;N184)+COUNTIFS($O$6:O184,"متأخر الاستلام",$N$6:N184,N184),"")</f>
        <v/>
      </c>
    </row>
    <row r="185">
      <c r="A185" s="5" t="n"/>
      <c r="B185" s="13" t="n"/>
      <c r="C185" s="5" t="n"/>
      <c r="D185" s="20" t="n"/>
      <c r="E185" s="5" t="n"/>
      <c r="F185" s="14" t="n"/>
      <c r="G185" s="13" t="n"/>
      <c r="H185" s="5" t="n"/>
      <c r="I185" s="17" t="n"/>
      <c r="J185" s="5" t="n"/>
      <c r="K185" s="19">
        <f>IF(A185&amp;""="","",IFERROR(INDEX('الخدمات'!$B$6:$B$55,MATCH(E185&amp;"",'الخدمات'!$A$6:$A$55,0)),"غير مسعّرة"))</f>
        <v/>
      </c>
      <c r="L185" s="19">
        <f>IF(ISNUMBER(K185),ROUND(N(F185)*K185,2),"")</f>
        <v/>
      </c>
      <c r="M185" s="19">
        <f>IF(L185="","",ROUND(L185-N(I185),2))</f>
        <v/>
      </c>
      <c r="N185" s="18">
        <f>IF(OR(A185&amp;""="",H185="تم التسليم",NOT(ISNUMBER(G185))),"",'الإعدادات'!$B$4-G185)</f>
        <v/>
      </c>
      <c r="O185" s="6">
        <f>IF(A185&amp;""="","",IF(NOT(ISNUMBER(K185)),"خدمة غير مسعّرة",IF(H185="تم التسليم",IF(M185&gt;0,"مسلّم وعليه متبقي",""),IF(N185="","",IF(H185="جاهز",IF(N185&gt;='الإعدادات'!$B$5,"متأخر الاستلام",""),IF(N185&gt;0,"متأخر الغسيل",""))))))</f>
        <v/>
      </c>
      <c r="P185" s="18">
        <f>IF(O185="متأخر الاستلام",COUNTIFS($O$6:$O$1505,"متأخر الاستلام",$N$6:$N$1505,"&gt;"&amp;N185)+COUNTIFS($O$6:O185,"متأخر الاستلام",$N$6:N185,N185),"")</f>
        <v/>
      </c>
    </row>
    <row r="186">
      <c r="A186" s="5" t="n"/>
      <c r="B186" s="13" t="n"/>
      <c r="C186" s="5" t="n"/>
      <c r="D186" s="20" t="n"/>
      <c r="E186" s="5" t="n"/>
      <c r="F186" s="14" t="n"/>
      <c r="G186" s="13" t="n"/>
      <c r="H186" s="5" t="n"/>
      <c r="I186" s="17" t="n"/>
      <c r="J186" s="5" t="n"/>
      <c r="K186" s="19">
        <f>IF(A186&amp;""="","",IFERROR(INDEX('الخدمات'!$B$6:$B$55,MATCH(E186&amp;"",'الخدمات'!$A$6:$A$55,0)),"غير مسعّرة"))</f>
        <v/>
      </c>
      <c r="L186" s="19">
        <f>IF(ISNUMBER(K186),ROUND(N(F186)*K186,2),"")</f>
        <v/>
      </c>
      <c r="M186" s="19">
        <f>IF(L186="","",ROUND(L186-N(I186),2))</f>
        <v/>
      </c>
      <c r="N186" s="18">
        <f>IF(OR(A186&amp;""="",H186="تم التسليم",NOT(ISNUMBER(G186))),"",'الإعدادات'!$B$4-G186)</f>
        <v/>
      </c>
      <c r="O186" s="6">
        <f>IF(A186&amp;""="","",IF(NOT(ISNUMBER(K186)),"خدمة غير مسعّرة",IF(H186="تم التسليم",IF(M186&gt;0,"مسلّم وعليه متبقي",""),IF(N186="","",IF(H186="جاهز",IF(N186&gt;='الإعدادات'!$B$5,"متأخر الاستلام",""),IF(N186&gt;0,"متأخر الغسيل",""))))))</f>
        <v/>
      </c>
      <c r="P186" s="18">
        <f>IF(O186="متأخر الاستلام",COUNTIFS($O$6:$O$1505,"متأخر الاستلام",$N$6:$N$1505,"&gt;"&amp;N186)+COUNTIFS($O$6:O186,"متأخر الاستلام",$N$6:N186,N186),"")</f>
        <v/>
      </c>
    </row>
    <row r="187">
      <c r="A187" s="5" t="n"/>
      <c r="B187" s="13" t="n"/>
      <c r="C187" s="5" t="n"/>
      <c r="D187" s="20" t="n"/>
      <c r="E187" s="5" t="n"/>
      <c r="F187" s="14" t="n"/>
      <c r="G187" s="13" t="n"/>
      <c r="H187" s="5" t="n"/>
      <c r="I187" s="17" t="n"/>
      <c r="J187" s="5" t="n"/>
      <c r="K187" s="19">
        <f>IF(A187&amp;""="","",IFERROR(INDEX('الخدمات'!$B$6:$B$55,MATCH(E187&amp;"",'الخدمات'!$A$6:$A$55,0)),"غير مسعّرة"))</f>
        <v/>
      </c>
      <c r="L187" s="19">
        <f>IF(ISNUMBER(K187),ROUND(N(F187)*K187,2),"")</f>
        <v/>
      </c>
      <c r="M187" s="19">
        <f>IF(L187="","",ROUND(L187-N(I187),2))</f>
        <v/>
      </c>
      <c r="N187" s="18">
        <f>IF(OR(A187&amp;""="",H187="تم التسليم",NOT(ISNUMBER(G187))),"",'الإعدادات'!$B$4-G187)</f>
        <v/>
      </c>
      <c r="O187" s="6">
        <f>IF(A187&amp;""="","",IF(NOT(ISNUMBER(K187)),"خدمة غير مسعّرة",IF(H187="تم التسليم",IF(M187&gt;0,"مسلّم وعليه متبقي",""),IF(N187="","",IF(H187="جاهز",IF(N187&gt;='الإعدادات'!$B$5,"متأخر الاستلام",""),IF(N187&gt;0,"متأخر الغسيل",""))))))</f>
        <v/>
      </c>
      <c r="P187" s="18">
        <f>IF(O187="متأخر الاستلام",COUNTIFS($O$6:$O$1505,"متأخر الاستلام",$N$6:$N$1505,"&gt;"&amp;N187)+COUNTIFS($O$6:O187,"متأخر الاستلام",$N$6:N187,N187),"")</f>
        <v/>
      </c>
    </row>
    <row r="188">
      <c r="A188" s="5" t="n"/>
      <c r="B188" s="13" t="n"/>
      <c r="C188" s="5" t="n"/>
      <c r="D188" s="20" t="n"/>
      <c r="E188" s="5" t="n"/>
      <c r="F188" s="14" t="n"/>
      <c r="G188" s="13" t="n"/>
      <c r="H188" s="5" t="n"/>
      <c r="I188" s="17" t="n"/>
      <c r="J188" s="5" t="n"/>
      <c r="K188" s="19">
        <f>IF(A188&amp;""="","",IFERROR(INDEX('الخدمات'!$B$6:$B$55,MATCH(E188&amp;"",'الخدمات'!$A$6:$A$55,0)),"غير مسعّرة"))</f>
        <v/>
      </c>
      <c r="L188" s="19">
        <f>IF(ISNUMBER(K188),ROUND(N(F188)*K188,2),"")</f>
        <v/>
      </c>
      <c r="M188" s="19">
        <f>IF(L188="","",ROUND(L188-N(I188),2))</f>
        <v/>
      </c>
      <c r="N188" s="18">
        <f>IF(OR(A188&amp;""="",H188="تم التسليم",NOT(ISNUMBER(G188))),"",'الإعدادات'!$B$4-G188)</f>
        <v/>
      </c>
      <c r="O188" s="6">
        <f>IF(A188&amp;""="","",IF(NOT(ISNUMBER(K188)),"خدمة غير مسعّرة",IF(H188="تم التسليم",IF(M188&gt;0,"مسلّم وعليه متبقي",""),IF(N188="","",IF(H188="جاهز",IF(N188&gt;='الإعدادات'!$B$5,"متأخر الاستلام",""),IF(N188&gt;0,"متأخر الغسيل",""))))))</f>
        <v/>
      </c>
      <c r="P188" s="18">
        <f>IF(O188="متأخر الاستلام",COUNTIFS($O$6:$O$1505,"متأخر الاستلام",$N$6:$N$1505,"&gt;"&amp;N188)+COUNTIFS($O$6:O188,"متأخر الاستلام",$N$6:N188,N188),"")</f>
        <v/>
      </c>
    </row>
    <row r="189">
      <c r="A189" s="5" t="n"/>
      <c r="B189" s="13" t="n"/>
      <c r="C189" s="5" t="n"/>
      <c r="D189" s="20" t="n"/>
      <c r="E189" s="5" t="n"/>
      <c r="F189" s="14" t="n"/>
      <c r="G189" s="13" t="n"/>
      <c r="H189" s="5" t="n"/>
      <c r="I189" s="17" t="n"/>
      <c r="J189" s="5" t="n"/>
      <c r="K189" s="19">
        <f>IF(A189&amp;""="","",IFERROR(INDEX('الخدمات'!$B$6:$B$55,MATCH(E189&amp;"",'الخدمات'!$A$6:$A$55,0)),"غير مسعّرة"))</f>
        <v/>
      </c>
      <c r="L189" s="19">
        <f>IF(ISNUMBER(K189),ROUND(N(F189)*K189,2),"")</f>
        <v/>
      </c>
      <c r="M189" s="19">
        <f>IF(L189="","",ROUND(L189-N(I189),2))</f>
        <v/>
      </c>
      <c r="N189" s="18">
        <f>IF(OR(A189&amp;""="",H189="تم التسليم",NOT(ISNUMBER(G189))),"",'الإعدادات'!$B$4-G189)</f>
        <v/>
      </c>
      <c r="O189" s="6">
        <f>IF(A189&amp;""="","",IF(NOT(ISNUMBER(K189)),"خدمة غير مسعّرة",IF(H189="تم التسليم",IF(M189&gt;0,"مسلّم وعليه متبقي",""),IF(N189="","",IF(H189="جاهز",IF(N189&gt;='الإعدادات'!$B$5,"متأخر الاستلام",""),IF(N189&gt;0,"متأخر الغسيل",""))))))</f>
        <v/>
      </c>
      <c r="P189" s="18">
        <f>IF(O189="متأخر الاستلام",COUNTIFS($O$6:$O$1505,"متأخر الاستلام",$N$6:$N$1505,"&gt;"&amp;N189)+COUNTIFS($O$6:O189,"متأخر الاستلام",$N$6:N189,N189),"")</f>
        <v/>
      </c>
    </row>
    <row r="190">
      <c r="A190" s="5" t="n"/>
      <c r="B190" s="13" t="n"/>
      <c r="C190" s="5" t="n"/>
      <c r="D190" s="20" t="n"/>
      <c r="E190" s="5" t="n"/>
      <c r="F190" s="14" t="n"/>
      <c r="G190" s="13" t="n"/>
      <c r="H190" s="5" t="n"/>
      <c r="I190" s="17" t="n"/>
      <c r="J190" s="5" t="n"/>
      <c r="K190" s="19">
        <f>IF(A190&amp;""="","",IFERROR(INDEX('الخدمات'!$B$6:$B$55,MATCH(E190&amp;"",'الخدمات'!$A$6:$A$55,0)),"غير مسعّرة"))</f>
        <v/>
      </c>
      <c r="L190" s="19">
        <f>IF(ISNUMBER(K190),ROUND(N(F190)*K190,2),"")</f>
        <v/>
      </c>
      <c r="M190" s="19">
        <f>IF(L190="","",ROUND(L190-N(I190),2))</f>
        <v/>
      </c>
      <c r="N190" s="18">
        <f>IF(OR(A190&amp;""="",H190="تم التسليم",NOT(ISNUMBER(G190))),"",'الإعدادات'!$B$4-G190)</f>
        <v/>
      </c>
      <c r="O190" s="6">
        <f>IF(A190&amp;""="","",IF(NOT(ISNUMBER(K190)),"خدمة غير مسعّرة",IF(H190="تم التسليم",IF(M190&gt;0,"مسلّم وعليه متبقي",""),IF(N190="","",IF(H190="جاهز",IF(N190&gt;='الإعدادات'!$B$5,"متأخر الاستلام",""),IF(N190&gt;0,"متأخر الغسيل",""))))))</f>
        <v/>
      </c>
      <c r="P190" s="18">
        <f>IF(O190="متأخر الاستلام",COUNTIFS($O$6:$O$1505,"متأخر الاستلام",$N$6:$N$1505,"&gt;"&amp;N190)+COUNTIFS($O$6:O190,"متأخر الاستلام",$N$6:N190,N190),"")</f>
        <v/>
      </c>
    </row>
    <row r="191">
      <c r="A191" s="5" t="n"/>
      <c r="B191" s="13" t="n"/>
      <c r="C191" s="5" t="n"/>
      <c r="D191" s="20" t="n"/>
      <c r="E191" s="5" t="n"/>
      <c r="F191" s="14" t="n"/>
      <c r="G191" s="13" t="n"/>
      <c r="H191" s="5" t="n"/>
      <c r="I191" s="17" t="n"/>
      <c r="J191" s="5" t="n"/>
      <c r="K191" s="19">
        <f>IF(A191&amp;""="","",IFERROR(INDEX('الخدمات'!$B$6:$B$55,MATCH(E191&amp;"",'الخدمات'!$A$6:$A$55,0)),"غير مسعّرة"))</f>
        <v/>
      </c>
      <c r="L191" s="19">
        <f>IF(ISNUMBER(K191),ROUND(N(F191)*K191,2),"")</f>
        <v/>
      </c>
      <c r="M191" s="19">
        <f>IF(L191="","",ROUND(L191-N(I191),2))</f>
        <v/>
      </c>
      <c r="N191" s="18">
        <f>IF(OR(A191&amp;""="",H191="تم التسليم",NOT(ISNUMBER(G191))),"",'الإعدادات'!$B$4-G191)</f>
        <v/>
      </c>
      <c r="O191" s="6">
        <f>IF(A191&amp;""="","",IF(NOT(ISNUMBER(K191)),"خدمة غير مسعّرة",IF(H191="تم التسليم",IF(M191&gt;0,"مسلّم وعليه متبقي",""),IF(N191="","",IF(H191="جاهز",IF(N191&gt;='الإعدادات'!$B$5,"متأخر الاستلام",""),IF(N191&gt;0,"متأخر الغسيل",""))))))</f>
        <v/>
      </c>
      <c r="P191" s="18">
        <f>IF(O191="متأخر الاستلام",COUNTIFS($O$6:$O$1505,"متأخر الاستلام",$N$6:$N$1505,"&gt;"&amp;N191)+COUNTIFS($O$6:O191,"متأخر الاستلام",$N$6:N191,N191),"")</f>
        <v/>
      </c>
    </row>
    <row r="192">
      <c r="A192" s="5" t="n"/>
      <c r="B192" s="13" t="n"/>
      <c r="C192" s="5" t="n"/>
      <c r="D192" s="20" t="n"/>
      <c r="E192" s="5" t="n"/>
      <c r="F192" s="14" t="n"/>
      <c r="G192" s="13" t="n"/>
      <c r="H192" s="5" t="n"/>
      <c r="I192" s="17" t="n"/>
      <c r="J192" s="5" t="n"/>
      <c r="K192" s="19">
        <f>IF(A192&amp;""="","",IFERROR(INDEX('الخدمات'!$B$6:$B$55,MATCH(E192&amp;"",'الخدمات'!$A$6:$A$55,0)),"غير مسعّرة"))</f>
        <v/>
      </c>
      <c r="L192" s="19">
        <f>IF(ISNUMBER(K192),ROUND(N(F192)*K192,2),"")</f>
        <v/>
      </c>
      <c r="M192" s="19">
        <f>IF(L192="","",ROUND(L192-N(I192),2))</f>
        <v/>
      </c>
      <c r="N192" s="18">
        <f>IF(OR(A192&amp;""="",H192="تم التسليم",NOT(ISNUMBER(G192))),"",'الإعدادات'!$B$4-G192)</f>
        <v/>
      </c>
      <c r="O192" s="6">
        <f>IF(A192&amp;""="","",IF(NOT(ISNUMBER(K192)),"خدمة غير مسعّرة",IF(H192="تم التسليم",IF(M192&gt;0,"مسلّم وعليه متبقي",""),IF(N192="","",IF(H192="جاهز",IF(N192&gt;='الإعدادات'!$B$5,"متأخر الاستلام",""),IF(N192&gt;0,"متأخر الغسيل",""))))))</f>
        <v/>
      </c>
      <c r="P192" s="18">
        <f>IF(O192="متأخر الاستلام",COUNTIFS($O$6:$O$1505,"متأخر الاستلام",$N$6:$N$1505,"&gt;"&amp;N192)+COUNTIFS($O$6:O192,"متأخر الاستلام",$N$6:N192,N192),"")</f>
        <v/>
      </c>
    </row>
    <row r="193">
      <c r="A193" s="5" t="n"/>
      <c r="B193" s="13" t="n"/>
      <c r="C193" s="5" t="n"/>
      <c r="D193" s="20" t="n"/>
      <c r="E193" s="5" t="n"/>
      <c r="F193" s="14" t="n"/>
      <c r="G193" s="13" t="n"/>
      <c r="H193" s="5" t="n"/>
      <c r="I193" s="17" t="n"/>
      <c r="J193" s="5" t="n"/>
      <c r="K193" s="19">
        <f>IF(A193&amp;""="","",IFERROR(INDEX('الخدمات'!$B$6:$B$55,MATCH(E193&amp;"",'الخدمات'!$A$6:$A$55,0)),"غير مسعّرة"))</f>
        <v/>
      </c>
      <c r="L193" s="19">
        <f>IF(ISNUMBER(K193),ROUND(N(F193)*K193,2),"")</f>
        <v/>
      </c>
      <c r="M193" s="19">
        <f>IF(L193="","",ROUND(L193-N(I193),2))</f>
        <v/>
      </c>
      <c r="N193" s="18">
        <f>IF(OR(A193&amp;""="",H193="تم التسليم",NOT(ISNUMBER(G193))),"",'الإعدادات'!$B$4-G193)</f>
        <v/>
      </c>
      <c r="O193" s="6">
        <f>IF(A193&amp;""="","",IF(NOT(ISNUMBER(K193)),"خدمة غير مسعّرة",IF(H193="تم التسليم",IF(M193&gt;0,"مسلّم وعليه متبقي",""),IF(N193="","",IF(H193="جاهز",IF(N193&gt;='الإعدادات'!$B$5,"متأخر الاستلام",""),IF(N193&gt;0,"متأخر الغسيل",""))))))</f>
        <v/>
      </c>
      <c r="P193" s="18">
        <f>IF(O193="متأخر الاستلام",COUNTIFS($O$6:$O$1505,"متأخر الاستلام",$N$6:$N$1505,"&gt;"&amp;N193)+COUNTIFS($O$6:O193,"متأخر الاستلام",$N$6:N193,N193),"")</f>
        <v/>
      </c>
    </row>
    <row r="194">
      <c r="A194" s="5" t="n"/>
      <c r="B194" s="13" t="n"/>
      <c r="C194" s="5" t="n"/>
      <c r="D194" s="20" t="n"/>
      <c r="E194" s="5" t="n"/>
      <c r="F194" s="14" t="n"/>
      <c r="G194" s="13" t="n"/>
      <c r="H194" s="5" t="n"/>
      <c r="I194" s="17" t="n"/>
      <c r="J194" s="5" t="n"/>
      <c r="K194" s="19">
        <f>IF(A194&amp;""="","",IFERROR(INDEX('الخدمات'!$B$6:$B$55,MATCH(E194&amp;"",'الخدمات'!$A$6:$A$55,0)),"غير مسعّرة"))</f>
        <v/>
      </c>
      <c r="L194" s="19">
        <f>IF(ISNUMBER(K194),ROUND(N(F194)*K194,2),"")</f>
        <v/>
      </c>
      <c r="M194" s="19">
        <f>IF(L194="","",ROUND(L194-N(I194),2))</f>
        <v/>
      </c>
      <c r="N194" s="18">
        <f>IF(OR(A194&amp;""="",H194="تم التسليم",NOT(ISNUMBER(G194))),"",'الإعدادات'!$B$4-G194)</f>
        <v/>
      </c>
      <c r="O194" s="6">
        <f>IF(A194&amp;""="","",IF(NOT(ISNUMBER(K194)),"خدمة غير مسعّرة",IF(H194="تم التسليم",IF(M194&gt;0,"مسلّم وعليه متبقي",""),IF(N194="","",IF(H194="جاهز",IF(N194&gt;='الإعدادات'!$B$5,"متأخر الاستلام",""),IF(N194&gt;0,"متأخر الغسيل",""))))))</f>
        <v/>
      </c>
      <c r="P194" s="18">
        <f>IF(O194="متأخر الاستلام",COUNTIFS($O$6:$O$1505,"متأخر الاستلام",$N$6:$N$1505,"&gt;"&amp;N194)+COUNTIFS($O$6:O194,"متأخر الاستلام",$N$6:N194,N194),"")</f>
        <v/>
      </c>
    </row>
    <row r="195">
      <c r="A195" s="5" t="n"/>
      <c r="B195" s="13" t="n"/>
      <c r="C195" s="5" t="n"/>
      <c r="D195" s="20" t="n"/>
      <c r="E195" s="5" t="n"/>
      <c r="F195" s="14" t="n"/>
      <c r="G195" s="13" t="n"/>
      <c r="H195" s="5" t="n"/>
      <c r="I195" s="17" t="n"/>
      <c r="J195" s="5" t="n"/>
      <c r="K195" s="19">
        <f>IF(A195&amp;""="","",IFERROR(INDEX('الخدمات'!$B$6:$B$55,MATCH(E195&amp;"",'الخدمات'!$A$6:$A$55,0)),"غير مسعّرة"))</f>
        <v/>
      </c>
      <c r="L195" s="19">
        <f>IF(ISNUMBER(K195),ROUND(N(F195)*K195,2),"")</f>
        <v/>
      </c>
      <c r="M195" s="19">
        <f>IF(L195="","",ROUND(L195-N(I195),2))</f>
        <v/>
      </c>
      <c r="N195" s="18">
        <f>IF(OR(A195&amp;""="",H195="تم التسليم",NOT(ISNUMBER(G195))),"",'الإعدادات'!$B$4-G195)</f>
        <v/>
      </c>
      <c r="O195" s="6">
        <f>IF(A195&amp;""="","",IF(NOT(ISNUMBER(K195)),"خدمة غير مسعّرة",IF(H195="تم التسليم",IF(M195&gt;0,"مسلّم وعليه متبقي",""),IF(N195="","",IF(H195="جاهز",IF(N195&gt;='الإعدادات'!$B$5,"متأخر الاستلام",""),IF(N195&gt;0,"متأخر الغسيل",""))))))</f>
        <v/>
      </c>
      <c r="P195" s="18">
        <f>IF(O195="متأخر الاستلام",COUNTIFS($O$6:$O$1505,"متأخر الاستلام",$N$6:$N$1505,"&gt;"&amp;N195)+COUNTIFS($O$6:O195,"متأخر الاستلام",$N$6:N195,N195),"")</f>
        <v/>
      </c>
    </row>
    <row r="196">
      <c r="A196" s="5" t="n"/>
      <c r="B196" s="13" t="n"/>
      <c r="C196" s="5" t="n"/>
      <c r="D196" s="20" t="n"/>
      <c r="E196" s="5" t="n"/>
      <c r="F196" s="14" t="n"/>
      <c r="G196" s="13" t="n"/>
      <c r="H196" s="5" t="n"/>
      <c r="I196" s="17" t="n"/>
      <c r="J196" s="5" t="n"/>
      <c r="K196" s="19">
        <f>IF(A196&amp;""="","",IFERROR(INDEX('الخدمات'!$B$6:$B$55,MATCH(E196&amp;"",'الخدمات'!$A$6:$A$55,0)),"غير مسعّرة"))</f>
        <v/>
      </c>
      <c r="L196" s="19">
        <f>IF(ISNUMBER(K196),ROUND(N(F196)*K196,2),"")</f>
        <v/>
      </c>
      <c r="M196" s="19">
        <f>IF(L196="","",ROUND(L196-N(I196),2))</f>
        <v/>
      </c>
      <c r="N196" s="18">
        <f>IF(OR(A196&amp;""="",H196="تم التسليم",NOT(ISNUMBER(G196))),"",'الإعدادات'!$B$4-G196)</f>
        <v/>
      </c>
      <c r="O196" s="6">
        <f>IF(A196&amp;""="","",IF(NOT(ISNUMBER(K196)),"خدمة غير مسعّرة",IF(H196="تم التسليم",IF(M196&gt;0,"مسلّم وعليه متبقي",""),IF(N196="","",IF(H196="جاهز",IF(N196&gt;='الإعدادات'!$B$5,"متأخر الاستلام",""),IF(N196&gt;0,"متأخر الغسيل",""))))))</f>
        <v/>
      </c>
      <c r="P196" s="18">
        <f>IF(O196="متأخر الاستلام",COUNTIFS($O$6:$O$1505,"متأخر الاستلام",$N$6:$N$1505,"&gt;"&amp;N196)+COUNTIFS($O$6:O196,"متأخر الاستلام",$N$6:N196,N196),"")</f>
        <v/>
      </c>
    </row>
    <row r="197">
      <c r="A197" s="5" t="n"/>
      <c r="B197" s="13" t="n"/>
      <c r="C197" s="5" t="n"/>
      <c r="D197" s="20" t="n"/>
      <c r="E197" s="5" t="n"/>
      <c r="F197" s="14" t="n"/>
      <c r="G197" s="13" t="n"/>
      <c r="H197" s="5" t="n"/>
      <c r="I197" s="17" t="n"/>
      <c r="J197" s="5" t="n"/>
      <c r="K197" s="19">
        <f>IF(A197&amp;""="","",IFERROR(INDEX('الخدمات'!$B$6:$B$55,MATCH(E197&amp;"",'الخدمات'!$A$6:$A$55,0)),"غير مسعّرة"))</f>
        <v/>
      </c>
      <c r="L197" s="19">
        <f>IF(ISNUMBER(K197),ROUND(N(F197)*K197,2),"")</f>
        <v/>
      </c>
      <c r="M197" s="19">
        <f>IF(L197="","",ROUND(L197-N(I197),2))</f>
        <v/>
      </c>
      <c r="N197" s="18">
        <f>IF(OR(A197&amp;""="",H197="تم التسليم",NOT(ISNUMBER(G197))),"",'الإعدادات'!$B$4-G197)</f>
        <v/>
      </c>
      <c r="O197" s="6">
        <f>IF(A197&amp;""="","",IF(NOT(ISNUMBER(K197)),"خدمة غير مسعّرة",IF(H197="تم التسليم",IF(M197&gt;0,"مسلّم وعليه متبقي",""),IF(N197="","",IF(H197="جاهز",IF(N197&gt;='الإعدادات'!$B$5,"متأخر الاستلام",""),IF(N197&gt;0,"متأخر الغسيل",""))))))</f>
        <v/>
      </c>
      <c r="P197" s="18">
        <f>IF(O197="متأخر الاستلام",COUNTIFS($O$6:$O$1505,"متأخر الاستلام",$N$6:$N$1505,"&gt;"&amp;N197)+COUNTIFS($O$6:O197,"متأخر الاستلام",$N$6:N197,N197),"")</f>
        <v/>
      </c>
    </row>
    <row r="198">
      <c r="A198" s="5" t="n"/>
      <c r="B198" s="13" t="n"/>
      <c r="C198" s="5" t="n"/>
      <c r="D198" s="20" t="n"/>
      <c r="E198" s="5" t="n"/>
      <c r="F198" s="14" t="n"/>
      <c r="G198" s="13" t="n"/>
      <c r="H198" s="5" t="n"/>
      <c r="I198" s="17" t="n"/>
      <c r="J198" s="5" t="n"/>
      <c r="K198" s="19">
        <f>IF(A198&amp;""="","",IFERROR(INDEX('الخدمات'!$B$6:$B$55,MATCH(E198&amp;"",'الخدمات'!$A$6:$A$55,0)),"غير مسعّرة"))</f>
        <v/>
      </c>
      <c r="L198" s="19">
        <f>IF(ISNUMBER(K198),ROUND(N(F198)*K198,2),"")</f>
        <v/>
      </c>
      <c r="M198" s="19">
        <f>IF(L198="","",ROUND(L198-N(I198),2))</f>
        <v/>
      </c>
      <c r="N198" s="18">
        <f>IF(OR(A198&amp;""="",H198="تم التسليم",NOT(ISNUMBER(G198))),"",'الإعدادات'!$B$4-G198)</f>
        <v/>
      </c>
      <c r="O198" s="6">
        <f>IF(A198&amp;""="","",IF(NOT(ISNUMBER(K198)),"خدمة غير مسعّرة",IF(H198="تم التسليم",IF(M198&gt;0,"مسلّم وعليه متبقي",""),IF(N198="","",IF(H198="جاهز",IF(N198&gt;='الإعدادات'!$B$5,"متأخر الاستلام",""),IF(N198&gt;0,"متأخر الغسيل",""))))))</f>
        <v/>
      </c>
      <c r="P198" s="18">
        <f>IF(O198="متأخر الاستلام",COUNTIFS($O$6:$O$1505,"متأخر الاستلام",$N$6:$N$1505,"&gt;"&amp;N198)+COUNTIFS($O$6:O198,"متأخر الاستلام",$N$6:N198,N198),"")</f>
        <v/>
      </c>
    </row>
    <row r="199">
      <c r="A199" s="5" t="n"/>
      <c r="B199" s="13" t="n"/>
      <c r="C199" s="5" t="n"/>
      <c r="D199" s="20" t="n"/>
      <c r="E199" s="5" t="n"/>
      <c r="F199" s="14" t="n"/>
      <c r="G199" s="13" t="n"/>
      <c r="H199" s="5" t="n"/>
      <c r="I199" s="17" t="n"/>
      <c r="J199" s="5" t="n"/>
      <c r="K199" s="19">
        <f>IF(A199&amp;""="","",IFERROR(INDEX('الخدمات'!$B$6:$B$55,MATCH(E199&amp;"",'الخدمات'!$A$6:$A$55,0)),"غير مسعّرة"))</f>
        <v/>
      </c>
      <c r="L199" s="19">
        <f>IF(ISNUMBER(K199),ROUND(N(F199)*K199,2),"")</f>
        <v/>
      </c>
      <c r="M199" s="19">
        <f>IF(L199="","",ROUND(L199-N(I199),2))</f>
        <v/>
      </c>
      <c r="N199" s="18">
        <f>IF(OR(A199&amp;""="",H199="تم التسليم",NOT(ISNUMBER(G199))),"",'الإعدادات'!$B$4-G199)</f>
        <v/>
      </c>
      <c r="O199" s="6">
        <f>IF(A199&amp;""="","",IF(NOT(ISNUMBER(K199)),"خدمة غير مسعّرة",IF(H199="تم التسليم",IF(M199&gt;0,"مسلّم وعليه متبقي",""),IF(N199="","",IF(H199="جاهز",IF(N199&gt;='الإعدادات'!$B$5,"متأخر الاستلام",""),IF(N199&gt;0,"متأخر الغسيل",""))))))</f>
        <v/>
      </c>
      <c r="P199" s="18">
        <f>IF(O199="متأخر الاستلام",COUNTIFS($O$6:$O$1505,"متأخر الاستلام",$N$6:$N$1505,"&gt;"&amp;N199)+COUNTIFS($O$6:O199,"متأخر الاستلام",$N$6:N199,N199),"")</f>
        <v/>
      </c>
    </row>
    <row r="200">
      <c r="A200" s="5" t="n"/>
      <c r="B200" s="13" t="n"/>
      <c r="C200" s="5" t="n"/>
      <c r="D200" s="20" t="n"/>
      <c r="E200" s="5" t="n"/>
      <c r="F200" s="14" t="n"/>
      <c r="G200" s="13" t="n"/>
      <c r="H200" s="5" t="n"/>
      <c r="I200" s="17" t="n"/>
      <c r="J200" s="5" t="n"/>
      <c r="K200" s="19">
        <f>IF(A200&amp;""="","",IFERROR(INDEX('الخدمات'!$B$6:$B$55,MATCH(E200&amp;"",'الخدمات'!$A$6:$A$55,0)),"غير مسعّرة"))</f>
        <v/>
      </c>
      <c r="L200" s="19">
        <f>IF(ISNUMBER(K200),ROUND(N(F200)*K200,2),"")</f>
        <v/>
      </c>
      <c r="M200" s="19">
        <f>IF(L200="","",ROUND(L200-N(I200),2))</f>
        <v/>
      </c>
      <c r="N200" s="18">
        <f>IF(OR(A200&amp;""="",H200="تم التسليم",NOT(ISNUMBER(G200))),"",'الإعدادات'!$B$4-G200)</f>
        <v/>
      </c>
      <c r="O200" s="6">
        <f>IF(A200&amp;""="","",IF(NOT(ISNUMBER(K200)),"خدمة غير مسعّرة",IF(H200="تم التسليم",IF(M200&gt;0,"مسلّم وعليه متبقي",""),IF(N200="","",IF(H200="جاهز",IF(N200&gt;='الإعدادات'!$B$5,"متأخر الاستلام",""),IF(N200&gt;0,"متأخر الغسيل",""))))))</f>
        <v/>
      </c>
      <c r="P200" s="18">
        <f>IF(O200="متأخر الاستلام",COUNTIFS($O$6:$O$1505,"متأخر الاستلام",$N$6:$N$1505,"&gt;"&amp;N200)+COUNTIFS($O$6:O200,"متأخر الاستلام",$N$6:N200,N200),"")</f>
        <v/>
      </c>
    </row>
    <row r="201">
      <c r="A201" s="5" t="n"/>
      <c r="B201" s="13" t="n"/>
      <c r="C201" s="5" t="n"/>
      <c r="D201" s="20" t="n"/>
      <c r="E201" s="5" t="n"/>
      <c r="F201" s="14" t="n"/>
      <c r="G201" s="13" t="n"/>
      <c r="H201" s="5" t="n"/>
      <c r="I201" s="17" t="n"/>
      <c r="J201" s="5" t="n"/>
      <c r="K201" s="19">
        <f>IF(A201&amp;""="","",IFERROR(INDEX('الخدمات'!$B$6:$B$55,MATCH(E201&amp;"",'الخدمات'!$A$6:$A$55,0)),"غير مسعّرة"))</f>
        <v/>
      </c>
      <c r="L201" s="19">
        <f>IF(ISNUMBER(K201),ROUND(N(F201)*K201,2),"")</f>
        <v/>
      </c>
      <c r="M201" s="19">
        <f>IF(L201="","",ROUND(L201-N(I201),2))</f>
        <v/>
      </c>
      <c r="N201" s="18">
        <f>IF(OR(A201&amp;""="",H201="تم التسليم",NOT(ISNUMBER(G201))),"",'الإعدادات'!$B$4-G201)</f>
        <v/>
      </c>
      <c r="O201" s="6">
        <f>IF(A201&amp;""="","",IF(NOT(ISNUMBER(K201)),"خدمة غير مسعّرة",IF(H201="تم التسليم",IF(M201&gt;0,"مسلّم وعليه متبقي",""),IF(N201="","",IF(H201="جاهز",IF(N201&gt;='الإعدادات'!$B$5,"متأخر الاستلام",""),IF(N201&gt;0,"متأخر الغسيل",""))))))</f>
        <v/>
      </c>
      <c r="P201" s="18">
        <f>IF(O201="متأخر الاستلام",COUNTIFS($O$6:$O$1505,"متأخر الاستلام",$N$6:$N$1505,"&gt;"&amp;N201)+COUNTIFS($O$6:O201,"متأخر الاستلام",$N$6:N201,N201),"")</f>
        <v/>
      </c>
    </row>
    <row r="202">
      <c r="A202" s="5" t="n"/>
      <c r="B202" s="13" t="n"/>
      <c r="C202" s="5" t="n"/>
      <c r="D202" s="20" t="n"/>
      <c r="E202" s="5" t="n"/>
      <c r="F202" s="14" t="n"/>
      <c r="G202" s="13" t="n"/>
      <c r="H202" s="5" t="n"/>
      <c r="I202" s="17" t="n"/>
      <c r="J202" s="5" t="n"/>
      <c r="K202" s="19">
        <f>IF(A202&amp;""="","",IFERROR(INDEX('الخدمات'!$B$6:$B$55,MATCH(E202&amp;"",'الخدمات'!$A$6:$A$55,0)),"غير مسعّرة"))</f>
        <v/>
      </c>
      <c r="L202" s="19">
        <f>IF(ISNUMBER(K202),ROUND(N(F202)*K202,2),"")</f>
        <v/>
      </c>
      <c r="M202" s="19">
        <f>IF(L202="","",ROUND(L202-N(I202),2))</f>
        <v/>
      </c>
      <c r="N202" s="18">
        <f>IF(OR(A202&amp;""="",H202="تم التسليم",NOT(ISNUMBER(G202))),"",'الإعدادات'!$B$4-G202)</f>
        <v/>
      </c>
      <c r="O202" s="6">
        <f>IF(A202&amp;""="","",IF(NOT(ISNUMBER(K202)),"خدمة غير مسعّرة",IF(H202="تم التسليم",IF(M202&gt;0,"مسلّم وعليه متبقي",""),IF(N202="","",IF(H202="جاهز",IF(N202&gt;='الإعدادات'!$B$5,"متأخر الاستلام",""),IF(N202&gt;0,"متأخر الغسيل",""))))))</f>
        <v/>
      </c>
      <c r="P202" s="18">
        <f>IF(O202="متأخر الاستلام",COUNTIFS($O$6:$O$1505,"متأخر الاستلام",$N$6:$N$1505,"&gt;"&amp;N202)+COUNTIFS($O$6:O202,"متأخر الاستلام",$N$6:N202,N202),"")</f>
        <v/>
      </c>
    </row>
    <row r="203">
      <c r="A203" s="5" t="n"/>
      <c r="B203" s="13" t="n"/>
      <c r="C203" s="5" t="n"/>
      <c r="D203" s="20" t="n"/>
      <c r="E203" s="5" t="n"/>
      <c r="F203" s="14" t="n"/>
      <c r="G203" s="13" t="n"/>
      <c r="H203" s="5" t="n"/>
      <c r="I203" s="17" t="n"/>
      <c r="J203" s="5" t="n"/>
      <c r="K203" s="19">
        <f>IF(A203&amp;""="","",IFERROR(INDEX('الخدمات'!$B$6:$B$55,MATCH(E203&amp;"",'الخدمات'!$A$6:$A$55,0)),"غير مسعّرة"))</f>
        <v/>
      </c>
      <c r="L203" s="19">
        <f>IF(ISNUMBER(K203),ROUND(N(F203)*K203,2),"")</f>
        <v/>
      </c>
      <c r="M203" s="19">
        <f>IF(L203="","",ROUND(L203-N(I203),2))</f>
        <v/>
      </c>
      <c r="N203" s="18">
        <f>IF(OR(A203&amp;""="",H203="تم التسليم",NOT(ISNUMBER(G203))),"",'الإعدادات'!$B$4-G203)</f>
        <v/>
      </c>
      <c r="O203" s="6">
        <f>IF(A203&amp;""="","",IF(NOT(ISNUMBER(K203)),"خدمة غير مسعّرة",IF(H203="تم التسليم",IF(M203&gt;0,"مسلّم وعليه متبقي",""),IF(N203="","",IF(H203="جاهز",IF(N203&gt;='الإعدادات'!$B$5,"متأخر الاستلام",""),IF(N203&gt;0,"متأخر الغسيل",""))))))</f>
        <v/>
      </c>
      <c r="P203" s="18">
        <f>IF(O203="متأخر الاستلام",COUNTIFS($O$6:$O$1505,"متأخر الاستلام",$N$6:$N$1505,"&gt;"&amp;N203)+COUNTIFS($O$6:O203,"متأخر الاستلام",$N$6:N203,N203),"")</f>
        <v/>
      </c>
    </row>
    <row r="204">
      <c r="A204" s="5" t="n"/>
      <c r="B204" s="13" t="n"/>
      <c r="C204" s="5" t="n"/>
      <c r="D204" s="20" t="n"/>
      <c r="E204" s="5" t="n"/>
      <c r="F204" s="14" t="n"/>
      <c r="G204" s="13" t="n"/>
      <c r="H204" s="5" t="n"/>
      <c r="I204" s="17" t="n"/>
      <c r="J204" s="5" t="n"/>
      <c r="K204" s="19">
        <f>IF(A204&amp;""="","",IFERROR(INDEX('الخدمات'!$B$6:$B$55,MATCH(E204&amp;"",'الخدمات'!$A$6:$A$55,0)),"غير مسعّرة"))</f>
        <v/>
      </c>
      <c r="L204" s="19">
        <f>IF(ISNUMBER(K204),ROUND(N(F204)*K204,2),"")</f>
        <v/>
      </c>
      <c r="M204" s="19">
        <f>IF(L204="","",ROUND(L204-N(I204),2))</f>
        <v/>
      </c>
      <c r="N204" s="18">
        <f>IF(OR(A204&amp;""="",H204="تم التسليم",NOT(ISNUMBER(G204))),"",'الإعدادات'!$B$4-G204)</f>
        <v/>
      </c>
      <c r="O204" s="6">
        <f>IF(A204&amp;""="","",IF(NOT(ISNUMBER(K204)),"خدمة غير مسعّرة",IF(H204="تم التسليم",IF(M204&gt;0,"مسلّم وعليه متبقي",""),IF(N204="","",IF(H204="جاهز",IF(N204&gt;='الإعدادات'!$B$5,"متأخر الاستلام",""),IF(N204&gt;0,"متأخر الغسيل",""))))))</f>
        <v/>
      </c>
      <c r="P204" s="18">
        <f>IF(O204="متأخر الاستلام",COUNTIFS($O$6:$O$1505,"متأخر الاستلام",$N$6:$N$1505,"&gt;"&amp;N204)+COUNTIFS($O$6:O204,"متأخر الاستلام",$N$6:N204,N204),"")</f>
        <v/>
      </c>
    </row>
    <row r="205">
      <c r="A205" s="5" t="n"/>
      <c r="B205" s="13" t="n"/>
      <c r="C205" s="5" t="n"/>
      <c r="D205" s="20" t="n"/>
      <c r="E205" s="5" t="n"/>
      <c r="F205" s="14" t="n"/>
      <c r="G205" s="13" t="n"/>
      <c r="H205" s="5" t="n"/>
      <c r="I205" s="17" t="n"/>
      <c r="J205" s="5" t="n"/>
      <c r="K205" s="19">
        <f>IF(A205&amp;""="","",IFERROR(INDEX('الخدمات'!$B$6:$B$55,MATCH(E205&amp;"",'الخدمات'!$A$6:$A$55,0)),"غير مسعّرة"))</f>
        <v/>
      </c>
      <c r="L205" s="19">
        <f>IF(ISNUMBER(K205),ROUND(N(F205)*K205,2),"")</f>
        <v/>
      </c>
      <c r="M205" s="19">
        <f>IF(L205="","",ROUND(L205-N(I205),2))</f>
        <v/>
      </c>
      <c r="N205" s="18">
        <f>IF(OR(A205&amp;""="",H205="تم التسليم",NOT(ISNUMBER(G205))),"",'الإعدادات'!$B$4-G205)</f>
        <v/>
      </c>
      <c r="O205" s="6">
        <f>IF(A205&amp;""="","",IF(NOT(ISNUMBER(K205)),"خدمة غير مسعّرة",IF(H205="تم التسليم",IF(M205&gt;0,"مسلّم وعليه متبقي",""),IF(N205="","",IF(H205="جاهز",IF(N205&gt;='الإعدادات'!$B$5,"متأخر الاستلام",""),IF(N205&gt;0,"متأخر الغسيل",""))))))</f>
        <v/>
      </c>
      <c r="P205" s="18">
        <f>IF(O205="متأخر الاستلام",COUNTIFS($O$6:$O$1505,"متأخر الاستلام",$N$6:$N$1505,"&gt;"&amp;N205)+COUNTIFS($O$6:O205,"متأخر الاستلام",$N$6:N205,N205),"")</f>
        <v/>
      </c>
    </row>
    <row r="206">
      <c r="A206" s="5" t="n"/>
      <c r="B206" s="13" t="n"/>
      <c r="C206" s="5" t="n"/>
      <c r="D206" s="20" t="n"/>
      <c r="E206" s="5" t="n"/>
      <c r="F206" s="14" t="n"/>
      <c r="G206" s="13" t="n"/>
      <c r="H206" s="5" t="n"/>
      <c r="I206" s="17" t="n"/>
      <c r="J206" s="5" t="n"/>
      <c r="K206" s="19">
        <f>IF(A206&amp;""="","",IFERROR(INDEX('الخدمات'!$B$6:$B$55,MATCH(E206&amp;"",'الخدمات'!$A$6:$A$55,0)),"غير مسعّرة"))</f>
        <v/>
      </c>
      <c r="L206" s="19">
        <f>IF(ISNUMBER(K206),ROUND(N(F206)*K206,2),"")</f>
        <v/>
      </c>
      <c r="M206" s="19">
        <f>IF(L206="","",ROUND(L206-N(I206),2))</f>
        <v/>
      </c>
      <c r="N206" s="18">
        <f>IF(OR(A206&amp;""="",H206="تم التسليم",NOT(ISNUMBER(G206))),"",'الإعدادات'!$B$4-G206)</f>
        <v/>
      </c>
      <c r="O206" s="6">
        <f>IF(A206&amp;""="","",IF(NOT(ISNUMBER(K206)),"خدمة غير مسعّرة",IF(H206="تم التسليم",IF(M206&gt;0,"مسلّم وعليه متبقي",""),IF(N206="","",IF(H206="جاهز",IF(N206&gt;='الإعدادات'!$B$5,"متأخر الاستلام",""),IF(N206&gt;0,"متأخر الغسيل",""))))))</f>
        <v/>
      </c>
      <c r="P206" s="18">
        <f>IF(O206="متأخر الاستلام",COUNTIFS($O$6:$O$1505,"متأخر الاستلام",$N$6:$N$1505,"&gt;"&amp;N206)+COUNTIFS($O$6:O206,"متأخر الاستلام",$N$6:N206,N206),"")</f>
        <v/>
      </c>
    </row>
    <row r="207">
      <c r="A207" s="5" t="n"/>
      <c r="B207" s="13" t="n"/>
      <c r="C207" s="5" t="n"/>
      <c r="D207" s="20" t="n"/>
      <c r="E207" s="5" t="n"/>
      <c r="F207" s="14" t="n"/>
      <c r="G207" s="13" t="n"/>
      <c r="H207" s="5" t="n"/>
      <c r="I207" s="17" t="n"/>
      <c r="J207" s="5" t="n"/>
      <c r="K207" s="19">
        <f>IF(A207&amp;""="","",IFERROR(INDEX('الخدمات'!$B$6:$B$55,MATCH(E207&amp;"",'الخدمات'!$A$6:$A$55,0)),"غير مسعّرة"))</f>
        <v/>
      </c>
      <c r="L207" s="19">
        <f>IF(ISNUMBER(K207),ROUND(N(F207)*K207,2),"")</f>
        <v/>
      </c>
      <c r="M207" s="19">
        <f>IF(L207="","",ROUND(L207-N(I207),2))</f>
        <v/>
      </c>
      <c r="N207" s="18">
        <f>IF(OR(A207&amp;""="",H207="تم التسليم",NOT(ISNUMBER(G207))),"",'الإعدادات'!$B$4-G207)</f>
        <v/>
      </c>
      <c r="O207" s="6">
        <f>IF(A207&amp;""="","",IF(NOT(ISNUMBER(K207)),"خدمة غير مسعّرة",IF(H207="تم التسليم",IF(M207&gt;0,"مسلّم وعليه متبقي",""),IF(N207="","",IF(H207="جاهز",IF(N207&gt;='الإعدادات'!$B$5,"متأخر الاستلام",""),IF(N207&gt;0,"متأخر الغسيل",""))))))</f>
        <v/>
      </c>
      <c r="P207" s="18">
        <f>IF(O207="متأخر الاستلام",COUNTIFS($O$6:$O$1505,"متأخر الاستلام",$N$6:$N$1505,"&gt;"&amp;N207)+COUNTIFS($O$6:O207,"متأخر الاستلام",$N$6:N207,N207),"")</f>
        <v/>
      </c>
    </row>
    <row r="208">
      <c r="A208" s="5" t="n"/>
      <c r="B208" s="13" t="n"/>
      <c r="C208" s="5" t="n"/>
      <c r="D208" s="20" t="n"/>
      <c r="E208" s="5" t="n"/>
      <c r="F208" s="14" t="n"/>
      <c r="G208" s="13" t="n"/>
      <c r="H208" s="5" t="n"/>
      <c r="I208" s="17" t="n"/>
      <c r="J208" s="5" t="n"/>
      <c r="K208" s="19">
        <f>IF(A208&amp;""="","",IFERROR(INDEX('الخدمات'!$B$6:$B$55,MATCH(E208&amp;"",'الخدمات'!$A$6:$A$55,0)),"غير مسعّرة"))</f>
        <v/>
      </c>
      <c r="L208" s="19">
        <f>IF(ISNUMBER(K208),ROUND(N(F208)*K208,2),"")</f>
        <v/>
      </c>
      <c r="M208" s="19">
        <f>IF(L208="","",ROUND(L208-N(I208),2))</f>
        <v/>
      </c>
      <c r="N208" s="18">
        <f>IF(OR(A208&amp;""="",H208="تم التسليم",NOT(ISNUMBER(G208))),"",'الإعدادات'!$B$4-G208)</f>
        <v/>
      </c>
      <c r="O208" s="6">
        <f>IF(A208&amp;""="","",IF(NOT(ISNUMBER(K208)),"خدمة غير مسعّرة",IF(H208="تم التسليم",IF(M208&gt;0,"مسلّم وعليه متبقي",""),IF(N208="","",IF(H208="جاهز",IF(N208&gt;='الإعدادات'!$B$5,"متأخر الاستلام",""),IF(N208&gt;0,"متأخر الغسيل",""))))))</f>
        <v/>
      </c>
      <c r="P208" s="18">
        <f>IF(O208="متأخر الاستلام",COUNTIFS($O$6:$O$1505,"متأخر الاستلام",$N$6:$N$1505,"&gt;"&amp;N208)+COUNTIFS($O$6:O208,"متأخر الاستلام",$N$6:N208,N208),"")</f>
        <v/>
      </c>
    </row>
    <row r="209">
      <c r="A209" s="5" t="n"/>
      <c r="B209" s="13" t="n"/>
      <c r="C209" s="5" t="n"/>
      <c r="D209" s="20" t="n"/>
      <c r="E209" s="5" t="n"/>
      <c r="F209" s="14" t="n"/>
      <c r="G209" s="13" t="n"/>
      <c r="H209" s="5" t="n"/>
      <c r="I209" s="17" t="n"/>
      <c r="J209" s="5" t="n"/>
      <c r="K209" s="19">
        <f>IF(A209&amp;""="","",IFERROR(INDEX('الخدمات'!$B$6:$B$55,MATCH(E209&amp;"",'الخدمات'!$A$6:$A$55,0)),"غير مسعّرة"))</f>
        <v/>
      </c>
      <c r="L209" s="19">
        <f>IF(ISNUMBER(K209),ROUND(N(F209)*K209,2),"")</f>
        <v/>
      </c>
      <c r="M209" s="19">
        <f>IF(L209="","",ROUND(L209-N(I209),2))</f>
        <v/>
      </c>
      <c r="N209" s="18">
        <f>IF(OR(A209&amp;""="",H209="تم التسليم",NOT(ISNUMBER(G209))),"",'الإعدادات'!$B$4-G209)</f>
        <v/>
      </c>
      <c r="O209" s="6">
        <f>IF(A209&amp;""="","",IF(NOT(ISNUMBER(K209)),"خدمة غير مسعّرة",IF(H209="تم التسليم",IF(M209&gt;0,"مسلّم وعليه متبقي",""),IF(N209="","",IF(H209="جاهز",IF(N209&gt;='الإعدادات'!$B$5,"متأخر الاستلام",""),IF(N209&gt;0,"متأخر الغسيل",""))))))</f>
        <v/>
      </c>
      <c r="P209" s="18">
        <f>IF(O209="متأخر الاستلام",COUNTIFS($O$6:$O$1505,"متأخر الاستلام",$N$6:$N$1505,"&gt;"&amp;N209)+COUNTIFS($O$6:O209,"متأخر الاستلام",$N$6:N209,N209),"")</f>
        <v/>
      </c>
    </row>
    <row r="210">
      <c r="A210" s="5" t="n"/>
      <c r="B210" s="13" t="n"/>
      <c r="C210" s="5" t="n"/>
      <c r="D210" s="20" t="n"/>
      <c r="E210" s="5" t="n"/>
      <c r="F210" s="14" t="n"/>
      <c r="G210" s="13" t="n"/>
      <c r="H210" s="5" t="n"/>
      <c r="I210" s="17" t="n"/>
      <c r="J210" s="5" t="n"/>
      <c r="K210" s="19">
        <f>IF(A210&amp;""="","",IFERROR(INDEX('الخدمات'!$B$6:$B$55,MATCH(E210&amp;"",'الخدمات'!$A$6:$A$55,0)),"غير مسعّرة"))</f>
        <v/>
      </c>
      <c r="L210" s="19">
        <f>IF(ISNUMBER(K210),ROUND(N(F210)*K210,2),"")</f>
        <v/>
      </c>
      <c r="M210" s="19">
        <f>IF(L210="","",ROUND(L210-N(I210),2))</f>
        <v/>
      </c>
      <c r="N210" s="18">
        <f>IF(OR(A210&amp;""="",H210="تم التسليم",NOT(ISNUMBER(G210))),"",'الإعدادات'!$B$4-G210)</f>
        <v/>
      </c>
      <c r="O210" s="6">
        <f>IF(A210&amp;""="","",IF(NOT(ISNUMBER(K210)),"خدمة غير مسعّرة",IF(H210="تم التسليم",IF(M210&gt;0,"مسلّم وعليه متبقي",""),IF(N210="","",IF(H210="جاهز",IF(N210&gt;='الإعدادات'!$B$5,"متأخر الاستلام",""),IF(N210&gt;0,"متأخر الغسيل",""))))))</f>
        <v/>
      </c>
      <c r="P210" s="18">
        <f>IF(O210="متأخر الاستلام",COUNTIFS($O$6:$O$1505,"متأخر الاستلام",$N$6:$N$1505,"&gt;"&amp;N210)+COUNTIFS($O$6:O210,"متأخر الاستلام",$N$6:N210,N210),"")</f>
        <v/>
      </c>
    </row>
    <row r="211">
      <c r="A211" s="5" t="n"/>
      <c r="B211" s="13" t="n"/>
      <c r="C211" s="5" t="n"/>
      <c r="D211" s="20" t="n"/>
      <c r="E211" s="5" t="n"/>
      <c r="F211" s="14" t="n"/>
      <c r="G211" s="13" t="n"/>
      <c r="H211" s="5" t="n"/>
      <c r="I211" s="17" t="n"/>
      <c r="J211" s="5" t="n"/>
      <c r="K211" s="19">
        <f>IF(A211&amp;""="","",IFERROR(INDEX('الخدمات'!$B$6:$B$55,MATCH(E211&amp;"",'الخدمات'!$A$6:$A$55,0)),"غير مسعّرة"))</f>
        <v/>
      </c>
      <c r="L211" s="19">
        <f>IF(ISNUMBER(K211),ROUND(N(F211)*K211,2),"")</f>
        <v/>
      </c>
      <c r="M211" s="19">
        <f>IF(L211="","",ROUND(L211-N(I211),2))</f>
        <v/>
      </c>
      <c r="N211" s="18">
        <f>IF(OR(A211&amp;""="",H211="تم التسليم",NOT(ISNUMBER(G211))),"",'الإعدادات'!$B$4-G211)</f>
        <v/>
      </c>
      <c r="O211" s="6">
        <f>IF(A211&amp;""="","",IF(NOT(ISNUMBER(K211)),"خدمة غير مسعّرة",IF(H211="تم التسليم",IF(M211&gt;0,"مسلّم وعليه متبقي",""),IF(N211="","",IF(H211="جاهز",IF(N211&gt;='الإعدادات'!$B$5,"متأخر الاستلام",""),IF(N211&gt;0,"متأخر الغسيل",""))))))</f>
        <v/>
      </c>
      <c r="P211" s="18">
        <f>IF(O211="متأخر الاستلام",COUNTIFS($O$6:$O$1505,"متأخر الاستلام",$N$6:$N$1505,"&gt;"&amp;N211)+COUNTIFS($O$6:O211,"متأخر الاستلام",$N$6:N211,N211),"")</f>
        <v/>
      </c>
    </row>
    <row r="212">
      <c r="A212" s="5" t="n"/>
      <c r="B212" s="13" t="n"/>
      <c r="C212" s="5" t="n"/>
      <c r="D212" s="20" t="n"/>
      <c r="E212" s="5" t="n"/>
      <c r="F212" s="14" t="n"/>
      <c r="G212" s="13" t="n"/>
      <c r="H212" s="5" t="n"/>
      <c r="I212" s="17" t="n"/>
      <c r="J212" s="5" t="n"/>
      <c r="K212" s="19">
        <f>IF(A212&amp;""="","",IFERROR(INDEX('الخدمات'!$B$6:$B$55,MATCH(E212&amp;"",'الخدمات'!$A$6:$A$55,0)),"غير مسعّرة"))</f>
        <v/>
      </c>
      <c r="L212" s="19">
        <f>IF(ISNUMBER(K212),ROUND(N(F212)*K212,2),"")</f>
        <v/>
      </c>
      <c r="M212" s="19">
        <f>IF(L212="","",ROUND(L212-N(I212),2))</f>
        <v/>
      </c>
      <c r="N212" s="18">
        <f>IF(OR(A212&amp;""="",H212="تم التسليم",NOT(ISNUMBER(G212))),"",'الإعدادات'!$B$4-G212)</f>
        <v/>
      </c>
      <c r="O212" s="6">
        <f>IF(A212&amp;""="","",IF(NOT(ISNUMBER(K212)),"خدمة غير مسعّرة",IF(H212="تم التسليم",IF(M212&gt;0,"مسلّم وعليه متبقي",""),IF(N212="","",IF(H212="جاهز",IF(N212&gt;='الإعدادات'!$B$5,"متأخر الاستلام",""),IF(N212&gt;0,"متأخر الغسيل",""))))))</f>
        <v/>
      </c>
      <c r="P212" s="18">
        <f>IF(O212="متأخر الاستلام",COUNTIFS($O$6:$O$1505,"متأخر الاستلام",$N$6:$N$1505,"&gt;"&amp;N212)+COUNTIFS($O$6:O212,"متأخر الاستلام",$N$6:N212,N212),"")</f>
        <v/>
      </c>
    </row>
    <row r="213">
      <c r="A213" s="5" t="n"/>
      <c r="B213" s="13" t="n"/>
      <c r="C213" s="5" t="n"/>
      <c r="D213" s="20" t="n"/>
      <c r="E213" s="5" t="n"/>
      <c r="F213" s="14" t="n"/>
      <c r="G213" s="13" t="n"/>
      <c r="H213" s="5" t="n"/>
      <c r="I213" s="17" t="n"/>
      <c r="J213" s="5" t="n"/>
      <c r="K213" s="19">
        <f>IF(A213&amp;""="","",IFERROR(INDEX('الخدمات'!$B$6:$B$55,MATCH(E213&amp;"",'الخدمات'!$A$6:$A$55,0)),"غير مسعّرة"))</f>
        <v/>
      </c>
      <c r="L213" s="19">
        <f>IF(ISNUMBER(K213),ROUND(N(F213)*K213,2),"")</f>
        <v/>
      </c>
      <c r="M213" s="19">
        <f>IF(L213="","",ROUND(L213-N(I213),2))</f>
        <v/>
      </c>
      <c r="N213" s="18">
        <f>IF(OR(A213&amp;""="",H213="تم التسليم",NOT(ISNUMBER(G213))),"",'الإعدادات'!$B$4-G213)</f>
        <v/>
      </c>
      <c r="O213" s="6">
        <f>IF(A213&amp;""="","",IF(NOT(ISNUMBER(K213)),"خدمة غير مسعّرة",IF(H213="تم التسليم",IF(M213&gt;0,"مسلّم وعليه متبقي",""),IF(N213="","",IF(H213="جاهز",IF(N213&gt;='الإعدادات'!$B$5,"متأخر الاستلام",""),IF(N213&gt;0,"متأخر الغسيل",""))))))</f>
        <v/>
      </c>
      <c r="P213" s="18">
        <f>IF(O213="متأخر الاستلام",COUNTIFS($O$6:$O$1505,"متأخر الاستلام",$N$6:$N$1505,"&gt;"&amp;N213)+COUNTIFS($O$6:O213,"متأخر الاستلام",$N$6:N213,N213),"")</f>
        <v/>
      </c>
    </row>
    <row r="214">
      <c r="A214" s="5" t="n"/>
      <c r="B214" s="13" t="n"/>
      <c r="C214" s="5" t="n"/>
      <c r="D214" s="20" t="n"/>
      <c r="E214" s="5" t="n"/>
      <c r="F214" s="14" t="n"/>
      <c r="G214" s="13" t="n"/>
      <c r="H214" s="5" t="n"/>
      <c r="I214" s="17" t="n"/>
      <c r="J214" s="5" t="n"/>
      <c r="K214" s="19">
        <f>IF(A214&amp;""="","",IFERROR(INDEX('الخدمات'!$B$6:$B$55,MATCH(E214&amp;"",'الخدمات'!$A$6:$A$55,0)),"غير مسعّرة"))</f>
        <v/>
      </c>
      <c r="L214" s="19">
        <f>IF(ISNUMBER(K214),ROUND(N(F214)*K214,2),"")</f>
        <v/>
      </c>
      <c r="M214" s="19">
        <f>IF(L214="","",ROUND(L214-N(I214),2))</f>
        <v/>
      </c>
      <c r="N214" s="18">
        <f>IF(OR(A214&amp;""="",H214="تم التسليم",NOT(ISNUMBER(G214))),"",'الإعدادات'!$B$4-G214)</f>
        <v/>
      </c>
      <c r="O214" s="6">
        <f>IF(A214&amp;""="","",IF(NOT(ISNUMBER(K214)),"خدمة غير مسعّرة",IF(H214="تم التسليم",IF(M214&gt;0,"مسلّم وعليه متبقي",""),IF(N214="","",IF(H214="جاهز",IF(N214&gt;='الإعدادات'!$B$5,"متأخر الاستلام",""),IF(N214&gt;0,"متأخر الغسيل",""))))))</f>
        <v/>
      </c>
      <c r="P214" s="18">
        <f>IF(O214="متأخر الاستلام",COUNTIFS($O$6:$O$1505,"متأخر الاستلام",$N$6:$N$1505,"&gt;"&amp;N214)+COUNTIFS($O$6:O214,"متأخر الاستلام",$N$6:N214,N214),"")</f>
        <v/>
      </c>
    </row>
    <row r="215">
      <c r="A215" s="5" t="n"/>
      <c r="B215" s="13" t="n"/>
      <c r="C215" s="5" t="n"/>
      <c r="D215" s="20" t="n"/>
      <c r="E215" s="5" t="n"/>
      <c r="F215" s="14" t="n"/>
      <c r="G215" s="13" t="n"/>
      <c r="H215" s="5" t="n"/>
      <c r="I215" s="17" t="n"/>
      <c r="J215" s="5" t="n"/>
      <c r="K215" s="19">
        <f>IF(A215&amp;""="","",IFERROR(INDEX('الخدمات'!$B$6:$B$55,MATCH(E215&amp;"",'الخدمات'!$A$6:$A$55,0)),"غير مسعّرة"))</f>
        <v/>
      </c>
      <c r="L215" s="19">
        <f>IF(ISNUMBER(K215),ROUND(N(F215)*K215,2),"")</f>
        <v/>
      </c>
      <c r="M215" s="19">
        <f>IF(L215="","",ROUND(L215-N(I215),2))</f>
        <v/>
      </c>
      <c r="N215" s="18">
        <f>IF(OR(A215&amp;""="",H215="تم التسليم",NOT(ISNUMBER(G215))),"",'الإعدادات'!$B$4-G215)</f>
        <v/>
      </c>
      <c r="O215" s="6">
        <f>IF(A215&amp;""="","",IF(NOT(ISNUMBER(K215)),"خدمة غير مسعّرة",IF(H215="تم التسليم",IF(M215&gt;0,"مسلّم وعليه متبقي",""),IF(N215="","",IF(H215="جاهز",IF(N215&gt;='الإعدادات'!$B$5,"متأخر الاستلام",""),IF(N215&gt;0,"متأخر الغسيل",""))))))</f>
        <v/>
      </c>
      <c r="P215" s="18">
        <f>IF(O215="متأخر الاستلام",COUNTIFS($O$6:$O$1505,"متأخر الاستلام",$N$6:$N$1505,"&gt;"&amp;N215)+COUNTIFS($O$6:O215,"متأخر الاستلام",$N$6:N215,N215),"")</f>
        <v/>
      </c>
    </row>
    <row r="216">
      <c r="A216" s="5" t="n"/>
      <c r="B216" s="13" t="n"/>
      <c r="C216" s="5" t="n"/>
      <c r="D216" s="20" t="n"/>
      <c r="E216" s="5" t="n"/>
      <c r="F216" s="14" t="n"/>
      <c r="G216" s="13" t="n"/>
      <c r="H216" s="5" t="n"/>
      <c r="I216" s="17" t="n"/>
      <c r="J216" s="5" t="n"/>
      <c r="K216" s="19">
        <f>IF(A216&amp;""="","",IFERROR(INDEX('الخدمات'!$B$6:$B$55,MATCH(E216&amp;"",'الخدمات'!$A$6:$A$55,0)),"غير مسعّرة"))</f>
        <v/>
      </c>
      <c r="L216" s="19">
        <f>IF(ISNUMBER(K216),ROUND(N(F216)*K216,2),"")</f>
        <v/>
      </c>
      <c r="M216" s="19">
        <f>IF(L216="","",ROUND(L216-N(I216),2))</f>
        <v/>
      </c>
      <c r="N216" s="18">
        <f>IF(OR(A216&amp;""="",H216="تم التسليم",NOT(ISNUMBER(G216))),"",'الإعدادات'!$B$4-G216)</f>
        <v/>
      </c>
      <c r="O216" s="6">
        <f>IF(A216&amp;""="","",IF(NOT(ISNUMBER(K216)),"خدمة غير مسعّرة",IF(H216="تم التسليم",IF(M216&gt;0,"مسلّم وعليه متبقي",""),IF(N216="","",IF(H216="جاهز",IF(N216&gt;='الإعدادات'!$B$5,"متأخر الاستلام",""),IF(N216&gt;0,"متأخر الغسيل",""))))))</f>
        <v/>
      </c>
      <c r="P216" s="18">
        <f>IF(O216="متأخر الاستلام",COUNTIFS($O$6:$O$1505,"متأخر الاستلام",$N$6:$N$1505,"&gt;"&amp;N216)+COUNTIFS($O$6:O216,"متأخر الاستلام",$N$6:N216,N216),"")</f>
        <v/>
      </c>
    </row>
    <row r="217">
      <c r="A217" s="5" t="n"/>
      <c r="B217" s="13" t="n"/>
      <c r="C217" s="5" t="n"/>
      <c r="D217" s="20" t="n"/>
      <c r="E217" s="5" t="n"/>
      <c r="F217" s="14" t="n"/>
      <c r="G217" s="13" t="n"/>
      <c r="H217" s="5" t="n"/>
      <c r="I217" s="17" t="n"/>
      <c r="J217" s="5" t="n"/>
      <c r="K217" s="19">
        <f>IF(A217&amp;""="","",IFERROR(INDEX('الخدمات'!$B$6:$B$55,MATCH(E217&amp;"",'الخدمات'!$A$6:$A$55,0)),"غير مسعّرة"))</f>
        <v/>
      </c>
      <c r="L217" s="19">
        <f>IF(ISNUMBER(K217),ROUND(N(F217)*K217,2),"")</f>
        <v/>
      </c>
      <c r="M217" s="19">
        <f>IF(L217="","",ROUND(L217-N(I217),2))</f>
        <v/>
      </c>
      <c r="N217" s="18">
        <f>IF(OR(A217&amp;""="",H217="تم التسليم",NOT(ISNUMBER(G217))),"",'الإعدادات'!$B$4-G217)</f>
        <v/>
      </c>
      <c r="O217" s="6">
        <f>IF(A217&amp;""="","",IF(NOT(ISNUMBER(K217)),"خدمة غير مسعّرة",IF(H217="تم التسليم",IF(M217&gt;0,"مسلّم وعليه متبقي",""),IF(N217="","",IF(H217="جاهز",IF(N217&gt;='الإعدادات'!$B$5,"متأخر الاستلام",""),IF(N217&gt;0,"متأخر الغسيل",""))))))</f>
        <v/>
      </c>
      <c r="P217" s="18">
        <f>IF(O217="متأخر الاستلام",COUNTIFS($O$6:$O$1505,"متأخر الاستلام",$N$6:$N$1505,"&gt;"&amp;N217)+COUNTIFS($O$6:O217,"متأخر الاستلام",$N$6:N217,N217),"")</f>
        <v/>
      </c>
    </row>
    <row r="218">
      <c r="A218" s="5" t="n"/>
      <c r="B218" s="13" t="n"/>
      <c r="C218" s="5" t="n"/>
      <c r="D218" s="20" t="n"/>
      <c r="E218" s="5" t="n"/>
      <c r="F218" s="14" t="n"/>
      <c r="G218" s="13" t="n"/>
      <c r="H218" s="5" t="n"/>
      <c r="I218" s="17" t="n"/>
      <c r="J218" s="5" t="n"/>
      <c r="K218" s="19">
        <f>IF(A218&amp;""="","",IFERROR(INDEX('الخدمات'!$B$6:$B$55,MATCH(E218&amp;"",'الخدمات'!$A$6:$A$55,0)),"غير مسعّرة"))</f>
        <v/>
      </c>
      <c r="L218" s="19">
        <f>IF(ISNUMBER(K218),ROUND(N(F218)*K218,2),"")</f>
        <v/>
      </c>
      <c r="M218" s="19">
        <f>IF(L218="","",ROUND(L218-N(I218),2))</f>
        <v/>
      </c>
      <c r="N218" s="18">
        <f>IF(OR(A218&amp;""="",H218="تم التسليم",NOT(ISNUMBER(G218))),"",'الإعدادات'!$B$4-G218)</f>
        <v/>
      </c>
      <c r="O218" s="6">
        <f>IF(A218&amp;""="","",IF(NOT(ISNUMBER(K218)),"خدمة غير مسعّرة",IF(H218="تم التسليم",IF(M218&gt;0,"مسلّم وعليه متبقي",""),IF(N218="","",IF(H218="جاهز",IF(N218&gt;='الإعدادات'!$B$5,"متأخر الاستلام",""),IF(N218&gt;0,"متأخر الغسيل",""))))))</f>
        <v/>
      </c>
      <c r="P218" s="18">
        <f>IF(O218="متأخر الاستلام",COUNTIFS($O$6:$O$1505,"متأخر الاستلام",$N$6:$N$1505,"&gt;"&amp;N218)+COUNTIFS($O$6:O218,"متأخر الاستلام",$N$6:N218,N218),"")</f>
        <v/>
      </c>
    </row>
    <row r="219">
      <c r="A219" s="5" t="n"/>
      <c r="B219" s="13" t="n"/>
      <c r="C219" s="5" t="n"/>
      <c r="D219" s="20" t="n"/>
      <c r="E219" s="5" t="n"/>
      <c r="F219" s="14" t="n"/>
      <c r="G219" s="13" t="n"/>
      <c r="H219" s="5" t="n"/>
      <c r="I219" s="17" t="n"/>
      <c r="J219" s="5" t="n"/>
      <c r="K219" s="19">
        <f>IF(A219&amp;""="","",IFERROR(INDEX('الخدمات'!$B$6:$B$55,MATCH(E219&amp;"",'الخدمات'!$A$6:$A$55,0)),"غير مسعّرة"))</f>
        <v/>
      </c>
      <c r="L219" s="19">
        <f>IF(ISNUMBER(K219),ROUND(N(F219)*K219,2),"")</f>
        <v/>
      </c>
      <c r="M219" s="19">
        <f>IF(L219="","",ROUND(L219-N(I219),2))</f>
        <v/>
      </c>
      <c r="N219" s="18">
        <f>IF(OR(A219&amp;""="",H219="تم التسليم",NOT(ISNUMBER(G219))),"",'الإعدادات'!$B$4-G219)</f>
        <v/>
      </c>
      <c r="O219" s="6">
        <f>IF(A219&amp;""="","",IF(NOT(ISNUMBER(K219)),"خدمة غير مسعّرة",IF(H219="تم التسليم",IF(M219&gt;0,"مسلّم وعليه متبقي",""),IF(N219="","",IF(H219="جاهز",IF(N219&gt;='الإعدادات'!$B$5,"متأخر الاستلام",""),IF(N219&gt;0,"متأخر الغسيل",""))))))</f>
        <v/>
      </c>
      <c r="P219" s="18">
        <f>IF(O219="متأخر الاستلام",COUNTIFS($O$6:$O$1505,"متأخر الاستلام",$N$6:$N$1505,"&gt;"&amp;N219)+COUNTIFS($O$6:O219,"متأخر الاستلام",$N$6:N219,N219),"")</f>
        <v/>
      </c>
    </row>
    <row r="220">
      <c r="A220" s="5" t="n"/>
      <c r="B220" s="13" t="n"/>
      <c r="C220" s="5" t="n"/>
      <c r="D220" s="20" t="n"/>
      <c r="E220" s="5" t="n"/>
      <c r="F220" s="14" t="n"/>
      <c r="G220" s="13" t="n"/>
      <c r="H220" s="5" t="n"/>
      <c r="I220" s="17" t="n"/>
      <c r="J220" s="5" t="n"/>
      <c r="K220" s="19">
        <f>IF(A220&amp;""="","",IFERROR(INDEX('الخدمات'!$B$6:$B$55,MATCH(E220&amp;"",'الخدمات'!$A$6:$A$55,0)),"غير مسعّرة"))</f>
        <v/>
      </c>
      <c r="L220" s="19">
        <f>IF(ISNUMBER(K220),ROUND(N(F220)*K220,2),"")</f>
        <v/>
      </c>
      <c r="M220" s="19">
        <f>IF(L220="","",ROUND(L220-N(I220),2))</f>
        <v/>
      </c>
      <c r="N220" s="18">
        <f>IF(OR(A220&amp;""="",H220="تم التسليم",NOT(ISNUMBER(G220))),"",'الإعدادات'!$B$4-G220)</f>
        <v/>
      </c>
      <c r="O220" s="6">
        <f>IF(A220&amp;""="","",IF(NOT(ISNUMBER(K220)),"خدمة غير مسعّرة",IF(H220="تم التسليم",IF(M220&gt;0,"مسلّم وعليه متبقي",""),IF(N220="","",IF(H220="جاهز",IF(N220&gt;='الإعدادات'!$B$5,"متأخر الاستلام",""),IF(N220&gt;0,"متأخر الغسيل",""))))))</f>
        <v/>
      </c>
      <c r="P220" s="18">
        <f>IF(O220="متأخر الاستلام",COUNTIFS($O$6:$O$1505,"متأخر الاستلام",$N$6:$N$1505,"&gt;"&amp;N220)+COUNTIFS($O$6:O220,"متأخر الاستلام",$N$6:N220,N220),"")</f>
        <v/>
      </c>
    </row>
    <row r="221">
      <c r="A221" s="5" t="n"/>
      <c r="B221" s="13" t="n"/>
      <c r="C221" s="5" t="n"/>
      <c r="D221" s="20" t="n"/>
      <c r="E221" s="5" t="n"/>
      <c r="F221" s="14" t="n"/>
      <c r="G221" s="13" t="n"/>
      <c r="H221" s="5" t="n"/>
      <c r="I221" s="17" t="n"/>
      <c r="J221" s="5" t="n"/>
      <c r="K221" s="19">
        <f>IF(A221&amp;""="","",IFERROR(INDEX('الخدمات'!$B$6:$B$55,MATCH(E221&amp;"",'الخدمات'!$A$6:$A$55,0)),"غير مسعّرة"))</f>
        <v/>
      </c>
      <c r="L221" s="19">
        <f>IF(ISNUMBER(K221),ROUND(N(F221)*K221,2),"")</f>
        <v/>
      </c>
      <c r="M221" s="19">
        <f>IF(L221="","",ROUND(L221-N(I221),2))</f>
        <v/>
      </c>
      <c r="N221" s="18">
        <f>IF(OR(A221&amp;""="",H221="تم التسليم",NOT(ISNUMBER(G221))),"",'الإعدادات'!$B$4-G221)</f>
        <v/>
      </c>
      <c r="O221" s="6">
        <f>IF(A221&amp;""="","",IF(NOT(ISNUMBER(K221)),"خدمة غير مسعّرة",IF(H221="تم التسليم",IF(M221&gt;0,"مسلّم وعليه متبقي",""),IF(N221="","",IF(H221="جاهز",IF(N221&gt;='الإعدادات'!$B$5,"متأخر الاستلام",""),IF(N221&gt;0,"متأخر الغسيل",""))))))</f>
        <v/>
      </c>
      <c r="P221" s="18">
        <f>IF(O221="متأخر الاستلام",COUNTIFS($O$6:$O$1505,"متأخر الاستلام",$N$6:$N$1505,"&gt;"&amp;N221)+COUNTIFS($O$6:O221,"متأخر الاستلام",$N$6:N221,N221),"")</f>
        <v/>
      </c>
    </row>
    <row r="222">
      <c r="A222" s="5" t="n"/>
      <c r="B222" s="13" t="n"/>
      <c r="C222" s="5" t="n"/>
      <c r="D222" s="20" t="n"/>
      <c r="E222" s="5" t="n"/>
      <c r="F222" s="14" t="n"/>
      <c r="G222" s="13" t="n"/>
      <c r="H222" s="5" t="n"/>
      <c r="I222" s="17" t="n"/>
      <c r="J222" s="5" t="n"/>
      <c r="K222" s="19">
        <f>IF(A222&amp;""="","",IFERROR(INDEX('الخدمات'!$B$6:$B$55,MATCH(E222&amp;"",'الخدمات'!$A$6:$A$55,0)),"غير مسعّرة"))</f>
        <v/>
      </c>
      <c r="L222" s="19">
        <f>IF(ISNUMBER(K222),ROUND(N(F222)*K222,2),"")</f>
        <v/>
      </c>
      <c r="M222" s="19">
        <f>IF(L222="","",ROUND(L222-N(I222),2))</f>
        <v/>
      </c>
      <c r="N222" s="18">
        <f>IF(OR(A222&amp;""="",H222="تم التسليم",NOT(ISNUMBER(G222))),"",'الإعدادات'!$B$4-G222)</f>
        <v/>
      </c>
      <c r="O222" s="6">
        <f>IF(A222&amp;""="","",IF(NOT(ISNUMBER(K222)),"خدمة غير مسعّرة",IF(H222="تم التسليم",IF(M222&gt;0,"مسلّم وعليه متبقي",""),IF(N222="","",IF(H222="جاهز",IF(N222&gt;='الإعدادات'!$B$5,"متأخر الاستلام",""),IF(N222&gt;0,"متأخر الغسيل",""))))))</f>
        <v/>
      </c>
      <c r="P222" s="18">
        <f>IF(O222="متأخر الاستلام",COUNTIFS($O$6:$O$1505,"متأخر الاستلام",$N$6:$N$1505,"&gt;"&amp;N222)+COUNTIFS($O$6:O222,"متأخر الاستلام",$N$6:N222,N222),"")</f>
        <v/>
      </c>
    </row>
    <row r="223">
      <c r="A223" s="5" t="n"/>
      <c r="B223" s="13" t="n"/>
      <c r="C223" s="5" t="n"/>
      <c r="D223" s="20" t="n"/>
      <c r="E223" s="5" t="n"/>
      <c r="F223" s="14" t="n"/>
      <c r="G223" s="13" t="n"/>
      <c r="H223" s="5" t="n"/>
      <c r="I223" s="17" t="n"/>
      <c r="J223" s="5" t="n"/>
      <c r="K223" s="19">
        <f>IF(A223&amp;""="","",IFERROR(INDEX('الخدمات'!$B$6:$B$55,MATCH(E223&amp;"",'الخدمات'!$A$6:$A$55,0)),"غير مسعّرة"))</f>
        <v/>
      </c>
      <c r="L223" s="19">
        <f>IF(ISNUMBER(K223),ROUND(N(F223)*K223,2),"")</f>
        <v/>
      </c>
      <c r="M223" s="19">
        <f>IF(L223="","",ROUND(L223-N(I223),2))</f>
        <v/>
      </c>
      <c r="N223" s="18">
        <f>IF(OR(A223&amp;""="",H223="تم التسليم",NOT(ISNUMBER(G223))),"",'الإعدادات'!$B$4-G223)</f>
        <v/>
      </c>
      <c r="O223" s="6">
        <f>IF(A223&amp;""="","",IF(NOT(ISNUMBER(K223)),"خدمة غير مسعّرة",IF(H223="تم التسليم",IF(M223&gt;0,"مسلّم وعليه متبقي",""),IF(N223="","",IF(H223="جاهز",IF(N223&gt;='الإعدادات'!$B$5,"متأخر الاستلام",""),IF(N223&gt;0,"متأخر الغسيل",""))))))</f>
        <v/>
      </c>
      <c r="P223" s="18">
        <f>IF(O223="متأخر الاستلام",COUNTIFS($O$6:$O$1505,"متأخر الاستلام",$N$6:$N$1505,"&gt;"&amp;N223)+COUNTIFS($O$6:O223,"متأخر الاستلام",$N$6:N223,N223),"")</f>
        <v/>
      </c>
    </row>
    <row r="224">
      <c r="A224" s="5" t="n"/>
      <c r="B224" s="13" t="n"/>
      <c r="C224" s="5" t="n"/>
      <c r="D224" s="20" t="n"/>
      <c r="E224" s="5" t="n"/>
      <c r="F224" s="14" t="n"/>
      <c r="G224" s="13" t="n"/>
      <c r="H224" s="5" t="n"/>
      <c r="I224" s="17" t="n"/>
      <c r="J224" s="5" t="n"/>
      <c r="K224" s="19">
        <f>IF(A224&amp;""="","",IFERROR(INDEX('الخدمات'!$B$6:$B$55,MATCH(E224&amp;"",'الخدمات'!$A$6:$A$55,0)),"غير مسعّرة"))</f>
        <v/>
      </c>
      <c r="L224" s="19">
        <f>IF(ISNUMBER(K224),ROUND(N(F224)*K224,2),"")</f>
        <v/>
      </c>
      <c r="M224" s="19">
        <f>IF(L224="","",ROUND(L224-N(I224),2))</f>
        <v/>
      </c>
      <c r="N224" s="18">
        <f>IF(OR(A224&amp;""="",H224="تم التسليم",NOT(ISNUMBER(G224))),"",'الإعدادات'!$B$4-G224)</f>
        <v/>
      </c>
      <c r="O224" s="6">
        <f>IF(A224&amp;""="","",IF(NOT(ISNUMBER(K224)),"خدمة غير مسعّرة",IF(H224="تم التسليم",IF(M224&gt;0,"مسلّم وعليه متبقي",""),IF(N224="","",IF(H224="جاهز",IF(N224&gt;='الإعدادات'!$B$5,"متأخر الاستلام",""),IF(N224&gt;0,"متأخر الغسيل",""))))))</f>
        <v/>
      </c>
      <c r="P224" s="18">
        <f>IF(O224="متأخر الاستلام",COUNTIFS($O$6:$O$1505,"متأخر الاستلام",$N$6:$N$1505,"&gt;"&amp;N224)+COUNTIFS($O$6:O224,"متأخر الاستلام",$N$6:N224,N224),"")</f>
        <v/>
      </c>
    </row>
    <row r="225">
      <c r="A225" s="5" t="n"/>
      <c r="B225" s="13" t="n"/>
      <c r="C225" s="5" t="n"/>
      <c r="D225" s="20" t="n"/>
      <c r="E225" s="5" t="n"/>
      <c r="F225" s="14" t="n"/>
      <c r="G225" s="13" t="n"/>
      <c r="H225" s="5" t="n"/>
      <c r="I225" s="17" t="n"/>
      <c r="J225" s="5" t="n"/>
      <c r="K225" s="19">
        <f>IF(A225&amp;""="","",IFERROR(INDEX('الخدمات'!$B$6:$B$55,MATCH(E225&amp;"",'الخدمات'!$A$6:$A$55,0)),"غير مسعّرة"))</f>
        <v/>
      </c>
      <c r="L225" s="19">
        <f>IF(ISNUMBER(K225),ROUND(N(F225)*K225,2),"")</f>
        <v/>
      </c>
      <c r="M225" s="19">
        <f>IF(L225="","",ROUND(L225-N(I225),2))</f>
        <v/>
      </c>
      <c r="N225" s="18">
        <f>IF(OR(A225&amp;""="",H225="تم التسليم",NOT(ISNUMBER(G225))),"",'الإعدادات'!$B$4-G225)</f>
        <v/>
      </c>
      <c r="O225" s="6">
        <f>IF(A225&amp;""="","",IF(NOT(ISNUMBER(K225)),"خدمة غير مسعّرة",IF(H225="تم التسليم",IF(M225&gt;0,"مسلّم وعليه متبقي",""),IF(N225="","",IF(H225="جاهز",IF(N225&gt;='الإعدادات'!$B$5,"متأخر الاستلام",""),IF(N225&gt;0,"متأخر الغسيل",""))))))</f>
        <v/>
      </c>
      <c r="P225" s="18">
        <f>IF(O225="متأخر الاستلام",COUNTIFS($O$6:$O$1505,"متأخر الاستلام",$N$6:$N$1505,"&gt;"&amp;N225)+COUNTIFS($O$6:O225,"متأخر الاستلام",$N$6:N225,N225),"")</f>
        <v/>
      </c>
    </row>
    <row r="226">
      <c r="A226" s="5" t="n"/>
      <c r="B226" s="13" t="n"/>
      <c r="C226" s="5" t="n"/>
      <c r="D226" s="20" t="n"/>
      <c r="E226" s="5" t="n"/>
      <c r="F226" s="14" t="n"/>
      <c r="G226" s="13" t="n"/>
      <c r="H226" s="5" t="n"/>
      <c r="I226" s="17" t="n"/>
      <c r="J226" s="5" t="n"/>
      <c r="K226" s="19">
        <f>IF(A226&amp;""="","",IFERROR(INDEX('الخدمات'!$B$6:$B$55,MATCH(E226&amp;"",'الخدمات'!$A$6:$A$55,0)),"غير مسعّرة"))</f>
        <v/>
      </c>
      <c r="L226" s="19">
        <f>IF(ISNUMBER(K226),ROUND(N(F226)*K226,2),"")</f>
        <v/>
      </c>
      <c r="M226" s="19">
        <f>IF(L226="","",ROUND(L226-N(I226),2))</f>
        <v/>
      </c>
      <c r="N226" s="18">
        <f>IF(OR(A226&amp;""="",H226="تم التسليم",NOT(ISNUMBER(G226))),"",'الإعدادات'!$B$4-G226)</f>
        <v/>
      </c>
      <c r="O226" s="6">
        <f>IF(A226&amp;""="","",IF(NOT(ISNUMBER(K226)),"خدمة غير مسعّرة",IF(H226="تم التسليم",IF(M226&gt;0,"مسلّم وعليه متبقي",""),IF(N226="","",IF(H226="جاهز",IF(N226&gt;='الإعدادات'!$B$5,"متأخر الاستلام",""),IF(N226&gt;0,"متأخر الغسيل",""))))))</f>
        <v/>
      </c>
      <c r="P226" s="18">
        <f>IF(O226="متأخر الاستلام",COUNTIFS($O$6:$O$1505,"متأخر الاستلام",$N$6:$N$1505,"&gt;"&amp;N226)+COUNTIFS($O$6:O226,"متأخر الاستلام",$N$6:N226,N226),"")</f>
        <v/>
      </c>
    </row>
    <row r="227">
      <c r="A227" s="5" t="n"/>
      <c r="B227" s="13" t="n"/>
      <c r="C227" s="5" t="n"/>
      <c r="D227" s="20" t="n"/>
      <c r="E227" s="5" t="n"/>
      <c r="F227" s="14" t="n"/>
      <c r="G227" s="13" t="n"/>
      <c r="H227" s="5" t="n"/>
      <c r="I227" s="17" t="n"/>
      <c r="J227" s="5" t="n"/>
      <c r="K227" s="19">
        <f>IF(A227&amp;""="","",IFERROR(INDEX('الخدمات'!$B$6:$B$55,MATCH(E227&amp;"",'الخدمات'!$A$6:$A$55,0)),"غير مسعّرة"))</f>
        <v/>
      </c>
      <c r="L227" s="19">
        <f>IF(ISNUMBER(K227),ROUND(N(F227)*K227,2),"")</f>
        <v/>
      </c>
      <c r="M227" s="19">
        <f>IF(L227="","",ROUND(L227-N(I227),2))</f>
        <v/>
      </c>
      <c r="N227" s="18">
        <f>IF(OR(A227&amp;""="",H227="تم التسليم",NOT(ISNUMBER(G227))),"",'الإعدادات'!$B$4-G227)</f>
        <v/>
      </c>
      <c r="O227" s="6">
        <f>IF(A227&amp;""="","",IF(NOT(ISNUMBER(K227)),"خدمة غير مسعّرة",IF(H227="تم التسليم",IF(M227&gt;0,"مسلّم وعليه متبقي",""),IF(N227="","",IF(H227="جاهز",IF(N227&gt;='الإعدادات'!$B$5,"متأخر الاستلام",""),IF(N227&gt;0,"متأخر الغسيل",""))))))</f>
        <v/>
      </c>
      <c r="P227" s="18">
        <f>IF(O227="متأخر الاستلام",COUNTIFS($O$6:$O$1505,"متأخر الاستلام",$N$6:$N$1505,"&gt;"&amp;N227)+COUNTIFS($O$6:O227,"متأخر الاستلام",$N$6:N227,N227),"")</f>
        <v/>
      </c>
    </row>
    <row r="228">
      <c r="A228" s="5" t="n"/>
      <c r="B228" s="13" t="n"/>
      <c r="C228" s="5" t="n"/>
      <c r="D228" s="20" t="n"/>
      <c r="E228" s="5" t="n"/>
      <c r="F228" s="14" t="n"/>
      <c r="G228" s="13" t="n"/>
      <c r="H228" s="5" t="n"/>
      <c r="I228" s="17" t="n"/>
      <c r="J228" s="5" t="n"/>
      <c r="K228" s="19">
        <f>IF(A228&amp;""="","",IFERROR(INDEX('الخدمات'!$B$6:$B$55,MATCH(E228&amp;"",'الخدمات'!$A$6:$A$55,0)),"غير مسعّرة"))</f>
        <v/>
      </c>
      <c r="L228" s="19">
        <f>IF(ISNUMBER(K228),ROUND(N(F228)*K228,2),"")</f>
        <v/>
      </c>
      <c r="M228" s="19">
        <f>IF(L228="","",ROUND(L228-N(I228),2))</f>
        <v/>
      </c>
      <c r="N228" s="18">
        <f>IF(OR(A228&amp;""="",H228="تم التسليم",NOT(ISNUMBER(G228))),"",'الإعدادات'!$B$4-G228)</f>
        <v/>
      </c>
      <c r="O228" s="6">
        <f>IF(A228&amp;""="","",IF(NOT(ISNUMBER(K228)),"خدمة غير مسعّرة",IF(H228="تم التسليم",IF(M228&gt;0,"مسلّم وعليه متبقي",""),IF(N228="","",IF(H228="جاهز",IF(N228&gt;='الإعدادات'!$B$5,"متأخر الاستلام",""),IF(N228&gt;0,"متأخر الغسيل",""))))))</f>
        <v/>
      </c>
      <c r="P228" s="18">
        <f>IF(O228="متأخر الاستلام",COUNTIFS($O$6:$O$1505,"متأخر الاستلام",$N$6:$N$1505,"&gt;"&amp;N228)+COUNTIFS($O$6:O228,"متأخر الاستلام",$N$6:N228,N228),"")</f>
        <v/>
      </c>
    </row>
    <row r="229">
      <c r="A229" s="5" t="n"/>
      <c r="B229" s="13" t="n"/>
      <c r="C229" s="5" t="n"/>
      <c r="D229" s="20" t="n"/>
      <c r="E229" s="5" t="n"/>
      <c r="F229" s="14" t="n"/>
      <c r="G229" s="13" t="n"/>
      <c r="H229" s="5" t="n"/>
      <c r="I229" s="17" t="n"/>
      <c r="J229" s="5" t="n"/>
      <c r="K229" s="19">
        <f>IF(A229&amp;""="","",IFERROR(INDEX('الخدمات'!$B$6:$B$55,MATCH(E229&amp;"",'الخدمات'!$A$6:$A$55,0)),"غير مسعّرة"))</f>
        <v/>
      </c>
      <c r="L229" s="19">
        <f>IF(ISNUMBER(K229),ROUND(N(F229)*K229,2),"")</f>
        <v/>
      </c>
      <c r="M229" s="19">
        <f>IF(L229="","",ROUND(L229-N(I229),2))</f>
        <v/>
      </c>
      <c r="N229" s="18">
        <f>IF(OR(A229&amp;""="",H229="تم التسليم",NOT(ISNUMBER(G229))),"",'الإعدادات'!$B$4-G229)</f>
        <v/>
      </c>
      <c r="O229" s="6">
        <f>IF(A229&amp;""="","",IF(NOT(ISNUMBER(K229)),"خدمة غير مسعّرة",IF(H229="تم التسليم",IF(M229&gt;0,"مسلّم وعليه متبقي",""),IF(N229="","",IF(H229="جاهز",IF(N229&gt;='الإعدادات'!$B$5,"متأخر الاستلام",""),IF(N229&gt;0,"متأخر الغسيل",""))))))</f>
        <v/>
      </c>
      <c r="P229" s="18">
        <f>IF(O229="متأخر الاستلام",COUNTIFS($O$6:$O$1505,"متأخر الاستلام",$N$6:$N$1505,"&gt;"&amp;N229)+COUNTIFS($O$6:O229,"متأخر الاستلام",$N$6:N229,N229),"")</f>
        <v/>
      </c>
    </row>
    <row r="230">
      <c r="A230" s="5" t="n"/>
      <c r="B230" s="13" t="n"/>
      <c r="C230" s="5" t="n"/>
      <c r="D230" s="20" t="n"/>
      <c r="E230" s="5" t="n"/>
      <c r="F230" s="14" t="n"/>
      <c r="G230" s="13" t="n"/>
      <c r="H230" s="5" t="n"/>
      <c r="I230" s="17" t="n"/>
      <c r="J230" s="5" t="n"/>
      <c r="K230" s="19">
        <f>IF(A230&amp;""="","",IFERROR(INDEX('الخدمات'!$B$6:$B$55,MATCH(E230&amp;"",'الخدمات'!$A$6:$A$55,0)),"غير مسعّرة"))</f>
        <v/>
      </c>
      <c r="L230" s="19">
        <f>IF(ISNUMBER(K230),ROUND(N(F230)*K230,2),"")</f>
        <v/>
      </c>
      <c r="M230" s="19">
        <f>IF(L230="","",ROUND(L230-N(I230),2))</f>
        <v/>
      </c>
      <c r="N230" s="18">
        <f>IF(OR(A230&amp;""="",H230="تم التسليم",NOT(ISNUMBER(G230))),"",'الإعدادات'!$B$4-G230)</f>
        <v/>
      </c>
      <c r="O230" s="6">
        <f>IF(A230&amp;""="","",IF(NOT(ISNUMBER(K230)),"خدمة غير مسعّرة",IF(H230="تم التسليم",IF(M230&gt;0,"مسلّم وعليه متبقي",""),IF(N230="","",IF(H230="جاهز",IF(N230&gt;='الإعدادات'!$B$5,"متأخر الاستلام",""),IF(N230&gt;0,"متأخر الغسيل",""))))))</f>
        <v/>
      </c>
      <c r="P230" s="18">
        <f>IF(O230="متأخر الاستلام",COUNTIFS($O$6:$O$1505,"متأخر الاستلام",$N$6:$N$1505,"&gt;"&amp;N230)+COUNTIFS($O$6:O230,"متأخر الاستلام",$N$6:N230,N230),"")</f>
        <v/>
      </c>
    </row>
    <row r="231">
      <c r="A231" s="5" t="n"/>
      <c r="B231" s="13" t="n"/>
      <c r="C231" s="5" t="n"/>
      <c r="D231" s="20" t="n"/>
      <c r="E231" s="5" t="n"/>
      <c r="F231" s="14" t="n"/>
      <c r="G231" s="13" t="n"/>
      <c r="H231" s="5" t="n"/>
      <c r="I231" s="17" t="n"/>
      <c r="J231" s="5" t="n"/>
      <c r="K231" s="19">
        <f>IF(A231&amp;""="","",IFERROR(INDEX('الخدمات'!$B$6:$B$55,MATCH(E231&amp;"",'الخدمات'!$A$6:$A$55,0)),"غير مسعّرة"))</f>
        <v/>
      </c>
      <c r="L231" s="19">
        <f>IF(ISNUMBER(K231),ROUND(N(F231)*K231,2),"")</f>
        <v/>
      </c>
      <c r="M231" s="19">
        <f>IF(L231="","",ROUND(L231-N(I231),2))</f>
        <v/>
      </c>
      <c r="N231" s="18">
        <f>IF(OR(A231&amp;""="",H231="تم التسليم",NOT(ISNUMBER(G231))),"",'الإعدادات'!$B$4-G231)</f>
        <v/>
      </c>
      <c r="O231" s="6">
        <f>IF(A231&amp;""="","",IF(NOT(ISNUMBER(K231)),"خدمة غير مسعّرة",IF(H231="تم التسليم",IF(M231&gt;0,"مسلّم وعليه متبقي",""),IF(N231="","",IF(H231="جاهز",IF(N231&gt;='الإعدادات'!$B$5,"متأخر الاستلام",""),IF(N231&gt;0,"متأخر الغسيل",""))))))</f>
        <v/>
      </c>
      <c r="P231" s="18">
        <f>IF(O231="متأخر الاستلام",COUNTIFS($O$6:$O$1505,"متأخر الاستلام",$N$6:$N$1505,"&gt;"&amp;N231)+COUNTIFS($O$6:O231,"متأخر الاستلام",$N$6:N231,N231),"")</f>
        <v/>
      </c>
    </row>
    <row r="232">
      <c r="A232" s="5" t="n"/>
      <c r="B232" s="13" t="n"/>
      <c r="C232" s="5" t="n"/>
      <c r="D232" s="20" t="n"/>
      <c r="E232" s="5" t="n"/>
      <c r="F232" s="14" t="n"/>
      <c r="G232" s="13" t="n"/>
      <c r="H232" s="5" t="n"/>
      <c r="I232" s="17" t="n"/>
      <c r="J232" s="5" t="n"/>
      <c r="K232" s="19">
        <f>IF(A232&amp;""="","",IFERROR(INDEX('الخدمات'!$B$6:$B$55,MATCH(E232&amp;"",'الخدمات'!$A$6:$A$55,0)),"غير مسعّرة"))</f>
        <v/>
      </c>
      <c r="L232" s="19">
        <f>IF(ISNUMBER(K232),ROUND(N(F232)*K232,2),"")</f>
        <v/>
      </c>
      <c r="M232" s="19">
        <f>IF(L232="","",ROUND(L232-N(I232),2))</f>
        <v/>
      </c>
      <c r="N232" s="18">
        <f>IF(OR(A232&amp;""="",H232="تم التسليم",NOT(ISNUMBER(G232))),"",'الإعدادات'!$B$4-G232)</f>
        <v/>
      </c>
      <c r="O232" s="6">
        <f>IF(A232&amp;""="","",IF(NOT(ISNUMBER(K232)),"خدمة غير مسعّرة",IF(H232="تم التسليم",IF(M232&gt;0,"مسلّم وعليه متبقي",""),IF(N232="","",IF(H232="جاهز",IF(N232&gt;='الإعدادات'!$B$5,"متأخر الاستلام",""),IF(N232&gt;0,"متأخر الغسيل",""))))))</f>
        <v/>
      </c>
      <c r="P232" s="18">
        <f>IF(O232="متأخر الاستلام",COUNTIFS($O$6:$O$1505,"متأخر الاستلام",$N$6:$N$1505,"&gt;"&amp;N232)+COUNTIFS($O$6:O232,"متأخر الاستلام",$N$6:N232,N232),"")</f>
        <v/>
      </c>
    </row>
    <row r="233">
      <c r="A233" s="5" t="n"/>
      <c r="B233" s="13" t="n"/>
      <c r="C233" s="5" t="n"/>
      <c r="D233" s="20" t="n"/>
      <c r="E233" s="5" t="n"/>
      <c r="F233" s="14" t="n"/>
      <c r="G233" s="13" t="n"/>
      <c r="H233" s="5" t="n"/>
      <c r="I233" s="17" t="n"/>
      <c r="J233" s="5" t="n"/>
      <c r="K233" s="19">
        <f>IF(A233&amp;""="","",IFERROR(INDEX('الخدمات'!$B$6:$B$55,MATCH(E233&amp;"",'الخدمات'!$A$6:$A$55,0)),"غير مسعّرة"))</f>
        <v/>
      </c>
      <c r="L233" s="19">
        <f>IF(ISNUMBER(K233),ROUND(N(F233)*K233,2),"")</f>
        <v/>
      </c>
      <c r="M233" s="19">
        <f>IF(L233="","",ROUND(L233-N(I233),2))</f>
        <v/>
      </c>
      <c r="N233" s="18">
        <f>IF(OR(A233&amp;""="",H233="تم التسليم",NOT(ISNUMBER(G233))),"",'الإعدادات'!$B$4-G233)</f>
        <v/>
      </c>
      <c r="O233" s="6">
        <f>IF(A233&amp;""="","",IF(NOT(ISNUMBER(K233)),"خدمة غير مسعّرة",IF(H233="تم التسليم",IF(M233&gt;0,"مسلّم وعليه متبقي",""),IF(N233="","",IF(H233="جاهز",IF(N233&gt;='الإعدادات'!$B$5,"متأخر الاستلام",""),IF(N233&gt;0,"متأخر الغسيل",""))))))</f>
        <v/>
      </c>
      <c r="P233" s="18">
        <f>IF(O233="متأخر الاستلام",COUNTIFS($O$6:$O$1505,"متأخر الاستلام",$N$6:$N$1505,"&gt;"&amp;N233)+COUNTIFS($O$6:O233,"متأخر الاستلام",$N$6:N233,N233),"")</f>
        <v/>
      </c>
    </row>
    <row r="234">
      <c r="A234" s="5" t="n"/>
      <c r="B234" s="13" t="n"/>
      <c r="C234" s="5" t="n"/>
      <c r="D234" s="20" t="n"/>
      <c r="E234" s="5" t="n"/>
      <c r="F234" s="14" t="n"/>
      <c r="G234" s="13" t="n"/>
      <c r="H234" s="5" t="n"/>
      <c r="I234" s="17" t="n"/>
      <c r="J234" s="5" t="n"/>
      <c r="K234" s="19">
        <f>IF(A234&amp;""="","",IFERROR(INDEX('الخدمات'!$B$6:$B$55,MATCH(E234&amp;"",'الخدمات'!$A$6:$A$55,0)),"غير مسعّرة"))</f>
        <v/>
      </c>
      <c r="L234" s="19">
        <f>IF(ISNUMBER(K234),ROUND(N(F234)*K234,2),"")</f>
        <v/>
      </c>
      <c r="M234" s="19">
        <f>IF(L234="","",ROUND(L234-N(I234),2))</f>
        <v/>
      </c>
      <c r="N234" s="18">
        <f>IF(OR(A234&amp;""="",H234="تم التسليم",NOT(ISNUMBER(G234))),"",'الإعدادات'!$B$4-G234)</f>
        <v/>
      </c>
      <c r="O234" s="6">
        <f>IF(A234&amp;""="","",IF(NOT(ISNUMBER(K234)),"خدمة غير مسعّرة",IF(H234="تم التسليم",IF(M234&gt;0,"مسلّم وعليه متبقي",""),IF(N234="","",IF(H234="جاهز",IF(N234&gt;='الإعدادات'!$B$5,"متأخر الاستلام",""),IF(N234&gt;0,"متأخر الغسيل",""))))))</f>
        <v/>
      </c>
      <c r="P234" s="18">
        <f>IF(O234="متأخر الاستلام",COUNTIFS($O$6:$O$1505,"متأخر الاستلام",$N$6:$N$1505,"&gt;"&amp;N234)+COUNTIFS($O$6:O234,"متأخر الاستلام",$N$6:N234,N234),"")</f>
        <v/>
      </c>
    </row>
    <row r="235">
      <c r="A235" s="5" t="n"/>
      <c r="B235" s="13" t="n"/>
      <c r="C235" s="5" t="n"/>
      <c r="D235" s="20" t="n"/>
      <c r="E235" s="5" t="n"/>
      <c r="F235" s="14" t="n"/>
      <c r="G235" s="13" t="n"/>
      <c r="H235" s="5" t="n"/>
      <c r="I235" s="17" t="n"/>
      <c r="J235" s="5" t="n"/>
      <c r="K235" s="19">
        <f>IF(A235&amp;""="","",IFERROR(INDEX('الخدمات'!$B$6:$B$55,MATCH(E235&amp;"",'الخدمات'!$A$6:$A$55,0)),"غير مسعّرة"))</f>
        <v/>
      </c>
      <c r="L235" s="19">
        <f>IF(ISNUMBER(K235),ROUND(N(F235)*K235,2),"")</f>
        <v/>
      </c>
      <c r="M235" s="19">
        <f>IF(L235="","",ROUND(L235-N(I235),2))</f>
        <v/>
      </c>
      <c r="N235" s="18">
        <f>IF(OR(A235&amp;""="",H235="تم التسليم",NOT(ISNUMBER(G235))),"",'الإعدادات'!$B$4-G235)</f>
        <v/>
      </c>
      <c r="O235" s="6">
        <f>IF(A235&amp;""="","",IF(NOT(ISNUMBER(K235)),"خدمة غير مسعّرة",IF(H235="تم التسليم",IF(M235&gt;0,"مسلّم وعليه متبقي",""),IF(N235="","",IF(H235="جاهز",IF(N235&gt;='الإعدادات'!$B$5,"متأخر الاستلام",""),IF(N235&gt;0,"متأخر الغسيل",""))))))</f>
        <v/>
      </c>
      <c r="P235" s="18">
        <f>IF(O235="متأخر الاستلام",COUNTIFS($O$6:$O$1505,"متأخر الاستلام",$N$6:$N$1505,"&gt;"&amp;N235)+COUNTIFS($O$6:O235,"متأخر الاستلام",$N$6:N235,N235),"")</f>
        <v/>
      </c>
    </row>
    <row r="236">
      <c r="A236" s="5" t="n"/>
      <c r="B236" s="13" t="n"/>
      <c r="C236" s="5" t="n"/>
      <c r="D236" s="20" t="n"/>
      <c r="E236" s="5" t="n"/>
      <c r="F236" s="14" t="n"/>
      <c r="G236" s="13" t="n"/>
      <c r="H236" s="5" t="n"/>
      <c r="I236" s="17" t="n"/>
      <c r="J236" s="5" t="n"/>
      <c r="K236" s="19">
        <f>IF(A236&amp;""="","",IFERROR(INDEX('الخدمات'!$B$6:$B$55,MATCH(E236&amp;"",'الخدمات'!$A$6:$A$55,0)),"غير مسعّرة"))</f>
        <v/>
      </c>
      <c r="L236" s="19">
        <f>IF(ISNUMBER(K236),ROUND(N(F236)*K236,2),"")</f>
        <v/>
      </c>
      <c r="M236" s="19">
        <f>IF(L236="","",ROUND(L236-N(I236),2))</f>
        <v/>
      </c>
      <c r="N236" s="18">
        <f>IF(OR(A236&amp;""="",H236="تم التسليم",NOT(ISNUMBER(G236))),"",'الإعدادات'!$B$4-G236)</f>
        <v/>
      </c>
      <c r="O236" s="6">
        <f>IF(A236&amp;""="","",IF(NOT(ISNUMBER(K236)),"خدمة غير مسعّرة",IF(H236="تم التسليم",IF(M236&gt;0,"مسلّم وعليه متبقي",""),IF(N236="","",IF(H236="جاهز",IF(N236&gt;='الإعدادات'!$B$5,"متأخر الاستلام",""),IF(N236&gt;0,"متأخر الغسيل",""))))))</f>
        <v/>
      </c>
      <c r="P236" s="18">
        <f>IF(O236="متأخر الاستلام",COUNTIFS($O$6:$O$1505,"متأخر الاستلام",$N$6:$N$1505,"&gt;"&amp;N236)+COUNTIFS($O$6:O236,"متأخر الاستلام",$N$6:N236,N236),"")</f>
        <v/>
      </c>
    </row>
    <row r="237">
      <c r="A237" s="5" t="n"/>
      <c r="B237" s="13" t="n"/>
      <c r="C237" s="5" t="n"/>
      <c r="D237" s="20" t="n"/>
      <c r="E237" s="5" t="n"/>
      <c r="F237" s="14" t="n"/>
      <c r="G237" s="13" t="n"/>
      <c r="H237" s="5" t="n"/>
      <c r="I237" s="17" t="n"/>
      <c r="J237" s="5" t="n"/>
      <c r="K237" s="19">
        <f>IF(A237&amp;""="","",IFERROR(INDEX('الخدمات'!$B$6:$B$55,MATCH(E237&amp;"",'الخدمات'!$A$6:$A$55,0)),"غير مسعّرة"))</f>
        <v/>
      </c>
      <c r="L237" s="19">
        <f>IF(ISNUMBER(K237),ROUND(N(F237)*K237,2),"")</f>
        <v/>
      </c>
      <c r="M237" s="19">
        <f>IF(L237="","",ROUND(L237-N(I237),2))</f>
        <v/>
      </c>
      <c r="N237" s="18">
        <f>IF(OR(A237&amp;""="",H237="تم التسليم",NOT(ISNUMBER(G237))),"",'الإعدادات'!$B$4-G237)</f>
        <v/>
      </c>
      <c r="O237" s="6">
        <f>IF(A237&amp;""="","",IF(NOT(ISNUMBER(K237)),"خدمة غير مسعّرة",IF(H237="تم التسليم",IF(M237&gt;0,"مسلّم وعليه متبقي",""),IF(N237="","",IF(H237="جاهز",IF(N237&gt;='الإعدادات'!$B$5,"متأخر الاستلام",""),IF(N237&gt;0,"متأخر الغسيل",""))))))</f>
        <v/>
      </c>
      <c r="P237" s="18">
        <f>IF(O237="متأخر الاستلام",COUNTIFS($O$6:$O$1505,"متأخر الاستلام",$N$6:$N$1505,"&gt;"&amp;N237)+COUNTIFS($O$6:O237,"متأخر الاستلام",$N$6:N237,N237),"")</f>
        <v/>
      </c>
    </row>
    <row r="238">
      <c r="A238" s="5" t="n"/>
      <c r="B238" s="13" t="n"/>
      <c r="C238" s="5" t="n"/>
      <c r="D238" s="20" t="n"/>
      <c r="E238" s="5" t="n"/>
      <c r="F238" s="14" t="n"/>
      <c r="G238" s="13" t="n"/>
      <c r="H238" s="5" t="n"/>
      <c r="I238" s="17" t="n"/>
      <c r="J238" s="5" t="n"/>
      <c r="K238" s="19">
        <f>IF(A238&amp;""="","",IFERROR(INDEX('الخدمات'!$B$6:$B$55,MATCH(E238&amp;"",'الخدمات'!$A$6:$A$55,0)),"غير مسعّرة"))</f>
        <v/>
      </c>
      <c r="L238" s="19">
        <f>IF(ISNUMBER(K238),ROUND(N(F238)*K238,2),"")</f>
        <v/>
      </c>
      <c r="M238" s="19">
        <f>IF(L238="","",ROUND(L238-N(I238),2))</f>
        <v/>
      </c>
      <c r="N238" s="18">
        <f>IF(OR(A238&amp;""="",H238="تم التسليم",NOT(ISNUMBER(G238))),"",'الإعدادات'!$B$4-G238)</f>
        <v/>
      </c>
      <c r="O238" s="6">
        <f>IF(A238&amp;""="","",IF(NOT(ISNUMBER(K238)),"خدمة غير مسعّرة",IF(H238="تم التسليم",IF(M238&gt;0,"مسلّم وعليه متبقي",""),IF(N238="","",IF(H238="جاهز",IF(N238&gt;='الإعدادات'!$B$5,"متأخر الاستلام",""),IF(N238&gt;0,"متأخر الغسيل",""))))))</f>
        <v/>
      </c>
      <c r="P238" s="18">
        <f>IF(O238="متأخر الاستلام",COUNTIFS($O$6:$O$1505,"متأخر الاستلام",$N$6:$N$1505,"&gt;"&amp;N238)+COUNTIFS($O$6:O238,"متأخر الاستلام",$N$6:N238,N238),"")</f>
        <v/>
      </c>
    </row>
    <row r="239">
      <c r="A239" s="5" t="n"/>
      <c r="B239" s="13" t="n"/>
      <c r="C239" s="5" t="n"/>
      <c r="D239" s="20" t="n"/>
      <c r="E239" s="5" t="n"/>
      <c r="F239" s="14" t="n"/>
      <c r="G239" s="13" t="n"/>
      <c r="H239" s="5" t="n"/>
      <c r="I239" s="17" t="n"/>
      <c r="J239" s="5" t="n"/>
      <c r="K239" s="19">
        <f>IF(A239&amp;""="","",IFERROR(INDEX('الخدمات'!$B$6:$B$55,MATCH(E239&amp;"",'الخدمات'!$A$6:$A$55,0)),"غير مسعّرة"))</f>
        <v/>
      </c>
      <c r="L239" s="19">
        <f>IF(ISNUMBER(K239),ROUND(N(F239)*K239,2),"")</f>
        <v/>
      </c>
      <c r="M239" s="19">
        <f>IF(L239="","",ROUND(L239-N(I239),2))</f>
        <v/>
      </c>
      <c r="N239" s="18">
        <f>IF(OR(A239&amp;""="",H239="تم التسليم",NOT(ISNUMBER(G239))),"",'الإعدادات'!$B$4-G239)</f>
        <v/>
      </c>
      <c r="O239" s="6">
        <f>IF(A239&amp;""="","",IF(NOT(ISNUMBER(K239)),"خدمة غير مسعّرة",IF(H239="تم التسليم",IF(M239&gt;0,"مسلّم وعليه متبقي",""),IF(N239="","",IF(H239="جاهز",IF(N239&gt;='الإعدادات'!$B$5,"متأخر الاستلام",""),IF(N239&gt;0,"متأخر الغسيل",""))))))</f>
        <v/>
      </c>
      <c r="P239" s="18">
        <f>IF(O239="متأخر الاستلام",COUNTIFS($O$6:$O$1505,"متأخر الاستلام",$N$6:$N$1505,"&gt;"&amp;N239)+COUNTIFS($O$6:O239,"متأخر الاستلام",$N$6:N239,N239),"")</f>
        <v/>
      </c>
    </row>
    <row r="240">
      <c r="A240" s="5" t="n"/>
      <c r="B240" s="13" t="n"/>
      <c r="C240" s="5" t="n"/>
      <c r="D240" s="20" t="n"/>
      <c r="E240" s="5" t="n"/>
      <c r="F240" s="14" t="n"/>
      <c r="G240" s="13" t="n"/>
      <c r="H240" s="5" t="n"/>
      <c r="I240" s="17" t="n"/>
      <c r="J240" s="5" t="n"/>
      <c r="K240" s="19">
        <f>IF(A240&amp;""="","",IFERROR(INDEX('الخدمات'!$B$6:$B$55,MATCH(E240&amp;"",'الخدمات'!$A$6:$A$55,0)),"غير مسعّرة"))</f>
        <v/>
      </c>
      <c r="L240" s="19">
        <f>IF(ISNUMBER(K240),ROUND(N(F240)*K240,2),"")</f>
        <v/>
      </c>
      <c r="M240" s="19">
        <f>IF(L240="","",ROUND(L240-N(I240),2))</f>
        <v/>
      </c>
      <c r="N240" s="18">
        <f>IF(OR(A240&amp;""="",H240="تم التسليم",NOT(ISNUMBER(G240))),"",'الإعدادات'!$B$4-G240)</f>
        <v/>
      </c>
      <c r="O240" s="6">
        <f>IF(A240&amp;""="","",IF(NOT(ISNUMBER(K240)),"خدمة غير مسعّرة",IF(H240="تم التسليم",IF(M240&gt;0,"مسلّم وعليه متبقي",""),IF(N240="","",IF(H240="جاهز",IF(N240&gt;='الإعدادات'!$B$5,"متأخر الاستلام",""),IF(N240&gt;0,"متأخر الغسيل",""))))))</f>
        <v/>
      </c>
      <c r="P240" s="18">
        <f>IF(O240="متأخر الاستلام",COUNTIFS($O$6:$O$1505,"متأخر الاستلام",$N$6:$N$1505,"&gt;"&amp;N240)+COUNTIFS($O$6:O240,"متأخر الاستلام",$N$6:N240,N240),"")</f>
        <v/>
      </c>
    </row>
    <row r="241">
      <c r="A241" s="5" t="n"/>
      <c r="B241" s="13" t="n"/>
      <c r="C241" s="5" t="n"/>
      <c r="D241" s="20" t="n"/>
      <c r="E241" s="5" t="n"/>
      <c r="F241" s="14" t="n"/>
      <c r="G241" s="13" t="n"/>
      <c r="H241" s="5" t="n"/>
      <c r="I241" s="17" t="n"/>
      <c r="J241" s="5" t="n"/>
      <c r="K241" s="19">
        <f>IF(A241&amp;""="","",IFERROR(INDEX('الخدمات'!$B$6:$B$55,MATCH(E241&amp;"",'الخدمات'!$A$6:$A$55,0)),"غير مسعّرة"))</f>
        <v/>
      </c>
      <c r="L241" s="19">
        <f>IF(ISNUMBER(K241),ROUND(N(F241)*K241,2),"")</f>
        <v/>
      </c>
      <c r="M241" s="19">
        <f>IF(L241="","",ROUND(L241-N(I241),2))</f>
        <v/>
      </c>
      <c r="N241" s="18">
        <f>IF(OR(A241&amp;""="",H241="تم التسليم",NOT(ISNUMBER(G241))),"",'الإعدادات'!$B$4-G241)</f>
        <v/>
      </c>
      <c r="O241" s="6">
        <f>IF(A241&amp;""="","",IF(NOT(ISNUMBER(K241)),"خدمة غير مسعّرة",IF(H241="تم التسليم",IF(M241&gt;0,"مسلّم وعليه متبقي",""),IF(N241="","",IF(H241="جاهز",IF(N241&gt;='الإعدادات'!$B$5,"متأخر الاستلام",""),IF(N241&gt;0,"متأخر الغسيل",""))))))</f>
        <v/>
      </c>
      <c r="P241" s="18">
        <f>IF(O241="متأخر الاستلام",COUNTIFS($O$6:$O$1505,"متأخر الاستلام",$N$6:$N$1505,"&gt;"&amp;N241)+COUNTIFS($O$6:O241,"متأخر الاستلام",$N$6:N241,N241),"")</f>
        <v/>
      </c>
    </row>
    <row r="242">
      <c r="A242" s="5" t="n"/>
      <c r="B242" s="13" t="n"/>
      <c r="C242" s="5" t="n"/>
      <c r="D242" s="20" t="n"/>
      <c r="E242" s="5" t="n"/>
      <c r="F242" s="14" t="n"/>
      <c r="G242" s="13" t="n"/>
      <c r="H242" s="5" t="n"/>
      <c r="I242" s="17" t="n"/>
      <c r="J242" s="5" t="n"/>
      <c r="K242" s="19">
        <f>IF(A242&amp;""="","",IFERROR(INDEX('الخدمات'!$B$6:$B$55,MATCH(E242&amp;"",'الخدمات'!$A$6:$A$55,0)),"غير مسعّرة"))</f>
        <v/>
      </c>
      <c r="L242" s="19">
        <f>IF(ISNUMBER(K242),ROUND(N(F242)*K242,2),"")</f>
        <v/>
      </c>
      <c r="M242" s="19">
        <f>IF(L242="","",ROUND(L242-N(I242),2))</f>
        <v/>
      </c>
      <c r="N242" s="18">
        <f>IF(OR(A242&amp;""="",H242="تم التسليم",NOT(ISNUMBER(G242))),"",'الإعدادات'!$B$4-G242)</f>
        <v/>
      </c>
      <c r="O242" s="6">
        <f>IF(A242&amp;""="","",IF(NOT(ISNUMBER(K242)),"خدمة غير مسعّرة",IF(H242="تم التسليم",IF(M242&gt;0,"مسلّم وعليه متبقي",""),IF(N242="","",IF(H242="جاهز",IF(N242&gt;='الإعدادات'!$B$5,"متأخر الاستلام",""),IF(N242&gt;0,"متأخر الغسيل",""))))))</f>
        <v/>
      </c>
      <c r="P242" s="18">
        <f>IF(O242="متأخر الاستلام",COUNTIFS($O$6:$O$1505,"متأخر الاستلام",$N$6:$N$1505,"&gt;"&amp;N242)+COUNTIFS($O$6:O242,"متأخر الاستلام",$N$6:N242,N242),"")</f>
        <v/>
      </c>
    </row>
    <row r="243">
      <c r="A243" s="5" t="n"/>
      <c r="B243" s="13" t="n"/>
      <c r="C243" s="5" t="n"/>
      <c r="D243" s="20" t="n"/>
      <c r="E243" s="5" t="n"/>
      <c r="F243" s="14" t="n"/>
      <c r="G243" s="13" t="n"/>
      <c r="H243" s="5" t="n"/>
      <c r="I243" s="17" t="n"/>
      <c r="J243" s="5" t="n"/>
      <c r="K243" s="19">
        <f>IF(A243&amp;""="","",IFERROR(INDEX('الخدمات'!$B$6:$B$55,MATCH(E243&amp;"",'الخدمات'!$A$6:$A$55,0)),"غير مسعّرة"))</f>
        <v/>
      </c>
      <c r="L243" s="19">
        <f>IF(ISNUMBER(K243),ROUND(N(F243)*K243,2),"")</f>
        <v/>
      </c>
      <c r="M243" s="19">
        <f>IF(L243="","",ROUND(L243-N(I243),2))</f>
        <v/>
      </c>
      <c r="N243" s="18">
        <f>IF(OR(A243&amp;""="",H243="تم التسليم",NOT(ISNUMBER(G243))),"",'الإعدادات'!$B$4-G243)</f>
        <v/>
      </c>
      <c r="O243" s="6">
        <f>IF(A243&amp;""="","",IF(NOT(ISNUMBER(K243)),"خدمة غير مسعّرة",IF(H243="تم التسليم",IF(M243&gt;0,"مسلّم وعليه متبقي",""),IF(N243="","",IF(H243="جاهز",IF(N243&gt;='الإعدادات'!$B$5,"متأخر الاستلام",""),IF(N243&gt;0,"متأخر الغسيل",""))))))</f>
        <v/>
      </c>
      <c r="P243" s="18">
        <f>IF(O243="متأخر الاستلام",COUNTIFS($O$6:$O$1505,"متأخر الاستلام",$N$6:$N$1505,"&gt;"&amp;N243)+COUNTIFS($O$6:O243,"متأخر الاستلام",$N$6:N243,N243),"")</f>
        <v/>
      </c>
    </row>
    <row r="244">
      <c r="A244" s="5" t="n"/>
      <c r="B244" s="13" t="n"/>
      <c r="C244" s="5" t="n"/>
      <c r="D244" s="20" t="n"/>
      <c r="E244" s="5" t="n"/>
      <c r="F244" s="14" t="n"/>
      <c r="G244" s="13" t="n"/>
      <c r="H244" s="5" t="n"/>
      <c r="I244" s="17" t="n"/>
      <c r="J244" s="5" t="n"/>
      <c r="K244" s="19">
        <f>IF(A244&amp;""="","",IFERROR(INDEX('الخدمات'!$B$6:$B$55,MATCH(E244&amp;"",'الخدمات'!$A$6:$A$55,0)),"غير مسعّرة"))</f>
        <v/>
      </c>
      <c r="L244" s="19">
        <f>IF(ISNUMBER(K244),ROUND(N(F244)*K244,2),"")</f>
        <v/>
      </c>
      <c r="M244" s="19">
        <f>IF(L244="","",ROUND(L244-N(I244),2))</f>
        <v/>
      </c>
      <c r="N244" s="18">
        <f>IF(OR(A244&amp;""="",H244="تم التسليم",NOT(ISNUMBER(G244))),"",'الإعدادات'!$B$4-G244)</f>
        <v/>
      </c>
      <c r="O244" s="6">
        <f>IF(A244&amp;""="","",IF(NOT(ISNUMBER(K244)),"خدمة غير مسعّرة",IF(H244="تم التسليم",IF(M244&gt;0,"مسلّم وعليه متبقي",""),IF(N244="","",IF(H244="جاهز",IF(N244&gt;='الإعدادات'!$B$5,"متأخر الاستلام",""),IF(N244&gt;0,"متأخر الغسيل",""))))))</f>
        <v/>
      </c>
      <c r="P244" s="18">
        <f>IF(O244="متأخر الاستلام",COUNTIFS($O$6:$O$1505,"متأخر الاستلام",$N$6:$N$1505,"&gt;"&amp;N244)+COUNTIFS($O$6:O244,"متأخر الاستلام",$N$6:N244,N244),"")</f>
        <v/>
      </c>
    </row>
    <row r="245">
      <c r="A245" s="5" t="n"/>
      <c r="B245" s="13" t="n"/>
      <c r="C245" s="5" t="n"/>
      <c r="D245" s="20" t="n"/>
      <c r="E245" s="5" t="n"/>
      <c r="F245" s="14" t="n"/>
      <c r="G245" s="13" t="n"/>
      <c r="H245" s="5" t="n"/>
      <c r="I245" s="17" t="n"/>
      <c r="J245" s="5" t="n"/>
      <c r="K245" s="19">
        <f>IF(A245&amp;""="","",IFERROR(INDEX('الخدمات'!$B$6:$B$55,MATCH(E245&amp;"",'الخدمات'!$A$6:$A$55,0)),"غير مسعّرة"))</f>
        <v/>
      </c>
      <c r="L245" s="19">
        <f>IF(ISNUMBER(K245),ROUND(N(F245)*K245,2),"")</f>
        <v/>
      </c>
      <c r="M245" s="19">
        <f>IF(L245="","",ROUND(L245-N(I245),2))</f>
        <v/>
      </c>
      <c r="N245" s="18">
        <f>IF(OR(A245&amp;""="",H245="تم التسليم",NOT(ISNUMBER(G245))),"",'الإعدادات'!$B$4-G245)</f>
        <v/>
      </c>
      <c r="O245" s="6">
        <f>IF(A245&amp;""="","",IF(NOT(ISNUMBER(K245)),"خدمة غير مسعّرة",IF(H245="تم التسليم",IF(M245&gt;0,"مسلّم وعليه متبقي",""),IF(N245="","",IF(H245="جاهز",IF(N245&gt;='الإعدادات'!$B$5,"متأخر الاستلام",""),IF(N245&gt;0,"متأخر الغسيل",""))))))</f>
        <v/>
      </c>
      <c r="P245" s="18">
        <f>IF(O245="متأخر الاستلام",COUNTIFS($O$6:$O$1505,"متأخر الاستلام",$N$6:$N$1505,"&gt;"&amp;N245)+COUNTIFS($O$6:O245,"متأخر الاستلام",$N$6:N245,N245),"")</f>
        <v/>
      </c>
    </row>
    <row r="246">
      <c r="A246" s="5" t="n"/>
      <c r="B246" s="13" t="n"/>
      <c r="C246" s="5" t="n"/>
      <c r="D246" s="20" t="n"/>
      <c r="E246" s="5" t="n"/>
      <c r="F246" s="14" t="n"/>
      <c r="G246" s="13" t="n"/>
      <c r="H246" s="5" t="n"/>
      <c r="I246" s="17" t="n"/>
      <c r="J246" s="5" t="n"/>
      <c r="K246" s="19">
        <f>IF(A246&amp;""="","",IFERROR(INDEX('الخدمات'!$B$6:$B$55,MATCH(E246&amp;"",'الخدمات'!$A$6:$A$55,0)),"غير مسعّرة"))</f>
        <v/>
      </c>
      <c r="L246" s="19">
        <f>IF(ISNUMBER(K246),ROUND(N(F246)*K246,2),"")</f>
        <v/>
      </c>
      <c r="M246" s="19">
        <f>IF(L246="","",ROUND(L246-N(I246),2))</f>
        <v/>
      </c>
      <c r="N246" s="18">
        <f>IF(OR(A246&amp;""="",H246="تم التسليم",NOT(ISNUMBER(G246))),"",'الإعدادات'!$B$4-G246)</f>
        <v/>
      </c>
      <c r="O246" s="6">
        <f>IF(A246&amp;""="","",IF(NOT(ISNUMBER(K246)),"خدمة غير مسعّرة",IF(H246="تم التسليم",IF(M246&gt;0,"مسلّم وعليه متبقي",""),IF(N246="","",IF(H246="جاهز",IF(N246&gt;='الإعدادات'!$B$5,"متأخر الاستلام",""),IF(N246&gt;0,"متأخر الغسيل",""))))))</f>
        <v/>
      </c>
      <c r="P246" s="18">
        <f>IF(O246="متأخر الاستلام",COUNTIFS($O$6:$O$1505,"متأخر الاستلام",$N$6:$N$1505,"&gt;"&amp;N246)+COUNTIFS($O$6:O246,"متأخر الاستلام",$N$6:N246,N246),"")</f>
        <v/>
      </c>
    </row>
    <row r="247">
      <c r="A247" s="5" t="n"/>
      <c r="B247" s="13" t="n"/>
      <c r="C247" s="5" t="n"/>
      <c r="D247" s="20" t="n"/>
      <c r="E247" s="5" t="n"/>
      <c r="F247" s="14" t="n"/>
      <c r="G247" s="13" t="n"/>
      <c r="H247" s="5" t="n"/>
      <c r="I247" s="17" t="n"/>
      <c r="J247" s="5" t="n"/>
      <c r="K247" s="19">
        <f>IF(A247&amp;""="","",IFERROR(INDEX('الخدمات'!$B$6:$B$55,MATCH(E247&amp;"",'الخدمات'!$A$6:$A$55,0)),"غير مسعّرة"))</f>
        <v/>
      </c>
      <c r="L247" s="19">
        <f>IF(ISNUMBER(K247),ROUND(N(F247)*K247,2),"")</f>
        <v/>
      </c>
      <c r="M247" s="19">
        <f>IF(L247="","",ROUND(L247-N(I247),2))</f>
        <v/>
      </c>
      <c r="N247" s="18">
        <f>IF(OR(A247&amp;""="",H247="تم التسليم",NOT(ISNUMBER(G247))),"",'الإعدادات'!$B$4-G247)</f>
        <v/>
      </c>
      <c r="O247" s="6">
        <f>IF(A247&amp;""="","",IF(NOT(ISNUMBER(K247)),"خدمة غير مسعّرة",IF(H247="تم التسليم",IF(M247&gt;0,"مسلّم وعليه متبقي",""),IF(N247="","",IF(H247="جاهز",IF(N247&gt;='الإعدادات'!$B$5,"متأخر الاستلام",""),IF(N247&gt;0,"متأخر الغسيل",""))))))</f>
        <v/>
      </c>
      <c r="P247" s="18">
        <f>IF(O247="متأخر الاستلام",COUNTIFS($O$6:$O$1505,"متأخر الاستلام",$N$6:$N$1505,"&gt;"&amp;N247)+COUNTIFS($O$6:O247,"متأخر الاستلام",$N$6:N247,N247),"")</f>
        <v/>
      </c>
    </row>
    <row r="248">
      <c r="A248" s="5" t="n"/>
      <c r="B248" s="13" t="n"/>
      <c r="C248" s="5" t="n"/>
      <c r="D248" s="20" t="n"/>
      <c r="E248" s="5" t="n"/>
      <c r="F248" s="14" t="n"/>
      <c r="G248" s="13" t="n"/>
      <c r="H248" s="5" t="n"/>
      <c r="I248" s="17" t="n"/>
      <c r="J248" s="5" t="n"/>
      <c r="K248" s="19">
        <f>IF(A248&amp;""="","",IFERROR(INDEX('الخدمات'!$B$6:$B$55,MATCH(E248&amp;"",'الخدمات'!$A$6:$A$55,0)),"غير مسعّرة"))</f>
        <v/>
      </c>
      <c r="L248" s="19">
        <f>IF(ISNUMBER(K248),ROUND(N(F248)*K248,2),"")</f>
        <v/>
      </c>
      <c r="M248" s="19">
        <f>IF(L248="","",ROUND(L248-N(I248),2))</f>
        <v/>
      </c>
      <c r="N248" s="18">
        <f>IF(OR(A248&amp;""="",H248="تم التسليم",NOT(ISNUMBER(G248))),"",'الإعدادات'!$B$4-G248)</f>
        <v/>
      </c>
      <c r="O248" s="6">
        <f>IF(A248&amp;""="","",IF(NOT(ISNUMBER(K248)),"خدمة غير مسعّرة",IF(H248="تم التسليم",IF(M248&gt;0,"مسلّم وعليه متبقي",""),IF(N248="","",IF(H248="جاهز",IF(N248&gt;='الإعدادات'!$B$5,"متأخر الاستلام",""),IF(N248&gt;0,"متأخر الغسيل",""))))))</f>
        <v/>
      </c>
      <c r="P248" s="18">
        <f>IF(O248="متأخر الاستلام",COUNTIFS($O$6:$O$1505,"متأخر الاستلام",$N$6:$N$1505,"&gt;"&amp;N248)+COUNTIFS($O$6:O248,"متأخر الاستلام",$N$6:N248,N248),"")</f>
        <v/>
      </c>
    </row>
    <row r="249">
      <c r="A249" s="5" t="n"/>
      <c r="B249" s="13" t="n"/>
      <c r="C249" s="5" t="n"/>
      <c r="D249" s="20" t="n"/>
      <c r="E249" s="5" t="n"/>
      <c r="F249" s="14" t="n"/>
      <c r="G249" s="13" t="n"/>
      <c r="H249" s="5" t="n"/>
      <c r="I249" s="17" t="n"/>
      <c r="J249" s="5" t="n"/>
      <c r="K249" s="19">
        <f>IF(A249&amp;""="","",IFERROR(INDEX('الخدمات'!$B$6:$B$55,MATCH(E249&amp;"",'الخدمات'!$A$6:$A$55,0)),"غير مسعّرة"))</f>
        <v/>
      </c>
      <c r="L249" s="19">
        <f>IF(ISNUMBER(K249),ROUND(N(F249)*K249,2),"")</f>
        <v/>
      </c>
      <c r="M249" s="19">
        <f>IF(L249="","",ROUND(L249-N(I249),2))</f>
        <v/>
      </c>
      <c r="N249" s="18">
        <f>IF(OR(A249&amp;""="",H249="تم التسليم",NOT(ISNUMBER(G249))),"",'الإعدادات'!$B$4-G249)</f>
        <v/>
      </c>
      <c r="O249" s="6">
        <f>IF(A249&amp;""="","",IF(NOT(ISNUMBER(K249)),"خدمة غير مسعّرة",IF(H249="تم التسليم",IF(M249&gt;0,"مسلّم وعليه متبقي",""),IF(N249="","",IF(H249="جاهز",IF(N249&gt;='الإعدادات'!$B$5,"متأخر الاستلام",""),IF(N249&gt;0,"متأخر الغسيل",""))))))</f>
        <v/>
      </c>
      <c r="P249" s="18">
        <f>IF(O249="متأخر الاستلام",COUNTIFS($O$6:$O$1505,"متأخر الاستلام",$N$6:$N$1505,"&gt;"&amp;N249)+COUNTIFS($O$6:O249,"متأخر الاستلام",$N$6:N249,N249),"")</f>
        <v/>
      </c>
    </row>
    <row r="250">
      <c r="A250" s="5" t="n"/>
      <c r="B250" s="13" t="n"/>
      <c r="C250" s="5" t="n"/>
      <c r="D250" s="20" t="n"/>
      <c r="E250" s="5" t="n"/>
      <c r="F250" s="14" t="n"/>
      <c r="G250" s="13" t="n"/>
      <c r="H250" s="5" t="n"/>
      <c r="I250" s="17" t="n"/>
      <c r="J250" s="5" t="n"/>
      <c r="K250" s="19">
        <f>IF(A250&amp;""="","",IFERROR(INDEX('الخدمات'!$B$6:$B$55,MATCH(E250&amp;"",'الخدمات'!$A$6:$A$55,0)),"غير مسعّرة"))</f>
        <v/>
      </c>
      <c r="L250" s="19">
        <f>IF(ISNUMBER(K250),ROUND(N(F250)*K250,2),"")</f>
        <v/>
      </c>
      <c r="M250" s="19">
        <f>IF(L250="","",ROUND(L250-N(I250),2))</f>
        <v/>
      </c>
      <c r="N250" s="18">
        <f>IF(OR(A250&amp;""="",H250="تم التسليم",NOT(ISNUMBER(G250))),"",'الإعدادات'!$B$4-G250)</f>
        <v/>
      </c>
      <c r="O250" s="6">
        <f>IF(A250&amp;""="","",IF(NOT(ISNUMBER(K250)),"خدمة غير مسعّرة",IF(H250="تم التسليم",IF(M250&gt;0,"مسلّم وعليه متبقي",""),IF(N250="","",IF(H250="جاهز",IF(N250&gt;='الإعدادات'!$B$5,"متأخر الاستلام",""),IF(N250&gt;0,"متأخر الغسيل",""))))))</f>
        <v/>
      </c>
      <c r="P250" s="18">
        <f>IF(O250="متأخر الاستلام",COUNTIFS($O$6:$O$1505,"متأخر الاستلام",$N$6:$N$1505,"&gt;"&amp;N250)+COUNTIFS($O$6:O250,"متأخر الاستلام",$N$6:N250,N250),"")</f>
        <v/>
      </c>
    </row>
    <row r="251">
      <c r="A251" s="5" t="n"/>
      <c r="B251" s="13" t="n"/>
      <c r="C251" s="5" t="n"/>
      <c r="D251" s="20" t="n"/>
      <c r="E251" s="5" t="n"/>
      <c r="F251" s="14" t="n"/>
      <c r="G251" s="13" t="n"/>
      <c r="H251" s="5" t="n"/>
      <c r="I251" s="17" t="n"/>
      <c r="J251" s="5" t="n"/>
      <c r="K251" s="19">
        <f>IF(A251&amp;""="","",IFERROR(INDEX('الخدمات'!$B$6:$B$55,MATCH(E251&amp;"",'الخدمات'!$A$6:$A$55,0)),"غير مسعّرة"))</f>
        <v/>
      </c>
      <c r="L251" s="19">
        <f>IF(ISNUMBER(K251),ROUND(N(F251)*K251,2),"")</f>
        <v/>
      </c>
      <c r="M251" s="19">
        <f>IF(L251="","",ROUND(L251-N(I251),2))</f>
        <v/>
      </c>
      <c r="N251" s="18">
        <f>IF(OR(A251&amp;""="",H251="تم التسليم",NOT(ISNUMBER(G251))),"",'الإعدادات'!$B$4-G251)</f>
        <v/>
      </c>
      <c r="O251" s="6">
        <f>IF(A251&amp;""="","",IF(NOT(ISNUMBER(K251)),"خدمة غير مسعّرة",IF(H251="تم التسليم",IF(M251&gt;0,"مسلّم وعليه متبقي",""),IF(N251="","",IF(H251="جاهز",IF(N251&gt;='الإعدادات'!$B$5,"متأخر الاستلام",""),IF(N251&gt;0,"متأخر الغسيل",""))))))</f>
        <v/>
      </c>
      <c r="P251" s="18">
        <f>IF(O251="متأخر الاستلام",COUNTIFS($O$6:$O$1505,"متأخر الاستلام",$N$6:$N$1505,"&gt;"&amp;N251)+COUNTIFS($O$6:O251,"متأخر الاستلام",$N$6:N251,N251),"")</f>
        <v/>
      </c>
    </row>
    <row r="252">
      <c r="A252" s="5" t="n"/>
      <c r="B252" s="13" t="n"/>
      <c r="C252" s="5" t="n"/>
      <c r="D252" s="20" t="n"/>
      <c r="E252" s="5" t="n"/>
      <c r="F252" s="14" t="n"/>
      <c r="G252" s="13" t="n"/>
      <c r="H252" s="5" t="n"/>
      <c r="I252" s="17" t="n"/>
      <c r="J252" s="5" t="n"/>
      <c r="K252" s="19">
        <f>IF(A252&amp;""="","",IFERROR(INDEX('الخدمات'!$B$6:$B$55,MATCH(E252&amp;"",'الخدمات'!$A$6:$A$55,0)),"غير مسعّرة"))</f>
        <v/>
      </c>
      <c r="L252" s="19">
        <f>IF(ISNUMBER(K252),ROUND(N(F252)*K252,2),"")</f>
        <v/>
      </c>
      <c r="M252" s="19">
        <f>IF(L252="","",ROUND(L252-N(I252),2))</f>
        <v/>
      </c>
      <c r="N252" s="18">
        <f>IF(OR(A252&amp;""="",H252="تم التسليم",NOT(ISNUMBER(G252))),"",'الإعدادات'!$B$4-G252)</f>
        <v/>
      </c>
      <c r="O252" s="6">
        <f>IF(A252&amp;""="","",IF(NOT(ISNUMBER(K252)),"خدمة غير مسعّرة",IF(H252="تم التسليم",IF(M252&gt;0,"مسلّم وعليه متبقي",""),IF(N252="","",IF(H252="جاهز",IF(N252&gt;='الإعدادات'!$B$5,"متأخر الاستلام",""),IF(N252&gt;0,"متأخر الغسيل",""))))))</f>
        <v/>
      </c>
      <c r="P252" s="18">
        <f>IF(O252="متأخر الاستلام",COUNTIFS($O$6:$O$1505,"متأخر الاستلام",$N$6:$N$1505,"&gt;"&amp;N252)+COUNTIFS($O$6:O252,"متأخر الاستلام",$N$6:N252,N252),"")</f>
        <v/>
      </c>
    </row>
    <row r="253">
      <c r="A253" s="5" t="n"/>
      <c r="B253" s="13" t="n"/>
      <c r="C253" s="5" t="n"/>
      <c r="D253" s="20" t="n"/>
      <c r="E253" s="5" t="n"/>
      <c r="F253" s="14" t="n"/>
      <c r="G253" s="13" t="n"/>
      <c r="H253" s="5" t="n"/>
      <c r="I253" s="17" t="n"/>
      <c r="J253" s="5" t="n"/>
      <c r="K253" s="19">
        <f>IF(A253&amp;""="","",IFERROR(INDEX('الخدمات'!$B$6:$B$55,MATCH(E253&amp;"",'الخدمات'!$A$6:$A$55,0)),"غير مسعّرة"))</f>
        <v/>
      </c>
      <c r="L253" s="19">
        <f>IF(ISNUMBER(K253),ROUND(N(F253)*K253,2),"")</f>
        <v/>
      </c>
      <c r="M253" s="19">
        <f>IF(L253="","",ROUND(L253-N(I253),2))</f>
        <v/>
      </c>
      <c r="N253" s="18">
        <f>IF(OR(A253&amp;""="",H253="تم التسليم",NOT(ISNUMBER(G253))),"",'الإعدادات'!$B$4-G253)</f>
        <v/>
      </c>
      <c r="O253" s="6">
        <f>IF(A253&amp;""="","",IF(NOT(ISNUMBER(K253)),"خدمة غير مسعّرة",IF(H253="تم التسليم",IF(M253&gt;0,"مسلّم وعليه متبقي",""),IF(N253="","",IF(H253="جاهز",IF(N253&gt;='الإعدادات'!$B$5,"متأخر الاستلام",""),IF(N253&gt;0,"متأخر الغسيل",""))))))</f>
        <v/>
      </c>
      <c r="P253" s="18">
        <f>IF(O253="متأخر الاستلام",COUNTIFS($O$6:$O$1505,"متأخر الاستلام",$N$6:$N$1505,"&gt;"&amp;N253)+COUNTIFS($O$6:O253,"متأخر الاستلام",$N$6:N253,N253),"")</f>
        <v/>
      </c>
    </row>
    <row r="254">
      <c r="A254" s="5" t="n"/>
      <c r="B254" s="13" t="n"/>
      <c r="C254" s="5" t="n"/>
      <c r="D254" s="20" t="n"/>
      <c r="E254" s="5" t="n"/>
      <c r="F254" s="14" t="n"/>
      <c r="G254" s="13" t="n"/>
      <c r="H254" s="5" t="n"/>
      <c r="I254" s="17" t="n"/>
      <c r="J254" s="5" t="n"/>
      <c r="K254" s="19">
        <f>IF(A254&amp;""="","",IFERROR(INDEX('الخدمات'!$B$6:$B$55,MATCH(E254&amp;"",'الخدمات'!$A$6:$A$55,0)),"غير مسعّرة"))</f>
        <v/>
      </c>
      <c r="L254" s="19">
        <f>IF(ISNUMBER(K254),ROUND(N(F254)*K254,2),"")</f>
        <v/>
      </c>
      <c r="M254" s="19">
        <f>IF(L254="","",ROUND(L254-N(I254),2))</f>
        <v/>
      </c>
      <c r="N254" s="18">
        <f>IF(OR(A254&amp;""="",H254="تم التسليم",NOT(ISNUMBER(G254))),"",'الإعدادات'!$B$4-G254)</f>
        <v/>
      </c>
      <c r="O254" s="6">
        <f>IF(A254&amp;""="","",IF(NOT(ISNUMBER(K254)),"خدمة غير مسعّرة",IF(H254="تم التسليم",IF(M254&gt;0,"مسلّم وعليه متبقي",""),IF(N254="","",IF(H254="جاهز",IF(N254&gt;='الإعدادات'!$B$5,"متأخر الاستلام",""),IF(N254&gt;0,"متأخر الغسيل",""))))))</f>
        <v/>
      </c>
      <c r="P254" s="18">
        <f>IF(O254="متأخر الاستلام",COUNTIFS($O$6:$O$1505,"متأخر الاستلام",$N$6:$N$1505,"&gt;"&amp;N254)+COUNTIFS($O$6:O254,"متأخر الاستلام",$N$6:N254,N254),"")</f>
        <v/>
      </c>
    </row>
    <row r="255">
      <c r="A255" s="5" t="n"/>
      <c r="B255" s="13" t="n"/>
      <c r="C255" s="5" t="n"/>
      <c r="D255" s="20" t="n"/>
      <c r="E255" s="5" t="n"/>
      <c r="F255" s="14" t="n"/>
      <c r="G255" s="13" t="n"/>
      <c r="H255" s="5" t="n"/>
      <c r="I255" s="17" t="n"/>
      <c r="J255" s="5" t="n"/>
      <c r="K255" s="19">
        <f>IF(A255&amp;""="","",IFERROR(INDEX('الخدمات'!$B$6:$B$55,MATCH(E255&amp;"",'الخدمات'!$A$6:$A$55,0)),"غير مسعّرة"))</f>
        <v/>
      </c>
      <c r="L255" s="19">
        <f>IF(ISNUMBER(K255),ROUND(N(F255)*K255,2),"")</f>
        <v/>
      </c>
      <c r="M255" s="19">
        <f>IF(L255="","",ROUND(L255-N(I255),2))</f>
        <v/>
      </c>
      <c r="N255" s="18">
        <f>IF(OR(A255&amp;""="",H255="تم التسليم",NOT(ISNUMBER(G255))),"",'الإعدادات'!$B$4-G255)</f>
        <v/>
      </c>
      <c r="O255" s="6">
        <f>IF(A255&amp;""="","",IF(NOT(ISNUMBER(K255)),"خدمة غير مسعّرة",IF(H255="تم التسليم",IF(M255&gt;0,"مسلّم وعليه متبقي",""),IF(N255="","",IF(H255="جاهز",IF(N255&gt;='الإعدادات'!$B$5,"متأخر الاستلام",""),IF(N255&gt;0,"متأخر الغسيل",""))))))</f>
        <v/>
      </c>
      <c r="P255" s="18">
        <f>IF(O255="متأخر الاستلام",COUNTIFS($O$6:$O$1505,"متأخر الاستلام",$N$6:$N$1505,"&gt;"&amp;N255)+COUNTIFS($O$6:O255,"متأخر الاستلام",$N$6:N255,N255),"")</f>
        <v/>
      </c>
    </row>
    <row r="256">
      <c r="A256" s="5" t="n"/>
      <c r="B256" s="13" t="n"/>
      <c r="C256" s="5" t="n"/>
      <c r="D256" s="20" t="n"/>
      <c r="E256" s="5" t="n"/>
      <c r="F256" s="14" t="n"/>
      <c r="G256" s="13" t="n"/>
      <c r="H256" s="5" t="n"/>
      <c r="I256" s="17" t="n"/>
      <c r="J256" s="5" t="n"/>
      <c r="K256" s="19">
        <f>IF(A256&amp;""="","",IFERROR(INDEX('الخدمات'!$B$6:$B$55,MATCH(E256&amp;"",'الخدمات'!$A$6:$A$55,0)),"غير مسعّرة"))</f>
        <v/>
      </c>
      <c r="L256" s="19">
        <f>IF(ISNUMBER(K256),ROUND(N(F256)*K256,2),"")</f>
        <v/>
      </c>
      <c r="M256" s="19">
        <f>IF(L256="","",ROUND(L256-N(I256),2))</f>
        <v/>
      </c>
      <c r="N256" s="18">
        <f>IF(OR(A256&amp;""="",H256="تم التسليم",NOT(ISNUMBER(G256))),"",'الإعدادات'!$B$4-G256)</f>
        <v/>
      </c>
      <c r="O256" s="6">
        <f>IF(A256&amp;""="","",IF(NOT(ISNUMBER(K256)),"خدمة غير مسعّرة",IF(H256="تم التسليم",IF(M256&gt;0,"مسلّم وعليه متبقي",""),IF(N256="","",IF(H256="جاهز",IF(N256&gt;='الإعدادات'!$B$5,"متأخر الاستلام",""),IF(N256&gt;0,"متأخر الغسيل",""))))))</f>
        <v/>
      </c>
      <c r="P256" s="18">
        <f>IF(O256="متأخر الاستلام",COUNTIFS($O$6:$O$1505,"متأخر الاستلام",$N$6:$N$1505,"&gt;"&amp;N256)+COUNTIFS($O$6:O256,"متأخر الاستلام",$N$6:N256,N256),"")</f>
        <v/>
      </c>
    </row>
    <row r="257">
      <c r="A257" s="5" t="n"/>
      <c r="B257" s="13" t="n"/>
      <c r="C257" s="5" t="n"/>
      <c r="D257" s="20" t="n"/>
      <c r="E257" s="5" t="n"/>
      <c r="F257" s="14" t="n"/>
      <c r="G257" s="13" t="n"/>
      <c r="H257" s="5" t="n"/>
      <c r="I257" s="17" t="n"/>
      <c r="J257" s="5" t="n"/>
      <c r="K257" s="19">
        <f>IF(A257&amp;""="","",IFERROR(INDEX('الخدمات'!$B$6:$B$55,MATCH(E257&amp;"",'الخدمات'!$A$6:$A$55,0)),"غير مسعّرة"))</f>
        <v/>
      </c>
      <c r="L257" s="19">
        <f>IF(ISNUMBER(K257),ROUND(N(F257)*K257,2),"")</f>
        <v/>
      </c>
      <c r="M257" s="19">
        <f>IF(L257="","",ROUND(L257-N(I257),2))</f>
        <v/>
      </c>
      <c r="N257" s="18">
        <f>IF(OR(A257&amp;""="",H257="تم التسليم",NOT(ISNUMBER(G257))),"",'الإعدادات'!$B$4-G257)</f>
        <v/>
      </c>
      <c r="O257" s="6">
        <f>IF(A257&amp;""="","",IF(NOT(ISNUMBER(K257)),"خدمة غير مسعّرة",IF(H257="تم التسليم",IF(M257&gt;0,"مسلّم وعليه متبقي",""),IF(N257="","",IF(H257="جاهز",IF(N257&gt;='الإعدادات'!$B$5,"متأخر الاستلام",""),IF(N257&gt;0,"متأخر الغسيل",""))))))</f>
        <v/>
      </c>
      <c r="P257" s="18">
        <f>IF(O257="متأخر الاستلام",COUNTIFS($O$6:$O$1505,"متأخر الاستلام",$N$6:$N$1505,"&gt;"&amp;N257)+COUNTIFS($O$6:O257,"متأخر الاستلام",$N$6:N257,N257),"")</f>
        <v/>
      </c>
    </row>
    <row r="258">
      <c r="A258" s="5" t="n"/>
      <c r="B258" s="13" t="n"/>
      <c r="C258" s="5" t="n"/>
      <c r="D258" s="20" t="n"/>
      <c r="E258" s="5" t="n"/>
      <c r="F258" s="14" t="n"/>
      <c r="G258" s="13" t="n"/>
      <c r="H258" s="5" t="n"/>
      <c r="I258" s="17" t="n"/>
      <c r="J258" s="5" t="n"/>
      <c r="K258" s="19">
        <f>IF(A258&amp;""="","",IFERROR(INDEX('الخدمات'!$B$6:$B$55,MATCH(E258&amp;"",'الخدمات'!$A$6:$A$55,0)),"غير مسعّرة"))</f>
        <v/>
      </c>
      <c r="L258" s="19">
        <f>IF(ISNUMBER(K258),ROUND(N(F258)*K258,2),"")</f>
        <v/>
      </c>
      <c r="M258" s="19">
        <f>IF(L258="","",ROUND(L258-N(I258),2))</f>
        <v/>
      </c>
      <c r="N258" s="18">
        <f>IF(OR(A258&amp;""="",H258="تم التسليم",NOT(ISNUMBER(G258))),"",'الإعدادات'!$B$4-G258)</f>
        <v/>
      </c>
      <c r="O258" s="6">
        <f>IF(A258&amp;""="","",IF(NOT(ISNUMBER(K258)),"خدمة غير مسعّرة",IF(H258="تم التسليم",IF(M258&gt;0,"مسلّم وعليه متبقي",""),IF(N258="","",IF(H258="جاهز",IF(N258&gt;='الإعدادات'!$B$5,"متأخر الاستلام",""),IF(N258&gt;0,"متأخر الغسيل",""))))))</f>
        <v/>
      </c>
      <c r="P258" s="18">
        <f>IF(O258="متأخر الاستلام",COUNTIFS($O$6:$O$1505,"متأخر الاستلام",$N$6:$N$1505,"&gt;"&amp;N258)+COUNTIFS($O$6:O258,"متأخر الاستلام",$N$6:N258,N258),"")</f>
        <v/>
      </c>
    </row>
    <row r="259">
      <c r="A259" s="5" t="n"/>
      <c r="B259" s="13" t="n"/>
      <c r="C259" s="5" t="n"/>
      <c r="D259" s="20" t="n"/>
      <c r="E259" s="5" t="n"/>
      <c r="F259" s="14" t="n"/>
      <c r="G259" s="13" t="n"/>
      <c r="H259" s="5" t="n"/>
      <c r="I259" s="17" t="n"/>
      <c r="J259" s="5" t="n"/>
      <c r="K259" s="19">
        <f>IF(A259&amp;""="","",IFERROR(INDEX('الخدمات'!$B$6:$B$55,MATCH(E259&amp;"",'الخدمات'!$A$6:$A$55,0)),"غير مسعّرة"))</f>
        <v/>
      </c>
      <c r="L259" s="19">
        <f>IF(ISNUMBER(K259),ROUND(N(F259)*K259,2),"")</f>
        <v/>
      </c>
      <c r="M259" s="19">
        <f>IF(L259="","",ROUND(L259-N(I259),2))</f>
        <v/>
      </c>
      <c r="N259" s="18">
        <f>IF(OR(A259&amp;""="",H259="تم التسليم",NOT(ISNUMBER(G259))),"",'الإعدادات'!$B$4-G259)</f>
        <v/>
      </c>
      <c r="O259" s="6">
        <f>IF(A259&amp;""="","",IF(NOT(ISNUMBER(K259)),"خدمة غير مسعّرة",IF(H259="تم التسليم",IF(M259&gt;0,"مسلّم وعليه متبقي",""),IF(N259="","",IF(H259="جاهز",IF(N259&gt;='الإعدادات'!$B$5,"متأخر الاستلام",""),IF(N259&gt;0,"متأخر الغسيل",""))))))</f>
        <v/>
      </c>
      <c r="P259" s="18">
        <f>IF(O259="متأخر الاستلام",COUNTIFS($O$6:$O$1505,"متأخر الاستلام",$N$6:$N$1505,"&gt;"&amp;N259)+COUNTIFS($O$6:O259,"متأخر الاستلام",$N$6:N259,N259),"")</f>
        <v/>
      </c>
    </row>
    <row r="260">
      <c r="A260" s="5" t="n"/>
      <c r="B260" s="13" t="n"/>
      <c r="C260" s="5" t="n"/>
      <c r="D260" s="20" t="n"/>
      <c r="E260" s="5" t="n"/>
      <c r="F260" s="14" t="n"/>
      <c r="G260" s="13" t="n"/>
      <c r="H260" s="5" t="n"/>
      <c r="I260" s="17" t="n"/>
      <c r="J260" s="5" t="n"/>
      <c r="K260" s="19">
        <f>IF(A260&amp;""="","",IFERROR(INDEX('الخدمات'!$B$6:$B$55,MATCH(E260&amp;"",'الخدمات'!$A$6:$A$55,0)),"غير مسعّرة"))</f>
        <v/>
      </c>
      <c r="L260" s="19">
        <f>IF(ISNUMBER(K260),ROUND(N(F260)*K260,2),"")</f>
        <v/>
      </c>
      <c r="M260" s="19">
        <f>IF(L260="","",ROUND(L260-N(I260),2))</f>
        <v/>
      </c>
      <c r="N260" s="18">
        <f>IF(OR(A260&amp;""="",H260="تم التسليم",NOT(ISNUMBER(G260))),"",'الإعدادات'!$B$4-G260)</f>
        <v/>
      </c>
      <c r="O260" s="6">
        <f>IF(A260&amp;""="","",IF(NOT(ISNUMBER(K260)),"خدمة غير مسعّرة",IF(H260="تم التسليم",IF(M260&gt;0,"مسلّم وعليه متبقي",""),IF(N260="","",IF(H260="جاهز",IF(N260&gt;='الإعدادات'!$B$5,"متأخر الاستلام",""),IF(N260&gt;0,"متأخر الغسيل",""))))))</f>
        <v/>
      </c>
      <c r="P260" s="18">
        <f>IF(O260="متأخر الاستلام",COUNTIFS($O$6:$O$1505,"متأخر الاستلام",$N$6:$N$1505,"&gt;"&amp;N260)+COUNTIFS($O$6:O260,"متأخر الاستلام",$N$6:N260,N260),"")</f>
        <v/>
      </c>
    </row>
    <row r="261">
      <c r="A261" s="5" t="n"/>
      <c r="B261" s="13" t="n"/>
      <c r="C261" s="5" t="n"/>
      <c r="D261" s="20" t="n"/>
      <c r="E261" s="5" t="n"/>
      <c r="F261" s="14" t="n"/>
      <c r="G261" s="13" t="n"/>
      <c r="H261" s="5" t="n"/>
      <c r="I261" s="17" t="n"/>
      <c r="J261" s="5" t="n"/>
      <c r="K261" s="19">
        <f>IF(A261&amp;""="","",IFERROR(INDEX('الخدمات'!$B$6:$B$55,MATCH(E261&amp;"",'الخدمات'!$A$6:$A$55,0)),"غير مسعّرة"))</f>
        <v/>
      </c>
      <c r="L261" s="19">
        <f>IF(ISNUMBER(K261),ROUND(N(F261)*K261,2),"")</f>
        <v/>
      </c>
      <c r="M261" s="19">
        <f>IF(L261="","",ROUND(L261-N(I261),2))</f>
        <v/>
      </c>
      <c r="N261" s="18">
        <f>IF(OR(A261&amp;""="",H261="تم التسليم",NOT(ISNUMBER(G261))),"",'الإعدادات'!$B$4-G261)</f>
        <v/>
      </c>
      <c r="O261" s="6">
        <f>IF(A261&amp;""="","",IF(NOT(ISNUMBER(K261)),"خدمة غير مسعّرة",IF(H261="تم التسليم",IF(M261&gt;0,"مسلّم وعليه متبقي",""),IF(N261="","",IF(H261="جاهز",IF(N261&gt;='الإعدادات'!$B$5,"متأخر الاستلام",""),IF(N261&gt;0,"متأخر الغسيل",""))))))</f>
        <v/>
      </c>
      <c r="P261" s="18">
        <f>IF(O261="متأخر الاستلام",COUNTIFS($O$6:$O$1505,"متأخر الاستلام",$N$6:$N$1505,"&gt;"&amp;N261)+COUNTIFS($O$6:O261,"متأخر الاستلام",$N$6:N261,N261),"")</f>
        <v/>
      </c>
    </row>
    <row r="262">
      <c r="A262" s="5" t="n"/>
      <c r="B262" s="13" t="n"/>
      <c r="C262" s="5" t="n"/>
      <c r="D262" s="20" t="n"/>
      <c r="E262" s="5" t="n"/>
      <c r="F262" s="14" t="n"/>
      <c r="G262" s="13" t="n"/>
      <c r="H262" s="5" t="n"/>
      <c r="I262" s="17" t="n"/>
      <c r="J262" s="5" t="n"/>
      <c r="K262" s="19">
        <f>IF(A262&amp;""="","",IFERROR(INDEX('الخدمات'!$B$6:$B$55,MATCH(E262&amp;"",'الخدمات'!$A$6:$A$55,0)),"غير مسعّرة"))</f>
        <v/>
      </c>
      <c r="L262" s="19">
        <f>IF(ISNUMBER(K262),ROUND(N(F262)*K262,2),"")</f>
        <v/>
      </c>
      <c r="M262" s="19">
        <f>IF(L262="","",ROUND(L262-N(I262),2))</f>
        <v/>
      </c>
      <c r="N262" s="18">
        <f>IF(OR(A262&amp;""="",H262="تم التسليم",NOT(ISNUMBER(G262))),"",'الإعدادات'!$B$4-G262)</f>
        <v/>
      </c>
      <c r="O262" s="6">
        <f>IF(A262&amp;""="","",IF(NOT(ISNUMBER(K262)),"خدمة غير مسعّرة",IF(H262="تم التسليم",IF(M262&gt;0,"مسلّم وعليه متبقي",""),IF(N262="","",IF(H262="جاهز",IF(N262&gt;='الإعدادات'!$B$5,"متأخر الاستلام",""),IF(N262&gt;0,"متأخر الغسيل",""))))))</f>
        <v/>
      </c>
      <c r="P262" s="18">
        <f>IF(O262="متأخر الاستلام",COUNTIFS($O$6:$O$1505,"متأخر الاستلام",$N$6:$N$1505,"&gt;"&amp;N262)+COUNTIFS($O$6:O262,"متأخر الاستلام",$N$6:N262,N262),"")</f>
        <v/>
      </c>
    </row>
    <row r="263">
      <c r="A263" s="5" t="n"/>
      <c r="B263" s="13" t="n"/>
      <c r="C263" s="5" t="n"/>
      <c r="D263" s="20" t="n"/>
      <c r="E263" s="5" t="n"/>
      <c r="F263" s="14" t="n"/>
      <c r="G263" s="13" t="n"/>
      <c r="H263" s="5" t="n"/>
      <c r="I263" s="17" t="n"/>
      <c r="J263" s="5" t="n"/>
      <c r="K263" s="19">
        <f>IF(A263&amp;""="","",IFERROR(INDEX('الخدمات'!$B$6:$B$55,MATCH(E263&amp;"",'الخدمات'!$A$6:$A$55,0)),"غير مسعّرة"))</f>
        <v/>
      </c>
      <c r="L263" s="19">
        <f>IF(ISNUMBER(K263),ROUND(N(F263)*K263,2),"")</f>
        <v/>
      </c>
      <c r="M263" s="19">
        <f>IF(L263="","",ROUND(L263-N(I263),2))</f>
        <v/>
      </c>
      <c r="N263" s="18">
        <f>IF(OR(A263&amp;""="",H263="تم التسليم",NOT(ISNUMBER(G263))),"",'الإعدادات'!$B$4-G263)</f>
        <v/>
      </c>
      <c r="O263" s="6">
        <f>IF(A263&amp;""="","",IF(NOT(ISNUMBER(K263)),"خدمة غير مسعّرة",IF(H263="تم التسليم",IF(M263&gt;0,"مسلّم وعليه متبقي",""),IF(N263="","",IF(H263="جاهز",IF(N263&gt;='الإعدادات'!$B$5,"متأخر الاستلام",""),IF(N263&gt;0,"متأخر الغسيل",""))))))</f>
        <v/>
      </c>
      <c r="P263" s="18">
        <f>IF(O263="متأخر الاستلام",COUNTIFS($O$6:$O$1505,"متأخر الاستلام",$N$6:$N$1505,"&gt;"&amp;N263)+COUNTIFS($O$6:O263,"متأخر الاستلام",$N$6:N263,N263),"")</f>
        <v/>
      </c>
    </row>
    <row r="264">
      <c r="A264" s="5" t="n"/>
      <c r="B264" s="13" t="n"/>
      <c r="C264" s="5" t="n"/>
      <c r="D264" s="20" t="n"/>
      <c r="E264" s="5" t="n"/>
      <c r="F264" s="14" t="n"/>
      <c r="G264" s="13" t="n"/>
      <c r="H264" s="5" t="n"/>
      <c r="I264" s="17" t="n"/>
      <c r="J264" s="5" t="n"/>
      <c r="K264" s="19">
        <f>IF(A264&amp;""="","",IFERROR(INDEX('الخدمات'!$B$6:$B$55,MATCH(E264&amp;"",'الخدمات'!$A$6:$A$55,0)),"غير مسعّرة"))</f>
        <v/>
      </c>
      <c r="L264" s="19">
        <f>IF(ISNUMBER(K264),ROUND(N(F264)*K264,2),"")</f>
        <v/>
      </c>
      <c r="M264" s="19">
        <f>IF(L264="","",ROUND(L264-N(I264),2))</f>
        <v/>
      </c>
      <c r="N264" s="18">
        <f>IF(OR(A264&amp;""="",H264="تم التسليم",NOT(ISNUMBER(G264))),"",'الإعدادات'!$B$4-G264)</f>
        <v/>
      </c>
      <c r="O264" s="6">
        <f>IF(A264&amp;""="","",IF(NOT(ISNUMBER(K264)),"خدمة غير مسعّرة",IF(H264="تم التسليم",IF(M264&gt;0,"مسلّم وعليه متبقي",""),IF(N264="","",IF(H264="جاهز",IF(N264&gt;='الإعدادات'!$B$5,"متأخر الاستلام",""),IF(N264&gt;0,"متأخر الغسيل",""))))))</f>
        <v/>
      </c>
      <c r="P264" s="18">
        <f>IF(O264="متأخر الاستلام",COUNTIFS($O$6:$O$1505,"متأخر الاستلام",$N$6:$N$1505,"&gt;"&amp;N264)+COUNTIFS($O$6:O264,"متأخر الاستلام",$N$6:N264,N264),"")</f>
        <v/>
      </c>
    </row>
    <row r="265">
      <c r="A265" s="5" t="n"/>
      <c r="B265" s="13" t="n"/>
      <c r="C265" s="5" t="n"/>
      <c r="D265" s="20" t="n"/>
      <c r="E265" s="5" t="n"/>
      <c r="F265" s="14" t="n"/>
      <c r="G265" s="13" t="n"/>
      <c r="H265" s="5" t="n"/>
      <c r="I265" s="17" t="n"/>
      <c r="J265" s="5" t="n"/>
      <c r="K265" s="19">
        <f>IF(A265&amp;""="","",IFERROR(INDEX('الخدمات'!$B$6:$B$55,MATCH(E265&amp;"",'الخدمات'!$A$6:$A$55,0)),"غير مسعّرة"))</f>
        <v/>
      </c>
      <c r="L265" s="19">
        <f>IF(ISNUMBER(K265),ROUND(N(F265)*K265,2),"")</f>
        <v/>
      </c>
      <c r="M265" s="19">
        <f>IF(L265="","",ROUND(L265-N(I265),2))</f>
        <v/>
      </c>
      <c r="N265" s="18">
        <f>IF(OR(A265&amp;""="",H265="تم التسليم",NOT(ISNUMBER(G265))),"",'الإعدادات'!$B$4-G265)</f>
        <v/>
      </c>
      <c r="O265" s="6">
        <f>IF(A265&amp;""="","",IF(NOT(ISNUMBER(K265)),"خدمة غير مسعّرة",IF(H265="تم التسليم",IF(M265&gt;0,"مسلّم وعليه متبقي",""),IF(N265="","",IF(H265="جاهز",IF(N265&gt;='الإعدادات'!$B$5,"متأخر الاستلام",""),IF(N265&gt;0,"متأخر الغسيل",""))))))</f>
        <v/>
      </c>
      <c r="P265" s="18">
        <f>IF(O265="متأخر الاستلام",COUNTIFS($O$6:$O$1505,"متأخر الاستلام",$N$6:$N$1505,"&gt;"&amp;N265)+COUNTIFS($O$6:O265,"متأخر الاستلام",$N$6:N265,N265),"")</f>
        <v/>
      </c>
    </row>
    <row r="266">
      <c r="A266" s="5" t="n"/>
      <c r="B266" s="13" t="n"/>
      <c r="C266" s="5" t="n"/>
      <c r="D266" s="20" t="n"/>
      <c r="E266" s="5" t="n"/>
      <c r="F266" s="14" t="n"/>
      <c r="G266" s="13" t="n"/>
      <c r="H266" s="5" t="n"/>
      <c r="I266" s="17" t="n"/>
      <c r="J266" s="5" t="n"/>
      <c r="K266" s="19">
        <f>IF(A266&amp;""="","",IFERROR(INDEX('الخدمات'!$B$6:$B$55,MATCH(E266&amp;"",'الخدمات'!$A$6:$A$55,0)),"غير مسعّرة"))</f>
        <v/>
      </c>
      <c r="L266" s="19">
        <f>IF(ISNUMBER(K266),ROUND(N(F266)*K266,2),"")</f>
        <v/>
      </c>
      <c r="M266" s="19">
        <f>IF(L266="","",ROUND(L266-N(I266),2))</f>
        <v/>
      </c>
      <c r="N266" s="18">
        <f>IF(OR(A266&amp;""="",H266="تم التسليم",NOT(ISNUMBER(G266))),"",'الإعدادات'!$B$4-G266)</f>
        <v/>
      </c>
      <c r="O266" s="6">
        <f>IF(A266&amp;""="","",IF(NOT(ISNUMBER(K266)),"خدمة غير مسعّرة",IF(H266="تم التسليم",IF(M266&gt;0,"مسلّم وعليه متبقي",""),IF(N266="","",IF(H266="جاهز",IF(N266&gt;='الإعدادات'!$B$5,"متأخر الاستلام",""),IF(N266&gt;0,"متأخر الغسيل",""))))))</f>
        <v/>
      </c>
      <c r="P266" s="18">
        <f>IF(O266="متأخر الاستلام",COUNTIFS($O$6:$O$1505,"متأخر الاستلام",$N$6:$N$1505,"&gt;"&amp;N266)+COUNTIFS($O$6:O266,"متأخر الاستلام",$N$6:N266,N266),"")</f>
        <v/>
      </c>
    </row>
    <row r="267">
      <c r="A267" s="5" t="n"/>
      <c r="B267" s="13" t="n"/>
      <c r="C267" s="5" t="n"/>
      <c r="D267" s="20" t="n"/>
      <c r="E267" s="5" t="n"/>
      <c r="F267" s="14" t="n"/>
      <c r="G267" s="13" t="n"/>
      <c r="H267" s="5" t="n"/>
      <c r="I267" s="17" t="n"/>
      <c r="J267" s="5" t="n"/>
      <c r="K267" s="19">
        <f>IF(A267&amp;""="","",IFERROR(INDEX('الخدمات'!$B$6:$B$55,MATCH(E267&amp;"",'الخدمات'!$A$6:$A$55,0)),"غير مسعّرة"))</f>
        <v/>
      </c>
      <c r="L267" s="19">
        <f>IF(ISNUMBER(K267),ROUND(N(F267)*K267,2),"")</f>
        <v/>
      </c>
      <c r="M267" s="19">
        <f>IF(L267="","",ROUND(L267-N(I267),2))</f>
        <v/>
      </c>
      <c r="N267" s="18">
        <f>IF(OR(A267&amp;""="",H267="تم التسليم",NOT(ISNUMBER(G267))),"",'الإعدادات'!$B$4-G267)</f>
        <v/>
      </c>
      <c r="O267" s="6">
        <f>IF(A267&amp;""="","",IF(NOT(ISNUMBER(K267)),"خدمة غير مسعّرة",IF(H267="تم التسليم",IF(M267&gt;0,"مسلّم وعليه متبقي",""),IF(N267="","",IF(H267="جاهز",IF(N267&gt;='الإعدادات'!$B$5,"متأخر الاستلام",""),IF(N267&gt;0,"متأخر الغسيل",""))))))</f>
        <v/>
      </c>
      <c r="P267" s="18">
        <f>IF(O267="متأخر الاستلام",COUNTIFS($O$6:$O$1505,"متأخر الاستلام",$N$6:$N$1505,"&gt;"&amp;N267)+COUNTIFS($O$6:O267,"متأخر الاستلام",$N$6:N267,N267),"")</f>
        <v/>
      </c>
    </row>
    <row r="268">
      <c r="A268" s="5" t="n"/>
      <c r="B268" s="13" t="n"/>
      <c r="C268" s="5" t="n"/>
      <c r="D268" s="20" t="n"/>
      <c r="E268" s="5" t="n"/>
      <c r="F268" s="14" t="n"/>
      <c r="G268" s="13" t="n"/>
      <c r="H268" s="5" t="n"/>
      <c r="I268" s="17" t="n"/>
      <c r="J268" s="5" t="n"/>
      <c r="K268" s="19">
        <f>IF(A268&amp;""="","",IFERROR(INDEX('الخدمات'!$B$6:$B$55,MATCH(E268&amp;"",'الخدمات'!$A$6:$A$55,0)),"غير مسعّرة"))</f>
        <v/>
      </c>
      <c r="L268" s="19">
        <f>IF(ISNUMBER(K268),ROUND(N(F268)*K268,2),"")</f>
        <v/>
      </c>
      <c r="M268" s="19">
        <f>IF(L268="","",ROUND(L268-N(I268),2))</f>
        <v/>
      </c>
      <c r="N268" s="18">
        <f>IF(OR(A268&amp;""="",H268="تم التسليم",NOT(ISNUMBER(G268))),"",'الإعدادات'!$B$4-G268)</f>
        <v/>
      </c>
      <c r="O268" s="6">
        <f>IF(A268&amp;""="","",IF(NOT(ISNUMBER(K268)),"خدمة غير مسعّرة",IF(H268="تم التسليم",IF(M268&gt;0,"مسلّم وعليه متبقي",""),IF(N268="","",IF(H268="جاهز",IF(N268&gt;='الإعدادات'!$B$5,"متأخر الاستلام",""),IF(N268&gt;0,"متأخر الغسيل",""))))))</f>
        <v/>
      </c>
      <c r="P268" s="18">
        <f>IF(O268="متأخر الاستلام",COUNTIFS($O$6:$O$1505,"متأخر الاستلام",$N$6:$N$1505,"&gt;"&amp;N268)+COUNTIFS($O$6:O268,"متأخر الاستلام",$N$6:N268,N268),"")</f>
        <v/>
      </c>
    </row>
    <row r="269">
      <c r="A269" s="5" t="n"/>
      <c r="B269" s="13" t="n"/>
      <c r="C269" s="5" t="n"/>
      <c r="D269" s="20" t="n"/>
      <c r="E269" s="5" t="n"/>
      <c r="F269" s="14" t="n"/>
      <c r="G269" s="13" t="n"/>
      <c r="H269" s="5" t="n"/>
      <c r="I269" s="17" t="n"/>
      <c r="J269" s="5" t="n"/>
      <c r="K269" s="19">
        <f>IF(A269&amp;""="","",IFERROR(INDEX('الخدمات'!$B$6:$B$55,MATCH(E269&amp;"",'الخدمات'!$A$6:$A$55,0)),"غير مسعّرة"))</f>
        <v/>
      </c>
      <c r="L269" s="19">
        <f>IF(ISNUMBER(K269),ROUND(N(F269)*K269,2),"")</f>
        <v/>
      </c>
      <c r="M269" s="19">
        <f>IF(L269="","",ROUND(L269-N(I269),2))</f>
        <v/>
      </c>
      <c r="N269" s="18">
        <f>IF(OR(A269&amp;""="",H269="تم التسليم",NOT(ISNUMBER(G269))),"",'الإعدادات'!$B$4-G269)</f>
        <v/>
      </c>
      <c r="O269" s="6">
        <f>IF(A269&amp;""="","",IF(NOT(ISNUMBER(K269)),"خدمة غير مسعّرة",IF(H269="تم التسليم",IF(M269&gt;0,"مسلّم وعليه متبقي",""),IF(N269="","",IF(H269="جاهز",IF(N269&gt;='الإعدادات'!$B$5,"متأخر الاستلام",""),IF(N269&gt;0,"متأخر الغسيل",""))))))</f>
        <v/>
      </c>
      <c r="P269" s="18">
        <f>IF(O269="متأخر الاستلام",COUNTIFS($O$6:$O$1505,"متأخر الاستلام",$N$6:$N$1505,"&gt;"&amp;N269)+COUNTIFS($O$6:O269,"متأخر الاستلام",$N$6:N269,N269),"")</f>
        <v/>
      </c>
    </row>
    <row r="270">
      <c r="A270" s="5" t="n"/>
      <c r="B270" s="13" t="n"/>
      <c r="C270" s="5" t="n"/>
      <c r="D270" s="20" t="n"/>
      <c r="E270" s="5" t="n"/>
      <c r="F270" s="14" t="n"/>
      <c r="G270" s="13" t="n"/>
      <c r="H270" s="5" t="n"/>
      <c r="I270" s="17" t="n"/>
      <c r="J270" s="5" t="n"/>
      <c r="K270" s="19">
        <f>IF(A270&amp;""="","",IFERROR(INDEX('الخدمات'!$B$6:$B$55,MATCH(E270&amp;"",'الخدمات'!$A$6:$A$55,0)),"غير مسعّرة"))</f>
        <v/>
      </c>
      <c r="L270" s="19">
        <f>IF(ISNUMBER(K270),ROUND(N(F270)*K270,2),"")</f>
        <v/>
      </c>
      <c r="M270" s="19">
        <f>IF(L270="","",ROUND(L270-N(I270),2))</f>
        <v/>
      </c>
      <c r="N270" s="18">
        <f>IF(OR(A270&amp;""="",H270="تم التسليم",NOT(ISNUMBER(G270))),"",'الإعدادات'!$B$4-G270)</f>
        <v/>
      </c>
      <c r="O270" s="6">
        <f>IF(A270&amp;""="","",IF(NOT(ISNUMBER(K270)),"خدمة غير مسعّرة",IF(H270="تم التسليم",IF(M270&gt;0,"مسلّم وعليه متبقي",""),IF(N270="","",IF(H270="جاهز",IF(N270&gt;='الإعدادات'!$B$5,"متأخر الاستلام",""),IF(N270&gt;0,"متأخر الغسيل",""))))))</f>
        <v/>
      </c>
      <c r="P270" s="18">
        <f>IF(O270="متأخر الاستلام",COUNTIFS($O$6:$O$1505,"متأخر الاستلام",$N$6:$N$1505,"&gt;"&amp;N270)+COUNTIFS($O$6:O270,"متأخر الاستلام",$N$6:N270,N270),"")</f>
        <v/>
      </c>
    </row>
    <row r="271">
      <c r="A271" s="5" t="n"/>
      <c r="B271" s="13" t="n"/>
      <c r="C271" s="5" t="n"/>
      <c r="D271" s="20" t="n"/>
      <c r="E271" s="5" t="n"/>
      <c r="F271" s="14" t="n"/>
      <c r="G271" s="13" t="n"/>
      <c r="H271" s="5" t="n"/>
      <c r="I271" s="17" t="n"/>
      <c r="J271" s="5" t="n"/>
      <c r="K271" s="19">
        <f>IF(A271&amp;""="","",IFERROR(INDEX('الخدمات'!$B$6:$B$55,MATCH(E271&amp;"",'الخدمات'!$A$6:$A$55,0)),"غير مسعّرة"))</f>
        <v/>
      </c>
      <c r="L271" s="19">
        <f>IF(ISNUMBER(K271),ROUND(N(F271)*K271,2),"")</f>
        <v/>
      </c>
      <c r="M271" s="19">
        <f>IF(L271="","",ROUND(L271-N(I271),2))</f>
        <v/>
      </c>
      <c r="N271" s="18">
        <f>IF(OR(A271&amp;""="",H271="تم التسليم",NOT(ISNUMBER(G271))),"",'الإعدادات'!$B$4-G271)</f>
        <v/>
      </c>
      <c r="O271" s="6">
        <f>IF(A271&amp;""="","",IF(NOT(ISNUMBER(K271)),"خدمة غير مسعّرة",IF(H271="تم التسليم",IF(M271&gt;0,"مسلّم وعليه متبقي",""),IF(N271="","",IF(H271="جاهز",IF(N271&gt;='الإعدادات'!$B$5,"متأخر الاستلام",""),IF(N271&gt;0,"متأخر الغسيل",""))))))</f>
        <v/>
      </c>
      <c r="P271" s="18">
        <f>IF(O271="متأخر الاستلام",COUNTIFS($O$6:$O$1505,"متأخر الاستلام",$N$6:$N$1505,"&gt;"&amp;N271)+COUNTIFS($O$6:O271,"متأخر الاستلام",$N$6:N271,N271),"")</f>
        <v/>
      </c>
    </row>
    <row r="272">
      <c r="A272" s="5" t="n"/>
      <c r="B272" s="13" t="n"/>
      <c r="C272" s="5" t="n"/>
      <c r="D272" s="20" t="n"/>
      <c r="E272" s="5" t="n"/>
      <c r="F272" s="14" t="n"/>
      <c r="G272" s="13" t="n"/>
      <c r="H272" s="5" t="n"/>
      <c r="I272" s="17" t="n"/>
      <c r="J272" s="5" t="n"/>
      <c r="K272" s="19">
        <f>IF(A272&amp;""="","",IFERROR(INDEX('الخدمات'!$B$6:$B$55,MATCH(E272&amp;"",'الخدمات'!$A$6:$A$55,0)),"غير مسعّرة"))</f>
        <v/>
      </c>
      <c r="L272" s="19">
        <f>IF(ISNUMBER(K272),ROUND(N(F272)*K272,2),"")</f>
        <v/>
      </c>
      <c r="M272" s="19">
        <f>IF(L272="","",ROUND(L272-N(I272),2))</f>
        <v/>
      </c>
      <c r="N272" s="18">
        <f>IF(OR(A272&amp;""="",H272="تم التسليم",NOT(ISNUMBER(G272))),"",'الإعدادات'!$B$4-G272)</f>
        <v/>
      </c>
      <c r="O272" s="6">
        <f>IF(A272&amp;""="","",IF(NOT(ISNUMBER(K272)),"خدمة غير مسعّرة",IF(H272="تم التسليم",IF(M272&gt;0,"مسلّم وعليه متبقي",""),IF(N272="","",IF(H272="جاهز",IF(N272&gt;='الإعدادات'!$B$5,"متأخر الاستلام",""),IF(N272&gt;0,"متأخر الغسيل",""))))))</f>
        <v/>
      </c>
      <c r="P272" s="18">
        <f>IF(O272="متأخر الاستلام",COUNTIFS($O$6:$O$1505,"متأخر الاستلام",$N$6:$N$1505,"&gt;"&amp;N272)+COUNTIFS($O$6:O272,"متأخر الاستلام",$N$6:N272,N272),"")</f>
        <v/>
      </c>
    </row>
    <row r="273">
      <c r="A273" s="5" t="n"/>
      <c r="B273" s="13" t="n"/>
      <c r="C273" s="5" t="n"/>
      <c r="D273" s="20" t="n"/>
      <c r="E273" s="5" t="n"/>
      <c r="F273" s="14" t="n"/>
      <c r="G273" s="13" t="n"/>
      <c r="H273" s="5" t="n"/>
      <c r="I273" s="17" t="n"/>
      <c r="J273" s="5" t="n"/>
      <c r="K273" s="19">
        <f>IF(A273&amp;""="","",IFERROR(INDEX('الخدمات'!$B$6:$B$55,MATCH(E273&amp;"",'الخدمات'!$A$6:$A$55,0)),"غير مسعّرة"))</f>
        <v/>
      </c>
      <c r="L273" s="19">
        <f>IF(ISNUMBER(K273),ROUND(N(F273)*K273,2),"")</f>
        <v/>
      </c>
      <c r="M273" s="19">
        <f>IF(L273="","",ROUND(L273-N(I273),2))</f>
        <v/>
      </c>
      <c r="N273" s="18">
        <f>IF(OR(A273&amp;""="",H273="تم التسليم",NOT(ISNUMBER(G273))),"",'الإعدادات'!$B$4-G273)</f>
        <v/>
      </c>
      <c r="O273" s="6">
        <f>IF(A273&amp;""="","",IF(NOT(ISNUMBER(K273)),"خدمة غير مسعّرة",IF(H273="تم التسليم",IF(M273&gt;0,"مسلّم وعليه متبقي",""),IF(N273="","",IF(H273="جاهز",IF(N273&gt;='الإعدادات'!$B$5,"متأخر الاستلام",""),IF(N273&gt;0,"متأخر الغسيل",""))))))</f>
        <v/>
      </c>
      <c r="P273" s="18">
        <f>IF(O273="متأخر الاستلام",COUNTIFS($O$6:$O$1505,"متأخر الاستلام",$N$6:$N$1505,"&gt;"&amp;N273)+COUNTIFS($O$6:O273,"متأخر الاستلام",$N$6:N273,N273),"")</f>
        <v/>
      </c>
    </row>
    <row r="274">
      <c r="A274" s="5" t="n"/>
      <c r="B274" s="13" t="n"/>
      <c r="C274" s="5" t="n"/>
      <c r="D274" s="20" t="n"/>
      <c r="E274" s="5" t="n"/>
      <c r="F274" s="14" t="n"/>
      <c r="G274" s="13" t="n"/>
      <c r="H274" s="5" t="n"/>
      <c r="I274" s="17" t="n"/>
      <c r="J274" s="5" t="n"/>
      <c r="K274" s="19">
        <f>IF(A274&amp;""="","",IFERROR(INDEX('الخدمات'!$B$6:$B$55,MATCH(E274&amp;"",'الخدمات'!$A$6:$A$55,0)),"غير مسعّرة"))</f>
        <v/>
      </c>
      <c r="L274" s="19">
        <f>IF(ISNUMBER(K274),ROUND(N(F274)*K274,2),"")</f>
        <v/>
      </c>
      <c r="M274" s="19">
        <f>IF(L274="","",ROUND(L274-N(I274),2))</f>
        <v/>
      </c>
      <c r="N274" s="18">
        <f>IF(OR(A274&amp;""="",H274="تم التسليم",NOT(ISNUMBER(G274))),"",'الإعدادات'!$B$4-G274)</f>
        <v/>
      </c>
      <c r="O274" s="6">
        <f>IF(A274&amp;""="","",IF(NOT(ISNUMBER(K274)),"خدمة غير مسعّرة",IF(H274="تم التسليم",IF(M274&gt;0,"مسلّم وعليه متبقي",""),IF(N274="","",IF(H274="جاهز",IF(N274&gt;='الإعدادات'!$B$5,"متأخر الاستلام",""),IF(N274&gt;0,"متأخر الغسيل",""))))))</f>
        <v/>
      </c>
      <c r="P274" s="18">
        <f>IF(O274="متأخر الاستلام",COUNTIFS($O$6:$O$1505,"متأخر الاستلام",$N$6:$N$1505,"&gt;"&amp;N274)+COUNTIFS($O$6:O274,"متأخر الاستلام",$N$6:N274,N274),"")</f>
        <v/>
      </c>
    </row>
    <row r="275">
      <c r="A275" s="5" t="n"/>
      <c r="B275" s="13" t="n"/>
      <c r="C275" s="5" t="n"/>
      <c r="D275" s="20" t="n"/>
      <c r="E275" s="5" t="n"/>
      <c r="F275" s="14" t="n"/>
      <c r="G275" s="13" t="n"/>
      <c r="H275" s="5" t="n"/>
      <c r="I275" s="17" t="n"/>
      <c r="J275" s="5" t="n"/>
      <c r="K275" s="19">
        <f>IF(A275&amp;""="","",IFERROR(INDEX('الخدمات'!$B$6:$B$55,MATCH(E275&amp;"",'الخدمات'!$A$6:$A$55,0)),"غير مسعّرة"))</f>
        <v/>
      </c>
      <c r="L275" s="19">
        <f>IF(ISNUMBER(K275),ROUND(N(F275)*K275,2),"")</f>
        <v/>
      </c>
      <c r="M275" s="19">
        <f>IF(L275="","",ROUND(L275-N(I275),2))</f>
        <v/>
      </c>
      <c r="N275" s="18">
        <f>IF(OR(A275&amp;""="",H275="تم التسليم",NOT(ISNUMBER(G275))),"",'الإعدادات'!$B$4-G275)</f>
        <v/>
      </c>
      <c r="O275" s="6">
        <f>IF(A275&amp;""="","",IF(NOT(ISNUMBER(K275)),"خدمة غير مسعّرة",IF(H275="تم التسليم",IF(M275&gt;0,"مسلّم وعليه متبقي",""),IF(N275="","",IF(H275="جاهز",IF(N275&gt;='الإعدادات'!$B$5,"متأخر الاستلام",""),IF(N275&gt;0,"متأخر الغسيل",""))))))</f>
        <v/>
      </c>
      <c r="P275" s="18">
        <f>IF(O275="متأخر الاستلام",COUNTIFS($O$6:$O$1505,"متأخر الاستلام",$N$6:$N$1505,"&gt;"&amp;N275)+COUNTIFS($O$6:O275,"متأخر الاستلام",$N$6:N275,N275),"")</f>
        <v/>
      </c>
    </row>
    <row r="276">
      <c r="A276" s="5" t="n"/>
      <c r="B276" s="13" t="n"/>
      <c r="C276" s="5" t="n"/>
      <c r="D276" s="20" t="n"/>
      <c r="E276" s="5" t="n"/>
      <c r="F276" s="14" t="n"/>
      <c r="G276" s="13" t="n"/>
      <c r="H276" s="5" t="n"/>
      <c r="I276" s="17" t="n"/>
      <c r="J276" s="5" t="n"/>
      <c r="K276" s="19">
        <f>IF(A276&amp;""="","",IFERROR(INDEX('الخدمات'!$B$6:$B$55,MATCH(E276&amp;"",'الخدمات'!$A$6:$A$55,0)),"غير مسعّرة"))</f>
        <v/>
      </c>
      <c r="L276" s="19">
        <f>IF(ISNUMBER(K276),ROUND(N(F276)*K276,2),"")</f>
        <v/>
      </c>
      <c r="M276" s="19">
        <f>IF(L276="","",ROUND(L276-N(I276),2))</f>
        <v/>
      </c>
      <c r="N276" s="18">
        <f>IF(OR(A276&amp;""="",H276="تم التسليم",NOT(ISNUMBER(G276))),"",'الإعدادات'!$B$4-G276)</f>
        <v/>
      </c>
      <c r="O276" s="6">
        <f>IF(A276&amp;""="","",IF(NOT(ISNUMBER(K276)),"خدمة غير مسعّرة",IF(H276="تم التسليم",IF(M276&gt;0,"مسلّم وعليه متبقي",""),IF(N276="","",IF(H276="جاهز",IF(N276&gt;='الإعدادات'!$B$5,"متأخر الاستلام",""),IF(N276&gt;0,"متأخر الغسيل",""))))))</f>
        <v/>
      </c>
      <c r="P276" s="18">
        <f>IF(O276="متأخر الاستلام",COUNTIFS($O$6:$O$1505,"متأخر الاستلام",$N$6:$N$1505,"&gt;"&amp;N276)+COUNTIFS($O$6:O276,"متأخر الاستلام",$N$6:N276,N276),"")</f>
        <v/>
      </c>
    </row>
    <row r="277">
      <c r="A277" s="5" t="n"/>
      <c r="B277" s="13" t="n"/>
      <c r="C277" s="5" t="n"/>
      <c r="D277" s="20" t="n"/>
      <c r="E277" s="5" t="n"/>
      <c r="F277" s="14" t="n"/>
      <c r="G277" s="13" t="n"/>
      <c r="H277" s="5" t="n"/>
      <c r="I277" s="17" t="n"/>
      <c r="J277" s="5" t="n"/>
      <c r="K277" s="19">
        <f>IF(A277&amp;""="","",IFERROR(INDEX('الخدمات'!$B$6:$B$55,MATCH(E277&amp;"",'الخدمات'!$A$6:$A$55,0)),"غير مسعّرة"))</f>
        <v/>
      </c>
      <c r="L277" s="19">
        <f>IF(ISNUMBER(K277),ROUND(N(F277)*K277,2),"")</f>
        <v/>
      </c>
      <c r="M277" s="19">
        <f>IF(L277="","",ROUND(L277-N(I277),2))</f>
        <v/>
      </c>
      <c r="N277" s="18">
        <f>IF(OR(A277&amp;""="",H277="تم التسليم",NOT(ISNUMBER(G277))),"",'الإعدادات'!$B$4-G277)</f>
        <v/>
      </c>
      <c r="O277" s="6">
        <f>IF(A277&amp;""="","",IF(NOT(ISNUMBER(K277)),"خدمة غير مسعّرة",IF(H277="تم التسليم",IF(M277&gt;0,"مسلّم وعليه متبقي",""),IF(N277="","",IF(H277="جاهز",IF(N277&gt;='الإعدادات'!$B$5,"متأخر الاستلام",""),IF(N277&gt;0,"متأخر الغسيل",""))))))</f>
        <v/>
      </c>
      <c r="P277" s="18">
        <f>IF(O277="متأخر الاستلام",COUNTIFS($O$6:$O$1505,"متأخر الاستلام",$N$6:$N$1505,"&gt;"&amp;N277)+COUNTIFS($O$6:O277,"متأخر الاستلام",$N$6:N277,N277),"")</f>
        <v/>
      </c>
    </row>
    <row r="278">
      <c r="A278" s="5" t="n"/>
      <c r="B278" s="13" t="n"/>
      <c r="C278" s="5" t="n"/>
      <c r="D278" s="20" t="n"/>
      <c r="E278" s="5" t="n"/>
      <c r="F278" s="14" t="n"/>
      <c r="G278" s="13" t="n"/>
      <c r="H278" s="5" t="n"/>
      <c r="I278" s="17" t="n"/>
      <c r="J278" s="5" t="n"/>
      <c r="K278" s="19">
        <f>IF(A278&amp;""="","",IFERROR(INDEX('الخدمات'!$B$6:$B$55,MATCH(E278&amp;"",'الخدمات'!$A$6:$A$55,0)),"غير مسعّرة"))</f>
        <v/>
      </c>
      <c r="L278" s="19">
        <f>IF(ISNUMBER(K278),ROUND(N(F278)*K278,2),"")</f>
        <v/>
      </c>
      <c r="M278" s="19">
        <f>IF(L278="","",ROUND(L278-N(I278),2))</f>
        <v/>
      </c>
      <c r="N278" s="18">
        <f>IF(OR(A278&amp;""="",H278="تم التسليم",NOT(ISNUMBER(G278))),"",'الإعدادات'!$B$4-G278)</f>
        <v/>
      </c>
      <c r="O278" s="6">
        <f>IF(A278&amp;""="","",IF(NOT(ISNUMBER(K278)),"خدمة غير مسعّرة",IF(H278="تم التسليم",IF(M278&gt;0,"مسلّم وعليه متبقي",""),IF(N278="","",IF(H278="جاهز",IF(N278&gt;='الإعدادات'!$B$5,"متأخر الاستلام",""),IF(N278&gt;0,"متأخر الغسيل",""))))))</f>
        <v/>
      </c>
      <c r="P278" s="18">
        <f>IF(O278="متأخر الاستلام",COUNTIFS($O$6:$O$1505,"متأخر الاستلام",$N$6:$N$1505,"&gt;"&amp;N278)+COUNTIFS($O$6:O278,"متأخر الاستلام",$N$6:N278,N278),"")</f>
        <v/>
      </c>
    </row>
    <row r="279">
      <c r="A279" s="5" t="n"/>
      <c r="B279" s="13" t="n"/>
      <c r="C279" s="5" t="n"/>
      <c r="D279" s="20" t="n"/>
      <c r="E279" s="5" t="n"/>
      <c r="F279" s="14" t="n"/>
      <c r="G279" s="13" t="n"/>
      <c r="H279" s="5" t="n"/>
      <c r="I279" s="17" t="n"/>
      <c r="J279" s="5" t="n"/>
      <c r="K279" s="19">
        <f>IF(A279&amp;""="","",IFERROR(INDEX('الخدمات'!$B$6:$B$55,MATCH(E279&amp;"",'الخدمات'!$A$6:$A$55,0)),"غير مسعّرة"))</f>
        <v/>
      </c>
      <c r="L279" s="19">
        <f>IF(ISNUMBER(K279),ROUND(N(F279)*K279,2),"")</f>
        <v/>
      </c>
      <c r="M279" s="19">
        <f>IF(L279="","",ROUND(L279-N(I279),2))</f>
        <v/>
      </c>
      <c r="N279" s="18">
        <f>IF(OR(A279&amp;""="",H279="تم التسليم",NOT(ISNUMBER(G279))),"",'الإعدادات'!$B$4-G279)</f>
        <v/>
      </c>
      <c r="O279" s="6">
        <f>IF(A279&amp;""="","",IF(NOT(ISNUMBER(K279)),"خدمة غير مسعّرة",IF(H279="تم التسليم",IF(M279&gt;0,"مسلّم وعليه متبقي",""),IF(N279="","",IF(H279="جاهز",IF(N279&gt;='الإعدادات'!$B$5,"متأخر الاستلام",""),IF(N279&gt;0,"متأخر الغسيل",""))))))</f>
        <v/>
      </c>
      <c r="P279" s="18">
        <f>IF(O279="متأخر الاستلام",COUNTIFS($O$6:$O$1505,"متأخر الاستلام",$N$6:$N$1505,"&gt;"&amp;N279)+COUNTIFS($O$6:O279,"متأخر الاستلام",$N$6:N279,N279),"")</f>
        <v/>
      </c>
    </row>
    <row r="280">
      <c r="A280" s="5" t="n"/>
      <c r="B280" s="13" t="n"/>
      <c r="C280" s="5" t="n"/>
      <c r="D280" s="20" t="n"/>
      <c r="E280" s="5" t="n"/>
      <c r="F280" s="14" t="n"/>
      <c r="G280" s="13" t="n"/>
      <c r="H280" s="5" t="n"/>
      <c r="I280" s="17" t="n"/>
      <c r="J280" s="5" t="n"/>
      <c r="K280" s="19">
        <f>IF(A280&amp;""="","",IFERROR(INDEX('الخدمات'!$B$6:$B$55,MATCH(E280&amp;"",'الخدمات'!$A$6:$A$55,0)),"غير مسعّرة"))</f>
        <v/>
      </c>
      <c r="L280" s="19">
        <f>IF(ISNUMBER(K280),ROUND(N(F280)*K280,2),"")</f>
        <v/>
      </c>
      <c r="M280" s="19">
        <f>IF(L280="","",ROUND(L280-N(I280),2))</f>
        <v/>
      </c>
      <c r="N280" s="18">
        <f>IF(OR(A280&amp;""="",H280="تم التسليم",NOT(ISNUMBER(G280))),"",'الإعدادات'!$B$4-G280)</f>
        <v/>
      </c>
      <c r="O280" s="6">
        <f>IF(A280&amp;""="","",IF(NOT(ISNUMBER(K280)),"خدمة غير مسعّرة",IF(H280="تم التسليم",IF(M280&gt;0,"مسلّم وعليه متبقي",""),IF(N280="","",IF(H280="جاهز",IF(N280&gt;='الإعدادات'!$B$5,"متأخر الاستلام",""),IF(N280&gt;0,"متأخر الغسيل",""))))))</f>
        <v/>
      </c>
      <c r="P280" s="18">
        <f>IF(O280="متأخر الاستلام",COUNTIFS($O$6:$O$1505,"متأخر الاستلام",$N$6:$N$1505,"&gt;"&amp;N280)+COUNTIFS($O$6:O280,"متأخر الاستلام",$N$6:N280,N280),"")</f>
        <v/>
      </c>
    </row>
    <row r="281">
      <c r="A281" s="5" t="n"/>
      <c r="B281" s="13" t="n"/>
      <c r="C281" s="5" t="n"/>
      <c r="D281" s="20" t="n"/>
      <c r="E281" s="5" t="n"/>
      <c r="F281" s="14" t="n"/>
      <c r="G281" s="13" t="n"/>
      <c r="H281" s="5" t="n"/>
      <c r="I281" s="17" t="n"/>
      <c r="J281" s="5" t="n"/>
      <c r="K281" s="19">
        <f>IF(A281&amp;""="","",IFERROR(INDEX('الخدمات'!$B$6:$B$55,MATCH(E281&amp;"",'الخدمات'!$A$6:$A$55,0)),"غير مسعّرة"))</f>
        <v/>
      </c>
      <c r="L281" s="19">
        <f>IF(ISNUMBER(K281),ROUND(N(F281)*K281,2),"")</f>
        <v/>
      </c>
      <c r="M281" s="19">
        <f>IF(L281="","",ROUND(L281-N(I281),2))</f>
        <v/>
      </c>
      <c r="N281" s="18">
        <f>IF(OR(A281&amp;""="",H281="تم التسليم",NOT(ISNUMBER(G281))),"",'الإعدادات'!$B$4-G281)</f>
        <v/>
      </c>
      <c r="O281" s="6">
        <f>IF(A281&amp;""="","",IF(NOT(ISNUMBER(K281)),"خدمة غير مسعّرة",IF(H281="تم التسليم",IF(M281&gt;0,"مسلّم وعليه متبقي",""),IF(N281="","",IF(H281="جاهز",IF(N281&gt;='الإعدادات'!$B$5,"متأخر الاستلام",""),IF(N281&gt;0,"متأخر الغسيل",""))))))</f>
        <v/>
      </c>
      <c r="P281" s="18">
        <f>IF(O281="متأخر الاستلام",COUNTIFS($O$6:$O$1505,"متأخر الاستلام",$N$6:$N$1505,"&gt;"&amp;N281)+COUNTIFS($O$6:O281,"متأخر الاستلام",$N$6:N281,N281),"")</f>
        <v/>
      </c>
    </row>
    <row r="282">
      <c r="A282" s="5" t="n"/>
      <c r="B282" s="13" t="n"/>
      <c r="C282" s="5" t="n"/>
      <c r="D282" s="20" t="n"/>
      <c r="E282" s="5" t="n"/>
      <c r="F282" s="14" t="n"/>
      <c r="G282" s="13" t="n"/>
      <c r="H282" s="5" t="n"/>
      <c r="I282" s="17" t="n"/>
      <c r="J282" s="5" t="n"/>
      <c r="K282" s="19">
        <f>IF(A282&amp;""="","",IFERROR(INDEX('الخدمات'!$B$6:$B$55,MATCH(E282&amp;"",'الخدمات'!$A$6:$A$55,0)),"غير مسعّرة"))</f>
        <v/>
      </c>
      <c r="L282" s="19">
        <f>IF(ISNUMBER(K282),ROUND(N(F282)*K282,2),"")</f>
        <v/>
      </c>
      <c r="M282" s="19">
        <f>IF(L282="","",ROUND(L282-N(I282),2))</f>
        <v/>
      </c>
      <c r="N282" s="18">
        <f>IF(OR(A282&amp;""="",H282="تم التسليم",NOT(ISNUMBER(G282))),"",'الإعدادات'!$B$4-G282)</f>
        <v/>
      </c>
      <c r="O282" s="6">
        <f>IF(A282&amp;""="","",IF(NOT(ISNUMBER(K282)),"خدمة غير مسعّرة",IF(H282="تم التسليم",IF(M282&gt;0,"مسلّم وعليه متبقي",""),IF(N282="","",IF(H282="جاهز",IF(N282&gt;='الإعدادات'!$B$5,"متأخر الاستلام",""),IF(N282&gt;0,"متأخر الغسيل",""))))))</f>
        <v/>
      </c>
      <c r="P282" s="18">
        <f>IF(O282="متأخر الاستلام",COUNTIFS($O$6:$O$1505,"متأخر الاستلام",$N$6:$N$1505,"&gt;"&amp;N282)+COUNTIFS($O$6:O282,"متأخر الاستلام",$N$6:N282,N282),"")</f>
        <v/>
      </c>
    </row>
    <row r="283">
      <c r="A283" s="5" t="n"/>
      <c r="B283" s="13" t="n"/>
      <c r="C283" s="5" t="n"/>
      <c r="D283" s="20" t="n"/>
      <c r="E283" s="5" t="n"/>
      <c r="F283" s="14" t="n"/>
      <c r="G283" s="13" t="n"/>
      <c r="H283" s="5" t="n"/>
      <c r="I283" s="17" t="n"/>
      <c r="J283" s="5" t="n"/>
      <c r="K283" s="19">
        <f>IF(A283&amp;""="","",IFERROR(INDEX('الخدمات'!$B$6:$B$55,MATCH(E283&amp;"",'الخدمات'!$A$6:$A$55,0)),"غير مسعّرة"))</f>
        <v/>
      </c>
      <c r="L283" s="19">
        <f>IF(ISNUMBER(K283),ROUND(N(F283)*K283,2),"")</f>
        <v/>
      </c>
      <c r="M283" s="19">
        <f>IF(L283="","",ROUND(L283-N(I283),2))</f>
        <v/>
      </c>
      <c r="N283" s="18">
        <f>IF(OR(A283&amp;""="",H283="تم التسليم",NOT(ISNUMBER(G283))),"",'الإعدادات'!$B$4-G283)</f>
        <v/>
      </c>
      <c r="O283" s="6">
        <f>IF(A283&amp;""="","",IF(NOT(ISNUMBER(K283)),"خدمة غير مسعّرة",IF(H283="تم التسليم",IF(M283&gt;0,"مسلّم وعليه متبقي",""),IF(N283="","",IF(H283="جاهز",IF(N283&gt;='الإعدادات'!$B$5,"متأخر الاستلام",""),IF(N283&gt;0,"متأخر الغسيل",""))))))</f>
        <v/>
      </c>
      <c r="P283" s="18">
        <f>IF(O283="متأخر الاستلام",COUNTIFS($O$6:$O$1505,"متأخر الاستلام",$N$6:$N$1505,"&gt;"&amp;N283)+COUNTIFS($O$6:O283,"متأخر الاستلام",$N$6:N283,N283),"")</f>
        <v/>
      </c>
    </row>
    <row r="284">
      <c r="A284" s="5" t="n"/>
      <c r="B284" s="13" t="n"/>
      <c r="C284" s="5" t="n"/>
      <c r="D284" s="20" t="n"/>
      <c r="E284" s="5" t="n"/>
      <c r="F284" s="14" t="n"/>
      <c r="G284" s="13" t="n"/>
      <c r="H284" s="5" t="n"/>
      <c r="I284" s="17" t="n"/>
      <c r="J284" s="5" t="n"/>
      <c r="K284" s="19">
        <f>IF(A284&amp;""="","",IFERROR(INDEX('الخدمات'!$B$6:$B$55,MATCH(E284&amp;"",'الخدمات'!$A$6:$A$55,0)),"غير مسعّرة"))</f>
        <v/>
      </c>
      <c r="L284" s="19">
        <f>IF(ISNUMBER(K284),ROUND(N(F284)*K284,2),"")</f>
        <v/>
      </c>
      <c r="M284" s="19">
        <f>IF(L284="","",ROUND(L284-N(I284),2))</f>
        <v/>
      </c>
      <c r="N284" s="18">
        <f>IF(OR(A284&amp;""="",H284="تم التسليم",NOT(ISNUMBER(G284))),"",'الإعدادات'!$B$4-G284)</f>
        <v/>
      </c>
      <c r="O284" s="6">
        <f>IF(A284&amp;""="","",IF(NOT(ISNUMBER(K284)),"خدمة غير مسعّرة",IF(H284="تم التسليم",IF(M284&gt;0,"مسلّم وعليه متبقي",""),IF(N284="","",IF(H284="جاهز",IF(N284&gt;='الإعدادات'!$B$5,"متأخر الاستلام",""),IF(N284&gt;0,"متأخر الغسيل",""))))))</f>
        <v/>
      </c>
      <c r="P284" s="18">
        <f>IF(O284="متأخر الاستلام",COUNTIFS($O$6:$O$1505,"متأخر الاستلام",$N$6:$N$1505,"&gt;"&amp;N284)+COUNTIFS($O$6:O284,"متأخر الاستلام",$N$6:N284,N284),"")</f>
        <v/>
      </c>
    </row>
    <row r="285">
      <c r="A285" s="5" t="n"/>
      <c r="B285" s="13" t="n"/>
      <c r="C285" s="5" t="n"/>
      <c r="D285" s="20" t="n"/>
      <c r="E285" s="5" t="n"/>
      <c r="F285" s="14" t="n"/>
      <c r="G285" s="13" t="n"/>
      <c r="H285" s="5" t="n"/>
      <c r="I285" s="17" t="n"/>
      <c r="J285" s="5" t="n"/>
      <c r="K285" s="19">
        <f>IF(A285&amp;""="","",IFERROR(INDEX('الخدمات'!$B$6:$B$55,MATCH(E285&amp;"",'الخدمات'!$A$6:$A$55,0)),"غير مسعّرة"))</f>
        <v/>
      </c>
      <c r="L285" s="19">
        <f>IF(ISNUMBER(K285),ROUND(N(F285)*K285,2),"")</f>
        <v/>
      </c>
      <c r="M285" s="19">
        <f>IF(L285="","",ROUND(L285-N(I285),2))</f>
        <v/>
      </c>
      <c r="N285" s="18">
        <f>IF(OR(A285&amp;""="",H285="تم التسليم",NOT(ISNUMBER(G285))),"",'الإعدادات'!$B$4-G285)</f>
        <v/>
      </c>
      <c r="O285" s="6">
        <f>IF(A285&amp;""="","",IF(NOT(ISNUMBER(K285)),"خدمة غير مسعّرة",IF(H285="تم التسليم",IF(M285&gt;0,"مسلّم وعليه متبقي",""),IF(N285="","",IF(H285="جاهز",IF(N285&gt;='الإعدادات'!$B$5,"متأخر الاستلام",""),IF(N285&gt;0,"متأخر الغسيل",""))))))</f>
        <v/>
      </c>
      <c r="P285" s="18">
        <f>IF(O285="متأخر الاستلام",COUNTIFS($O$6:$O$1505,"متأخر الاستلام",$N$6:$N$1505,"&gt;"&amp;N285)+COUNTIFS($O$6:O285,"متأخر الاستلام",$N$6:N285,N285),"")</f>
        <v/>
      </c>
    </row>
    <row r="286">
      <c r="A286" s="5" t="n"/>
      <c r="B286" s="13" t="n"/>
      <c r="C286" s="5" t="n"/>
      <c r="D286" s="20" t="n"/>
      <c r="E286" s="5" t="n"/>
      <c r="F286" s="14" t="n"/>
      <c r="G286" s="13" t="n"/>
      <c r="H286" s="5" t="n"/>
      <c r="I286" s="17" t="n"/>
      <c r="J286" s="5" t="n"/>
      <c r="K286" s="19">
        <f>IF(A286&amp;""="","",IFERROR(INDEX('الخدمات'!$B$6:$B$55,MATCH(E286&amp;"",'الخدمات'!$A$6:$A$55,0)),"غير مسعّرة"))</f>
        <v/>
      </c>
      <c r="L286" s="19">
        <f>IF(ISNUMBER(K286),ROUND(N(F286)*K286,2),"")</f>
        <v/>
      </c>
      <c r="M286" s="19">
        <f>IF(L286="","",ROUND(L286-N(I286),2))</f>
        <v/>
      </c>
      <c r="N286" s="18">
        <f>IF(OR(A286&amp;""="",H286="تم التسليم",NOT(ISNUMBER(G286))),"",'الإعدادات'!$B$4-G286)</f>
        <v/>
      </c>
      <c r="O286" s="6">
        <f>IF(A286&amp;""="","",IF(NOT(ISNUMBER(K286)),"خدمة غير مسعّرة",IF(H286="تم التسليم",IF(M286&gt;0,"مسلّم وعليه متبقي",""),IF(N286="","",IF(H286="جاهز",IF(N286&gt;='الإعدادات'!$B$5,"متأخر الاستلام",""),IF(N286&gt;0,"متأخر الغسيل",""))))))</f>
        <v/>
      </c>
      <c r="P286" s="18">
        <f>IF(O286="متأخر الاستلام",COUNTIFS($O$6:$O$1505,"متأخر الاستلام",$N$6:$N$1505,"&gt;"&amp;N286)+COUNTIFS($O$6:O286,"متأخر الاستلام",$N$6:N286,N286),"")</f>
        <v/>
      </c>
    </row>
    <row r="287">
      <c r="A287" s="5" t="n"/>
      <c r="B287" s="13" t="n"/>
      <c r="C287" s="5" t="n"/>
      <c r="D287" s="20" t="n"/>
      <c r="E287" s="5" t="n"/>
      <c r="F287" s="14" t="n"/>
      <c r="G287" s="13" t="n"/>
      <c r="H287" s="5" t="n"/>
      <c r="I287" s="17" t="n"/>
      <c r="J287" s="5" t="n"/>
      <c r="K287" s="19">
        <f>IF(A287&amp;""="","",IFERROR(INDEX('الخدمات'!$B$6:$B$55,MATCH(E287&amp;"",'الخدمات'!$A$6:$A$55,0)),"غير مسعّرة"))</f>
        <v/>
      </c>
      <c r="L287" s="19">
        <f>IF(ISNUMBER(K287),ROUND(N(F287)*K287,2),"")</f>
        <v/>
      </c>
      <c r="M287" s="19">
        <f>IF(L287="","",ROUND(L287-N(I287),2))</f>
        <v/>
      </c>
      <c r="N287" s="18">
        <f>IF(OR(A287&amp;""="",H287="تم التسليم",NOT(ISNUMBER(G287))),"",'الإعدادات'!$B$4-G287)</f>
        <v/>
      </c>
      <c r="O287" s="6">
        <f>IF(A287&amp;""="","",IF(NOT(ISNUMBER(K287)),"خدمة غير مسعّرة",IF(H287="تم التسليم",IF(M287&gt;0,"مسلّم وعليه متبقي",""),IF(N287="","",IF(H287="جاهز",IF(N287&gt;='الإعدادات'!$B$5,"متأخر الاستلام",""),IF(N287&gt;0,"متأخر الغسيل",""))))))</f>
        <v/>
      </c>
      <c r="P287" s="18">
        <f>IF(O287="متأخر الاستلام",COUNTIFS($O$6:$O$1505,"متأخر الاستلام",$N$6:$N$1505,"&gt;"&amp;N287)+COUNTIFS($O$6:O287,"متأخر الاستلام",$N$6:N287,N287),"")</f>
        <v/>
      </c>
    </row>
    <row r="288">
      <c r="A288" s="5" t="n"/>
      <c r="B288" s="13" t="n"/>
      <c r="C288" s="5" t="n"/>
      <c r="D288" s="20" t="n"/>
      <c r="E288" s="5" t="n"/>
      <c r="F288" s="14" t="n"/>
      <c r="G288" s="13" t="n"/>
      <c r="H288" s="5" t="n"/>
      <c r="I288" s="17" t="n"/>
      <c r="J288" s="5" t="n"/>
      <c r="K288" s="19">
        <f>IF(A288&amp;""="","",IFERROR(INDEX('الخدمات'!$B$6:$B$55,MATCH(E288&amp;"",'الخدمات'!$A$6:$A$55,0)),"غير مسعّرة"))</f>
        <v/>
      </c>
      <c r="L288" s="19">
        <f>IF(ISNUMBER(K288),ROUND(N(F288)*K288,2),"")</f>
        <v/>
      </c>
      <c r="M288" s="19">
        <f>IF(L288="","",ROUND(L288-N(I288),2))</f>
        <v/>
      </c>
      <c r="N288" s="18">
        <f>IF(OR(A288&amp;""="",H288="تم التسليم",NOT(ISNUMBER(G288))),"",'الإعدادات'!$B$4-G288)</f>
        <v/>
      </c>
      <c r="O288" s="6">
        <f>IF(A288&amp;""="","",IF(NOT(ISNUMBER(K288)),"خدمة غير مسعّرة",IF(H288="تم التسليم",IF(M288&gt;0,"مسلّم وعليه متبقي",""),IF(N288="","",IF(H288="جاهز",IF(N288&gt;='الإعدادات'!$B$5,"متأخر الاستلام",""),IF(N288&gt;0,"متأخر الغسيل",""))))))</f>
        <v/>
      </c>
      <c r="P288" s="18">
        <f>IF(O288="متأخر الاستلام",COUNTIFS($O$6:$O$1505,"متأخر الاستلام",$N$6:$N$1505,"&gt;"&amp;N288)+COUNTIFS($O$6:O288,"متأخر الاستلام",$N$6:N288,N288),"")</f>
        <v/>
      </c>
    </row>
    <row r="289">
      <c r="A289" s="5" t="n"/>
      <c r="B289" s="13" t="n"/>
      <c r="C289" s="5" t="n"/>
      <c r="D289" s="20" t="n"/>
      <c r="E289" s="5" t="n"/>
      <c r="F289" s="14" t="n"/>
      <c r="G289" s="13" t="n"/>
      <c r="H289" s="5" t="n"/>
      <c r="I289" s="17" t="n"/>
      <c r="J289" s="5" t="n"/>
      <c r="K289" s="19">
        <f>IF(A289&amp;""="","",IFERROR(INDEX('الخدمات'!$B$6:$B$55,MATCH(E289&amp;"",'الخدمات'!$A$6:$A$55,0)),"غير مسعّرة"))</f>
        <v/>
      </c>
      <c r="L289" s="19">
        <f>IF(ISNUMBER(K289),ROUND(N(F289)*K289,2),"")</f>
        <v/>
      </c>
      <c r="M289" s="19">
        <f>IF(L289="","",ROUND(L289-N(I289),2))</f>
        <v/>
      </c>
      <c r="N289" s="18">
        <f>IF(OR(A289&amp;""="",H289="تم التسليم",NOT(ISNUMBER(G289))),"",'الإعدادات'!$B$4-G289)</f>
        <v/>
      </c>
      <c r="O289" s="6">
        <f>IF(A289&amp;""="","",IF(NOT(ISNUMBER(K289)),"خدمة غير مسعّرة",IF(H289="تم التسليم",IF(M289&gt;0,"مسلّم وعليه متبقي",""),IF(N289="","",IF(H289="جاهز",IF(N289&gt;='الإعدادات'!$B$5,"متأخر الاستلام",""),IF(N289&gt;0,"متأخر الغسيل",""))))))</f>
        <v/>
      </c>
      <c r="P289" s="18">
        <f>IF(O289="متأخر الاستلام",COUNTIFS($O$6:$O$1505,"متأخر الاستلام",$N$6:$N$1505,"&gt;"&amp;N289)+COUNTIFS($O$6:O289,"متأخر الاستلام",$N$6:N289,N289),"")</f>
        <v/>
      </c>
    </row>
    <row r="290">
      <c r="A290" s="5" t="n"/>
      <c r="B290" s="13" t="n"/>
      <c r="C290" s="5" t="n"/>
      <c r="D290" s="20" t="n"/>
      <c r="E290" s="5" t="n"/>
      <c r="F290" s="14" t="n"/>
      <c r="G290" s="13" t="n"/>
      <c r="H290" s="5" t="n"/>
      <c r="I290" s="17" t="n"/>
      <c r="J290" s="5" t="n"/>
      <c r="K290" s="19">
        <f>IF(A290&amp;""="","",IFERROR(INDEX('الخدمات'!$B$6:$B$55,MATCH(E290&amp;"",'الخدمات'!$A$6:$A$55,0)),"غير مسعّرة"))</f>
        <v/>
      </c>
      <c r="L290" s="19">
        <f>IF(ISNUMBER(K290),ROUND(N(F290)*K290,2),"")</f>
        <v/>
      </c>
      <c r="M290" s="19">
        <f>IF(L290="","",ROUND(L290-N(I290),2))</f>
        <v/>
      </c>
      <c r="N290" s="18">
        <f>IF(OR(A290&amp;""="",H290="تم التسليم",NOT(ISNUMBER(G290))),"",'الإعدادات'!$B$4-G290)</f>
        <v/>
      </c>
      <c r="O290" s="6">
        <f>IF(A290&amp;""="","",IF(NOT(ISNUMBER(K290)),"خدمة غير مسعّرة",IF(H290="تم التسليم",IF(M290&gt;0,"مسلّم وعليه متبقي",""),IF(N290="","",IF(H290="جاهز",IF(N290&gt;='الإعدادات'!$B$5,"متأخر الاستلام",""),IF(N290&gt;0,"متأخر الغسيل",""))))))</f>
        <v/>
      </c>
      <c r="P290" s="18">
        <f>IF(O290="متأخر الاستلام",COUNTIFS($O$6:$O$1505,"متأخر الاستلام",$N$6:$N$1505,"&gt;"&amp;N290)+COUNTIFS($O$6:O290,"متأخر الاستلام",$N$6:N290,N290),"")</f>
        <v/>
      </c>
    </row>
    <row r="291">
      <c r="A291" s="5" t="n"/>
      <c r="B291" s="13" t="n"/>
      <c r="C291" s="5" t="n"/>
      <c r="D291" s="20" t="n"/>
      <c r="E291" s="5" t="n"/>
      <c r="F291" s="14" t="n"/>
      <c r="G291" s="13" t="n"/>
      <c r="H291" s="5" t="n"/>
      <c r="I291" s="17" t="n"/>
      <c r="J291" s="5" t="n"/>
      <c r="K291" s="19">
        <f>IF(A291&amp;""="","",IFERROR(INDEX('الخدمات'!$B$6:$B$55,MATCH(E291&amp;"",'الخدمات'!$A$6:$A$55,0)),"غير مسعّرة"))</f>
        <v/>
      </c>
      <c r="L291" s="19">
        <f>IF(ISNUMBER(K291),ROUND(N(F291)*K291,2),"")</f>
        <v/>
      </c>
      <c r="M291" s="19">
        <f>IF(L291="","",ROUND(L291-N(I291),2))</f>
        <v/>
      </c>
      <c r="N291" s="18">
        <f>IF(OR(A291&amp;""="",H291="تم التسليم",NOT(ISNUMBER(G291))),"",'الإعدادات'!$B$4-G291)</f>
        <v/>
      </c>
      <c r="O291" s="6">
        <f>IF(A291&amp;""="","",IF(NOT(ISNUMBER(K291)),"خدمة غير مسعّرة",IF(H291="تم التسليم",IF(M291&gt;0,"مسلّم وعليه متبقي",""),IF(N291="","",IF(H291="جاهز",IF(N291&gt;='الإعدادات'!$B$5,"متأخر الاستلام",""),IF(N291&gt;0,"متأخر الغسيل",""))))))</f>
        <v/>
      </c>
      <c r="P291" s="18">
        <f>IF(O291="متأخر الاستلام",COUNTIFS($O$6:$O$1505,"متأخر الاستلام",$N$6:$N$1505,"&gt;"&amp;N291)+COUNTIFS($O$6:O291,"متأخر الاستلام",$N$6:N291,N291),"")</f>
        <v/>
      </c>
    </row>
    <row r="292">
      <c r="A292" s="5" t="n"/>
      <c r="B292" s="13" t="n"/>
      <c r="C292" s="5" t="n"/>
      <c r="D292" s="20" t="n"/>
      <c r="E292" s="5" t="n"/>
      <c r="F292" s="14" t="n"/>
      <c r="G292" s="13" t="n"/>
      <c r="H292" s="5" t="n"/>
      <c r="I292" s="17" t="n"/>
      <c r="J292" s="5" t="n"/>
      <c r="K292" s="19">
        <f>IF(A292&amp;""="","",IFERROR(INDEX('الخدمات'!$B$6:$B$55,MATCH(E292&amp;"",'الخدمات'!$A$6:$A$55,0)),"غير مسعّرة"))</f>
        <v/>
      </c>
      <c r="L292" s="19">
        <f>IF(ISNUMBER(K292),ROUND(N(F292)*K292,2),"")</f>
        <v/>
      </c>
      <c r="M292" s="19">
        <f>IF(L292="","",ROUND(L292-N(I292),2))</f>
        <v/>
      </c>
      <c r="N292" s="18">
        <f>IF(OR(A292&amp;""="",H292="تم التسليم",NOT(ISNUMBER(G292))),"",'الإعدادات'!$B$4-G292)</f>
        <v/>
      </c>
      <c r="O292" s="6">
        <f>IF(A292&amp;""="","",IF(NOT(ISNUMBER(K292)),"خدمة غير مسعّرة",IF(H292="تم التسليم",IF(M292&gt;0,"مسلّم وعليه متبقي",""),IF(N292="","",IF(H292="جاهز",IF(N292&gt;='الإعدادات'!$B$5,"متأخر الاستلام",""),IF(N292&gt;0,"متأخر الغسيل",""))))))</f>
        <v/>
      </c>
      <c r="P292" s="18">
        <f>IF(O292="متأخر الاستلام",COUNTIFS($O$6:$O$1505,"متأخر الاستلام",$N$6:$N$1505,"&gt;"&amp;N292)+COUNTIFS($O$6:O292,"متأخر الاستلام",$N$6:N292,N292),"")</f>
        <v/>
      </c>
    </row>
    <row r="293">
      <c r="A293" s="5" t="n"/>
      <c r="B293" s="13" t="n"/>
      <c r="C293" s="5" t="n"/>
      <c r="D293" s="20" t="n"/>
      <c r="E293" s="5" t="n"/>
      <c r="F293" s="14" t="n"/>
      <c r="G293" s="13" t="n"/>
      <c r="H293" s="5" t="n"/>
      <c r="I293" s="17" t="n"/>
      <c r="J293" s="5" t="n"/>
      <c r="K293" s="19">
        <f>IF(A293&amp;""="","",IFERROR(INDEX('الخدمات'!$B$6:$B$55,MATCH(E293&amp;"",'الخدمات'!$A$6:$A$55,0)),"غير مسعّرة"))</f>
        <v/>
      </c>
      <c r="L293" s="19">
        <f>IF(ISNUMBER(K293),ROUND(N(F293)*K293,2),"")</f>
        <v/>
      </c>
      <c r="M293" s="19">
        <f>IF(L293="","",ROUND(L293-N(I293),2))</f>
        <v/>
      </c>
      <c r="N293" s="18">
        <f>IF(OR(A293&amp;""="",H293="تم التسليم",NOT(ISNUMBER(G293))),"",'الإعدادات'!$B$4-G293)</f>
        <v/>
      </c>
      <c r="O293" s="6">
        <f>IF(A293&amp;""="","",IF(NOT(ISNUMBER(K293)),"خدمة غير مسعّرة",IF(H293="تم التسليم",IF(M293&gt;0,"مسلّم وعليه متبقي",""),IF(N293="","",IF(H293="جاهز",IF(N293&gt;='الإعدادات'!$B$5,"متأخر الاستلام",""),IF(N293&gt;0,"متأخر الغسيل",""))))))</f>
        <v/>
      </c>
      <c r="P293" s="18">
        <f>IF(O293="متأخر الاستلام",COUNTIFS($O$6:$O$1505,"متأخر الاستلام",$N$6:$N$1505,"&gt;"&amp;N293)+COUNTIFS($O$6:O293,"متأخر الاستلام",$N$6:N293,N293),"")</f>
        <v/>
      </c>
    </row>
    <row r="294">
      <c r="A294" s="5" t="n"/>
      <c r="B294" s="13" t="n"/>
      <c r="C294" s="5" t="n"/>
      <c r="D294" s="20" t="n"/>
      <c r="E294" s="5" t="n"/>
      <c r="F294" s="14" t="n"/>
      <c r="G294" s="13" t="n"/>
      <c r="H294" s="5" t="n"/>
      <c r="I294" s="17" t="n"/>
      <c r="J294" s="5" t="n"/>
      <c r="K294" s="19">
        <f>IF(A294&amp;""="","",IFERROR(INDEX('الخدمات'!$B$6:$B$55,MATCH(E294&amp;"",'الخدمات'!$A$6:$A$55,0)),"غير مسعّرة"))</f>
        <v/>
      </c>
      <c r="L294" s="19">
        <f>IF(ISNUMBER(K294),ROUND(N(F294)*K294,2),"")</f>
        <v/>
      </c>
      <c r="M294" s="19">
        <f>IF(L294="","",ROUND(L294-N(I294),2))</f>
        <v/>
      </c>
      <c r="N294" s="18">
        <f>IF(OR(A294&amp;""="",H294="تم التسليم",NOT(ISNUMBER(G294))),"",'الإعدادات'!$B$4-G294)</f>
        <v/>
      </c>
      <c r="O294" s="6">
        <f>IF(A294&amp;""="","",IF(NOT(ISNUMBER(K294)),"خدمة غير مسعّرة",IF(H294="تم التسليم",IF(M294&gt;0,"مسلّم وعليه متبقي",""),IF(N294="","",IF(H294="جاهز",IF(N294&gt;='الإعدادات'!$B$5,"متأخر الاستلام",""),IF(N294&gt;0,"متأخر الغسيل",""))))))</f>
        <v/>
      </c>
      <c r="P294" s="18">
        <f>IF(O294="متأخر الاستلام",COUNTIFS($O$6:$O$1505,"متأخر الاستلام",$N$6:$N$1505,"&gt;"&amp;N294)+COUNTIFS($O$6:O294,"متأخر الاستلام",$N$6:N294,N294),"")</f>
        <v/>
      </c>
    </row>
    <row r="295">
      <c r="A295" s="5" t="n"/>
      <c r="B295" s="13" t="n"/>
      <c r="C295" s="5" t="n"/>
      <c r="D295" s="20" t="n"/>
      <c r="E295" s="5" t="n"/>
      <c r="F295" s="14" t="n"/>
      <c r="G295" s="13" t="n"/>
      <c r="H295" s="5" t="n"/>
      <c r="I295" s="17" t="n"/>
      <c r="J295" s="5" t="n"/>
      <c r="K295" s="19">
        <f>IF(A295&amp;""="","",IFERROR(INDEX('الخدمات'!$B$6:$B$55,MATCH(E295&amp;"",'الخدمات'!$A$6:$A$55,0)),"غير مسعّرة"))</f>
        <v/>
      </c>
      <c r="L295" s="19">
        <f>IF(ISNUMBER(K295),ROUND(N(F295)*K295,2),"")</f>
        <v/>
      </c>
      <c r="M295" s="19">
        <f>IF(L295="","",ROUND(L295-N(I295),2))</f>
        <v/>
      </c>
      <c r="N295" s="18">
        <f>IF(OR(A295&amp;""="",H295="تم التسليم",NOT(ISNUMBER(G295))),"",'الإعدادات'!$B$4-G295)</f>
        <v/>
      </c>
      <c r="O295" s="6">
        <f>IF(A295&amp;""="","",IF(NOT(ISNUMBER(K295)),"خدمة غير مسعّرة",IF(H295="تم التسليم",IF(M295&gt;0,"مسلّم وعليه متبقي",""),IF(N295="","",IF(H295="جاهز",IF(N295&gt;='الإعدادات'!$B$5,"متأخر الاستلام",""),IF(N295&gt;0,"متأخر الغسيل",""))))))</f>
        <v/>
      </c>
      <c r="P295" s="18">
        <f>IF(O295="متأخر الاستلام",COUNTIFS($O$6:$O$1505,"متأخر الاستلام",$N$6:$N$1505,"&gt;"&amp;N295)+COUNTIFS($O$6:O295,"متأخر الاستلام",$N$6:N295,N295),"")</f>
        <v/>
      </c>
    </row>
    <row r="296">
      <c r="A296" s="5" t="n"/>
      <c r="B296" s="13" t="n"/>
      <c r="C296" s="5" t="n"/>
      <c r="D296" s="20" t="n"/>
      <c r="E296" s="5" t="n"/>
      <c r="F296" s="14" t="n"/>
      <c r="G296" s="13" t="n"/>
      <c r="H296" s="5" t="n"/>
      <c r="I296" s="17" t="n"/>
      <c r="J296" s="5" t="n"/>
      <c r="K296" s="19">
        <f>IF(A296&amp;""="","",IFERROR(INDEX('الخدمات'!$B$6:$B$55,MATCH(E296&amp;"",'الخدمات'!$A$6:$A$55,0)),"غير مسعّرة"))</f>
        <v/>
      </c>
      <c r="L296" s="19">
        <f>IF(ISNUMBER(K296),ROUND(N(F296)*K296,2),"")</f>
        <v/>
      </c>
      <c r="M296" s="19">
        <f>IF(L296="","",ROUND(L296-N(I296),2))</f>
        <v/>
      </c>
      <c r="N296" s="18">
        <f>IF(OR(A296&amp;""="",H296="تم التسليم",NOT(ISNUMBER(G296))),"",'الإعدادات'!$B$4-G296)</f>
        <v/>
      </c>
      <c r="O296" s="6">
        <f>IF(A296&amp;""="","",IF(NOT(ISNUMBER(K296)),"خدمة غير مسعّرة",IF(H296="تم التسليم",IF(M296&gt;0,"مسلّم وعليه متبقي",""),IF(N296="","",IF(H296="جاهز",IF(N296&gt;='الإعدادات'!$B$5,"متأخر الاستلام",""),IF(N296&gt;0,"متأخر الغسيل",""))))))</f>
        <v/>
      </c>
      <c r="P296" s="18">
        <f>IF(O296="متأخر الاستلام",COUNTIFS($O$6:$O$1505,"متأخر الاستلام",$N$6:$N$1505,"&gt;"&amp;N296)+COUNTIFS($O$6:O296,"متأخر الاستلام",$N$6:N296,N296),"")</f>
        <v/>
      </c>
    </row>
    <row r="297">
      <c r="A297" s="5" t="n"/>
      <c r="B297" s="13" t="n"/>
      <c r="C297" s="5" t="n"/>
      <c r="D297" s="20" t="n"/>
      <c r="E297" s="5" t="n"/>
      <c r="F297" s="14" t="n"/>
      <c r="G297" s="13" t="n"/>
      <c r="H297" s="5" t="n"/>
      <c r="I297" s="17" t="n"/>
      <c r="J297" s="5" t="n"/>
      <c r="K297" s="19">
        <f>IF(A297&amp;""="","",IFERROR(INDEX('الخدمات'!$B$6:$B$55,MATCH(E297&amp;"",'الخدمات'!$A$6:$A$55,0)),"غير مسعّرة"))</f>
        <v/>
      </c>
      <c r="L297" s="19">
        <f>IF(ISNUMBER(K297),ROUND(N(F297)*K297,2),"")</f>
        <v/>
      </c>
      <c r="M297" s="19">
        <f>IF(L297="","",ROUND(L297-N(I297),2))</f>
        <v/>
      </c>
      <c r="N297" s="18">
        <f>IF(OR(A297&amp;""="",H297="تم التسليم",NOT(ISNUMBER(G297))),"",'الإعدادات'!$B$4-G297)</f>
        <v/>
      </c>
      <c r="O297" s="6">
        <f>IF(A297&amp;""="","",IF(NOT(ISNUMBER(K297)),"خدمة غير مسعّرة",IF(H297="تم التسليم",IF(M297&gt;0,"مسلّم وعليه متبقي",""),IF(N297="","",IF(H297="جاهز",IF(N297&gt;='الإعدادات'!$B$5,"متأخر الاستلام",""),IF(N297&gt;0,"متأخر الغسيل",""))))))</f>
        <v/>
      </c>
      <c r="P297" s="18">
        <f>IF(O297="متأخر الاستلام",COUNTIFS($O$6:$O$1505,"متأخر الاستلام",$N$6:$N$1505,"&gt;"&amp;N297)+COUNTIFS($O$6:O297,"متأخر الاستلام",$N$6:N297,N297),"")</f>
        <v/>
      </c>
    </row>
    <row r="298">
      <c r="A298" s="5" t="n"/>
      <c r="B298" s="13" t="n"/>
      <c r="C298" s="5" t="n"/>
      <c r="D298" s="20" t="n"/>
      <c r="E298" s="5" t="n"/>
      <c r="F298" s="14" t="n"/>
      <c r="G298" s="13" t="n"/>
      <c r="H298" s="5" t="n"/>
      <c r="I298" s="17" t="n"/>
      <c r="J298" s="5" t="n"/>
      <c r="K298" s="19">
        <f>IF(A298&amp;""="","",IFERROR(INDEX('الخدمات'!$B$6:$B$55,MATCH(E298&amp;"",'الخدمات'!$A$6:$A$55,0)),"غير مسعّرة"))</f>
        <v/>
      </c>
      <c r="L298" s="19">
        <f>IF(ISNUMBER(K298),ROUND(N(F298)*K298,2),"")</f>
        <v/>
      </c>
      <c r="M298" s="19">
        <f>IF(L298="","",ROUND(L298-N(I298),2))</f>
        <v/>
      </c>
      <c r="N298" s="18">
        <f>IF(OR(A298&amp;""="",H298="تم التسليم",NOT(ISNUMBER(G298))),"",'الإعدادات'!$B$4-G298)</f>
        <v/>
      </c>
      <c r="O298" s="6">
        <f>IF(A298&amp;""="","",IF(NOT(ISNUMBER(K298)),"خدمة غير مسعّرة",IF(H298="تم التسليم",IF(M298&gt;0,"مسلّم وعليه متبقي",""),IF(N298="","",IF(H298="جاهز",IF(N298&gt;='الإعدادات'!$B$5,"متأخر الاستلام",""),IF(N298&gt;0,"متأخر الغسيل",""))))))</f>
        <v/>
      </c>
      <c r="P298" s="18">
        <f>IF(O298="متأخر الاستلام",COUNTIFS($O$6:$O$1505,"متأخر الاستلام",$N$6:$N$1505,"&gt;"&amp;N298)+COUNTIFS($O$6:O298,"متأخر الاستلام",$N$6:N298,N298),"")</f>
        <v/>
      </c>
    </row>
    <row r="299">
      <c r="A299" s="5" t="n"/>
      <c r="B299" s="13" t="n"/>
      <c r="C299" s="5" t="n"/>
      <c r="D299" s="20" t="n"/>
      <c r="E299" s="5" t="n"/>
      <c r="F299" s="14" t="n"/>
      <c r="G299" s="13" t="n"/>
      <c r="H299" s="5" t="n"/>
      <c r="I299" s="17" t="n"/>
      <c r="J299" s="5" t="n"/>
      <c r="K299" s="19">
        <f>IF(A299&amp;""="","",IFERROR(INDEX('الخدمات'!$B$6:$B$55,MATCH(E299&amp;"",'الخدمات'!$A$6:$A$55,0)),"غير مسعّرة"))</f>
        <v/>
      </c>
      <c r="L299" s="19">
        <f>IF(ISNUMBER(K299),ROUND(N(F299)*K299,2),"")</f>
        <v/>
      </c>
      <c r="M299" s="19">
        <f>IF(L299="","",ROUND(L299-N(I299),2))</f>
        <v/>
      </c>
      <c r="N299" s="18">
        <f>IF(OR(A299&amp;""="",H299="تم التسليم",NOT(ISNUMBER(G299))),"",'الإعدادات'!$B$4-G299)</f>
        <v/>
      </c>
      <c r="O299" s="6">
        <f>IF(A299&amp;""="","",IF(NOT(ISNUMBER(K299)),"خدمة غير مسعّرة",IF(H299="تم التسليم",IF(M299&gt;0,"مسلّم وعليه متبقي",""),IF(N299="","",IF(H299="جاهز",IF(N299&gt;='الإعدادات'!$B$5,"متأخر الاستلام",""),IF(N299&gt;0,"متأخر الغسيل",""))))))</f>
        <v/>
      </c>
      <c r="P299" s="18">
        <f>IF(O299="متأخر الاستلام",COUNTIFS($O$6:$O$1505,"متأخر الاستلام",$N$6:$N$1505,"&gt;"&amp;N299)+COUNTIFS($O$6:O299,"متأخر الاستلام",$N$6:N299,N299),"")</f>
        <v/>
      </c>
    </row>
    <row r="300">
      <c r="A300" s="5" t="n"/>
      <c r="B300" s="13" t="n"/>
      <c r="C300" s="5" t="n"/>
      <c r="D300" s="20" t="n"/>
      <c r="E300" s="5" t="n"/>
      <c r="F300" s="14" t="n"/>
      <c r="G300" s="13" t="n"/>
      <c r="H300" s="5" t="n"/>
      <c r="I300" s="17" t="n"/>
      <c r="J300" s="5" t="n"/>
      <c r="K300" s="19">
        <f>IF(A300&amp;""="","",IFERROR(INDEX('الخدمات'!$B$6:$B$55,MATCH(E300&amp;"",'الخدمات'!$A$6:$A$55,0)),"غير مسعّرة"))</f>
        <v/>
      </c>
      <c r="L300" s="19">
        <f>IF(ISNUMBER(K300),ROUND(N(F300)*K300,2),"")</f>
        <v/>
      </c>
      <c r="M300" s="19">
        <f>IF(L300="","",ROUND(L300-N(I300),2))</f>
        <v/>
      </c>
      <c r="N300" s="18">
        <f>IF(OR(A300&amp;""="",H300="تم التسليم",NOT(ISNUMBER(G300))),"",'الإعدادات'!$B$4-G300)</f>
        <v/>
      </c>
      <c r="O300" s="6">
        <f>IF(A300&amp;""="","",IF(NOT(ISNUMBER(K300)),"خدمة غير مسعّرة",IF(H300="تم التسليم",IF(M300&gt;0,"مسلّم وعليه متبقي",""),IF(N300="","",IF(H300="جاهز",IF(N300&gt;='الإعدادات'!$B$5,"متأخر الاستلام",""),IF(N300&gt;0,"متأخر الغسيل",""))))))</f>
        <v/>
      </c>
      <c r="P300" s="18">
        <f>IF(O300="متأخر الاستلام",COUNTIFS($O$6:$O$1505,"متأخر الاستلام",$N$6:$N$1505,"&gt;"&amp;N300)+COUNTIFS($O$6:O300,"متأخر الاستلام",$N$6:N300,N300),"")</f>
        <v/>
      </c>
    </row>
    <row r="301">
      <c r="A301" s="5" t="n"/>
      <c r="B301" s="13" t="n"/>
      <c r="C301" s="5" t="n"/>
      <c r="D301" s="20" t="n"/>
      <c r="E301" s="5" t="n"/>
      <c r="F301" s="14" t="n"/>
      <c r="G301" s="13" t="n"/>
      <c r="H301" s="5" t="n"/>
      <c r="I301" s="17" t="n"/>
      <c r="J301" s="5" t="n"/>
      <c r="K301" s="19">
        <f>IF(A301&amp;""="","",IFERROR(INDEX('الخدمات'!$B$6:$B$55,MATCH(E301&amp;"",'الخدمات'!$A$6:$A$55,0)),"غير مسعّرة"))</f>
        <v/>
      </c>
      <c r="L301" s="19">
        <f>IF(ISNUMBER(K301),ROUND(N(F301)*K301,2),"")</f>
        <v/>
      </c>
      <c r="M301" s="19">
        <f>IF(L301="","",ROUND(L301-N(I301),2))</f>
        <v/>
      </c>
      <c r="N301" s="18">
        <f>IF(OR(A301&amp;""="",H301="تم التسليم",NOT(ISNUMBER(G301))),"",'الإعدادات'!$B$4-G301)</f>
        <v/>
      </c>
      <c r="O301" s="6">
        <f>IF(A301&amp;""="","",IF(NOT(ISNUMBER(K301)),"خدمة غير مسعّرة",IF(H301="تم التسليم",IF(M301&gt;0,"مسلّم وعليه متبقي",""),IF(N301="","",IF(H301="جاهز",IF(N301&gt;='الإعدادات'!$B$5,"متأخر الاستلام",""),IF(N301&gt;0,"متأخر الغسيل",""))))))</f>
        <v/>
      </c>
      <c r="P301" s="18">
        <f>IF(O301="متأخر الاستلام",COUNTIFS($O$6:$O$1505,"متأخر الاستلام",$N$6:$N$1505,"&gt;"&amp;N301)+COUNTIFS($O$6:O301,"متأخر الاستلام",$N$6:N301,N301),"")</f>
        <v/>
      </c>
    </row>
    <row r="302">
      <c r="A302" s="5" t="n"/>
      <c r="B302" s="13" t="n"/>
      <c r="C302" s="5" t="n"/>
      <c r="D302" s="20" t="n"/>
      <c r="E302" s="5" t="n"/>
      <c r="F302" s="14" t="n"/>
      <c r="G302" s="13" t="n"/>
      <c r="H302" s="5" t="n"/>
      <c r="I302" s="17" t="n"/>
      <c r="J302" s="5" t="n"/>
      <c r="K302" s="19">
        <f>IF(A302&amp;""="","",IFERROR(INDEX('الخدمات'!$B$6:$B$55,MATCH(E302&amp;"",'الخدمات'!$A$6:$A$55,0)),"غير مسعّرة"))</f>
        <v/>
      </c>
      <c r="L302" s="19">
        <f>IF(ISNUMBER(K302),ROUND(N(F302)*K302,2),"")</f>
        <v/>
      </c>
      <c r="M302" s="19">
        <f>IF(L302="","",ROUND(L302-N(I302),2))</f>
        <v/>
      </c>
      <c r="N302" s="18">
        <f>IF(OR(A302&amp;""="",H302="تم التسليم",NOT(ISNUMBER(G302))),"",'الإعدادات'!$B$4-G302)</f>
        <v/>
      </c>
      <c r="O302" s="6">
        <f>IF(A302&amp;""="","",IF(NOT(ISNUMBER(K302)),"خدمة غير مسعّرة",IF(H302="تم التسليم",IF(M302&gt;0,"مسلّم وعليه متبقي",""),IF(N302="","",IF(H302="جاهز",IF(N302&gt;='الإعدادات'!$B$5,"متأخر الاستلام",""),IF(N302&gt;0,"متأخر الغسيل",""))))))</f>
        <v/>
      </c>
      <c r="P302" s="18">
        <f>IF(O302="متأخر الاستلام",COUNTIFS($O$6:$O$1505,"متأخر الاستلام",$N$6:$N$1505,"&gt;"&amp;N302)+COUNTIFS($O$6:O302,"متأخر الاستلام",$N$6:N302,N302),"")</f>
        <v/>
      </c>
    </row>
    <row r="303">
      <c r="A303" s="5" t="n"/>
      <c r="B303" s="13" t="n"/>
      <c r="C303" s="5" t="n"/>
      <c r="D303" s="20" t="n"/>
      <c r="E303" s="5" t="n"/>
      <c r="F303" s="14" t="n"/>
      <c r="G303" s="13" t="n"/>
      <c r="H303" s="5" t="n"/>
      <c r="I303" s="17" t="n"/>
      <c r="J303" s="5" t="n"/>
      <c r="K303" s="19">
        <f>IF(A303&amp;""="","",IFERROR(INDEX('الخدمات'!$B$6:$B$55,MATCH(E303&amp;"",'الخدمات'!$A$6:$A$55,0)),"غير مسعّرة"))</f>
        <v/>
      </c>
      <c r="L303" s="19">
        <f>IF(ISNUMBER(K303),ROUND(N(F303)*K303,2),"")</f>
        <v/>
      </c>
      <c r="M303" s="19">
        <f>IF(L303="","",ROUND(L303-N(I303),2))</f>
        <v/>
      </c>
      <c r="N303" s="18">
        <f>IF(OR(A303&amp;""="",H303="تم التسليم",NOT(ISNUMBER(G303))),"",'الإعدادات'!$B$4-G303)</f>
        <v/>
      </c>
      <c r="O303" s="6">
        <f>IF(A303&amp;""="","",IF(NOT(ISNUMBER(K303)),"خدمة غير مسعّرة",IF(H303="تم التسليم",IF(M303&gt;0,"مسلّم وعليه متبقي",""),IF(N303="","",IF(H303="جاهز",IF(N303&gt;='الإعدادات'!$B$5,"متأخر الاستلام",""),IF(N303&gt;0,"متأخر الغسيل",""))))))</f>
        <v/>
      </c>
      <c r="P303" s="18">
        <f>IF(O303="متأخر الاستلام",COUNTIFS($O$6:$O$1505,"متأخر الاستلام",$N$6:$N$1505,"&gt;"&amp;N303)+COUNTIFS($O$6:O303,"متأخر الاستلام",$N$6:N303,N303),"")</f>
        <v/>
      </c>
    </row>
    <row r="304">
      <c r="A304" s="5" t="n"/>
      <c r="B304" s="13" t="n"/>
      <c r="C304" s="5" t="n"/>
      <c r="D304" s="20" t="n"/>
      <c r="E304" s="5" t="n"/>
      <c r="F304" s="14" t="n"/>
      <c r="G304" s="13" t="n"/>
      <c r="H304" s="5" t="n"/>
      <c r="I304" s="17" t="n"/>
      <c r="J304" s="5" t="n"/>
      <c r="K304" s="19">
        <f>IF(A304&amp;""="","",IFERROR(INDEX('الخدمات'!$B$6:$B$55,MATCH(E304&amp;"",'الخدمات'!$A$6:$A$55,0)),"غير مسعّرة"))</f>
        <v/>
      </c>
      <c r="L304" s="19">
        <f>IF(ISNUMBER(K304),ROUND(N(F304)*K304,2),"")</f>
        <v/>
      </c>
      <c r="M304" s="19">
        <f>IF(L304="","",ROUND(L304-N(I304),2))</f>
        <v/>
      </c>
      <c r="N304" s="18">
        <f>IF(OR(A304&amp;""="",H304="تم التسليم",NOT(ISNUMBER(G304))),"",'الإعدادات'!$B$4-G304)</f>
        <v/>
      </c>
      <c r="O304" s="6">
        <f>IF(A304&amp;""="","",IF(NOT(ISNUMBER(K304)),"خدمة غير مسعّرة",IF(H304="تم التسليم",IF(M304&gt;0,"مسلّم وعليه متبقي",""),IF(N304="","",IF(H304="جاهز",IF(N304&gt;='الإعدادات'!$B$5,"متأخر الاستلام",""),IF(N304&gt;0,"متأخر الغسيل",""))))))</f>
        <v/>
      </c>
      <c r="P304" s="18">
        <f>IF(O304="متأخر الاستلام",COUNTIFS($O$6:$O$1505,"متأخر الاستلام",$N$6:$N$1505,"&gt;"&amp;N304)+COUNTIFS($O$6:O304,"متأخر الاستلام",$N$6:N304,N304),"")</f>
        <v/>
      </c>
    </row>
    <row r="305">
      <c r="A305" s="5" t="n"/>
      <c r="B305" s="13" t="n"/>
      <c r="C305" s="5" t="n"/>
      <c r="D305" s="20" t="n"/>
      <c r="E305" s="5" t="n"/>
      <c r="F305" s="14" t="n"/>
      <c r="G305" s="13" t="n"/>
      <c r="H305" s="5" t="n"/>
      <c r="I305" s="17" t="n"/>
      <c r="J305" s="5" t="n"/>
      <c r="K305" s="19">
        <f>IF(A305&amp;""="","",IFERROR(INDEX('الخدمات'!$B$6:$B$55,MATCH(E305&amp;"",'الخدمات'!$A$6:$A$55,0)),"غير مسعّرة"))</f>
        <v/>
      </c>
      <c r="L305" s="19">
        <f>IF(ISNUMBER(K305),ROUND(N(F305)*K305,2),"")</f>
        <v/>
      </c>
      <c r="M305" s="19">
        <f>IF(L305="","",ROUND(L305-N(I305),2))</f>
        <v/>
      </c>
      <c r="N305" s="18">
        <f>IF(OR(A305&amp;""="",H305="تم التسليم",NOT(ISNUMBER(G305))),"",'الإعدادات'!$B$4-G305)</f>
        <v/>
      </c>
      <c r="O305" s="6">
        <f>IF(A305&amp;""="","",IF(NOT(ISNUMBER(K305)),"خدمة غير مسعّرة",IF(H305="تم التسليم",IF(M305&gt;0,"مسلّم وعليه متبقي",""),IF(N305="","",IF(H305="جاهز",IF(N305&gt;='الإعدادات'!$B$5,"متأخر الاستلام",""),IF(N305&gt;0,"متأخر الغسيل",""))))))</f>
        <v/>
      </c>
      <c r="P305" s="18">
        <f>IF(O305="متأخر الاستلام",COUNTIFS($O$6:$O$1505,"متأخر الاستلام",$N$6:$N$1505,"&gt;"&amp;N305)+COUNTIFS($O$6:O305,"متأخر الاستلام",$N$6:N305,N305),"")</f>
        <v/>
      </c>
    </row>
    <row r="306">
      <c r="A306" s="5" t="n"/>
      <c r="B306" s="13" t="n"/>
      <c r="C306" s="5" t="n"/>
      <c r="D306" s="20" t="n"/>
      <c r="E306" s="5" t="n"/>
      <c r="F306" s="14" t="n"/>
      <c r="G306" s="13" t="n"/>
      <c r="H306" s="5" t="n"/>
      <c r="I306" s="17" t="n"/>
      <c r="J306" s="5" t="n"/>
      <c r="K306" s="19">
        <f>IF(A306&amp;""="","",IFERROR(INDEX('الخدمات'!$B$6:$B$55,MATCH(E306&amp;"",'الخدمات'!$A$6:$A$55,0)),"غير مسعّرة"))</f>
        <v/>
      </c>
      <c r="L306" s="19">
        <f>IF(ISNUMBER(K306),ROUND(N(F306)*K306,2),"")</f>
        <v/>
      </c>
      <c r="M306" s="19">
        <f>IF(L306="","",ROUND(L306-N(I306),2))</f>
        <v/>
      </c>
      <c r="N306" s="18">
        <f>IF(OR(A306&amp;""="",H306="تم التسليم",NOT(ISNUMBER(G306))),"",'الإعدادات'!$B$4-G306)</f>
        <v/>
      </c>
      <c r="O306" s="6">
        <f>IF(A306&amp;""="","",IF(NOT(ISNUMBER(K306)),"خدمة غير مسعّرة",IF(H306="تم التسليم",IF(M306&gt;0,"مسلّم وعليه متبقي",""),IF(N306="","",IF(H306="جاهز",IF(N306&gt;='الإعدادات'!$B$5,"متأخر الاستلام",""),IF(N306&gt;0,"متأخر الغسيل",""))))))</f>
        <v/>
      </c>
      <c r="P306" s="18">
        <f>IF(O306="متأخر الاستلام",COUNTIFS($O$6:$O$1505,"متأخر الاستلام",$N$6:$N$1505,"&gt;"&amp;N306)+COUNTIFS($O$6:O306,"متأخر الاستلام",$N$6:N306,N306),"")</f>
        <v/>
      </c>
    </row>
    <row r="307">
      <c r="A307" s="5" t="n"/>
      <c r="B307" s="13" t="n"/>
      <c r="C307" s="5" t="n"/>
      <c r="D307" s="20" t="n"/>
      <c r="E307" s="5" t="n"/>
      <c r="F307" s="14" t="n"/>
      <c r="G307" s="13" t="n"/>
      <c r="H307" s="5" t="n"/>
      <c r="I307" s="17" t="n"/>
      <c r="J307" s="5" t="n"/>
      <c r="K307" s="19">
        <f>IF(A307&amp;""="","",IFERROR(INDEX('الخدمات'!$B$6:$B$55,MATCH(E307&amp;"",'الخدمات'!$A$6:$A$55,0)),"غير مسعّرة"))</f>
        <v/>
      </c>
      <c r="L307" s="19">
        <f>IF(ISNUMBER(K307),ROUND(N(F307)*K307,2),"")</f>
        <v/>
      </c>
      <c r="M307" s="19">
        <f>IF(L307="","",ROUND(L307-N(I307),2))</f>
        <v/>
      </c>
      <c r="N307" s="18">
        <f>IF(OR(A307&amp;""="",H307="تم التسليم",NOT(ISNUMBER(G307))),"",'الإعدادات'!$B$4-G307)</f>
        <v/>
      </c>
      <c r="O307" s="6">
        <f>IF(A307&amp;""="","",IF(NOT(ISNUMBER(K307)),"خدمة غير مسعّرة",IF(H307="تم التسليم",IF(M307&gt;0,"مسلّم وعليه متبقي",""),IF(N307="","",IF(H307="جاهز",IF(N307&gt;='الإعدادات'!$B$5,"متأخر الاستلام",""),IF(N307&gt;0,"متأخر الغسيل",""))))))</f>
        <v/>
      </c>
      <c r="P307" s="18">
        <f>IF(O307="متأخر الاستلام",COUNTIFS($O$6:$O$1505,"متأخر الاستلام",$N$6:$N$1505,"&gt;"&amp;N307)+COUNTIFS($O$6:O307,"متأخر الاستلام",$N$6:N307,N307),"")</f>
        <v/>
      </c>
    </row>
    <row r="308">
      <c r="A308" s="5" t="n"/>
      <c r="B308" s="13" t="n"/>
      <c r="C308" s="5" t="n"/>
      <c r="D308" s="20" t="n"/>
      <c r="E308" s="5" t="n"/>
      <c r="F308" s="14" t="n"/>
      <c r="G308" s="13" t="n"/>
      <c r="H308" s="5" t="n"/>
      <c r="I308" s="17" t="n"/>
      <c r="J308" s="5" t="n"/>
      <c r="K308" s="19">
        <f>IF(A308&amp;""="","",IFERROR(INDEX('الخدمات'!$B$6:$B$55,MATCH(E308&amp;"",'الخدمات'!$A$6:$A$55,0)),"غير مسعّرة"))</f>
        <v/>
      </c>
      <c r="L308" s="19">
        <f>IF(ISNUMBER(K308),ROUND(N(F308)*K308,2),"")</f>
        <v/>
      </c>
      <c r="M308" s="19">
        <f>IF(L308="","",ROUND(L308-N(I308),2))</f>
        <v/>
      </c>
      <c r="N308" s="18">
        <f>IF(OR(A308&amp;""="",H308="تم التسليم",NOT(ISNUMBER(G308))),"",'الإعدادات'!$B$4-G308)</f>
        <v/>
      </c>
      <c r="O308" s="6">
        <f>IF(A308&amp;""="","",IF(NOT(ISNUMBER(K308)),"خدمة غير مسعّرة",IF(H308="تم التسليم",IF(M308&gt;0,"مسلّم وعليه متبقي",""),IF(N308="","",IF(H308="جاهز",IF(N308&gt;='الإعدادات'!$B$5,"متأخر الاستلام",""),IF(N308&gt;0,"متأخر الغسيل",""))))))</f>
        <v/>
      </c>
      <c r="P308" s="18">
        <f>IF(O308="متأخر الاستلام",COUNTIFS($O$6:$O$1505,"متأخر الاستلام",$N$6:$N$1505,"&gt;"&amp;N308)+COUNTIFS($O$6:O308,"متأخر الاستلام",$N$6:N308,N308),"")</f>
        <v/>
      </c>
    </row>
    <row r="309">
      <c r="A309" s="5" t="n"/>
      <c r="B309" s="13" t="n"/>
      <c r="C309" s="5" t="n"/>
      <c r="D309" s="20" t="n"/>
      <c r="E309" s="5" t="n"/>
      <c r="F309" s="14" t="n"/>
      <c r="G309" s="13" t="n"/>
      <c r="H309" s="5" t="n"/>
      <c r="I309" s="17" t="n"/>
      <c r="J309" s="5" t="n"/>
      <c r="K309" s="19">
        <f>IF(A309&amp;""="","",IFERROR(INDEX('الخدمات'!$B$6:$B$55,MATCH(E309&amp;"",'الخدمات'!$A$6:$A$55,0)),"غير مسعّرة"))</f>
        <v/>
      </c>
      <c r="L309" s="19">
        <f>IF(ISNUMBER(K309),ROUND(N(F309)*K309,2),"")</f>
        <v/>
      </c>
      <c r="M309" s="19">
        <f>IF(L309="","",ROUND(L309-N(I309),2))</f>
        <v/>
      </c>
      <c r="N309" s="18">
        <f>IF(OR(A309&amp;""="",H309="تم التسليم",NOT(ISNUMBER(G309))),"",'الإعدادات'!$B$4-G309)</f>
        <v/>
      </c>
      <c r="O309" s="6">
        <f>IF(A309&amp;""="","",IF(NOT(ISNUMBER(K309)),"خدمة غير مسعّرة",IF(H309="تم التسليم",IF(M309&gt;0,"مسلّم وعليه متبقي",""),IF(N309="","",IF(H309="جاهز",IF(N309&gt;='الإعدادات'!$B$5,"متأخر الاستلام",""),IF(N309&gt;0,"متأخر الغسيل",""))))))</f>
        <v/>
      </c>
      <c r="P309" s="18">
        <f>IF(O309="متأخر الاستلام",COUNTIFS($O$6:$O$1505,"متأخر الاستلام",$N$6:$N$1505,"&gt;"&amp;N309)+COUNTIFS($O$6:O309,"متأخر الاستلام",$N$6:N309,N309),"")</f>
        <v/>
      </c>
    </row>
    <row r="310">
      <c r="A310" s="5" t="n"/>
      <c r="B310" s="13" t="n"/>
      <c r="C310" s="5" t="n"/>
      <c r="D310" s="20" t="n"/>
      <c r="E310" s="5" t="n"/>
      <c r="F310" s="14" t="n"/>
      <c r="G310" s="13" t="n"/>
      <c r="H310" s="5" t="n"/>
      <c r="I310" s="17" t="n"/>
      <c r="J310" s="5" t="n"/>
      <c r="K310" s="19">
        <f>IF(A310&amp;""="","",IFERROR(INDEX('الخدمات'!$B$6:$B$55,MATCH(E310&amp;"",'الخدمات'!$A$6:$A$55,0)),"غير مسعّرة"))</f>
        <v/>
      </c>
      <c r="L310" s="19">
        <f>IF(ISNUMBER(K310),ROUND(N(F310)*K310,2),"")</f>
        <v/>
      </c>
      <c r="M310" s="19">
        <f>IF(L310="","",ROUND(L310-N(I310),2))</f>
        <v/>
      </c>
      <c r="N310" s="18">
        <f>IF(OR(A310&amp;""="",H310="تم التسليم",NOT(ISNUMBER(G310))),"",'الإعدادات'!$B$4-G310)</f>
        <v/>
      </c>
      <c r="O310" s="6">
        <f>IF(A310&amp;""="","",IF(NOT(ISNUMBER(K310)),"خدمة غير مسعّرة",IF(H310="تم التسليم",IF(M310&gt;0,"مسلّم وعليه متبقي",""),IF(N310="","",IF(H310="جاهز",IF(N310&gt;='الإعدادات'!$B$5,"متأخر الاستلام",""),IF(N310&gt;0,"متأخر الغسيل",""))))))</f>
        <v/>
      </c>
      <c r="P310" s="18">
        <f>IF(O310="متأخر الاستلام",COUNTIFS($O$6:$O$1505,"متأخر الاستلام",$N$6:$N$1505,"&gt;"&amp;N310)+COUNTIFS($O$6:O310,"متأخر الاستلام",$N$6:N310,N310),"")</f>
        <v/>
      </c>
    </row>
    <row r="311">
      <c r="A311" s="5" t="n"/>
      <c r="B311" s="13" t="n"/>
      <c r="C311" s="5" t="n"/>
      <c r="D311" s="20" t="n"/>
      <c r="E311" s="5" t="n"/>
      <c r="F311" s="14" t="n"/>
      <c r="G311" s="13" t="n"/>
      <c r="H311" s="5" t="n"/>
      <c r="I311" s="17" t="n"/>
      <c r="J311" s="5" t="n"/>
      <c r="K311" s="19">
        <f>IF(A311&amp;""="","",IFERROR(INDEX('الخدمات'!$B$6:$B$55,MATCH(E311&amp;"",'الخدمات'!$A$6:$A$55,0)),"غير مسعّرة"))</f>
        <v/>
      </c>
      <c r="L311" s="19">
        <f>IF(ISNUMBER(K311),ROUND(N(F311)*K311,2),"")</f>
        <v/>
      </c>
      <c r="M311" s="19">
        <f>IF(L311="","",ROUND(L311-N(I311),2))</f>
        <v/>
      </c>
      <c r="N311" s="18">
        <f>IF(OR(A311&amp;""="",H311="تم التسليم",NOT(ISNUMBER(G311))),"",'الإعدادات'!$B$4-G311)</f>
        <v/>
      </c>
      <c r="O311" s="6">
        <f>IF(A311&amp;""="","",IF(NOT(ISNUMBER(K311)),"خدمة غير مسعّرة",IF(H311="تم التسليم",IF(M311&gt;0,"مسلّم وعليه متبقي",""),IF(N311="","",IF(H311="جاهز",IF(N311&gt;='الإعدادات'!$B$5,"متأخر الاستلام",""),IF(N311&gt;0,"متأخر الغسيل",""))))))</f>
        <v/>
      </c>
      <c r="P311" s="18">
        <f>IF(O311="متأخر الاستلام",COUNTIFS($O$6:$O$1505,"متأخر الاستلام",$N$6:$N$1505,"&gt;"&amp;N311)+COUNTIFS($O$6:O311,"متأخر الاستلام",$N$6:N311,N311),"")</f>
        <v/>
      </c>
    </row>
    <row r="312">
      <c r="A312" s="5" t="n"/>
      <c r="B312" s="13" t="n"/>
      <c r="C312" s="5" t="n"/>
      <c r="D312" s="20" t="n"/>
      <c r="E312" s="5" t="n"/>
      <c r="F312" s="14" t="n"/>
      <c r="G312" s="13" t="n"/>
      <c r="H312" s="5" t="n"/>
      <c r="I312" s="17" t="n"/>
      <c r="J312" s="5" t="n"/>
      <c r="K312" s="19">
        <f>IF(A312&amp;""="","",IFERROR(INDEX('الخدمات'!$B$6:$B$55,MATCH(E312&amp;"",'الخدمات'!$A$6:$A$55,0)),"غير مسعّرة"))</f>
        <v/>
      </c>
      <c r="L312" s="19">
        <f>IF(ISNUMBER(K312),ROUND(N(F312)*K312,2),"")</f>
        <v/>
      </c>
      <c r="M312" s="19">
        <f>IF(L312="","",ROUND(L312-N(I312),2))</f>
        <v/>
      </c>
      <c r="N312" s="18">
        <f>IF(OR(A312&amp;""="",H312="تم التسليم",NOT(ISNUMBER(G312))),"",'الإعدادات'!$B$4-G312)</f>
        <v/>
      </c>
      <c r="O312" s="6">
        <f>IF(A312&amp;""="","",IF(NOT(ISNUMBER(K312)),"خدمة غير مسعّرة",IF(H312="تم التسليم",IF(M312&gt;0,"مسلّم وعليه متبقي",""),IF(N312="","",IF(H312="جاهز",IF(N312&gt;='الإعدادات'!$B$5,"متأخر الاستلام",""),IF(N312&gt;0,"متأخر الغسيل",""))))))</f>
        <v/>
      </c>
      <c r="P312" s="18">
        <f>IF(O312="متأخر الاستلام",COUNTIFS($O$6:$O$1505,"متأخر الاستلام",$N$6:$N$1505,"&gt;"&amp;N312)+COUNTIFS($O$6:O312,"متأخر الاستلام",$N$6:N312,N312),"")</f>
        <v/>
      </c>
    </row>
    <row r="313">
      <c r="A313" s="5" t="n"/>
      <c r="B313" s="13" t="n"/>
      <c r="C313" s="5" t="n"/>
      <c r="D313" s="20" t="n"/>
      <c r="E313" s="5" t="n"/>
      <c r="F313" s="14" t="n"/>
      <c r="G313" s="13" t="n"/>
      <c r="H313" s="5" t="n"/>
      <c r="I313" s="17" t="n"/>
      <c r="J313" s="5" t="n"/>
      <c r="K313" s="19">
        <f>IF(A313&amp;""="","",IFERROR(INDEX('الخدمات'!$B$6:$B$55,MATCH(E313&amp;"",'الخدمات'!$A$6:$A$55,0)),"غير مسعّرة"))</f>
        <v/>
      </c>
      <c r="L313" s="19">
        <f>IF(ISNUMBER(K313),ROUND(N(F313)*K313,2),"")</f>
        <v/>
      </c>
      <c r="M313" s="19">
        <f>IF(L313="","",ROUND(L313-N(I313),2))</f>
        <v/>
      </c>
      <c r="N313" s="18">
        <f>IF(OR(A313&amp;""="",H313="تم التسليم",NOT(ISNUMBER(G313))),"",'الإعدادات'!$B$4-G313)</f>
        <v/>
      </c>
      <c r="O313" s="6">
        <f>IF(A313&amp;""="","",IF(NOT(ISNUMBER(K313)),"خدمة غير مسعّرة",IF(H313="تم التسليم",IF(M313&gt;0,"مسلّم وعليه متبقي",""),IF(N313="","",IF(H313="جاهز",IF(N313&gt;='الإعدادات'!$B$5,"متأخر الاستلام",""),IF(N313&gt;0,"متأخر الغسيل",""))))))</f>
        <v/>
      </c>
      <c r="P313" s="18">
        <f>IF(O313="متأخر الاستلام",COUNTIFS($O$6:$O$1505,"متأخر الاستلام",$N$6:$N$1505,"&gt;"&amp;N313)+COUNTIFS($O$6:O313,"متأخر الاستلام",$N$6:N313,N313),"")</f>
        <v/>
      </c>
    </row>
    <row r="314">
      <c r="A314" s="5" t="n"/>
      <c r="B314" s="13" t="n"/>
      <c r="C314" s="5" t="n"/>
      <c r="D314" s="20" t="n"/>
      <c r="E314" s="5" t="n"/>
      <c r="F314" s="14" t="n"/>
      <c r="G314" s="13" t="n"/>
      <c r="H314" s="5" t="n"/>
      <c r="I314" s="17" t="n"/>
      <c r="J314" s="5" t="n"/>
      <c r="K314" s="19">
        <f>IF(A314&amp;""="","",IFERROR(INDEX('الخدمات'!$B$6:$B$55,MATCH(E314&amp;"",'الخدمات'!$A$6:$A$55,0)),"غير مسعّرة"))</f>
        <v/>
      </c>
      <c r="L314" s="19">
        <f>IF(ISNUMBER(K314),ROUND(N(F314)*K314,2),"")</f>
        <v/>
      </c>
      <c r="M314" s="19">
        <f>IF(L314="","",ROUND(L314-N(I314),2))</f>
        <v/>
      </c>
      <c r="N314" s="18">
        <f>IF(OR(A314&amp;""="",H314="تم التسليم",NOT(ISNUMBER(G314))),"",'الإعدادات'!$B$4-G314)</f>
        <v/>
      </c>
      <c r="O314" s="6">
        <f>IF(A314&amp;""="","",IF(NOT(ISNUMBER(K314)),"خدمة غير مسعّرة",IF(H314="تم التسليم",IF(M314&gt;0,"مسلّم وعليه متبقي",""),IF(N314="","",IF(H314="جاهز",IF(N314&gt;='الإعدادات'!$B$5,"متأخر الاستلام",""),IF(N314&gt;0,"متأخر الغسيل",""))))))</f>
        <v/>
      </c>
      <c r="P314" s="18">
        <f>IF(O314="متأخر الاستلام",COUNTIFS($O$6:$O$1505,"متأخر الاستلام",$N$6:$N$1505,"&gt;"&amp;N314)+COUNTIFS($O$6:O314,"متأخر الاستلام",$N$6:N314,N314),"")</f>
        <v/>
      </c>
    </row>
    <row r="315">
      <c r="A315" s="5" t="n"/>
      <c r="B315" s="13" t="n"/>
      <c r="C315" s="5" t="n"/>
      <c r="D315" s="20" t="n"/>
      <c r="E315" s="5" t="n"/>
      <c r="F315" s="14" t="n"/>
      <c r="G315" s="13" t="n"/>
      <c r="H315" s="5" t="n"/>
      <c r="I315" s="17" t="n"/>
      <c r="J315" s="5" t="n"/>
      <c r="K315" s="19">
        <f>IF(A315&amp;""="","",IFERROR(INDEX('الخدمات'!$B$6:$B$55,MATCH(E315&amp;"",'الخدمات'!$A$6:$A$55,0)),"غير مسعّرة"))</f>
        <v/>
      </c>
      <c r="L315" s="19">
        <f>IF(ISNUMBER(K315),ROUND(N(F315)*K315,2),"")</f>
        <v/>
      </c>
      <c r="M315" s="19">
        <f>IF(L315="","",ROUND(L315-N(I315),2))</f>
        <v/>
      </c>
      <c r="N315" s="18">
        <f>IF(OR(A315&amp;""="",H315="تم التسليم",NOT(ISNUMBER(G315))),"",'الإعدادات'!$B$4-G315)</f>
        <v/>
      </c>
      <c r="O315" s="6">
        <f>IF(A315&amp;""="","",IF(NOT(ISNUMBER(K315)),"خدمة غير مسعّرة",IF(H315="تم التسليم",IF(M315&gt;0,"مسلّم وعليه متبقي",""),IF(N315="","",IF(H315="جاهز",IF(N315&gt;='الإعدادات'!$B$5,"متأخر الاستلام",""),IF(N315&gt;0,"متأخر الغسيل",""))))))</f>
        <v/>
      </c>
      <c r="P315" s="18">
        <f>IF(O315="متأخر الاستلام",COUNTIFS($O$6:$O$1505,"متأخر الاستلام",$N$6:$N$1505,"&gt;"&amp;N315)+COUNTIFS($O$6:O315,"متأخر الاستلام",$N$6:N315,N315),"")</f>
        <v/>
      </c>
    </row>
    <row r="316">
      <c r="A316" s="5" t="n"/>
      <c r="B316" s="13" t="n"/>
      <c r="C316" s="5" t="n"/>
      <c r="D316" s="20" t="n"/>
      <c r="E316" s="5" t="n"/>
      <c r="F316" s="14" t="n"/>
      <c r="G316" s="13" t="n"/>
      <c r="H316" s="5" t="n"/>
      <c r="I316" s="17" t="n"/>
      <c r="J316" s="5" t="n"/>
      <c r="K316" s="19">
        <f>IF(A316&amp;""="","",IFERROR(INDEX('الخدمات'!$B$6:$B$55,MATCH(E316&amp;"",'الخدمات'!$A$6:$A$55,0)),"غير مسعّرة"))</f>
        <v/>
      </c>
      <c r="L316" s="19">
        <f>IF(ISNUMBER(K316),ROUND(N(F316)*K316,2),"")</f>
        <v/>
      </c>
      <c r="M316" s="19">
        <f>IF(L316="","",ROUND(L316-N(I316),2))</f>
        <v/>
      </c>
      <c r="N316" s="18">
        <f>IF(OR(A316&amp;""="",H316="تم التسليم",NOT(ISNUMBER(G316))),"",'الإعدادات'!$B$4-G316)</f>
        <v/>
      </c>
      <c r="O316" s="6">
        <f>IF(A316&amp;""="","",IF(NOT(ISNUMBER(K316)),"خدمة غير مسعّرة",IF(H316="تم التسليم",IF(M316&gt;0,"مسلّم وعليه متبقي",""),IF(N316="","",IF(H316="جاهز",IF(N316&gt;='الإعدادات'!$B$5,"متأخر الاستلام",""),IF(N316&gt;0,"متأخر الغسيل",""))))))</f>
        <v/>
      </c>
      <c r="P316" s="18">
        <f>IF(O316="متأخر الاستلام",COUNTIFS($O$6:$O$1505,"متأخر الاستلام",$N$6:$N$1505,"&gt;"&amp;N316)+COUNTIFS($O$6:O316,"متأخر الاستلام",$N$6:N316,N316),"")</f>
        <v/>
      </c>
    </row>
    <row r="317">
      <c r="A317" s="5" t="n"/>
      <c r="B317" s="13" t="n"/>
      <c r="C317" s="5" t="n"/>
      <c r="D317" s="20" t="n"/>
      <c r="E317" s="5" t="n"/>
      <c r="F317" s="14" t="n"/>
      <c r="G317" s="13" t="n"/>
      <c r="H317" s="5" t="n"/>
      <c r="I317" s="17" t="n"/>
      <c r="J317" s="5" t="n"/>
      <c r="K317" s="19">
        <f>IF(A317&amp;""="","",IFERROR(INDEX('الخدمات'!$B$6:$B$55,MATCH(E317&amp;"",'الخدمات'!$A$6:$A$55,0)),"غير مسعّرة"))</f>
        <v/>
      </c>
      <c r="L317" s="19">
        <f>IF(ISNUMBER(K317),ROUND(N(F317)*K317,2),"")</f>
        <v/>
      </c>
      <c r="M317" s="19">
        <f>IF(L317="","",ROUND(L317-N(I317),2))</f>
        <v/>
      </c>
      <c r="N317" s="18">
        <f>IF(OR(A317&amp;""="",H317="تم التسليم",NOT(ISNUMBER(G317))),"",'الإعدادات'!$B$4-G317)</f>
        <v/>
      </c>
      <c r="O317" s="6">
        <f>IF(A317&amp;""="","",IF(NOT(ISNUMBER(K317)),"خدمة غير مسعّرة",IF(H317="تم التسليم",IF(M317&gt;0,"مسلّم وعليه متبقي",""),IF(N317="","",IF(H317="جاهز",IF(N317&gt;='الإعدادات'!$B$5,"متأخر الاستلام",""),IF(N317&gt;0,"متأخر الغسيل",""))))))</f>
        <v/>
      </c>
      <c r="P317" s="18">
        <f>IF(O317="متأخر الاستلام",COUNTIFS($O$6:$O$1505,"متأخر الاستلام",$N$6:$N$1505,"&gt;"&amp;N317)+COUNTIFS($O$6:O317,"متأخر الاستلام",$N$6:N317,N317),"")</f>
        <v/>
      </c>
    </row>
    <row r="318">
      <c r="A318" s="5" t="n"/>
      <c r="B318" s="13" t="n"/>
      <c r="C318" s="5" t="n"/>
      <c r="D318" s="20" t="n"/>
      <c r="E318" s="5" t="n"/>
      <c r="F318" s="14" t="n"/>
      <c r="G318" s="13" t="n"/>
      <c r="H318" s="5" t="n"/>
      <c r="I318" s="17" t="n"/>
      <c r="J318" s="5" t="n"/>
      <c r="K318" s="19">
        <f>IF(A318&amp;""="","",IFERROR(INDEX('الخدمات'!$B$6:$B$55,MATCH(E318&amp;"",'الخدمات'!$A$6:$A$55,0)),"غير مسعّرة"))</f>
        <v/>
      </c>
      <c r="L318" s="19">
        <f>IF(ISNUMBER(K318),ROUND(N(F318)*K318,2),"")</f>
        <v/>
      </c>
      <c r="M318" s="19">
        <f>IF(L318="","",ROUND(L318-N(I318),2))</f>
        <v/>
      </c>
      <c r="N318" s="18">
        <f>IF(OR(A318&amp;""="",H318="تم التسليم",NOT(ISNUMBER(G318))),"",'الإعدادات'!$B$4-G318)</f>
        <v/>
      </c>
      <c r="O318" s="6">
        <f>IF(A318&amp;""="","",IF(NOT(ISNUMBER(K318)),"خدمة غير مسعّرة",IF(H318="تم التسليم",IF(M318&gt;0,"مسلّم وعليه متبقي",""),IF(N318="","",IF(H318="جاهز",IF(N318&gt;='الإعدادات'!$B$5,"متأخر الاستلام",""),IF(N318&gt;0,"متأخر الغسيل",""))))))</f>
        <v/>
      </c>
      <c r="P318" s="18">
        <f>IF(O318="متأخر الاستلام",COUNTIFS($O$6:$O$1505,"متأخر الاستلام",$N$6:$N$1505,"&gt;"&amp;N318)+COUNTIFS($O$6:O318,"متأخر الاستلام",$N$6:N318,N318),"")</f>
        <v/>
      </c>
    </row>
    <row r="319">
      <c r="A319" s="5" t="n"/>
      <c r="B319" s="13" t="n"/>
      <c r="C319" s="5" t="n"/>
      <c r="D319" s="20" t="n"/>
      <c r="E319" s="5" t="n"/>
      <c r="F319" s="14" t="n"/>
      <c r="G319" s="13" t="n"/>
      <c r="H319" s="5" t="n"/>
      <c r="I319" s="17" t="n"/>
      <c r="J319" s="5" t="n"/>
      <c r="K319" s="19">
        <f>IF(A319&amp;""="","",IFERROR(INDEX('الخدمات'!$B$6:$B$55,MATCH(E319&amp;"",'الخدمات'!$A$6:$A$55,0)),"غير مسعّرة"))</f>
        <v/>
      </c>
      <c r="L319" s="19">
        <f>IF(ISNUMBER(K319),ROUND(N(F319)*K319,2),"")</f>
        <v/>
      </c>
      <c r="M319" s="19">
        <f>IF(L319="","",ROUND(L319-N(I319),2))</f>
        <v/>
      </c>
      <c r="N319" s="18">
        <f>IF(OR(A319&amp;""="",H319="تم التسليم",NOT(ISNUMBER(G319))),"",'الإعدادات'!$B$4-G319)</f>
        <v/>
      </c>
      <c r="O319" s="6">
        <f>IF(A319&amp;""="","",IF(NOT(ISNUMBER(K319)),"خدمة غير مسعّرة",IF(H319="تم التسليم",IF(M319&gt;0,"مسلّم وعليه متبقي",""),IF(N319="","",IF(H319="جاهز",IF(N319&gt;='الإعدادات'!$B$5,"متأخر الاستلام",""),IF(N319&gt;0,"متأخر الغسيل",""))))))</f>
        <v/>
      </c>
      <c r="P319" s="18">
        <f>IF(O319="متأخر الاستلام",COUNTIFS($O$6:$O$1505,"متأخر الاستلام",$N$6:$N$1505,"&gt;"&amp;N319)+COUNTIFS($O$6:O319,"متأخر الاستلام",$N$6:N319,N319),"")</f>
        <v/>
      </c>
    </row>
    <row r="320">
      <c r="A320" s="5" t="n"/>
      <c r="B320" s="13" t="n"/>
      <c r="C320" s="5" t="n"/>
      <c r="D320" s="20" t="n"/>
      <c r="E320" s="5" t="n"/>
      <c r="F320" s="14" t="n"/>
      <c r="G320" s="13" t="n"/>
      <c r="H320" s="5" t="n"/>
      <c r="I320" s="17" t="n"/>
      <c r="J320" s="5" t="n"/>
      <c r="K320" s="19">
        <f>IF(A320&amp;""="","",IFERROR(INDEX('الخدمات'!$B$6:$B$55,MATCH(E320&amp;"",'الخدمات'!$A$6:$A$55,0)),"غير مسعّرة"))</f>
        <v/>
      </c>
      <c r="L320" s="19">
        <f>IF(ISNUMBER(K320),ROUND(N(F320)*K320,2),"")</f>
        <v/>
      </c>
      <c r="M320" s="19">
        <f>IF(L320="","",ROUND(L320-N(I320),2))</f>
        <v/>
      </c>
      <c r="N320" s="18">
        <f>IF(OR(A320&amp;""="",H320="تم التسليم",NOT(ISNUMBER(G320))),"",'الإعدادات'!$B$4-G320)</f>
        <v/>
      </c>
      <c r="O320" s="6">
        <f>IF(A320&amp;""="","",IF(NOT(ISNUMBER(K320)),"خدمة غير مسعّرة",IF(H320="تم التسليم",IF(M320&gt;0,"مسلّم وعليه متبقي",""),IF(N320="","",IF(H320="جاهز",IF(N320&gt;='الإعدادات'!$B$5,"متأخر الاستلام",""),IF(N320&gt;0,"متأخر الغسيل",""))))))</f>
        <v/>
      </c>
      <c r="P320" s="18">
        <f>IF(O320="متأخر الاستلام",COUNTIFS($O$6:$O$1505,"متأخر الاستلام",$N$6:$N$1505,"&gt;"&amp;N320)+COUNTIFS($O$6:O320,"متأخر الاستلام",$N$6:N320,N320),"")</f>
        <v/>
      </c>
    </row>
    <row r="321">
      <c r="A321" s="5" t="n"/>
      <c r="B321" s="13" t="n"/>
      <c r="C321" s="5" t="n"/>
      <c r="D321" s="20" t="n"/>
      <c r="E321" s="5" t="n"/>
      <c r="F321" s="14" t="n"/>
      <c r="G321" s="13" t="n"/>
      <c r="H321" s="5" t="n"/>
      <c r="I321" s="17" t="n"/>
      <c r="J321" s="5" t="n"/>
      <c r="K321" s="19">
        <f>IF(A321&amp;""="","",IFERROR(INDEX('الخدمات'!$B$6:$B$55,MATCH(E321&amp;"",'الخدمات'!$A$6:$A$55,0)),"غير مسعّرة"))</f>
        <v/>
      </c>
      <c r="L321" s="19">
        <f>IF(ISNUMBER(K321),ROUND(N(F321)*K321,2),"")</f>
        <v/>
      </c>
      <c r="M321" s="19">
        <f>IF(L321="","",ROUND(L321-N(I321),2))</f>
        <v/>
      </c>
      <c r="N321" s="18">
        <f>IF(OR(A321&amp;""="",H321="تم التسليم",NOT(ISNUMBER(G321))),"",'الإعدادات'!$B$4-G321)</f>
        <v/>
      </c>
      <c r="O321" s="6">
        <f>IF(A321&amp;""="","",IF(NOT(ISNUMBER(K321)),"خدمة غير مسعّرة",IF(H321="تم التسليم",IF(M321&gt;0,"مسلّم وعليه متبقي",""),IF(N321="","",IF(H321="جاهز",IF(N321&gt;='الإعدادات'!$B$5,"متأخر الاستلام",""),IF(N321&gt;0,"متأخر الغسيل",""))))))</f>
        <v/>
      </c>
      <c r="P321" s="18">
        <f>IF(O321="متأخر الاستلام",COUNTIFS($O$6:$O$1505,"متأخر الاستلام",$N$6:$N$1505,"&gt;"&amp;N321)+COUNTIFS($O$6:O321,"متأخر الاستلام",$N$6:N321,N321),"")</f>
        <v/>
      </c>
    </row>
    <row r="322">
      <c r="A322" s="5" t="n"/>
      <c r="B322" s="13" t="n"/>
      <c r="C322" s="5" t="n"/>
      <c r="D322" s="20" t="n"/>
      <c r="E322" s="5" t="n"/>
      <c r="F322" s="14" t="n"/>
      <c r="G322" s="13" t="n"/>
      <c r="H322" s="5" t="n"/>
      <c r="I322" s="17" t="n"/>
      <c r="J322" s="5" t="n"/>
      <c r="K322" s="19">
        <f>IF(A322&amp;""="","",IFERROR(INDEX('الخدمات'!$B$6:$B$55,MATCH(E322&amp;"",'الخدمات'!$A$6:$A$55,0)),"غير مسعّرة"))</f>
        <v/>
      </c>
      <c r="L322" s="19">
        <f>IF(ISNUMBER(K322),ROUND(N(F322)*K322,2),"")</f>
        <v/>
      </c>
      <c r="M322" s="19">
        <f>IF(L322="","",ROUND(L322-N(I322),2))</f>
        <v/>
      </c>
      <c r="N322" s="18">
        <f>IF(OR(A322&amp;""="",H322="تم التسليم",NOT(ISNUMBER(G322))),"",'الإعدادات'!$B$4-G322)</f>
        <v/>
      </c>
      <c r="O322" s="6">
        <f>IF(A322&amp;""="","",IF(NOT(ISNUMBER(K322)),"خدمة غير مسعّرة",IF(H322="تم التسليم",IF(M322&gt;0,"مسلّم وعليه متبقي",""),IF(N322="","",IF(H322="جاهز",IF(N322&gt;='الإعدادات'!$B$5,"متأخر الاستلام",""),IF(N322&gt;0,"متأخر الغسيل",""))))))</f>
        <v/>
      </c>
      <c r="P322" s="18">
        <f>IF(O322="متأخر الاستلام",COUNTIFS($O$6:$O$1505,"متأخر الاستلام",$N$6:$N$1505,"&gt;"&amp;N322)+COUNTIFS($O$6:O322,"متأخر الاستلام",$N$6:N322,N322),"")</f>
        <v/>
      </c>
    </row>
    <row r="323">
      <c r="A323" s="5" t="n"/>
      <c r="B323" s="13" t="n"/>
      <c r="C323" s="5" t="n"/>
      <c r="D323" s="20" t="n"/>
      <c r="E323" s="5" t="n"/>
      <c r="F323" s="14" t="n"/>
      <c r="G323" s="13" t="n"/>
      <c r="H323" s="5" t="n"/>
      <c r="I323" s="17" t="n"/>
      <c r="J323" s="5" t="n"/>
      <c r="K323" s="19">
        <f>IF(A323&amp;""="","",IFERROR(INDEX('الخدمات'!$B$6:$B$55,MATCH(E323&amp;"",'الخدمات'!$A$6:$A$55,0)),"غير مسعّرة"))</f>
        <v/>
      </c>
      <c r="L323" s="19">
        <f>IF(ISNUMBER(K323),ROUND(N(F323)*K323,2),"")</f>
        <v/>
      </c>
      <c r="M323" s="19">
        <f>IF(L323="","",ROUND(L323-N(I323),2))</f>
        <v/>
      </c>
      <c r="N323" s="18">
        <f>IF(OR(A323&amp;""="",H323="تم التسليم",NOT(ISNUMBER(G323))),"",'الإعدادات'!$B$4-G323)</f>
        <v/>
      </c>
      <c r="O323" s="6">
        <f>IF(A323&amp;""="","",IF(NOT(ISNUMBER(K323)),"خدمة غير مسعّرة",IF(H323="تم التسليم",IF(M323&gt;0,"مسلّم وعليه متبقي",""),IF(N323="","",IF(H323="جاهز",IF(N323&gt;='الإعدادات'!$B$5,"متأخر الاستلام",""),IF(N323&gt;0,"متأخر الغسيل",""))))))</f>
        <v/>
      </c>
      <c r="P323" s="18">
        <f>IF(O323="متأخر الاستلام",COUNTIFS($O$6:$O$1505,"متأخر الاستلام",$N$6:$N$1505,"&gt;"&amp;N323)+COUNTIFS($O$6:O323,"متأخر الاستلام",$N$6:N323,N323),"")</f>
        <v/>
      </c>
    </row>
    <row r="324">
      <c r="A324" s="5" t="n"/>
      <c r="B324" s="13" t="n"/>
      <c r="C324" s="5" t="n"/>
      <c r="D324" s="20" t="n"/>
      <c r="E324" s="5" t="n"/>
      <c r="F324" s="14" t="n"/>
      <c r="G324" s="13" t="n"/>
      <c r="H324" s="5" t="n"/>
      <c r="I324" s="17" t="n"/>
      <c r="J324" s="5" t="n"/>
      <c r="K324" s="19">
        <f>IF(A324&amp;""="","",IFERROR(INDEX('الخدمات'!$B$6:$B$55,MATCH(E324&amp;"",'الخدمات'!$A$6:$A$55,0)),"غير مسعّرة"))</f>
        <v/>
      </c>
      <c r="L324" s="19">
        <f>IF(ISNUMBER(K324),ROUND(N(F324)*K324,2),"")</f>
        <v/>
      </c>
      <c r="M324" s="19">
        <f>IF(L324="","",ROUND(L324-N(I324),2))</f>
        <v/>
      </c>
      <c r="N324" s="18">
        <f>IF(OR(A324&amp;""="",H324="تم التسليم",NOT(ISNUMBER(G324))),"",'الإعدادات'!$B$4-G324)</f>
        <v/>
      </c>
      <c r="O324" s="6">
        <f>IF(A324&amp;""="","",IF(NOT(ISNUMBER(K324)),"خدمة غير مسعّرة",IF(H324="تم التسليم",IF(M324&gt;0,"مسلّم وعليه متبقي",""),IF(N324="","",IF(H324="جاهز",IF(N324&gt;='الإعدادات'!$B$5,"متأخر الاستلام",""),IF(N324&gt;0,"متأخر الغسيل",""))))))</f>
        <v/>
      </c>
      <c r="P324" s="18">
        <f>IF(O324="متأخر الاستلام",COUNTIFS($O$6:$O$1505,"متأخر الاستلام",$N$6:$N$1505,"&gt;"&amp;N324)+COUNTIFS($O$6:O324,"متأخر الاستلام",$N$6:N324,N324),"")</f>
        <v/>
      </c>
    </row>
    <row r="325">
      <c r="A325" s="5" t="n"/>
      <c r="B325" s="13" t="n"/>
      <c r="C325" s="5" t="n"/>
      <c r="D325" s="20" t="n"/>
      <c r="E325" s="5" t="n"/>
      <c r="F325" s="14" t="n"/>
      <c r="G325" s="13" t="n"/>
      <c r="H325" s="5" t="n"/>
      <c r="I325" s="17" t="n"/>
      <c r="J325" s="5" t="n"/>
      <c r="K325" s="19">
        <f>IF(A325&amp;""="","",IFERROR(INDEX('الخدمات'!$B$6:$B$55,MATCH(E325&amp;"",'الخدمات'!$A$6:$A$55,0)),"غير مسعّرة"))</f>
        <v/>
      </c>
      <c r="L325" s="19">
        <f>IF(ISNUMBER(K325),ROUND(N(F325)*K325,2),"")</f>
        <v/>
      </c>
      <c r="M325" s="19">
        <f>IF(L325="","",ROUND(L325-N(I325),2))</f>
        <v/>
      </c>
      <c r="N325" s="18">
        <f>IF(OR(A325&amp;""="",H325="تم التسليم",NOT(ISNUMBER(G325))),"",'الإعدادات'!$B$4-G325)</f>
        <v/>
      </c>
      <c r="O325" s="6">
        <f>IF(A325&amp;""="","",IF(NOT(ISNUMBER(K325)),"خدمة غير مسعّرة",IF(H325="تم التسليم",IF(M325&gt;0,"مسلّم وعليه متبقي",""),IF(N325="","",IF(H325="جاهز",IF(N325&gt;='الإعدادات'!$B$5,"متأخر الاستلام",""),IF(N325&gt;0,"متأخر الغسيل",""))))))</f>
        <v/>
      </c>
      <c r="P325" s="18">
        <f>IF(O325="متأخر الاستلام",COUNTIFS($O$6:$O$1505,"متأخر الاستلام",$N$6:$N$1505,"&gt;"&amp;N325)+COUNTIFS($O$6:O325,"متأخر الاستلام",$N$6:N325,N325),"")</f>
        <v/>
      </c>
    </row>
    <row r="326">
      <c r="A326" s="5" t="n"/>
      <c r="B326" s="13" t="n"/>
      <c r="C326" s="5" t="n"/>
      <c r="D326" s="20" t="n"/>
      <c r="E326" s="5" t="n"/>
      <c r="F326" s="14" t="n"/>
      <c r="G326" s="13" t="n"/>
      <c r="H326" s="5" t="n"/>
      <c r="I326" s="17" t="n"/>
      <c r="J326" s="5" t="n"/>
      <c r="K326" s="19">
        <f>IF(A326&amp;""="","",IFERROR(INDEX('الخدمات'!$B$6:$B$55,MATCH(E326&amp;"",'الخدمات'!$A$6:$A$55,0)),"غير مسعّرة"))</f>
        <v/>
      </c>
      <c r="L326" s="19">
        <f>IF(ISNUMBER(K326),ROUND(N(F326)*K326,2),"")</f>
        <v/>
      </c>
      <c r="M326" s="19">
        <f>IF(L326="","",ROUND(L326-N(I326),2))</f>
        <v/>
      </c>
      <c r="N326" s="18">
        <f>IF(OR(A326&amp;""="",H326="تم التسليم",NOT(ISNUMBER(G326))),"",'الإعدادات'!$B$4-G326)</f>
        <v/>
      </c>
      <c r="O326" s="6">
        <f>IF(A326&amp;""="","",IF(NOT(ISNUMBER(K326)),"خدمة غير مسعّرة",IF(H326="تم التسليم",IF(M326&gt;0,"مسلّم وعليه متبقي",""),IF(N326="","",IF(H326="جاهز",IF(N326&gt;='الإعدادات'!$B$5,"متأخر الاستلام",""),IF(N326&gt;0,"متأخر الغسيل",""))))))</f>
        <v/>
      </c>
      <c r="P326" s="18">
        <f>IF(O326="متأخر الاستلام",COUNTIFS($O$6:$O$1505,"متأخر الاستلام",$N$6:$N$1505,"&gt;"&amp;N326)+COUNTIFS($O$6:O326,"متأخر الاستلام",$N$6:N326,N326),"")</f>
        <v/>
      </c>
    </row>
    <row r="327">
      <c r="A327" s="5" t="n"/>
      <c r="B327" s="13" t="n"/>
      <c r="C327" s="5" t="n"/>
      <c r="D327" s="20" t="n"/>
      <c r="E327" s="5" t="n"/>
      <c r="F327" s="14" t="n"/>
      <c r="G327" s="13" t="n"/>
      <c r="H327" s="5" t="n"/>
      <c r="I327" s="17" t="n"/>
      <c r="J327" s="5" t="n"/>
      <c r="K327" s="19">
        <f>IF(A327&amp;""="","",IFERROR(INDEX('الخدمات'!$B$6:$B$55,MATCH(E327&amp;"",'الخدمات'!$A$6:$A$55,0)),"غير مسعّرة"))</f>
        <v/>
      </c>
      <c r="L327" s="19">
        <f>IF(ISNUMBER(K327),ROUND(N(F327)*K327,2),"")</f>
        <v/>
      </c>
      <c r="M327" s="19">
        <f>IF(L327="","",ROUND(L327-N(I327),2))</f>
        <v/>
      </c>
      <c r="N327" s="18">
        <f>IF(OR(A327&amp;""="",H327="تم التسليم",NOT(ISNUMBER(G327))),"",'الإعدادات'!$B$4-G327)</f>
        <v/>
      </c>
      <c r="O327" s="6">
        <f>IF(A327&amp;""="","",IF(NOT(ISNUMBER(K327)),"خدمة غير مسعّرة",IF(H327="تم التسليم",IF(M327&gt;0,"مسلّم وعليه متبقي",""),IF(N327="","",IF(H327="جاهز",IF(N327&gt;='الإعدادات'!$B$5,"متأخر الاستلام",""),IF(N327&gt;0,"متأخر الغسيل",""))))))</f>
        <v/>
      </c>
      <c r="P327" s="18">
        <f>IF(O327="متأخر الاستلام",COUNTIFS($O$6:$O$1505,"متأخر الاستلام",$N$6:$N$1505,"&gt;"&amp;N327)+COUNTIFS($O$6:O327,"متأخر الاستلام",$N$6:N327,N327),"")</f>
        <v/>
      </c>
    </row>
    <row r="328">
      <c r="A328" s="5" t="n"/>
      <c r="B328" s="13" t="n"/>
      <c r="C328" s="5" t="n"/>
      <c r="D328" s="20" t="n"/>
      <c r="E328" s="5" t="n"/>
      <c r="F328" s="14" t="n"/>
      <c r="G328" s="13" t="n"/>
      <c r="H328" s="5" t="n"/>
      <c r="I328" s="17" t="n"/>
      <c r="J328" s="5" t="n"/>
      <c r="K328" s="19">
        <f>IF(A328&amp;""="","",IFERROR(INDEX('الخدمات'!$B$6:$B$55,MATCH(E328&amp;"",'الخدمات'!$A$6:$A$55,0)),"غير مسعّرة"))</f>
        <v/>
      </c>
      <c r="L328" s="19">
        <f>IF(ISNUMBER(K328),ROUND(N(F328)*K328,2),"")</f>
        <v/>
      </c>
      <c r="M328" s="19">
        <f>IF(L328="","",ROUND(L328-N(I328),2))</f>
        <v/>
      </c>
      <c r="N328" s="18">
        <f>IF(OR(A328&amp;""="",H328="تم التسليم",NOT(ISNUMBER(G328))),"",'الإعدادات'!$B$4-G328)</f>
        <v/>
      </c>
      <c r="O328" s="6">
        <f>IF(A328&amp;""="","",IF(NOT(ISNUMBER(K328)),"خدمة غير مسعّرة",IF(H328="تم التسليم",IF(M328&gt;0,"مسلّم وعليه متبقي",""),IF(N328="","",IF(H328="جاهز",IF(N328&gt;='الإعدادات'!$B$5,"متأخر الاستلام",""),IF(N328&gt;0,"متأخر الغسيل",""))))))</f>
        <v/>
      </c>
      <c r="P328" s="18">
        <f>IF(O328="متأخر الاستلام",COUNTIFS($O$6:$O$1505,"متأخر الاستلام",$N$6:$N$1505,"&gt;"&amp;N328)+COUNTIFS($O$6:O328,"متأخر الاستلام",$N$6:N328,N328),"")</f>
        <v/>
      </c>
    </row>
    <row r="329">
      <c r="A329" s="5" t="n"/>
      <c r="B329" s="13" t="n"/>
      <c r="C329" s="5" t="n"/>
      <c r="D329" s="20" t="n"/>
      <c r="E329" s="5" t="n"/>
      <c r="F329" s="14" t="n"/>
      <c r="G329" s="13" t="n"/>
      <c r="H329" s="5" t="n"/>
      <c r="I329" s="17" t="n"/>
      <c r="J329" s="5" t="n"/>
      <c r="K329" s="19">
        <f>IF(A329&amp;""="","",IFERROR(INDEX('الخدمات'!$B$6:$B$55,MATCH(E329&amp;"",'الخدمات'!$A$6:$A$55,0)),"غير مسعّرة"))</f>
        <v/>
      </c>
      <c r="L329" s="19">
        <f>IF(ISNUMBER(K329),ROUND(N(F329)*K329,2),"")</f>
        <v/>
      </c>
      <c r="M329" s="19">
        <f>IF(L329="","",ROUND(L329-N(I329),2))</f>
        <v/>
      </c>
      <c r="N329" s="18">
        <f>IF(OR(A329&amp;""="",H329="تم التسليم",NOT(ISNUMBER(G329))),"",'الإعدادات'!$B$4-G329)</f>
        <v/>
      </c>
      <c r="O329" s="6">
        <f>IF(A329&amp;""="","",IF(NOT(ISNUMBER(K329)),"خدمة غير مسعّرة",IF(H329="تم التسليم",IF(M329&gt;0,"مسلّم وعليه متبقي",""),IF(N329="","",IF(H329="جاهز",IF(N329&gt;='الإعدادات'!$B$5,"متأخر الاستلام",""),IF(N329&gt;0,"متأخر الغسيل",""))))))</f>
        <v/>
      </c>
      <c r="P329" s="18">
        <f>IF(O329="متأخر الاستلام",COUNTIFS($O$6:$O$1505,"متأخر الاستلام",$N$6:$N$1505,"&gt;"&amp;N329)+COUNTIFS($O$6:O329,"متأخر الاستلام",$N$6:N329,N329),"")</f>
        <v/>
      </c>
    </row>
    <row r="330">
      <c r="A330" s="5" t="n"/>
      <c r="B330" s="13" t="n"/>
      <c r="C330" s="5" t="n"/>
      <c r="D330" s="20" t="n"/>
      <c r="E330" s="5" t="n"/>
      <c r="F330" s="14" t="n"/>
      <c r="G330" s="13" t="n"/>
      <c r="H330" s="5" t="n"/>
      <c r="I330" s="17" t="n"/>
      <c r="J330" s="5" t="n"/>
      <c r="K330" s="19">
        <f>IF(A330&amp;""="","",IFERROR(INDEX('الخدمات'!$B$6:$B$55,MATCH(E330&amp;"",'الخدمات'!$A$6:$A$55,0)),"غير مسعّرة"))</f>
        <v/>
      </c>
      <c r="L330" s="19">
        <f>IF(ISNUMBER(K330),ROUND(N(F330)*K330,2),"")</f>
        <v/>
      </c>
      <c r="M330" s="19">
        <f>IF(L330="","",ROUND(L330-N(I330),2))</f>
        <v/>
      </c>
      <c r="N330" s="18">
        <f>IF(OR(A330&amp;""="",H330="تم التسليم",NOT(ISNUMBER(G330))),"",'الإعدادات'!$B$4-G330)</f>
        <v/>
      </c>
      <c r="O330" s="6">
        <f>IF(A330&amp;""="","",IF(NOT(ISNUMBER(K330)),"خدمة غير مسعّرة",IF(H330="تم التسليم",IF(M330&gt;0,"مسلّم وعليه متبقي",""),IF(N330="","",IF(H330="جاهز",IF(N330&gt;='الإعدادات'!$B$5,"متأخر الاستلام",""),IF(N330&gt;0,"متأخر الغسيل",""))))))</f>
        <v/>
      </c>
      <c r="P330" s="18">
        <f>IF(O330="متأخر الاستلام",COUNTIFS($O$6:$O$1505,"متأخر الاستلام",$N$6:$N$1505,"&gt;"&amp;N330)+COUNTIFS($O$6:O330,"متأخر الاستلام",$N$6:N330,N330),"")</f>
        <v/>
      </c>
    </row>
    <row r="331">
      <c r="A331" s="5" t="n"/>
      <c r="B331" s="13" t="n"/>
      <c r="C331" s="5" t="n"/>
      <c r="D331" s="20" t="n"/>
      <c r="E331" s="5" t="n"/>
      <c r="F331" s="14" t="n"/>
      <c r="G331" s="13" t="n"/>
      <c r="H331" s="5" t="n"/>
      <c r="I331" s="17" t="n"/>
      <c r="J331" s="5" t="n"/>
      <c r="K331" s="19">
        <f>IF(A331&amp;""="","",IFERROR(INDEX('الخدمات'!$B$6:$B$55,MATCH(E331&amp;"",'الخدمات'!$A$6:$A$55,0)),"غير مسعّرة"))</f>
        <v/>
      </c>
      <c r="L331" s="19">
        <f>IF(ISNUMBER(K331),ROUND(N(F331)*K331,2),"")</f>
        <v/>
      </c>
      <c r="M331" s="19">
        <f>IF(L331="","",ROUND(L331-N(I331),2))</f>
        <v/>
      </c>
      <c r="N331" s="18">
        <f>IF(OR(A331&amp;""="",H331="تم التسليم",NOT(ISNUMBER(G331))),"",'الإعدادات'!$B$4-G331)</f>
        <v/>
      </c>
      <c r="O331" s="6">
        <f>IF(A331&amp;""="","",IF(NOT(ISNUMBER(K331)),"خدمة غير مسعّرة",IF(H331="تم التسليم",IF(M331&gt;0,"مسلّم وعليه متبقي",""),IF(N331="","",IF(H331="جاهز",IF(N331&gt;='الإعدادات'!$B$5,"متأخر الاستلام",""),IF(N331&gt;0,"متأخر الغسيل",""))))))</f>
        <v/>
      </c>
      <c r="P331" s="18">
        <f>IF(O331="متأخر الاستلام",COUNTIFS($O$6:$O$1505,"متأخر الاستلام",$N$6:$N$1505,"&gt;"&amp;N331)+COUNTIFS($O$6:O331,"متأخر الاستلام",$N$6:N331,N331),"")</f>
        <v/>
      </c>
    </row>
    <row r="332">
      <c r="A332" s="5" t="n"/>
      <c r="B332" s="13" t="n"/>
      <c r="C332" s="5" t="n"/>
      <c r="D332" s="20" t="n"/>
      <c r="E332" s="5" t="n"/>
      <c r="F332" s="14" t="n"/>
      <c r="G332" s="13" t="n"/>
      <c r="H332" s="5" t="n"/>
      <c r="I332" s="17" t="n"/>
      <c r="J332" s="5" t="n"/>
      <c r="K332" s="19">
        <f>IF(A332&amp;""="","",IFERROR(INDEX('الخدمات'!$B$6:$B$55,MATCH(E332&amp;"",'الخدمات'!$A$6:$A$55,0)),"غير مسعّرة"))</f>
        <v/>
      </c>
      <c r="L332" s="19">
        <f>IF(ISNUMBER(K332),ROUND(N(F332)*K332,2),"")</f>
        <v/>
      </c>
      <c r="M332" s="19">
        <f>IF(L332="","",ROUND(L332-N(I332),2))</f>
        <v/>
      </c>
      <c r="N332" s="18">
        <f>IF(OR(A332&amp;""="",H332="تم التسليم",NOT(ISNUMBER(G332))),"",'الإعدادات'!$B$4-G332)</f>
        <v/>
      </c>
      <c r="O332" s="6">
        <f>IF(A332&amp;""="","",IF(NOT(ISNUMBER(K332)),"خدمة غير مسعّرة",IF(H332="تم التسليم",IF(M332&gt;0,"مسلّم وعليه متبقي",""),IF(N332="","",IF(H332="جاهز",IF(N332&gt;='الإعدادات'!$B$5,"متأخر الاستلام",""),IF(N332&gt;0,"متأخر الغسيل",""))))))</f>
        <v/>
      </c>
      <c r="P332" s="18">
        <f>IF(O332="متأخر الاستلام",COUNTIFS($O$6:$O$1505,"متأخر الاستلام",$N$6:$N$1505,"&gt;"&amp;N332)+COUNTIFS($O$6:O332,"متأخر الاستلام",$N$6:N332,N332),"")</f>
        <v/>
      </c>
    </row>
    <row r="333">
      <c r="A333" s="5" t="n"/>
      <c r="B333" s="13" t="n"/>
      <c r="C333" s="5" t="n"/>
      <c r="D333" s="20" t="n"/>
      <c r="E333" s="5" t="n"/>
      <c r="F333" s="14" t="n"/>
      <c r="G333" s="13" t="n"/>
      <c r="H333" s="5" t="n"/>
      <c r="I333" s="17" t="n"/>
      <c r="J333" s="5" t="n"/>
      <c r="K333" s="19">
        <f>IF(A333&amp;""="","",IFERROR(INDEX('الخدمات'!$B$6:$B$55,MATCH(E333&amp;"",'الخدمات'!$A$6:$A$55,0)),"غير مسعّرة"))</f>
        <v/>
      </c>
      <c r="L333" s="19">
        <f>IF(ISNUMBER(K333),ROUND(N(F333)*K333,2),"")</f>
        <v/>
      </c>
      <c r="M333" s="19">
        <f>IF(L333="","",ROUND(L333-N(I333),2))</f>
        <v/>
      </c>
      <c r="N333" s="18">
        <f>IF(OR(A333&amp;""="",H333="تم التسليم",NOT(ISNUMBER(G333))),"",'الإعدادات'!$B$4-G333)</f>
        <v/>
      </c>
      <c r="O333" s="6">
        <f>IF(A333&amp;""="","",IF(NOT(ISNUMBER(K333)),"خدمة غير مسعّرة",IF(H333="تم التسليم",IF(M333&gt;0,"مسلّم وعليه متبقي",""),IF(N333="","",IF(H333="جاهز",IF(N333&gt;='الإعدادات'!$B$5,"متأخر الاستلام",""),IF(N333&gt;0,"متأخر الغسيل",""))))))</f>
        <v/>
      </c>
      <c r="P333" s="18">
        <f>IF(O333="متأخر الاستلام",COUNTIFS($O$6:$O$1505,"متأخر الاستلام",$N$6:$N$1505,"&gt;"&amp;N333)+COUNTIFS($O$6:O333,"متأخر الاستلام",$N$6:N333,N333),"")</f>
        <v/>
      </c>
    </row>
    <row r="334">
      <c r="A334" s="5" t="n"/>
      <c r="B334" s="13" t="n"/>
      <c r="C334" s="5" t="n"/>
      <c r="D334" s="20" t="n"/>
      <c r="E334" s="5" t="n"/>
      <c r="F334" s="14" t="n"/>
      <c r="G334" s="13" t="n"/>
      <c r="H334" s="5" t="n"/>
      <c r="I334" s="17" t="n"/>
      <c r="J334" s="5" t="n"/>
      <c r="K334" s="19">
        <f>IF(A334&amp;""="","",IFERROR(INDEX('الخدمات'!$B$6:$B$55,MATCH(E334&amp;"",'الخدمات'!$A$6:$A$55,0)),"غير مسعّرة"))</f>
        <v/>
      </c>
      <c r="L334" s="19">
        <f>IF(ISNUMBER(K334),ROUND(N(F334)*K334,2),"")</f>
        <v/>
      </c>
      <c r="M334" s="19">
        <f>IF(L334="","",ROUND(L334-N(I334),2))</f>
        <v/>
      </c>
      <c r="N334" s="18">
        <f>IF(OR(A334&amp;""="",H334="تم التسليم",NOT(ISNUMBER(G334))),"",'الإعدادات'!$B$4-G334)</f>
        <v/>
      </c>
      <c r="O334" s="6">
        <f>IF(A334&amp;""="","",IF(NOT(ISNUMBER(K334)),"خدمة غير مسعّرة",IF(H334="تم التسليم",IF(M334&gt;0,"مسلّم وعليه متبقي",""),IF(N334="","",IF(H334="جاهز",IF(N334&gt;='الإعدادات'!$B$5,"متأخر الاستلام",""),IF(N334&gt;0,"متأخر الغسيل",""))))))</f>
        <v/>
      </c>
      <c r="P334" s="18">
        <f>IF(O334="متأخر الاستلام",COUNTIFS($O$6:$O$1505,"متأخر الاستلام",$N$6:$N$1505,"&gt;"&amp;N334)+COUNTIFS($O$6:O334,"متأخر الاستلام",$N$6:N334,N334),"")</f>
        <v/>
      </c>
    </row>
    <row r="335">
      <c r="A335" s="5" t="n"/>
      <c r="B335" s="13" t="n"/>
      <c r="C335" s="5" t="n"/>
      <c r="D335" s="20" t="n"/>
      <c r="E335" s="5" t="n"/>
      <c r="F335" s="14" t="n"/>
      <c r="G335" s="13" t="n"/>
      <c r="H335" s="5" t="n"/>
      <c r="I335" s="17" t="n"/>
      <c r="J335" s="5" t="n"/>
      <c r="K335" s="19">
        <f>IF(A335&amp;""="","",IFERROR(INDEX('الخدمات'!$B$6:$B$55,MATCH(E335&amp;"",'الخدمات'!$A$6:$A$55,0)),"غير مسعّرة"))</f>
        <v/>
      </c>
      <c r="L335" s="19">
        <f>IF(ISNUMBER(K335),ROUND(N(F335)*K335,2),"")</f>
        <v/>
      </c>
      <c r="M335" s="19">
        <f>IF(L335="","",ROUND(L335-N(I335),2))</f>
        <v/>
      </c>
      <c r="N335" s="18">
        <f>IF(OR(A335&amp;""="",H335="تم التسليم",NOT(ISNUMBER(G335))),"",'الإعدادات'!$B$4-G335)</f>
        <v/>
      </c>
      <c r="O335" s="6">
        <f>IF(A335&amp;""="","",IF(NOT(ISNUMBER(K335)),"خدمة غير مسعّرة",IF(H335="تم التسليم",IF(M335&gt;0,"مسلّم وعليه متبقي",""),IF(N335="","",IF(H335="جاهز",IF(N335&gt;='الإعدادات'!$B$5,"متأخر الاستلام",""),IF(N335&gt;0,"متأخر الغسيل",""))))))</f>
        <v/>
      </c>
      <c r="P335" s="18">
        <f>IF(O335="متأخر الاستلام",COUNTIFS($O$6:$O$1505,"متأخر الاستلام",$N$6:$N$1505,"&gt;"&amp;N335)+COUNTIFS($O$6:O335,"متأخر الاستلام",$N$6:N335,N335),"")</f>
        <v/>
      </c>
    </row>
    <row r="336">
      <c r="A336" s="5" t="n"/>
      <c r="B336" s="13" t="n"/>
      <c r="C336" s="5" t="n"/>
      <c r="D336" s="20" t="n"/>
      <c r="E336" s="5" t="n"/>
      <c r="F336" s="14" t="n"/>
      <c r="G336" s="13" t="n"/>
      <c r="H336" s="5" t="n"/>
      <c r="I336" s="17" t="n"/>
      <c r="J336" s="5" t="n"/>
      <c r="K336" s="19">
        <f>IF(A336&amp;""="","",IFERROR(INDEX('الخدمات'!$B$6:$B$55,MATCH(E336&amp;"",'الخدمات'!$A$6:$A$55,0)),"غير مسعّرة"))</f>
        <v/>
      </c>
      <c r="L336" s="19">
        <f>IF(ISNUMBER(K336),ROUND(N(F336)*K336,2),"")</f>
        <v/>
      </c>
      <c r="M336" s="19">
        <f>IF(L336="","",ROUND(L336-N(I336),2))</f>
        <v/>
      </c>
      <c r="N336" s="18">
        <f>IF(OR(A336&amp;""="",H336="تم التسليم",NOT(ISNUMBER(G336))),"",'الإعدادات'!$B$4-G336)</f>
        <v/>
      </c>
      <c r="O336" s="6">
        <f>IF(A336&amp;""="","",IF(NOT(ISNUMBER(K336)),"خدمة غير مسعّرة",IF(H336="تم التسليم",IF(M336&gt;0,"مسلّم وعليه متبقي",""),IF(N336="","",IF(H336="جاهز",IF(N336&gt;='الإعدادات'!$B$5,"متأخر الاستلام",""),IF(N336&gt;0,"متأخر الغسيل",""))))))</f>
        <v/>
      </c>
      <c r="P336" s="18">
        <f>IF(O336="متأخر الاستلام",COUNTIFS($O$6:$O$1505,"متأخر الاستلام",$N$6:$N$1505,"&gt;"&amp;N336)+COUNTIFS($O$6:O336,"متأخر الاستلام",$N$6:N336,N336),"")</f>
        <v/>
      </c>
    </row>
    <row r="337">
      <c r="A337" s="5" t="n"/>
      <c r="B337" s="13" t="n"/>
      <c r="C337" s="5" t="n"/>
      <c r="D337" s="20" t="n"/>
      <c r="E337" s="5" t="n"/>
      <c r="F337" s="14" t="n"/>
      <c r="G337" s="13" t="n"/>
      <c r="H337" s="5" t="n"/>
      <c r="I337" s="17" t="n"/>
      <c r="J337" s="5" t="n"/>
      <c r="K337" s="19">
        <f>IF(A337&amp;""="","",IFERROR(INDEX('الخدمات'!$B$6:$B$55,MATCH(E337&amp;"",'الخدمات'!$A$6:$A$55,0)),"غير مسعّرة"))</f>
        <v/>
      </c>
      <c r="L337" s="19">
        <f>IF(ISNUMBER(K337),ROUND(N(F337)*K337,2),"")</f>
        <v/>
      </c>
      <c r="M337" s="19">
        <f>IF(L337="","",ROUND(L337-N(I337),2))</f>
        <v/>
      </c>
      <c r="N337" s="18">
        <f>IF(OR(A337&amp;""="",H337="تم التسليم",NOT(ISNUMBER(G337))),"",'الإعدادات'!$B$4-G337)</f>
        <v/>
      </c>
      <c r="O337" s="6">
        <f>IF(A337&amp;""="","",IF(NOT(ISNUMBER(K337)),"خدمة غير مسعّرة",IF(H337="تم التسليم",IF(M337&gt;0,"مسلّم وعليه متبقي",""),IF(N337="","",IF(H337="جاهز",IF(N337&gt;='الإعدادات'!$B$5,"متأخر الاستلام",""),IF(N337&gt;0,"متأخر الغسيل",""))))))</f>
        <v/>
      </c>
      <c r="P337" s="18">
        <f>IF(O337="متأخر الاستلام",COUNTIFS($O$6:$O$1505,"متأخر الاستلام",$N$6:$N$1505,"&gt;"&amp;N337)+COUNTIFS($O$6:O337,"متأخر الاستلام",$N$6:N337,N337),"")</f>
        <v/>
      </c>
    </row>
    <row r="338">
      <c r="A338" s="5" t="n"/>
      <c r="B338" s="13" t="n"/>
      <c r="C338" s="5" t="n"/>
      <c r="D338" s="20" t="n"/>
      <c r="E338" s="5" t="n"/>
      <c r="F338" s="14" t="n"/>
      <c r="G338" s="13" t="n"/>
      <c r="H338" s="5" t="n"/>
      <c r="I338" s="17" t="n"/>
      <c r="J338" s="5" t="n"/>
      <c r="K338" s="19">
        <f>IF(A338&amp;""="","",IFERROR(INDEX('الخدمات'!$B$6:$B$55,MATCH(E338&amp;"",'الخدمات'!$A$6:$A$55,0)),"غير مسعّرة"))</f>
        <v/>
      </c>
      <c r="L338" s="19">
        <f>IF(ISNUMBER(K338),ROUND(N(F338)*K338,2),"")</f>
        <v/>
      </c>
      <c r="M338" s="19">
        <f>IF(L338="","",ROUND(L338-N(I338),2))</f>
        <v/>
      </c>
      <c r="N338" s="18">
        <f>IF(OR(A338&amp;""="",H338="تم التسليم",NOT(ISNUMBER(G338))),"",'الإعدادات'!$B$4-G338)</f>
        <v/>
      </c>
      <c r="O338" s="6">
        <f>IF(A338&amp;""="","",IF(NOT(ISNUMBER(K338)),"خدمة غير مسعّرة",IF(H338="تم التسليم",IF(M338&gt;0,"مسلّم وعليه متبقي",""),IF(N338="","",IF(H338="جاهز",IF(N338&gt;='الإعدادات'!$B$5,"متأخر الاستلام",""),IF(N338&gt;0,"متأخر الغسيل",""))))))</f>
        <v/>
      </c>
      <c r="P338" s="18">
        <f>IF(O338="متأخر الاستلام",COUNTIFS($O$6:$O$1505,"متأخر الاستلام",$N$6:$N$1505,"&gt;"&amp;N338)+COUNTIFS($O$6:O338,"متأخر الاستلام",$N$6:N338,N338),"")</f>
        <v/>
      </c>
    </row>
    <row r="339">
      <c r="A339" s="5" t="n"/>
      <c r="B339" s="13" t="n"/>
      <c r="C339" s="5" t="n"/>
      <c r="D339" s="20" t="n"/>
      <c r="E339" s="5" t="n"/>
      <c r="F339" s="14" t="n"/>
      <c r="G339" s="13" t="n"/>
      <c r="H339" s="5" t="n"/>
      <c r="I339" s="17" t="n"/>
      <c r="J339" s="5" t="n"/>
      <c r="K339" s="19">
        <f>IF(A339&amp;""="","",IFERROR(INDEX('الخدمات'!$B$6:$B$55,MATCH(E339&amp;"",'الخدمات'!$A$6:$A$55,0)),"غير مسعّرة"))</f>
        <v/>
      </c>
      <c r="L339" s="19">
        <f>IF(ISNUMBER(K339),ROUND(N(F339)*K339,2),"")</f>
        <v/>
      </c>
      <c r="M339" s="19">
        <f>IF(L339="","",ROUND(L339-N(I339),2))</f>
        <v/>
      </c>
      <c r="N339" s="18">
        <f>IF(OR(A339&amp;""="",H339="تم التسليم",NOT(ISNUMBER(G339))),"",'الإعدادات'!$B$4-G339)</f>
        <v/>
      </c>
      <c r="O339" s="6">
        <f>IF(A339&amp;""="","",IF(NOT(ISNUMBER(K339)),"خدمة غير مسعّرة",IF(H339="تم التسليم",IF(M339&gt;0,"مسلّم وعليه متبقي",""),IF(N339="","",IF(H339="جاهز",IF(N339&gt;='الإعدادات'!$B$5,"متأخر الاستلام",""),IF(N339&gt;0,"متأخر الغسيل",""))))))</f>
        <v/>
      </c>
      <c r="P339" s="18">
        <f>IF(O339="متأخر الاستلام",COUNTIFS($O$6:$O$1505,"متأخر الاستلام",$N$6:$N$1505,"&gt;"&amp;N339)+COUNTIFS($O$6:O339,"متأخر الاستلام",$N$6:N339,N339),"")</f>
        <v/>
      </c>
    </row>
    <row r="340">
      <c r="A340" s="5" t="n"/>
      <c r="B340" s="13" t="n"/>
      <c r="C340" s="5" t="n"/>
      <c r="D340" s="20" t="n"/>
      <c r="E340" s="5" t="n"/>
      <c r="F340" s="14" t="n"/>
      <c r="G340" s="13" t="n"/>
      <c r="H340" s="5" t="n"/>
      <c r="I340" s="17" t="n"/>
      <c r="J340" s="5" t="n"/>
      <c r="K340" s="19">
        <f>IF(A340&amp;""="","",IFERROR(INDEX('الخدمات'!$B$6:$B$55,MATCH(E340&amp;"",'الخدمات'!$A$6:$A$55,0)),"غير مسعّرة"))</f>
        <v/>
      </c>
      <c r="L340" s="19">
        <f>IF(ISNUMBER(K340),ROUND(N(F340)*K340,2),"")</f>
        <v/>
      </c>
      <c r="M340" s="19">
        <f>IF(L340="","",ROUND(L340-N(I340),2))</f>
        <v/>
      </c>
      <c r="N340" s="18">
        <f>IF(OR(A340&amp;""="",H340="تم التسليم",NOT(ISNUMBER(G340))),"",'الإعدادات'!$B$4-G340)</f>
        <v/>
      </c>
      <c r="O340" s="6">
        <f>IF(A340&amp;""="","",IF(NOT(ISNUMBER(K340)),"خدمة غير مسعّرة",IF(H340="تم التسليم",IF(M340&gt;0,"مسلّم وعليه متبقي",""),IF(N340="","",IF(H340="جاهز",IF(N340&gt;='الإعدادات'!$B$5,"متأخر الاستلام",""),IF(N340&gt;0,"متأخر الغسيل",""))))))</f>
        <v/>
      </c>
      <c r="P340" s="18">
        <f>IF(O340="متأخر الاستلام",COUNTIFS($O$6:$O$1505,"متأخر الاستلام",$N$6:$N$1505,"&gt;"&amp;N340)+COUNTIFS($O$6:O340,"متأخر الاستلام",$N$6:N340,N340),"")</f>
        <v/>
      </c>
    </row>
    <row r="341">
      <c r="A341" s="5" t="n"/>
      <c r="B341" s="13" t="n"/>
      <c r="C341" s="5" t="n"/>
      <c r="D341" s="20" t="n"/>
      <c r="E341" s="5" t="n"/>
      <c r="F341" s="14" t="n"/>
      <c r="G341" s="13" t="n"/>
      <c r="H341" s="5" t="n"/>
      <c r="I341" s="17" t="n"/>
      <c r="J341" s="5" t="n"/>
      <c r="K341" s="19">
        <f>IF(A341&amp;""="","",IFERROR(INDEX('الخدمات'!$B$6:$B$55,MATCH(E341&amp;"",'الخدمات'!$A$6:$A$55,0)),"غير مسعّرة"))</f>
        <v/>
      </c>
      <c r="L341" s="19">
        <f>IF(ISNUMBER(K341),ROUND(N(F341)*K341,2),"")</f>
        <v/>
      </c>
      <c r="M341" s="19">
        <f>IF(L341="","",ROUND(L341-N(I341),2))</f>
        <v/>
      </c>
      <c r="N341" s="18">
        <f>IF(OR(A341&amp;""="",H341="تم التسليم",NOT(ISNUMBER(G341))),"",'الإعدادات'!$B$4-G341)</f>
        <v/>
      </c>
      <c r="O341" s="6">
        <f>IF(A341&amp;""="","",IF(NOT(ISNUMBER(K341)),"خدمة غير مسعّرة",IF(H341="تم التسليم",IF(M341&gt;0,"مسلّم وعليه متبقي",""),IF(N341="","",IF(H341="جاهز",IF(N341&gt;='الإعدادات'!$B$5,"متأخر الاستلام",""),IF(N341&gt;0,"متأخر الغسيل",""))))))</f>
        <v/>
      </c>
      <c r="P341" s="18">
        <f>IF(O341="متأخر الاستلام",COUNTIFS($O$6:$O$1505,"متأخر الاستلام",$N$6:$N$1505,"&gt;"&amp;N341)+COUNTIFS($O$6:O341,"متأخر الاستلام",$N$6:N341,N341),"")</f>
        <v/>
      </c>
    </row>
    <row r="342">
      <c r="A342" s="5" t="n"/>
      <c r="B342" s="13" t="n"/>
      <c r="C342" s="5" t="n"/>
      <c r="D342" s="20" t="n"/>
      <c r="E342" s="5" t="n"/>
      <c r="F342" s="14" t="n"/>
      <c r="G342" s="13" t="n"/>
      <c r="H342" s="5" t="n"/>
      <c r="I342" s="17" t="n"/>
      <c r="J342" s="5" t="n"/>
      <c r="K342" s="19">
        <f>IF(A342&amp;""="","",IFERROR(INDEX('الخدمات'!$B$6:$B$55,MATCH(E342&amp;"",'الخدمات'!$A$6:$A$55,0)),"غير مسعّرة"))</f>
        <v/>
      </c>
      <c r="L342" s="19">
        <f>IF(ISNUMBER(K342),ROUND(N(F342)*K342,2),"")</f>
        <v/>
      </c>
      <c r="M342" s="19">
        <f>IF(L342="","",ROUND(L342-N(I342),2))</f>
        <v/>
      </c>
      <c r="N342" s="18">
        <f>IF(OR(A342&amp;""="",H342="تم التسليم",NOT(ISNUMBER(G342))),"",'الإعدادات'!$B$4-G342)</f>
        <v/>
      </c>
      <c r="O342" s="6">
        <f>IF(A342&amp;""="","",IF(NOT(ISNUMBER(K342)),"خدمة غير مسعّرة",IF(H342="تم التسليم",IF(M342&gt;0,"مسلّم وعليه متبقي",""),IF(N342="","",IF(H342="جاهز",IF(N342&gt;='الإعدادات'!$B$5,"متأخر الاستلام",""),IF(N342&gt;0,"متأخر الغسيل",""))))))</f>
        <v/>
      </c>
      <c r="P342" s="18">
        <f>IF(O342="متأخر الاستلام",COUNTIFS($O$6:$O$1505,"متأخر الاستلام",$N$6:$N$1505,"&gt;"&amp;N342)+COUNTIFS($O$6:O342,"متأخر الاستلام",$N$6:N342,N342),"")</f>
        <v/>
      </c>
    </row>
    <row r="343">
      <c r="A343" s="5" t="n"/>
      <c r="B343" s="13" t="n"/>
      <c r="C343" s="5" t="n"/>
      <c r="D343" s="20" t="n"/>
      <c r="E343" s="5" t="n"/>
      <c r="F343" s="14" t="n"/>
      <c r="G343" s="13" t="n"/>
      <c r="H343" s="5" t="n"/>
      <c r="I343" s="17" t="n"/>
      <c r="J343" s="5" t="n"/>
      <c r="K343" s="19">
        <f>IF(A343&amp;""="","",IFERROR(INDEX('الخدمات'!$B$6:$B$55,MATCH(E343&amp;"",'الخدمات'!$A$6:$A$55,0)),"غير مسعّرة"))</f>
        <v/>
      </c>
      <c r="L343" s="19">
        <f>IF(ISNUMBER(K343),ROUND(N(F343)*K343,2),"")</f>
        <v/>
      </c>
      <c r="M343" s="19">
        <f>IF(L343="","",ROUND(L343-N(I343),2))</f>
        <v/>
      </c>
      <c r="N343" s="18">
        <f>IF(OR(A343&amp;""="",H343="تم التسليم",NOT(ISNUMBER(G343))),"",'الإعدادات'!$B$4-G343)</f>
        <v/>
      </c>
      <c r="O343" s="6">
        <f>IF(A343&amp;""="","",IF(NOT(ISNUMBER(K343)),"خدمة غير مسعّرة",IF(H343="تم التسليم",IF(M343&gt;0,"مسلّم وعليه متبقي",""),IF(N343="","",IF(H343="جاهز",IF(N343&gt;='الإعدادات'!$B$5,"متأخر الاستلام",""),IF(N343&gt;0,"متأخر الغسيل",""))))))</f>
        <v/>
      </c>
      <c r="P343" s="18">
        <f>IF(O343="متأخر الاستلام",COUNTIFS($O$6:$O$1505,"متأخر الاستلام",$N$6:$N$1505,"&gt;"&amp;N343)+COUNTIFS($O$6:O343,"متأخر الاستلام",$N$6:N343,N343),"")</f>
        <v/>
      </c>
    </row>
    <row r="344">
      <c r="A344" s="5" t="n"/>
      <c r="B344" s="13" t="n"/>
      <c r="C344" s="5" t="n"/>
      <c r="D344" s="20" t="n"/>
      <c r="E344" s="5" t="n"/>
      <c r="F344" s="14" t="n"/>
      <c r="G344" s="13" t="n"/>
      <c r="H344" s="5" t="n"/>
      <c r="I344" s="17" t="n"/>
      <c r="J344" s="5" t="n"/>
      <c r="K344" s="19">
        <f>IF(A344&amp;""="","",IFERROR(INDEX('الخدمات'!$B$6:$B$55,MATCH(E344&amp;"",'الخدمات'!$A$6:$A$55,0)),"غير مسعّرة"))</f>
        <v/>
      </c>
      <c r="L344" s="19">
        <f>IF(ISNUMBER(K344),ROUND(N(F344)*K344,2),"")</f>
        <v/>
      </c>
      <c r="M344" s="19">
        <f>IF(L344="","",ROUND(L344-N(I344),2))</f>
        <v/>
      </c>
      <c r="N344" s="18">
        <f>IF(OR(A344&amp;""="",H344="تم التسليم",NOT(ISNUMBER(G344))),"",'الإعدادات'!$B$4-G344)</f>
        <v/>
      </c>
      <c r="O344" s="6">
        <f>IF(A344&amp;""="","",IF(NOT(ISNUMBER(K344)),"خدمة غير مسعّرة",IF(H344="تم التسليم",IF(M344&gt;0,"مسلّم وعليه متبقي",""),IF(N344="","",IF(H344="جاهز",IF(N344&gt;='الإعدادات'!$B$5,"متأخر الاستلام",""),IF(N344&gt;0,"متأخر الغسيل",""))))))</f>
        <v/>
      </c>
      <c r="P344" s="18">
        <f>IF(O344="متأخر الاستلام",COUNTIFS($O$6:$O$1505,"متأخر الاستلام",$N$6:$N$1505,"&gt;"&amp;N344)+COUNTIFS($O$6:O344,"متأخر الاستلام",$N$6:N344,N344),"")</f>
        <v/>
      </c>
    </row>
    <row r="345">
      <c r="A345" s="5" t="n"/>
      <c r="B345" s="13" t="n"/>
      <c r="C345" s="5" t="n"/>
      <c r="D345" s="20" t="n"/>
      <c r="E345" s="5" t="n"/>
      <c r="F345" s="14" t="n"/>
      <c r="G345" s="13" t="n"/>
      <c r="H345" s="5" t="n"/>
      <c r="I345" s="17" t="n"/>
      <c r="J345" s="5" t="n"/>
      <c r="K345" s="19">
        <f>IF(A345&amp;""="","",IFERROR(INDEX('الخدمات'!$B$6:$B$55,MATCH(E345&amp;"",'الخدمات'!$A$6:$A$55,0)),"غير مسعّرة"))</f>
        <v/>
      </c>
      <c r="L345" s="19">
        <f>IF(ISNUMBER(K345),ROUND(N(F345)*K345,2),"")</f>
        <v/>
      </c>
      <c r="M345" s="19">
        <f>IF(L345="","",ROUND(L345-N(I345),2))</f>
        <v/>
      </c>
      <c r="N345" s="18">
        <f>IF(OR(A345&amp;""="",H345="تم التسليم",NOT(ISNUMBER(G345))),"",'الإعدادات'!$B$4-G345)</f>
        <v/>
      </c>
      <c r="O345" s="6">
        <f>IF(A345&amp;""="","",IF(NOT(ISNUMBER(K345)),"خدمة غير مسعّرة",IF(H345="تم التسليم",IF(M345&gt;0,"مسلّم وعليه متبقي",""),IF(N345="","",IF(H345="جاهز",IF(N345&gt;='الإعدادات'!$B$5,"متأخر الاستلام",""),IF(N345&gt;0,"متأخر الغسيل",""))))))</f>
        <v/>
      </c>
      <c r="P345" s="18">
        <f>IF(O345="متأخر الاستلام",COUNTIFS($O$6:$O$1505,"متأخر الاستلام",$N$6:$N$1505,"&gt;"&amp;N345)+COUNTIFS($O$6:O345,"متأخر الاستلام",$N$6:N345,N345),"")</f>
        <v/>
      </c>
    </row>
    <row r="346">
      <c r="A346" s="5" t="n"/>
      <c r="B346" s="13" t="n"/>
      <c r="C346" s="5" t="n"/>
      <c r="D346" s="20" t="n"/>
      <c r="E346" s="5" t="n"/>
      <c r="F346" s="14" t="n"/>
      <c r="G346" s="13" t="n"/>
      <c r="H346" s="5" t="n"/>
      <c r="I346" s="17" t="n"/>
      <c r="J346" s="5" t="n"/>
      <c r="K346" s="19">
        <f>IF(A346&amp;""="","",IFERROR(INDEX('الخدمات'!$B$6:$B$55,MATCH(E346&amp;"",'الخدمات'!$A$6:$A$55,0)),"غير مسعّرة"))</f>
        <v/>
      </c>
      <c r="L346" s="19">
        <f>IF(ISNUMBER(K346),ROUND(N(F346)*K346,2),"")</f>
        <v/>
      </c>
      <c r="M346" s="19">
        <f>IF(L346="","",ROUND(L346-N(I346),2))</f>
        <v/>
      </c>
      <c r="N346" s="18">
        <f>IF(OR(A346&amp;""="",H346="تم التسليم",NOT(ISNUMBER(G346))),"",'الإعدادات'!$B$4-G346)</f>
        <v/>
      </c>
      <c r="O346" s="6">
        <f>IF(A346&amp;""="","",IF(NOT(ISNUMBER(K346)),"خدمة غير مسعّرة",IF(H346="تم التسليم",IF(M346&gt;0,"مسلّم وعليه متبقي",""),IF(N346="","",IF(H346="جاهز",IF(N346&gt;='الإعدادات'!$B$5,"متأخر الاستلام",""),IF(N346&gt;0,"متأخر الغسيل",""))))))</f>
        <v/>
      </c>
      <c r="P346" s="18">
        <f>IF(O346="متأخر الاستلام",COUNTIFS($O$6:$O$1505,"متأخر الاستلام",$N$6:$N$1505,"&gt;"&amp;N346)+COUNTIFS($O$6:O346,"متأخر الاستلام",$N$6:N346,N346),"")</f>
        <v/>
      </c>
    </row>
    <row r="347">
      <c r="A347" s="5" t="n"/>
      <c r="B347" s="13" t="n"/>
      <c r="C347" s="5" t="n"/>
      <c r="D347" s="20" t="n"/>
      <c r="E347" s="5" t="n"/>
      <c r="F347" s="14" t="n"/>
      <c r="G347" s="13" t="n"/>
      <c r="H347" s="5" t="n"/>
      <c r="I347" s="17" t="n"/>
      <c r="J347" s="5" t="n"/>
      <c r="K347" s="19">
        <f>IF(A347&amp;""="","",IFERROR(INDEX('الخدمات'!$B$6:$B$55,MATCH(E347&amp;"",'الخدمات'!$A$6:$A$55,0)),"غير مسعّرة"))</f>
        <v/>
      </c>
      <c r="L347" s="19">
        <f>IF(ISNUMBER(K347),ROUND(N(F347)*K347,2),"")</f>
        <v/>
      </c>
      <c r="M347" s="19">
        <f>IF(L347="","",ROUND(L347-N(I347),2))</f>
        <v/>
      </c>
      <c r="N347" s="18">
        <f>IF(OR(A347&amp;""="",H347="تم التسليم",NOT(ISNUMBER(G347))),"",'الإعدادات'!$B$4-G347)</f>
        <v/>
      </c>
      <c r="O347" s="6">
        <f>IF(A347&amp;""="","",IF(NOT(ISNUMBER(K347)),"خدمة غير مسعّرة",IF(H347="تم التسليم",IF(M347&gt;0,"مسلّم وعليه متبقي",""),IF(N347="","",IF(H347="جاهز",IF(N347&gt;='الإعدادات'!$B$5,"متأخر الاستلام",""),IF(N347&gt;0,"متأخر الغسيل",""))))))</f>
        <v/>
      </c>
      <c r="P347" s="18">
        <f>IF(O347="متأخر الاستلام",COUNTIFS($O$6:$O$1505,"متأخر الاستلام",$N$6:$N$1505,"&gt;"&amp;N347)+COUNTIFS($O$6:O347,"متأخر الاستلام",$N$6:N347,N347),"")</f>
        <v/>
      </c>
    </row>
    <row r="348">
      <c r="A348" s="5" t="n"/>
      <c r="B348" s="13" t="n"/>
      <c r="C348" s="5" t="n"/>
      <c r="D348" s="20" t="n"/>
      <c r="E348" s="5" t="n"/>
      <c r="F348" s="14" t="n"/>
      <c r="G348" s="13" t="n"/>
      <c r="H348" s="5" t="n"/>
      <c r="I348" s="17" t="n"/>
      <c r="J348" s="5" t="n"/>
      <c r="K348" s="19">
        <f>IF(A348&amp;""="","",IFERROR(INDEX('الخدمات'!$B$6:$B$55,MATCH(E348&amp;"",'الخدمات'!$A$6:$A$55,0)),"غير مسعّرة"))</f>
        <v/>
      </c>
      <c r="L348" s="19">
        <f>IF(ISNUMBER(K348),ROUND(N(F348)*K348,2),"")</f>
        <v/>
      </c>
      <c r="M348" s="19">
        <f>IF(L348="","",ROUND(L348-N(I348),2))</f>
        <v/>
      </c>
      <c r="N348" s="18">
        <f>IF(OR(A348&amp;""="",H348="تم التسليم",NOT(ISNUMBER(G348))),"",'الإعدادات'!$B$4-G348)</f>
        <v/>
      </c>
      <c r="O348" s="6">
        <f>IF(A348&amp;""="","",IF(NOT(ISNUMBER(K348)),"خدمة غير مسعّرة",IF(H348="تم التسليم",IF(M348&gt;0,"مسلّم وعليه متبقي",""),IF(N348="","",IF(H348="جاهز",IF(N348&gt;='الإعدادات'!$B$5,"متأخر الاستلام",""),IF(N348&gt;0,"متأخر الغسيل",""))))))</f>
        <v/>
      </c>
      <c r="P348" s="18">
        <f>IF(O348="متأخر الاستلام",COUNTIFS($O$6:$O$1505,"متأخر الاستلام",$N$6:$N$1505,"&gt;"&amp;N348)+COUNTIFS($O$6:O348,"متأخر الاستلام",$N$6:N348,N348),"")</f>
        <v/>
      </c>
    </row>
    <row r="349">
      <c r="A349" s="5" t="n"/>
      <c r="B349" s="13" t="n"/>
      <c r="C349" s="5" t="n"/>
      <c r="D349" s="20" t="n"/>
      <c r="E349" s="5" t="n"/>
      <c r="F349" s="14" t="n"/>
      <c r="G349" s="13" t="n"/>
      <c r="H349" s="5" t="n"/>
      <c r="I349" s="17" t="n"/>
      <c r="J349" s="5" t="n"/>
      <c r="K349" s="19">
        <f>IF(A349&amp;""="","",IFERROR(INDEX('الخدمات'!$B$6:$B$55,MATCH(E349&amp;"",'الخدمات'!$A$6:$A$55,0)),"غير مسعّرة"))</f>
        <v/>
      </c>
      <c r="L349" s="19">
        <f>IF(ISNUMBER(K349),ROUND(N(F349)*K349,2),"")</f>
        <v/>
      </c>
      <c r="M349" s="19">
        <f>IF(L349="","",ROUND(L349-N(I349),2))</f>
        <v/>
      </c>
      <c r="N349" s="18">
        <f>IF(OR(A349&amp;""="",H349="تم التسليم",NOT(ISNUMBER(G349))),"",'الإعدادات'!$B$4-G349)</f>
        <v/>
      </c>
      <c r="O349" s="6">
        <f>IF(A349&amp;""="","",IF(NOT(ISNUMBER(K349)),"خدمة غير مسعّرة",IF(H349="تم التسليم",IF(M349&gt;0,"مسلّم وعليه متبقي",""),IF(N349="","",IF(H349="جاهز",IF(N349&gt;='الإعدادات'!$B$5,"متأخر الاستلام",""),IF(N349&gt;0,"متأخر الغسيل",""))))))</f>
        <v/>
      </c>
      <c r="P349" s="18">
        <f>IF(O349="متأخر الاستلام",COUNTIFS($O$6:$O$1505,"متأخر الاستلام",$N$6:$N$1505,"&gt;"&amp;N349)+COUNTIFS($O$6:O349,"متأخر الاستلام",$N$6:N349,N349),"")</f>
        <v/>
      </c>
    </row>
    <row r="350">
      <c r="A350" s="5" t="n"/>
      <c r="B350" s="13" t="n"/>
      <c r="C350" s="5" t="n"/>
      <c r="D350" s="20" t="n"/>
      <c r="E350" s="5" t="n"/>
      <c r="F350" s="14" t="n"/>
      <c r="G350" s="13" t="n"/>
      <c r="H350" s="5" t="n"/>
      <c r="I350" s="17" t="n"/>
      <c r="J350" s="5" t="n"/>
      <c r="K350" s="19">
        <f>IF(A350&amp;""="","",IFERROR(INDEX('الخدمات'!$B$6:$B$55,MATCH(E350&amp;"",'الخدمات'!$A$6:$A$55,0)),"غير مسعّرة"))</f>
        <v/>
      </c>
      <c r="L350" s="19">
        <f>IF(ISNUMBER(K350),ROUND(N(F350)*K350,2),"")</f>
        <v/>
      </c>
      <c r="M350" s="19">
        <f>IF(L350="","",ROUND(L350-N(I350),2))</f>
        <v/>
      </c>
      <c r="N350" s="18">
        <f>IF(OR(A350&amp;""="",H350="تم التسليم",NOT(ISNUMBER(G350))),"",'الإعدادات'!$B$4-G350)</f>
        <v/>
      </c>
      <c r="O350" s="6">
        <f>IF(A350&amp;""="","",IF(NOT(ISNUMBER(K350)),"خدمة غير مسعّرة",IF(H350="تم التسليم",IF(M350&gt;0,"مسلّم وعليه متبقي",""),IF(N350="","",IF(H350="جاهز",IF(N350&gt;='الإعدادات'!$B$5,"متأخر الاستلام",""),IF(N350&gt;0,"متأخر الغسيل",""))))))</f>
        <v/>
      </c>
      <c r="P350" s="18">
        <f>IF(O350="متأخر الاستلام",COUNTIFS($O$6:$O$1505,"متأخر الاستلام",$N$6:$N$1505,"&gt;"&amp;N350)+COUNTIFS($O$6:O350,"متأخر الاستلام",$N$6:N350,N350),"")</f>
        <v/>
      </c>
    </row>
    <row r="351">
      <c r="A351" s="5" t="n"/>
      <c r="B351" s="13" t="n"/>
      <c r="C351" s="5" t="n"/>
      <c r="D351" s="20" t="n"/>
      <c r="E351" s="5" t="n"/>
      <c r="F351" s="14" t="n"/>
      <c r="G351" s="13" t="n"/>
      <c r="H351" s="5" t="n"/>
      <c r="I351" s="17" t="n"/>
      <c r="J351" s="5" t="n"/>
      <c r="K351" s="19">
        <f>IF(A351&amp;""="","",IFERROR(INDEX('الخدمات'!$B$6:$B$55,MATCH(E351&amp;"",'الخدمات'!$A$6:$A$55,0)),"غير مسعّرة"))</f>
        <v/>
      </c>
      <c r="L351" s="19">
        <f>IF(ISNUMBER(K351),ROUND(N(F351)*K351,2),"")</f>
        <v/>
      </c>
      <c r="M351" s="19">
        <f>IF(L351="","",ROUND(L351-N(I351),2))</f>
        <v/>
      </c>
      <c r="N351" s="18">
        <f>IF(OR(A351&amp;""="",H351="تم التسليم",NOT(ISNUMBER(G351))),"",'الإعدادات'!$B$4-G351)</f>
        <v/>
      </c>
      <c r="O351" s="6">
        <f>IF(A351&amp;""="","",IF(NOT(ISNUMBER(K351)),"خدمة غير مسعّرة",IF(H351="تم التسليم",IF(M351&gt;0,"مسلّم وعليه متبقي",""),IF(N351="","",IF(H351="جاهز",IF(N351&gt;='الإعدادات'!$B$5,"متأخر الاستلام",""),IF(N351&gt;0,"متأخر الغسيل",""))))))</f>
        <v/>
      </c>
      <c r="P351" s="18">
        <f>IF(O351="متأخر الاستلام",COUNTIFS($O$6:$O$1505,"متأخر الاستلام",$N$6:$N$1505,"&gt;"&amp;N351)+COUNTIFS($O$6:O351,"متأخر الاستلام",$N$6:N351,N351),"")</f>
        <v/>
      </c>
    </row>
    <row r="352">
      <c r="A352" s="5" t="n"/>
      <c r="B352" s="13" t="n"/>
      <c r="C352" s="5" t="n"/>
      <c r="D352" s="20" t="n"/>
      <c r="E352" s="5" t="n"/>
      <c r="F352" s="14" t="n"/>
      <c r="G352" s="13" t="n"/>
      <c r="H352" s="5" t="n"/>
      <c r="I352" s="17" t="n"/>
      <c r="J352" s="5" t="n"/>
      <c r="K352" s="19">
        <f>IF(A352&amp;""="","",IFERROR(INDEX('الخدمات'!$B$6:$B$55,MATCH(E352&amp;"",'الخدمات'!$A$6:$A$55,0)),"غير مسعّرة"))</f>
        <v/>
      </c>
      <c r="L352" s="19">
        <f>IF(ISNUMBER(K352),ROUND(N(F352)*K352,2),"")</f>
        <v/>
      </c>
      <c r="M352" s="19">
        <f>IF(L352="","",ROUND(L352-N(I352),2))</f>
        <v/>
      </c>
      <c r="N352" s="18">
        <f>IF(OR(A352&amp;""="",H352="تم التسليم",NOT(ISNUMBER(G352))),"",'الإعدادات'!$B$4-G352)</f>
        <v/>
      </c>
      <c r="O352" s="6">
        <f>IF(A352&amp;""="","",IF(NOT(ISNUMBER(K352)),"خدمة غير مسعّرة",IF(H352="تم التسليم",IF(M352&gt;0,"مسلّم وعليه متبقي",""),IF(N352="","",IF(H352="جاهز",IF(N352&gt;='الإعدادات'!$B$5,"متأخر الاستلام",""),IF(N352&gt;0,"متأخر الغسيل",""))))))</f>
        <v/>
      </c>
      <c r="P352" s="18">
        <f>IF(O352="متأخر الاستلام",COUNTIFS($O$6:$O$1505,"متأخر الاستلام",$N$6:$N$1505,"&gt;"&amp;N352)+COUNTIFS($O$6:O352,"متأخر الاستلام",$N$6:N352,N352),"")</f>
        <v/>
      </c>
    </row>
    <row r="353">
      <c r="A353" s="5" t="n"/>
      <c r="B353" s="13" t="n"/>
      <c r="C353" s="5" t="n"/>
      <c r="D353" s="20" t="n"/>
      <c r="E353" s="5" t="n"/>
      <c r="F353" s="14" t="n"/>
      <c r="G353" s="13" t="n"/>
      <c r="H353" s="5" t="n"/>
      <c r="I353" s="17" t="n"/>
      <c r="J353" s="5" t="n"/>
      <c r="K353" s="19">
        <f>IF(A353&amp;""="","",IFERROR(INDEX('الخدمات'!$B$6:$B$55,MATCH(E353&amp;"",'الخدمات'!$A$6:$A$55,0)),"غير مسعّرة"))</f>
        <v/>
      </c>
      <c r="L353" s="19">
        <f>IF(ISNUMBER(K353),ROUND(N(F353)*K353,2),"")</f>
        <v/>
      </c>
      <c r="M353" s="19">
        <f>IF(L353="","",ROUND(L353-N(I353),2))</f>
        <v/>
      </c>
      <c r="N353" s="18">
        <f>IF(OR(A353&amp;""="",H353="تم التسليم",NOT(ISNUMBER(G353))),"",'الإعدادات'!$B$4-G353)</f>
        <v/>
      </c>
      <c r="O353" s="6">
        <f>IF(A353&amp;""="","",IF(NOT(ISNUMBER(K353)),"خدمة غير مسعّرة",IF(H353="تم التسليم",IF(M353&gt;0,"مسلّم وعليه متبقي",""),IF(N353="","",IF(H353="جاهز",IF(N353&gt;='الإعدادات'!$B$5,"متأخر الاستلام",""),IF(N353&gt;0,"متأخر الغسيل",""))))))</f>
        <v/>
      </c>
      <c r="P353" s="18">
        <f>IF(O353="متأخر الاستلام",COUNTIFS($O$6:$O$1505,"متأخر الاستلام",$N$6:$N$1505,"&gt;"&amp;N353)+COUNTIFS($O$6:O353,"متأخر الاستلام",$N$6:N353,N353),"")</f>
        <v/>
      </c>
    </row>
    <row r="354">
      <c r="A354" s="5" t="n"/>
      <c r="B354" s="13" t="n"/>
      <c r="C354" s="5" t="n"/>
      <c r="D354" s="20" t="n"/>
      <c r="E354" s="5" t="n"/>
      <c r="F354" s="14" t="n"/>
      <c r="G354" s="13" t="n"/>
      <c r="H354" s="5" t="n"/>
      <c r="I354" s="17" t="n"/>
      <c r="J354" s="5" t="n"/>
      <c r="K354" s="19">
        <f>IF(A354&amp;""="","",IFERROR(INDEX('الخدمات'!$B$6:$B$55,MATCH(E354&amp;"",'الخدمات'!$A$6:$A$55,0)),"غير مسعّرة"))</f>
        <v/>
      </c>
      <c r="L354" s="19">
        <f>IF(ISNUMBER(K354),ROUND(N(F354)*K354,2),"")</f>
        <v/>
      </c>
      <c r="M354" s="19">
        <f>IF(L354="","",ROUND(L354-N(I354),2))</f>
        <v/>
      </c>
      <c r="N354" s="18">
        <f>IF(OR(A354&amp;""="",H354="تم التسليم",NOT(ISNUMBER(G354))),"",'الإعدادات'!$B$4-G354)</f>
        <v/>
      </c>
      <c r="O354" s="6">
        <f>IF(A354&amp;""="","",IF(NOT(ISNUMBER(K354)),"خدمة غير مسعّرة",IF(H354="تم التسليم",IF(M354&gt;0,"مسلّم وعليه متبقي",""),IF(N354="","",IF(H354="جاهز",IF(N354&gt;='الإعدادات'!$B$5,"متأخر الاستلام",""),IF(N354&gt;0,"متأخر الغسيل",""))))))</f>
        <v/>
      </c>
      <c r="P354" s="18">
        <f>IF(O354="متأخر الاستلام",COUNTIFS($O$6:$O$1505,"متأخر الاستلام",$N$6:$N$1505,"&gt;"&amp;N354)+COUNTIFS($O$6:O354,"متأخر الاستلام",$N$6:N354,N354),"")</f>
        <v/>
      </c>
    </row>
    <row r="355">
      <c r="A355" s="5" t="n"/>
      <c r="B355" s="13" t="n"/>
      <c r="C355" s="5" t="n"/>
      <c r="D355" s="20" t="n"/>
      <c r="E355" s="5" t="n"/>
      <c r="F355" s="14" t="n"/>
      <c r="G355" s="13" t="n"/>
      <c r="H355" s="5" t="n"/>
      <c r="I355" s="17" t="n"/>
      <c r="J355" s="5" t="n"/>
      <c r="K355" s="19">
        <f>IF(A355&amp;""="","",IFERROR(INDEX('الخدمات'!$B$6:$B$55,MATCH(E355&amp;"",'الخدمات'!$A$6:$A$55,0)),"غير مسعّرة"))</f>
        <v/>
      </c>
      <c r="L355" s="19">
        <f>IF(ISNUMBER(K355),ROUND(N(F355)*K355,2),"")</f>
        <v/>
      </c>
      <c r="M355" s="19">
        <f>IF(L355="","",ROUND(L355-N(I355),2))</f>
        <v/>
      </c>
      <c r="N355" s="18">
        <f>IF(OR(A355&amp;""="",H355="تم التسليم",NOT(ISNUMBER(G355))),"",'الإعدادات'!$B$4-G355)</f>
        <v/>
      </c>
      <c r="O355" s="6">
        <f>IF(A355&amp;""="","",IF(NOT(ISNUMBER(K355)),"خدمة غير مسعّرة",IF(H355="تم التسليم",IF(M355&gt;0,"مسلّم وعليه متبقي",""),IF(N355="","",IF(H355="جاهز",IF(N355&gt;='الإعدادات'!$B$5,"متأخر الاستلام",""),IF(N355&gt;0,"متأخر الغسيل",""))))))</f>
        <v/>
      </c>
      <c r="P355" s="18">
        <f>IF(O355="متأخر الاستلام",COUNTIFS($O$6:$O$1505,"متأخر الاستلام",$N$6:$N$1505,"&gt;"&amp;N355)+COUNTIFS($O$6:O355,"متأخر الاستلام",$N$6:N355,N355),"")</f>
        <v/>
      </c>
    </row>
    <row r="356">
      <c r="A356" s="5" t="n"/>
      <c r="B356" s="13" t="n"/>
      <c r="C356" s="5" t="n"/>
      <c r="D356" s="20" t="n"/>
      <c r="E356" s="5" t="n"/>
      <c r="F356" s="14" t="n"/>
      <c r="G356" s="13" t="n"/>
      <c r="H356" s="5" t="n"/>
      <c r="I356" s="17" t="n"/>
      <c r="J356" s="5" t="n"/>
      <c r="K356" s="19">
        <f>IF(A356&amp;""="","",IFERROR(INDEX('الخدمات'!$B$6:$B$55,MATCH(E356&amp;"",'الخدمات'!$A$6:$A$55,0)),"غير مسعّرة"))</f>
        <v/>
      </c>
      <c r="L356" s="19">
        <f>IF(ISNUMBER(K356),ROUND(N(F356)*K356,2),"")</f>
        <v/>
      </c>
      <c r="M356" s="19">
        <f>IF(L356="","",ROUND(L356-N(I356),2))</f>
        <v/>
      </c>
      <c r="N356" s="18">
        <f>IF(OR(A356&amp;""="",H356="تم التسليم",NOT(ISNUMBER(G356))),"",'الإعدادات'!$B$4-G356)</f>
        <v/>
      </c>
      <c r="O356" s="6">
        <f>IF(A356&amp;""="","",IF(NOT(ISNUMBER(K356)),"خدمة غير مسعّرة",IF(H356="تم التسليم",IF(M356&gt;0,"مسلّم وعليه متبقي",""),IF(N356="","",IF(H356="جاهز",IF(N356&gt;='الإعدادات'!$B$5,"متأخر الاستلام",""),IF(N356&gt;0,"متأخر الغسيل",""))))))</f>
        <v/>
      </c>
      <c r="P356" s="18">
        <f>IF(O356="متأخر الاستلام",COUNTIFS($O$6:$O$1505,"متأخر الاستلام",$N$6:$N$1505,"&gt;"&amp;N356)+COUNTIFS($O$6:O356,"متأخر الاستلام",$N$6:N356,N356),"")</f>
        <v/>
      </c>
    </row>
    <row r="357">
      <c r="A357" s="5" t="n"/>
      <c r="B357" s="13" t="n"/>
      <c r="C357" s="5" t="n"/>
      <c r="D357" s="20" t="n"/>
      <c r="E357" s="5" t="n"/>
      <c r="F357" s="14" t="n"/>
      <c r="G357" s="13" t="n"/>
      <c r="H357" s="5" t="n"/>
      <c r="I357" s="17" t="n"/>
      <c r="J357" s="5" t="n"/>
      <c r="K357" s="19">
        <f>IF(A357&amp;""="","",IFERROR(INDEX('الخدمات'!$B$6:$B$55,MATCH(E357&amp;"",'الخدمات'!$A$6:$A$55,0)),"غير مسعّرة"))</f>
        <v/>
      </c>
      <c r="L357" s="19">
        <f>IF(ISNUMBER(K357),ROUND(N(F357)*K357,2),"")</f>
        <v/>
      </c>
      <c r="M357" s="19">
        <f>IF(L357="","",ROUND(L357-N(I357),2))</f>
        <v/>
      </c>
      <c r="N357" s="18">
        <f>IF(OR(A357&amp;""="",H357="تم التسليم",NOT(ISNUMBER(G357))),"",'الإعدادات'!$B$4-G357)</f>
        <v/>
      </c>
      <c r="O357" s="6">
        <f>IF(A357&amp;""="","",IF(NOT(ISNUMBER(K357)),"خدمة غير مسعّرة",IF(H357="تم التسليم",IF(M357&gt;0,"مسلّم وعليه متبقي",""),IF(N357="","",IF(H357="جاهز",IF(N357&gt;='الإعدادات'!$B$5,"متأخر الاستلام",""),IF(N357&gt;0,"متأخر الغسيل",""))))))</f>
        <v/>
      </c>
      <c r="P357" s="18">
        <f>IF(O357="متأخر الاستلام",COUNTIFS($O$6:$O$1505,"متأخر الاستلام",$N$6:$N$1505,"&gt;"&amp;N357)+COUNTIFS($O$6:O357,"متأخر الاستلام",$N$6:N357,N357),"")</f>
        <v/>
      </c>
    </row>
    <row r="358">
      <c r="A358" s="5" t="n"/>
      <c r="B358" s="13" t="n"/>
      <c r="C358" s="5" t="n"/>
      <c r="D358" s="20" t="n"/>
      <c r="E358" s="5" t="n"/>
      <c r="F358" s="14" t="n"/>
      <c r="G358" s="13" t="n"/>
      <c r="H358" s="5" t="n"/>
      <c r="I358" s="17" t="n"/>
      <c r="J358" s="5" t="n"/>
      <c r="K358" s="19">
        <f>IF(A358&amp;""="","",IFERROR(INDEX('الخدمات'!$B$6:$B$55,MATCH(E358&amp;"",'الخدمات'!$A$6:$A$55,0)),"غير مسعّرة"))</f>
        <v/>
      </c>
      <c r="L358" s="19">
        <f>IF(ISNUMBER(K358),ROUND(N(F358)*K358,2),"")</f>
        <v/>
      </c>
      <c r="M358" s="19">
        <f>IF(L358="","",ROUND(L358-N(I358),2))</f>
        <v/>
      </c>
      <c r="N358" s="18">
        <f>IF(OR(A358&amp;""="",H358="تم التسليم",NOT(ISNUMBER(G358))),"",'الإعدادات'!$B$4-G358)</f>
        <v/>
      </c>
      <c r="O358" s="6">
        <f>IF(A358&amp;""="","",IF(NOT(ISNUMBER(K358)),"خدمة غير مسعّرة",IF(H358="تم التسليم",IF(M358&gt;0,"مسلّم وعليه متبقي",""),IF(N358="","",IF(H358="جاهز",IF(N358&gt;='الإعدادات'!$B$5,"متأخر الاستلام",""),IF(N358&gt;0,"متأخر الغسيل",""))))))</f>
        <v/>
      </c>
      <c r="P358" s="18">
        <f>IF(O358="متأخر الاستلام",COUNTIFS($O$6:$O$1505,"متأخر الاستلام",$N$6:$N$1505,"&gt;"&amp;N358)+COUNTIFS($O$6:O358,"متأخر الاستلام",$N$6:N358,N358),"")</f>
        <v/>
      </c>
    </row>
    <row r="359">
      <c r="A359" s="5" t="n"/>
      <c r="B359" s="13" t="n"/>
      <c r="C359" s="5" t="n"/>
      <c r="D359" s="20" t="n"/>
      <c r="E359" s="5" t="n"/>
      <c r="F359" s="14" t="n"/>
      <c r="G359" s="13" t="n"/>
      <c r="H359" s="5" t="n"/>
      <c r="I359" s="17" t="n"/>
      <c r="J359" s="5" t="n"/>
      <c r="K359" s="19">
        <f>IF(A359&amp;""="","",IFERROR(INDEX('الخدمات'!$B$6:$B$55,MATCH(E359&amp;"",'الخدمات'!$A$6:$A$55,0)),"غير مسعّرة"))</f>
        <v/>
      </c>
      <c r="L359" s="19">
        <f>IF(ISNUMBER(K359),ROUND(N(F359)*K359,2),"")</f>
        <v/>
      </c>
      <c r="M359" s="19">
        <f>IF(L359="","",ROUND(L359-N(I359),2))</f>
        <v/>
      </c>
      <c r="N359" s="18">
        <f>IF(OR(A359&amp;""="",H359="تم التسليم",NOT(ISNUMBER(G359))),"",'الإعدادات'!$B$4-G359)</f>
        <v/>
      </c>
      <c r="O359" s="6">
        <f>IF(A359&amp;""="","",IF(NOT(ISNUMBER(K359)),"خدمة غير مسعّرة",IF(H359="تم التسليم",IF(M359&gt;0,"مسلّم وعليه متبقي",""),IF(N359="","",IF(H359="جاهز",IF(N359&gt;='الإعدادات'!$B$5,"متأخر الاستلام",""),IF(N359&gt;0,"متأخر الغسيل",""))))))</f>
        <v/>
      </c>
      <c r="P359" s="18">
        <f>IF(O359="متأخر الاستلام",COUNTIFS($O$6:$O$1505,"متأخر الاستلام",$N$6:$N$1505,"&gt;"&amp;N359)+COUNTIFS($O$6:O359,"متأخر الاستلام",$N$6:N359,N359),"")</f>
        <v/>
      </c>
    </row>
    <row r="360">
      <c r="A360" s="5" t="n"/>
      <c r="B360" s="13" t="n"/>
      <c r="C360" s="5" t="n"/>
      <c r="D360" s="20" t="n"/>
      <c r="E360" s="5" t="n"/>
      <c r="F360" s="14" t="n"/>
      <c r="G360" s="13" t="n"/>
      <c r="H360" s="5" t="n"/>
      <c r="I360" s="17" t="n"/>
      <c r="J360" s="5" t="n"/>
      <c r="K360" s="19">
        <f>IF(A360&amp;""="","",IFERROR(INDEX('الخدمات'!$B$6:$B$55,MATCH(E360&amp;"",'الخدمات'!$A$6:$A$55,0)),"غير مسعّرة"))</f>
        <v/>
      </c>
      <c r="L360" s="19">
        <f>IF(ISNUMBER(K360),ROUND(N(F360)*K360,2),"")</f>
        <v/>
      </c>
      <c r="M360" s="19">
        <f>IF(L360="","",ROUND(L360-N(I360),2))</f>
        <v/>
      </c>
      <c r="N360" s="18">
        <f>IF(OR(A360&amp;""="",H360="تم التسليم",NOT(ISNUMBER(G360))),"",'الإعدادات'!$B$4-G360)</f>
        <v/>
      </c>
      <c r="O360" s="6">
        <f>IF(A360&amp;""="","",IF(NOT(ISNUMBER(K360)),"خدمة غير مسعّرة",IF(H360="تم التسليم",IF(M360&gt;0,"مسلّم وعليه متبقي",""),IF(N360="","",IF(H360="جاهز",IF(N360&gt;='الإعدادات'!$B$5,"متأخر الاستلام",""),IF(N360&gt;0,"متأخر الغسيل",""))))))</f>
        <v/>
      </c>
      <c r="P360" s="18">
        <f>IF(O360="متأخر الاستلام",COUNTIFS($O$6:$O$1505,"متأخر الاستلام",$N$6:$N$1505,"&gt;"&amp;N360)+COUNTIFS($O$6:O360,"متأخر الاستلام",$N$6:N360,N360),"")</f>
        <v/>
      </c>
    </row>
    <row r="361">
      <c r="A361" s="5" t="n"/>
      <c r="B361" s="13" t="n"/>
      <c r="C361" s="5" t="n"/>
      <c r="D361" s="20" t="n"/>
      <c r="E361" s="5" t="n"/>
      <c r="F361" s="14" t="n"/>
      <c r="G361" s="13" t="n"/>
      <c r="H361" s="5" t="n"/>
      <c r="I361" s="17" t="n"/>
      <c r="J361" s="5" t="n"/>
      <c r="K361" s="19">
        <f>IF(A361&amp;""="","",IFERROR(INDEX('الخدمات'!$B$6:$B$55,MATCH(E361&amp;"",'الخدمات'!$A$6:$A$55,0)),"غير مسعّرة"))</f>
        <v/>
      </c>
      <c r="L361" s="19">
        <f>IF(ISNUMBER(K361),ROUND(N(F361)*K361,2),"")</f>
        <v/>
      </c>
      <c r="M361" s="19">
        <f>IF(L361="","",ROUND(L361-N(I361),2))</f>
        <v/>
      </c>
      <c r="N361" s="18">
        <f>IF(OR(A361&amp;""="",H361="تم التسليم",NOT(ISNUMBER(G361))),"",'الإعدادات'!$B$4-G361)</f>
        <v/>
      </c>
      <c r="O361" s="6">
        <f>IF(A361&amp;""="","",IF(NOT(ISNUMBER(K361)),"خدمة غير مسعّرة",IF(H361="تم التسليم",IF(M361&gt;0,"مسلّم وعليه متبقي",""),IF(N361="","",IF(H361="جاهز",IF(N361&gt;='الإعدادات'!$B$5,"متأخر الاستلام",""),IF(N361&gt;0,"متأخر الغسيل",""))))))</f>
        <v/>
      </c>
      <c r="P361" s="18">
        <f>IF(O361="متأخر الاستلام",COUNTIFS($O$6:$O$1505,"متأخر الاستلام",$N$6:$N$1505,"&gt;"&amp;N361)+COUNTIFS($O$6:O361,"متأخر الاستلام",$N$6:N361,N361),"")</f>
        <v/>
      </c>
    </row>
    <row r="362">
      <c r="A362" s="5" t="n"/>
      <c r="B362" s="13" t="n"/>
      <c r="C362" s="5" t="n"/>
      <c r="D362" s="20" t="n"/>
      <c r="E362" s="5" t="n"/>
      <c r="F362" s="14" t="n"/>
      <c r="G362" s="13" t="n"/>
      <c r="H362" s="5" t="n"/>
      <c r="I362" s="17" t="n"/>
      <c r="J362" s="5" t="n"/>
      <c r="K362" s="19">
        <f>IF(A362&amp;""="","",IFERROR(INDEX('الخدمات'!$B$6:$B$55,MATCH(E362&amp;"",'الخدمات'!$A$6:$A$55,0)),"غير مسعّرة"))</f>
        <v/>
      </c>
      <c r="L362" s="19">
        <f>IF(ISNUMBER(K362),ROUND(N(F362)*K362,2),"")</f>
        <v/>
      </c>
      <c r="M362" s="19">
        <f>IF(L362="","",ROUND(L362-N(I362),2))</f>
        <v/>
      </c>
      <c r="N362" s="18">
        <f>IF(OR(A362&amp;""="",H362="تم التسليم",NOT(ISNUMBER(G362))),"",'الإعدادات'!$B$4-G362)</f>
        <v/>
      </c>
      <c r="O362" s="6">
        <f>IF(A362&amp;""="","",IF(NOT(ISNUMBER(K362)),"خدمة غير مسعّرة",IF(H362="تم التسليم",IF(M362&gt;0,"مسلّم وعليه متبقي",""),IF(N362="","",IF(H362="جاهز",IF(N362&gt;='الإعدادات'!$B$5,"متأخر الاستلام",""),IF(N362&gt;0,"متأخر الغسيل",""))))))</f>
        <v/>
      </c>
      <c r="P362" s="18">
        <f>IF(O362="متأخر الاستلام",COUNTIFS($O$6:$O$1505,"متأخر الاستلام",$N$6:$N$1505,"&gt;"&amp;N362)+COUNTIFS($O$6:O362,"متأخر الاستلام",$N$6:N362,N362),"")</f>
        <v/>
      </c>
    </row>
    <row r="363">
      <c r="A363" s="5" t="n"/>
      <c r="B363" s="13" t="n"/>
      <c r="C363" s="5" t="n"/>
      <c r="D363" s="20" t="n"/>
      <c r="E363" s="5" t="n"/>
      <c r="F363" s="14" t="n"/>
      <c r="G363" s="13" t="n"/>
      <c r="H363" s="5" t="n"/>
      <c r="I363" s="17" t="n"/>
      <c r="J363" s="5" t="n"/>
      <c r="K363" s="19">
        <f>IF(A363&amp;""="","",IFERROR(INDEX('الخدمات'!$B$6:$B$55,MATCH(E363&amp;"",'الخدمات'!$A$6:$A$55,0)),"غير مسعّرة"))</f>
        <v/>
      </c>
      <c r="L363" s="19">
        <f>IF(ISNUMBER(K363),ROUND(N(F363)*K363,2),"")</f>
        <v/>
      </c>
      <c r="M363" s="19">
        <f>IF(L363="","",ROUND(L363-N(I363),2))</f>
        <v/>
      </c>
      <c r="N363" s="18">
        <f>IF(OR(A363&amp;""="",H363="تم التسليم",NOT(ISNUMBER(G363))),"",'الإعدادات'!$B$4-G363)</f>
        <v/>
      </c>
      <c r="O363" s="6">
        <f>IF(A363&amp;""="","",IF(NOT(ISNUMBER(K363)),"خدمة غير مسعّرة",IF(H363="تم التسليم",IF(M363&gt;0,"مسلّم وعليه متبقي",""),IF(N363="","",IF(H363="جاهز",IF(N363&gt;='الإعدادات'!$B$5,"متأخر الاستلام",""),IF(N363&gt;0,"متأخر الغسيل",""))))))</f>
        <v/>
      </c>
      <c r="P363" s="18">
        <f>IF(O363="متأخر الاستلام",COUNTIFS($O$6:$O$1505,"متأخر الاستلام",$N$6:$N$1505,"&gt;"&amp;N363)+COUNTIFS($O$6:O363,"متأخر الاستلام",$N$6:N363,N363),"")</f>
        <v/>
      </c>
    </row>
    <row r="364">
      <c r="A364" s="5" t="n"/>
      <c r="B364" s="13" t="n"/>
      <c r="C364" s="5" t="n"/>
      <c r="D364" s="20" t="n"/>
      <c r="E364" s="5" t="n"/>
      <c r="F364" s="14" t="n"/>
      <c r="G364" s="13" t="n"/>
      <c r="H364" s="5" t="n"/>
      <c r="I364" s="17" t="n"/>
      <c r="J364" s="5" t="n"/>
      <c r="K364" s="19">
        <f>IF(A364&amp;""="","",IFERROR(INDEX('الخدمات'!$B$6:$B$55,MATCH(E364&amp;"",'الخدمات'!$A$6:$A$55,0)),"غير مسعّرة"))</f>
        <v/>
      </c>
      <c r="L364" s="19">
        <f>IF(ISNUMBER(K364),ROUND(N(F364)*K364,2),"")</f>
        <v/>
      </c>
      <c r="M364" s="19">
        <f>IF(L364="","",ROUND(L364-N(I364),2))</f>
        <v/>
      </c>
      <c r="N364" s="18">
        <f>IF(OR(A364&amp;""="",H364="تم التسليم",NOT(ISNUMBER(G364))),"",'الإعدادات'!$B$4-G364)</f>
        <v/>
      </c>
      <c r="O364" s="6">
        <f>IF(A364&amp;""="","",IF(NOT(ISNUMBER(K364)),"خدمة غير مسعّرة",IF(H364="تم التسليم",IF(M364&gt;0,"مسلّم وعليه متبقي",""),IF(N364="","",IF(H364="جاهز",IF(N364&gt;='الإعدادات'!$B$5,"متأخر الاستلام",""),IF(N364&gt;0,"متأخر الغسيل",""))))))</f>
        <v/>
      </c>
      <c r="P364" s="18">
        <f>IF(O364="متأخر الاستلام",COUNTIFS($O$6:$O$1505,"متأخر الاستلام",$N$6:$N$1505,"&gt;"&amp;N364)+COUNTIFS($O$6:O364,"متأخر الاستلام",$N$6:N364,N364),"")</f>
        <v/>
      </c>
    </row>
    <row r="365">
      <c r="A365" s="5" t="n"/>
      <c r="B365" s="13" t="n"/>
      <c r="C365" s="5" t="n"/>
      <c r="D365" s="20" t="n"/>
      <c r="E365" s="5" t="n"/>
      <c r="F365" s="14" t="n"/>
      <c r="G365" s="13" t="n"/>
      <c r="H365" s="5" t="n"/>
      <c r="I365" s="17" t="n"/>
      <c r="J365" s="5" t="n"/>
      <c r="K365" s="19">
        <f>IF(A365&amp;""="","",IFERROR(INDEX('الخدمات'!$B$6:$B$55,MATCH(E365&amp;"",'الخدمات'!$A$6:$A$55,0)),"غير مسعّرة"))</f>
        <v/>
      </c>
      <c r="L365" s="19">
        <f>IF(ISNUMBER(K365),ROUND(N(F365)*K365,2),"")</f>
        <v/>
      </c>
      <c r="M365" s="19">
        <f>IF(L365="","",ROUND(L365-N(I365),2))</f>
        <v/>
      </c>
      <c r="N365" s="18">
        <f>IF(OR(A365&amp;""="",H365="تم التسليم",NOT(ISNUMBER(G365))),"",'الإعدادات'!$B$4-G365)</f>
        <v/>
      </c>
      <c r="O365" s="6">
        <f>IF(A365&amp;""="","",IF(NOT(ISNUMBER(K365)),"خدمة غير مسعّرة",IF(H365="تم التسليم",IF(M365&gt;0,"مسلّم وعليه متبقي",""),IF(N365="","",IF(H365="جاهز",IF(N365&gt;='الإعدادات'!$B$5,"متأخر الاستلام",""),IF(N365&gt;0,"متأخر الغسيل",""))))))</f>
        <v/>
      </c>
      <c r="P365" s="18">
        <f>IF(O365="متأخر الاستلام",COUNTIFS($O$6:$O$1505,"متأخر الاستلام",$N$6:$N$1505,"&gt;"&amp;N365)+COUNTIFS($O$6:O365,"متأخر الاستلام",$N$6:N365,N365),"")</f>
        <v/>
      </c>
    </row>
    <row r="366">
      <c r="A366" s="5" t="n"/>
      <c r="B366" s="13" t="n"/>
      <c r="C366" s="5" t="n"/>
      <c r="D366" s="20" t="n"/>
      <c r="E366" s="5" t="n"/>
      <c r="F366" s="14" t="n"/>
      <c r="G366" s="13" t="n"/>
      <c r="H366" s="5" t="n"/>
      <c r="I366" s="17" t="n"/>
      <c r="J366" s="5" t="n"/>
      <c r="K366" s="19">
        <f>IF(A366&amp;""="","",IFERROR(INDEX('الخدمات'!$B$6:$B$55,MATCH(E366&amp;"",'الخدمات'!$A$6:$A$55,0)),"غير مسعّرة"))</f>
        <v/>
      </c>
      <c r="L366" s="19">
        <f>IF(ISNUMBER(K366),ROUND(N(F366)*K366,2),"")</f>
        <v/>
      </c>
      <c r="M366" s="19">
        <f>IF(L366="","",ROUND(L366-N(I366),2))</f>
        <v/>
      </c>
      <c r="N366" s="18">
        <f>IF(OR(A366&amp;""="",H366="تم التسليم",NOT(ISNUMBER(G366))),"",'الإعدادات'!$B$4-G366)</f>
        <v/>
      </c>
      <c r="O366" s="6">
        <f>IF(A366&amp;""="","",IF(NOT(ISNUMBER(K366)),"خدمة غير مسعّرة",IF(H366="تم التسليم",IF(M366&gt;0,"مسلّم وعليه متبقي",""),IF(N366="","",IF(H366="جاهز",IF(N366&gt;='الإعدادات'!$B$5,"متأخر الاستلام",""),IF(N366&gt;0,"متأخر الغسيل",""))))))</f>
        <v/>
      </c>
      <c r="P366" s="18">
        <f>IF(O366="متأخر الاستلام",COUNTIFS($O$6:$O$1505,"متأخر الاستلام",$N$6:$N$1505,"&gt;"&amp;N366)+COUNTIFS($O$6:O366,"متأخر الاستلام",$N$6:N366,N366),"")</f>
        <v/>
      </c>
    </row>
    <row r="367">
      <c r="A367" s="5" t="n"/>
      <c r="B367" s="13" t="n"/>
      <c r="C367" s="5" t="n"/>
      <c r="D367" s="20" t="n"/>
      <c r="E367" s="5" t="n"/>
      <c r="F367" s="14" t="n"/>
      <c r="G367" s="13" t="n"/>
      <c r="H367" s="5" t="n"/>
      <c r="I367" s="17" t="n"/>
      <c r="J367" s="5" t="n"/>
      <c r="K367" s="19">
        <f>IF(A367&amp;""="","",IFERROR(INDEX('الخدمات'!$B$6:$B$55,MATCH(E367&amp;"",'الخدمات'!$A$6:$A$55,0)),"غير مسعّرة"))</f>
        <v/>
      </c>
      <c r="L367" s="19">
        <f>IF(ISNUMBER(K367),ROUND(N(F367)*K367,2),"")</f>
        <v/>
      </c>
      <c r="M367" s="19">
        <f>IF(L367="","",ROUND(L367-N(I367),2))</f>
        <v/>
      </c>
      <c r="N367" s="18">
        <f>IF(OR(A367&amp;""="",H367="تم التسليم",NOT(ISNUMBER(G367))),"",'الإعدادات'!$B$4-G367)</f>
        <v/>
      </c>
      <c r="O367" s="6">
        <f>IF(A367&amp;""="","",IF(NOT(ISNUMBER(K367)),"خدمة غير مسعّرة",IF(H367="تم التسليم",IF(M367&gt;0,"مسلّم وعليه متبقي",""),IF(N367="","",IF(H367="جاهز",IF(N367&gt;='الإعدادات'!$B$5,"متأخر الاستلام",""),IF(N367&gt;0,"متأخر الغسيل",""))))))</f>
        <v/>
      </c>
      <c r="P367" s="18">
        <f>IF(O367="متأخر الاستلام",COUNTIFS($O$6:$O$1505,"متأخر الاستلام",$N$6:$N$1505,"&gt;"&amp;N367)+COUNTIFS($O$6:O367,"متأخر الاستلام",$N$6:N367,N367),"")</f>
        <v/>
      </c>
    </row>
    <row r="368">
      <c r="A368" s="5" t="n"/>
      <c r="B368" s="13" t="n"/>
      <c r="C368" s="5" t="n"/>
      <c r="D368" s="20" t="n"/>
      <c r="E368" s="5" t="n"/>
      <c r="F368" s="14" t="n"/>
      <c r="G368" s="13" t="n"/>
      <c r="H368" s="5" t="n"/>
      <c r="I368" s="17" t="n"/>
      <c r="J368" s="5" t="n"/>
      <c r="K368" s="19">
        <f>IF(A368&amp;""="","",IFERROR(INDEX('الخدمات'!$B$6:$B$55,MATCH(E368&amp;"",'الخدمات'!$A$6:$A$55,0)),"غير مسعّرة"))</f>
        <v/>
      </c>
      <c r="L368" s="19">
        <f>IF(ISNUMBER(K368),ROUND(N(F368)*K368,2),"")</f>
        <v/>
      </c>
      <c r="M368" s="19">
        <f>IF(L368="","",ROUND(L368-N(I368),2))</f>
        <v/>
      </c>
      <c r="N368" s="18">
        <f>IF(OR(A368&amp;""="",H368="تم التسليم",NOT(ISNUMBER(G368))),"",'الإعدادات'!$B$4-G368)</f>
        <v/>
      </c>
      <c r="O368" s="6">
        <f>IF(A368&amp;""="","",IF(NOT(ISNUMBER(K368)),"خدمة غير مسعّرة",IF(H368="تم التسليم",IF(M368&gt;0,"مسلّم وعليه متبقي",""),IF(N368="","",IF(H368="جاهز",IF(N368&gt;='الإعدادات'!$B$5,"متأخر الاستلام",""),IF(N368&gt;0,"متأخر الغسيل",""))))))</f>
        <v/>
      </c>
      <c r="P368" s="18">
        <f>IF(O368="متأخر الاستلام",COUNTIFS($O$6:$O$1505,"متأخر الاستلام",$N$6:$N$1505,"&gt;"&amp;N368)+COUNTIFS($O$6:O368,"متأخر الاستلام",$N$6:N368,N368),"")</f>
        <v/>
      </c>
    </row>
    <row r="369">
      <c r="A369" s="5" t="n"/>
      <c r="B369" s="13" t="n"/>
      <c r="C369" s="5" t="n"/>
      <c r="D369" s="20" t="n"/>
      <c r="E369" s="5" t="n"/>
      <c r="F369" s="14" t="n"/>
      <c r="G369" s="13" t="n"/>
      <c r="H369" s="5" t="n"/>
      <c r="I369" s="17" t="n"/>
      <c r="J369" s="5" t="n"/>
      <c r="K369" s="19">
        <f>IF(A369&amp;""="","",IFERROR(INDEX('الخدمات'!$B$6:$B$55,MATCH(E369&amp;"",'الخدمات'!$A$6:$A$55,0)),"غير مسعّرة"))</f>
        <v/>
      </c>
      <c r="L369" s="19">
        <f>IF(ISNUMBER(K369),ROUND(N(F369)*K369,2),"")</f>
        <v/>
      </c>
      <c r="M369" s="19">
        <f>IF(L369="","",ROUND(L369-N(I369),2))</f>
        <v/>
      </c>
      <c r="N369" s="18">
        <f>IF(OR(A369&amp;""="",H369="تم التسليم",NOT(ISNUMBER(G369))),"",'الإعدادات'!$B$4-G369)</f>
        <v/>
      </c>
      <c r="O369" s="6">
        <f>IF(A369&amp;""="","",IF(NOT(ISNUMBER(K369)),"خدمة غير مسعّرة",IF(H369="تم التسليم",IF(M369&gt;0,"مسلّم وعليه متبقي",""),IF(N369="","",IF(H369="جاهز",IF(N369&gt;='الإعدادات'!$B$5,"متأخر الاستلام",""),IF(N369&gt;0,"متأخر الغسيل",""))))))</f>
        <v/>
      </c>
      <c r="P369" s="18">
        <f>IF(O369="متأخر الاستلام",COUNTIFS($O$6:$O$1505,"متأخر الاستلام",$N$6:$N$1505,"&gt;"&amp;N369)+COUNTIFS($O$6:O369,"متأخر الاستلام",$N$6:N369,N369),"")</f>
        <v/>
      </c>
    </row>
    <row r="370">
      <c r="A370" s="5" t="n"/>
      <c r="B370" s="13" t="n"/>
      <c r="C370" s="5" t="n"/>
      <c r="D370" s="20" t="n"/>
      <c r="E370" s="5" t="n"/>
      <c r="F370" s="14" t="n"/>
      <c r="G370" s="13" t="n"/>
      <c r="H370" s="5" t="n"/>
      <c r="I370" s="17" t="n"/>
      <c r="J370" s="5" t="n"/>
      <c r="K370" s="19">
        <f>IF(A370&amp;""="","",IFERROR(INDEX('الخدمات'!$B$6:$B$55,MATCH(E370&amp;"",'الخدمات'!$A$6:$A$55,0)),"غير مسعّرة"))</f>
        <v/>
      </c>
      <c r="L370" s="19">
        <f>IF(ISNUMBER(K370),ROUND(N(F370)*K370,2),"")</f>
        <v/>
      </c>
      <c r="M370" s="19">
        <f>IF(L370="","",ROUND(L370-N(I370),2))</f>
        <v/>
      </c>
      <c r="N370" s="18">
        <f>IF(OR(A370&amp;""="",H370="تم التسليم",NOT(ISNUMBER(G370))),"",'الإعدادات'!$B$4-G370)</f>
        <v/>
      </c>
      <c r="O370" s="6">
        <f>IF(A370&amp;""="","",IF(NOT(ISNUMBER(K370)),"خدمة غير مسعّرة",IF(H370="تم التسليم",IF(M370&gt;0,"مسلّم وعليه متبقي",""),IF(N370="","",IF(H370="جاهز",IF(N370&gt;='الإعدادات'!$B$5,"متأخر الاستلام",""),IF(N370&gt;0,"متأخر الغسيل",""))))))</f>
        <v/>
      </c>
      <c r="P370" s="18">
        <f>IF(O370="متأخر الاستلام",COUNTIFS($O$6:$O$1505,"متأخر الاستلام",$N$6:$N$1505,"&gt;"&amp;N370)+COUNTIFS($O$6:O370,"متأخر الاستلام",$N$6:N370,N370),"")</f>
        <v/>
      </c>
    </row>
    <row r="371">
      <c r="A371" s="5" t="n"/>
      <c r="B371" s="13" t="n"/>
      <c r="C371" s="5" t="n"/>
      <c r="D371" s="20" t="n"/>
      <c r="E371" s="5" t="n"/>
      <c r="F371" s="14" t="n"/>
      <c r="G371" s="13" t="n"/>
      <c r="H371" s="5" t="n"/>
      <c r="I371" s="17" t="n"/>
      <c r="J371" s="5" t="n"/>
      <c r="K371" s="19">
        <f>IF(A371&amp;""="","",IFERROR(INDEX('الخدمات'!$B$6:$B$55,MATCH(E371&amp;"",'الخدمات'!$A$6:$A$55,0)),"غير مسعّرة"))</f>
        <v/>
      </c>
      <c r="L371" s="19">
        <f>IF(ISNUMBER(K371),ROUND(N(F371)*K371,2),"")</f>
        <v/>
      </c>
      <c r="M371" s="19">
        <f>IF(L371="","",ROUND(L371-N(I371),2))</f>
        <v/>
      </c>
      <c r="N371" s="18">
        <f>IF(OR(A371&amp;""="",H371="تم التسليم",NOT(ISNUMBER(G371))),"",'الإعدادات'!$B$4-G371)</f>
        <v/>
      </c>
      <c r="O371" s="6">
        <f>IF(A371&amp;""="","",IF(NOT(ISNUMBER(K371)),"خدمة غير مسعّرة",IF(H371="تم التسليم",IF(M371&gt;0,"مسلّم وعليه متبقي",""),IF(N371="","",IF(H371="جاهز",IF(N371&gt;='الإعدادات'!$B$5,"متأخر الاستلام",""),IF(N371&gt;0,"متأخر الغسيل",""))))))</f>
        <v/>
      </c>
      <c r="P371" s="18">
        <f>IF(O371="متأخر الاستلام",COUNTIFS($O$6:$O$1505,"متأخر الاستلام",$N$6:$N$1505,"&gt;"&amp;N371)+COUNTIFS($O$6:O371,"متأخر الاستلام",$N$6:N371,N371),"")</f>
        <v/>
      </c>
    </row>
    <row r="372">
      <c r="A372" s="5" t="n"/>
      <c r="B372" s="13" t="n"/>
      <c r="C372" s="5" t="n"/>
      <c r="D372" s="20" t="n"/>
      <c r="E372" s="5" t="n"/>
      <c r="F372" s="14" t="n"/>
      <c r="G372" s="13" t="n"/>
      <c r="H372" s="5" t="n"/>
      <c r="I372" s="17" t="n"/>
      <c r="J372" s="5" t="n"/>
      <c r="K372" s="19">
        <f>IF(A372&amp;""="","",IFERROR(INDEX('الخدمات'!$B$6:$B$55,MATCH(E372&amp;"",'الخدمات'!$A$6:$A$55,0)),"غير مسعّرة"))</f>
        <v/>
      </c>
      <c r="L372" s="19">
        <f>IF(ISNUMBER(K372),ROUND(N(F372)*K372,2),"")</f>
        <v/>
      </c>
      <c r="M372" s="19">
        <f>IF(L372="","",ROUND(L372-N(I372),2))</f>
        <v/>
      </c>
      <c r="N372" s="18">
        <f>IF(OR(A372&amp;""="",H372="تم التسليم",NOT(ISNUMBER(G372))),"",'الإعدادات'!$B$4-G372)</f>
        <v/>
      </c>
      <c r="O372" s="6">
        <f>IF(A372&amp;""="","",IF(NOT(ISNUMBER(K372)),"خدمة غير مسعّرة",IF(H372="تم التسليم",IF(M372&gt;0,"مسلّم وعليه متبقي",""),IF(N372="","",IF(H372="جاهز",IF(N372&gt;='الإعدادات'!$B$5,"متأخر الاستلام",""),IF(N372&gt;0,"متأخر الغسيل",""))))))</f>
        <v/>
      </c>
      <c r="P372" s="18">
        <f>IF(O372="متأخر الاستلام",COUNTIFS($O$6:$O$1505,"متأخر الاستلام",$N$6:$N$1505,"&gt;"&amp;N372)+COUNTIFS($O$6:O372,"متأخر الاستلام",$N$6:N372,N372),"")</f>
        <v/>
      </c>
    </row>
    <row r="373">
      <c r="A373" s="5" t="n"/>
      <c r="B373" s="13" t="n"/>
      <c r="C373" s="5" t="n"/>
      <c r="D373" s="20" t="n"/>
      <c r="E373" s="5" t="n"/>
      <c r="F373" s="14" t="n"/>
      <c r="G373" s="13" t="n"/>
      <c r="H373" s="5" t="n"/>
      <c r="I373" s="17" t="n"/>
      <c r="J373" s="5" t="n"/>
      <c r="K373" s="19">
        <f>IF(A373&amp;""="","",IFERROR(INDEX('الخدمات'!$B$6:$B$55,MATCH(E373&amp;"",'الخدمات'!$A$6:$A$55,0)),"غير مسعّرة"))</f>
        <v/>
      </c>
      <c r="L373" s="19">
        <f>IF(ISNUMBER(K373),ROUND(N(F373)*K373,2),"")</f>
        <v/>
      </c>
      <c r="M373" s="19">
        <f>IF(L373="","",ROUND(L373-N(I373),2))</f>
        <v/>
      </c>
      <c r="N373" s="18">
        <f>IF(OR(A373&amp;""="",H373="تم التسليم",NOT(ISNUMBER(G373))),"",'الإعدادات'!$B$4-G373)</f>
        <v/>
      </c>
      <c r="O373" s="6">
        <f>IF(A373&amp;""="","",IF(NOT(ISNUMBER(K373)),"خدمة غير مسعّرة",IF(H373="تم التسليم",IF(M373&gt;0,"مسلّم وعليه متبقي",""),IF(N373="","",IF(H373="جاهز",IF(N373&gt;='الإعدادات'!$B$5,"متأخر الاستلام",""),IF(N373&gt;0,"متأخر الغسيل",""))))))</f>
        <v/>
      </c>
      <c r="P373" s="18">
        <f>IF(O373="متأخر الاستلام",COUNTIFS($O$6:$O$1505,"متأخر الاستلام",$N$6:$N$1505,"&gt;"&amp;N373)+COUNTIFS($O$6:O373,"متأخر الاستلام",$N$6:N373,N373),"")</f>
        <v/>
      </c>
    </row>
    <row r="374">
      <c r="A374" s="5" t="n"/>
      <c r="B374" s="13" t="n"/>
      <c r="C374" s="5" t="n"/>
      <c r="D374" s="20" t="n"/>
      <c r="E374" s="5" t="n"/>
      <c r="F374" s="14" t="n"/>
      <c r="G374" s="13" t="n"/>
      <c r="H374" s="5" t="n"/>
      <c r="I374" s="17" t="n"/>
      <c r="J374" s="5" t="n"/>
      <c r="K374" s="19">
        <f>IF(A374&amp;""="","",IFERROR(INDEX('الخدمات'!$B$6:$B$55,MATCH(E374&amp;"",'الخدمات'!$A$6:$A$55,0)),"غير مسعّرة"))</f>
        <v/>
      </c>
      <c r="L374" s="19">
        <f>IF(ISNUMBER(K374),ROUND(N(F374)*K374,2),"")</f>
        <v/>
      </c>
      <c r="M374" s="19">
        <f>IF(L374="","",ROUND(L374-N(I374),2))</f>
        <v/>
      </c>
      <c r="N374" s="18">
        <f>IF(OR(A374&amp;""="",H374="تم التسليم",NOT(ISNUMBER(G374))),"",'الإعدادات'!$B$4-G374)</f>
        <v/>
      </c>
      <c r="O374" s="6">
        <f>IF(A374&amp;""="","",IF(NOT(ISNUMBER(K374)),"خدمة غير مسعّرة",IF(H374="تم التسليم",IF(M374&gt;0,"مسلّم وعليه متبقي",""),IF(N374="","",IF(H374="جاهز",IF(N374&gt;='الإعدادات'!$B$5,"متأخر الاستلام",""),IF(N374&gt;0,"متأخر الغسيل",""))))))</f>
        <v/>
      </c>
      <c r="P374" s="18">
        <f>IF(O374="متأخر الاستلام",COUNTIFS($O$6:$O$1505,"متأخر الاستلام",$N$6:$N$1505,"&gt;"&amp;N374)+COUNTIFS($O$6:O374,"متأخر الاستلام",$N$6:N374,N374),"")</f>
        <v/>
      </c>
    </row>
    <row r="375">
      <c r="A375" s="5" t="n"/>
      <c r="B375" s="13" t="n"/>
      <c r="C375" s="5" t="n"/>
      <c r="D375" s="20" t="n"/>
      <c r="E375" s="5" t="n"/>
      <c r="F375" s="14" t="n"/>
      <c r="G375" s="13" t="n"/>
      <c r="H375" s="5" t="n"/>
      <c r="I375" s="17" t="n"/>
      <c r="J375" s="5" t="n"/>
      <c r="K375" s="19">
        <f>IF(A375&amp;""="","",IFERROR(INDEX('الخدمات'!$B$6:$B$55,MATCH(E375&amp;"",'الخدمات'!$A$6:$A$55,0)),"غير مسعّرة"))</f>
        <v/>
      </c>
      <c r="L375" s="19">
        <f>IF(ISNUMBER(K375),ROUND(N(F375)*K375,2),"")</f>
        <v/>
      </c>
      <c r="M375" s="19">
        <f>IF(L375="","",ROUND(L375-N(I375),2))</f>
        <v/>
      </c>
      <c r="N375" s="18">
        <f>IF(OR(A375&amp;""="",H375="تم التسليم",NOT(ISNUMBER(G375))),"",'الإعدادات'!$B$4-G375)</f>
        <v/>
      </c>
      <c r="O375" s="6">
        <f>IF(A375&amp;""="","",IF(NOT(ISNUMBER(K375)),"خدمة غير مسعّرة",IF(H375="تم التسليم",IF(M375&gt;0,"مسلّم وعليه متبقي",""),IF(N375="","",IF(H375="جاهز",IF(N375&gt;='الإعدادات'!$B$5,"متأخر الاستلام",""),IF(N375&gt;0,"متأخر الغسيل",""))))))</f>
        <v/>
      </c>
      <c r="P375" s="18">
        <f>IF(O375="متأخر الاستلام",COUNTIFS($O$6:$O$1505,"متأخر الاستلام",$N$6:$N$1505,"&gt;"&amp;N375)+COUNTIFS($O$6:O375,"متأخر الاستلام",$N$6:N375,N375),"")</f>
        <v/>
      </c>
    </row>
    <row r="376">
      <c r="A376" s="5" t="n"/>
      <c r="B376" s="13" t="n"/>
      <c r="C376" s="5" t="n"/>
      <c r="D376" s="20" t="n"/>
      <c r="E376" s="5" t="n"/>
      <c r="F376" s="14" t="n"/>
      <c r="G376" s="13" t="n"/>
      <c r="H376" s="5" t="n"/>
      <c r="I376" s="17" t="n"/>
      <c r="J376" s="5" t="n"/>
      <c r="K376" s="19">
        <f>IF(A376&amp;""="","",IFERROR(INDEX('الخدمات'!$B$6:$B$55,MATCH(E376&amp;"",'الخدمات'!$A$6:$A$55,0)),"غير مسعّرة"))</f>
        <v/>
      </c>
      <c r="L376" s="19">
        <f>IF(ISNUMBER(K376),ROUND(N(F376)*K376,2),"")</f>
        <v/>
      </c>
      <c r="M376" s="19">
        <f>IF(L376="","",ROUND(L376-N(I376),2))</f>
        <v/>
      </c>
      <c r="N376" s="18">
        <f>IF(OR(A376&amp;""="",H376="تم التسليم",NOT(ISNUMBER(G376))),"",'الإعدادات'!$B$4-G376)</f>
        <v/>
      </c>
      <c r="O376" s="6">
        <f>IF(A376&amp;""="","",IF(NOT(ISNUMBER(K376)),"خدمة غير مسعّرة",IF(H376="تم التسليم",IF(M376&gt;0,"مسلّم وعليه متبقي",""),IF(N376="","",IF(H376="جاهز",IF(N376&gt;='الإعدادات'!$B$5,"متأخر الاستلام",""),IF(N376&gt;0,"متأخر الغسيل",""))))))</f>
        <v/>
      </c>
      <c r="P376" s="18">
        <f>IF(O376="متأخر الاستلام",COUNTIFS($O$6:$O$1505,"متأخر الاستلام",$N$6:$N$1505,"&gt;"&amp;N376)+COUNTIFS($O$6:O376,"متأخر الاستلام",$N$6:N376,N376),"")</f>
        <v/>
      </c>
    </row>
    <row r="377">
      <c r="A377" s="5" t="n"/>
      <c r="B377" s="13" t="n"/>
      <c r="C377" s="5" t="n"/>
      <c r="D377" s="20" t="n"/>
      <c r="E377" s="5" t="n"/>
      <c r="F377" s="14" t="n"/>
      <c r="G377" s="13" t="n"/>
      <c r="H377" s="5" t="n"/>
      <c r="I377" s="17" t="n"/>
      <c r="J377" s="5" t="n"/>
      <c r="K377" s="19">
        <f>IF(A377&amp;""="","",IFERROR(INDEX('الخدمات'!$B$6:$B$55,MATCH(E377&amp;"",'الخدمات'!$A$6:$A$55,0)),"غير مسعّرة"))</f>
        <v/>
      </c>
      <c r="L377" s="19">
        <f>IF(ISNUMBER(K377),ROUND(N(F377)*K377,2),"")</f>
        <v/>
      </c>
      <c r="M377" s="19">
        <f>IF(L377="","",ROUND(L377-N(I377),2))</f>
        <v/>
      </c>
      <c r="N377" s="18">
        <f>IF(OR(A377&amp;""="",H377="تم التسليم",NOT(ISNUMBER(G377))),"",'الإعدادات'!$B$4-G377)</f>
        <v/>
      </c>
      <c r="O377" s="6">
        <f>IF(A377&amp;""="","",IF(NOT(ISNUMBER(K377)),"خدمة غير مسعّرة",IF(H377="تم التسليم",IF(M377&gt;0,"مسلّم وعليه متبقي",""),IF(N377="","",IF(H377="جاهز",IF(N377&gt;='الإعدادات'!$B$5,"متأخر الاستلام",""),IF(N377&gt;0,"متأخر الغسيل",""))))))</f>
        <v/>
      </c>
      <c r="P377" s="18">
        <f>IF(O377="متأخر الاستلام",COUNTIFS($O$6:$O$1505,"متأخر الاستلام",$N$6:$N$1505,"&gt;"&amp;N377)+COUNTIFS($O$6:O377,"متأخر الاستلام",$N$6:N377,N377),"")</f>
        <v/>
      </c>
    </row>
    <row r="378">
      <c r="A378" s="5" t="n"/>
      <c r="B378" s="13" t="n"/>
      <c r="C378" s="5" t="n"/>
      <c r="D378" s="20" t="n"/>
      <c r="E378" s="5" t="n"/>
      <c r="F378" s="14" t="n"/>
      <c r="G378" s="13" t="n"/>
      <c r="H378" s="5" t="n"/>
      <c r="I378" s="17" t="n"/>
      <c r="J378" s="5" t="n"/>
      <c r="K378" s="19">
        <f>IF(A378&amp;""="","",IFERROR(INDEX('الخدمات'!$B$6:$B$55,MATCH(E378&amp;"",'الخدمات'!$A$6:$A$55,0)),"غير مسعّرة"))</f>
        <v/>
      </c>
      <c r="L378" s="19">
        <f>IF(ISNUMBER(K378),ROUND(N(F378)*K378,2),"")</f>
        <v/>
      </c>
      <c r="M378" s="19">
        <f>IF(L378="","",ROUND(L378-N(I378),2))</f>
        <v/>
      </c>
      <c r="N378" s="18">
        <f>IF(OR(A378&amp;""="",H378="تم التسليم",NOT(ISNUMBER(G378))),"",'الإعدادات'!$B$4-G378)</f>
        <v/>
      </c>
      <c r="O378" s="6">
        <f>IF(A378&amp;""="","",IF(NOT(ISNUMBER(K378)),"خدمة غير مسعّرة",IF(H378="تم التسليم",IF(M378&gt;0,"مسلّم وعليه متبقي",""),IF(N378="","",IF(H378="جاهز",IF(N378&gt;='الإعدادات'!$B$5,"متأخر الاستلام",""),IF(N378&gt;0,"متأخر الغسيل",""))))))</f>
        <v/>
      </c>
      <c r="P378" s="18">
        <f>IF(O378="متأخر الاستلام",COUNTIFS($O$6:$O$1505,"متأخر الاستلام",$N$6:$N$1505,"&gt;"&amp;N378)+COUNTIFS($O$6:O378,"متأخر الاستلام",$N$6:N378,N378),"")</f>
        <v/>
      </c>
    </row>
    <row r="379">
      <c r="A379" s="5" t="n"/>
      <c r="B379" s="13" t="n"/>
      <c r="C379" s="5" t="n"/>
      <c r="D379" s="20" t="n"/>
      <c r="E379" s="5" t="n"/>
      <c r="F379" s="14" t="n"/>
      <c r="G379" s="13" t="n"/>
      <c r="H379" s="5" t="n"/>
      <c r="I379" s="17" t="n"/>
      <c r="J379" s="5" t="n"/>
      <c r="K379" s="19">
        <f>IF(A379&amp;""="","",IFERROR(INDEX('الخدمات'!$B$6:$B$55,MATCH(E379&amp;"",'الخدمات'!$A$6:$A$55,0)),"غير مسعّرة"))</f>
        <v/>
      </c>
      <c r="L379" s="19">
        <f>IF(ISNUMBER(K379),ROUND(N(F379)*K379,2),"")</f>
        <v/>
      </c>
      <c r="M379" s="19">
        <f>IF(L379="","",ROUND(L379-N(I379),2))</f>
        <v/>
      </c>
      <c r="N379" s="18">
        <f>IF(OR(A379&amp;""="",H379="تم التسليم",NOT(ISNUMBER(G379))),"",'الإعدادات'!$B$4-G379)</f>
        <v/>
      </c>
      <c r="O379" s="6">
        <f>IF(A379&amp;""="","",IF(NOT(ISNUMBER(K379)),"خدمة غير مسعّرة",IF(H379="تم التسليم",IF(M379&gt;0,"مسلّم وعليه متبقي",""),IF(N379="","",IF(H379="جاهز",IF(N379&gt;='الإعدادات'!$B$5,"متأخر الاستلام",""),IF(N379&gt;0,"متأخر الغسيل",""))))))</f>
        <v/>
      </c>
      <c r="P379" s="18">
        <f>IF(O379="متأخر الاستلام",COUNTIFS($O$6:$O$1505,"متأخر الاستلام",$N$6:$N$1505,"&gt;"&amp;N379)+COUNTIFS($O$6:O379,"متأخر الاستلام",$N$6:N379,N379),"")</f>
        <v/>
      </c>
    </row>
    <row r="380">
      <c r="A380" s="5" t="n"/>
      <c r="B380" s="13" t="n"/>
      <c r="C380" s="5" t="n"/>
      <c r="D380" s="20" t="n"/>
      <c r="E380" s="5" t="n"/>
      <c r="F380" s="14" t="n"/>
      <c r="G380" s="13" t="n"/>
      <c r="H380" s="5" t="n"/>
      <c r="I380" s="17" t="n"/>
      <c r="J380" s="5" t="n"/>
      <c r="K380" s="19">
        <f>IF(A380&amp;""="","",IFERROR(INDEX('الخدمات'!$B$6:$B$55,MATCH(E380&amp;"",'الخدمات'!$A$6:$A$55,0)),"غير مسعّرة"))</f>
        <v/>
      </c>
      <c r="L380" s="19">
        <f>IF(ISNUMBER(K380),ROUND(N(F380)*K380,2),"")</f>
        <v/>
      </c>
      <c r="M380" s="19">
        <f>IF(L380="","",ROUND(L380-N(I380),2))</f>
        <v/>
      </c>
      <c r="N380" s="18">
        <f>IF(OR(A380&amp;""="",H380="تم التسليم",NOT(ISNUMBER(G380))),"",'الإعدادات'!$B$4-G380)</f>
        <v/>
      </c>
      <c r="O380" s="6">
        <f>IF(A380&amp;""="","",IF(NOT(ISNUMBER(K380)),"خدمة غير مسعّرة",IF(H380="تم التسليم",IF(M380&gt;0,"مسلّم وعليه متبقي",""),IF(N380="","",IF(H380="جاهز",IF(N380&gt;='الإعدادات'!$B$5,"متأخر الاستلام",""),IF(N380&gt;0,"متأخر الغسيل",""))))))</f>
        <v/>
      </c>
      <c r="P380" s="18">
        <f>IF(O380="متأخر الاستلام",COUNTIFS($O$6:$O$1505,"متأخر الاستلام",$N$6:$N$1505,"&gt;"&amp;N380)+COUNTIFS($O$6:O380,"متأخر الاستلام",$N$6:N380,N380),"")</f>
        <v/>
      </c>
    </row>
    <row r="381">
      <c r="A381" s="5" t="n"/>
      <c r="B381" s="13" t="n"/>
      <c r="C381" s="5" t="n"/>
      <c r="D381" s="20" t="n"/>
      <c r="E381" s="5" t="n"/>
      <c r="F381" s="14" t="n"/>
      <c r="G381" s="13" t="n"/>
      <c r="H381" s="5" t="n"/>
      <c r="I381" s="17" t="n"/>
      <c r="J381" s="5" t="n"/>
      <c r="K381" s="19">
        <f>IF(A381&amp;""="","",IFERROR(INDEX('الخدمات'!$B$6:$B$55,MATCH(E381&amp;"",'الخدمات'!$A$6:$A$55,0)),"غير مسعّرة"))</f>
        <v/>
      </c>
      <c r="L381" s="19">
        <f>IF(ISNUMBER(K381),ROUND(N(F381)*K381,2),"")</f>
        <v/>
      </c>
      <c r="M381" s="19">
        <f>IF(L381="","",ROUND(L381-N(I381),2))</f>
        <v/>
      </c>
      <c r="N381" s="18">
        <f>IF(OR(A381&amp;""="",H381="تم التسليم",NOT(ISNUMBER(G381))),"",'الإعدادات'!$B$4-G381)</f>
        <v/>
      </c>
      <c r="O381" s="6">
        <f>IF(A381&amp;""="","",IF(NOT(ISNUMBER(K381)),"خدمة غير مسعّرة",IF(H381="تم التسليم",IF(M381&gt;0,"مسلّم وعليه متبقي",""),IF(N381="","",IF(H381="جاهز",IF(N381&gt;='الإعدادات'!$B$5,"متأخر الاستلام",""),IF(N381&gt;0,"متأخر الغسيل",""))))))</f>
        <v/>
      </c>
      <c r="P381" s="18">
        <f>IF(O381="متأخر الاستلام",COUNTIFS($O$6:$O$1505,"متأخر الاستلام",$N$6:$N$1505,"&gt;"&amp;N381)+COUNTIFS($O$6:O381,"متأخر الاستلام",$N$6:N381,N381),"")</f>
        <v/>
      </c>
    </row>
    <row r="382">
      <c r="A382" s="5" t="n"/>
      <c r="B382" s="13" t="n"/>
      <c r="C382" s="5" t="n"/>
      <c r="D382" s="20" t="n"/>
      <c r="E382" s="5" t="n"/>
      <c r="F382" s="14" t="n"/>
      <c r="G382" s="13" t="n"/>
      <c r="H382" s="5" t="n"/>
      <c r="I382" s="17" t="n"/>
      <c r="J382" s="5" t="n"/>
      <c r="K382" s="19">
        <f>IF(A382&amp;""="","",IFERROR(INDEX('الخدمات'!$B$6:$B$55,MATCH(E382&amp;"",'الخدمات'!$A$6:$A$55,0)),"غير مسعّرة"))</f>
        <v/>
      </c>
      <c r="L382" s="19">
        <f>IF(ISNUMBER(K382),ROUND(N(F382)*K382,2),"")</f>
        <v/>
      </c>
      <c r="M382" s="19">
        <f>IF(L382="","",ROUND(L382-N(I382),2))</f>
        <v/>
      </c>
      <c r="N382" s="18">
        <f>IF(OR(A382&amp;""="",H382="تم التسليم",NOT(ISNUMBER(G382))),"",'الإعدادات'!$B$4-G382)</f>
        <v/>
      </c>
      <c r="O382" s="6">
        <f>IF(A382&amp;""="","",IF(NOT(ISNUMBER(K382)),"خدمة غير مسعّرة",IF(H382="تم التسليم",IF(M382&gt;0,"مسلّم وعليه متبقي",""),IF(N382="","",IF(H382="جاهز",IF(N382&gt;='الإعدادات'!$B$5,"متأخر الاستلام",""),IF(N382&gt;0,"متأخر الغسيل",""))))))</f>
        <v/>
      </c>
      <c r="P382" s="18">
        <f>IF(O382="متأخر الاستلام",COUNTIFS($O$6:$O$1505,"متأخر الاستلام",$N$6:$N$1505,"&gt;"&amp;N382)+COUNTIFS($O$6:O382,"متأخر الاستلام",$N$6:N382,N382),"")</f>
        <v/>
      </c>
    </row>
    <row r="383">
      <c r="A383" s="5" t="n"/>
      <c r="B383" s="13" t="n"/>
      <c r="C383" s="5" t="n"/>
      <c r="D383" s="20" t="n"/>
      <c r="E383" s="5" t="n"/>
      <c r="F383" s="14" t="n"/>
      <c r="G383" s="13" t="n"/>
      <c r="H383" s="5" t="n"/>
      <c r="I383" s="17" t="n"/>
      <c r="J383" s="5" t="n"/>
      <c r="K383" s="19">
        <f>IF(A383&amp;""="","",IFERROR(INDEX('الخدمات'!$B$6:$B$55,MATCH(E383&amp;"",'الخدمات'!$A$6:$A$55,0)),"غير مسعّرة"))</f>
        <v/>
      </c>
      <c r="L383" s="19">
        <f>IF(ISNUMBER(K383),ROUND(N(F383)*K383,2),"")</f>
        <v/>
      </c>
      <c r="M383" s="19">
        <f>IF(L383="","",ROUND(L383-N(I383),2))</f>
        <v/>
      </c>
      <c r="N383" s="18">
        <f>IF(OR(A383&amp;""="",H383="تم التسليم",NOT(ISNUMBER(G383))),"",'الإعدادات'!$B$4-G383)</f>
        <v/>
      </c>
      <c r="O383" s="6">
        <f>IF(A383&amp;""="","",IF(NOT(ISNUMBER(K383)),"خدمة غير مسعّرة",IF(H383="تم التسليم",IF(M383&gt;0,"مسلّم وعليه متبقي",""),IF(N383="","",IF(H383="جاهز",IF(N383&gt;='الإعدادات'!$B$5,"متأخر الاستلام",""),IF(N383&gt;0,"متأخر الغسيل",""))))))</f>
        <v/>
      </c>
      <c r="P383" s="18">
        <f>IF(O383="متأخر الاستلام",COUNTIFS($O$6:$O$1505,"متأخر الاستلام",$N$6:$N$1505,"&gt;"&amp;N383)+COUNTIFS($O$6:O383,"متأخر الاستلام",$N$6:N383,N383),"")</f>
        <v/>
      </c>
    </row>
    <row r="384">
      <c r="A384" s="5" t="n"/>
      <c r="B384" s="13" t="n"/>
      <c r="C384" s="5" t="n"/>
      <c r="D384" s="20" t="n"/>
      <c r="E384" s="5" t="n"/>
      <c r="F384" s="14" t="n"/>
      <c r="G384" s="13" t="n"/>
      <c r="H384" s="5" t="n"/>
      <c r="I384" s="17" t="n"/>
      <c r="J384" s="5" t="n"/>
      <c r="K384" s="19">
        <f>IF(A384&amp;""="","",IFERROR(INDEX('الخدمات'!$B$6:$B$55,MATCH(E384&amp;"",'الخدمات'!$A$6:$A$55,0)),"غير مسعّرة"))</f>
        <v/>
      </c>
      <c r="L384" s="19">
        <f>IF(ISNUMBER(K384),ROUND(N(F384)*K384,2),"")</f>
        <v/>
      </c>
      <c r="M384" s="19">
        <f>IF(L384="","",ROUND(L384-N(I384),2))</f>
        <v/>
      </c>
      <c r="N384" s="18">
        <f>IF(OR(A384&amp;""="",H384="تم التسليم",NOT(ISNUMBER(G384))),"",'الإعدادات'!$B$4-G384)</f>
        <v/>
      </c>
      <c r="O384" s="6">
        <f>IF(A384&amp;""="","",IF(NOT(ISNUMBER(K384)),"خدمة غير مسعّرة",IF(H384="تم التسليم",IF(M384&gt;0,"مسلّم وعليه متبقي",""),IF(N384="","",IF(H384="جاهز",IF(N384&gt;='الإعدادات'!$B$5,"متأخر الاستلام",""),IF(N384&gt;0,"متأخر الغسيل",""))))))</f>
        <v/>
      </c>
      <c r="P384" s="18">
        <f>IF(O384="متأخر الاستلام",COUNTIFS($O$6:$O$1505,"متأخر الاستلام",$N$6:$N$1505,"&gt;"&amp;N384)+COUNTIFS($O$6:O384,"متأخر الاستلام",$N$6:N384,N384),"")</f>
        <v/>
      </c>
    </row>
    <row r="385">
      <c r="A385" s="5" t="n"/>
      <c r="B385" s="13" t="n"/>
      <c r="C385" s="5" t="n"/>
      <c r="D385" s="20" t="n"/>
      <c r="E385" s="5" t="n"/>
      <c r="F385" s="14" t="n"/>
      <c r="G385" s="13" t="n"/>
      <c r="H385" s="5" t="n"/>
      <c r="I385" s="17" t="n"/>
      <c r="J385" s="5" t="n"/>
      <c r="K385" s="19">
        <f>IF(A385&amp;""="","",IFERROR(INDEX('الخدمات'!$B$6:$B$55,MATCH(E385&amp;"",'الخدمات'!$A$6:$A$55,0)),"غير مسعّرة"))</f>
        <v/>
      </c>
      <c r="L385" s="19">
        <f>IF(ISNUMBER(K385),ROUND(N(F385)*K385,2),"")</f>
        <v/>
      </c>
      <c r="M385" s="19">
        <f>IF(L385="","",ROUND(L385-N(I385),2))</f>
        <v/>
      </c>
      <c r="N385" s="18">
        <f>IF(OR(A385&amp;""="",H385="تم التسليم",NOT(ISNUMBER(G385))),"",'الإعدادات'!$B$4-G385)</f>
        <v/>
      </c>
      <c r="O385" s="6">
        <f>IF(A385&amp;""="","",IF(NOT(ISNUMBER(K385)),"خدمة غير مسعّرة",IF(H385="تم التسليم",IF(M385&gt;0,"مسلّم وعليه متبقي",""),IF(N385="","",IF(H385="جاهز",IF(N385&gt;='الإعدادات'!$B$5,"متأخر الاستلام",""),IF(N385&gt;0,"متأخر الغسيل",""))))))</f>
        <v/>
      </c>
      <c r="P385" s="18">
        <f>IF(O385="متأخر الاستلام",COUNTIFS($O$6:$O$1505,"متأخر الاستلام",$N$6:$N$1505,"&gt;"&amp;N385)+COUNTIFS($O$6:O385,"متأخر الاستلام",$N$6:N385,N385),"")</f>
        <v/>
      </c>
    </row>
    <row r="386">
      <c r="A386" s="5" t="n"/>
      <c r="B386" s="13" t="n"/>
      <c r="C386" s="5" t="n"/>
      <c r="D386" s="20" t="n"/>
      <c r="E386" s="5" t="n"/>
      <c r="F386" s="14" t="n"/>
      <c r="G386" s="13" t="n"/>
      <c r="H386" s="5" t="n"/>
      <c r="I386" s="17" t="n"/>
      <c r="J386" s="5" t="n"/>
      <c r="K386" s="19">
        <f>IF(A386&amp;""="","",IFERROR(INDEX('الخدمات'!$B$6:$B$55,MATCH(E386&amp;"",'الخدمات'!$A$6:$A$55,0)),"غير مسعّرة"))</f>
        <v/>
      </c>
      <c r="L386" s="19">
        <f>IF(ISNUMBER(K386),ROUND(N(F386)*K386,2),"")</f>
        <v/>
      </c>
      <c r="M386" s="19">
        <f>IF(L386="","",ROUND(L386-N(I386),2))</f>
        <v/>
      </c>
      <c r="N386" s="18">
        <f>IF(OR(A386&amp;""="",H386="تم التسليم",NOT(ISNUMBER(G386))),"",'الإعدادات'!$B$4-G386)</f>
        <v/>
      </c>
      <c r="O386" s="6">
        <f>IF(A386&amp;""="","",IF(NOT(ISNUMBER(K386)),"خدمة غير مسعّرة",IF(H386="تم التسليم",IF(M386&gt;0,"مسلّم وعليه متبقي",""),IF(N386="","",IF(H386="جاهز",IF(N386&gt;='الإعدادات'!$B$5,"متأخر الاستلام",""),IF(N386&gt;0,"متأخر الغسيل",""))))))</f>
        <v/>
      </c>
      <c r="P386" s="18">
        <f>IF(O386="متأخر الاستلام",COUNTIFS($O$6:$O$1505,"متأخر الاستلام",$N$6:$N$1505,"&gt;"&amp;N386)+COUNTIFS($O$6:O386,"متأخر الاستلام",$N$6:N386,N386),"")</f>
        <v/>
      </c>
    </row>
    <row r="387">
      <c r="A387" s="5" t="n"/>
      <c r="B387" s="13" t="n"/>
      <c r="C387" s="5" t="n"/>
      <c r="D387" s="20" t="n"/>
      <c r="E387" s="5" t="n"/>
      <c r="F387" s="14" t="n"/>
      <c r="G387" s="13" t="n"/>
      <c r="H387" s="5" t="n"/>
      <c r="I387" s="17" t="n"/>
      <c r="J387" s="5" t="n"/>
      <c r="K387" s="19">
        <f>IF(A387&amp;""="","",IFERROR(INDEX('الخدمات'!$B$6:$B$55,MATCH(E387&amp;"",'الخدمات'!$A$6:$A$55,0)),"غير مسعّرة"))</f>
        <v/>
      </c>
      <c r="L387" s="19">
        <f>IF(ISNUMBER(K387),ROUND(N(F387)*K387,2),"")</f>
        <v/>
      </c>
      <c r="M387" s="19">
        <f>IF(L387="","",ROUND(L387-N(I387),2))</f>
        <v/>
      </c>
      <c r="N387" s="18">
        <f>IF(OR(A387&amp;""="",H387="تم التسليم",NOT(ISNUMBER(G387))),"",'الإعدادات'!$B$4-G387)</f>
        <v/>
      </c>
      <c r="O387" s="6">
        <f>IF(A387&amp;""="","",IF(NOT(ISNUMBER(K387)),"خدمة غير مسعّرة",IF(H387="تم التسليم",IF(M387&gt;0,"مسلّم وعليه متبقي",""),IF(N387="","",IF(H387="جاهز",IF(N387&gt;='الإعدادات'!$B$5,"متأخر الاستلام",""),IF(N387&gt;0,"متأخر الغسيل",""))))))</f>
        <v/>
      </c>
      <c r="P387" s="18">
        <f>IF(O387="متأخر الاستلام",COUNTIFS($O$6:$O$1505,"متأخر الاستلام",$N$6:$N$1505,"&gt;"&amp;N387)+COUNTIFS($O$6:O387,"متأخر الاستلام",$N$6:N387,N387),"")</f>
        <v/>
      </c>
    </row>
    <row r="388">
      <c r="A388" s="5" t="n"/>
      <c r="B388" s="13" t="n"/>
      <c r="C388" s="5" t="n"/>
      <c r="D388" s="20" t="n"/>
      <c r="E388" s="5" t="n"/>
      <c r="F388" s="14" t="n"/>
      <c r="G388" s="13" t="n"/>
      <c r="H388" s="5" t="n"/>
      <c r="I388" s="17" t="n"/>
      <c r="J388" s="5" t="n"/>
      <c r="K388" s="19">
        <f>IF(A388&amp;""="","",IFERROR(INDEX('الخدمات'!$B$6:$B$55,MATCH(E388&amp;"",'الخدمات'!$A$6:$A$55,0)),"غير مسعّرة"))</f>
        <v/>
      </c>
      <c r="L388" s="19">
        <f>IF(ISNUMBER(K388),ROUND(N(F388)*K388,2),"")</f>
        <v/>
      </c>
      <c r="M388" s="19">
        <f>IF(L388="","",ROUND(L388-N(I388),2))</f>
        <v/>
      </c>
      <c r="N388" s="18">
        <f>IF(OR(A388&amp;""="",H388="تم التسليم",NOT(ISNUMBER(G388))),"",'الإعدادات'!$B$4-G388)</f>
        <v/>
      </c>
      <c r="O388" s="6">
        <f>IF(A388&amp;""="","",IF(NOT(ISNUMBER(K388)),"خدمة غير مسعّرة",IF(H388="تم التسليم",IF(M388&gt;0,"مسلّم وعليه متبقي",""),IF(N388="","",IF(H388="جاهز",IF(N388&gt;='الإعدادات'!$B$5,"متأخر الاستلام",""),IF(N388&gt;0,"متأخر الغسيل",""))))))</f>
        <v/>
      </c>
      <c r="P388" s="18">
        <f>IF(O388="متأخر الاستلام",COUNTIFS($O$6:$O$1505,"متأخر الاستلام",$N$6:$N$1505,"&gt;"&amp;N388)+COUNTIFS($O$6:O388,"متأخر الاستلام",$N$6:N388,N388),"")</f>
        <v/>
      </c>
    </row>
    <row r="389">
      <c r="A389" s="5" t="n"/>
      <c r="B389" s="13" t="n"/>
      <c r="C389" s="5" t="n"/>
      <c r="D389" s="20" t="n"/>
      <c r="E389" s="5" t="n"/>
      <c r="F389" s="14" t="n"/>
      <c r="G389" s="13" t="n"/>
      <c r="H389" s="5" t="n"/>
      <c r="I389" s="17" t="n"/>
      <c r="J389" s="5" t="n"/>
      <c r="K389" s="19">
        <f>IF(A389&amp;""="","",IFERROR(INDEX('الخدمات'!$B$6:$B$55,MATCH(E389&amp;"",'الخدمات'!$A$6:$A$55,0)),"غير مسعّرة"))</f>
        <v/>
      </c>
      <c r="L389" s="19">
        <f>IF(ISNUMBER(K389),ROUND(N(F389)*K389,2),"")</f>
        <v/>
      </c>
      <c r="M389" s="19">
        <f>IF(L389="","",ROUND(L389-N(I389),2))</f>
        <v/>
      </c>
      <c r="N389" s="18">
        <f>IF(OR(A389&amp;""="",H389="تم التسليم",NOT(ISNUMBER(G389))),"",'الإعدادات'!$B$4-G389)</f>
        <v/>
      </c>
      <c r="O389" s="6">
        <f>IF(A389&amp;""="","",IF(NOT(ISNUMBER(K389)),"خدمة غير مسعّرة",IF(H389="تم التسليم",IF(M389&gt;0,"مسلّم وعليه متبقي",""),IF(N389="","",IF(H389="جاهز",IF(N389&gt;='الإعدادات'!$B$5,"متأخر الاستلام",""),IF(N389&gt;0,"متأخر الغسيل",""))))))</f>
        <v/>
      </c>
      <c r="P389" s="18">
        <f>IF(O389="متأخر الاستلام",COUNTIFS($O$6:$O$1505,"متأخر الاستلام",$N$6:$N$1505,"&gt;"&amp;N389)+COUNTIFS($O$6:O389,"متأخر الاستلام",$N$6:N389,N389),"")</f>
        <v/>
      </c>
    </row>
    <row r="390">
      <c r="A390" s="5" t="n"/>
      <c r="B390" s="13" t="n"/>
      <c r="C390" s="5" t="n"/>
      <c r="D390" s="20" t="n"/>
      <c r="E390" s="5" t="n"/>
      <c r="F390" s="14" t="n"/>
      <c r="G390" s="13" t="n"/>
      <c r="H390" s="5" t="n"/>
      <c r="I390" s="17" t="n"/>
      <c r="J390" s="5" t="n"/>
      <c r="K390" s="19">
        <f>IF(A390&amp;""="","",IFERROR(INDEX('الخدمات'!$B$6:$B$55,MATCH(E390&amp;"",'الخدمات'!$A$6:$A$55,0)),"غير مسعّرة"))</f>
        <v/>
      </c>
      <c r="L390" s="19">
        <f>IF(ISNUMBER(K390),ROUND(N(F390)*K390,2),"")</f>
        <v/>
      </c>
      <c r="M390" s="19">
        <f>IF(L390="","",ROUND(L390-N(I390),2))</f>
        <v/>
      </c>
      <c r="N390" s="18">
        <f>IF(OR(A390&amp;""="",H390="تم التسليم",NOT(ISNUMBER(G390))),"",'الإعدادات'!$B$4-G390)</f>
        <v/>
      </c>
      <c r="O390" s="6">
        <f>IF(A390&amp;""="","",IF(NOT(ISNUMBER(K390)),"خدمة غير مسعّرة",IF(H390="تم التسليم",IF(M390&gt;0,"مسلّم وعليه متبقي",""),IF(N390="","",IF(H390="جاهز",IF(N390&gt;='الإعدادات'!$B$5,"متأخر الاستلام",""),IF(N390&gt;0,"متأخر الغسيل",""))))))</f>
        <v/>
      </c>
      <c r="P390" s="18">
        <f>IF(O390="متأخر الاستلام",COUNTIFS($O$6:$O$1505,"متأخر الاستلام",$N$6:$N$1505,"&gt;"&amp;N390)+COUNTIFS($O$6:O390,"متأخر الاستلام",$N$6:N390,N390),"")</f>
        <v/>
      </c>
    </row>
    <row r="391">
      <c r="A391" s="5" t="n"/>
      <c r="B391" s="13" t="n"/>
      <c r="C391" s="5" t="n"/>
      <c r="D391" s="20" t="n"/>
      <c r="E391" s="5" t="n"/>
      <c r="F391" s="14" t="n"/>
      <c r="G391" s="13" t="n"/>
      <c r="H391" s="5" t="n"/>
      <c r="I391" s="17" t="n"/>
      <c r="J391" s="5" t="n"/>
      <c r="K391" s="19">
        <f>IF(A391&amp;""="","",IFERROR(INDEX('الخدمات'!$B$6:$B$55,MATCH(E391&amp;"",'الخدمات'!$A$6:$A$55,0)),"غير مسعّرة"))</f>
        <v/>
      </c>
      <c r="L391" s="19">
        <f>IF(ISNUMBER(K391),ROUND(N(F391)*K391,2),"")</f>
        <v/>
      </c>
      <c r="M391" s="19">
        <f>IF(L391="","",ROUND(L391-N(I391),2))</f>
        <v/>
      </c>
      <c r="N391" s="18">
        <f>IF(OR(A391&amp;""="",H391="تم التسليم",NOT(ISNUMBER(G391))),"",'الإعدادات'!$B$4-G391)</f>
        <v/>
      </c>
      <c r="O391" s="6">
        <f>IF(A391&amp;""="","",IF(NOT(ISNUMBER(K391)),"خدمة غير مسعّرة",IF(H391="تم التسليم",IF(M391&gt;0,"مسلّم وعليه متبقي",""),IF(N391="","",IF(H391="جاهز",IF(N391&gt;='الإعدادات'!$B$5,"متأخر الاستلام",""),IF(N391&gt;0,"متأخر الغسيل",""))))))</f>
        <v/>
      </c>
      <c r="P391" s="18">
        <f>IF(O391="متأخر الاستلام",COUNTIFS($O$6:$O$1505,"متأخر الاستلام",$N$6:$N$1505,"&gt;"&amp;N391)+COUNTIFS($O$6:O391,"متأخر الاستلام",$N$6:N391,N391),"")</f>
        <v/>
      </c>
    </row>
    <row r="392">
      <c r="A392" s="5" t="n"/>
      <c r="B392" s="13" t="n"/>
      <c r="C392" s="5" t="n"/>
      <c r="D392" s="20" t="n"/>
      <c r="E392" s="5" t="n"/>
      <c r="F392" s="14" t="n"/>
      <c r="G392" s="13" t="n"/>
      <c r="H392" s="5" t="n"/>
      <c r="I392" s="17" t="n"/>
      <c r="J392" s="5" t="n"/>
      <c r="K392" s="19">
        <f>IF(A392&amp;""="","",IFERROR(INDEX('الخدمات'!$B$6:$B$55,MATCH(E392&amp;"",'الخدمات'!$A$6:$A$55,0)),"غير مسعّرة"))</f>
        <v/>
      </c>
      <c r="L392" s="19">
        <f>IF(ISNUMBER(K392),ROUND(N(F392)*K392,2),"")</f>
        <v/>
      </c>
      <c r="M392" s="19">
        <f>IF(L392="","",ROUND(L392-N(I392),2))</f>
        <v/>
      </c>
      <c r="N392" s="18">
        <f>IF(OR(A392&amp;""="",H392="تم التسليم",NOT(ISNUMBER(G392))),"",'الإعدادات'!$B$4-G392)</f>
        <v/>
      </c>
      <c r="O392" s="6">
        <f>IF(A392&amp;""="","",IF(NOT(ISNUMBER(K392)),"خدمة غير مسعّرة",IF(H392="تم التسليم",IF(M392&gt;0,"مسلّم وعليه متبقي",""),IF(N392="","",IF(H392="جاهز",IF(N392&gt;='الإعدادات'!$B$5,"متأخر الاستلام",""),IF(N392&gt;0,"متأخر الغسيل",""))))))</f>
        <v/>
      </c>
      <c r="P392" s="18">
        <f>IF(O392="متأخر الاستلام",COUNTIFS($O$6:$O$1505,"متأخر الاستلام",$N$6:$N$1505,"&gt;"&amp;N392)+COUNTIFS($O$6:O392,"متأخر الاستلام",$N$6:N392,N392),"")</f>
        <v/>
      </c>
    </row>
    <row r="393">
      <c r="A393" s="5" t="n"/>
      <c r="B393" s="13" t="n"/>
      <c r="C393" s="5" t="n"/>
      <c r="D393" s="20" t="n"/>
      <c r="E393" s="5" t="n"/>
      <c r="F393" s="14" t="n"/>
      <c r="G393" s="13" t="n"/>
      <c r="H393" s="5" t="n"/>
      <c r="I393" s="17" t="n"/>
      <c r="J393" s="5" t="n"/>
      <c r="K393" s="19">
        <f>IF(A393&amp;""="","",IFERROR(INDEX('الخدمات'!$B$6:$B$55,MATCH(E393&amp;"",'الخدمات'!$A$6:$A$55,0)),"غير مسعّرة"))</f>
        <v/>
      </c>
      <c r="L393" s="19">
        <f>IF(ISNUMBER(K393),ROUND(N(F393)*K393,2),"")</f>
        <v/>
      </c>
      <c r="M393" s="19">
        <f>IF(L393="","",ROUND(L393-N(I393),2))</f>
        <v/>
      </c>
      <c r="N393" s="18">
        <f>IF(OR(A393&amp;""="",H393="تم التسليم",NOT(ISNUMBER(G393))),"",'الإعدادات'!$B$4-G393)</f>
        <v/>
      </c>
      <c r="O393" s="6">
        <f>IF(A393&amp;""="","",IF(NOT(ISNUMBER(K393)),"خدمة غير مسعّرة",IF(H393="تم التسليم",IF(M393&gt;0,"مسلّم وعليه متبقي",""),IF(N393="","",IF(H393="جاهز",IF(N393&gt;='الإعدادات'!$B$5,"متأخر الاستلام",""),IF(N393&gt;0,"متأخر الغسيل",""))))))</f>
        <v/>
      </c>
      <c r="P393" s="18">
        <f>IF(O393="متأخر الاستلام",COUNTIFS($O$6:$O$1505,"متأخر الاستلام",$N$6:$N$1505,"&gt;"&amp;N393)+COUNTIFS($O$6:O393,"متأخر الاستلام",$N$6:N393,N393),"")</f>
        <v/>
      </c>
    </row>
    <row r="394">
      <c r="A394" s="5" t="n"/>
      <c r="B394" s="13" t="n"/>
      <c r="C394" s="5" t="n"/>
      <c r="D394" s="20" t="n"/>
      <c r="E394" s="5" t="n"/>
      <c r="F394" s="14" t="n"/>
      <c r="G394" s="13" t="n"/>
      <c r="H394" s="5" t="n"/>
      <c r="I394" s="17" t="n"/>
      <c r="J394" s="5" t="n"/>
      <c r="K394" s="19">
        <f>IF(A394&amp;""="","",IFERROR(INDEX('الخدمات'!$B$6:$B$55,MATCH(E394&amp;"",'الخدمات'!$A$6:$A$55,0)),"غير مسعّرة"))</f>
        <v/>
      </c>
      <c r="L394" s="19">
        <f>IF(ISNUMBER(K394),ROUND(N(F394)*K394,2),"")</f>
        <v/>
      </c>
      <c r="M394" s="19">
        <f>IF(L394="","",ROUND(L394-N(I394),2))</f>
        <v/>
      </c>
      <c r="N394" s="18">
        <f>IF(OR(A394&amp;""="",H394="تم التسليم",NOT(ISNUMBER(G394))),"",'الإعدادات'!$B$4-G394)</f>
        <v/>
      </c>
      <c r="O394" s="6">
        <f>IF(A394&amp;""="","",IF(NOT(ISNUMBER(K394)),"خدمة غير مسعّرة",IF(H394="تم التسليم",IF(M394&gt;0,"مسلّم وعليه متبقي",""),IF(N394="","",IF(H394="جاهز",IF(N394&gt;='الإعدادات'!$B$5,"متأخر الاستلام",""),IF(N394&gt;0,"متأخر الغسيل",""))))))</f>
        <v/>
      </c>
      <c r="P394" s="18">
        <f>IF(O394="متأخر الاستلام",COUNTIFS($O$6:$O$1505,"متأخر الاستلام",$N$6:$N$1505,"&gt;"&amp;N394)+COUNTIFS($O$6:O394,"متأخر الاستلام",$N$6:N394,N394),"")</f>
        <v/>
      </c>
    </row>
    <row r="395">
      <c r="A395" s="5" t="n"/>
      <c r="B395" s="13" t="n"/>
      <c r="C395" s="5" t="n"/>
      <c r="D395" s="20" t="n"/>
      <c r="E395" s="5" t="n"/>
      <c r="F395" s="14" t="n"/>
      <c r="G395" s="13" t="n"/>
      <c r="H395" s="5" t="n"/>
      <c r="I395" s="17" t="n"/>
      <c r="J395" s="5" t="n"/>
      <c r="K395" s="19">
        <f>IF(A395&amp;""="","",IFERROR(INDEX('الخدمات'!$B$6:$B$55,MATCH(E395&amp;"",'الخدمات'!$A$6:$A$55,0)),"غير مسعّرة"))</f>
        <v/>
      </c>
      <c r="L395" s="19">
        <f>IF(ISNUMBER(K395),ROUND(N(F395)*K395,2),"")</f>
        <v/>
      </c>
      <c r="M395" s="19">
        <f>IF(L395="","",ROUND(L395-N(I395),2))</f>
        <v/>
      </c>
      <c r="N395" s="18">
        <f>IF(OR(A395&amp;""="",H395="تم التسليم",NOT(ISNUMBER(G395))),"",'الإعدادات'!$B$4-G395)</f>
        <v/>
      </c>
      <c r="O395" s="6">
        <f>IF(A395&amp;""="","",IF(NOT(ISNUMBER(K395)),"خدمة غير مسعّرة",IF(H395="تم التسليم",IF(M395&gt;0,"مسلّم وعليه متبقي",""),IF(N395="","",IF(H395="جاهز",IF(N395&gt;='الإعدادات'!$B$5,"متأخر الاستلام",""),IF(N395&gt;0,"متأخر الغسيل",""))))))</f>
        <v/>
      </c>
      <c r="P395" s="18">
        <f>IF(O395="متأخر الاستلام",COUNTIFS($O$6:$O$1505,"متأخر الاستلام",$N$6:$N$1505,"&gt;"&amp;N395)+COUNTIFS($O$6:O395,"متأخر الاستلام",$N$6:N395,N395),"")</f>
        <v/>
      </c>
    </row>
    <row r="396">
      <c r="A396" s="5" t="n"/>
      <c r="B396" s="13" t="n"/>
      <c r="C396" s="5" t="n"/>
      <c r="D396" s="20" t="n"/>
      <c r="E396" s="5" t="n"/>
      <c r="F396" s="14" t="n"/>
      <c r="G396" s="13" t="n"/>
      <c r="H396" s="5" t="n"/>
      <c r="I396" s="17" t="n"/>
      <c r="J396" s="5" t="n"/>
      <c r="K396" s="19">
        <f>IF(A396&amp;""="","",IFERROR(INDEX('الخدمات'!$B$6:$B$55,MATCH(E396&amp;"",'الخدمات'!$A$6:$A$55,0)),"غير مسعّرة"))</f>
        <v/>
      </c>
      <c r="L396" s="19">
        <f>IF(ISNUMBER(K396),ROUND(N(F396)*K396,2),"")</f>
        <v/>
      </c>
      <c r="M396" s="19">
        <f>IF(L396="","",ROUND(L396-N(I396),2))</f>
        <v/>
      </c>
      <c r="N396" s="18">
        <f>IF(OR(A396&amp;""="",H396="تم التسليم",NOT(ISNUMBER(G396))),"",'الإعدادات'!$B$4-G396)</f>
        <v/>
      </c>
      <c r="O396" s="6">
        <f>IF(A396&amp;""="","",IF(NOT(ISNUMBER(K396)),"خدمة غير مسعّرة",IF(H396="تم التسليم",IF(M396&gt;0,"مسلّم وعليه متبقي",""),IF(N396="","",IF(H396="جاهز",IF(N396&gt;='الإعدادات'!$B$5,"متأخر الاستلام",""),IF(N396&gt;0,"متأخر الغسيل",""))))))</f>
        <v/>
      </c>
      <c r="P396" s="18">
        <f>IF(O396="متأخر الاستلام",COUNTIFS($O$6:$O$1505,"متأخر الاستلام",$N$6:$N$1505,"&gt;"&amp;N396)+COUNTIFS($O$6:O396,"متأخر الاستلام",$N$6:N396,N396),"")</f>
        <v/>
      </c>
    </row>
    <row r="397">
      <c r="A397" s="5" t="n"/>
      <c r="B397" s="13" t="n"/>
      <c r="C397" s="5" t="n"/>
      <c r="D397" s="20" t="n"/>
      <c r="E397" s="5" t="n"/>
      <c r="F397" s="14" t="n"/>
      <c r="G397" s="13" t="n"/>
      <c r="H397" s="5" t="n"/>
      <c r="I397" s="17" t="n"/>
      <c r="J397" s="5" t="n"/>
      <c r="K397" s="19">
        <f>IF(A397&amp;""="","",IFERROR(INDEX('الخدمات'!$B$6:$B$55,MATCH(E397&amp;"",'الخدمات'!$A$6:$A$55,0)),"غير مسعّرة"))</f>
        <v/>
      </c>
      <c r="L397" s="19">
        <f>IF(ISNUMBER(K397),ROUND(N(F397)*K397,2),"")</f>
        <v/>
      </c>
      <c r="M397" s="19">
        <f>IF(L397="","",ROUND(L397-N(I397),2))</f>
        <v/>
      </c>
      <c r="N397" s="18">
        <f>IF(OR(A397&amp;""="",H397="تم التسليم",NOT(ISNUMBER(G397))),"",'الإعدادات'!$B$4-G397)</f>
        <v/>
      </c>
      <c r="O397" s="6">
        <f>IF(A397&amp;""="","",IF(NOT(ISNUMBER(K397)),"خدمة غير مسعّرة",IF(H397="تم التسليم",IF(M397&gt;0,"مسلّم وعليه متبقي",""),IF(N397="","",IF(H397="جاهز",IF(N397&gt;='الإعدادات'!$B$5,"متأخر الاستلام",""),IF(N397&gt;0,"متأخر الغسيل",""))))))</f>
        <v/>
      </c>
      <c r="P397" s="18">
        <f>IF(O397="متأخر الاستلام",COUNTIFS($O$6:$O$1505,"متأخر الاستلام",$N$6:$N$1505,"&gt;"&amp;N397)+COUNTIFS($O$6:O397,"متأخر الاستلام",$N$6:N397,N397),"")</f>
        <v/>
      </c>
    </row>
    <row r="398">
      <c r="A398" s="5" t="n"/>
      <c r="B398" s="13" t="n"/>
      <c r="C398" s="5" t="n"/>
      <c r="D398" s="20" t="n"/>
      <c r="E398" s="5" t="n"/>
      <c r="F398" s="14" t="n"/>
      <c r="G398" s="13" t="n"/>
      <c r="H398" s="5" t="n"/>
      <c r="I398" s="17" t="n"/>
      <c r="J398" s="5" t="n"/>
      <c r="K398" s="19">
        <f>IF(A398&amp;""="","",IFERROR(INDEX('الخدمات'!$B$6:$B$55,MATCH(E398&amp;"",'الخدمات'!$A$6:$A$55,0)),"غير مسعّرة"))</f>
        <v/>
      </c>
      <c r="L398" s="19">
        <f>IF(ISNUMBER(K398),ROUND(N(F398)*K398,2),"")</f>
        <v/>
      </c>
      <c r="M398" s="19">
        <f>IF(L398="","",ROUND(L398-N(I398),2))</f>
        <v/>
      </c>
      <c r="N398" s="18">
        <f>IF(OR(A398&amp;""="",H398="تم التسليم",NOT(ISNUMBER(G398))),"",'الإعدادات'!$B$4-G398)</f>
        <v/>
      </c>
      <c r="O398" s="6">
        <f>IF(A398&amp;""="","",IF(NOT(ISNUMBER(K398)),"خدمة غير مسعّرة",IF(H398="تم التسليم",IF(M398&gt;0,"مسلّم وعليه متبقي",""),IF(N398="","",IF(H398="جاهز",IF(N398&gt;='الإعدادات'!$B$5,"متأخر الاستلام",""),IF(N398&gt;0,"متأخر الغسيل",""))))))</f>
        <v/>
      </c>
      <c r="P398" s="18">
        <f>IF(O398="متأخر الاستلام",COUNTIFS($O$6:$O$1505,"متأخر الاستلام",$N$6:$N$1505,"&gt;"&amp;N398)+COUNTIFS($O$6:O398,"متأخر الاستلام",$N$6:N398,N398),"")</f>
        <v/>
      </c>
    </row>
    <row r="399">
      <c r="A399" s="5" t="n"/>
      <c r="B399" s="13" t="n"/>
      <c r="C399" s="5" t="n"/>
      <c r="D399" s="20" t="n"/>
      <c r="E399" s="5" t="n"/>
      <c r="F399" s="14" t="n"/>
      <c r="G399" s="13" t="n"/>
      <c r="H399" s="5" t="n"/>
      <c r="I399" s="17" t="n"/>
      <c r="J399" s="5" t="n"/>
      <c r="K399" s="19">
        <f>IF(A399&amp;""="","",IFERROR(INDEX('الخدمات'!$B$6:$B$55,MATCH(E399&amp;"",'الخدمات'!$A$6:$A$55,0)),"غير مسعّرة"))</f>
        <v/>
      </c>
      <c r="L399" s="19">
        <f>IF(ISNUMBER(K399),ROUND(N(F399)*K399,2),"")</f>
        <v/>
      </c>
      <c r="M399" s="19">
        <f>IF(L399="","",ROUND(L399-N(I399),2))</f>
        <v/>
      </c>
      <c r="N399" s="18">
        <f>IF(OR(A399&amp;""="",H399="تم التسليم",NOT(ISNUMBER(G399))),"",'الإعدادات'!$B$4-G399)</f>
        <v/>
      </c>
      <c r="O399" s="6">
        <f>IF(A399&amp;""="","",IF(NOT(ISNUMBER(K399)),"خدمة غير مسعّرة",IF(H399="تم التسليم",IF(M399&gt;0,"مسلّم وعليه متبقي",""),IF(N399="","",IF(H399="جاهز",IF(N399&gt;='الإعدادات'!$B$5,"متأخر الاستلام",""),IF(N399&gt;0,"متأخر الغسيل",""))))))</f>
        <v/>
      </c>
      <c r="P399" s="18">
        <f>IF(O399="متأخر الاستلام",COUNTIFS($O$6:$O$1505,"متأخر الاستلام",$N$6:$N$1505,"&gt;"&amp;N399)+COUNTIFS($O$6:O399,"متأخر الاستلام",$N$6:N399,N399),"")</f>
        <v/>
      </c>
    </row>
    <row r="400">
      <c r="A400" s="5" t="n"/>
      <c r="B400" s="13" t="n"/>
      <c r="C400" s="5" t="n"/>
      <c r="D400" s="20" t="n"/>
      <c r="E400" s="5" t="n"/>
      <c r="F400" s="14" t="n"/>
      <c r="G400" s="13" t="n"/>
      <c r="H400" s="5" t="n"/>
      <c r="I400" s="17" t="n"/>
      <c r="J400" s="5" t="n"/>
      <c r="K400" s="19">
        <f>IF(A400&amp;""="","",IFERROR(INDEX('الخدمات'!$B$6:$B$55,MATCH(E400&amp;"",'الخدمات'!$A$6:$A$55,0)),"غير مسعّرة"))</f>
        <v/>
      </c>
      <c r="L400" s="19">
        <f>IF(ISNUMBER(K400),ROUND(N(F400)*K400,2),"")</f>
        <v/>
      </c>
      <c r="M400" s="19">
        <f>IF(L400="","",ROUND(L400-N(I400),2))</f>
        <v/>
      </c>
      <c r="N400" s="18">
        <f>IF(OR(A400&amp;""="",H400="تم التسليم",NOT(ISNUMBER(G400))),"",'الإعدادات'!$B$4-G400)</f>
        <v/>
      </c>
      <c r="O400" s="6">
        <f>IF(A400&amp;""="","",IF(NOT(ISNUMBER(K400)),"خدمة غير مسعّرة",IF(H400="تم التسليم",IF(M400&gt;0,"مسلّم وعليه متبقي",""),IF(N400="","",IF(H400="جاهز",IF(N400&gt;='الإعدادات'!$B$5,"متأخر الاستلام",""),IF(N400&gt;0,"متأخر الغسيل",""))))))</f>
        <v/>
      </c>
      <c r="P400" s="18">
        <f>IF(O400="متأخر الاستلام",COUNTIFS($O$6:$O$1505,"متأخر الاستلام",$N$6:$N$1505,"&gt;"&amp;N400)+COUNTIFS($O$6:O400,"متأخر الاستلام",$N$6:N400,N400),"")</f>
        <v/>
      </c>
    </row>
    <row r="401">
      <c r="A401" s="5" t="n"/>
      <c r="B401" s="13" t="n"/>
      <c r="C401" s="5" t="n"/>
      <c r="D401" s="20" t="n"/>
      <c r="E401" s="5" t="n"/>
      <c r="F401" s="14" t="n"/>
      <c r="G401" s="13" t="n"/>
      <c r="H401" s="5" t="n"/>
      <c r="I401" s="17" t="n"/>
      <c r="J401" s="5" t="n"/>
      <c r="K401" s="19">
        <f>IF(A401&amp;""="","",IFERROR(INDEX('الخدمات'!$B$6:$B$55,MATCH(E401&amp;"",'الخدمات'!$A$6:$A$55,0)),"غير مسعّرة"))</f>
        <v/>
      </c>
      <c r="L401" s="19">
        <f>IF(ISNUMBER(K401),ROUND(N(F401)*K401,2),"")</f>
        <v/>
      </c>
      <c r="M401" s="19">
        <f>IF(L401="","",ROUND(L401-N(I401),2))</f>
        <v/>
      </c>
      <c r="N401" s="18">
        <f>IF(OR(A401&amp;""="",H401="تم التسليم",NOT(ISNUMBER(G401))),"",'الإعدادات'!$B$4-G401)</f>
        <v/>
      </c>
      <c r="O401" s="6">
        <f>IF(A401&amp;""="","",IF(NOT(ISNUMBER(K401)),"خدمة غير مسعّرة",IF(H401="تم التسليم",IF(M401&gt;0,"مسلّم وعليه متبقي",""),IF(N401="","",IF(H401="جاهز",IF(N401&gt;='الإعدادات'!$B$5,"متأخر الاستلام",""),IF(N401&gt;0,"متأخر الغسيل",""))))))</f>
        <v/>
      </c>
      <c r="P401" s="18">
        <f>IF(O401="متأخر الاستلام",COUNTIFS($O$6:$O$1505,"متأخر الاستلام",$N$6:$N$1505,"&gt;"&amp;N401)+COUNTIFS($O$6:O401,"متأخر الاستلام",$N$6:N401,N401),"")</f>
        <v/>
      </c>
    </row>
    <row r="402">
      <c r="A402" s="5" t="n"/>
      <c r="B402" s="13" t="n"/>
      <c r="C402" s="5" t="n"/>
      <c r="D402" s="20" t="n"/>
      <c r="E402" s="5" t="n"/>
      <c r="F402" s="14" t="n"/>
      <c r="G402" s="13" t="n"/>
      <c r="H402" s="5" t="n"/>
      <c r="I402" s="17" t="n"/>
      <c r="J402" s="5" t="n"/>
      <c r="K402" s="19">
        <f>IF(A402&amp;""="","",IFERROR(INDEX('الخدمات'!$B$6:$B$55,MATCH(E402&amp;"",'الخدمات'!$A$6:$A$55,0)),"غير مسعّرة"))</f>
        <v/>
      </c>
      <c r="L402" s="19">
        <f>IF(ISNUMBER(K402),ROUND(N(F402)*K402,2),"")</f>
        <v/>
      </c>
      <c r="M402" s="19">
        <f>IF(L402="","",ROUND(L402-N(I402),2))</f>
        <v/>
      </c>
      <c r="N402" s="18">
        <f>IF(OR(A402&amp;""="",H402="تم التسليم",NOT(ISNUMBER(G402))),"",'الإعدادات'!$B$4-G402)</f>
        <v/>
      </c>
      <c r="O402" s="6">
        <f>IF(A402&amp;""="","",IF(NOT(ISNUMBER(K402)),"خدمة غير مسعّرة",IF(H402="تم التسليم",IF(M402&gt;0,"مسلّم وعليه متبقي",""),IF(N402="","",IF(H402="جاهز",IF(N402&gt;='الإعدادات'!$B$5,"متأخر الاستلام",""),IF(N402&gt;0,"متأخر الغسيل",""))))))</f>
        <v/>
      </c>
      <c r="P402" s="18">
        <f>IF(O402="متأخر الاستلام",COUNTIFS($O$6:$O$1505,"متأخر الاستلام",$N$6:$N$1505,"&gt;"&amp;N402)+COUNTIFS($O$6:O402,"متأخر الاستلام",$N$6:N402,N402),"")</f>
        <v/>
      </c>
    </row>
    <row r="403">
      <c r="A403" s="5" t="n"/>
      <c r="B403" s="13" t="n"/>
      <c r="C403" s="5" t="n"/>
      <c r="D403" s="20" t="n"/>
      <c r="E403" s="5" t="n"/>
      <c r="F403" s="14" t="n"/>
      <c r="G403" s="13" t="n"/>
      <c r="H403" s="5" t="n"/>
      <c r="I403" s="17" t="n"/>
      <c r="J403" s="5" t="n"/>
      <c r="K403" s="19">
        <f>IF(A403&amp;""="","",IFERROR(INDEX('الخدمات'!$B$6:$B$55,MATCH(E403&amp;"",'الخدمات'!$A$6:$A$55,0)),"غير مسعّرة"))</f>
        <v/>
      </c>
      <c r="L403" s="19">
        <f>IF(ISNUMBER(K403),ROUND(N(F403)*K403,2),"")</f>
        <v/>
      </c>
      <c r="M403" s="19">
        <f>IF(L403="","",ROUND(L403-N(I403),2))</f>
        <v/>
      </c>
      <c r="N403" s="18">
        <f>IF(OR(A403&amp;""="",H403="تم التسليم",NOT(ISNUMBER(G403))),"",'الإعدادات'!$B$4-G403)</f>
        <v/>
      </c>
      <c r="O403" s="6">
        <f>IF(A403&amp;""="","",IF(NOT(ISNUMBER(K403)),"خدمة غير مسعّرة",IF(H403="تم التسليم",IF(M403&gt;0,"مسلّم وعليه متبقي",""),IF(N403="","",IF(H403="جاهز",IF(N403&gt;='الإعدادات'!$B$5,"متأخر الاستلام",""),IF(N403&gt;0,"متأخر الغسيل",""))))))</f>
        <v/>
      </c>
      <c r="P403" s="18">
        <f>IF(O403="متأخر الاستلام",COUNTIFS($O$6:$O$1505,"متأخر الاستلام",$N$6:$N$1505,"&gt;"&amp;N403)+COUNTIFS($O$6:O403,"متأخر الاستلام",$N$6:N403,N403),"")</f>
        <v/>
      </c>
    </row>
    <row r="404">
      <c r="A404" s="5" t="n"/>
      <c r="B404" s="13" t="n"/>
      <c r="C404" s="5" t="n"/>
      <c r="D404" s="20" t="n"/>
      <c r="E404" s="5" t="n"/>
      <c r="F404" s="14" t="n"/>
      <c r="G404" s="13" t="n"/>
      <c r="H404" s="5" t="n"/>
      <c r="I404" s="17" t="n"/>
      <c r="J404" s="5" t="n"/>
      <c r="K404" s="19">
        <f>IF(A404&amp;""="","",IFERROR(INDEX('الخدمات'!$B$6:$B$55,MATCH(E404&amp;"",'الخدمات'!$A$6:$A$55,0)),"غير مسعّرة"))</f>
        <v/>
      </c>
      <c r="L404" s="19">
        <f>IF(ISNUMBER(K404),ROUND(N(F404)*K404,2),"")</f>
        <v/>
      </c>
      <c r="M404" s="19">
        <f>IF(L404="","",ROUND(L404-N(I404),2))</f>
        <v/>
      </c>
      <c r="N404" s="18">
        <f>IF(OR(A404&amp;""="",H404="تم التسليم",NOT(ISNUMBER(G404))),"",'الإعدادات'!$B$4-G404)</f>
        <v/>
      </c>
      <c r="O404" s="6">
        <f>IF(A404&amp;""="","",IF(NOT(ISNUMBER(K404)),"خدمة غير مسعّرة",IF(H404="تم التسليم",IF(M404&gt;0,"مسلّم وعليه متبقي",""),IF(N404="","",IF(H404="جاهز",IF(N404&gt;='الإعدادات'!$B$5,"متأخر الاستلام",""),IF(N404&gt;0,"متأخر الغسيل",""))))))</f>
        <v/>
      </c>
      <c r="P404" s="18">
        <f>IF(O404="متأخر الاستلام",COUNTIFS($O$6:$O$1505,"متأخر الاستلام",$N$6:$N$1505,"&gt;"&amp;N404)+COUNTIFS($O$6:O404,"متأخر الاستلام",$N$6:N404,N404),"")</f>
        <v/>
      </c>
    </row>
    <row r="405">
      <c r="A405" s="5" t="n"/>
      <c r="B405" s="13" t="n"/>
      <c r="C405" s="5" t="n"/>
      <c r="D405" s="20" t="n"/>
      <c r="E405" s="5" t="n"/>
      <c r="F405" s="14" t="n"/>
      <c r="G405" s="13" t="n"/>
      <c r="H405" s="5" t="n"/>
      <c r="I405" s="17" t="n"/>
      <c r="J405" s="5" t="n"/>
      <c r="K405" s="19">
        <f>IF(A405&amp;""="","",IFERROR(INDEX('الخدمات'!$B$6:$B$55,MATCH(E405&amp;"",'الخدمات'!$A$6:$A$55,0)),"غير مسعّرة"))</f>
        <v/>
      </c>
      <c r="L405" s="19">
        <f>IF(ISNUMBER(K405),ROUND(N(F405)*K405,2),"")</f>
        <v/>
      </c>
      <c r="M405" s="19">
        <f>IF(L405="","",ROUND(L405-N(I405),2))</f>
        <v/>
      </c>
      <c r="N405" s="18">
        <f>IF(OR(A405&amp;""="",H405="تم التسليم",NOT(ISNUMBER(G405))),"",'الإعدادات'!$B$4-G405)</f>
        <v/>
      </c>
      <c r="O405" s="6">
        <f>IF(A405&amp;""="","",IF(NOT(ISNUMBER(K405)),"خدمة غير مسعّرة",IF(H405="تم التسليم",IF(M405&gt;0,"مسلّم وعليه متبقي",""),IF(N405="","",IF(H405="جاهز",IF(N405&gt;='الإعدادات'!$B$5,"متأخر الاستلام",""),IF(N405&gt;0,"متأخر الغسيل",""))))))</f>
        <v/>
      </c>
      <c r="P405" s="18">
        <f>IF(O405="متأخر الاستلام",COUNTIFS($O$6:$O$1505,"متأخر الاستلام",$N$6:$N$1505,"&gt;"&amp;N405)+COUNTIFS($O$6:O405,"متأخر الاستلام",$N$6:N405,N405),"")</f>
        <v/>
      </c>
    </row>
    <row r="406">
      <c r="A406" s="5" t="n"/>
      <c r="B406" s="13" t="n"/>
      <c r="C406" s="5" t="n"/>
      <c r="D406" s="20" t="n"/>
      <c r="E406" s="5" t="n"/>
      <c r="F406" s="14" t="n"/>
      <c r="G406" s="13" t="n"/>
      <c r="H406" s="5" t="n"/>
      <c r="I406" s="17" t="n"/>
      <c r="J406" s="5" t="n"/>
      <c r="K406" s="19">
        <f>IF(A406&amp;""="","",IFERROR(INDEX('الخدمات'!$B$6:$B$55,MATCH(E406&amp;"",'الخدمات'!$A$6:$A$55,0)),"غير مسعّرة"))</f>
        <v/>
      </c>
      <c r="L406" s="19">
        <f>IF(ISNUMBER(K406),ROUND(N(F406)*K406,2),"")</f>
        <v/>
      </c>
      <c r="M406" s="19">
        <f>IF(L406="","",ROUND(L406-N(I406),2))</f>
        <v/>
      </c>
      <c r="N406" s="18">
        <f>IF(OR(A406&amp;""="",H406="تم التسليم",NOT(ISNUMBER(G406))),"",'الإعدادات'!$B$4-G406)</f>
        <v/>
      </c>
      <c r="O406" s="6">
        <f>IF(A406&amp;""="","",IF(NOT(ISNUMBER(K406)),"خدمة غير مسعّرة",IF(H406="تم التسليم",IF(M406&gt;0,"مسلّم وعليه متبقي",""),IF(N406="","",IF(H406="جاهز",IF(N406&gt;='الإعدادات'!$B$5,"متأخر الاستلام",""),IF(N406&gt;0,"متأخر الغسيل",""))))))</f>
        <v/>
      </c>
      <c r="P406" s="18">
        <f>IF(O406="متأخر الاستلام",COUNTIFS($O$6:$O$1505,"متأخر الاستلام",$N$6:$N$1505,"&gt;"&amp;N406)+COUNTIFS($O$6:O406,"متأخر الاستلام",$N$6:N406,N406),"")</f>
        <v/>
      </c>
    </row>
    <row r="407">
      <c r="A407" s="5" t="n"/>
      <c r="B407" s="13" t="n"/>
      <c r="C407" s="5" t="n"/>
      <c r="D407" s="20" t="n"/>
      <c r="E407" s="5" t="n"/>
      <c r="F407" s="14" t="n"/>
      <c r="G407" s="13" t="n"/>
      <c r="H407" s="5" t="n"/>
      <c r="I407" s="17" t="n"/>
      <c r="J407" s="5" t="n"/>
      <c r="K407" s="19">
        <f>IF(A407&amp;""="","",IFERROR(INDEX('الخدمات'!$B$6:$B$55,MATCH(E407&amp;"",'الخدمات'!$A$6:$A$55,0)),"غير مسعّرة"))</f>
        <v/>
      </c>
      <c r="L407" s="19">
        <f>IF(ISNUMBER(K407),ROUND(N(F407)*K407,2),"")</f>
        <v/>
      </c>
      <c r="M407" s="19">
        <f>IF(L407="","",ROUND(L407-N(I407),2))</f>
        <v/>
      </c>
      <c r="N407" s="18">
        <f>IF(OR(A407&amp;""="",H407="تم التسليم",NOT(ISNUMBER(G407))),"",'الإعدادات'!$B$4-G407)</f>
        <v/>
      </c>
      <c r="O407" s="6">
        <f>IF(A407&amp;""="","",IF(NOT(ISNUMBER(K407)),"خدمة غير مسعّرة",IF(H407="تم التسليم",IF(M407&gt;0,"مسلّم وعليه متبقي",""),IF(N407="","",IF(H407="جاهز",IF(N407&gt;='الإعدادات'!$B$5,"متأخر الاستلام",""),IF(N407&gt;0,"متأخر الغسيل",""))))))</f>
        <v/>
      </c>
      <c r="P407" s="18">
        <f>IF(O407="متأخر الاستلام",COUNTIFS($O$6:$O$1505,"متأخر الاستلام",$N$6:$N$1505,"&gt;"&amp;N407)+COUNTIFS($O$6:O407,"متأخر الاستلام",$N$6:N407,N407),"")</f>
        <v/>
      </c>
    </row>
    <row r="408">
      <c r="A408" s="5" t="n"/>
      <c r="B408" s="13" t="n"/>
      <c r="C408" s="5" t="n"/>
      <c r="D408" s="20" t="n"/>
      <c r="E408" s="5" t="n"/>
      <c r="F408" s="14" t="n"/>
      <c r="G408" s="13" t="n"/>
      <c r="H408" s="5" t="n"/>
      <c r="I408" s="17" t="n"/>
      <c r="J408" s="5" t="n"/>
      <c r="K408" s="19">
        <f>IF(A408&amp;""="","",IFERROR(INDEX('الخدمات'!$B$6:$B$55,MATCH(E408&amp;"",'الخدمات'!$A$6:$A$55,0)),"غير مسعّرة"))</f>
        <v/>
      </c>
      <c r="L408" s="19">
        <f>IF(ISNUMBER(K408),ROUND(N(F408)*K408,2),"")</f>
        <v/>
      </c>
      <c r="M408" s="19">
        <f>IF(L408="","",ROUND(L408-N(I408),2))</f>
        <v/>
      </c>
      <c r="N408" s="18">
        <f>IF(OR(A408&amp;""="",H408="تم التسليم",NOT(ISNUMBER(G408))),"",'الإعدادات'!$B$4-G408)</f>
        <v/>
      </c>
      <c r="O408" s="6">
        <f>IF(A408&amp;""="","",IF(NOT(ISNUMBER(K408)),"خدمة غير مسعّرة",IF(H408="تم التسليم",IF(M408&gt;0,"مسلّم وعليه متبقي",""),IF(N408="","",IF(H408="جاهز",IF(N408&gt;='الإعدادات'!$B$5,"متأخر الاستلام",""),IF(N408&gt;0,"متأخر الغسيل",""))))))</f>
        <v/>
      </c>
      <c r="P408" s="18">
        <f>IF(O408="متأخر الاستلام",COUNTIFS($O$6:$O$1505,"متأخر الاستلام",$N$6:$N$1505,"&gt;"&amp;N408)+COUNTIFS($O$6:O408,"متأخر الاستلام",$N$6:N408,N408),"")</f>
        <v/>
      </c>
    </row>
    <row r="409">
      <c r="A409" s="5" t="n"/>
      <c r="B409" s="13" t="n"/>
      <c r="C409" s="5" t="n"/>
      <c r="D409" s="20" t="n"/>
      <c r="E409" s="5" t="n"/>
      <c r="F409" s="14" t="n"/>
      <c r="G409" s="13" t="n"/>
      <c r="H409" s="5" t="n"/>
      <c r="I409" s="17" t="n"/>
      <c r="J409" s="5" t="n"/>
      <c r="K409" s="19">
        <f>IF(A409&amp;""="","",IFERROR(INDEX('الخدمات'!$B$6:$B$55,MATCH(E409&amp;"",'الخدمات'!$A$6:$A$55,0)),"غير مسعّرة"))</f>
        <v/>
      </c>
      <c r="L409" s="19">
        <f>IF(ISNUMBER(K409),ROUND(N(F409)*K409,2),"")</f>
        <v/>
      </c>
      <c r="M409" s="19">
        <f>IF(L409="","",ROUND(L409-N(I409),2))</f>
        <v/>
      </c>
      <c r="N409" s="18">
        <f>IF(OR(A409&amp;""="",H409="تم التسليم",NOT(ISNUMBER(G409))),"",'الإعدادات'!$B$4-G409)</f>
        <v/>
      </c>
      <c r="O409" s="6">
        <f>IF(A409&amp;""="","",IF(NOT(ISNUMBER(K409)),"خدمة غير مسعّرة",IF(H409="تم التسليم",IF(M409&gt;0,"مسلّم وعليه متبقي",""),IF(N409="","",IF(H409="جاهز",IF(N409&gt;='الإعدادات'!$B$5,"متأخر الاستلام",""),IF(N409&gt;0,"متأخر الغسيل",""))))))</f>
        <v/>
      </c>
      <c r="P409" s="18">
        <f>IF(O409="متأخر الاستلام",COUNTIFS($O$6:$O$1505,"متأخر الاستلام",$N$6:$N$1505,"&gt;"&amp;N409)+COUNTIFS($O$6:O409,"متأخر الاستلام",$N$6:N409,N409),"")</f>
        <v/>
      </c>
    </row>
    <row r="410">
      <c r="A410" s="5" t="n"/>
      <c r="B410" s="13" t="n"/>
      <c r="C410" s="5" t="n"/>
      <c r="D410" s="20" t="n"/>
      <c r="E410" s="5" t="n"/>
      <c r="F410" s="14" t="n"/>
      <c r="G410" s="13" t="n"/>
      <c r="H410" s="5" t="n"/>
      <c r="I410" s="17" t="n"/>
      <c r="J410" s="5" t="n"/>
      <c r="K410" s="19">
        <f>IF(A410&amp;""="","",IFERROR(INDEX('الخدمات'!$B$6:$B$55,MATCH(E410&amp;"",'الخدمات'!$A$6:$A$55,0)),"غير مسعّرة"))</f>
        <v/>
      </c>
      <c r="L410" s="19">
        <f>IF(ISNUMBER(K410),ROUND(N(F410)*K410,2),"")</f>
        <v/>
      </c>
      <c r="M410" s="19">
        <f>IF(L410="","",ROUND(L410-N(I410),2))</f>
        <v/>
      </c>
      <c r="N410" s="18">
        <f>IF(OR(A410&amp;""="",H410="تم التسليم",NOT(ISNUMBER(G410))),"",'الإعدادات'!$B$4-G410)</f>
        <v/>
      </c>
      <c r="O410" s="6">
        <f>IF(A410&amp;""="","",IF(NOT(ISNUMBER(K410)),"خدمة غير مسعّرة",IF(H410="تم التسليم",IF(M410&gt;0,"مسلّم وعليه متبقي",""),IF(N410="","",IF(H410="جاهز",IF(N410&gt;='الإعدادات'!$B$5,"متأخر الاستلام",""),IF(N410&gt;0,"متأخر الغسيل",""))))))</f>
        <v/>
      </c>
      <c r="P410" s="18">
        <f>IF(O410="متأخر الاستلام",COUNTIFS($O$6:$O$1505,"متأخر الاستلام",$N$6:$N$1505,"&gt;"&amp;N410)+COUNTIFS($O$6:O410,"متأخر الاستلام",$N$6:N410,N410),"")</f>
        <v/>
      </c>
    </row>
    <row r="411">
      <c r="A411" s="5" t="n"/>
      <c r="B411" s="13" t="n"/>
      <c r="C411" s="5" t="n"/>
      <c r="D411" s="20" t="n"/>
      <c r="E411" s="5" t="n"/>
      <c r="F411" s="14" t="n"/>
      <c r="G411" s="13" t="n"/>
      <c r="H411" s="5" t="n"/>
      <c r="I411" s="17" t="n"/>
      <c r="J411" s="5" t="n"/>
      <c r="K411" s="19">
        <f>IF(A411&amp;""="","",IFERROR(INDEX('الخدمات'!$B$6:$B$55,MATCH(E411&amp;"",'الخدمات'!$A$6:$A$55,0)),"غير مسعّرة"))</f>
        <v/>
      </c>
      <c r="L411" s="19">
        <f>IF(ISNUMBER(K411),ROUND(N(F411)*K411,2),"")</f>
        <v/>
      </c>
      <c r="M411" s="19">
        <f>IF(L411="","",ROUND(L411-N(I411),2))</f>
        <v/>
      </c>
      <c r="N411" s="18">
        <f>IF(OR(A411&amp;""="",H411="تم التسليم",NOT(ISNUMBER(G411))),"",'الإعدادات'!$B$4-G411)</f>
        <v/>
      </c>
      <c r="O411" s="6">
        <f>IF(A411&amp;""="","",IF(NOT(ISNUMBER(K411)),"خدمة غير مسعّرة",IF(H411="تم التسليم",IF(M411&gt;0,"مسلّم وعليه متبقي",""),IF(N411="","",IF(H411="جاهز",IF(N411&gt;='الإعدادات'!$B$5,"متأخر الاستلام",""),IF(N411&gt;0,"متأخر الغسيل",""))))))</f>
        <v/>
      </c>
      <c r="P411" s="18">
        <f>IF(O411="متأخر الاستلام",COUNTIFS($O$6:$O$1505,"متأخر الاستلام",$N$6:$N$1505,"&gt;"&amp;N411)+COUNTIFS($O$6:O411,"متأخر الاستلام",$N$6:N411,N411),"")</f>
        <v/>
      </c>
    </row>
    <row r="412">
      <c r="A412" s="5" t="n"/>
      <c r="B412" s="13" t="n"/>
      <c r="C412" s="5" t="n"/>
      <c r="D412" s="20" t="n"/>
      <c r="E412" s="5" t="n"/>
      <c r="F412" s="14" t="n"/>
      <c r="G412" s="13" t="n"/>
      <c r="H412" s="5" t="n"/>
      <c r="I412" s="17" t="n"/>
      <c r="J412" s="5" t="n"/>
      <c r="K412" s="19">
        <f>IF(A412&amp;""="","",IFERROR(INDEX('الخدمات'!$B$6:$B$55,MATCH(E412&amp;"",'الخدمات'!$A$6:$A$55,0)),"غير مسعّرة"))</f>
        <v/>
      </c>
      <c r="L412" s="19">
        <f>IF(ISNUMBER(K412),ROUND(N(F412)*K412,2),"")</f>
        <v/>
      </c>
      <c r="M412" s="19">
        <f>IF(L412="","",ROUND(L412-N(I412),2))</f>
        <v/>
      </c>
      <c r="N412" s="18">
        <f>IF(OR(A412&amp;""="",H412="تم التسليم",NOT(ISNUMBER(G412))),"",'الإعدادات'!$B$4-G412)</f>
        <v/>
      </c>
      <c r="O412" s="6">
        <f>IF(A412&amp;""="","",IF(NOT(ISNUMBER(K412)),"خدمة غير مسعّرة",IF(H412="تم التسليم",IF(M412&gt;0,"مسلّم وعليه متبقي",""),IF(N412="","",IF(H412="جاهز",IF(N412&gt;='الإعدادات'!$B$5,"متأخر الاستلام",""),IF(N412&gt;0,"متأخر الغسيل",""))))))</f>
        <v/>
      </c>
      <c r="P412" s="18">
        <f>IF(O412="متأخر الاستلام",COUNTIFS($O$6:$O$1505,"متأخر الاستلام",$N$6:$N$1505,"&gt;"&amp;N412)+COUNTIFS($O$6:O412,"متأخر الاستلام",$N$6:N412,N412),"")</f>
        <v/>
      </c>
    </row>
    <row r="413">
      <c r="A413" s="5" t="n"/>
      <c r="B413" s="13" t="n"/>
      <c r="C413" s="5" t="n"/>
      <c r="D413" s="20" t="n"/>
      <c r="E413" s="5" t="n"/>
      <c r="F413" s="14" t="n"/>
      <c r="G413" s="13" t="n"/>
      <c r="H413" s="5" t="n"/>
      <c r="I413" s="17" t="n"/>
      <c r="J413" s="5" t="n"/>
      <c r="K413" s="19">
        <f>IF(A413&amp;""="","",IFERROR(INDEX('الخدمات'!$B$6:$B$55,MATCH(E413&amp;"",'الخدمات'!$A$6:$A$55,0)),"غير مسعّرة"))</f>
        <v/>
      </c>
      <c r="L413" s="19">
        <f>IF(ISNUMBER(K413),ROUND(N(F413)*K413,2),"")</f>
        <v/>
      </c>
      <c r="M413" s="19">
        <f>IF(L413="","",ROUND(L413-N(I413),2))</f>
        <v/>
      </c>
      <c r="N413" s="18">
        <f>IF(OR(A413&amp;""="",H413="تم التسليم",NOT(ISNUMBER(G413))),"",'الإعدادات'!$B$4-G413)</f>
        <v/>
      </c>
      <c r="O413" s="6">
        <f>IF(A413&amp;""="","",IF(NOT(ISNUMBER(K413)),"خدمة غير مسعّرة",IF(H413="تم التسليم",IF(M413&gt;0,"مسلّم وعليه متبقي",""),IF(N413="","",IF(H413="جاهز",IF(N413&gt;='الإعدادات'!$B$5,"متأخر الاستلام",""),IF(N413&gt;0,"متأخر الغسيل",""))))))</f>
        <v/>
      </c>
      <c r="P413" s="18">
        <f>IF(O413="متأخر الاستلام",COUNTIFS($O$6:$O$1505,"متأخر الاستلام",$N$6:$N$1505,"&gt;"&amp;N413)+COUNTIFS($O$6:O413,"متأخر الاستلام",$N$6:N413,N413),"")</f>
        <v/>
      </c>
    </row>
    <row r="414">
      <c r="A414" s="5" t="n"/>
      <c r="B414" s="13" t="n"/>
      <c r="C414" s="5" t="n"/>
      <c r="D414" s="20" t="n"/>
      <c r="E414" s="5" t="n"/>
      <c r="F414" s="14" t="n"/>
      <c r="G414" s="13" t="n"/>
      <c r="H414" s="5" t="n"/>
      <c r="I414" s="17" t="n"/>
      <c r="J414" s="5" t="n"/>
      <c r="K414" s="19">
        <f>IF(A414&amp;""="","",IFERROR(INDEX('الخدمات'!$B$6:$B$55,MATCH(E414&amp;"",'الخدمات'!$A$6:$A$55,0)),"غير مسعّرة"))</f>
        <v/>
      </c>
      <c r="L414" s="19">
        <f>IF(ISNUMBER(K414),ROUND(N(F414)*K414,2),"")</f>
        <v/>
      </c>
      <c r="M414" s="19">
        <f>IF(L414="","",ROUND(L414-N(I414),2))</f>
        <v/>
      </c>
      <c r="N414" s="18">
        <f>IF(OR(A414&amp;""="",H414="تم التسليم",NOT(ISNUMBER(G414))),"",'الإعدادات'!$B$4-G414)</f>
        <v/>
      </c>
      <c r="O414" s="6">
        <f>IF(A414&amp;""="","",IF(NOT(ISNUMBER(K414)),"خدمة غير مسعّرة",IF(H414="تم التسليم",IF(M414&gt;0,"مسلّم وعليه متبقي",""),IF(N414="","",IF(H414="جاهز",IF(N414&gt;='الإعدادات'!$B$5,"متأخر الاستلام",""),IF(N414&gt;0,"متأخر الغسيل",""))))))</f>
        <v/>
      </c>
      <c r="P414" s="18">
        <f>IF(O414="متأخر الاستلام",COUNTIFS($O$6:$O$1505,"متأخر الاستلام",$N$6:$N$1505,"&gt;"&amp;N414)+COUNTIFS($O$6:O414,"متأخر الاستلام",$N$6:N414,N414),"")</f>
        <v/>
      </c>
    </row>
    <row r="415">
      <c r="A415" s="5" t="n"/>
      <c r="B415" s="13" t="n"/>
      <c r="C415" s="5" t="n"/>
      <c r="D415" s="20" t="n"/>
      <c r="E415" s="5" t="n"/>
      <c r="F415" s="14" t="n"/>
      <c r="G415" s="13" t="n"/>
      <c r="H415" s="5" t="n"/>
      <c r="I415" s="17" t="n"/>
      <c r="J415" s="5" t="n"/>
      <c r="K415" s="19">
        <f>IF(A415&amp;""="","",IFERROR(INDEX('الخدمات'!$B$6:$B$55,MATCH(E415&amp;"",'الخدمات'!$A$6:$A$55,0)),"غير مسعّرة"))</f>
        <v/>
      </c>
      <c r="L415" s="19">
        <f>IF(ISNUMBER(K415),ROUND(N(F415)*K415,2),"")</f>
        <v/>
      </c>
      <c r="M415" s="19">
        <f>IF(L415="","",ROUND(L415-N(I415),2))</f>
        <v/>
      </c>
      <c r="N415" s="18">
        <f>IF(OR(A415&amp;""="",H415="تم التسليم",NOT(ISNUMBER(G415))),"",'الإعدادات'!$B$4-G415)</f>
        <v/>
      </c>
      <c r="O415" s="6">
        <f>IF(A415&amp;""="","",IF(NOT(ISNUMBER(K415)),"خدمة غير مسعّرة",IF(H415="تم التسليم",IF(M415&gt;0,"مسلّم وعليه متبقي",""),IF(N415="","",IF(H415="جاهز",IF(N415&gt;='الإعدادات'!$B$5,"متأخر الاستلام",""),IF(N415&gt;0,"متأخر الغسيل",""))))))</f>
        <v/>
      </c>
      <c r="P415" s="18">
        <f>IF(O415="متأخر الاستلام",COUNTIFS($O$6:$O$1505,"متأخر الاستلام",$N$6:$N$1505,"&gt;"&amp;N415)+COUNTIFS($O$6:O415,"متأخر الاستلام",$N$6:N415,N415),"")</f>
        <v/>
      </c>
    </row>
    <row r="416">
      <c r="A416" s="5" t="n"/>
      <c r="B416" s="13" t="n"/>
      <c r="C416" s="5" t="n"/>
      <c r="D416" s="20" t="n"/>
      <c r="E416" s="5" t="n"/>
      <c r="F416" s="14" t="n"/>
      <c r="G416" s="13" t="n"/>
      <c r="H416" s="5" t="n"/>
      <c r="I416" s="17" t="n"/>
      <c r="J416" s="5" t="n"/>
      <c r="K416" s="19">
        <f>IF(A416&amp;""="","",IFERROR(INDEX('الخدمات'!$B$6:$B$55,MATCH(E416&amp;"",'الخدمات'!$A$6:$A$55,0)),"غير مسعّرة"))</f>
        <v/>
      </c>
      <c r="L416" s="19">
        <f>IF(ISNUMBER(K416),ROUND(N(F416)*K416,2),"")</f>
        <v/>
      </c>
      <c r="M416" s="19">
        <f>IF(L416="","",ROUND(L416-N(I416),2))</f>
        <v/>
      </c>
      <c r="N416" s="18">
        <f>IF(OR(A416&amp;""="",H416="تم التسليم",NOT(ISNUMBER(G416))),"",'الإعدادات'!$B$4-G416)</f>
        <v/>
      </c>
      <c r="O416" s="6">
        <f>IF(A416&amp;""="","",IF(NOT(ISNUMBER(K416)),"خدمة غير مسعّرة",IF(H416="تم التسليم",IF(M416&gt;0,"مسلّم وعليه متبقي",""),IF(N416="","",IF(H416="جاهز",IF(N416&gt;='الإعدادات'!$B$5,"متأخر الاستلام",""),IF(N416&gt;0,"متأخر الغسيل",""))))))</f>
        <v/>
      </c>
      <c r="P416" s="18">
        <f>IF(O416="متأخر الاستلام",COUNTIFS($O$6:$O$1505,"متأخر الاستلام",$N$6:$N$1505,"&gt;"&amp;N416)+COUNTIFS($O$6:O416,"متأخر الاستلام",$N$6:N416,N416),"")</f>
        <v/>
      </c>
    </row>
    <row r="417">
      <c r="A417" s="5" t="n"/>
      <c r="B417" s="13" t="n"/>
      <c r="C417" s="5" t="n"/>
      <c r="D417" s="20" t="n"/>
      <c r="E417" s="5" t="n"/>
      <c r="F417" s="14" t="n"/>
      <c r="G417" s="13" t="n"/>
      <c r="H417" s="5" t="n"/>
      <c r="I417" s="17" t="n"/>
      <c r="J417" s="5" t="n"/>
      <c r="K417" s="19">
        <f>IF(A417&amp;""="","",IFERROR(INDEX('الخدمات'!$B$6:$B$55,MATCH(E417&amp;"",'الخدمات'!$A$6:$A$55,0)),"غير مسعّرة"))</f>
        <v/>
      </c>
      <c r="L417" s="19">
        <f>IF(ISNUMBER(K417),ROUND(N(F417)*K417,2),"")</f>
        <v/>
      </c>
      <c r="M417" s="19">
        <f>IF(L417="","",ROUND(L417-N(I417),2))</f>
        <v/>
      </c>
      <c r="N417" s="18">
        <f>IF(OR(A417&amp;""="",H417="تم التسليم",NOT(ISNUMBER(G417))),"",'الإعدادات'!$B$4-G417)</f>
        <v/>
      </c>
      <c r="O417" s="6">
        <f>IF(A417&amp;""="","",IF(NOT(ISNUMBER(K417)),"خدمة غير مسعّرة",IF(H417="تم التسليم",IF(M417&gt;0,"مسلّم وعليه متبقي",""),IF(N417="","",IF(H417="جاهز",IF(N417&gt;='الإعدادات'!$B$5,"متأخر الاستلام",""),IF(N417&gt;0,"متأخر الغسيل",""))))))</f>
        <v/>
      </c>
      <c r="P417" s="18">
        <f>IF(O417="متأخر الاستلام",COUNTIFS($O$6:$O$1505,"متأخر الاستلام",$N$6:$N$1505,"&gt;"&amp;N417)+COUNTIFS($O$6:O417,"متأخر الاستلام",$N$6:N417,N417),"")</f>
        <v/>
      </c>
    </row>
    <row r="418">
      <c r="A418" s="5" t="n"/>
      <c r="B418" s="13" t="n"/>
      <c r="C418" s="5" t="n"/>
      <c r="D418" s="20" t="n"/>
      <c r="E418" s="5" t="n"/>
      <c r="F418" s="14" t="n"/>
      <c r="G418" s="13" t="n"/>
      <c r="H418" s="5" t="n"/>
      <c r="I418" s="17" t="n"/>
      <c r="J418" s="5" t="n"/>
      <c r="K418" s="19">
        <f>IF(A418&amp;""="","",IFERROR(INDEX('الخدمات'!$B$6:$B$55,MATCH(E418&amp;"",'الخدمات'!$A$6:$A$55,0)),"غير مسعّرة"))</f>
        <v/>
      </c>
      <c r="L418" s="19">
        <f>IF(ISNUMBER(K418),ROUND(N(F418)*K418,2),"")</f>
        <v/>
      </c>
      <c r="M418" s="19">
        <f>IF(L418="","",ROUND(L418-N(I418),2))</f>
        <v/>
      </c>
      <c r="N418" s="18">
        <f>IF(OR(A418&amp;""="",H418="تم التسليم",NOT(ISNUMBER(G418))),"",'الإعدادات'!$B$4-G418)</f>
        <v/>
      </c>
      <c r="O418" s="6">
        <f>IF(A418&amp;""="","",IF(NOT(ISNUMBER(K418)),"خدمة غير مسعّرة",IF(H418="تم التسليم",IF(M418&gt;0,"مسلّم وعليه متبقي",""),IF(N418="","",IF(H418="جاهز",IF(N418&gt;='الإعدادات'!$B$5,"متأخر الاستلام",""),IF(N418&gt;0,"متأخر الغسيل",""))))))</f>
        <v/>
      </c>
      <c r="P418" s="18">
        <f>IF(O418="متأخر الاستلام",COUNTIFS($O$6:$O$1505,"متأخر الاستلام",$N$6:$N$1505,"&gt;"&amp;N418)+COUNTIFS($O$6:O418,"متأخر الاستلام",$N$6:N418,N418),"")</f>
        <v/>
      </c>
    </row>
    <row r="419">
      <c r="A419" s="5" t="n"/>
      <c r="B419" s="13" t="n"/>
      <c r="C419" s="5" t="n"/>
      <c r="D419" s="20" t="n"/>
      <c r="E419" s="5" t="n"/>
      <c r="F419" s="14" t="n"/>
      <c r="G419" s="13" t="n"/>
      <c r="H419" s="5" t="n"/>
      <c r="I419" s="17" t="n"/>
      <c r="J419" s="5" t="n"/>
      <c r="K419" s="19">
        <f>IF(A419&amp;""="","",IFERROR(INDEX('الخدمات'!$B$6:$B$55,MATCH(E419&amp;"",'الخدمات'!$A$6:$A$55,0)),"غير مسعّرة"))</f>
        <v/>
      </c>
      <c r="L419" s="19">
        <f>IF(ISNUMBER(K419),ROUND(N(F419)*K419,2),"")</f>
        <v/>
      </c>
      <c r="M419" s="19">
        <f>IF(L419="","",ROUND(L419-N(I419),2))</f>
        <v/>
      </c>
      <c r="N419" s="18">
        <f>IF(OR(A419&amp;""="",H419="تم التسليم",NOT(ISNUMBER(G419))),"",'الإعدادات'!$B$4-G419)</f>
        <v/>
      </c>
      <c r="O419" s="6">
        <f>IF(A419&amp;""="","",IF(NOT(ISNUMBER(K419)),"خدمة غير مسعّرة",IF(H419="تم التسليم",IF(M419&gt;0,"مسلّم وعليه متبقي",""),IF(N419="","",IF(H419="جاهز",IF(N419&gt;='الإعدادات'!$B$5,"متأخر الاستلام",""),IF(N419&gt;0,"متأخر الغسيل",""))))))</f>
        <v/>
      </c>
      <c r="P419" s="18">
        <f>IF(O419="متأخر الاستلام",COUNTIFS($O$6:$O$1505,"متأخر الاستلام",$N$6:$N$1505,"&gt;"&amp;N419)+COUNTIFS($O$6:O419,"متأخر الاستلام",$N$6:N419,N419),"")</f>
        <v/>
      </c>
    </row>
    <row r="420">
      <c r="A420" s="5" t="n"/>
      <c r="B420" s="13" t="n"/>
      <c r="C420" s="5" t="n"/>
      <c r="D420" s="20" t="n"/>
      <c r="E420" s="5" t="n"/>
      <c r="F420" s="14" t="n"/>
      <c r="G420" s="13" t="n"/>
      <c r="H420" s="5" t="n"/>
      <c r="I420" s="17" t="n"/>
      <c r="J420" s="5" t="n"/>
      <c r="K420" s="19">
        <f>IF(A420&amp;""="","",IFERROR(INDEX('الخدمات'!$B$6:$B$55,MATCH(E420&amp;"",'الخدمات'!$A$6:$A$55,0)),"غير مسعّرة"))</f>
        <v/>
      </c>
      <c r="L420" s="19">
        <f>IF(ISNUMBER(K420),ROUND(N(F420)*K420,2),"")</f>
        <v/>
      </c>
      <c r="M420" s="19">
        <f>IF(L420="","",ROUND(L420-N(I420),2))</f>
        <v/>
      </c>
      <c r="N420" s="18">
        <f>IF(OR(A420&amp;""="",H420="تم التسليم",NOT(ISNUMBER(G420))),"",'الإعدادات'!$B$4-G420)</f>
        <v/>
      </c>
      <c r="O420" s="6">
        <f>IF(A420&amp;""="","",IF(NOT(ISNUMBER(K420)),"خدمة غير مسعّرة",IF(H420="تم التسليم",IF(M420&gt;0,"مسلّم وعليه متبقي",""),IF(N420="","",IF(H420="جاهز",IF(N420&gt;='الإعدادات'!$B$5,"متأخر الاستلام",""),IF(N420&gt;0,"متأخر الغسيل",""))))))</f>
        <v/>
      </c>
      <c r="P420" s="18">
        <f>IF(O420="متأخر الاستلام",COUNTIFS($O$6:$O$1505,"متأخر الاستلام",$N$6:$N$1505,"&gt;"&amp;N420)+COUNTIFS($O$6:O420,"متأخر الاستلام",$N$6:N420,N420),"")</f>
        <v/>
      </c>
    </row>
    <row r="421">
      <c r="A421" s="5" t="n"/>
      <c r="B421" s="13" t="n"/>
      <c r="C421" s="5" t="n"/>
      <c r="D421" s="20" t="n"/>
      <c r="E421" s="5" t="n"/>
      <c r="F421" s="14" t="n"/>
      <c r="G421" s="13" t="n"/>
      <c r="H421" s="5" t="n"/>
      <c r="I421" s="17" t="n"/>
      <c r="J421" s="5" t="n"/>
      <c r="K421" s="19">
        <f>IF(A421&amp;""="","",IFERROR(INDEX('الخدمات'!$B$6:$B$55,MATCH(E421&amp;"",'الخدمات'!$A$6:$A$55,0)),"غير مسعّرة"))</f>
        <v/>
      </c>
      <c r="L421" s="19">
        <f>IF(ISNUMBER(K421),ROUND(N(F421)*K421,2),"")</f>
        <v/>
      </c>
      <c r="M421" s="19">
        <f>IF(L421="","",ROUND(L421-N(I421),2))</f>
        <v/>
      </c>
      <c r="N421" s="18">
        <f>IF(OR(A421&amp;""="",H421="تم التسليم",NOT(ISNUMBER(G421))),"",'الإعدادات'!$B$4-G421)</f>
        <v/>
      </c>
      <c r="O421" s="6">
        <f>IF(A421&amp;""="","",IF(NOT(ISNUMBER(K421)),"خدمة غير مسعّرة",IF(H421="تم التسليم",IF(M421&gt;0,"مسلّم وعليه متبقي",""),IF(N421="","",IF(H421="جاهز",IF(N421&gt;='الإعدادات'!$B$5,"متأخر الاستلام",""),IF(N421&gt;0,"متأخر الغسيل",""))))))</f>
        <v/>
      </c>
      <c r="P421" s="18">
        <f>IF(O421="متأخر الاستلام",COUNTIFS($O$6:$O$1505,"متأخر الاستلام",$N$6:$N$1505,"&gt;"&amp;N421)+COUNTIFS($O$6:O421,"متأخر الاستلام",$N$6:N421,N421),"")</f>
        <v/>
      </c>
    </row>
    <row r="422">
      <c r="A422" s="5" t="n"/>
      <c r="B422" s="13" t="n"/>
      <c r="C422" s="5" t="n"/>
      <c r="D422" s="20" t="n"/>
      <c r="E422" s="5" t="n"/>
      <c r="F422" s="14" t="n"/>
      <c r="G422" s="13" t="n"/>
      <c r="H422" s="5" t="n"/>
      <c r="I422" s="17" t="n"/>
      <c r="J422" s="5" t="n"/>
      <c r="K422" s="19">
        <f>IF(A422&amp;""="","",IFERROR(INDEX('الخدمات'!$B$6:$B$55,MATCH(E422&amp;"",'الخدمات'!$A$6:$A$55,0)),"غير مسعّرة"))</f>
        <v/>
      </c>
      <c r="L422" s="19">
        <f>IF(ISNUMBER(K422),ROUND(N(F422)*K422,2),"")</f>
        <v/>
      </c>
      <c r="M422" s="19">
        <f>IF(L422="","",ROUND(L422-N(I422),2))</f>
        <v/>
      </c>
      <c r="N422" s="18">
        <f>IF(OR(A422&amp;""="",H422="تم التسليم",NOT(ISNUMBER(G422))),"",'الإعدادات'!$B$4-G422)</f>
        <v/>
      </c>
      <c r="O422" s="6">
        <f>IF(A422&amp;""="","",IF(NOT(ISNUMBER(K422)),"خدمة غير مسعّرة",IF(H422="تم التسليم",IF(M422&gt;0,"مسلّم وعليه متبقي",""),IF(N422="","",IF(H422="جاهز",IF(N422&gt;='الإعدادات'!$B$5,"متأخر الاستلام",""),IF(N422&gt;0,"متأخر الغسيل",""))))))</f>
        <v/>
      </c>
      <c r="P422" s="18">
        <f>IF(O422="متأخر الاستلام",COUNTIFS($O$6:$O$1505,"متأخر الاستلام",$N$6:$N$1505,"&gt;"&amp;N422)+COUNTIFS($O$6:O422,"متأخر الاستلام",$N$6:N422,N422),"")</f>
        <v/>
      </c>
    </row>
    <row r="423">
      <c r="A423" s="5" t="n"/>
      <c r="B423" s="13" t="n"/>
      <c r="C423" s="5" t="n"/>
      <c r="D423" s="20" t="n"/>
      <c r="E423" s="5" t="n"/>
      <c r="F423" s="14" t="n"/>
      <c r="G423" s="13" t="n"/>
      <c r="H423" s="5" t="n"/>
      <c r="I423" s="17" t="n"/>
      <c r="J423" s="5" t="n"/>
      <c r="K423" s="19">
        <f>IF(A423&amp;""="","",IFERROR(INDEX('الخدمات'!$B$6:$B$55,MATCH(E423&amp;"",'الخدمات'!$A$6:$A$55,0)),"غير مسعّرة"))</f>
        <v/>
      </c>
      <c r="L423" s="19">
        <f>IF(ISNUMBER(K423),ROUND(N(F423)*K423,2),"")</f>
        <v/>
      </c>
      <c r="M423" s="19">
        <f>IF(L423="","",ROUND(L423-N(I423),2))</f>
        <v/>
      </c>
      <c r="N423" s="18">
        <f>IF(OR(A423&amp;""="",H423="تم التسليم",NOT(ISNUMBER(G423))),"",'الإعدادات'!$B$4-G423)</f>
        <v/>
      </c>
      <c r="O423" s="6">
        <f>IF(A423&amp;""="","",IF(NOT(ISNUMBER(K423)),"خدمة غير مسعّرة",IF(H423="تم التسليم",IF(M423&gt;0,"مسلّم وعليه متبقي",""),IF(N423="","",IF(H423="جاهز",IF(N423&gt;='الإعدادات'!$B$5,"متأخر الاستلام",""),IF(N423&gt;0,"متأخر الغسيل",""))))))</f>
        <v/>
      </c>
      <c r="P423" s="18">
        <f>IF(O423="متأخر الاستلام",COUNTIFS($O$6:$O$1505,"متأخر الاستلام",$N$6:$N$1505,"&gt;"&amp;N423)+COUNTIFS($O$6:O423,"متأخر الاستلام",$N$6:N423,N423),"")</f>
        <v/>
      </c>
    </row>
    <row r="424">
      <c r="A424" s="5" t="n"/>
      <c r="B424" s="13" t="n"/>
      <c r="C424" s="5" t="n"/>
      <c r="D424" s="20" t="n"/>
      <c r="E424" s="5" t="n"/>
      <c r="F424" s="14" t="n"/>
      <c r="G424" s="13" t="n"/>
      <c r="H424" s="5" t="n"/>
      <c r="I424" s="17" t="n"/>
      <c r="J424" s="5" t="n"/>
      <c r="K424" s="19">
        <f>IF(A424&amp;""="","",IFERROR(INDEX('الخدمات'!$B$6:$B$55,MATCH(E424&amp;"",'الخدمات'!$A$6:$A$55,0)),"غير مسعّرة"))</f>
        <v/>
      </c>
      <c r="L424" s="19">
        <f>IF(ISNUMBER(K424),ROUND(N(F424)*K424,2),"")</f>
        <v/>
      </c>
      <c r="M424" s="19">
        <f>IF(L424="","",ROUND(L424-N(I424),2))</f>
        <v/>
      </c>
      <c r="N424" s="18">
        <f>IF(OR(A424&amp;""="",H424="تم التسليم",NOT(ISNUMBER(G424))),"",'الإعدادات'!$B$4-G424)</f>
        <v/>
      </c>
      <c r="O424" s="6">
        <f>IF(A424&amp;""="","",IF(NOT(ISNUMBER(K424)),"خدمة غير مسعّرة",IF(H424="تم التسليم",IF(M424&gt;0,"مسلّم وعليه متبقي",""),IF(N424="","",IF(H424="جاهز",IF(N424&gt;='الإعدادات'!$B$5,"متأخر الاستلام",""),IF(N424&gt;0,"متأخر الغسيل",""))))))</f>
        <v/>
      </c>
      <c r="P424" s="18">
        <f>IF(O424="متأخر الاستلام",COUNTIFS($O$6:$O$1505,"متأخر الاستلام",$N$6:$N$1505,"&gt;"&amp;N424)+COUNTIFS($O$6:O424,"متأخر الاستلام",$N$6:N424,N424),"")</f>
        <v/>
      </c>
    </row>
    <row r="425">
      <c r="A425" s="5" t="n"/>
      <c r="B425" s="13" t="n"/>
      <c r="C425" s="5" t="n"/>
      <c r="D425" s="20" t="n"/>
      <c r="E425" s="5" t="n"/>
      <c r="F425" s="14" t="n"/>
      <c r="G425" s="13" t="n"/>
      <c r="H425" s="5" t="n"/>
      <c r="I425" s="17" t="n"/>
      <c r="J425" s="5" t="n"/>
      <c r="K425" s="19">
        <f>IF(A425&amp;""="","",IFERROR(INDEX('الخدمات'!$B$6:$B$55,MATCH(E425&amp;"",'الخدمات'!$A$6:$A$55,0)),"غير مسعّرة"))</f>
        <v/>
      </c>
      <c r="L425" s="19">
        <f>IF(ISNUMBER(K425),ROUND(N(F425)*K425,2),"")</f>
        <v/>
      </c>
      <c r="M425" s="19">
        <f>IF(L425="","",ROUND(L425-N(I425),2))</f>
        <v/>
      </c>
      <c r="N425" s="18">
        <f>IF(OR(A425&amp;""="",H425="تم التسليم",NOT(ISNUMBER(G425))),"",'الإعدادات'!$B$4-G425)</f>
        <v/>
      </c>
      <c r="O425" s="6">
        <f>IF(A425&amp;""="","",IF(NOT(ISNUMBER(K425)),"خدمة غير مسعّرة",IF(H425="تم التسليم",IF(M425&gt;0,"مسلّم وعليه متبقي",""),IF(N425="","",IF(H425="جاهز",IF(N425&gt;='الإعدادات'!$B$5,"متأخر الاستلام",""),IF(N425&gt;0,"متأخر الغسيل",""))))))</f>
        <v/>
      </c>
      <c r="P425" s="18">
        <f>IF(O425="متأخر الاستلام",COUNTIFS($O$6:$O$1505,"متأخر الاستلام",$N$6:$N$1505,"&gt;"&amp;N425)+COUNTIFS($O$6:O425,"متأخر الاستلام",$N$6:N425,N425),"")</f>
        <v/>
      </c>
    </row>
    <row r="426">
      <c r="A426" s="5" t="n"/>
      <c r="B426" s="13" t="n"/>
      <c r="C426" s="5" t="n"/>
      <c r="D426" s="20" t="n"/>
      <c r="E426" s="5" t="n"/>
      <c r="F426" s="14" t="n"/>
      <c r="G426" s="13" t="n"/>
      <c r="H426" s="5" t="n"/>
      <c r="I426" s="17" t="n"/>
      <c r="J426" s="5" t="n"/>
      <c r="K426" s="19">
        <f>IF(A426&amp;""="","",IFERROR(INDEX('الخدمات'!$B$6:$B$55,MATCH(E426&amp;"",'الخدمات'!$A$6:$A$55,0)),"غير مسعّرة"))</f>
        <v/>
      </c>
      <c r="L426" s="19">
        <f>IF(ISNUMBER(K426),ROUND(N(F426)*K426,2),"")</f>
        <v/>
      </c>
      <c r="M426" s="19">
        <f>IF(L426="","",ROUND(L426-N(I426),2))</f>
        <v/>
      </c>
      <c r="N426" s="18">
        <f>IF(OR(A426&amp;""="",H426="تم التسليم",NOT(ISNUMBER(G426))),"",'الإعدادات'!$B$4-G426)</f>
        <v/>
      </c>
      <c r="O426" s="6">
        <f>IF(A426&amp;""="","",IF(NOT(ISNUMBER(K426)),"خدمة غير مسعّرة",IF(H426="تم التسليم",IF(M426&gt;0,"مسلّم وعليه متبقي",""),IF(N426="","",IF(H426="جاهز",IF(N426&gt;='الإعدادات'!$B$5,"متأخر الاستلام",""),IF(N426&gt;0,"متأخر الغسيل",""))))))</f>
        <v/>
      </c>
      <c r="P426" s="18">
        <f>IF(O426="متأخر الاستلام",COUNTIFS($O$6:$O$1505,"متأخر الاستلام",$N$6:$N$1505,"&gt;"&amp;N426)+COUNTIFS($O$6:O426,"متأخر الاستلام",$N$6:N426,N426),"")</f>
        <v/>
      </c>
    </row>
    <row r="427">
      <c r="A427" s="5" t="n"/>
      <c r="B427" s="13" t="n"/>
      <c r="C427" s="5" t="n"/>
      <c r="D427" s="20" t="n"/>
      <c r="E427" s="5" t="n"/>
      <c r="F427" s="14" t="n"/>
      <c r="G427" s="13" t="n"/>
      <c r="H427" s="5" t="n"/>
      <c r="I427" s="17" t="n"/>
      <c r="J427" s="5" t="n"/>
      <c r="K427" s="19">
        <f>IF(A427&amp;""="","",IFERROR(INDEX('الخدمات'!$B$6:$B$55,MATCH(E427&amp;"",'الخدمات'!$A$6:$A$55,0)),"غير مسعّرة"))</f>
        <v/>
      </c>
      <c r="L427" s="19">
        <f>IF(ISNUMBER(K427),ROUND(N(F427)*K427,2),"")</f>
        <v/>
      </c>
      <c r="M427" s="19">
        <f>IF(L427="","",ROUND(L427-N(I427),2))</f>
        <v/>
      </c>
      <c r="N427" s="18">
        <f>IF(OR(A427&amp;""="",H427="تم التسليم",NOT(ISNUMBER(G427))),"",'الإعدادات'!$B$4-G427)</f>
        <v/>
      </c>
      <c r="O427" s="6">
        <f>IF(A427&amp;""="","",IF(NOT(ISNUMBER(K427)),"خدمة غير مسعّرة",IF(H427="تم التسليم",IF(M427&gt;0,"مسلّم وعليه متبقي",""),IF(N427="","",IF(H427="جاهز",IF(N427&gt;='الإعدادات'!$B$5,"متأخر الاستلام",""),IF(N427&gt;0,"متأخر الغسيل",""))))))</f>
        <v/>
      </c>
      <c r="P427" s="18">
        <f>IF(O427="متأخر الاستلام",COUNTIFS($O$6:$O$1505,"متأخر الاستلام",$N$6:$N$1505,"&gt;"&amp;N427)+COUNTIFS($O$6:O427,"متأخر الاستلام",$N$6:N427,N427),"")</f>
        <v/>
      </c>
    </row>
    <row r="428">
      <c r="A428" s="5" t="n"/>
      <c r="B428" s="13" t="n"/>
      <c r="C428" s="5" t="n"/>
      <c r="D428" s="20" t="n"/>
      <c r="E428" s="5" t="n"/>
      <c r="F428" s="14" t="n"/>
      <c r="G428" s="13" t="n"/>
      <c r="H428" s="5" t="n"/>
      <c r="I428" s="17" t="n"/>
      <c r="J428" s="5" t="n"/>
      <c r="K428" s="19">
        <f>IF(A428&amp;""="","",IFERROR(INDEX('الخدمات'!$B$6:$B$55,MATCH(E428&amp;"",'الخدمات'!$A$6:$A$55,0)),"غير مسعّرة"))</f>
        <v/>
      </c>
      <c r="L428" s="19">
        <f>IF(ISNUMBER(K428),ROUND(N(F428)*K428,2),"")</f>
        <v/>
      </c>
      <c r="M428" s="19">
        <f>IF(L428="","",ROUND(L428-N(I428),2))</f>
        <v/>
      </c>
      <c r="N428" s="18">
        <f>IF(OR(A428&amp;""="",H428="تم التسليم",NOT(ISNUMBER(G428))),"",'الإعدادات'!$B$4-G428)</f>
        <v/>
      </c>
      <c r="O428" s="6">
        <f>IF(A428&amp;""="","",IF(NOT(ISNUMBER(K428)),"خدمة غير مسعّرة",IF(H428="تم التسليم",IF(M428&gt;0,"مسلّم وعليه متبقي",""),IF(N428="","",IF(H428="جاهز",IF(N428&gt;='الإعدادات'!$B$5,"متأخر الاستلام",""),IF(N428&gt;0,"متأخر الغسيل",""))))))</f>
        <v/>
      </c>
      <c r="P428" s="18">
        <f>IF(O428="متأخر الاستلام",COUNTIFS($O$6:$O$1505,"متأخر الاستلام",$N$6:$N$1505,"&gt;"&amp;N428)+COUNTIFS($O$6:O428,"متأخر الاستلام",$N$6:N428,N428),"")</f>
        <v/>
      </c>
    </row>
    <row r="429">
      <c r="A429" s="5" t="n"/>
      <c r="B429" s="13" t="n"/>
      <c r="C429" s="5" t="n"/>
      <c r="D429" s="20" t="n"/>
      <c r="E429" s="5" t="n"/>
      <c r="F429" s="14" t="n"/>
      <c r="G429" s="13" t="n"/>
      <c r="H429" s="5" t="n"/>
      <c r="I429" s="17" t="n"/>
      <c r="J429" s="5" t="n"/>
      <c r="K429" s="19">
        <f>IF(A429&amp;""="","",IFERROR(INDEX('الخدمات'!$B$6:$B$55,MATCH(E429&amp;"",'الخدمات'!$A$6:$A$55,0)),"غير مسعّرة"))</f>
        <v/>
      </c>
      <c r="L429" s="19">
        <f>IF(ISNUMBER(K429),ROUND(N(F429)*K429,2),"")</f>
        <v/>
      </c>
      <c r="M429" s="19">
        <f>IF(L429="","",ROUND(L429-N(I429),2))</f>
        <v/>
      </c>
      <c r="N429" s="18">
        <f>IF(OR(A429&amp;""="",H429="تم التسليم",NOT(ISNUMBER(G429))),"",'الإعدادات'!$B$4-G429)</f>
        <v/>
      </c>
      <c r="O429" s="6">
        <f>IF(A429&amp;""="","",IF(NOT(ISNUMBER(K429)),"خدمة غير مسعّرة",IF(H429="تم التسليم",IF(M429&gt;0,"مسلّم وعليه متبقي",""),IF(N429="","",IF(H429="جاهز",IF(N429&gt;='الإعدادات'!$B$5,"متأخر الاستلام",""),IF(N429&gt;0,"متأخر الغسيل",""))))))</f>
        <v/>
      </c>
      <c r="P429" s="18">
        <f>IF(O429="متأخر الاستلام",COUNTIFS($O$6:$O$1505,"متأخر الاستلام",$N$6:$N$1505,"&gt;"&amp;N429)+COUNTIFS($O$6:O429,"متأخر الاستلام",$N$6:N429,N429),"")</f>
        <v/>
      </c>
    </row>
    <row r="430">
      <c r="A430" s="5" t="n"/>
      <c r="B430" s="13" t="n"/>
      <c r="C430" s="5" t="n"/>
      <c r="D430" s="20" t="n"/>
      <c r="E430" s="5" t="n"/>
      <c r="F430" s="14" t="n"/>
      <c r="G430" s="13" t="n"/>
      <c r="H430" s="5" t="n"/>
      <c r="I430" s="17" t="n"/>
      <c r="J430" s="5" t="n"/>
      <c r="K430" s="19">
        <f>IF(A430&amp;""="","",IFERROR(INDEX('الخدمات'!$B$6:$B$55,MATCH(E430&amp;"",'الخدمات'!$A$6:$A$55,0)),"غير مسعّرة"))</f>
        <v/>
      </c>
      <c r="L430" s="19">
        <f>IF(ISNUMBER(K430),ROUND(N(F430)*K430,2),"")</f>
        <v/>
      </c>
      <c r="M430" s="19">
        <f>IF(L430="","",ROUND(L430-N(I430),2))</f>
        <v/>
      </c>
      <c r="N430" s="18">
        <f>IF(OR(A430&amp;""="",H430="تم التسليم",NOT(ISNUMBER(G430))),"",'الإعدادات'!$B$4-G430)</f>
        <v/>
      </c>
      <c r="O430" s="6">
        <f>IF(A430&amp;""="","",IF(NOT(ISNUMBER(K430)),"خدمة غير مسعّرة",IF(H430="تم التسليم",IF(M430&gt;0,"مسلّم وعليه متبقي",""),IF(N430="","",IF(H430="جاهز",IF(N430&gt;='الإعدادات'!$B$5,"متأخر الاستلام",""),IF(N430&gt;0,"متأخر الغسيل",""))))))</f>
        <v/>
      </c>
      <c r="P430" s="18">
        <f>IF(O430="متأخر الاستلام",COUNTIFS($O$6:$O$1505,"متأخر الاستلام",$N$6:$N$1505,"&gt;"&amp;N430)+COUNTIFS($O$6:O430,"متأخر الاستلام",$N$6:N430,N430),"")</f>
        <v/>
      </c>
    </row>
    <row r="431">
      <c r="A431" s="5" t="n"/>
      <c r="B431" s="13" t="n"/>
      <c r="C431" s="5" t="n"/>
      <c r="D431" s="20" t="n"/>
      <c r="E431" s="5" t="n"/>
      <c r="F431" s="14" t="n"/>
      <c r="G431" s="13" t="n"/>
      <c r="H431" s="5" t="n"/>
      <c r="I431" s="17" t="n"/>
      <c r="J431" s="5" t="n"/>
      <c r="K431" s="19">
        <f>IF(A431&amp;""="","",IFERROR(INDEX('الخدمات'!$B$6:$B$55,MATCH(E431&amp;"",'الخدمات'!$A$6:$A$55,0)),"غير مسعّرة"))</f>
        <v/>
      </c>
      <c r="L431" s="19">
        <f>IF(ISNUMBER(K431),ROUND(N(F431)*K431,2),"")</f>
        <v/>
      </c>
      <c r="M431" s="19">
        <f>IF(L431="","",ROUND(L431-N(I431),2))</f>
        <v/>
      </c>
      <c r="N431" s="18">
        <f>IF(OR(A431&amp;""="",H431="تم التسليم",NOT(ISNUMBER(G431))),"",'الإعدادات'!$B$4-G431)</f>
        <v/>
      </c>
      <c r="O431" s="6">
        <f>IF(A431&amp;""="","",IF(NOT(ISNUMBER(K431)),"خدمة غير مسعّرة",IF(H431="تم التسليم",IF(M431&gt;0,"مسلّم وعليه متبقي",""),IF(N431="","",IF(H431="جاهز",IF(N431&gt;='الإعدادات'!$B$5,"متأخر الاستلام",""),IF(N431&gt;0,"متأخر الغسيل",""))))))</f>
        <v/>
      </c>
      <c r="P431" s="18">
        <f>IF(O431="متأخر الاستلام",COUNTIFS($O$6:$O$1505,"متأخر الاستلام",$N$6:$N$1505,"&gt;"&amp;N431)+COUNTIFS($O$6:O431,"متأخر الاستلام",$N$6:N431,N431),"")</f>
        <v/>
      </c>
    </row>
    <row r="432">
      <c r="A432" s="5" t="n"/>
      <c r="B432" s="13" t="n"/>
      <c r="C432" s="5" t="n"/>
      <c r="D432" s="20" t="n"/>
      <c r="E432" s="5" t="n"/>
      <c r="F432" s="14" t="n"/>
      <c r="G432" s="13" t="n"/>
      <c r="H432" s="5" t="n"/>
      <c r="I432" s="17" t="n"/>
      <c r="J432" s="5" t="n"/>
      <c r="K432" s="19">
        <f>IF(A432&amp;""="","",IFERROR(INDEX('الخدمات'!$B$6:$B$55,MATCH(E432&amp;"",'الخدمات'!$A$6:$A$55,0)),"غير مسعّرة"))</f>
        <v/>
      </c>
      <c r="L432" s="19">
        <f>IF(ISNUMBER(K432),ROUND(N(F432)*K432,2),"")</f>
        <v/>
      </c>
      <c r="M432" s="19">
        <f>IF(L432="","",ROUND(L432-N(I432),2))</f>
        <v/>
      </c>
      <c r="N432" s="18">
        <f>IF(OR(A432&amp;""="",H432="تم التسليم",NOT(ISNUMBER(G432))),"",'الإعدادات'!$B$4-G432)</f>
        <v/>
      </c>
      <c r="O432" s="6">
        <f>IF(A432&amp;""="","",IF(NOT(ISNUMBER(K432)),"خدمة غير مسعّرة",IF(H432="تم التسليم",IF(M432&gt;0,"مسلّم وعليه متبقي",""),IF(N432="","",IF(H432="جاهز",IF(N432&gt;='الإعدادات'!$B$5,"متأخر الاستلام",""),IF(N432&gt;0,"متأخر الغسيل",""))))))</f>
        <v/>
      </c>
      <c r="P432" s="18">
        <f>IF(O432="متأخر الاستلام",COUNTIFS($O$6:$O$1505,"متأخر الاستلام",$N$6:$N$1505,"&gt;"&amp;N432)+COUNTIFS($O$6:O432,"متأخر الاستلام",$N$6:N432,N432),"")</f>
        <v/>
      </c>
    </row>
    <row r="433">
      <c r="A433" s="5" t="n"/>
      <c r="B433" s="13" t="n"/>
      <c r="C433" s="5" t="n"/>
      <c r="D433" s="20" t="n"/>
      <c r="E433" s="5" t="n"/>
      <c r="F433" s="14" t="n"/>
      <c r="G433" s="13" t="n"/>
      <c r="H433" s="5" t="n"/>
      <c r="I433" s="17" t="n"/>
      <c r="J433" s="5" t="n"/>
      <c r="K433" s="19">
        <f>IF(A433&amp;""="","",IFERROR(INDEX('الخدمات'!$B$6:$B$55,MATCH(E433&amp;"",'الخدمات'!$A$6:$A$55,0)),"غير مسعّرة"))</f>
        <v/>
      </c>
      <c r="L433" s="19">
        <f>IF(ISNUMBER(K433),ROUND(N(F433)*K433,2),"")</f>
        <v/>
      </c>
      <c r="M433" s="19">
        <f>IF(L433="","",ROUND(L433-N(I433),2))</f>
        <v/>
      </c>
      <c r="N433" s="18">
        <f>IF(OR(A433&amp;""="",H433="تم التسليم",NOT(ISNUMBER(G433))),"",'الإعدادات'!$B$4-G433)</f>
        <v/>
      </c>
      <c r="O433" s="6">
        <f>IF(A433&amp;""="","",IF(NOT(ISNUMBER(K433)),"خدمة غير مسعّرة",IF(H433="تم التسليم",IF(M433&gt;0,"مسلّم وعليه متبقي",""),IF(N433="","",IF(H433="جاهز",IF(N433&gt;='الإعدادات'!$B$5,"متأخر الاستلام",""),IF(N433&gt;0,"متأخر الغسيل",""))))))</f>
        <v/>
      </c>
      <c r="P433" s="18">
        <f>IF(O433="متأخر الاستلام",COUNTIFS($O$6:$O$1505,"متأخر الاستلام",$N$6:$N$1505,"&gt;"&amp;N433)+COUNTIFS($O$6:O433,"متأخر الاستلام",$N$6:N433,N433),"")</f>
        <v/>
      </c>
    </row>
    <row r="434">
      <c r="A434" s="5" t="n"/>
      <c r="B434" s="13" t="n"/>
      <c r="C434" s="5" t="n"/>
      <c r="D434" s="20" t="n"/>
      <c r="E434" s="5" t="n"/>
      <c r="F434" s="14" t="n"/>
      <c r="G434" s="13" t="n"/>
      <c r="H434" s="5" t="n"/>
      <c r="I434" s="17" t="n"/>
      <c r="J434" s="5" t="n"/>
      <c r="K434" s="19">
        <f>IF(A434&amp;""="","",IFERROR(INDEX('الخدمات'!$B$6:$B$55,MATCH(E434&amp;"",'الخدمات'!$A$6:$A$55,0)),"غير مسعّرة"))</f>
        <v/>
      </c>
      <c r="L434" s="19">
        <f>IF(ISNUMBER(K434),ROUND(N(F434)*K434,2),"")</f>
        <v/>
      </c>
      <c r="M434" s="19">
        <f>IF(L434="","",ROUND(L434-N(I434),2))</f>
        <v/>
      </c>
      <c r="N434" s="18">
        <f>IF(OR(A434&amp;""="",H434="تم التسليم",NOT(ISNUMBER(G434))),"",'الإعدادات'!$B$4-G434)</f>
        <v/>
      </c>
      <c r="O434" s="6">
        <f>IF(A434&amp;""="","",IF(NOT(ISNUMBER(K434)),"خدمة غير مسعّرة",IF(H434="تم التسليم",IF(M434&gt;0,"مسلّم وعليه متبقي",""),IF(N434="","",IF(H434="جاهز",IF(N434&gt;='الإعدادات'!$B$5,"متأخر الاستلام",""),IF(N434&gt;0,"متأخر الغسيل",""))))))</f>
        <v/>
      </c>
      <c r="P434" s="18">
        <f>IF(O434="متأخر الاستلام",COUNTIFS($O$6:$O$1505,"متأخر الاستلام",$N$6:$N$1505,"&gt;"&amp;N434)+COUNTIFS($O$6:O434,"متأخر الاستلام",$N$6:N434,N434),"")</f>
        <v/>
      </c>
    </row>
    <row r="435">
      <c r="A435" s="5" t="n"/>
      <c r="B435" s="13" t="n"/>
      <c r="C435" s="5" t="n"/>
      <c r="D435" s="20" t="n"/>
      <c r="E435" s="5" t="n"/>
      <c r="F435" s="14" t="n"/>
      <c r="G435" s="13" t="n"/>
      <c r="H435" s="5" t="n"/>
      <c r="I435" s="17" t="n"/>
      <c r="J435" s="5" t="n"/>
      <c r="K435" s="19">
        <f>IF(A435&amp;""="","",IFERROR(INDEX('الخدمات'!$B$6:$B$55,MATCH(E435&amp;"",'الخدمات'!$A$6:$A$55,0)),"غير مسعّرة"))</f>
        <v/>
      </c>
      <c r="L435" s="19">
        <f>IF(ISNUMBER(K435),ROUND(N(F435)*K435,2),"")</f>
        <v/>
      </c>
      <c r="M435" s="19">
        <f>IF(L435="","",ROUND(L435-N(I435),2))</f>
        <v/>
      </c>
      <c r="N435" s="18">
        <f>IF(OR(A435&amp;""="",H435="تم التسليم",NOT(ISNUMBER(G435))),"",'الإعدادات'!$B$4-G435)</f>
        <v/>
      </c>
      <c r="O435" s="6">
        <f>IF(A435&amp;""="","",IF(NOT(ISNUMBER(K435)),"خدمة غير مسعّرة",IF(H435="تم التسليم",IF(M435&gt;0,"مسلّم وعليه متبقي",""),IF(N435="","",IF(H435="جاهز",IF(N435&gt;='الإعدادات'!$B$5,"متأخر الاستلام",""),IF(N435&gt;0,"متأخر الغسيل",""))))))</f>
        <v/>
      </c>
      <c r="P435" s="18">
        <f>IF(O435="متأخر الاستلام",COUNTIFS($O$6:$O$1505,"متأخر الاستلام",$N$6:$N$1505,"&gt;"&amp;N435)+COUNTIFS($O$6:O435,"متأخر الاستلام",$N$6:N435,N435),"")</f>
        <v/>
      </c>
    </row>
    <row r="436">
      <c r="A436" s="5" t="n"/>
      <c r="B436" s="13" t="n"/>
      <c r="C436" s="5" t="n"/>
      <c r="D436" s="20" t="n"/>
      <c r="E436" s="5" t="n"/>
      <c r="F436" s="14" t="n"/>
      <c r="G436" s="13" t="n"/>
      <c r="H436" s="5" t="n"/>
      <c r="I436" s="17" t="n"/>
      <c r="J436" s="5" t="n"/>
      <c r="K436" s="19">
        <f>IF(A436&amp;""="","",IFERROR(INDEX('الخدمات'!$B$6:$B$55,MATCH(E436&amp;"",'الخدمات'!$A$6:$A$55,0)),"غير مسعّرة"))</f>
        <v/>
      </c>
      <c r="L436" s="19">
        <f>IF(ISNUMBER(K436),ROUND(N(F436)*K436,2),"")</f>
        <v/>
      </c>
      <c r="M436" s="19">
        <f>IF(L436="","",ROUND(L436-N(I436),2))</f>
        <v/>
      </c>
      <c r="N436" s="18">
        <f>IF(OR(A436&amp;""="",H436="تم التسليم",NOT(ISNUMBER(G436))),"",'الإعدادات'!$B$4-G436)</f>
        <v/>
      </c>
      <c r="O436" s="6">
        <f>IF(A436&amp;""="","",IF(NOT(ISNUMBER(K436)),"خدمة غير مسعّرة",IF(H436="تم التسليم",IF(M436&gt;0,"مسلّم وعليه متبقي",""),IF(N436="","",IF(H436="جاهز",IF(N436&gt;='الإعدادات'!$B$5,"متأخر الاستلام",""),IF(N436&gt;0,"متأخر الغسيل",""))))))</f>
        <v/>
      </c>
      <c r="P436" s="18">
        <f>IF(O436="متأخر الاستلام",COUNTIFS($O$6:$O$1505,"متأخر الاستلام",$N$6:$N$1505,"&gt;"&amp;N436)+COUNTIFS($O$6:O436,"متأخر الاستلام",$N$6:N436,N436),"")</f>
        <v/>
      </c>
    </row>
    <row r="437">
      <c r="A437" s="5" t="n"/>
      <c r="B437" s="13" t="n"/>
      <c r="C437" s="5" t="n"/>
      <c r="D437" s="20" t="n"/>
      <c r="E437" s="5" t="n"/>
      <c r="F437" s="14" t="n"/>
      <c r="G437" s="13" t="n"/>
      <c r="H437" s="5" t="n"/>
      <c r="I437" s="17" t="n"/>
      <c r="J437" s="5" t="n"/>
      <c r="K437" s="19">
        <f>IF(A437&amp;""="","",IFERROR(INDEX('الخدمات'!$B$6:$B$55,MATCH(E437&amp;"",'الخدمات'!$A$6:$A$55,0)),"غير مسعّرة"))</f>
        <v/>
      </c>
      <c r="L437" s="19">
        <f>IF(ISNUMBER(K437),ROUND(N(F437)*K437,2),"")</f>
        <v/>
      </c>
      <c r="M437" s="19">
        <f>IF(L437="","",ROUND(L437-N(I437),2))</f>
        <v/>
      </c>
      <c r="N437" s="18">
        <f>IF(OR(A437&amp;""="",H437="تم التسليم",NOT(ISNUMBER(G437))),"",'الإعدادات'!$B$4-G437)</f>
        <v/>
      </c>
      <c r="O437" s="6">
        <f>IF(A437&amp;""="","",IF(NOT(ISNUMBER(K437)),"خدمة غير مسعّرة",IF(H437="تم التسليم",IF(M437&gt;0,"مسلّم وعليه متبقي",""),IF(N437="","",IF(H437="جاهز",IF(N437&gt;='الإعدادات'!$B$5,"متأخر الاستلام",""),IF(N437&gt;0,"متأخر الغسيل",""))))))</f>
        <v/>
      </c>
      <c r="P437" s="18">
        <f>IF(O437="متأخر الاستلام",COUNTIFS($O$6:$O$1505,"متأخر الاستلام",$N$6:$N$1505,"&gt;"&amp;N437)+COUNTIFS($O$6:O437,"متأخر الاستلام",$N$6:N437,N437),"")</f>
        <v/>
      </c>
    </row>
    <row r="438">
      <c r="A438" s="5" t="n"/>
      <c r="B438" s="13" t="n"/>
      <c r="C438" s="5" t="n"/>
      <c r="D438" s="20" t="n"/>
      <c r="E438" s="5" t="n"/>
      <c r="F438" s="14" t="n"/>
      <c r="G438" s="13" t="n"/>
      <c r="H438" s="5" t="n"/>
      <c r="I438" s="17" t="n"/>
      <c r="J438" s="5" t="n"/>
      <c r="K438" s="19">
        <f>IF(A438&amp;""="","",IFERROR(INDEX('الخدمات'!$B$6:$B$55,MATCH(E438&amp;"",'الخدمات'!$A$6:$A$55,0)),"غير مسعّرة"))</f>
        <v/>
      </c>
      <c r="L438" s="19">
        <f>IF(ISNUMBER(K438),ROUND(N(F438)*K438,2),"")</f>
        <v/>
      </c>
      <c r="M438" s="19">
        <f>IF(L438="","",ROUND(L438-N(I438),2))</f>
        <v/>
      </c>
      <c r="N438" s="18">
        <f>IF(OR(A438&amp;""="",H438="تم التسليم",NOT(ISNUMBER(G438))),"",'الإعدادات'!$B$4-G438)</f>
        <v/>
      </c>
      <c r="O438" s="6">
        <f>IF(A438&amp;""="","",IF(NOT(ISNUMBER(K438)),"خدمة غير مسعّرة",IF(H438="تم التسليم",IF(M438&gt;0,"مسلّم وعليه متبقي",""),IF(N438="","",IF(H438="جاهز",IF(N438&gt;='الإعدادات'!$B$5,"متأخر الاستلام",""),IF(N438&gt;0,"متأخر الغسيل",""))))))</f>
        <v/>
      </c>
      <c r="P438" s="18">
        <f>IF(O438="متأخر الاستلام",COUNTIFS($O$6:$O$1505,"متأخر الاستلام",$N$6:$N$1505,"&gt;"&amp;N438)+COUNTIFS($O$6:O438,"متأخر الاستلام",$N$6:N438,N438),"")</f>
        <v/>
      </c>
    </row>
    <row r="439">
      <c r="A439" s="5" t="n"/>
      <c r="B439" s="13" t="n"/>
      <c r="C439" s="5" t="n"/>
      <c r="D439" s="20" t="n"/>
      <c r="E439" s="5" t="n"/>
      <c r="F439" s="14" t="n"/>
      <c r="G439" s="13" t="n"/>
      <c r="H439" s="5" t="n"/>
      <c r="I439" s="17" t="n"/>
      <c r="J439" s="5" t="n"/>
      <c r="K439" s="19">
        <f>IF(A439&amp;""="","",IFERROR(INDEX('الخدمات'!$B$6:$B$55,MATCH(E439&amp;"",'الخدمات'!$A$6:$A$55,0)),"غير مسعّرة"))</f>
        <v/>
      </c>
      <c r="L439" s="19">
        <f>IF(ISNUMBER(K439),ROUND(N(F439)*K439,2),"")</f>
        <v/>
      </c>
      <c r="M439" s="19">
        <f>IF(L439="","",ROUND(L439-N(I439),2))</f>
        <v/>
      </c>
      <c r="N439" s="18">
        <f>IF(OR(A439&amp;""="",H439="تم التسليم",NOT(ISNUMBER(G439))),"",'الإعدادات'!$B$4-G439)</f>
        <v/>
      </c>
      <c r="O439" s="6">
        <f>IF(A439&amp;""="","",IF(NOT(ISNUMBER(K439)),"خدمة غير مسعّرة",IF(H439="تم التسليم",IF(M439&gt;0,"مسلّم وعليه متبقي",""),IF(N439="","",IF(H439="جاهز",IF(N439&gt;='الإعدادات'!$B$5,"متأخر الاستلام",""),IF(N439&gt;0,"متأخر الغسيل",""))))))</f>
        <v/>
      </c>
      <c r="P439" s="18">
        <f>IF(O439="متأخر الاستلام",COUNTIFS($O$6:$O$1505,"متأخر الاستلام",$N$6:$N$1505,"&gt;"&amp;N439)+COUNTIFS($O$6:O439,"متأخر الاستلام",$N$6:N439,N439),"")</f>
        <v/>
      </c>
    </row>
    <row r="440">
      <c r="A440" s="5" t="n"/>
      <c r="B440" s="13" t="n"/>
      <c r="C440" s="5" t="n"/>
      <c r="D440" s="20" t="n"/>
      <c r="E440" s="5" t="n"/>
      <c r="F440" s="14" t="n"/>
      <c r="G440" s="13" t="n"/>
      <c r="H440" s="5" t="n"/>
      <c r="I440" s="17" t="n"/>
      <c r="J440" s="5" t="n"/>
      <c r="K440" s="19">
        <f>IF(A440&amp;""="","",IFERROR(INDEX('الخدمات'!$B$6:$B$55,MATCH(E440&amp;"",'الخدمات'!$A$6:$A$55,0)),"غير مسعّرة"))</f>
        <v/>
      </c>
      <c r="L440" s="19">
        <f>IF(ISNUMBER(K440),ROUND(N(F440)*K440,2),"")</f>
        <v/>
      </c>
      <c r="M440" s="19">
        <f>IF(L440="","",ROUND(L440-N(I440),2))</f>
        <v/>
      </c>
      <c r="N440" s="18">
        <f>IF(OR(A440&amp;""="",H440="تم التسليم",NOT(ISNUMBER(G440))),"",'الإعدادات'!$B$4-G440)</f>
        <v/>
      </c>
      <c r="O440" s="6">
        <f>IF(A440&amp;""="","",IF(NOT(ISNUMBER(K440)),"خدمة غير مسعّرة",IF(H440="تم التسليم",IF(M440&gt;0,"مسلّم وعليه متبقي",""),IF(N440="","",IF(H440="جاهز",IF(N440&gt;='الإعدادات'!$B$5,"متأخر الاستلام",""),IF(N440&gt;0,"متأخر الغسيل",""))))))</f>
        <v/>
      </c>
      <c r="P440" s="18">
        <f>IF(O440="متأخر الاستلام",COUNTIFS($O$6:$O$1505,"متأخر الاستلام",$N$6:$N$1505,"&gt;"&amp;N440)+COUNTIFS($O$6:O440,"متأخر الاستلام",$N$6:N440,N440),"")</f>
        <v/>
      </c>
    </row>
    <row r="441">
      <c r="A441" s="5" t="n"/>
      <c r="B441" s="13" t="n"/>
      <c r="C441" s="5" t="n"/>
      <c r="D441" s="20" t="n"/>
      <c r="E441" s="5" t="n"/>
      <c r="F441" s="14" t="n"/>
      <c r="G441" s="13" t="n"/>
      <c r="H441" s="5" t="n"/>
      <c r="I441" s="17" t="n"/>
      <c r="J441" s="5" t="n"/>
      <c r="K441" s="19">
        <f>IF(A441&amp;""="","",IFERROR(INDEX('الخدمات'!$B$6:$B$55,MATCH(E441&amp;"",'الخدمات'!$A$6:$A$55,0)),"غير مسعّرة"))</f>
        <v/>
      </c>
      <c r="L441" s="19">
        <f>IF(ISNUMBER(K441),ROUND(N(F441)*K441,2),"")</f>
        <v/>
      </c>
      <c r="M441" s="19">
        <f>IF(L441="","",ROUND(L441-N(I441),2))</f>
        <v/>
      </c>
      <c r="N441" s="18">
        <f>IF(OR(A441&amp;""="",H441="تم التسليم",NOT(ISNUMBER(G441))),"",'الإعدادات'!$B$4-G441)</f>
        <v/>
      </c>
      <c r="O441" s="6">
        <f>IF(A441&amp;""="","",IF(NOT(ISNUMBER(K441)),"خدمة غير مسعّرة",IF(H441="تم التسليم",IF(M441&gt;0,"مسلّم وعليه متبقي",""),IF(N441="","",IF(H441="جاهز",IF(N441&gt;='الإعدادات'!$B$5,"متأخر الاستلام",""),IF(N441&gt;0,"متأخر الغسيل",""))))))</f>
        <v/>
      </c>
      <c r="P441" s="18">
        <f>IF(O441="متأخر الاستلام",COUNTIFS($O$6:$O$1505,"متأخر الاستلام",$N$6:$N$1505,"&gt;"&amp;N441)+COUNTIFS($O$6:O441,"متأخر الاستلام",$N$6:N441,N441),"")</f>
        <v/>
      </c>
    </row>
    <row r="442">
      <c r="A442" s="5" t="n"/>
      <c r="B442" s="13" t="n"/>
      <c r="C442" s="5" t="n"/>
      <c r="D442" s="20" t="n"/>
      <c r="E442" s="5" t="n"/>
      <c r="F442" s="14" t="n"/>
      <c r="G442" s="13" t="n"/>
      <c r="H442" s="5" t="n"/>
      <c r="I442" s="17" t="n"/>
      <c r="J442" s="5" t="n"/>
      <c r="K442" s="19">
        <f>IF(A442&amp;""="","",IFERROR(INDEX('الخدمات'!$B$6:$B$55,MATCH(E442&amp;"",'الخدمات'!$A$6:$A$55,0)),"غير مسعّرة"))</f>
        <v/>
      </c>
      <c r="L442" s="19">
        <f>IF(ISNUMBER(K442),ROUND(N(F442)*K442,2),"")</f>
        <v/>
      </c>
      <c r="M442" s="19">
        <f>IF(L442="","",ROUND(L442-N(I442),2))</f>
        <v/>
      </c>
      <c r="N442" s="18">
        <f>IF(OR(A442&amp;""="",H442="تم التسليم",NOT(ISNUMBER(G442))),"",'الإعدادات'!$B$4-G442)</f>
        <v/>
      </c>
      <c r="O442" s="6">
        <f>IF(A442&amp;""="","",IF(NOT(ISNUMBER(K442)),"خدمة غير مسعّرة",IF(H442="تم التسليم",IF(M442&gt;0,"مسلّم وعليه متبقي",""),IF(N442="","",IF(H442="جاهز",IF(N442&gt;='الإعدادات'!$B$5,"متأخر الاستلام",""),IF(N442&gt;0,"متأخر الغسيل",""))))))</f>
        <v/>
      </c>
      <c r="P442" s="18">
        <f>IF(O442="متأخر الاستلام",COUNTIFS($O$6:$O$1505,"متأخر الاستلام",$N$6:$N$1505,"&gt;"&amp;N442)+COUNTIFS($O$6:O442,"متأخر الاستلام",$N$6:N442,N442),"")</f>
        <v/>
      </c>
    </row>
    <row r="443">
      <c r="A443" s="5" t="n"/>
      <c r="B443" s="13" t="n"/>
      <c r="C443" s="5" t="n"/>
      <c r="D443" s="20" t="n"/>
      <c r="E443" s="5" t="n"/>
      <c r="F443" s="14" t="n"/>
      <c r="G443" s="13" t="n"/>
      <c r="H443" s="5" t="n"/>
      <c r="I443" s="17" t="n"/>
      <c r="J443" s="5" t="n"/>
      <c r="K443" s="19">
        <f>IF(A443&amp;""="","",IFERROR(INDEX('الخدمات'!$B$6:$B$55,MATCH(E443&amp;"",'الخدمات'!$A$6:$A$55,0)),"غير مسعّرة"))</f>
        <v/>
      </c>
      <c r="L443" s="19">
        <f>IF(ISNUMBER(K443),ROUND(N(F443)*K443,2),"")</f>
        <v/>
      </c>
      <c r="M443" s="19">
        <f>IF(L443="","",ROUND(L443-N(I443),2))</f>
        <v/>
      </c>
      <c r="N443" s="18">
        <f>IF(OR(A443&amp;""="",H443="تم التسليم",NOT(ISNUMBER(G443))),"",'الإعدادات'!$B$4-G443)</f>
        <v/>
      </c>
      <c r="O443" s="6">
        <f>IF(A443&amp;""="","",IF(NOT(ISNUMBER(K443)),"خدمة غير مسعّرة",IF(H443="تم التسليم",IF(M443&gt;0,"مسلّم وعليه متبقي",""),IF(N443="","",IF(H443="جاهز",IF(N443&gt;='الإعدادات'!$B$5,"متأخر الاستلام",""),IF(N443&gt;0,"متأخر الغسيل",""))))))</f>
        <v/>
      </c>
      <c r="P443" s="18">
        <f>IF(O443="متأخر الاستلام",COUNTIFS($O$6:$O$1505,"متأخر الاستلام",$N$6:$N$1505,"&gt;"&amp;N443)+COUNTIFS($O$6:O443,"متأخر الاستلام",$N$6:N443,N443),"")</f>
        <v/>
      </c>
    </row>
    <row r="444">
      <c r="A444" s="5" t="n"/>
      <c r="B444" s="13" t="n"/>
      <c r="C444" s="5" t="n"/>
      <c r="D444" s="20" t="n"/>
      <c r="E444" s="5" t="n"/>
      <c r="F444" s="14" t="n"/>
      <c r="G444" s="13" t="n"/>
      <c r="H444" s="5" t="n"/>
      <c r="I444" s="17" t="n"/>
      <c r="J444" s="5" t="n"/>
      <c r="K444" s="19">
        <f>IF(A444&amp;""="","",IFERROR(INDEX('الخدمات'!$B$6:$B$55,MATCH(E444&amp;"",'الخدمات'!$A$6:$A$55,0)),"غير مسعّرة"))</f>
        <v/>
      </c>
      <c r="L444" s="19">
        <f>IF(ISNUMBER(K444),ROUND(N(F444)*K444,2),"")</f>
        <v/>
      </c>
      <c r="M444" s="19">
        <f>IF(L444="","",ROUND(L444-N(I444),2))</f>
        <v/>
      </c>
      <c r="N444" s="18">
        <f>IF(OR(A444&amp;""="",H444="تم التسليم",NOT(ISNUMBER(G444))),"",'الإعدادات'!$B$4-G444)</f>
        <v/>
      </c>
      <c r="O444" s="6">
        <f>IF(A444&amp;""="","",IF(NOT(ISNUMBER(K444)),"خدمة غير مسعّرة",IF(H444="تم التسليم",IF(M444&gt;0,"مسلّم وعليه متبقي",""),IF(N444="","",IF(H444="جاهز",IF(N444&gt;='الإعدادات'!$B$5,"متأخر الاستلام",""),IF(N444&gt;0,"متأخر الغسيل",""))))))</f>
        <v/>
      </c>
      <c r="P444" s="18">
        <f>IF(O444="متأخر الاستلام",COUNTIFS($O$6:$O$1505,"متأخر الاستلام",$N$6:$N$1505,"&gt;"&amp;N444)+COUNTIFS($O$6:O444,"متأخر الاستلام",$N$6:N444,N444),"")</f>
        <v/>
      </c>
    </row>
    <row r="445">
      <c r="A445" s="5" t="n"/>
      <c r="B445" s="13" t="n"/>
      <c r="C445" s="5" t="n"/>
      <c r="D445" s="20" t="n"/>
      <c r="E445" s="5" t="n"/>
      <c r="F445" s="14" t="n"/>
      <c r="G445" s="13" t="n"/>
      <c r="H445" s="5" t="n"/>
      <c r="I445" s="17" t="n"/>
      <c r="J445" s="5" t="n"/>
      <c r="K445" s="19">
        <f>IF(A445&amp;""="","",IFERROR(INDEX('الخدمات'!$B$6:$B$55,MATCH(E445&amp;"",'الخدمات'!$A$6:$A$55,0)),"غير مسعّرة"))</f>
        <v/>
      </c>
      <c r="L445" s="19">
        <f>IF(ISNUMBER(K445),ROUND(N(F445)*K445,2),"")</f>
        <v/>
      </c>
      <c r="M445" s="19">
        <f>IF(L445="","",ROUND(L445-N(I445),2))</f>
        <v/>
      </c>
      <c r="N445" s="18">
        <f>IF(OR(A445&amp;""="",H445="تم التسليم",NOT(ISNUMBER(G445))),"",'الإعدادات'!$B$4-G445)</f>
        <v/>
      </c>
      <c r="O445" s="6">
        <f>IF(A445&amp;""="","",IF(NOT(ISNUMBER(K445)),"خدمة غير مسعّرة",IF(H445="تم التسليم",IF(M445&gt;0,"مسلّم وعليه متبقي",""),IF(N445="","",IF(H445="جاهز",IF(N445&gt;='الإعدادات'!$B$5,"متأخر الاستلام",""),IF(N445&gt;0,"متأخر الغسيل",""))))))</f>
        <v/>
      </c>
      <c r="P445" s="18">
        <f>IF(O445="متأخر الاستلام",COUNTIFS($O$6:$O$1505,"متأخر الاستلام",$N$6:$N$1505,"&gt;"&amp;N445)+COUNTIFS($O$6:O445,"متأخر الاستلام",$N$6:N445,N445),"")</f>
        <v/>
      </c>
    </row>
    <row r="446">
      <c r="A446" s="5" t="n"/>
      <c r="B446" s="13" t="n"/>
      <c r="C446" s="5" t="n"/>
      <c r="D446" s="20" t="n"/>
      <c r="E446" s="5" t="n"/>
      <c r="F446" s="14" t="n"/>
      <c r="G446" s="13" t="n"/>
      <c r="H446" s="5" t="n"/>
      <c r="I446" s="17" t="n"/>
      <c r="J446" s="5" t="n"/>
      <c r="K446" s="19">
        <f>IF(A446&amp;""="","",IFERROR(INDEX('الخدمات'!$B$6:$B$55,MATCH(E446&amp;"",'الخدمات'!$A$6:$A$55,0)),"غير مسعّرة"))</f>
        <v/>
      </c>
      <c r="L446" s="19">
        <f>IF(ISNUMBER(K446),ROUND(N(F446)*K446,2),"")</f>
        <v/>
      </c>
      <c r="M446" s="19">
        <f>IF(L446="","",ROUND(L446-N(I446),2))</f>
        <v/>
      </c>
      <c r="N446" s="18">
        <f>IF(OR(A446&amp;""="",H446="تم التسليم",NOT(ISNUMBER(G446))),"",'الإعدادات'!$B$4-G446)</f>
        <v/>
      </c>
      <c r="O446" s="6">
        <f>IF(A446&amp;""="","",IF(NOT(ISNUMBER(K446)),"خدمة غير مسعّرة",IF(H446="تم التسليم",IF(M446&gt;0,"مسلّم وعليه متبقي",""),IF(N446="","",IF(H446="جاهز",IF(N446&gt;='الإعدادات'!$B$5,"متأخر الاستلام",""),IF(N446&gt;0,"متأخر الغسيل",""))))))</f>
        <v/>
      </c>
      <c r="P446" s="18">
        <f>IF(O446="متأخر الاستلام",COUNTIFS($O$6:$O$1505,"متأخر الاستلام",$N$6:$N$1505,"&gt;"&amp;N446)+COUNTIFS($O$6:O446,"متأخر الاستلام",$N$6:N446,N446),"")</f>
        <v/>
      </c>
    </row>
    <row r="447">
      <c r="A447" s="5" t="n"/>
      <c r="B447" s="13" t="n"/>
      <c r="C447" s="5" t="n"/>
      <c r="D447" s="20" t="n"/>
      <c r="E447" s="5" t="n"/>
      <c r="F447" s="14" t="n"/>
      <c r="G447" s="13" t="n"/>
      <c r="H447" s="5" t="n"/>
      <c r="I447" s="17" t="n"/>
      <c r="J447" s="5" t="n"/>
      <c r="K447" s="19">
        <f>IF(A447&amp;""="","",IFERROR(INDEX('الخدمات'!$B$6:$B$55,MATCH(E447&amp;"",'الخدمات'!$A$6:$A$55,0)),"غير مسعّرة"))</f>
        <v/>
      </c>
      <c r="L447" s="19">
        <f>IF(ISNUMBER(K447),ROUND(N(F447)*K447,2),"")</f>
        <v/>
      </c>
      <c r="M447" s="19">
        <f>IF(L447="","",ROUND(L447-N(I447),2))</f>
        <v/>
      </c>
      <c r="N447" s="18">
        <f>IF(OR(A447&amp;""="",H447="تم التسليم",NOT(ISNUMBER(G447))),"",'الإعدادات'!$B$4-G447)</f>
        <v/>
      </c>
      <c r="O447" s="6">
        <f>IF(A447&amp;""="","",IF(NOT(ISNUMBER(K447)),"خدمة غير مسعّرة",IF(H447="تم التسليم",IF(M447&gt;0,"مسلّم وعليه متبقي",""),IF(N447="","",IF(H447="جاهز",IF(N447&gt;='الإعدادات'!$B$5,"متأخر الاستلام",""),IF(N447&gt;0,"متأخر الغسيل",""))))))</f>
        <v/>
      </c>
      <c r="P447" s="18">
        <f>IF(O447="متأخر الاستلام",COUNTIFS($O$6:$O$1505,"متأخر الاستلام",$N$6:$N$1505,"&gt;"&amp;N447)+COUNTIFS($O$6:O447,"متأخر الاستلام",$N$6:N447,N447),"")</f>
        <v/>
      </c>
    </row>
    <row r="448">
      <c r="A448" s="5" t="n"/>
      <c r="B448" s="13" t="n"/>
      <c r="C448" s="5" t="n"/>
      <c r="D448" s="20" t="n"/>
      <c r="E448" s="5" t="n"/>
      <c r="F448" s="14" t="n"/>
      <c r="G448" s="13" t="n"/>
      <c r="H448" s="5" t="n"/>
      <c r="I448" s="17" t="n"/>
      <c r="J448" s="5" t="n"/>
      <c r="K448" s="19">
        <f>IF(A448&amp;""="","",IFERROR(INDEX('الخدمات'!$B$6:$B$55,MATCH(E448&amp;"",'الخدمات'!$A$6:$A$55,0)),"غير مسعّرة"))</f>
        <v/>
      </c>
      <c r="L448" s="19">
        <f>IF(ISNUMBER(K448),ROUND(N(F448)*K448,2),"")</f>
        <v/>
      </c>
      <c r="M448" s="19">
        <f>IF(L448="","",ROUND(L448-N(I448),2))</f>
        <v/>
      </c>
      <c r="N448" s="18">
        <f>IF(OR(A448&amp;""="",H448="تم التسليم",NOT(ISNUMBER(G448))),"",'الإعدادات'!$B$4-G448)</f>
        <v/>
      </c>
      <c r="O448" s="6">
        <f>IF(A448&amp;""="","",IF(NOT(ISNUMBER(K448)),"خدمة غير مسعّرة",IF(H448="تم التسليم",IF(M448&gt;0,"مسلّم وعليه متبقي",""),IF(N448="","",IF(H448="جاهز",IF(N448&gt;='الإعدادات'!$B$5,"متأخر الاستلام",""),IF(N448&gt;0,"متأخر الغسيل",""))))))</f>
        <v/>
      </c>
      <c r="P448" s="18">
        <f>IF(O448="متأخر الاستلام",COUNTIFS($O$6:$O$1505,"متأخر الاستلام",$N$6:$N$1505,"&gt;"&amp;N448)+COUNTIFS($O$6:O448,"متأخر الاستلام",$N$6:N448,N448),"")</f>
        <v/>
      </c>
    </row>
    <row r="449">
      <c r="A449" s="5" t="n"/>
      <c r="B449" s="13" t="n"/>
      <c r="C449" s="5" t="n"/>
      <c r="D449" s="20" t="n"/>
      <c r="E449" s="5" t="n"/>
      <c r="F449" s="14" t="n"/>
      <c r="G449" s="13" t="n"/>
      <c r="H449" s="5" t="n"/>
      <c r="I449" s="17" t="n"/>
      <c r="J449" s="5" t="n"/>
      <c r="K449" s="19">
        <f>IF(A449&amp;""="","",IFERROR(INDEX('الخدمات'!$B$6:$B$55,MATCH(E449&amp;"",'الخدمات'!$A$6:$A$55,0)),"غير مسعّرة"))</f>
        <v/>
      </c>
      <c r="L449" s="19">
        <f>IF(ISNUMBER(K449),ROUND(N(F449)*K449,2),"")</f>
        <v/>
      </c>
      <c r="M449" s="19">
        <f>IF(L449="","",ROUND(L449-N(I449),2))</f>
        <v/>
      </c>
      <c r="N449" s="18">
        <f>IF(OR(A449&amp;""="",H449="تم التسليم",NOT(ISNUMBER(G449))),"",'الإعدادات'!$B$4-G449)</f>
        <v/>
      </c>
      <c r="O449" s="6">
        <f>IF(A449&amp;""="","",IF(NOT(ISNUMBER(K449)),"خدمة غير مسعّرة",IF(H449="تم التسليم",IF(M449&gt;0,"مسلّم وعليه متبقي",""),IF(N449="","",IF(H449="جاهز",IF(N449&gt;='الإعدادات'!$B$5,"متأخر الاستلام",""),IF(N449&gt;0,"متأخر الغسيل",""))))))</f>
        <v/>
      </c>
      <c r="P449" s="18">
        <f>IF(O449="متأخر الاستلام",COUNTIFS($O$6:$O$1505,"متأخر الاستلام",$N$6:$N$1505,"&gt;"&amp;N449)+COUNTIFS($O$6:O449,"متأخر الاستلام",$N$6:N449,N449),"")</f>
        <v/>
      </c>
    </row>
    <row r="450">
      <c r="A450" s="5" t="n"/>
      <c r="B450" s="13" t="n"/>
      <c r="C450" s="5" t="n"/>
      <c r="D450" s="20" t="n"/>
      <c r="E450" s="5" t="n"/>
      <c r="F450" s="14" t="n"/>
      <c r="G450" s="13" t="n"/>
      <c r="H450" s="5" t="n"/>
      <c r="I450" s="17" t="n"/>
      <c r="J450" s="5" t="n"/>
      <c r="K450" s="19">
        <f>IF(A450&amp;""="","",IFERROR(INDEX('الخدمات'!$B$6:$B$55,MATCH(E450&amp;"",'الخدمات'!$A$6:$A$55,0)),"غير مسعّرة"))</f>
        <v/>
      </c>
      <c r="L450" s="19">
        <f>IF(ISNUMBER(K450),ROUND(N(F450)*K450,2),"")</f>
        <v/>
      </c>
      <c r="M450" s="19">
        <f>IF(L450="","",ROUND(L450-N(I450),2))</f>
        <v/>
      </c>
      <c r="N450" s="18">
        <f>IF(OR(A450&amp;""="",H450="تم التسليم",NOT(ISNUMBER(G450))),"",'الإعدادات'!$B$4-G450)</f>
        <v/>
      </c>
      <c r="O450" s="6">
        <f>IF(A450&amp;""="","",IF(NOT(ISNUMBER(K450)),"خدمة غير مسعّرة",IF(H450="تم التسليم",IF(M450&gt;0,"مسلّم وعليه متبقي",""),IF(N450="","",IF(H450="جاهز",IF(N450&gt;='الإعدادات'!$B$5,"متأخر الاستلام",""),IF(N450&gt;0,"متأخر الغسيل",""))))))</f>
        <v/>
      </c>
      <c r="P450" s="18">
        <f>IF(O450="متأخر الاستلام",COUNTIFS($O$6:$O$1505,"متأخر الاستلام",$N$6:$N$1505,"&gt;"&amp;N450)+COUNTIFS($O$6:O450,"متأخر الاستلام",$N$6:N450,N450),"")</f>
        <v/>
      </c>
    </row>
    <row r="451">
      <c r="A451" s="5" t="n"/>
      <c r="B451" s="13" t="n"/>
      <c r="C451" s="5" t="n"/>
      <c r="D451" s="20" t="n"/>
      <c r="E451" s="5" t="n"/>
      <c r="F451" s="14" t="n"/>
      <c r="G451" s="13" t="n"/>
      <c r="H451" s="5" t="n"/>
      <c r="I451" s="17" t="n"/>
      <c r="J451" s="5" t="n"/>
      <c r="K451" s="19">
        <f>IF(A451&amp;""="","",IFERROR(INDEX('الخدمات'!$B$6:$B$55,MATCH(E451&amp;"",'الخدمات'!$A$6:$A$55,0)),"غير مسعّرة"))</f>
        <v/>
      </c>
      <c r="L451" s="19">
        <f>IF(ISNUMBER(K451),ROUND(N(F451)*K451,2),"")</f>
        <v/>
      </c>
      <c r="M451" s="19">
        <f>IF(L451="","",ROUND(L451-N(I451),2))</f>
        <v/>
      </c>
      <c r="N451" s="18">
        <f>IF(OR(A451&amp;""="",H451="تم التسليم",NOT(ISNUMBER(G451))),"",'الإعدادات'!$B$4-G451)</f>
        <v/>
      </c>
      <c r="O451" s="6">
        <f>IF(A451&amp;""="","",IF(NOT(ISNUMBER(K451)),"خدمة غير مسعّرة",IF(H451="تم التسليم",IF(M451&gt;0,"مسلّم وعليه متبقي",""),IF(N451="","",IF(H451="جاهز",IF(N451&gt;='الإعدادات'!$B$5,"متأخر الاستلام",""),IF(N451&gt;0,"متأخر الغسيل",""))))))</f>
        <v/>
      </c>
      <c r="P451" s="18">
        <f>IF(O451="متأخر الاستلام",COUNTIFS($O$6:$O$1505,"متأخر الاستلام",$N$6:$N$1505,"&gt;"&amp;N451)+COUNTIFS($O$6:O451,"متأخر الاستلام",$N$6:N451,N451),"")</f>
        <v/>
      </c>
    </row>
    <row r="452">
      <c r="A452" s="5" t="n"/>
      <c r="B452" s="13" t="n"/>
      <c r="C452" s="5" t="n"/>
      <c r="D452" s="20" t="n"/>
      <c r="E452" s="5" t="n"/>
      <c r="F452" s="14" t="n"/>
      <c r="G452" s="13" t="n"/>
      <c r="H452" s="5" t="n"/>
      <c r="I452" s="17" t="n"/>
      <c r="J452" s="5" t="n"/>
      <c r="K452" s="19">
        <f>IF(A452&amp;""="","",IFERROR(INDEX('الخدمات'!$B$6:$B$55,MATCH(E452&amp;"",'الخدمات'!$A$6:$A$55,0)),"غير مسعّرة"))</f>
        <v/>
      </c>
      <c r="L452" s="19">
        <f>IF(ISNUMBER(K452),ROUND(N(F452)*K452,2),"")</f>
        <v/>
      </c>
      <c r="M452" s="19">
        <f>IF(L452="","",ROUND(L452-N(I452),2))</f>
        <v/>
      </c>
      <c r="N452" s="18">
        <f>IF(OR(A452&amp;""="",H452="تم التسليم",NOT(ISNUMBER(G452))),"",'الإعدادات'!$B$4-G452)</f>
        <v/>
      </c>
      <c r="O452" s="6">
        <f>IF(A452&amp;""="","",IF(NOT(ISNUMBER(K452)),"خدمة غير مسعّرة",IF(H452="تم التسليم",IF(M452&gt;0,"مسلّم وعليه متبقي",""),IF(N452="","",IF(H452="جاهز",IF(N452&gt;='الإعدادات'!$B$5,"متأخر الاستلام",""),IF(N452&gt;0,"متأخر الغسيل",""))))))</f>
        <v/>
      </c>
      <c r="P452" s="18">
        <f>IF(O452="متأخر الاستلام",COUNTIFS($O$6:$O$1505,"متأخر الاستلام",$N$6:$N$1505,"&gt;"&amp;N452)+COUNTIFS($O$6:O452,"متأخر الاستلام",$N$6:N452,N452),"")</f>
        <v/>
      </c>
    </row>
    <row r="453">
      <c r="A453" s="5" t="n"/>
      <c r="B453" s="13" t="n"/>
      <c r="C453" s="5" t="n"/>
      <c r="D453" s="20" t="n"/>
      <c r="E453" s="5" t="n"/>
      <c r="F453" s="14" t="n"/>
      <c r="G453" s="13" t="n"/>
      <c r="H453" s="5" t="n"/>
      <c r="I453" s="17" t="n"/>
      <c r="J453" s="5" t="n"/>
      <c r="K453" s="19">
        <f>IF(A453&amp;""="","",IFERROR(INDEX('الخدمات'!$B$6:$B$55,MATCH(E453&amp;"",'الخدمات'!$A$6:$A$55,0)),"غير مسعّرة"))</f>
        <v/>
      </c>
      <c r="L453" s="19">
        <f>IF(ISNUMBER(K453),ROUND(N(F453)*K453,2),"")</f>
        <v/>
      </c>
      <c r="M453" s="19">
        <f>IF(L453="","",ROUND(L453-N(I453),2))</f>
        <v/>
      </c>
      <c r="N453" s="18">
        <f>IF(OR(A453&amp;""="",H453="تم التسليم",NOT(ISNUMBER(G453))),"",'الإعدادات'!$B$4-G453)</f>
        <v/>
      </c>
      <c r="O453" s="6">
        <f>IF(A453&amp;""="","",IF(NOT(ISNUMBER(K453)),"خدمة غير مسعّرة",IF(H453="تم التسليم",IF(M453&gt;0,"مسلّم وعليه متبقي",""),IF(N453="","",IF(H453="جاهز",IF(N453&gt;='الإعدادات'!$B$5,"متأخر الاستلام",""),IF(N453&gt;0,"متأخر الغسيل",""))))))</f>
        <v/>
      </c>
      <c r="P453" s="18">
        <f>IF(O453="متأخر الاستلام",COUNTIFS($O$6:$O$1505,"متأخر الاستلام",$N$6:$N$1505,"&gt;"&amp;N453)+COUNTIFS($O$6:O453,"متأخر الاستلام",$N$6:N453,N453),"")</f>
        <v/>
      </c>
    </row>
    <row r="454">
      <c r="A454" s="5" t="n"/>
      <c r="B454" s="13" t="n"/>
      <c r="C454" s="5" t="n"/>
      <c r="D454" s="20" t="n"/>
      <c r="E454" s="5" t="n"/>
      <c r="F454" s="14" t="n"/>
      <c r="G454" s="13" t="n"/>
      <c r="H454" s="5" t="n"/>
      <c r="I454" s="17" t="n"/>
      <c r="J454" s="5" t="n"/>
      <c r="K454" s="19">
        <f>IF(A454&amp;""="","",IFERROR(INDEX('الخدمات'!$B$6:$B$55,MATCH(E454&amp;"",'الخدمات'!$A$6:$A$55,0)),"غير مسعّرة"))</f>
        <v/>
      </c>
      <c r="L454" s="19">
        <f>IF(ISNUMBER(K454),ROUND(N(F454)*K454,2),"")</f>
        <v/>
      </c>
      <c r="M454" s="19">
        <f>IF(L454="","",ROUND(L454-N(I454),2))</f>
        <v/>
      </c>
      <c r="N454" s="18">
        <f>IF(OR(A454&amp;""="",H454="تم التسليم",NOT(ISNUMBER(G454))),"",'الإعدادات'!$B$4-G454)</f>
        <v/>
      </c>
      <c r="O454" s="6">
        <f>IF(A454&amp;""="","",IF(NOT(ISNUMBER(K454)),"خدمة غير مسعّرة",IF(H454="تم التسليم",IF(M454&gt;0,"مسلّم وعليه متبقي",""),IF(N454="","",IF(H454="جاهز",IF(N454&gt;='الإعدادات'!$B$5,"متأخر الاستلام",""),IF(N454&gt;0,"متأخر الغسيل",""))))))</f>
        <v/>
      </c>
      <c r="P454" s="18">
        <f>IF(O454="متأخر الاستلام",COUNTIFS($O$6:$O$1505,"متأخر الاستلام",$N$6:$N$1505,"&gt;"&amp;N454)+COUNTIFS($O$6:O454,"متأخر الاستلام",$N$6:N454,N454),"")</f>
        <v/>
      </c>
    </row>
    <row r="455">
      <c r="A455" s="5" t="n"/>
      <c r="B455" s="13" t="n"/>
      <c r="C455" s="5" t="n"/>
      <c r="D455" s="20" t="n"/>
      <c r="E455" s="5" t="n"/>
      <c r="F455" s="14" t="n"/>
      <c r="G455" s="13" t="n"/>
      <c r="H455" s="5" t="n"/>
      <c r="I455" s="17" t="n"/>
      <c r="J455" s="5" t="n"/>
      <c r="K455" s="19">
        <f>IF(A455&amp;""="","",IFERROR(INDEX('الخدمات'!$B$6:$B$55,MATCH(E455&amp;"",'الخدمات'!$A$6:$A$55,0)),"غير مسعّرة"))</f>
        <v/>
      </c>
      <c r="L455" s="19">
        <f>IF(ISNUMBER(K455),ROUND(N(F455)*K455,2),"")</f>
        <v/>
      </c>
      <c r="M455" s="19">
        <f>IF(L455="","",ROUND(L455-N(I455),2))</f>
        <v/>
      </c>
      <c r="N455" s="18">
        <f>IF(OR(A455&amp;""="",H455="تم التسليم",NOT(ISNUMBER(G455))),"",'الإعدادات'!$B$4-G455)</f>
        <v/>
      </c>
      <c r="O455" s="6">
        <f>IF(A455&amp;""="","",IF(NOT(ISNUMBER(K455)),"خدمة غير مسعّرة",IF(H455="تم التسليم",IF(M455&gt;0,"مسلّم وعليه متبقي",""),IF(N455="","",IF(H455="جاهز",IF(N455&gt;='الإعدادات'!$B$5,"متأخر الاستلام",""),IF(N455&gt;0,"متأخر الغسيل",""))))))</f>
        <v/>
      </c>
      <c r="P455" s="18">
        <f>IF(O455="متأخر الاستلام",COUNTIFS($O$6:$O$1505,"متأخر الاستلام",$N$6:$N$1505,"&gt;"&amp;N455)+COUNTIFS($O$6:O455,"متأخر الاستلام",$N$6:N455,N455),"")</f>
        <v/>
      </c>
    </row>
    <row r="456">
      <c r="A456" s="5" t="n"/>
      <c r="B456" s="13" t="n"/>
      <c r="C456" s="5" t="n"/>
      <c r="D456" s="20" t="n"/>
      <c r="E456" s="5" t="n"/>
      <c r="F456" s="14" t="n"/>
      <c r="G456" s="13" t="n"/>
      <c r="H456" s="5" t="n"/>
      <c r="I456" s="17" t="n"/>
      <c r="J456" s="5" t="n"/>
      <c r="K456" s="19">
        <f>IF(A456&amp;""="","",IFERROR(INDEX('الخدمات'!$B$6:$B$55,MATCH(E456&amp;"",'الخدمات'!$A$6:$A$55,0)),"غير مسعّرة"))</f>
        <v/>
      </c>
      <c r="L456" s="19">
        <f>IF(ISNUMBER(K456),ROUND(N(F456)*K456,2),"")</f>
        <v/>
      </c>
      <c r="M456" s="19">
        <f>IF(L456="","",ROUND(L456-N(I456),2))</f>
        <v/>
      </c>
      <c r="N456" s="18">
        <f>IF(OR(A456&amp;""="",H456="تم التسليم",NOT(ISNUMBER(G456))),"",'الإعدادات'!$B$4-G456)</f>
        <v/>
      </c>
      <c r="O456" s="6">
        <f>IF(A456&amp;""="","",IF(NOT(ISNUMBER(K456)),"خدمة غير مسعّرة",IF(H456="تم التسليم",IF(M456&gt;0,"مسلّم وعليه متبقي",""),IF(N456="","",IF(H456="جاهز",IF(N456&gt;='الإعدادات'!$B$5,"متأخر الاستلام",""),IF(N456&gt;0,"متأخر الغسيل",""))))))</f>
        <v/>
      </c>
      <c r="P456" s="18">
        <f>IF(O456="متأخر الاستلام",COUNTIFS($O$6:$O$1505,"متأخر الاستلام",$N$6:$N$1505,"&gt;"&amp;N456)+COUNTIFS($O$6:O456,"متأخر الاستلام",$N$6:N456,N456),"")</f>
        <v/>
      </c>
    </row>
    <row r="457">
      <c r="A457" s="5" t="n"/>
      <c r="B457" s="13" t="n"/>
      <c r="C457" s="5" t="n"/>
      <c r="D457" s="20" t="n"/>
      <c r="E457" s="5" t="n"/>
      <c r="F457" s="14" t="n"/>
      <c r="G457" s="13" t="n"/>
      <c r="H457" s="5" t="n"/>
      <c r="I457" s="17" t="n"/>
      <c r="J457" s="5" t="n"/>
      <c r="K457" s="19">
        <f>IF(A457&amp;""="","",IFERROR(INDEX('الخدمات'!$B$6:$B$55,MATCH(E457&amp;"",'الخدمات'!$A$6:$A$55,0)),"غير مسعّرة"))</f>
        <v/>
      </c>
      <c r="L457" s="19">
        <f>IF(ISNUMBER(K457),ROUND(N(F457)*K457,2),"")</f>
        <v/>
      </c>
      <c r="M457" s="19">
        <f>IF(L457="","",ROUND(L457-N(I457),2))</f>
        <v/>
      </c>
      <c r="N457" s="18">
        <f>IF(OR(A457&amp;""="",H457="تم التسليم",NOT(ISNUMBER(G457))),"",'الإعدادات'!$B$4-G457)</f>
        <v/>
      </c>
      <c r="O457" s="6">
        <f>IF(A457&amp;""="","",IF(NOT(ISNUMBER(K457)),"خدمة غير مسعّرة",IF(H457="تم التسليم",IF(M457&gt;0,"مسلّم وعليه متبقي",""),IF(N457="","",IF(H457="جاهز",IF(N457&gt;='الإعدادات'!$B$5,"متأخر الاستلام",""),IF(N457&gt;0,"متأخر الغسيل",""))))))</f>
        <v/>
      </c>
      <c r="P457" s="18">
        <f>IF(O457="متأخر الاستلام",COUNTIFS($O$6:$O$1505,"متأخر الاستلام",$N$6:$N$1505,"&gt;"&amp;N457)+COUNTIFS($O$6:O457,"متأخر الاستلام",$N$6:N457,N457),"")</f>
        <v/>
      </c>
    </row>
    <row r="458">
      <c r="A458" s="5" t="n"/>
      <c r="B458" s="13" t="n"/>
      <c r="C458" s="5" t="n"/>
      <c r="D458" s="20" t="n"/>
      <c r="E458" s="5" t="n"/>
      <c r="F458" s="14" t="n"/>
      <c r="G458" s="13" t="n"/>
      <c r="H458" s="5" t="n"/>
      <c r="I458" s="17" t="n"/>
      <c r="J458" s="5" t="n"/>
      <c r="K458" s="19">
        <f>IF(A458&amp;""="","",IFERROR(INDEX('الخدمات'!$B$6:$B$55,MATCH(E458&amp;"",'الخدمات'!$A$6:$A$55,0)),"غير مسعّرة"))</f>
        <v/>
      </c>
      <c r="L458" s="19">
        <f>IF(ISNUMBER(K458),ROUND(N(F458)*K458,2),"")</f>
        <v/>
      </c>
      <c r="M458" s="19">
        <f>IF(L458="","",ROUND(L458-N(I458),2))</f>
        <v/>
      </c>
      <c r="N458" s="18">
        <f>IF(OR(A458&amp;""="",H458="تم التسليم",NOT(ISNUMBER(G458))),"",'الإعدادات'!$B$4-G458)</f>
        <v/>
      </c>
      <c r="O458" s="6">
        <f>IF(A458&amp;""="","",IF(NOT(ISNUMBER(K458)),"خدمة غير مسعّرة",IF(H458="تم التسليم",IF(M458&gt;0,"مسلّم وعليه متبقي",""),IF(N458="","",IF(H458="جاهز",IF(N458&gt;='الإعدادات'!$B$5,"متأخر الاستلام",""),IF(N458&gt;0,"متأخر الغسيل",""))))))</f>
        <v/>
      </c>
      <c r="P458" s="18">
        <f>IF(O458="متأخر الاستلام",COUNTIFS($O$6:$O$1505,"متأخر الاستلام",$N$6:$N$1505,"&gt;"&amp;N458)+COUNTIFS($O$6:O458,"متأخر الاستلام",$N$6:N458,N458),"")</f>
        <v/>
      </c>
    </row>
    <row r="459">
      <c r="A459" s="5" t="n"/>
      <c r="B459" s="13" t="n"/>
      <c r="C459" s="5" t="n"/>
      <c r="D459" s="20" t="n"/>
      <c r="E459" s="5" t="n"/>
      <c r="F459" s="14" t="n"/>
      <c r="G459" s="13" t="n"/>
      <c r="H459" s="5" t="n"/>
      <c r="I459" s="17" t="n"/>
      <c r="J459" s="5" t="n"/>
      <c r="K459" s="19">
        <f>IF(A459&amp;""="","",IFERROR(INDEX('الخدمات'!$B$6:$B$55,MATCH(E459&amp;"",'الخدمات'!$A$6:$A$55,0)),"غير مسعّرة"))</f>
        <v/>
      </c>
      <c r="L459" s="19">
        <f>IF(ISNUMBER(K459),ROUND(N(F459)*K459,2),"")</f>
        <v/>
      </c>
      <c r="M459" s="19">
        <f>IF(L459="","",ROUND(L459-N(I459),2))</f>
        <v/>
      </c>
      <c r="N459" s="18">
        <f>IF(OR(A459&amp;""="",H459="تم التسليم",NOT(ISNUMBER(G459))),"",'الإعدادات'!$B$4-G459)</f>
        <v/>
      </c>
      <c r="O459" s="6">
        <f>IF(A459&amp;""="","",IF(NOT(ISNUMBER(K459)),"خدمة غير مسعّرة",IF(H459="تم التسليم",IF(M459&gt;0,"مسلّم وعليه متبقي",""),IF(N459="","",IF(H459="جاهز",IF(N459&gt;='الإعدادات'!$B$5,"متأخر الاستلام",""),IF(N459&gt;0,"متأخر الغسيل",""))))))</f>
        <v/>
      </c>
      <c r="P459" s="18">
        <f>IF(O459="متأخر الاستلام",COUNTIFS($O$6:$O$1505,"متأخر الاستلام",$N$6:$N$1505,"&gt;"&amp;N459)+COUNTIFS($O$6:O459,"متأخر الاستلام",$N$6:N459,N459),"")</f>
        <v/>
      </c>
    </row>
    <row r="460">
      <c r="A460" s="5" t="n"/>
      <c r="B460" s="13" t="n"/>
      <c r="C460" s="5" t="n"/>
      <c r="D460" s="20" t="n"/>
      <c r="E460" s="5" t="n"/>
      <c r="F460" s="14" t="n"/>
      <c r="G460" s="13" t="n"/>
      <c r="H460" s="5" t="n"/>
      <c r="I460" s="17" t="n"/>
      <c r="J460" s="5" t="n"/>
      <c r="K460" s="19">
        <f>IF(A460&amp;""="","",IFERROR(INDEX('الخدمات'!$B$6:$B$55,MATCH(E460&amp;"",'الخدمات'!$A$6:$A$55,0)),"غير مسعّرة"))</f>
        <v/>
      </c>
      <c r="L460" s="19">
        <f>IF(ISNUMBER(K460),ROUND(N(F460)*K460,2),"")</f>
        <v/>
      </c>
      <c r="M460" s="19">
        <f>IF(L460="","",ROUND(L460-N(I460),2))</f>
        <v/>
      </c>
      <c r="N460" s="18">
        <f>IF(OR(A460&amp;""="",H460="تم التسليم",NOT(ISNUMBER(G460))),"",'الإعدادات'!$B$4-G460)</f>
        <v/>
      </c>
      <c r="O460" s="6">
        <f>IF(A460&amp;""="","",IF(NOT(ISNUMBER(K460)),"خدمة غير مسعّرة",IF(H460="تم التسليم",IF(M460&gt;0,"مسلّم وعليه متبقي",""),IF(N460="","",IF(H460="جاهز",IF(N460&gt;='الإعدادات'!$B$5,"متأخر الاستلام",""),IF(N460&gt;0,"متأخر الغسيل",""))))))</f>
        <v/>
      </c>
      <c r="P460" s="18">
        <f>IF(O460="متأخر الاستلام",COUNTIFS($O$6:$O$1505,"متأخر الاستلام",$N$6:$N$1505,"&gt;"&amp;N460)+COUNTIFS($O$6:O460,"متأخر الاستلام",$N$6:N460,N460),"")</f>
        <v/>
      </c>
    </row>
    <row r="461">
      <c r="A461" s="5" t="n"/>
      <c r="B461" s="13" t="n"/>
      <c r="C461" s="5" t="n"/>
      <c r="D461" s="20" t="n"/>
      <c r="E461" s="5" t="n"/>
      <c r="F461" s="14" t="n"/>
      <c r="G461" s="13" t="n"/>
      <c r="H461" s="5" t="n"/>
      <c r="I461" s="17" t="n"/>
      <c r="J461" s="5" t="n"/>
      <c r="K461" s="19">
        <f>IF(A461&amp;""="","",IFERROR(INDEX('الخدمات'!$B$6:$B$55,MATCH(E461&amp;"",'الخدمات'!$A$6:$A$55,0)),"غير مسعّرة"))</f>
        <v/>
      </c>
      <c r="L461" s="19">
        <f>IF(ISNUMBER(K461),ROUND(N(F461)*K461,2),"")</f>
        <v/>
      </c>
      <c r="M461" s="19">
        <f>IF(L461="","",ROUND(L461-N(I461),2))</f>
        <v/>
      </c>
      <c r="N461" s="18">
        <f>IF(OR(A461&amp;""="",H461="تم التسليم",NOT(ISNUMBER(G461))),"",'الإعدادات'!$B$4-G461)</f>
        <v/>
      </c>
      <c r="O461" s="6">
        <f>IF(A461&amp;""="","",IF(NOT(ISNUMBER(K461)),"خدمة غير مسعّرة",IF(H461="تم التسليم",IF(M461&gt;0,"مسلّم وعليه متبقي",""),IF(N461="","",IF(H461="جاهز",IF(N461&gt;='الإعدادات'!$B$5,"متأخر الاستلام",""),IF(N461&gt;0,"متأخر الغسيل",""))))))</f>
        <v/>
      </c>
      <c r="P461" s="18">
        <f>IF(O461="متأخر الاستلام",COUNTIFS($O$6:$O$1505,"متأخر الاستلام",$N$6:$N$1505,"&gt;"&amp;N461)+COUNTIFS($O$6:O461,"متأخر الاستلام",$N$6:N461,N461),"")</f>
        <v/>
      </c>
    </row>
    <row r="462">
      <c r="A462" s="5" t="n"/>
      <c r="B462" s="13" t="n"/>
      <c r="C462" s="5" t="n"/>
      <c r="D462" s="20" t="n"/>
      <c r="E462" s="5" t="n"/>
      <c r="F462" s="14" t="n"/>
      <c r="G462" s="13" t="n"/>
      <c r="H462" s="5" t="n"/>
      <c r="I462" s="17" t="n"/>
      <c r="J462" s="5" t="n"/>
      <c r="K462" s="19">
        <f>IF(A462&amp;""="","",IFERROR(INDEX('الخدمات'!$B$6:$B$55,MATCH(E462&amp;"",'الخدمات'!$A$6:$A$55,0)),"غير مسعّرة"))</f>
        <v/>
      </c>
      <c r="L462" s="19">
        <f>IF(ISNUMBER(K462),ROUND(N(F462)*K462,2),"")</f>
        <v/>
      </c>
      <c r="M462" s="19">
        <f>IF(L462="","",ROUND(L462-N(I462),2))</f>
        <v/>
      </c>
      <c r="N462" s="18">
        <f>IF(OR(A462&amp;""="",H462="تم التسليم",NOT(ISNUMBER(G462))),"",'الإعدادات'!$B$4-G462)</f>
        <v/>
      </c>
      <c r="O462" s="6">
        <f>IF(A462&amp;""="","",IF(NOT(ISNUMBER(K462)),"خدمة غير مسعّرة",IF(H462="تم التسليم",IF(M462&gt;0,"مسلّم وعليه متبقي",""),IF(N462="","",IF(H462="جاهز",IF(N462&gt;='الإعدادات'!$B$5,"متأخر الاستلام",""),IF(N462&gt;0,"متأخر الغسيل",""))))))</f>
        <v/>
      </c>
      <c r="P462" s="18">
        <f>IF(O462="متأخر الاستلام",COUNTIFS($O$6:$O$1505,"متأخر الاستلام",$N$6:$N$1505,"&gt;"&amp;N462)+COUNTIFS($O$6:O462,"متأخر الاستلام",$N$6:N462,N462),"")</f>
        <v/>
      </c>
    </row>
    <row r="463">
      <c r="A463" s="5" t="n"/>
      <c r="B463" s="13" t="n"/>
      <c r="C463" s="5" t="n"/>
      <c r="D463" s="20" t="n"/>
      <c r="E463" s="5" t="n"/>
      <c r="F463" s="14" t="n"/>
      <c r="G463" s="13" t="n"/>
      <c r="H463" s="5" t="n"/>
      <c r="I463" s="17" t="n"/>
      <c r="J463" s="5" t="n"/>
      <c r="K463" s="19">
        <f>IF(A463&amp;""="","",IFERROR(INDEX('الخدمات'!$B$6:$B$55,MATCH(E463&amp;"",'الخدمات'!$A$6:$A$55,0)),"غير مسعّرة"))</f>
        <v/>
      </c>
      <c r="L463" s="19">
        <f>IF(ISNUMBER(K463),ROUND(N(F463)*K463,2),"")</f>
        <v/>
      </c>
      <c r="M463" s="19">
        <f>IF(L463="","",ROUND(L463-N(I463),2))</f>
        <v/>
      </c>
      <c r="N463" s="18">
        <f>IF(OR(A463&amp;""="",H463="تم التسليم",NOT(ISNUMBER(G463))),"",'الإعدادات'!$B$4-G463)</f>
        <v/>
      </c>
      <c r="O463" s="6">
        <f>IF(A463&amp;""="","",IF(NOT(ISNUMBER(K463)),"خدمة غير مسعّرة",IF(H463="تم التسليم",IF(M463&gt;0,"مسلّم وعليه متبقي",""),IF(N463="","",IF(H463="جاهز",IF(N463&gt;='الإعدادات'!$B$5,"متأخر الاستلام",""),IF(N463&gt;0,"متأخر الغسيل",""))))))</f>
        <v/>
      </c>
      <c r="P463" s="18">
        <f>IF(O463="متأخر الاستلام",COUNTIFS($O$6:$O$1505,"متأخر الاستلام",$N$6:$N$1505,"&gt;"&amp;N463)+COUNTIFS($O$6:O463,"متأخر الاستلام",$N$6:N463,N463),"")</f>
        <v/>
      </c>
    </row>
    <row r="464">
      <c r="A464" s="5" t="n"/>
      <c r="B464" s="13" t="n"/>
      <c r="C464" s="5" t="n"/>
      <c r="D464" s="20" t="n"/>
      <c r="E464" s="5" t="n"/>
      <c r="F464" s="14" t="n"/>
      <c r="G464" s="13" t="n"/>
      <c r="H464" s="5" t="n"/>
      <c r="I464" s="17" t="n"/>
      <c r="J464" s="5" t="n"/>
      <c r="K464" s="19">
        <f>IF(A464&amp;""="","",IFERROR(INDEX('الخدمات'!$B$6:$B$55,MATCH(E464&amp;"",'الخدمات'!$A$6:$A$55,0)),"غير مسعّرة"))</f>
        <v/>
      </c>
      <c r="L464" s="19">
        <f>IF(ISNUMBER(K464),ROUND(N(F464)*K464,2),"")</f>
        <v/>
      </c>
      <c r="M464" s="19">
        <f>IF(L464="","",ROUND(L464-N(I464),2))</f>
        <v/>
      </c>
      <c r="N464" s="18">
        <f>IF(OR(A464&amp;""="",H464="تم التسليم",NOT(ISNUMBER(G464))),"",'الإعدادات'!$B$4-G464)</f>
        <v/>
      </c>
      <c r="O464" s="6">
        <f>IF(A464&amp;""="","",IF(NOT(ISNUMBER(K464)),"خدمة غير مسعّرة",IF(H464="تم التسليم",IF(M464&gt;0,"مسلّم وعليه متبقي",""),IF(N464="","",IF(H464="جاهز",IF(N464&gt;='الإعدادات'!$B$5,"متأخر الاستلام",""),IF(N464&gt;0,"متأخر الغسيل",""))))))</f>
        <v/>
      </c>
      <c r="P464" s="18">
        <f>IF(O464="متأخر الاستلام",COUNTIFS($O$6:$O$1505,"متأخر الاستلام",$N$6:$N$1505,"&gt;"&amp;N464)+COUNTIFS($O$6:O464,"متأخر الاستلام",$N$6:N464,N464),"")</f>
        <v/>
      </c>
    </row>
    <row r="465">
      <c r="A465" s="5" t="n"/>
      <c r="B465" s="13" t="n"/>
      <c r="C465" s="5" t="n"/>
      <c r="D465" s="20" t="n"/>
      <c r="E465" s="5" t="n"/>
      <c r="F465" s="14" t="n"/>
      <c r="G465" s="13" t="n"/>
      <c r="H465" s="5" t="n"/>
      <c r="I465" s="17" t="n"/>
      <c r="J465" s="5" t="n"/>
      <c r="K465" s="19">
        <f>IF(A465&amp;""="","",IFERROR(INDEX('الخدمات'!$B$6:$B$55,MATCH(E465&amp;"",'الخدمات'!$A$6:$A$55,0)),"غير مسعّرة"))</f>
        <v/>
      </c>
      <c r="L465" s="19">
        <f>IF(ISNUMBER(K465),ROUND(N(F465)*K465,2),"")</f>
        <v/>
      </c>
      <c r="M465" s="19">
        <f>IF(L465="","",ROUND(L465-N(I465),2))</f>
        <v/>
      </c>
      <c r="N465" s="18">
        <f>IF(OR(A465&amp;""="",H465="تم التسليم",NOT(ISNUMBER(G465))),"",'الإعدادات'!$B$4-G465)</f>
        <v/>
      </c>
      <c r="O465" s="6">
        <f>IF(A465&amp;""="","",IF(NOT(ISNUMBER(K465)),"خدمة غير مسعّرة",IF(H465="تم التسليم",IF(M465&gt;0,"مسلّم وعليه متبقي",""),IF(N465="","",IF(H465="جاهز",IF(N465&gt;='الإعدادات'!$B$5,"متأخر الاستلام",""),IF(N465&gt;0,"متأخر الغسيل",""))))))</f>
        <v/>
      </c>
      <c r="P465" s="18">
        <f>IF(O465="متأخر الاستلام",COUNTIFS($O$6:$O$1505,"متأخر الاستلام",$N$6:$N$1505,"&gt;"&amp;N465)+COUNTIFS($O$6:O465,"متأخر الاستلام",$N$6:N465,N465),"")</f>
        <v/>
      </c>
    </row>
    <row r="466">
      <c r="A466" s="5" t="n"/>
      <c r="B466" s="13" t="n"/>
      <c r="C466" s="5" t="n"/>
      <c r="D466" s="20" t="n"/>
      <c r="E466" s="5" t="n"/>
      <c r="F466" s="14" t="n"/>
      <c r="G466" s="13" t="n"/>
      <c r="H466" s="5" t="n"/>
      <c r="I466" s="17" t="n"/>
      <c r="J466" s="5" t="n"/>
      <c r="K466" s="19">
        <f>IF(A466&amp;""="","",IFERROR(INDEX('الخدمات'!$B$6:$B$55,MATCH(E466&amp;"",'الخدمات'!$A$6:$A$55,0)),"غير مسعّرة"))</f>
        <v/>
      </c>
      <c r="L466" s="19">
        <f>IF(ISNUMBER(K466),ROUND(N(F466)*K466,2),"")</f>
        <v/>
      </c>
      <c r="M466" s="19">
        <f>IF(L466="","",ROUND(L466-N(I466),2))</f>
        <v/>
      </c>
      <c r="N466" s="18">
        <f>IF(OR(A466&amp;""="",H466="تم التسليم",NOT(ISNUMBER(G466))),"",'الإعدادات'!$B$4-G466)</f>
        <v/>
      </c>
      <c r="O466" s="6">
        <f>IF(A466&amp;""="","",IF(NOT(ISNUMBER(K466)),"خدمة غير مسعّرة",IF(H466="تم التسليم",IF(M466&gt;0,"مسلّم وعليه متبقي",""),IF(N466="","",IF(H466="جاهز",IF(N466&gt;='الإعدادات'!$B$5,"متأخر الاستلام",""),IF(N466&gt;0,"متأخر الغسيل",""))))))</f>
        <v/>
      </c>
      <c r="P466" s="18">
        <f>IF(O466="متأخر الاستلام",COUNTIFS($O$6:$O$1505,"متأخر الاستلام",$N$6:$N$1505,"&gt;"&amp;N466)+COUNTIFS($O$6:O466,"متأخر الاستلام",$N$6:N466,N466),"")</f>
        <v/>
      </c>
    </row>
    <row r="467">
      <c r="A467" s="5" t="n"/>
      <c r="B467" s="13" t="n"/>
      <c r="C467" s="5" t="n"/>
      <c r="D467" s="20" t="n"/>
      <c r="E467" s="5" t="n"/>
      <c r="F467" s="14" t="n"/>
      <c r="G467" s="13" t="n"/>
      <c r="H467" s="5" t="n"/>
      <c r="I467" s="17" t="n"/>
      <c r="J467" s="5" t="n"/>
      <c r="K467" s="19">
        <f>IF(A467&amp;""="","",IFERROR(INDEX('الخدمات'!$B$6:$B$55,MATCH(E467&amp;"",'الخدمات'!$A$6:$A$55,0)),"غير مسعّرة"))</f>
        <v/>
      </c>
      <c r="L467" s="19">
        <f>IF(ISNUMBER(K467),ROUND(N(F467)*K467,2),"")</f>
        <v/>
      </c>
      <c r="M467" s="19">
        <f>IF(L467="","",ROUND(L467-N(I467),2))</f>
        <v/>
      </c>
      <c r="N467" s="18">
        <f>IF(OR(A467&amp;""="",H467="تم التسليم",NOT(ISNUMBER(G467))),"",'الإعدادات'!$B$4-G467)</f>
        <v/>
      </c>
      <c r="O467" s="6">
        <f>IF(A467&amp;""="","",IF(NOT(ISNUMBER(K467)),"خدمة غير مسعّرة",IF(H467="تم التسليم",IF(M467&gt;0,"مسلّم وعليه متبقي",""),IF(N467="","",IF(H467="جاهز",IF(N467&gt;='الإعدادات'!$B$5,"متأخر الاستلام",""),IF(N467&gt;0,"متأخر الغسيل",""))))))</f>
        <v/>
      </c>
      <c r="P467" s="18">
        <f>IF(O467="متأخر الاستلام",COUNTIFS($O$6:$O$1505,"متأخر الاستلام",$N$6:$N$1505,"&gt;"&amp;N467)+COUNTIFS($O$6:O467,"متأخر الاستلام",$N$6:N467,N467),"")</f>
        <v/>
      </c>
    </row>
    <row r="468">
      <c r="A468" s="5" t="n"/>
      <c r="B468" s="13" t="n"/>
      <c r="C468" s="5" t="n"/>
      <c r="D468" s="20" t="n"/>
      <c r="E468" s="5" t="n"/>
      <c r="F468" s="14" t="n"/>
      <c r="G468" s="13" t="n"/>
      <c r="H468" s="5" t="n"/>
      <c r="I468" s="17" t="n"/>
      <c r="J468" s="5" t="n"/>
      <c r="K468" s="19">
        <f>IF(A468&amp;""="","",IFERROR(INDEX('الخدمات'!$B$6:$B$55,MATCH(E468&amp;"",'الخدمات'!$A$6:$A$55,0)),"غير مسعّرة"))</f>
        <v/>
      </c>
      <c r="L468" s="19">
        <f>IF(ISNUMBER(K468),ROUND(N(F468)*K468,2),"")</f>
        <v/>
      </c>
      <c r="M468" s="19">
        <f>IF(L468="","",ROUND(L468-N(I468),2))</f>
        <v/>
      </c>
      <c r="N468" s="18">
        <f>IF(OR(A468&amp;""="",H468="تم التسليم",NOT(ISNUMBER(G468))),"",'الإعدادات'!$B$4-G468)</f>
        <v/>
      </c>
      <c r="O468" s="6">
        <f>IF(A468&amp;""="","",IF(NOT(ISNUMBER(K468)),"خدمة غير مسعّرة",IF(H468="تم التسليم",IF(M468&gt;0,"مسلّم وعليه متبقي",""),IF(N468="","",IF(H468="جاهز",IF(N468&gt;='الإعدادات'!$B$5,"متأخر الاستلام",""),IF(N468&gt;0,"متأخر الغسيل",""))))))</f>
        <v/>
      </c>
      <c r="P468" s="18">
        <f>IF(O468="متأخر الاستلام",COUNTIFS($O$6:$O$1505,"متأخر الاستلام",$N$6:$N$1505,"&gt;"&amp;N468)+COUNTIFS($O$6:O468,"متأخر الاستلام",$N$6:N468,N468),"")</f>
        <v/>
      </c>
    </row>
    <row r="469">
      <c r="A469" s="5" t="n"/>
      <c r="B469" s="13" t="n"/>
      <c r="C469" s="5" t="n"/>
      <c r="D469" s="20" t="n"/>
      <c r="E469" s="5" t="n"/>
      <c r="F469" s="14" t="n"/>
      <c r="G469" s="13" t="n"/>
      <c r="H469" s="5" t="n"/>
      <c r="I469" s="17" t="n"/>
      <c r="J469" s="5" t="n"/>
      <c r="K469" s="19">
        <f>IF(A469&amp;""="","",IFERROR(INDEX('الخدمات'!$B$6:$B$55,MATCH(E469&amp;"",'الخدمات'!$A$6:$A$55,0)),"غير مسعّرة"))</f>
        <v/>
      </c>
      <c r="L469" s="19">
        <f>IF(ISNUMBER(K469),ROUND(N(F469)*K469,2),"")</f>
        <v/>
      </c>
      <c r="M469" s="19">
        <f>IF(L469="","",ROUND(L469-N(I469),2))</f>
        <v/>
      </c>
      <c r="N469" s="18">
        <f>IF(OR(A469&amp;""="",H469="تم التسليم",NOT(ISNUMBER(G469))),"",'الإعدادات'!$B$4-G469)</f>
        <v/>
      </c>
      <c r="O469" s="6">
        <f>IF(A469&amp;""="","",IF(NOT(ISNUMBER(K469)),"خدمة غير مسعّرة",IF(H469="تم التسليم",IF(M469&gt;0,"مسلّم وعليه متبقي",""),IF(N469="","",IF(H469="جاهز",IF(N469&gt;='الإعدادات'!$B$5,"متأخر الاستلام",""),IF(N469&gt;0,"متأخر الغسيل",""))))))</f>
        <v/>
      </c>
      <c r="P469" s="18">
        <f>IF(O469="متأخر الاستلام",COUNTIFS($O$6:$O$1505,"متأخر الاستلام",$N$6:$N$1505,"&gt;"&amp;N469)+COUNTIFS($O$6:O469,"متأخر الاستلام",$N$6:N469,N469),"")</f>
        <v/>
      </c>
    </row>
    <row r="470">
      <c r="A470" s="5" t="n"/>
      <c r="B470" s="13" t="n"/>
      <c r="C470" s="5" t="n"/>
      <c r="D470" s="20" t="n"/>
      <c r="E470" s="5" t="n"/>
      <c r="F470" s="14" t="n"/>
      <c r="G470" s="13" t="n"/>
      <c r="H470" s="5" t="n"/>
      <c r="I470" s="17" t="n"/>
      <c r="J470" s="5" t="n"/>
      <c r="K470" s="19">
        <f>IF(A470&amp;""="","",IFERROR(INDEX('الخدمات'!$B$6:$B$55,MATCH(E470&amp;"",'الخدمات'!$A$6:$A$55,0)),"غير مسعّرة"))</f>
        <v/>
      </c>
      <c r="L470" s="19">
        <f>IF(ISNUMBER(K470),ROUND(N(F470)*K470,2),"")</f>
        <v/>
      </c>
      <c r="M470" s="19">
        <f>IF(L470="","",ROUND(L470-N(I470),2))</f>
        <v/>
      </c>
      <c r="N470" s="18">
        <f>IF(OR(A470&amp;""="",H470="تم التسليم",NOT(ISNUMBER(G470))),"",'الإعدادات'!$B$4-G470)</f>
        <v/>
      </c>
      <c r="O470" s="6">
        <f>IF(A470&amp;""="","",IF(NOT(ISNUMBER(K470)),"خدمة غير مسعّرة",IF(H470="تم التسليم",IF(M470&gt;0,"مسلّم وعليه متبقي",""),IF(N470="","",IF(H470="جاهز",IF(N470&gt;='الإعدادات'!$B$5,"متأخر الاستلام",""),IF(N470&gt;0,"متأخر الغسيل",""))))))</f>
        <v/>
      </c>
      <c r="P470" s="18">
        <f>IF(O470="متأخر الاستلام",COUNTIFS($O$6:$O$1505,"متأخر الاستلام",$N$6:$N$1505,"&gt;"&amp;N470)+COUNTIFS($O$6:O470,"متأخر الاستلام",$N$6:N470,N470),"")</f>
        <v/>
      </c>
    </row>
    <row r="471">
      <c r="A471" s="5" t="n"/>
      <c r="B471" s="13" t="n"/>
      <c r="C471" s="5" t="n"/>
      <c r="D471" s="20" t="n"/>
      <c r="E471" s="5" t="n"/>
      <c r="F471" s="14" t="n"/>
      <c r="G471" s="13" t="n"/>
      <c r="H471" s="5" t="n"/>
      <c r="I471" s="17" t="n"/>
      <c r="J471" s="5" t="n"/>
      <c r="K471" s="19">
        <f>IF(A471&amp;""="","",IFERROR(INDEX('الخدمات'!$B$6:$B$55,MATCH(E471&amp;"",'الخدمات'!$A$6:$A$55,0)),"غير مسعّرة"))</f>
        <v/>
      </c>
      <c r="L471" s="19">
        <f>IF(ISNUMBER(K471),ROUND(N(F471)*K471,2),"")</f>
        <v/>
      </c>
      <c r="M471" s="19">
        <f>IF(L471="","",ROUND(L471-N(I471),2))</f>
        <v/>
      </c>
      <c r="N471" s="18">
        <f>IF(OR(A471&amp;""="",H471="تم التسليم",NOT(ISNUMBER(G471))),"",'الإعدادات'!$B$4-G471)</f>
        <v/>
      </c>
      <c r="O471" s="6">
        <f>IF(A471&amp;""="","",IF(NOT(ISNUMBER(K471)),"خدمة غير مسعّرة",IF(H471="تم التسليم",IF(M471&gt;0,"مسلّم وعليه متبقي",""),IF(N471="","",IF(H471="جاهز",IF(N471&gt;='الإعدادات'!$B$5,"متأخر الاستلام",""),IF(N471&gt;0,"متأخر الغسيل",""))))))</f>
        <v/>
      </c>
      <c r="P471" s="18">
        <f>IF(O471="متأخر الاستلام",COUNTIFS($O$6:$O$1505,"متأخر الاستلام",$N$6:$N$1505,"&gt;"&amp;N471)+COUNTIFS($O$6:O471,"متأخر الاستلام",$N$6:N471,N471),"")</f>
        <v/>
      </c>
    </row>
    <row r="472">
      <c r="A472" s="5" t="n"/>
      <c r="B472" s="13" t="n"/>
      <c r="C472" s="5" t="n"/>
      <c r="D472" s="20" t="n"/>
      <c r="E472" s="5" t="n"/>
      <c r="F472" s="14" t="n"/>
      <c r="G472" s="13" t="n"/>
      <c r="H472" s="5" t="n"/>
      <c r="I472" s="17" t="n"/>
      <c r="J472" s="5" t="n"/>
      <c r="K472" s="19">
        <f>IF(A472&amp;""="","",IFERROR(INDEX('الخدمات'!$B$6:$B$55,MATCH(E472&amp;"",'الخدمات'!$A$6:$A$55,0)),"غير مسعّرة"))</f>
        <v/>
      </c>
      <c r="L472" s="19">
        <f>IF(ISNUMBER(K472),ROUND(N(F472)*K472,2),"")</f>
        <v/>
      </c>
      <c r="M472" s="19">
        <f>IF(L472="","",ROUND(L472-N(I472),2))</f>
        <v/>
      </c>
      <c r="N472" s="18">
        <f>IF(OR(A472&amp;""="",H472="تم التسليم",NOT(ISNUMBER(G472))),"",'الإعدادات'!$B$4-G472)</f>
        <v/>
      </c>
      <c r="O472" s="6">
        <f>IF(A472&amp;""="","",IF(NOT(ISNUMBER(K472)),"خدمة غير مسعّرة",IF(H472="تم التسليم",IF(M472&gt;0,"مسلّم وعليه متبقي",""),IF(N472="","",IF(H472="جاهز",IF(N472&gt;='الإعدادات'!$B$5,"متأخر الاستلام",""),IF(N472&gt;0,"متأخر الغسيل",""))))))</f>
        <v/>
      </c>
      <c r="P472" s="18">
        <f>IF(O472="متأخر الاستلام",COUNTIFS($O$6:$O$1505,"متأخر الاستلام",$N$6:$N$1505,"&gt;"&amp;N472)+COUNTIFS($O$6:O472,"متأخر الاستلام",$N$6:N472,N472),"")</f>
        <v/>
      </c>
    </row>
    <row r="473">
      <c r="A473" s="5" t="n"/>
      <c r="B473" s="13" t="n"/>
      <c r="C473" s="5" t="n"/>
      <c r="D473" s="20" t="n"/>
      <c r="E473" s="5" t="n"/>
      <c r="F473" s="14" t="n"/>
      <c r="G473" s="13" t="n"/>
      <c r="H473" s="5" t="n"/>
      <c r="I473" s="17" t="n"/>
      <c r="J473" s="5" t="n"/>
      <c r="K473" s="19">
        <f>IF(A473&amp;""="","",IFERROR(INDEX('الخدمات'!$B$6:$B$55,MATCH(E473&amp;"",'الخدمات'!$A$6:$A$55,0)),"غير مسعّرة"))</f>
        <v/>
      </c>
      <c r="L473" s="19">
        <f>IF(ISNUMBER(K473),ROUND(N(F473)*K473,2),"")</f>
        <v/>
      </c>
      <c r="M473" s="19">
        <f>IF(L473="","",ROUND(L473-N(I473),2))</f>
        <v/>
      </c>
      <c r="N473" s="18">
        <f>IF(OR(A473&amp;""="",H473="تم التسليم",NOT(ISNUMBER(G473))),"",'الإعدادات'!$B$4-G473)</f>
        <v/>
      </c>
      <c r="O473" s="6">
        <f>IF(A473&amp;""="","",IF(NOT(ISNUMBER(K473)),"خدمة غير مسعّرة",IF(H473="تم التسليم",IF(M473&gt;0,"مسلّم وعليه متبقي",""),IF(N473="","",IF(H473="جاهز",IF(N473&gt;='الإعدادات'!$B$5,"متأخر الاستلام",""),IF(N473&gt;0,"متأخر الغسيل",""))))))</f>
        <v/>
      </c>
      <c r="P473" s="18">
        <f>IF(O473="متأخر الاستلام",COUNTIFS($O$6:$O$1505,"متأخر الاستلام",$N$6:$N$1505,"&gt;"&amp;N473)+COUNTIFS($O$6:O473,"متأخر الاستلام",$N$6:N473,N473),"")</f>
        <v/>
      </c>
    </row>
    <row r="474">
      <c r="A474" s="5" t="n"/>
      <c r="B474" s="13" t="n"/>
      <c r="C474" s="5" t="n"/>
      <c r="D474" s="20" t="n"/>
      <c r="E474" s="5" t="n"/>
      <c r="F474" s="14" t="n"/>
      <c r="G474" s="13" t="n"/>
      <c r="H474" s="5" t="n"/>
      <c r="I474" s="17" t="n"/>
      <c r="J474" s="5" t="n"/>
      <c r="K474" s="19">
        <f>IF(A474&amp;""="","",IFERROR(INDEX('الخدمات'!$B$6:$B$55,MATCH(E474&amp;"",'الخدمات'!$A$6:$A$55,0)),"غير مسعّرة"))</f>
        <v/>
      </c>
      <c r="L474" s="19">
        <f>IF(ISNUMBER(K474),ROUND(N(F474)*K474,2),"")</f>
        <v/>
      </c>
      <c r="M474" s="19">
        <f>IF(L474="","",ROUND(L474-N(I474),2))</f>
        <v/>
      </c>
      <c r="N474" s="18">
        <f>IF(OR(A474&amp;""="",H474="تم التسليم",NOT(ISNUMBER(G474))),"",'الإعدادات'!$B$4-G474)</f>
        <v/>
      </c>
      <c r="O474" s="6">
        <f>IF(A474&amp;""="","",IF(NOT(ISNUMBER(K474)),"خدمة غير مسعّرة",IF(H474="تم التسليم",IF(M474&gt;0,"مسلّم وعليه متبقي",""),IF(N474="","",IF(H474="جاهز",IF(N474&gt;='الإعدادات'!$B$5,"متأخر الاستلام",""),IF(N474&gt;0,"متأخر الغسيل",""))))))</f>
        <v/>
      </c>
      <c r="P474" s="18">
        <f>IF(O474="متأخر الاستلام",COUNTIFS($O$6:$O$1505,"متأخر الاستلام",$N$6:$N$1505,"&gt;"&amp;N474)+COUNTIFS($O$6:O474,"متأخر الاستلام",$N$6:N474,N474),"")</f>
        <v/>
      </c>
    </row>
    <row r="475">
      <c r="A475" s="5" t="n"/>
      <c r="B475" s="13" t="n"/>
      <c r="C475" s="5" t="n"/>
      <c r="D475" s="20" t="n"/>
      <c r="E475" s="5" t="n"/>
      <c r="F475" s="14" t="n"/>
      <c r="G475" s="13" t="n"/>
      <c r="H475" s="5" t="n"/>
      <c r="I475" s="17" t="n"/>
      <c r="J475" s="5" t="n"/>
      <c r="K475" s="19">
        <f>IF(A475&amp;""="","",IFERROR(INDEX('الخدمات'!$B$6:$B$55,MATCH(E475&amp;"",'الخدمات'!$A$6:$A$55,0)),"غير مسعّرة"))</f>
        <v/>
      </c>
      <c r="L475" s="19">
        <f>IF(ISNUMBER(K475),ROUND(N(F475)*K475,2),"")</f>
        <v/>
      </c>
      <c r="M475" s="19">
        <f>IF(L475="","",ROUND(L475-N(I475),2))</f>
        <v/>
      </c>
      <c r="N475" s="18">
        <f>IF(OR(A475&amp;""="",H475="تم التسليم",NOT(ISNUMBER(G475))),"",'الإعدادات'!$B$4-G475)</f>
        <v/>
      </c>
      <c r="O475" s="6">
        <f>IF(A475&amp;""="","",IF(NOT(ISNUMBER(K475)),"خدمة غير مسعّرة",IF(H475="تم التسليم",IF(M475&gt;0,"مسلّم وعليه متبقي",""),IF(N475="","",IF(H475="جاهز",IF(N475&gt;='الإعدادات'!$B$5,"متأخر الاستلام",""),IF(N475&gt;0,"متأخر الغسيل",""))))))</f>
        <v/>
      </c>
      <c r="P475" s="18">
        <f>IF(O475="متأخر الاستلام",COUNTIFS($O$6:$O$1505,"متأخر الاستلام",$N$6:$N$1505,"&gt;"&amp;N475)+COUNTIFS($O$6:O475,"متأخر الاستلام",$N$6:N475,N475),"")</f>
        <v/>
      </c>
    </row>
    <row r="476">
      <c r="A476" s="5" t="n"/>
      <c r="B476" s="13" t="n"/>
      <c r="C476" s="5" t="n"/>
      <c r="D476" s="20" t="n"/>
      <c r="E476" s="5" t="n"/>
      <c r="F476" s="14" t="n"/>
      <c r="G476" s="13" t="n"/>
      <c r="H476" s="5" t="n"/>
      <c r="I476" s="17" t="n"/>
      <c r="J476" s="5" t="n"/>
      <c r="K476" s="19">
        <f>IF(A476&amp;""="","",IFERROR(INDEX('الخدمات'!$B$6:$B$55,MATCH(E476&amp;"",'الخدمات'!$A$6:$A$55,0)),"غير مسعّرة"))</f>
        <v/>
      </c>
      <c r="L476" s="19">
        <f>IF(ISNUMBER(K476),ROUND(N(F476)*K476,2),"")</f>
        <v/>
      </c>
      <c r="M476" s="19">
        <f>IF(L476="","",ROUND(L476-N(I476),2))</f>
        <v/>
      </c>
      <c r="N476" s="18">
        <f>IF(OR(A476&amp;""="",H476="تم التسليم",NOT(ISNUMBER(G476))),"",'الإعدادات'!$B$4-G476)</f>
        <v/>
      </c>
      <c r="O476" s="6">
        <f>IF(A476&amp;""="","",IF(NOT(ISNUMBER(K476)),"خدمة غير مسعّرة",IF(H476="تم التسليم",IF(M476&gt;0,"مسلّم وعليه متبقي",""),IF(N476="","",IF(H476="جاهز",IF(N476&gt;='الإعدادات'!$B$5,"متأخر الاستلام",""),IF(N476&gt;0,"متأخر الغسيل",""))))))</f>
        <v/>
      </c>
      <c r="P476" s="18">
        <f>IF(O476="متأخر الاستلام",COUNTIFS($O$6:$O$1505,"متأخر الاستلام",$N$6:$N$1505,"&gt;"&amp;N476)+COUNTIFS($O$6:O476,"متأخر الاستلام",$N$6:N476,N476),"")</f>
        <v/>
      </c>
    </row>
    <row r="477">
      <c r="A477" s="5" t="n"/>
      <c r="B477" s="13" t="n"/>
      <c r="C477" s="5" t="n"/>
      <c r="D477" s="20" t="n"/>
      <c r="E477" s="5" t="n"/>
      <c r="F477" s="14" t="n"/>
      <c r="G477" s="13" t="n"/>
      <c r="H477" s="5" t="n"/>
      <c r="I477" s="17" t="n"/>
      <c r="J477" s="5" t="n"/>
      <c r="K477" s="19">
        <f>IF(A477&amp;""="","",IFERROR(INDEX('الخدمات'!$B$6:$B$55,MATCH(E477&amp;"",'الخدمات'!$A$6:$A$55,0)),"غير مسعّرة"))</f>
        <v/>
      </c>
      <c r="L477" s="19">
        <f>IF(ISNUMBER(K477),ROUND(N(F477)*K477,2),"")</f>
        <v/>
      </c>
      <c r="M477" s="19">
        <f>IF(L477="","",ROUND(L477-N(I477),2))</f>
        <v/>
      </c>
      <c r="N477" s="18">
        <f>IF(OR(A477&amp;""="",H477="تم التسليم",NOT(ISNUMBER(G477))),"",'الإعدادات'!$B$4-G477)</f>
        <v/>
      </c>
      <c r="O477" s="6">
        <f>IF(A477&amp;""="","",IF(NOT(ISNUMBER(K477)),"خدمة غير مسعّرة",IF(H477="تم التسليم",IF(M477&gt;0,"مسلّم وعليه متبقي",""),IF(N477="","",IF(H477="جاهز",IF(N477&gt;='الإعدادات'!$B$5,"متأخر الاستلام",""),IF(N477&gt;0,"متأخر الغسيل",""))))))</f>
        <v/>
      </c>
      <c r="P477" s="18">
        <f>IF(O477="متأخر الاستلام",COUNTIFS($O$6:$O$1505,"متأخر الاستلام",$N$6:$N$1505,"&gt;"&amp;N477)+COUNTIFS($O$6:O477,"متأخر الاستلام",$N$6:N477,N477),"")</f>
        <v/>
      </c>
    </row>
    <row r="478">
      <c r="A478" s="5" t="n"/>
      <c r="B478" s="13" t="n"/>
      <c r="C478" s="5" t="n"/>
      <c r="D478" s="20" t="n"/>
      <c r="E478" s="5" t="n"/>
      <c r="F478" s="14" t="n"/>
      <c r="G478" s="13" t="n"/>
      <c r="H478" s="5" t="n"/>
      <c r="I478" s="17" t="n"/>
      <c r="J478" s="5" t="n"/>
      <c r="K478" s="19">
        <f>IF(A478&amp;""="","",IFERROR(INDEX('الخدمات'!$B$6:$B$55,MATCH(E478&amp;"",'الخدمات'!$A$6:$A$55,0)),"غير مسعّرة"))</f>
        <v/>
      </c>
      <c r="L478" s="19">
        <f>IF(ISNUMBER(K478),ROUND(N(F478)*K478,2),"")</f>
        <v/>
      </c>
      <c r="M478" s="19">
        <f>IF(L478="","",ROUND(L478-N(I478),2))</f>
        <v/>
      </c>
      <c r="N478" s="18">
        <f>IF(OR(A478&amp;""="",H478="تم التسليم",NOT(ISNUMBER(G478))),"",'الإعدادات'!$B$4-G478)</f>
        <v/>
      </c>
      <c r="O478" s="6">
        <f>IF(A478&amp;""="","",IF(NOT(ISNUMBER(K478)),"خدمة غير مسعّرة",IF(H478="تم التسليم",IF(M478&gt;0,"مسلّم وعليه متبقي",""),IF(N478="","",IF(H478="جاهز",IF(N478&gt;='الإعدادات'!$B$5,"متأخر الاستلام",""),IF(N478&gt;0,"متأخر الغسيل",""))))))</f>
        <v/>
      </c>
      <c r="P478" s="18">
        <f>IF(O478="متأخر الاستلام",COUNTIFS($O$6:$O$1505,"متأخر الاستلام",$N$6:$N$1505,"&gt;"&amp;N478)+COUNTIFS($O$6:O478,"متأخر الاستلام",$N$6:N478,N478),"")</f>
        <v/>
      </c>
    </row>
    <row r="479">
      <c r="A479" s="5" t="n"/>
      <c r="B479" s="13" t="n"/>
      <c r="C479" s="5" t="n"/>
      <c r="D479" s="20" t="n"/>
      <c r="E479" s="5" t="n"/>
      <c r="F479" s="14" t="n"/>
      <c r="G479" s="13" t="n"/>
      <c r="H479" s="5" t="n"/>
      <c r="I479" s="17" t="n"/>
      <c r="J479" s="5" t="n"/>
      <c r="K479" s="19">
        <f>IF(A479&amp;""="","",IFERROR(INDEX('الخدمات'!$B$6:$B$55,MATCH(E479&amp;"",'الخدمات'!$A$6:$A$55,0)),"غير مسعّرة"))</f>
        <v/>
      </c>
      <c r="L479" s="19">
        <f>IF(ISNUMBER(K479),ROUND(N(F479)*K479,2),"")</f>
        <v/>
      </c>
      <c r="M479" s="19">
        <f>IF(L479="","",ROUND(L479-N(I479),2))</f>
        <v/>
      </c>
      <c r="N479" s="18">
        <f>IF(OR(A479&amp;""="",H479="تم التسليم",NOT(ISNUMBER(G479))),"",'الإعدادات'!$B$4-G479)</f>
        <v/>
      </c>
      <c r="O479" s="6">
        <f>IF(A479&amp;""="","",IF(NOT(ISNUMBER(K479)),"خدمة غير مسعّرة",IF(H479="تم التسليم",IF(M479&gt;0,"مسلّم وعليه متبقي",""),IF(N479="","",IF(H479="جاهز",IF(N479&gt;='الإعدادات'!$B$5,"متأخر الاستلام",""),IF(N479&gt;0,"متأخر الغسيل",""))))))</f>
        <v/>
      </c>
      <c r="P479" s="18">
        <f>IF(O479="متأخر الاستلام",COUNTIFS($O$6:$O$1505,"متأخر الاستلام",$N$6:$N$1505,"&gt;"&amp;N479)+COUNTIFS($O$6:O479,"متأخر الاستلام",$N$6:N479,N479),"")</f>
        <v/>
      </c>
    </row>
    <row r="480">
      <c r="A480" s="5" t="n"/>
      <c r="B480" s="13" t="n"/>
      <c r="C480" s="5" t="n"/>
      <c r="D480" s="20" t="n"/>
      <c r="E480" s="5" t="n"/>
      <c r="F480" s="14" t="n"/>
      <c r="G480" s="13" t="n"/>
      <c r="H480" s="5" t="n"/>
      <c r="I480" s="17" t="n"/>
      <c r="J480" s="5" t="n"/>
      <c r="K480" s="19">
        <f>IF(A480&amp;""="","",IFERROR(INDEX('الخدمات'!$B$6:$B$55,MATCH(E480&amp;"",'الخدمات'!$A$6:$A$55,0)),"غير مسعّرة"))</f>
        <v/>
      </c>
      <c r="L480" s="19">
        <f>IF(ISNUMBER(K480),ROUND(N(F480)*K480,2),"")</f>
        <v/>
      </c>
      <c r="M480" s="19">
        <f>IF(L480="","",ROUND(L480-N(I480),2))</f>
        <v/>
      </c>
      <c r="N480" s="18">
        <f>IF(OR(A480&amp;""="",H480="تم التسليم",NOT(ISNUMBER(G480))),"",'الإعدادات'!$B$4-G480)</f>
        <v/>
      </c>
      <c r="O480" s="6">
        <f>IF(A480&amp;""="","",IF(NOT(ISNUMBER(K480)),"خدمة غير مسعّرة",IF(H480="تم التسليم",IF(M480&gt;0,"مسلّم وعليه متبقي",""),IF(N480="","",IF(H480="جاهز",IF(N480&gt;='الإعدادات'!$B$5,"متأخر الاستلام",""),IF(N480&gt;0,"متأخر الغسيل",""))))))</f>
        <v/>
      </c>
      <c r="P480" s="18">
        <f>IF(O480="متأخر الاستلام",COUNTIFS($O$6:$O$1505,"متأخر الاستلام",$N$6:$N$1505,"&gt;"&amp;N480)+COUNTIFS($O$6:O480,"متأخر الاستلام",$N$6:N480,N480),"")</f>
        <v/>
      </c>
    </row>
    <row r="481">
      <c r="A481" s="5" t="n"/>
      <c r="B481" s="13" t="n"/>
      <c r="C481" s="5" t="n"/>
      <c r="D481" s="20" t="n"/>
      <c r="E481" s="5" t="n"/>
      <c r="F481" s="14" t="n"/>
      <c r="G481" s="13" t="n"/>
      <c r="H481" s="5" t="n"/>
      <c r="I481" s="17" t="n"/>
      <c r="J481" s="5" t="n"/>
      <c r="K481" s="19">
        <f>IF(A481&amp;""="","",IFERROR(INDEX('الخدمات'!$B$6:$B$55,MATCH(E481&amp;"",'الخدمات'!$A$6:$A$55,0)),"غير مسعّرة"))</f>
        <v/>
      </c>
      <c r="L481" s="19">
        <f>IF(ISNUMBER(K481),ROUND(N(F481)*K481,2),"")</f>
        <v/>
      </c>
      <c r="M481" s="19">
        <f>IF(L481="","",ROUND(L481-N(I481),2))</f>
        <v/>
      </c>
      <c r="N481" s="18">
        <f>IF(OR(A481&amp;""="",H481="تم التسليم",NOT(ISNUMBER(G481))),"",'الإعدادات'!$B$4-G481)</f>
        <v/>
      </c>
      <c r="O481" s="6">
        <f>IF(A481&amp;""="","",IF(NOT(ISNUMBER(K481)),"خدمة غير مسعّرة",IF(H481="تم التسليم",IF(M481&gt;0,"مسلّم وعليه متبقي",""),IF(N481="","",IF(H481="جاهز",IF(N481&gt;='الإعدادات'!$B$5,"متأخر الاستلام",""),IF(N481&gt;0,"متأخر الغسيل",""))))))</f>
        <v/>
      </c>
      <c r="P481" s="18">
        <f>IF(O481="متأخر الاستلام",COUNTIFS($O$6:$O$1505,"متأخر الاستلام",$N$6:$N$1505,"&gt;"&amp;N481)+COUNTIFS($O$6:O481,"متأخر الاستلام",$N$6:N481,N481),"")</f>
        <v/>
      </c>
    </row>
    <row r="482">
      <c r="A482" s="5" t="n"/>
      <c r="B482" s="13" t="n"/>
      <c r="C482" s="5" t="n"/>
      <c r="D482" s="20" t="n"/>
      <c r="E482" s="5" t="n"/>
      <c r="F482" s="14" t="n"/>
      <c r="G482" s="13" t="n"/>
      <c r="H482" s="5" t="n"/>
      <c r="I482" s="17" t="n"/>
      <c r="J482" s="5" t="n"/>
      <c r="K482" s="19">
        <f>IF(A482&amp;""="","",IFERROR(INDEX('الخدمات'!$B$6:$B$55,MATCH(E482&amp;"",'الخدمات'!$A$6:$A$55,0)),"غير مسعّرة"))</f>
        <v/>
      </c>
      <c r="L482" s="19">
        <f>IF(ISNUMBER(K482),ROUND(N(F482)*K482,2),"")</f>
        <v/>
      </c>
      <c r="M482" s="19">
        <f>IF(L482="","",ROUND(L482-N(I482),2))</f>
        <v/>
      </c>
      <c r="N482" s="18">
        <f>IF(OR(A482&amp;""="",H482="تم التسليم",NOT(ISNUMBER(G482))),"",'الإعدادات'!$B$4-G482)</f>
        <v/>
      </c>
      <c r="O482" s="6">
        <f>IF(A482&amp;""="","",IF(NOT(ISNUMBER(K482)),"خدمة غير مسعّرة",IF(H482="تم التسليم",IF(M482&gt;0,"مسلّم وعليه متبقي",""),IF(N482="","",IF(H482="جاهز",IF(N482&gt;='الإعدادات'!$B$5,"متأخر الاستلام",""),IF(N482&gt;0,"متأخر الغسيل",""))))))</f>
        <v/>
      </c>
      <c r="P482" s="18">
        <f>IF(O482="متأخر الاستلام",COUNTIFS($O$6:$O$1505,"متأخر الاستلام",$N$6:$N$1505,"&gt;"&amp;N482)+COUNTIFS($O$6:O482,"متأخر الاستلام",$N$6:N482,N482),"")</f>
        <v/>
      </c>
    </row>
    <row r="483">
      <c r="A483" s="5" t="n"/>
      <c r="B483" s="13" t="n"/>
      <c r="C483" s="5" t="n"/>
      <c r="D483" s="20" t="n"/>
      <c r="E483" s="5" t="n"/>
      <c r="F483" s="14" t="n"/>
      <c r="G483" s="13" t="n"/>
      <c r="H483" s="5" t="n"/>
      <c r="I483" s="17" t="n"/>
      <c r="J483" s="5" t="n"/>
      <c r="K483" s="19">
        <f>IF(A483&amp;""="","",IFERROR(INDEX('الخدمات'!$B$6:$B$55,MATCH(E483&amp;"",'الخدمات'!$A$6:$A$55,0)),"غير مسعّرة"))</f>
        <v/>
      </c>
      <c r="L483" s="19">
        <f>IF(ISNUMBER(K483),ROUND(N(F483)*K483,2),"")</f>
        <v/>
      </c>
      <c r="M483" s="19">
        <f>IF(L483="","",ROUND(L483-N(I483),2))</f>
        <v/>
      </c>
      <c r="N483" s="18">
        <f>IF(OR(A483&amp;""="",H483="تم التسليم",NOT(ISNUMBER(G483))),"",'الإعدادات'!$B$4-G483)</f>
        <v/>
      </c>
      <c r="O483" s="6">
        <f>IF(A483&amp;""="","",IF(NOT(ISNUMBER(K483)),"خدمة غير مسعّرة",IF(H483="تم التسليم",IF(M483&gt;0,"مسلّم وعليه متبقي",""),IF(N483="","",IF(H483="جاهز",IF(N483&gt;='الإعدادات'!$B$5,"متأخر الاستلام",""),IF(N483&gt;0,"متأخر الغسيل",""))))))</f>
        <v/>
      </c>
      <c r="P483" s="18">
        <f>IF(O483="متأخر الاستلام",COUNTIFS($O$6:$O$1505,"متأخر الاستلام",$N$6:$N$1505,"&gt;"&amp;N483)+COUNTIFS($O$6:O483,"متأخر الاستلام",$N$6:N483,N483),"")</f>
        <v/>
      </c>
    </row>
    <row r="484">
      <c r="A484" s="5" t="n"/>
      <c r="B484" s="13" t="n"/>
      <c r="C484" s="5" t="n"/>
      <c r="D484" s="20" t="n"/>
      <c r="E484" s="5" t="n"/>
      <c r="F484" s="14" t="n"/>
      <c r="G484" s="13" t="n"/>
      <c r="H484" s="5" t="n"/>
      <c r="I484" s="17" t="n"/>
      <c r="J484" s="5" t="n"/>
      <c r="K484" s="19">
        <f>IF(A484&amp;""="","",IFERROR(INDEX('الخدمات'!$B$6:$B$55,MATCH(E484&amp;"",'الخدمات'!$A$6:$A$55,0)),"غير مسعّرة"))</f>
        <v/>
      </c>
      <c r="L484" s="19">
        <f>IF(ISNUMBER(K484),ROUND(N(F484)*K484,2),"")</f>
        <v/>
      </c>
      <c r="M484" s="19">
        <f>IF(L484="","",ROUND(L484-N(I484),2))</f>
        <v/>
      </c>
      <c r="N484" s="18">
        <f>IF(OR(A484&amp;""="",H484="تم التسليم",NOT(ISNUMBER(G484))),"",'الإعدادات'!$B$4-G484)</f>
        <v/>
      </c>
      <c r="O484" s="6">
        <f>IF(A484&amp;""="","",IF(NOT(ISNUMBER(K484)),"خدمة غير مسعّرة",IF(H484="تم التسليم",IF(M484&gt;0,"مسلّم وعليه متبقي",""),IF(N484="","",IF(H484="جاهز",IF(N484&gt;='الإعدادات'!$B$5,"متأخر الاستلام",""),IF(N484&gt;0,"متأخر الغسيل",""))))))</f>
        <v/>
      </c>
      <c r="P484" s="18">
        <f>IF(O484="متأخر الاستلام",COUNTIFS($O$6:$O$1505,"متأخر الاستلام",$N$6:$N$1505,"&gt;"&amp;N484)+COUNTIFS($O$6:O484,"متأخر الاستلام",$N$6:N484,N484),"")</f>
        <v/>
      </c>
    </row>
    <row r="485">
      <c r="A485" s="5" t="n"/>
      <c r="B485" s="13" t="n"/>
      <c r="C485" s="5" t="n"/>
      <c r="D485" s="20" t="n"/>
      <c r="E485" s="5" t="n"/>
      <c r="F485" s="14" t="n"/>
      <c r="G485" s="13" t="n"/>
      <c r="H485" s="5" t="n"/>
      <c r="I485" s="17" t="n"/>
      <c r="J485" s="5" t="n"/>
      <c r="K485" s="19">
        <f>IF(A485&amp;""="","",IFERROR(INDEX('الخدمات'!$B$6:$B$55,MATCH(E485&amp;"",'الخدمات'!$A$6:$A$55,0)),"غير مسعّرة"))</f>
        <v/>
      </c>
      <c r="L485" s="19">
        <f>IF(ISNUMBER(K485),ROUND(N(F485)*K485,2),"")</f>
        <v/>
      </c>
      <c r="M485" s="19">
        <f>IF(L485="","",ROUND(L485-N(I485),2))</f>
        <v/>
      </c>
      <c r="N485" s="18">
        <f>IF(OR(A485&amp;""="",H485="تم التسليم",NOT(ISNUMBER(G485))),"",'الإعدادات'!$B$4-G485)</f>
        <v/>
      </c>
      <c r="O485" s="6">
        <f>IF(A485&amp;""="","",IF(NOT(ISNUMBER(K485)),"خدمة غير مسعّرة",IF(H485="تم التسليم",IF(M485&gt;0,"مسلّم وعليه متبقي",""),IF(N485="","",IF(H485="جاهز",IF(N485&gt;='الإعدادات'!$B$5,"متأخر الاستلام",""),IF(N485&gt;0,"متأخر الغسيل",""))))))</f>
        <v/>
      </c>
      <c r="P485" s="18">
        <f>IF(O485="متأخر الاستلام",COUNTIFS($O$6:$O$1505,"متأخر الاستلام",$N$6:$N$1505,"&gt;"&amp;N485)+COUNTIFS($O$6:O485,"متأخر الاستلام",$N$6:N485,N485),"")</f>
        <v/>
      </c>
    </row>
    <row r="486">
      <c r="A486" s="5" t="n"/>
      <c r="B486" s="13" t="n"/>
      <c r="C486" s="5" t="n"/>
      <c r="D486" s="20" t="n"/>
      <c r="E486" s="5" t="n"/>
      <c r="F486" s="14" t="n"/>
      <c r="G486" s="13" t="n"/>
      <c r="H486" s="5" t="n"/>
      <c r="I486" s="17" t="n"/>
      <c r="J486" s="5" t="n"/>
      <c r="K486" s="19">
        <f>IF(A486&amp;""="","",IFERROR(INDEX('الخدمات'!$B$6:$B$55,MATCH(E486&amp;"",'الخدمات'!$A$6:$A$55,0)),"غير مسعّرة"))</f>
        <v/>
      </c>
      <c r="L486" s="19">
        <f>IF(ISNUMBER(K486),ROUND(N(F486)*K486,2),"")</f>
        <v/>
      </c>
      <c r="M486" s="19">
        <f>IF(L486="","",ROUND(L486-N(I486),2))</f>
        <v/>
      </c>
      <c r="N486" s="18">
        <f>IF(OR(A486&amp;""="",H486="تم التسليم",NOT(ISNUMBER(G486))),"",'الإعدادات'!$B$4-G486)</f>
        <v/>
      </c>
      <c r="O486" s="6">
        <f>IF(A486&amp;""="","",IF(NOT(ISNUMBER(K486)),"خدمة غير مسعّرة",IF(H486="تم التسليم",IF(M486&gt;0,"مسلّم وعليه متبقي",""),IF(N486="","",IF(H486="جاهز",IF(N486&gt;='الإعدادات'!$B$5,"متأخر الاستلام",""),IF(N486&gt;0,"متأخر الغسيل",""))))))</f>
        <v/>
      </c>
      <c r="P486" s="18">
        <f>IF(O486="متأخر الاستلام",COUNTIFS($O$6:$O$1505,"متأخر الاستلام",$N$6:$N$1505,"&gt;"&amp;N486)+COUNTIFS($O$6:O486,"متأخر الاستلام",$N$6:N486,N486),"")</f>
        <v/>
      </c>
    </row>
    <row r="487">
      <c r="A487" s="5" t="n"/>
      <c r="B487" s="13" t="n"/>
      <c r="C487" s="5" t="n"/>
      <c r="D487" s="20" t="n"/>
      <c r="E487" s="5" t="n"/>
      <c r="F487" s="14" t="n"/>
      <c r="G487" s="13" t="n"/>
      <c r="H487" s="5" t="n"/>
      <c r="I487" s="17" t="n"/>
      <c r="J487" s="5" t="n"/>
      <c r="K487" s="19">
        <f>IF(A487&amp;""="","",IFERROR(INDEX('الخدمات'!$B$6:$B$55,MATCH(E487&amp;"",'الخدمات'!$A$6:$A$55,0)),"غير مسعّرة"))</f>
        <v/>
      </c>
      <c r="L487" s="19">
        <f>IF(ISNUMBER(K487),ROUND(N(F487)*K487,2),"")</f>
        <v/>
      </c>
      <c r="M487" s="19">
        <f>IF(L487="","",ROUND(L487-N(I487),2))</f>
        <v/>
      </c>
      <c r="N487" s="18">
        <f>IF(OR(A487&amp;""="",H487="تم التسليم",NOT(ISNUMBER(G487))),"",'الإعدادات'!$B$4-G487)</f>
        <v/>
      </c>
      <c r="O487" s="6">
        <f>IF(A487&amp;""="","",IF(NOT(ISNUMBER(K487)),"خدمة غير مسعّرة",IF(H487="تم التسليم",IF(M487&gt;0,"مسلّم وعليه متبقي",""),IF(N487="","",IF(H487="جاهز",IF(N487&gt;='الإعدادات'!$B$5,"متأخر الاستلام",""),IF(N487&gt;0,"متأخر الغسيل",""))))))</f>
        <v/>
      </c>
      <c r="P487" s="18">
        <f>IF(O487="متأخر الاستلام",COUNTIFS($O$6:$O$1505,"متأخر الاستلام",$N$6:$N$1505,"&gt;"&amp;N487)+COUNTIFS($O$6:O487,"متأخر الاستلام",$N$6:N487,N487),"")</f>
        <v/>
      </c>
    </row>
    <row r="488">
      <c r="A488" s="5" t="n"/>
      <c r="B488" s="13" t="n"/>
      <c r="C488" s="5" t="n"/>
      <c r="D488" s="20" t="n"/>
      <c r="E488" s="5" t="n"/>
      <c r="F488" s="14" t="n"/>
      <c r="G488" s="13" t="n"/>
      <c r="H488" s="5" t="n"/>
      <c r="I488" s="17" t="n"/>
      <c r="J488" s="5" t="n"/>
      <c r="K488" s="19">
        <f>IF(A488&amp;""="","",IFERROR(INDEX('الخدمات'!$B$6:$B$55,MATCH(E488&amp;"",'الخدمات'!$A$6:$A$55,0)),"غير مسعّرة"))</f>
        <v/>
      </c>
      <c r="L488" s="19">
        <f>IF(ISNUMBER(K488),ROUND(N(F488)*K488,2),"")</f>
        <v/>
      </c>
      <c r="M488" s="19">
        <f>IF(L488="","",ROUND(L488-N(I488),2))</f>
        <v/>
      </c>
      <c r="N488" s="18">
        <f>IF(OR(A488&amp;""="",H488="تم التسليم",NOT(ISNUMBER(G488))),"",'الإعدادات'!$B$4-G488)</f>
        <v/>
      </c>
      <c r="O488" s="6">
        <f>IF(A488&amp;""="","",IF(NOT(ISNUMBER(K488)),"خدمة غير مسعّرة",IF(H488="تم التسليم",IF(M488&gt;0,"مسلّم وعليه متبقي",""),IF(N488="","",IF(H488="جاهز",IF(N488&gt;='الإعدادات'!$B$5,"متأخر الاستلام",""),IF(N488&gt;0,"متأخر الغسيل",""))))))</f>
        <v/>
      </c>
      <c r="P488" s="18">
        <f>IF(O488="متأخر الاستلام",COUNTIFS($O$6:$O$1505,"متأخر الاستلام",$N$6:$N$1505,"&gt;"&amp;N488)+COUNTIFS($O$6:O488,"متأخر الاستلام",$N$6:N488,N488),"")</f>
        <v/>
      </c>
    </row>
    <row r="489">
      <c r="A489" s="5" t="n"/>
      <c r="B489" s="13" t="n"/>
      <c r="C489" s="5" t="n"/>
      <c r="D489" s="20" t="n"/>
      <c r="E489" s="5" t="n"/>
      <c r="F489" s="14" t="n"/>
      <c r="G489" s="13" t="n"/>
      <c r="H489" s="5" t="n"/>
      <c r="I489" s="17" t="n"/>
      <c r="J489" s="5" t="n"/>
      <c r="K489" s="19">
        <f>IF(A489&amp;""="","",IFERROR(INDEX('الخدمات'!$B$6:$B$55,MATCH(E489&amp;"",'الخدمات'!$A$6:$A$55,0)),"غير مسعّرة"))</f>
        <v/>
      </c>
      <c r="L489" s="19">
        <f>IF(ISNUMBER(K489),ROUND(N(F489)*K489,2),"")</f>
        <v/>
      </c>
      <c r="M489" s="19">
        <f>IF(L489="","",ROUND(L489-N(I489),2))</f>
        <v/>
      </c>
      <c r="N489" s="18">
        <f>IF(OR(A489&amp;""="",H489="تم التسليم",NOT(ISNUMBER(G489))),"",'الإعدادات'!$B$4-G489)</f>
        <v/>
      </c>
      <c r="O489" s="6">
        <f>IF(A489&amp;""="","",IF(NOT(ISNUMBER(K489)),"خدمة غير مسعّرة",IF(H489="تم التسليم",IF(M489&gt;0,"مسلّم وعليه متبقي",""),IF(N489="","",IF(H489="جاهز",IF(N489&gt;='الإعدادات'!$B$5,"متأخر الاستلام",""),IF(N489&gt;0,"متأخر الغسيل",""))))))</f>
        <v/>
      </c>
      <c r="P489" s="18">
        <f>IF(O489="متأخر الاستلام",COUNTIFS($O$6:$O$1505,"متأخر الاستلام",$N$6:$N$1505,"&gt;"&amp;N489)+COUNTIFS($O$6:O489,"متأخر الاستلام",$N$6:N489,N489),"")</f>
        <v/>
      </c>
    </row>
    <row r="490">
      <c r="A490" s="5" t="n"/>
      <c r="B490" s="13" t="n"/>
      <c r="C490" s="5" t="n"/>
      <c r="D490" s="20" t="n"/>
      <c r="E490" s="5" t="n"/>
      <c r="F490" s="14" t="n"/>
      <c r="G490" s="13" t="n"/>
      <c r="H490" s="5" t="n"/>
      <c r="I490" s="17" t="n"/>
      <c r="J490" s="5" t="n"/>
      <c r="K490" s="19">
        <f>IF(A490&amp;""="","",IFERROR(INDEX('الخدمات'!$B$6:$B$55,MATCH(E490&amp;"",'الخدمات'!$A$6:$A$55,0)),"غير مسعّرة"))</f>
        <v/>
      </c>
      <c r="L490" s="19">
        <f>IF(ISNUMBER(K490),ROUND(N(F490)*K490,2),"")</f>
        <v/>
      </c>
      <c r="M490" s="19">
        <f>IF(L490="","",ROUND(L490-N(I490),2))</f>
        <v/>
      </c>
      <c r="N490" s="18">
        <f>IF(OR(A490&amp;""="",H490="تم التسليم",NOT(ISNUMBER(G490))),"",'الإعدادات'!$B$4-G490)</f>
        <v/>
      </c>
      <c r="O490" s="6">
        <f>IF(A490&amp;""="","",IF(NOT(ISNUMBER(K490)),"خدمة غير مسعّرة",IF(H490="تم التسليم",IF(M490&gt;0,"مسلّم وعليه متبقي",""),IF(N490="","",IF(H490="جاهز",IF(N490&gt;='الإعدادات'!$B$5,"متأخر الاستلام",""),IF(N490&gt;0,"متأخر الغسيل",""))))))</f>
        <v/>
      </c>
      <c r="P490" s="18">
        <f>IF(O490="متأخر الاستلام",COUNTIFS($O$6:$O$1505,"متأخر الاستلام",$N$6:$N$1505,"&gt;"&amp;N490)+COUNTIFS($O$6:O490,"متأخر الاستلام",$N$6:N490,N490),"")</f>
        <v/>
      </c>
    </row>
    <row r="491">
      <c r="A491" s="5" t="n"/>
      <c r="B491" s="13" t="n"/>
      <c r="C491" s="5" t="n"/>
      <c r="D491" s="20" t="n"/>
      <c r="E491" s="5" t="n"/>
      <c r="F491" s="14" t="n"/>
      <c r="G491" s="13" t="n"/>
      <c r="H491" s="5" t="n"/>
      <c r="I491" s="17" t="n"/>
      <c r="J491" s="5" t="n"/>
      <c r="K491" s="19">
        <f>IF(A491&amp;""="","",IFERROR(INDEX('الخدمات'!$B$6:$B$55,MATCH(E491&amp;"",'الخدمات'!$A$6:$A$55,0)),"غير مسعّرة"))</f>
        <v/>
      </c>
      <c r="L491" s="19">
        <f>IF(ISNUMBER(K491),ROUND(N(F491)*K491,2),"")</f>
        <v/>
      </c>
      <c r="M491" s="19">
        <f>IF(L491="","",ROUND(L491-N(I491),2))</f>
        <v/>
      </c>
      <c r="N491" s="18">
        <f>IF(OR(A491&amp;""="",H491="تم التسليم",NOT(ISNUMBER(G491))),"",'الإعدادات'!$B$4-G491)</f>
        <v/>
      </c>
      <c r="O491" s="6">
        <f>IF(A491&amp;""="","",IF(NOT(ISNUMBER(K491)),"خدمة غير مسعّرة",IF(H491="تم التسليم",IF(M491&gt;0,"مسلّم وعليه متبقي",""),IF(N491="","",IF(H491="جاهز",IF(N491&gt;='الإعدادات'!$B$5,"متأخر الاستلام",""),IF(N491&gt;0,"متأخر الغسيل",""))))))</f>
        <v/>
      </c>
      <c r="P491" s="18">
        <f>IF(O491="متأخر الاستلام",COUNTIFS($O$6:$O$1505,"متأخر الاستلام",$N$6:$N$1505,"&gt;"&amp;N491)+COUNTIFS($O$6:O491,"متأخر الاستلام",$N$6:N491,N491),"")</f>
        <v/>
      </c>
    </row>
    <row r="492">
      <c r="A492" s="5" t="n"/>
      <c r="B492" s="13" t="n"/>
      <c r="C492" s="5" t="n"/>
      <c r="D492" s="20" t="n"/>
      <c r="E492" s="5" t="n"/>
      <c r="F492" s="14" t="n"/>
      <c r="G492" s="13" t="n"/>
      <c r="H492" s="5" t="n"/>
      <c r="I492" s="17" t="n"/>
      <c r="J492" s="5" t="n"/>
      <c r="K492" s="19">
        <f>IF(A492&amp;""="","",IFERROR(INDEX('الخدمات'!$B$6:$B$55,MATCH(E492&amp;"",'الخدمات'!$A$6:$A$55,0)),"غير مسعّرة"))</f>
        <v/>
      </c>
      <c r="L492" s="19">
        <f>IF(ISNUMBER(K492),ROUND(N(F492)*K492,2),"")</f>
        <v/>
      </c>
      <c r="M492" s="19">
        <f>IF(L492="","",ROUND(L492-N(I492),2))</f>
        <v/>
      </c>
      <c r="N492" s="18">
        <f>IF(OR(A492&amp;""="",H492="تم التسليم",NOT(ISNUMBER(G492))),"",'الإعدادات'!$B$4-G492)</f>
        <v/>
      </c>
      <c r="O492" s="6">
        <f>IF(A492&amp;""="","",IF(NOT(ISNUMBER(K492)),"خدمة غير مسعّرة",IF(H492="تم التسليم",IF(M492&gt;0,"مسلّم وعليه متبقي",""),IF(N492="","",IF(H492="جاهز",IF(N492&gt;='الإعدادات'!$B$5,"متأخر الاستلام",""),IF(N492&gt;0,"متأخر الغسيل",""))))))</f>
        <v/>
      </c>
      <c r="P492" s="18">
        <f>IF(O492="متأخر الاستلام",COUNTIFS($O$6:$O$1505,"متأخر الاستلام",$N$6:$N$1505,"&gt;"&amp;N492)+COUNTIFS($O$6:O492,"متأخر الاستلام",$N$6:N492,N492),"")</f>
        <v/>
      </c>
    </row>
    <row r="493">
      <c r="A493" s="5" t="n"/>
      <c r="B493" s="13" t="n"/>
      <c r="C493" s="5" t="n"/>
      <c r="D493" s="20" t="n"/>
      <c r="E493" s="5" t="n"/>
      <c r="F493" s="14" t="n"/>
      <c r="G493" s="13" t="n"/>
      <c r="H493" s="5" t="n"/>
      <c r="I493" s="17" t="n"/>
      <c r="J493" s="5" t="n"/>
      <c r="K493" s="19">
        <f>IF(A493&amp;""="","",IFERROR(INDEX('الخدمات'!$B$6:$B$55,MATCH(E493&amp;"",'الخدمات'!$A$6:$A$55,0)),"غير مسعّرة"))</f>
        <v/>
      </c>
      <c r="L493" s="19">
        <f>IF(ISNUMBER(K493),ROUND(N(F493)*K493,2),"")</f>
        <v/>
      </c>
      <c r="M493" s="19">
        <f>IF(L493="","",ROUND(L493-N(I493),2))</f>
        <v/>
      </c>
      <c r="N493" s="18">
        <f>IF(OR(A493&amp;""="",H493="تم التسليم",NOT(ISNUMBER(G493))),"",'الإعدادات'!$B$4-G493)</f>
        <v/>
      </c>
      <c r="O493" s="6">
        <f>IF(A493&amp;""="","",IF(NOT(ISNUMBER(K493)),"خدمة غير مسعّرة",IF(H493="تم التسليم",IF(M493&gt;0,"مسلّم وعليه متبقي",""),IF(N493="","",IF(H493="جاهز",IF(N493&gt;='الإعدادات'!$B$5,"متأخر الاستلام",""),IF(N493&gt;0,"متأخر الغسيل",""))))))</f>
        <v/>
      </c>
      <c r="P493" s="18">
        <f>IF(O493="متأخر الاستلام",COUNTIFS($O$6:$O$1505,"متأخر الاستلام",$N$6:$N$1505,"&gt;"&amp;N493)+COUNTIFS($O$6:O493,"متأخر الاستلام",$N$6:N493,N493),"")</f>
        <v/>
      </c>
    </row>
    <row r="494">
      <c r="A494" s="5" t="n"/>
      <c r="B494" s="13" t="n"/>
      <c r="C494" s="5" t="n"/>
      <c r="D494" s="20" t="n"/>
      <c r="E494" s="5" t="n"/>
      <c r="F494" s="14" t="n"/>
      <c r="G494" s="13" t="n"/>
      <c r="H494" s="5" t="n"/>
      <c r="I494" s="17" t="n"/>
      <c r="J494" s="5" t="n"/>
      <c r="K494" s="19">
        <f>IF(A494&amp;""="","",IFERROR(INDEX('الخدمات'!$B$6:$B$55,MATCH(E494&amp;"",'الخدمات'!$A$6:$A$55,0)),"غير مسعّرة"))</f>
        <v/>
      </c>
      <c r="L494" s="19">
        <f>IF(ISNUMBER(K494),ROUND(N(F494)*K494,2),"")</f>
        <v/>
      </c>
      <c r="M494" s="19">
        <f>IF(L494="","",ROUND(L494-N(I494),2))</f>
        <v/>
      </c>
      <c r="N494" s="18">
        <f>IF(OR(A494&amp;""="",H494="تم التسليم",NOT(ISNUMBER(G494))),"",'الإعدادات'!$B$4-G494)</f>
        <v/>
      </c>
      <c r="O494" s="6">
        <f>IF(A494&amp;""="","",IF(NOT(ISNUMBER(K494)),"خدمة غير مسعّرة",IF(H494="تم التسليم",IF(M494&gt;0,"مسلّم وعليه متبقي",""),IF(N494="","",IF(H494="جاهز",IF(N494&gt;='الإعدادات'!$B$5,"متأخر الاستلام",""),IF(N494&gt;0,"متأخر الغسيل",""))))))</f>
        <v/>
      </c>
      <c r="P494" s="18">
        <f>IF(O494="متأخر الاستلام",COUNTIFS($O$6:$O$1505,"متأخر الاستلام",$N$6:$N$1505,"&gt;"&amp;N494)+COUNTIFS($O$6:O494,"متأخر الاستلام",$N$6:N494,N494),"")</f>
        <v/>
      </c>
    </row>
    <row r="495">
      <c r="A495" s="5" t="n"/>
      <c r="B495" s="13" t="n"/>
      <c r="C495" s="5" t="n"/>
      <c r="D495" s="20" t="n"/>
      <c r="E495" s="5" t="n"/>
      <c r="F495" s="14" t="n"/>
      <c r="G495" s="13" t="n"/>
      <c r="H495" s="5" t="n"/>
      <c r="I495" s="17" t="n"/>
      <c r="J495" s="5" t="n"/>
      <c r="K495" s="19">
        <f>IF(A495&amp;""="","",IFERROR(INDEX('الخدمات'!$B$6:$B$55,MATCH(E495&amp;"",'الخدمات'!$A$6:$A$55,0)),"غير مسعّرة"))</f>
        <v/>
      </c>
      <c r="L495" s="19">
        <f>IF(ISNUMBER(K495),ROUND(N(F495)*K495,2),"")</f>
        <v/>
      </c>
      <c r="M495" s="19">
        <f>IF(L495="","",ROUND(L495-N(I495),2))</f>
        <v/>
      </c>
      <c r="N495" s="18">
        <f>IF(OR(A495&amp;""="",H495="تم التسليم",NOT(ISNUMBER(G495))),"",'الإعدادات'!$B$4-G495)</f>
        <v/>
      </c>
      <c r="O495" s="6">
        <f>IF(A495&amp;""="","",IF(NOT(ISNUMBER(K495)),"خدمة غير مسعّرة",IF(H495="تم التسليم",IF(M495&gt;0,"مسلّم وعليه متبقي",""),IF(N495="","",IF(H495="جاهز",IF(N495&gt;='الإعدادات'!$B$5,"متأخر الاستلام",""),IF(N495&gt;0,"متأخر الغسيل",""))))))</f>
        <v/>
      </c>
      <c r="P495" s="18">
        <f>IF(O495="متأخر الاستلام",COUNTIFS($O$6:$O$1505,"متأخر الاستلام",$N$6:$N$1505,"&gt;"&amp;N495)+COUNTIFS($O$6:O495,"متأخر الاستلام",$N$6:N495,N495),"")</f>
        <v/>
      </c>
    </row>
    <row r="496">
      <c r="A496" s="5" t="n"/>
      <c r="B496" s="13" t="n"/>
      <c r="C496" s="5" t="n"/>
      <c r="D496" s="20" t="n"/>
      <c r="E496" s="5" t="n"/>
      <c r="F496" s="14" t="n"/>
      <c r="G496" s="13" t="n"/>
      <c r="H496" s="5" t="n"/>
      <c r="I496" s="17" t="n"/>
      <c r="J496" s="5" t="n"/>
      <c r="K496" s="19">
        <f>IF(A496&amp;""="","",IFERROR(INDEX('الخدمات'!$B$6:$B$55,MATCH(E496&amp;"",'الخدمات'!$A$6:$A$55,0)),"غير مسعّرة"))</f>
        <v/>
      </c>
      <c r="L496" s="19">
        <f>IF(ISNUMBER(K496),ROUND(N(F496)*K496,2),"")</f>
        <v/>
      </c>
      <c r="M496" s="19">
        <f>IF(L496="","",ROUND(L496-N(I496),2))</f>
        <v/>
      </c>
      <c r="N496" s="18">
        <f>IF(OR(A496&amp;""="",H496="تم التسليم",NOT(ISNUMBER(G496))),"",'الإعدادات'!$B$4-G496)</f>
        <v/>
      </c>
      <c r="O496" s="6">
        <f>IF(A496&amp;""="","",IF(NOT(ISNUMBER(K496)),"خدمة غير مسعّرة",IF(H496="تم التسليم",IF(M496&gt;0,"مسلّم وعليه متبقي",""),IF(N496="","",IF(H496="جاهز",IF(N496&gt;='الإعدادات'!$B$5,"متأخر الاستلام",""),IF(N496&gt;0,"متأخر الغسيل",""))))))</f>
        <v/>
      </c>
      <c r="P496" s="18">
        <f>IF(O496="متأخر الاستلام",COUNTIFS($O$6:$O$1505,"متأخر الاستلام",$N$6:$N$1505,"&gt;"&amp;N496)+COUNTIFS($O$6:O496,"متأخر الاستلام",$N$6:N496,N496),"")</f>
        <v/>
      </c>
    </row>
    <row r="497">
      <c r="A497" s="5" t="n"/>
      <c r="B497" s="13" t="n"/>
      <c r="C497" s="5" t="n"/>
      <c r="D497" s="20" t="n"/>
      <c r="E497" s="5" t="n"/>
      <c r="F497" s="14" t="n"/>
      <c r="G497" s="13" t="n"/>
      <c r="H497" s="5" t="n"/>
      <c r="I497" s="17" t="n"/>
      <c r="J497" s="5" t="n"/>
      <c r="K497" s="19">
        <f>IF(A497&amp;""="","",IFERROR(INDEX('الخدمات'!$B$6:$B$55,MATCH(E497&amp;"",'الخدمات'!$A$6:$A$55,0)),"غير مسعّرة"))</f>
        <v/>
      </c>
      <c r="L497" s="19">
        <f>IF(ISNUMBER(K497),ROUND(N(F497)*K497,2),"")</f>
        <v/>
      </c>
      <c r="M497" s="19">
        <f>IF(L497="","",ROUND(L497-N(I497),2))</f>
        <v/>
      </c>
      <c r="N497" s="18">
        <f>IF(OR(A497&amp;""="",H497="تم التسليم",NOT(ISNUMBER(G497))),"",'الإعدادات'!$B$4-G497)</f>
        <v/>
      </c>
      <c r="O497" s="6">
        <f>IF(A497&amp;""="","",IF(NOT(ISNUMBER(K497)),"خدمة غير مسعّرة",IF(H497="تم التسليم",IF(M497&gt;0,"مسلّم وعليه متبقي",""),IF(N497="","",IF(H497="جاهز",IF(N497&gt;='الإعدادات'!$B$5,"متأخر الاستلام",""),IF(N497&gt;0,"متأخر الغسيل",""))))))</f>
        <v/>
      </c>
      <c r="P497" s="18">
        <f>IF(O497="متأخر الاستلام",COUNTIFS($O$6:$O$1505,"متأخر الاستلام",$N$6:$N$1505,"&gt;"&amp;N497)+COUNTIFS($O$6:O497,"متأخر الاستلام",$N$6:N497,N497),"")</f>
        <v/>
      </c>
    </row>
    <row r="498">
      <c r="A498" s="5" t="n"/>
      <c r="B498" s="13" t="n"/>
      <c r="C498" s="5" t="n"/>
      <c r="D498" s="20" t="n"/>
      <c r="E498" s="5" t="n"/>
      <c r="F498" s="14" t="n"/>
      <c r="G498" s="13" t="n"/>
      <c r="H498" s="5" t="n"/>
      <c r="I498" s="17" t="n"/>
      <c r="J498" s="5" t="n"/>
      <c r="K498" s="19">
        <f>IF(A498&amp;""="","",IFERROR(INDEX('الخدمات'!$B$6:$B$55,MATCH(E498&amp;"",'الخدمات'!$A$6:$A$55,0)),"غير مسعّرة"))</f>
        <v/>
      </c>
      <c r="L498" s="19">
        <f>IF(ISNUMBER(K498),ROUND(N(F498)*K498,2),"")</f>
        <v/>
      </c>
      <c r="M498" s="19">
        <f>IF(L498="","",ROUND(L498-N(I498),2))</f>
        <v/>
      </c>
      <c r="N498" s="18">
        <f>IF(OR(A498&amp;""="",H498="تم التسليم",NOT(ISNUMBER(G498))),"",'الإعدادات'!$B$4-G498)</f>
        <v/>
      </c>
      <c r="O498" s="6">
        <f>IF(A498&amp;""="","",IF(NOT(ISNUMBER(K498)),"خدمة غير مسعّرة",IF(H498="تم التسليم",IF(M498&gt;0,"مسلّم وعليه متبقي",""),IF(N498="","",IF(H498="جاهز",IF(N498&gt;='الإعدادات'!$B$5,"متأخر الاستلام",""),IF(N498&gt;0,"متأخر الغسيل",""))))))</f>
        <v/>
      </c>
      <c r="P498" s="18">
        <f>IF(O498="متأخر الاستلام",COUNTIFS($O$6:$O$1505,"متأخر الاستلام",$N$6:$N$1505,"&gt;"&amp;N498)+COUNTIFS($O$6:O498,"متأخر الاستلام",$N$6:N498,N498),"")</f>
        <v/>
      </c>
    </row>
    <row r="499">
      <c r="A499" s="5" t="n"/>
      <c r="B499" s="13" t="n"/>
      <c r="C499" s="5" t="n"/>
      <c r="D499" s="20" t="n"/>
      <c r="E499" s="5" t="n"/>
      <c r="F499" s="14" t="n"/>
      <c r="G499" s="13" t="n"/>
      <c r="H499" s="5" t="n"/>
      <c r="I499" s="17" t="n"/>
      <c r="J499" s="5" t="n"/>
      <c r="K499" s="19">
        <f>IF(A499&amp;""="","",IFERROR(INDEX('الخدمات'!$B$6:$B$55,MATCH(E499&amp;"",'الخدمات'!$A$6:$A$55,0)),"غير مسعّرة"))</f>
        <v/>
      </c>
      <c r="L499" s="19">
        <f>IF(ISNUMBER(K499),ROUND(N(F499)*K499,2),"")</f>
        <v/>
      </c>
      <c r="M499" s="19">
        <f>IF(L499="","",ROUND(L499-N(I499),2))</f>
        <v/>
      </c>
      <c r="N499" s="18">
        <f>IF(OR(A499&amp;""="",H499="تم التسليم",NOT(ISNUMBER(G499))),"",'الإعدادات'!$B$4-G499)</f>
        <v/>
      </c>
      <c r="O499" s="6">
        <f>IF(A499&amp;""="","",IF(NOT(ISNUMBER(K499)),"خدمة غير مسعّرة",IF(H499="تم التسليم",IF(M499&gt;0,"مسلّم وعليه متبقي",""),IF(N499="","",IF(H499="جاهز",IF(N499&gt;='الإعدادات'!$B$5,"متأخر الاستلام",""),IF(N499&gt;0,"متأخر الغسيل",""))))))</f>
        <v/>
      </c>
      <c r="P499" s="18">
        <f>IF(O499="متأخر الاستلام",COUNTIFS($O$6:$O$1505,"متأخر الاستلام",$N$6:$N$1505,"&gt;"&amp;N499)+COUNTIFS($O$6:O499,"متأخر الاستلام",$N$6:N499,N499),"")</f>
        <v/>
      </c>
    </row>
    <row r="500">
      <c r="A500" s="5" t="n"/>
      <c r="B500" s="13" t="n"/>
      <c r="C500" s="5" t="n"/>
      <c r="D500" s="20" t="n"/>
      <c r="E500" s="5" t="n"/>
      <c r="F500" s="14" t="n"/>
      <c r="G500" s="13" t="n"/>
      <c r="H500" s="5" t="n"/>
      <c r="I500" s="17" t="n"/>
      <c r="J500" s="5" t="n"/>
      <c r="K500" s="19">
        <f>IF(A500&amp;""="","",IFERROR(INDEX('الخدمات'!$B$6:$B$55,MATCH(E500&amp;"",'الخدمات'!$A$6:$A$55,0)),"غير مسعّرة"))</f>
        <v/>
      </c>
      <c r="L500" s="19">
        <f>IF(ISNUMBER(K500),ROUND(N(F500)*K500,2),"")</f>
        <v/>
      </c>
      <c r="M500" s="19">
        <f>IF(L500="","",ROUND(L500-N(I500),2))</f>
        <v/>
      </c>
      <c r="N500" s="18">
        <f>IF(OR(A500&amp;""="",H500="تم التسليم",NOT(ISNUMBER(G500))),"",'الإعدادات'!$B$4-G500)</f>
        <v/>
      </c>
      <c r="O500" s="6">
        <f>IF(A500&amp;""="","",IF(NOT(ISNUMBER(K500)),"خدمة غير مسعّرة",IF(H500="تم التسليم",IF(M500&gt;0,"مسلّم وعليه متبقي",""),IF(N500="","",IF(H500="جاهز",IF(N500&gt;='الإعدادات'!$B$5,"متأخر الاستلام",""),IF(N500&gt;0,"متأخر الغسيل",""))))))</f>
        <v/>
      </c>
      <c r="P500" s="18">
        <f>IF(O500="متأخر الاستلام",COUNTIFS($O$6:$O$1505,"متأخر الاستلام",$N$6:$N$1505,"&gt;"&amp;N500)+COUNTIFS($O$6:O500,"متأخر الاستلام",$N$6:N500,N500),"")</f>
        <v/>
      </c>
    </row>
    <row r="501">
      <c r="A501" s="5" t="n"/>
      <c r="B501" s="13" t="n"/>
      <c r="C501" s="5" t="n"/>
      <c r="D501" s="20" t="n"/>
      <c r="E501" s="5" t="n"/>
      <c r="F501" s="14" t="n"/>
      <c r="G501" s="13" t="n"/>
      <c r="H501" s="5" t="n"/>
      <c r="I501" s="17" t="n"/>
      <c r="J501" s="5" t="n"/>
      <c r="K501" s="19">
        <f>IF(A501&amp;""="","",IFERROR(INDEX('الخدمات'!$B$6:$B$55,MATCH(E501&amp;"",'الخدمات'!$A$6:$A$55,0)),"غير مسعّرة"))</f>
        <v/>
      </c>
      <c r="L501" s="19">
        <f>IF(ISNUMBER(K501),ROUND(N(F501)*K501,2),"")</f>
        <v/>
      </c>
      <c r="M501" s="19">
        <f>IF(L501="","",ROUND(L501-N(I501),2))</f>
        <v/>
      </c>
      <c r="N501" s="18">
        <f>IF(OR(A501&amp;""="",H501="تم التسليم",NOT(ISNUMBER(G501))),"",'الإعدادات'!$B$4-G501)</f>
        <v/>
      </c>
      <c r="O501" s="6">
        <f>IF(A501&amp;""="","",IF(NOT(ISNUMBER(K501)),"خدمة غير مسعّرة",IF(H501="تم التسليم",IF(M501&gt;0,"مسلّم وعليه متبقي",""),IF(N501="","",IF(H501="جاهز",IF(N501&gt;='الإعدادات'!$B$5,"متأخر الاستلام",""),IF(N501&gt;0,"متأخر الغسيل",""))))))</f>
        <v/>
      </c>
      <c r="P501" s="18">
        <f>IF(O501="متأخر الاستلام",COUNTIFS($O$6:$O$1505,"متأخر الاستلام",$N$6:$N$1505,"&gt;"&amp;N501)+COUNTIFS($O$6:O501,"متأخر الاستلام",$N$6:N501,N501),"")</f>
        <v/>
      </c>
    </row>
    <row r="502">
      <c r="A502" s="5" t="n"/>
      <c r="B502" s="13" t="n"/>
      <c r="C502" s="5" t="n"/>
      <c r="D502" s="20" t="n"/>
      <c r="E502" s="5" t="n"/>
      <c r="F502" s="14" t="n"/>
      <c r="G502" s="13" t="n"/>
      <c r="H502" s="5" t="n"/>
      <c r="I502" s="17" t="n"/>
      <c r="J502" s="5" t="n"/>
      <c r="K502" s="19">
        <f>IF(A502&amp;""="","",IFERROR(INDEX('الخدمات'!$B$6:$B$55,MATCH(E502&amp;"",'الخدمات'!$A$6:$A$55,0)),"غير مسعّرة"))</f>
        <v/>
      </c>
      <c r="L502" s="19">
        <f>IF(ISNUMBER(K502),ROUND(N(F502)*K502,2),"")</f>
        <v/>
      </c>
      <c r="M502" s="19">
        <f>IF(L502="","",ROUND(L502-N(I502),2))</f>
        <v/>
      </c>
      <c r="N502" s="18">
        <f>IF(OR(A502&amp;""="",H502="تم التسليم",NOT(ISNUMBER(G502))),"",'الإعدادات'!$B$4-G502)</f>
        <v/>
      </c>
      <c r="O502" s="6">
        <f>IF(A502&amp;""="","",IF(NOT(ISNUMBER(K502)),"خدمة غير مسعّرة",IF(H502="تم التسليم",IF(M502&gt;0,"مسلّم وعليه متبقي",""),IF(N502="","",IF(H502="جاهز",IF(N502&gt;='الإعدادات'!$B$5,"متأخر الاستلام",""),IF(N502&gt;0,"متأخر الغسيل",""))))))</f>
        <v/>
      </c>
      <c r="P502" s="18">
        <f>IF(O502="متأخر الاستلام",COUNTIFS($O$6:$O$1505,"متأخر الاستلام",$N$6:$N$1505,"&gt;"&amp;N502)+COUNTIFS($O$6:O502,"متأخر الاستلام",$N$6:N502,N502),"")</f>
        <v/>
      </c>
    </row>
    <row r="503">
      <c r="A503" s="5" t="n"/>
      <c r="B503" s="13" t="n"/>
      <c r="C503" s="5" t="n"/>
      <c r="D503" s="20" t="n"/>
      <c r="E503" s="5" t="n"/>
      <c r="F503" s="14" t="n"/>
      <c r="G503" s="13" t="n"/>
      <c r="H503" s="5" t="n"/>
      <c r="I503" s="17" t="n"/>
      <c r="J503" s="5" t="n"/>
      <c r="K503" s="19">
        <f>IF(A503&amp;""="","",IFERROR(INDEX('الخدمات'!$B$6:$B$55,MATCH(E503&amp;"",'الخدمات'!$A$6:$A$55,0)),"غير مسعّرة"))</f>
        <v/>
      </c>
      <c r="L503" s="19">
        <f>IF(ISNUMBER(K503),ROUND(N(F503)*K503,2),"")</f>
        <v/>
      </c>
      <c r="M503" s="19">
        <f>IF(L503="","",ROUND(L503-N(I503),2))</f>
        <v/>
      </c>
      <c r="N503" s="18">
        <f>IF(OR(A503&amp;""="",H503="تم التسليم",NOT(ISNUMBER(G503))),"",'الإعدادات'!$B$4-G503)</f>
        <v/>
      </c>
      <c r="O503" s="6">
        <f>IF(A503&amp;""="","",IF(NOT(ISNUMBER(K503)),"خدمة غير مسعّرة",IF(H503="تم التسليم",IF(M503&gt;0,"مسلّم وعليه متبقي",""),IF(N503="","",IF(H503="جاهز",IF(N503&gt;='الإعدادات'!$B$5,"متأخر الاستلام",""),IF(N503&gt;0,"متأخر الغسيل",""))))))</f>
        <v/>
      </c>
      <c r="P503" s="18">
        <f>IF(O503="متأخر الاستلام",COUNTIFS($O$6:$O$1505,"متأخر الاستلام",$N$6:$N$1505,"&gt;"&amp;N503)+COUNTIFS($O$6:O503,"متأخر الاستلام",$N$6:N503,N503),"")</f>
        <v/>
      </c>
    </row>
    <row r="504">
      <c r="A504" s="5" t="n"/>
      <c r="B504" s="13" t="n"/>
      <c r="C504" s="5" t="n"/>
      <c r="D504" s="20" t="n"/>
      <c r="E504" s="5" t="n"/>
      <c r="F504" s="14" t="n"/>
      <c r="G504" s="13" t="n"/>
      <c r="H504" s="5" t="n"/>
      <c r="I504" s="17" t="n"/>
      <c r="J504" s="5" t="n"/>
      <c r="K504" s="19">
        <f>IF(A504&amp;""="","",IFERROR(INDEX('الخدمات'!$B$6:$B$55,MATCH(E504&amp;"",'الخدمات'!$A$6:$A$55,0)),"غير مسعّرة"))</f>
        <v/>
      </c>
      <c r="L504" s="19">
        <f>IF(ISNUMBER(K504),ROUND(N(F504)*K504,2),"")</f>
        <v/>
      </c>
      <c r="M504" s="19">
        <f>IF(L504="","",ROUND(L504-N(I504),2))</f>
        <v/>
      </c>
      <c r="N504" s="18">
        <f>IF(OR(A504&amp;""="",H504="تم التسليم",NOT(ISNUMBER(G504))),"",'الإعدادات'!$B$4-G504)</f>
        <v/>
      </c>
      <c r="O504" s="6">
        <f>IF(A504&amp;""="","",IF(NOT(ISNUMBER(K504)),"خدمة غير مسعّرة",IF(H504="تم التسليم",IF(M504&gt;0,"مسلّم وعليه متبقي",""),IF(N504="","",IF(H504="جاهز",IF(N504&gt;='الإعدادات'!$B$5,"متأخر الاستلام",""),IF(N504&gt;0,"متأخر الغسيل",""))))))</f>
        <v/>
      </c>
      <c r="P504" s="18">
        <f>IF(O504="متأخر الاستلام",COUNTIFS($O$6:$O$1505,"متأخر الاستلام",$N$6:$N$1505,"&gt;"&amp;N504)+COUNTIFS($O$6:O504,"متأخر الاستلام",$N$6:N504,N504),"")</f>
        <v/>
      </c>
    </row>
    <row r="505">
      <c r="A505" s="5" t="n"/>
      <c r="B505" s="13" t="n"/>
      <c r="C505" s="5" t="n"/>
      <c r="D505" s="20" t="n"/>
      <c r="E505" s="5" t="n"/>
      <c r="F505" s="14" t="n"/>
      <c r="G505" s="13" t="n"/>
      <c r="H505" s="5" t="n"/>
      <c r="I505" s="17" t="n"/>
      <c r="J505" s="5" t="n"/>
      <c r="K505" s="19">
        <f>IF(A505&amp;""="","",IFERROR(INDEX('الخدمات'!$B$6:$B$55,MATCH(E505&amp;"",'الخدمات'!$A$6:$A$55,0)),"غير مسعّرة"))</f>
        <v/>
      </c>
      <c r="L505" s="19">
        <f>IF(ISNUMBER(K505),ROUND(N(F505)*K505,2),"")</f>
        <v/>
      </c>
      <c r="M505" s="19">
        <f>IF(L505="","",ROUND(L505-N(I505),2))</f>
        <v/>
      </c>
      <c r="N505" s="18">
        <f>IF(OR(A505&amp;""="",H505="تم التسليم",NOT(ISNUMBER(G505))),"",'الإعدادات'!$B$4-G505)</f>
        <v/>
      </c>
      <c r="O505" s="6">
        <f>IF(A505&amp;""="","",IF(NOT(ISNUMBER(K505)),"خدمة غير مسعّرة",IF(H505="تم التسليم",IF(M505&gt;0,"مسلّم وعليه متبقي",""),IF(N505="","",IF(H505="جاهز",IF(N505&gt;='الإعدادات'!$B$5,"متأخر الاستلام",""),IF(N505&gt;0,"متأخر الغسيل",""))))))</f>
        <v/>
      </c>
      <c r="P505" s="18">
        <f>IF(O505="متأخر الاستلام",COUNTIFS($O$6:$O$1505,"متأخر الاستلام",$N$6:$N$1505,"&gt;"&amp;N505)+COUNTIFS($O$6:O505,"متأخر الاستلام",$N$6:N505,N505),"")</f>
        <v/>
      </c>
    </row>
    <row r="506">
      <c r="A506" s="5" t="n"/>
      <c r="B506" s="13" t="n"/>
      <c r="C506" s="5" t="n"/>
      <c r="D506" s="20" t="n"/>
      <c r="E506" s="5" t="n"/>
      <c r="F506" s="14" t="n"/>
      <c r="G506" s="13" t="n"/>
      <c r="H506" s="5" t="n"/>
      <c r="I506" s="17" t="n"/>
      <c r="J506" s="5" t="n"/>
      <c r="K506" s="19">
        <f>IF(A506&amp;""="","",IFERROR(INDEX('الخدمات'!$B$6:$B$55,MATCH(E506&amp;"",'الخدمات'!$A$6:$A$55,0)),"غير مسعّرة"))</f>
        <v/>
      </c>
      <c r="L506" s="19">
        <f>IF(ISNUMBER(K506),ROUND(N(F506)*K506,2),"")</f>
        <v/>
      </c>
      <c r="M506" s="19">
        <f>IF(L506="","",ROUND(L506-N(I506),2))</f>
        <v/>
      </c>
      <c r="N506" s="18">
        <f>IF(OR(A506&amp;""="",H506="تم التسليم",NOT(ISNUMBER(G506))),"",'الإعدادات'!$B$4-G506)</f>
        <v/>
      </c>
      <c r="O506" s="6">
        <f>IF(A506&amp;""="","",IF(NOT(ISNUMBER(K506)),"خدمة غير مسعّرة",IF(H506="تم التسليم",IF(M506&gt;0,"مسلّم وعليه متبقي",""),IF(N506="","",IF(H506="جاهز",IF(N506&gt;='الإعدادات'!$B$5,"متأخر الاستلام",""),IF(N506&gt;0,"متأخر الغسيل",""))))))</f>
        <v/>
      </c>
      <c r="P506" s="18">
        <f>IF(O506="متأخر الاستلام",COUNTIFS($O$6:$O$1505,"متأخر الاستلام",$N$6:$N$1505,"&gt;"&amp;N506)+COUNTIFS($O$6:O506,"متأخر الاستلام",$N$6:N506,N506),"")</f>
        <v/>
      </c>
    </row>
    <row r="507">
      <c r="A507" s="5" t="n"/>
      <c r="B507" s="13" t="n"/>
      <c r="C507" s="5" t="n"/>
      <c r="D507" s="20" t="n"/>
      <c r="E507" s="5" t="n"/>
      <c r="F507" s="14" t="n"/>
      <c r="G507" s="13" t="n"/>
      <c r="H507" s="5" t="n"/>
      <c r="I507" s="17" t="n"/>
      <c r="J507" s="5" t="n"/>
      <c r="K507" s="19">
        <f>IF(A507&amp;""="","",IFERROR(INDEX('الخدمات'!$B$6:$B$55,MATCH(E507&amp;"",'الخدمات'!$A$6:$A$55,0)),"غير مسعّرة"))</f>
        <v/>
      </c>
      <c r="L507" s="19">
        <f>IF(ISNUMBER(K507),ROUND(N(F507)*K507,2),"")</f>
        <v/>
      </c>
      <c r="M507" s="19">
        <f>IF(L507="","",ROUND(L507-N(I507),2))</f>
        <v/>
      </c>
      <c r="N507" s="18">
        <f>IF(OR(A507&amp;""="",H507="تم التسليم",NOT(ISNUMBER(G507))),"",'الإعدادات'!$B$4-G507)</f>
        <v/>
      </c>
      <c r="O507" s="6">
        <f>IF(A507&amp;""="","",IF(NOT(ISNUMBER(K507)),"خدمة غير مسعّرة",IF(H507="تم التسليم",IF(M507&gt;0,"مسلّم وعليه متبقي",""),IF(N507="","",IF(H507="جاهز",IF(N507&gt;='الإعدادات'!$B$5,"متأخر الاستلام",""),IF(N507&gt;0,"متأخر الغسيل",""))))))</f>
        <v/>
      </c>
      <c r="P507" s="18">
        <f>IF(O507="متأخر الاستلام",COUNTIFS($O$6:$O$1505,"متأخر الاستلام",$N$6:$N$1505,"&gt;"&amp;N507)+COUNTIFS($O$6:O507,"متأخر الاستلام",$N$6:N507,N507),"")</f>
        <v/>
      </c>
    </row>
    <row r="508">
      <c r="A508" s="5" t="n"/>
      <c r="B508" s="13" t="n"/>
      <c r="C508" s="5" t="n"/>
      <c r="D508" s="20" t="n"/>
      <c r="E508" s="5" t="n"/>
      <c r="F508" s="14" t="n"/>
      <c r="G508" s="13" t="n"/>
      <c r="H508" s="5" t="n"/>
      <c r="I508" s="17" t="n"/>
      <c r="J508" s="5" t="n"/>
      <c r="K508" s="19">
        <f>IF(A508&amp;""="","",IFERROR(INDEX('الخدمات'!$B$6:$B$55,MATCH(E508&amp;"",'الخدمات'!$A$6:$A$55,0)),"غير مسعّرة"))</f>
        <v/>
      </c>
      <c r="L508" s="19">
        <f>IF(ISNUMBER(K508),ROUND(N(F508)*K508,2),"")</f>
        <v/>
      </c>
      <c r="M508" s="19">
        <f>IF(L508="","",ROUND(L508-N(I508),2))</f>
        <v/>
      </c>
      <c r="N508" s="18">
        <f>IF(OR(A508&amp;""="",H508="تم التسليم",NOT(ISNUMBER(G508))),"",'الإعدادات'!$B$4-G508)</f>
        <v/>
      </c>
      <c r="O508" s="6">
        <f>IF(A508&amp;""="","",IF(NOT(ISNUMBER(K508)),"خدمة غير مسعّرة",IF(H508="تم التسليم",IF(M508&gt;0,"مسلّم وعليه متبقي",""),IF(N508="","",IF(H508="جاهز",IF(N508&gt;='الإعدادات'!$B$5,"متأخر الاستلام",""),IF(N508&gt;0,"متأخر الغسيل",""))))))</f>
        <v/>
      </c>
      <c r="P508" s="18">
        <f>IF(O508="متأخر الاستلام",COUNTIFS($O$6:$O$1505,"متأخر الاستلام",$N$6:$N$1505,"&gt;"&amp;N508)+COUNTIFS($O$6:O508,"متأخر الاستلام",$N$6:N508,N508),"")</f>
        <v/>
      </c>
    </row>
    <row r="509">
      <c r="A509" s="5" t="n"/>
      <c r="B509" s="13" t="n"/>
      <c r="C509" s="5" t="n"/>
      <c r="D509" s="20" t="n"/>
      <c r="E509" s="5" t="n"/>
      <c r="F509" s="14" t="n"/>
      <c r="G509" s="13" t="n"/>
      <c r="H509" s="5" t="n"/>
      <c r="I509" s="17" t="n"/>
      <c r="J509" s="5" t="n"/>
      <c r="K509" s="19">
        <f>IF(A509&amp;""="","",IFERROR(INDEX('الخدمات'!$B$6:$B$55,MATCH(E509&amp;"",'الخدمات'!$A$6:$A$55,0)),"غير مسعّرة"))</f>
        <v/>
      </c>
      <c r="L509" s="19">
        <f>IF(ISNUMBER(K509),ROUND(N(F509)*K509,2),"")</f>
        <v/>
      </c>
      <c r="M509" s="19">
        <f>IF(L509="","",ROUND(L509-N(I509),2))</f>
        <v/>
      </c>
      <c r="N509" s="18">
        <f>IF(OR(A509&amp;""="",H509="تم التسليم",NOT(ISNUMBER(G509))),"",'الإعدادات'!$B$4-G509)</f>
        <v/>
      </c>
      <c r="O509" s="6">
        <f>IF(A509&amp;""="","",IF(NOT(ISNUMBER(K509)),"خدمة غير مسعّرة",IF(H509="تم التسليم",IF(M509&gt;0,"مسلّم وعليه متبقي",""),IF(N509="","",IF(H509="جاهز",IF(N509&gt;='الإعدادات'!$B$5,"متأخر الاستلام",""),IF(N509&gt;0,"متأخر الغسيل",""))))))</f>
        <v/>
      </c>
      <c r="P509" s="18">
        <f>IF(O509="متأخر الاستلام",COUNTIFS($O$6:$O$1505,"متأخر الاستلام",$N$6:$N$1505,"&gt;"&amp;N509)+COUNTIFS($O$6:O509,"متأخر الاستلام",$N$6:N509,N509),"")</f>
        <v/>
      </c>
    </row>
    <row r="510">
      <c r="A510" s="5" t="n"/>
      <c r="B510" s="13" t="n"/>
      <c r="C510" s="5" t="n"/>
      <c r="D510" s="20" t="n"/>
      <c r="E510" s="5" t="n"/>
      <c r="F510" s="14" t="n"/>
      <c r="G510" s="13" t="n"/>
      <c r="H510" s="5" t="n"/>
      <c r="I510" s="17" t="n"/>
      <c r="J510" s="5" t="n"/>
      <c r="K510" s="19">
        <f>IF(A510&amp;""="","",IFERROR(INDEX('الخدمات'!$B$6:$B$55,MATCH(E510&amp;"",'الخدمات'!$A$6:$A$55,0)),"غير مسعّرة"))</f>
        <v/>
      </c>
      <c r="L510" s="19">
        <f>IF(ISNUMBER(K510),ROUND(N(F510)*K510,2),"")</f>
        <v/>
      </c>
      <c r="M510" s="19">
        <f>IF(L510="","",ROUND(L510-N(I510),2))</f>
        <v/>
      </c>
      <c r="N510" s="18">
        <f>IF(OR(A510&amp;""="",H510="تم التسليم",NOT(ISNUMBER(G510))),"",'الإعدادات'!$B$4-G510)</f>
        <v/>
      </c>
      <c r="O510" s="6">
        <f>IF(A510&amp;""="","",IF(NOT(ISNUMBER(K510)),"خدمة غير مسعّرة",IF(H510="تم التسليم",IF(M510&gt;0,"مسلّم وعليه متبقي",""),IF(N510="","",IF(H510="جاهز",IF(N510&gt;='الإعدادات'!$B$5,"متأخر الاستلام",""),IF(N510&gt;0,"متأخر الغسيل",""))))))</f>
        <v/>
      </c>
      <c r="P510" s="18">
        <f>IF(O510="متأخر الاستلام",COUNTIFS($O$6:$O$1505,"متأخر الاستلام",$N$6:$N$1505,"&gt;"&amp;N510)+COUNTIFS($O$6:O510,"متأخر الاستلام",$N$6:N510,N510),"")</f>
        <v/>
      </c>
    </row>
    <row r="511">
      <c r="A511" s="5" t="n"/>
      <c r="B511" s="13" t="n"/>
      <c r="C511" s="5" t="n"/>
      <c r="D511" s="20" t="n"/>
      <c r="E511" s="5" t="n"/>
      <c r="F511" s="14" t="n"/>
      <c r="G511" s="13" t="n"/>
      <c r="H511" s="5" t="n"/>
      <c r="I511" s="17" t="n"/>
      <c r="J511" s="5" t="n"/>
      <c r="K511" s="19">
        <f>IF(A511&amp;""="","",IFERROR(INDEX('الخدمات'!$B$6:$B$55,MATCH(E511&amp;"",'الخدمات'!$A$6:$A$55,0)),"غير مسعّرة"))</f>
        <v/>
      </c>
      <c r="L511" s="19">
        <f>IF(ISNUMBER(K511),ROUND(N(F511)*K511,2),"")</f>
        <v/>
      </c>
      <c r="M511" s="19">
        <f>IF(L511="","",ROUND(L511-N(I511),2))</f>
        <v/>
      </c>
      <c r="N511" s="18">
        <f>IF(OR(A511&amp;""="",H511="تم التسليم",NOT(ISNUMBER(G511))),"",'الإعدادات'!$B$4-G511)</f>
        <v/>
      </c>
      <c r="O511" s="6">
        <f>IF(A511&amp;""="","",IF(NOT(ISNUMBER(K511)),"خدمة غير مسعّرة",IF(H511="تم التسليم",IF(M511&gt;0,"مسلّم وعليه متبقي",""),IF(N511="","",IF(H511="جاهز",IF(N511&gt;='الإعدادات'!$B$5,"متأخر الاستلام",""),IF(N511&gt;0,"متأخر الغسيل",""))))))</f>
        <v/>
      </c>
      <c r="P511" s="18">
        <f>IF(O511="متأخر الاستلام",COUNTIFS($O$6:$O$1505,"متأخر الاستلام",$N$6:$N$1505,"&gt;"&amp;N511)+COUNTIFS($O$6:O511,"متأخر الاستلام",$N$6:N511,N511),"")</f>
        <v/>
      </c>
    </row>
    <row r="512">
      <c r="A512" s="5" t="n"/>
      <c r="B512" s="13" t="n"/>
      <c r="C512" s="5" t="n"/>
      <c r="D512" s="20" t="n"/>
      <c r="E512" s="5" t="n"/>
      <c r="F512" s="14" t="n"/>
      <c r="G512" s="13" t="n"/>
      <c r="H512" s="5" t="n"/>
      <c r="I512" s="17" t="n"/>
      <c r="J512" s="5" t="n"/>
      <c r="K512" s="19">
        <f>IF(A512&amp;""="","",IFERROR(INDEX('الخدمات'!$B$6:$B$55,MATCH(E512&amp;"",'الخدمات'!$A$6:$A$55,0)),"غير مسعّرة"))</f>
        <v/>
      </c>
      <c r="L512" s="19">
        <f>IF(ISNUMBER(K512),ROUND(N(F512)*K512,2),"")</f>
        <v/>
      </c>
      <c r="M512" s="19">
        <f>IF(L512="","",ROUND(L512-N(I512),2))</f>
        <v/>
      </c>
      <c r="N512" s="18">
        <f>IF(OR(A512&amp;""="",H512="تم التسليم",NOT(ISNUMBER(G512))),"",'الإعدادات'!$B$4-G512)</f>
        <v/>
      </c>
      <c r="O512" s="6">
        <f>IF(A512&amp;""="","",IF(NOT(ISNUMBER(K512)),"خدمة غير مسعّرة",IF(H512="تم التسليم",IF(M512&gt;0,"مسلّم وعليه متبقي",""),IF(N512="","",IF(H512="جاهز",IF(N512&gt;='الإعدادات'!$B$5,"متأخر الاستلام",""),IF(N512&gt;0,"متأخر الغسيل",""))))))</f>
        <v/>
      </c>
      <c r="P512" s="18">
        <f>IF(O512="متأخر الاستلام",COUNTIFS($O$6:$O$1505,"متأخر الاستلام",$N$6:$N$1505,"&gt;"&amp;N512)+COUNTIFS($O$6:O512,"متأخر الاستلام",$N$6:N512,N512),"")</f>
        <v/>
      </c>
    </row>
    <row r="513">
      <c r="A513" s="5" t="n"/>
      <c r="B513" s="13" t="n"/>
      <c r="C513" s="5" t="n"/>
      <c r="D513" s="20" t="n"/>
      <c r="E513" s="5" t="n"/>
      <c r="F513" s="14" t="n"/>
      <c r="G513" s="13" t="n"/>
      <c r="H513" s="5" t="n"/>
      <c r="I513" s="17" t="n"/>
      <c r="J513" s="5" t="n"/>
      <c r="K513" s="19">
        <f>IF(A513&amp;""="","",IFERROR(INDEX('الخدمات'!$B$6:$B$55,MATCH(E513&amp;"",'الخدمات'!$A$6:$A$55,0)),"غير مسعّرة"))</f>
        <v/>
      </c>
      <c r="L513" s="19">
        <f>IF(ISNUMBER(K513),ROUND(N(F513)*K513,2),"")</f>
        <v/>
      </c>
      <c r="M513" s="19">
        <f>IF(L513="","",ROUND(L513-N(I513),2))</f>
        <v/>
      </c>
      <c r="N513" s="18">
        <f>IF(OR(A513&amp;""="",H513="تم التسليم",NOT(ISNUMBER(G513))),"",'الإعدادات'!$B$4-G513)</f>
        <v/>
      </c>
      <c r="O513" s="6">
        <f>IF(A513&amp;""="","",IF(NOT(ISNUMBER(K513)),"خدمة غير مسعّرة",IF(H513="تم التسليم",IF(M513&gt;0,"مسلّم وعليه متبقي",""),IF(N513="","",IF(H513="جاهز",IF(N513&gt;='الإعدادات'!$B$5,"متأخر الاستلام",""),IF(N513&gt;0,"متأخر الغسيل",""))))))</f>
        <v/>
      </c>
      <c r="P513" s="18">
        <f>IF(O513="متأخر الاستلام",COUNTIFS($O$6:$O$1505,"متأخر الاستلام",$N$6:$N$1505,"&gt;"&amp;N513)+COUNTIFS($O$6:O513,"متأخر الاستلام",$N$6:N513,N513),"")</f>
        <v/>
      </c>
    </row>
    <row r="514">
      <c r="A514" s="5" t="n"/>
      <c r="B514" s="13" t="n"/>
      <c r="C514" s="5" t="n"/>
      <c r="D514" s="20" t="n"/>
      <c r="E514" s="5" t="n"/>
      <c r="F514" s="14" t="n"/>
      <c r="G514" s="13" t="n"/>
      <c r="H514" s="5" t="n"/>
      <c r="I514" s="17" t="n"/>
      <c r="J514" s="5" t="n"/>
      <c r="K514" s="19">
        <f>IF(A514&amp;""="","",IFERROR(INDEX('الخدمات'!$B$6:$B$55,MATCH(E514&amp;"",'الخدمات'!$A$6:$A$55,0)),"غير مسعّرة"))</f>
        <v/>
      </c>
      <c r="L514" s="19">
        <f>IF(ISNUMBER(K514),ROUND(N(F514)*K514,2),"")</f>
        <v/>
      </c>
      <c r="M514" s="19">
        <f>IF(L514="","",ROUND(L514-N(I514),2))</f>
        <v/>
      </c>
      <c r="N514" s="18">
        <f>IF(OR(A514&amp;""="",H514="تم التسليم",NOT(ISNUMBER(G514))),"",'الإعدادات'!$B$4-G514)</f>
        <v/>
      </c>
      <c r="O514" s="6">
        <f>IF(A514&amp;""="","",IF(NOT(ISNUMBER(K514)),"خدمة غير مسعّرة",IF(H514="تم التسليم",IF(M514&gt;0,"مسلّم وعليه متبقي",""),IF(N514="","",IF(H514="جاهز",IF(N514&gt;='الإعدادات'!$B$5,"متأخر الاستلام",""),IF(N514&gt;0,"متأخر الغسيل",""))))))</f>
        <v/>
      </c>
      <c r="P514" s="18">
        <f>IF(O514="متأخر الاستلام",COUNTIFS($O$6:$O$1505,"متأخر الاستلام",$N$6:$N$1505,"&gt;"&amp;N514)+COUNTIFS($O$6:O514,"متأخر الاستلام",$N$6:N514,N514),"")</f>
        <v/>
      </c>
    </row>
    <row r="515">
      <c r="A515" s="5" t="n"/>
      <c r="B515" s="13" t="n"/>
      <c r="C515" s="5" t="n"/>
      <c r="D515" s="20" t="n"/>
      <c r="E515" s="5" t="n"/>
      <c r="F515" s="14" t="n"/>
      <c r="G515" s="13" t="n"/>
      <c r="H515" s="5" t="n"/>
      <c r="I515" s="17" t="n"/>
      <c r="J515" s="5" t="n"/>
      <c r="K515" s="19">
        <f>IF(A515&amp;""="","",IFERROR(INDEX('الخدمات'!$B$6:$B$55,MATCH(E515&amp;"",'الخدمات'!$A$6:$A$55,0)),"غير مسعّرة"))</f>
        <v/>
      </c>
      <c r="L515" s="19">
        <f>IF(ISNUMBER(K515),ROUND(N(F515)*K515,2),"")</f>
        <v/>
      </c>
      <c r="M515" s="19">
        <f>IF(L515="","",ROUND(L515-N(I515),2))</f>
        <v/>
      </c>
      <c r="N515" s="18">
        <f>IF(OR(A515&amp;""="",H515="تم التسليم",NOT(ISNUMBER(G515))),"",'الإعدادات'!$B$4-G515)</f>
        <v/>
      </c>
      <c r="O515" s="6">
        <f>IF(A515&amp;""="","",IF(NOT(ISNUMBER(K515)),"خدمة غير مسعّرة",IF(H515="تم التسليم",IF(M515&gt;0,"مسلّم وعليه متبقي",""),IF(N515="","",IF(H515="جاهز",IF(N515&gt;='الإعدادات'!$B$5,"متأخر الاستلام",""),IF(N515&gt;0,"متأخر الغسيل",""))))))</f>
        <v/>
      </c>
      <c r="P515" s="18">
        <f>IF(O515="متأخر الاستلام",COUNTIFS($O$6:$O$1505,"متأخر الاستلام",$N$6:$N$1505,"&gt;"&amp;N515)+COUNTIFS($O$6:O515,"متأخر الاستلام",$N$6:N515,N515),"")</f>
        <v/>
      </c>
    </row>
    <row r="516">
      <c r="A516" s="5" t="n"/>
      <c r="B516" s="13" t="n"/>
      <c r="C516" s="5" t="n"/>
      <c r="D516" s="20" t="n"/>
      <c r="E516" s="5" t="n"/>
      <c r="F516" s="14" t="n"/>
      <c r="G516" s="13" t="n"/>
      <c r="H516" s="5" t="n"/>
      <c r="I516" s="17" t="n"/>
      <c r="J516" s="5" t="n"/>
      <c r="K516" s="19">
        <f>IF(A516&amp;""="","",IFERROR(INDEX('الخدمات'!$B$6:$B$55,MATCH(E516&amp;"",'الخدمات'!$A$6:$A$55,0)),"غير مسعّرة"))</f>
        <v/>
      </c>
      <c r="L516" s="19">
        <f>IF(ISNUMBER(K516),ROUND(N(F516)*K516,2),"")</f>
        <v/>
      </c>
      <c r="M516" s="19">
        <f>IF(L516="","",ROUND(L516-N(I516),2))</f>
        <v/>
      </c>
      <c r="N516" s="18">
        <f>IF(OR(A516&amp;""="",H516="تم التسليم",NOT(ISNUMBER(G516))),"",'الإعدادات'!$B$4-G516)</f>
        <v/>
      </c>
      <c r="O516" s="6">
        <f>IF(A516&amp;""="","",IF(NOT(ISNUMBER(K516)),"خدمة غير مسعّرة",IF(H516="تم التسليم",IF(M516&gt;0,"مسلّم وعليه متبقي",""),IF(N516="","",IF(H516="جاهز",IF(N516&gt;='الإعدادات'!$B$5,"متأخر الاستلام",""),IF(N516&gt;0,"متأخر الغسيل",""))))))</f>
        <v/>
      </c>
      <c r="P516" s="18">
        <f>IF(O516="متأخر الاستلام",COUNTIFS($O$6:$O$1505,"متأخر الاستلام",$N$6:$N$1505,"&gt;"&amp;N516)+COUNTIFS($O$6:O516,"متأخر الاستلام",$N$6:N516,N516),"")</f>
        <v/>
      </c>
    </row>
    <row r="517">
      <c r="A517" s="5" t="n"/>
      <c r="B517" s="13" t="n"/>
      <c r="C517" s="5" t="n"/>
      <c r="D517" s="20" t="n"/>
      <c r="E517" s="5" t="n"/>
      <c r="F517" s="14" t="n"/>
      <c r="G517" s="13" t="n"/>
      <c r="H517" s="5" t="n"/>
      <c r="I517" s="17" t="n"/>
      <c r="J517" s="5" t="n"/>
      <c r="K517" s="19">
        <f>IF(A517&amp;""="","",IFERROR(INDEX('الخدمات'!$B$6:$B$55,MATCH(E517&amp;"",'الخدمات'!$A$6:$A$55,0)),"غير مسعّرة"))</f>
        <v/>
      </c>
      <c r="L517" s="19">
        <f>IF(ISNUMBER(K517),ROUND(N(F517)*K517,2),"")</f>
        <v/>
      </c>
      <c r="M517" s="19">
        <f>IF(L517="","",ROUND(L517-N(I517),2))</f>
        <v/>
      </c>
      <c r="N517" s="18">
        <f>IF(OR(A517&amp;""="",H517="تم التسليم",NOT(ISNUMBER(G517))),"",'الإعدادات'!$B$4-G517)</f>
        <v/>
      </c>
      <c r="O517" s="6">
        <f>IF(A517&amp;""="","",IF(NOT(ISNUMBER(K517)),"خدمة غير مسعّرة",IF(H517="تم التسليم",IF(M517&gt;0,"مسلّم وعليه متبقي",""),IF(N517="","",IF(H517="جاهز",IF(N517&gt;='الإعدادات'!$B$5,"متأخر الاستلام",""),IF(N517&gt;0,"متأخر الغسيل",""))))))</f>
        <v/>
      </c>
      <c r="P517" s="18">
        <f>IF(O517="متأخر الاستلام",COUNTIFS($O$6:$O$1505,"متأخر الاستلام",$N$6:$N$1505,"&gt;"&amp;N517)+COUNTIFS($O$6:O517,"متأخر الاستلام",$N$6:N517,N517),"")</f>
        <v/>
      </c>
    </row>
    <row r="518">
      <c r="A518" s="5" t="n"/>
      <c r="B518" s="13" t="n"/>
      <c r="C518" s="5" t="n"/>
      <c r="D518" s="20" t="n"/>
      <c r="E518" s="5" t="n"/>
      <c r="F518" s="14" t="n"/>
      <c r="G518" s="13" t="n"/>
      <c r="H518" s="5" t="n"/>
      <c r="I518" s="17" t="n"/>
      <c r="J518" s="5" t="n"/>
      <c r="K518" s="19">
        <f>IF(A518&amp;""="","",IFERROR(INDEX('الخدمات'!$B$6:$B$55,MATCH(E518&amp;"",'الخدمات'!$A$6:$A$55,0)),"غير مسعّرة"))</f>
        <v/>
      </c>
      <c r="L518" s="19">
        <f>IF(ISNUMBER(K518),ROUND(N(F518)*K518,2),"")</f>
        <v/>
      </c>
      <c r="M518" s="19">
        <f>IF(L518="","",ROUND(L518-N(I518),2))</f>
        <v/>
      </c>
      <c r="N518" s="18">
        <f>IF(OR(A518&amp;""="",H518="تم التسليم",NOT(ISNUMBER(G518))),"",'الإعدادات'!$B$4-G518)</f>
        <v/>
      </c>
      <c r="O518" s="6">
        <f>IF(A518&amp;""="","",IF(NOT(ISNUMBER(K518)),"خدمة غير مسعّرة",IF(H518="تم التسليم",IF(M518&gt;0,"مسلّم وعليه متبقي",""),IF(N518="","",IF(H518="جاهز",IF(N518&gt;='الإعدادات'!$B$5,"متأخر الاستلام",""),IF(N518&gt;0,"متأخر الغسيل",""))))))</f>
        <v/>
      </c>
      <c r="P518" s="18">
        <f>IF(O518="متأخر الاستلام",COUNTIFS($O$6:$O$1505,"متأخر الاستلام",$N$6:$N$1505,"&gt;"&amp;N518)+COUNTIFS($O$6:O518,"متأخر الاستلام",$N$6:N518,N518),"")</f>
        <v/>
      </c>
    </row>
    <row r="519">
      <c r="A519" s="5" t="n"/>
      <c r="B519" s="13" t="n"/>
      <c r="C519" s="5" t="n"/>
      <c r="D519" s="20" t="n"/>
      <c r="E519" s="5" t="n"/>
      <c r="F519" s="14" t="n"/>
      <c r="G519" s="13" t="n"/>
      <c r="H519" s="5" t="n"/>
      <c r="I519" s="17" t="n"/>
      <c r="J519" s="5" t="n"/>
      <c r="K519" s="19">
        <f>IF(A519&amp;""="","",IFERROR(INDEX('الخدمات'!$B$6:$B$55,MATCH(E519&amp;"",'الخدمات'!$A$6:$A$55,0)),"غير مسعّرة"))</f>
        <v/>
      </c>
      <c r="L519" s="19">
        <f>IF(ISNUMBER(K519),ROUND(N(F519)*K519,2),"")</f>
        <v/>
      </c>
      <c r="M519" s="19">
        <f>IF(L519="","",ROUND(L519-N(I519),2))</f>
        <v/>
      </c>
      <c r="N519" s="18">
        <f>IF(OR(A519&amp;""="",H519="تم التسليم",NOT(ISNUMBER(G519))),"",'الإعدادات'!$B$4-G519)</f>
        <v/>
      </c>
      <c r="O519" s="6">
        <f>IF(A519&amp;""="","",IF(NOT(ISNUMBER(K519)),"خدمة غير مسعّرة",IF(H519="تم التسليم",IF(M519&gt;0,"مسلّم وعليه متبقي",""),IF(N519="","",IF(H519="جاهز",IF(N519&gt;='الإعدادات'!$B$5,"متأخر الاستلام",""),IF(N519&gt;0,"متأخر الغسيل",""))))))</f>
        <v/>
      </c>
      <c r="P519" s="18">
        <f>IF(O519="متأخر الاستلام",COUNTIFS($O$6:$O$1505,"متأخر الاستلام",$N$6:$N$1505,"&gt;"&amp;N519)+COUNTIFS($O$6:O519,"متأخر الاستلام",$N$6:N519,N519),"")</f>
        <v/>
      </c>
    </row>
    <row r="520">
      <c r="A520" s="5" t="n"/>
      <c r="B520" s="13" t="n"/>
      <c r="C520" s="5" t="n"/>
      <c r="D520" s="20" t="n"/>
      <c r="E520" s="5" t="n"/>
      <c r="F520" s="14" t="n"/>
      <c r="G520" s="13" t="n"/>
      <c r="H520" s="5" t="n"/>
      <c r="I520" s="17" t="n"/>
      <c r="J520" s="5" t="n"/>
      <c r="K520" s="19">
        <f>IF(A520&amp;""="","",IFERROR(INDEX('الخدمات'!$B$6:$B$55,MATCH(E520&amp;"",'الخدمات'!$A$6:$A$55,0)),"غير مسعّرة"))</f>
        <v/>
      </c>
      <c r="L520" s="19">
        <f>IF(ISNUMBER(K520),ROUND(N(F520)*K520,2),"")</f>
        <v/>
      </c>
      <c r="M520" s="19">
        <f>IF(L520="","",ROUND(L520-N(I520),2))</f>
        <v/>
      </c>
      <c r="N520" s="18">
        <f>IF(OR(A520&amp;""="",H520="تم التسليم",NOT(ISNUMBER(G520))),"",'الإعدادات'!$B$4-G520)</f>
        <v/>
      </c>
      <c r="O520" s="6">
        <f>IF(A520&amp;""="","",IF(NOT(ISNUMBER(K520)),"خدمة غير مسعّرة",IF(H520="تم التسليم",IF(M520&gt;0,"مسلّم وعليه متبقي",""),IF(N520="","",IF(H520="جاهز",IF(N520&gt;='الإعدادات'!$B$5,"متأخر الاستلام",""),IF(N520&gt;0,"متأخر الغسيل",""))))))</f>
        <v/>
      </c>
      <c r="P520" s="18">
        <f>IF(O520="متأخر الاستلام",COUNTIFS($O$6:$O$1505,"متأخر الاستلام",$N$6:$N$1505,"&gt;"&amp;N520)+COUNTIFS($O$6:O520,"متأخر الاستلام",$N$6:N520,N520),"")</f>
        <v/>
      </c>
    </row>
    <row r="521">
      <c r="A521" s="5" t="n"/>
      <c r="B521" s="13" t="n"/>
      <c r="C521" s="5" t="n"/>
      <c r="D521" s="20" t="n"/>
      <c r="E521" s="5" t="n"/>
      <c r="F521" s="14" t="n"/>
      <c r="G521" s="13" t="n"/>
      <c r="H521" s="5" t="n"/>
      <c r="I521" s="17" t="n"/>
      <c r="J521" s="5" t="n"/>
      <c r="K521" s="19">
        <f>IF(A521&amp;""="","",IFERROR(INDEX('الخدمات'!$B$6:$B$55,MATCH(E521&amp;"",'الخدمات'!$A$6:$A$55,0)),"غير مسعّرة"))</f>
        <v/>
      </c>
      <c r="L521" s="19">
        <f>IF(ISNUMBER(K521),ROUND(N(F521)*K521,2),"")</f>
        <v/>
      </c>
      <c r="M521" s="19">
        <f>IF(L521="","",ROUND(L521-N(I521),2))</f>
        <v/>
      </c>
      <c r="N521" s="18">
        <f>IF(OR(A521&amp;""="",H521="تم التسليم",NOT(ISNUMBER(G521))),"",'الإعدادات'!$B$4-G521)</f>
        <v/>
      </c>
      <c r="O521" s="6">
        <f>IF(A521&amp;""="","",IF(NOT(ISNUMBER(K521)),"خدمة غير مسعّرة",IF(H521="تم التسليم",IF(M521&gt;0,"مسلّم وعليه متبقي",""),IF(N521="","",IF(H521="جاهز",IF(N521&gt;='الإعدادات'!$B$5,"متأخر الاستلام",""),IF(N521&gt;0,"متأخر الغسيل",""))))))</f>
        <v/>
      </c>
      <c r="P521" s="18">
        <f>IF(O521="متأخر الاستلام",COUNTIFS($O$6:$O$1505,"متأخر الاستلام",$N$6:$N$1505,"&gt;"&amp;N521)+COUNTIFS($O$6:O521,"متأخر الاستلام",$N$6:N521,N521),"")</f>
        <v/>
      </c>
    </row>
    <row r="522">
      <c r="A522" s="5" t="n"/>
      <c r="B522" s="13" t="n"/>
      <c r="C522" s="5" t="n"/>
      <c r="D522" s="20" t="n"/>
      <c r="E522" s="5" t="n"/>
      <c r="F522" s="14" t="n"/>
      <c r="G522" s="13" t="n"/>
      <c r="H522" s="5" t="n"/>
      <c r="I522" s="17" t="n"/>
      <c r="J522" s="5" t="n"/>
      <c r="K522" s="19">
        <f>IF(A522&amp;""="","",IFERROR(INDEX('الخدمات'!$B$6:$B$55,MATCH(E522&amp;"",'الخدمات'!$A$6:$A$55,0)),"غير مسعّرة"))</f>
        <v/>
      </c>
      <c r="L522" s="19">
        <f>IF(ISNUMBER(K522),ROUND(N(F522)*K522,2),"")</f>
        <v/>
      </c>
      <c r="M522" s="19">
        <f>IF(L522="","",ROUND(L522-N(I522),2))</f>
        <v/>
      </c>
      <c r="N522" s="18">
        <f>IF(OR(A522&amp;""="",H522="تم التسليم",NOT(ISNUMBER(G522))),"",'الإعدادات'!$B$4-G522)</f>
        <v/>
      </c>
      <c r="O522" s="6">
        <f>IF(A522&amp;""="","",IF(NOT(ISNUMBER(K522)),"خدمة غير مسعّرة",IF(H522="تم التسليم",IF(M522&gt;0,"مسلّم وعليه متبقي",""),IF(N522="","",IF(H522="جاهز",IF(N522&gt;='الإعدادات'!$B$5,"متأخر الاستلام",""),IF(N522&gt;0,"متأخر الغسيل",""))))))</f>
        <v/>
      </c>
      <c r="P522" s="18">
        <f>IF(O522="متأخر الاستلام",COUNTIFS($O$6:$O$1505,"متأخر الاستلام",$N$6:$N$1505,"&gt;"&amp;N522)+COUNTIFS($O$6:O522,"متأخر الاستلام",$N$6:N522,N522),"")</f>
        <v/>
      </c>
    </row>
    <row r="523">
      <c r="A523" s="5" t="n"/>
      <c r="B523" s="13" t="n"/>
      <c r="C523" s="5" t="n"/>
      <c r="D523" s="20" t="n"/>
      <c r="E523" s="5" t="n"/>
      <c r="F523" s="14" t="n"/>
      <c r="G523" s="13" t="n"/>
      <c r="H523" s="5" t="n"/>
      <c r="I523" s="17" t="n"/>
      <c r="J523" s="5" t="n"/>
      <c r="K523" s="19">
        <f>IF(A523&amp;""="","",IFERROR(INDEX('الخدمات'!$B$6:$B$55,MATCH(E523&amp;"",'الخدمات'!$A$6:$A$55,0)),"غير مسعّرة"))</f>
        <v/>
      </c>
      <c r="L523" s="19">
        <f>IF(ISNUMBER(K523),ROUND(N(F523)*K523,2),"")</f>
        <v/>
      </c>
      <c r="M523" s="19">
        <f>IF(L523="","",ROUND(L523-N(I523),2))</f>
        <v/>
      </c>
      <c r="N523" s="18">
        <f>IF(OR(A523&amp;""="",H523="تم التسليم",NOT(ISNUMBER(G523))),"",'الإعدادات'!$B$4-G523)</f>
        <v/>
      </c>
      <c r="O523" s="6">
        <f>IF(A523&amp;""="","",IF(NOT(ISNUMBER(K523)),"خدمة غير مسعّرة",IF(H523="تم التسليم",IF(M523&gt;0,"مسلّم وعليه متبقي",""),IF(N523="","",IF(H523="جاهز",IF(N523&gt;='الإعدادات'!$B$5,"متأخر الاستلام",""),IF(N523&gt;0,"متأخر الغسيل",""))))))</f>
        <v/>
      </c>
      <c r="P523" s="18">
        <f>IF(O523="متأخر الاستلام",COUNTIFS($O$6:$O$1505,"متأخر الاستلام",$N$6:$N$1505,"&gt;"&amp;N523)+COUNTIFS($O$6:O523,"متأخر الاستلام",$N$6:N523,N523),"")</f>
        <v/>
      </c>
    </row>
    <row r="524">
      <c r="A524" s="5" t="n"/>
      <c r="B524" s="13" t="n"/>
      <c r="C524" s="5" t="n"/>
      <c r="D524" s="20" t="n"/>
      <c r="E524" s="5" t="n"/>
      <c r="F524" s="14" t="n"/>
      <c r="G524" s="13" t="n"/>
      <c r="H524" s="5" t="n"/>
      <c r="I524" s="17" t="n"/>
      <c r="J524" s="5" t="n"/>
      <c r="K524" s="19">
        <f>IF(A524&amp;""="","",IFERROR(INDEX('الخدمات'!$B$6:$B$55,MATCH(E524&amp;"",'الخدمات'!$A$6:$A$55,0)),"غير مسعّرة"))</f>
        <v/>
      </c>
      <c r="L524" s="19">
        <f>IF(ISNUMBER(K524),ROUND(N(F524)*K524,2),"")</f>
        <v/>
      </c>
      <c r="M524" s="19">
        <f>IF(L524="","",ROUND(L524-N(I524),2))</f>
        <v/>
      </c>
      <c r="N524" s="18">
        <f>IF(OR(A524&amp;""="",H524="تم التسليم",NOT(ISNUMBER(G524))),"",'الإعدادات'!$B$4-G524)</f>
        <v/>
      </c>
      <c r="O524" s="6">
        <f>IF(A524&amp;""="","",IF(NOT(ISNUMBER(K524)),"خدمة غير مسعّرة",IF(H524="تم التسليم",IF(M524&gt;0,"مسلّم وعليه متبقي",""),IF(N524="","",IF(H524="جاهز",IF(N524&gt;='الإعدادات'!$B$5,"متأخر الاستلام",""),IF(N524&gt;0,"متأخر الغسيل",""))))))</f>
        <v/>
      </c>
      <c r="P524" s="18">
        <f>IF(O524="متأخر الاستلام",COUNTIFS($O$6:$O$1505,"متأخر الاستلام",$N$6:$N$1505,"&gt;"&amp;N524)+COUNTIFS($O$6:O524,"متأخر الاستلام",$N$6:N524,N524),"")</f>
        <v/>
      </c>
    </row>
    <row r="525">
      <c r="A525" s="5" t="n"/>
      <c r="B525" s="13" t="n"/>
      <c r="C525" s="5" t="n"/>
      <c r="D525" s="20" t="n"/>
      <c r="E525" s="5" t="n"/>
      <c r="F525" s="14" t="n"/>
      <c r="G525" s="13" t="n"/>
      <c r="H525" s="5" t="n"/>
      <c r="I525" s="17" t="n"/>
      <c r="J525" s="5" t="n"/>
      <c r="K525" s="19">
        <f>IF(A525&amp;""="","",IFERROR(INDEX('الخدمات'!$B$6:$B$55,MATCH(E525&amp;"",'الخدمات'!$A$6:$A$55,0)),"غير مسعّرة"))</f>
        <v/>
      </c>
      <c r="L525" s="19">
        <f>IF(ISNUMBER(K525),ROUND(N(F525)*K525,2),"")</f>
        <v/>
      </c>
      <c r="M525" s="19">
        <f>IF(L525="","",ROUND(L525-N(I525),2))</f>
        <v/>
      </c>
      <c r="N525" s="18">
        <f>IF(OR(A525&amp;""="",H525="تم التسليم",NOT(ISNUMBER(G525))),"",'الإعدادات'!$B$4-G525)</f>
        <v/>
      </c>
      <c r="O525" s="6">
        <f>IF(A525&amp;""="","",IF(NOT(ISNUMBER(K525)),"خدمة غير مسعّرة",IF(H525="تم التسليم",IF(M525&gt;0,"مسلّم وعليه متبقي",""),IF(N525="","",IF(H525="جاهز",IF(N525&gt;='الإعدادات'!$B$5,"متأخر الاستلام",""),IF(N525&gt;0,"متأخر الغسيل",""))))))</f>
        <v/>
      </c>
      <c r="P525" s="18">
        <f>IF(O525="متأخر الاستلام",COUNTIFS($O$6:$O$1505,"متأخر الاستلام",$N$6:$N$1505,"&gt;"&amp;N525)+COUNTIFS($O$6:O525,"متأخر الاستلام",$N$6:N525,N525),"")</f>
        <v/>
      </c>
    </row>
    <row r="526">
      <c r="A526" s="5" t="n"/>
      <c r="B526" s="13" t="n"/>
      <c r="C526" s="5" t="n"/>
      <c r="D526" s="20" t="n"/>
      <c r="E526" s="5" t="n"/>
      <c r="F526" s="14" t="n"/>
      <c r="G526" s="13" t="n"/>
      <c r="H526" s="5" t="n"/>
      <c r="I526" s="17" t="n"/>
      <c r="J526" s="5" t="n"/>
      <c r="K526" s="19">
        <f>IF(A526&amp;""="","",IFERROR(INDEX('الخدمات'!$B$6:$B$55,MATCH(E526&amp;"",'الخدمات'!$A$6:$A$55,0)),"غير مسعّرة"))</f>
        <v/>
      </c>
      <c r="L526" s="19">
        <f>IF(ISNUMBER(K526),ROUND(N(F526)*K526,2),"")</f>
        <v/>
      </c>
      <c r="M526" s="19">
        <f>IF(L526="","",ROUND(L526-N(I526),2))</f>
        <v/>
      </c>
      <c r="N526" s="18">
        <f>IF(OR(A526&amp;""="",H526="تم التسليم",NOT(ISNUMBER(G526))),"",'الإعدادات'!$B$4-G526)</f>
        <v/>
      </c>
      <c r="O526" s="6">
        <f>IF(A526&amp;""="","",IF(NOT(ISNUMBER(K526)),"خدمة غير مسعّرة",IF(H526="تم التسليم",IF(M526&gt;0,"مسلّم وعليه متبقي",""),IF(N526="","",IF(H526="جاهز",IF(N526&gt;='الإعدادات'!$B$5,"متأخر الاستلام",""),IF(N526&gt;0,"متأخر الغسيل",""))))))</f>
        <v/>
      </c>
      <c r="P526" s="18">
        <f>IF(O526="متأخر الاستلام",COUNTIFS($O$6:$O$1505,"متأخر الاستلام",$N$6:$N$1505,"&gt;"&amp;N526)+COUNTIFS($O$6:O526,"متأخر الاستلام",$N$6:N526,N526),"")</f>
        <v/>
      </c>
    </row>
    <row r="527">
      <c r="A527" s="5" t="n"/>
      <c r="B527" s="13" t="n"/>
      <c r="C527" s="5" t="n"/>
      <c r="D527" s="20" t="n"/>
      <c r="E527" s="5" t="n"/>
      <c r="F527" s="14" t="n"/>
      <c r="G527" s="13" t="n"/>
      <c r="H527" s="5" t="n"/>
      <c r="I527" s="17" t="n"/>
      <c r="J527" s="5" t="n"/>
      <c r="K527" s="19">
        <f>IF(A527&amp;""="","",IFERROR(INDEX('الخدمات'!$B$6:$B$55,MATCH(E527&amp;"",'الخدمات'!$A$6:$A$55,0)),"غير مسعّرة"))</f>
        <v/>
      </c>
      <c r="L527" s="19">
        <f>IF(ISNUMBER(K527),ROUND(N(F527)*K527,2),"")</f>
        <v/>
      </c>
      <c r="M527" s="19">
        <f>IF(L527="","",ROUND(L527-N(I527),2))</f>
        <v/>
      </c>
      <c r="N527" s="18">
        <f>IF(OR(A527&amp;""="",H527="تم التسليم",NOT(ISNUMBER(G527))),"",'الإعدادات'!$B$4-G527)</f>
        <v/>
      </c>
      <c r="O527" s="6">
        <f>IF(A527&amp;""="","",IF(NOT(ISNUMBER(K527)),"خدمة غير مسعّرة",IF(H527="تم التسليم",IF(M527&gt;0,"مسلّم وعليه متبقي",""),IF(N527="","",IF(H527="جاهز",IF(N527&gt;='الإعدادات'!$B$5,"متأخر الاستلام",""),IF(N527&gt;0,"متأخر الغسيل",""))))))</f>
        <v/>
      </c>
      <c r="P527" s="18">
        <f>IF(O527="متأخر الاستلام",COUNTIFS($O$6:$O$1505,"متأخر الاستلام",$N$6:$N$1505,"&gt;"&amp;N527)+COUNTIFS($O$6:O527,"متأخر الاستلام",$N$6:N527,N527),"")</f>
        <v/>
      </c>
    </row>
    <row r="528">
      <c r="A528" s="5" t="n"/>
      <c r="B528" s="13" t="n"/>
      <c r="C528" s="5" t="n"/>
      <c r="D528" s="20" t="n"/>
      <c r="E528" s="5" t="n"/>
      <c r="F528" s="14" t="n"/>
      <c r="G528" s="13" t="n"/>
      <c r="H528" s="5" t="n"/>
      <c r="I528" s="17" t="n"/>
      <c r="J528" s="5" t="n"/>
      <c r="K528" s="19">
        <f>IF(A528&amp;""="","",IFERROR(INDEX('الخدمات'!$B$6:$B$55,MATCH(E528&amp;"",'الخدمات'!$A$6:$A$55,0)),"غير مسعّرة"))</f>
        <v/>
      </c>
      <c r="L528" s="19">
        <f>IF(ISNUMBER(K528),ROUND(N(F528)*K528,2),"")</f>
        <v/>
      </c>
      <c r="M528" s="19">
        <f>IF(L528="","",ROUND(L528-N(I528),2))</f>
        <v/>
      </c>
      <c r="N528" s="18">
        <f>IF(OR(A528&amp;""="",H528="تم التسليم",NOT(ISNUMBER(G528))),"",'الإعدادات'!$B$4-G528)</f>
        <v/>
      </c>
      <c r="O528" s="6">
        <f>IF(A528&amp;""="","",IF(NOT(ISNUMBER(K528)),"خدمة غير مسعّرة",IF(H528="تم التسليم",IF(M528&gt;0,"مسلّم وعليه متبقي",""),IF(N528="","",IF(H528="جاهز",IF(N528&gt;='الإعدادات'!$B$5,"متأخر الاستلام",""),IF(N528&gt;0,"متأخر الغسيل",""))))))</f>
        <v/>
      </c>
      <c r="P528" s="18">
        <f>IF(O528="متأخر الاستلام",COUNTIFS($O$6:$O$1505,"متأخر الاستلام",$N$6:$N$1505,"&gt;"&amp;N528)+COUNTIFS($O$6:O528,"متأخر الاستلام",$N$6:N528,N528),"")</f>
        <v/>
      </c>
    </row>
    <row r="529">
      <c r="A529" s="5" t="n"/>
      <c r="B529" s="13" t="n"/>
      <c r="C529" s="5" t="n"/>
      <c r="D529" s="20" t="n"/>
      <c r="E529" s="5" t="n"/>
      <c r="F529" s="14" t="n"/>
      <c r="G529" s="13" t="n"/>
      <c r="H529" s="5" t="n"/>
      <c r="I529" s="17" t="n"/>
      <c r="J529" s="5" t="n"/>
      <c r="K529" s="19">
        <f>IF(A529&amp;""="","",IFERROR(INDEX('الخدمات'!$B$6:$B$55,MATCH(E529&amp;"",'الخدمات'!$A$6:$A$55,0)),"غير مسعّرة"))</f>
        <v/>
      </c>
      <c r="L529" s="19">
        <f>IF(ISNUMBER(K529),ROUND(N(F529)*K529,2),"")</f>
        <v/>
      </c>
      <c r="M529" s="19">
        <f>IF(L529="","",ROUND(L529-N(I529),2))</f>
        <v/>
      </c>
      <c r="N529" s="18">
        <f>IF(OR(A529&amp;""="",H529="تم التسليم",NOT(ISNUMBER(G529))),"",'الإعدادات'!$B$4-G529)</f>
        <v/>
      </c>
      <c r="O529" s="6">
        <f>IF(A529&amp;""="","",IF(NOT(ISNUMBER(K529)),"خدمة غير مسعّرة",IF(H529="تم التسليم",IF(M529&gt;0,"مسلّم وعليه متبقي",""),IF(N529="","",IF(H529="جاهز",IF(N529&gt;='الإعدادات'!$B$5,"متأخر الاستلام",""),IF(N529&gt;0,"متأخر الغسيل",""))))))</f>
        <v/>
      </c>
      <c r="P529" s="18">
        <f>IF(O529="متأخر الاستلام",COUNTIFS($O$6:$O$1505,"متأخر الاستلام",$N$6:$N$1505,"&gt;"&amp;N529)+COUNTIFS($O$6:O529,"متأخر الاستلام",$N$6:N529,N529),"")</f>
        <v/>
      </c>
    </row>
    <row r="530">
      <c r="A530" s="5" t="n"/>
      <c r="B530" s="13" t="n"/>
      <c r="C530" s="5" t="n"/>
      <c r="D530" s="20" t="n"/>
      <c r="E530" s="5" t="n"/>
      <c r="F530" s="14" t="n"/>
      <c r="G530" s="13" t="n"/>
      <c r="H530" s="5" t="n"/>
      <c r="I530" s="17" t="n"/>
      <c r="J530" s="5" t="n"/>
      <c r="K530" s="19">
        <f>IF(A530&amp;""="","",IFERROR(INDEX('الخدمات'!$B$6:$B$55,MATCH(E530&amp;"",'الخدمات'!$A$6:$A$55,0)),"غير مسعّرة"))</f>
        <v/>
      </c>
      <c r="L530" s="19">
        <f>IF(ISNUMBER(K530),ROUND(N(F530)*K530,2),"")</f>
        <v/>
      </c>
      <c r="M530" s="19">
        <f>IF(L530="","",ROUND(L530-N(I530),2))</f>
        <v/>
      </c>
      <c r="N530" s="18">
        <f>IF(OR(A530&amp;""="",H530="تم التسليم",NOT(ISNUMBER(G530))),"",'الإعدادات'!$B$4-G530)</f>
        <v/>
      </c>
      <c r="O530" s="6">
        <f>IF(A530&amp;""="","",IF(NOT(ISNUMBER(K530)),"خدمة غير مسعّرة",IF(H530="تم التسليم",IF(M530&gt;0,"مسلّم وعليه متبقي",""),IF(N530="","",IF(H530="جاهز",IF(N530&gt;='الإعدادات'!$B$5,"متأخر الاستلام",""),IF(N530&gt;0,"متأخر الغسيل",""))))))</f>
        <v/>
      </c>
      <c r="P530" s="18">
        <f>IF(O530="متأخر الاستلام",COUNTIFS($O$6:$O$1505,"متأخر الاستلام",$N$6:$N$1505,"&gt;"&amp;N530)+COUNTIFS($O$6:O530,"متأخر الاستلام",$N$6:N530,N530),"")</f>
        <v/>
      </c>
    </row>
    <row r="531">
      <c r="A531" s="5" t="n"/>
      <c r="B531" s="13" t="n"/>
      <c r="C531" s="5" t="n"/>
      <c r="D531" s="20" t="n"/>
      <c r="E531" s="5" t="n"/>
      <c r="F531" s="14" t="n"/>
      <c r="G531" s="13" t="n"/>
      <c r="H531" s="5" t="n"/>
      <c r="I531" s="17" t="n"/>
      <c r="J531" s="5" t="n"/>
      <c r="K531" s="19">
        <f>IF(A531&amp;""="","",IFERROR(INDEX('الخدمات'!$B$6:$B$55,MATCH(E531&amp;"",'الخدمات'!$A$6:$A$55,0)),"غير مسعّرة"))</f>
        <v/>
      </c>
      <c r="L531" s="19">
        <f>IF(ISNUMBER(K531),ROUND(N(F531)*K531,2),"")</f>
        <v/>
      </c>
      <c r="M531" s="19">
        <f>IF(L531="","",ROUND(L531-N(I531),2))</f>
        <v/>
      </c>
      <c r="N531" s="18">
        <f>IF(OR(A531&amp;""="",H531="تم التسليم",NOT(ISNUMBER(G531))),"",'الإعدادات'!$B$4-G531)</f>
        <v/>
      </c>
      <c r="O531" s="6">
        <f>IF(A531&amp;""="","",IF(NOT(ISNUMBER(K531)),"خدمة غير مسعّرة",IF(H531="تم التسليم",IF(M531&gt;0,"مسلّم وعليه متبقي",""),IF(N531="","",IF(H531="جاهز",IF(N531&gt;='الإعدادات'!$B$5,"متأخر الاستلام",""),IF(N531&gt;0,"متأخر الغسيل",""))))))</f>
        <v/>
      </c>
      <c r="P531" s="18">
        <f>IF(O531="متأخر الاستلام",COUNTIFS($O$6:$O$1505,"متأخر الاستلام",$N$6:$N$1505,"&gt;"&amp;N531)+COUNTIFS($O$6:O531,"متأخر الاستلام",$N$6:N531,N531),"")</f>
        <v/>
      </c>
    </row>
    <row r="532">
      <c r="A532" s="5" t="n"/>
      <c r="B532" s="13" t="n"/>
      <c r="C532" s="5" t="n"/>
      <c r="D532" s="20" t="n"/>
      <c r="E532" s="5" t="n"/>
      <c r="F532" s="14" t="n"/>
      <c r="G532" s="13" t="n"/>
      <c r="H532" s="5" t="n"/>
      <c r="I532" s="17" t="n"/>
      <c r="J532" s="5" t="n"/>
      <c r="K532" s="19">
        <f>IF(A532&amp;""="","",IFERROR(INDEX('الخدمات'!$B$6:$B$55,MATCH(E532&amp;"",'الخدمات'!$A$6:$A$55,0)),"غير مسعّرة"))</f>
        <v/>
      </c>
      <c r="L532" s="19">
        <f>IF(ISNUMBER(K532),ROUND(N(F532)*K532,2),"")</f>
        <v/>
      </c>
      <c r="M532" s="19">
        <f>IF(L532="","",ROUND(L532-N(I532),2))</f>
        <v/>
      </c>
      <c r="N532" s="18">
        <f>IF(OR(A532&amp;""="",H532="تم التسليم",NOT(ISNUMBER(G532))),"",'الإعدادات'!$B$4-G532)</f>
        <v/>
      </c>
      <c r="O532" s="6">
        <f>IF(A532&amp;""="","",IF(NOT(ISNUMBER(K532)),"خدمة غير مسعّرة",IF(H532="تم التسليم",IF(M532&gt;0,"مسلّم وعليه متبقي",""),IF(N532="","",IF(H532="جاهز",IF(N532&gt;='الإعدادات'!$B$5,"متأخر الاستلام",""),IF(N532&gt;0,"متأخر الغسيل",""))))))</f>
        <v/>
      </c>
      <c r="P532" s="18">
        <f>IF(O532="متأخر الاستلام",COUNTIFS($O$6:$O$1505,"متأخر الاستلام",$N$6:$N$1505,"&gt;"&amp;N532)+COUNTIFS($O$6:O532,"متأخر الاستلام",$N$6:N532,N532),"")</f>
        <v/>
      </c>
    </row>
    <row r="533">
      <c r="A533" s="5" t="n"/>
      <c r="B533" s="13" t="n"/>
      <c r="C533" s="5" t="n"/>
      <c r="D533" s="20" t="n"/>
      <c r="E533" s="5" t="n"/>
      <c r="F533" s="14" t="n"/>
      <c r="G533" s="13" t="n"/>
      <c r="H533" s="5" t="n"/>
      <c r="I533" s="17" t="n"/>
      <c r="J533" s="5" t="n"/>
      <c r="K533" s="19">
        <f>IF(A533&amp;""="","",IFERROR(INDEX('الخدمات'!$B$6:$B$55,MATCH(E533&amp;"",'الخدمات'!$A$6:$A$55,0)),"غير مسعّرة"))</f>
        <v/>
      </c>
      <c r="L533" s="19">
        <f>IF(ISNUMBER(K533),ROUND(N(F533)*K533,2),"")</f>
        <v/>
      </c>
      <c r="M533" s="19">
        <f>IF(L533="","",ROUND(L533-N(I533),2))</f>
        <v/>
      </c>
      <c r="N533" s="18">
        <f>IF(OR(A533&amp;""="",H533="تم التسليم",NOT(ISNUMBER(G533))),"",'الإعدادات'!$B$4-G533)</f>
        <v/>
      </c>
      <c r="O533" s="6">
        <f>IF(A533&amp;""="","",IF(NOT(ISNUMBER(K533)),"خدمة غير مسعّرة",IF(H533="تم التسليم",IF(M533&gt;0,"مسلّم وعليه متبقي",""),IF(N533="","",IF(H533="جاهز",IF(N533&gt;='الإعدادات'!$B$5,"متأخر الاستلام",""),IF(N533&gt;0,"متأخر الغسيل",""))))))</f>
        <v/>
      </c>
      <c r="P533" s="18">
        <f>IF(O533="متأخر الاستلام",COUNTIFS($O$6:$O$1505,"متأخر الاستلام",$N$6:$N$1505,"&gt;"&amp;N533)+COUNTIFS($O$6:O533,"متأخر الاستلام",$N$6:N533,N533),"")</f>
        <v/>
      </c>
    </row>
    <row r="534">
      <c r="A534" s="5" t="n"/>
      <c r="B534" s="13" t="n"/>
      <c r="C534" s="5" t="n"/>
      <c r="D534" s="20" t="n"/>
      <c r="E534" s="5" t="n"/>
      <c r="F534" s="14" t="n"/>
      <c r="G534" s="13" t="n"/>
      <c r="H534" s="5" t="n"/>
      <c r="I534" s="17" t="n"/>
      <c r="J534" s="5" t="n"/>
      <c r="K534" s="19">
        <f>IF(A534&amp;""="","",IFERROR(INDEX('الخدمات'!$B$6:$B$55,MATCH(E534&amp;"",'الخدمات'!$A$6:$A$55,0)),"غير مسعّرة"))</f>
        <v/>
      </c>
      <c r="L534" s="19">
        <f>IF(ISNUMBER(K534),ROUND(N(F534)*K534,2),"")</f>
        <v/>
      </c>
      <c r="M534" s="19">
        <f>IF(L534="","",ROUND(L534-N(I534),2))</f>
        <v/>
      </c>
      <c r="N534" s="18">
        <f>IF(OR(A534&amp;""="",H534="تم التسليم",NOT(ISNUMBER(G534))),"",'الإعدادات'!$B$4-G534)</f>
        <v/>
      </c>
      <c r="O534" s="6">
        <f>IF(A534&amp;""="","",IF(NOT(ISNUMBER(K534)),"خدمة غير مسعّرة",IF(H534="تم التسليم",IF(M534&gt;0,"مسلّم وعليه متبقي",""),IF(N534="","",IF(H534="جاهز",IF(N534&gt;='الإعدادات'!$B$5,"متأخر الاستلام",""),IF(N534&gt;0,"متأخر الغسيل",""))))))</f>
        <v/>
      </c>
      <c r="P534" s="18">
        <f>IF(O534="متأخر الاستلام",COUNTIFS($O$6:$O$1505,"متأخر الاستلام",$N$6:$N$1505,"&gt;"&amp;N534)+COUNTIFS($O$6:O534,"متأخر الاستلام",$N$6:N534,N534),"")</f>
        <v/>
      </c>
    </row>
    <row r="535">
      <c r="A535" s="5" t="n"/>
      <c r="B535" s="13" t="n"/>
      <c r="C535" s="5" t="n"/>
      <c r="D535" s="20" t="n"/>
      <c r="E535" s="5" t="n"/>
      <c r="F535" s="14" t="n"/>
      <c r="G535" s="13" t="n"/>
      <c r="H535" s="5" t="n"/>
      <c r="I535" s="17" t="n"/>
      <c r="J535" s="5" t="n"/>
      <c r="K535" s="19">
        <f>IF(A535&amp;""="","",IFERROR(INDEX('الخدمات'!$B$6:$B$55,MATCH(E535&amp;"",'الخدمات'!$A$6:$A$55,0)),"غير مسعّرة"))</f>
        <v/>
      </c>
      <c r="L535" s="19">
        <f>IF(ISNUMBER(K535),ROUND(N(F535)*K535,2),"")</f>
        <v/>
      </c>
      <c r="M535" s="19">
        <f>IF(L535="","",ROUND(L535-N(I535),2))</f>
        <v/>
      </c>
      <c r="N535" s="18">
        <f>IF(OR(A535&amp;""="",H535="تم التسليم",NOT(ISNUMBER(G535))),"",'الإعدادات'!$B$4-G535)</f>
        <v/>
      </c>
      <c r="O535" s="6">
        <f>IF(A535&amp;""="","",IF(NOT(ISNUMBER(K535)),"خدمة غير مسعّرة",IF(H535="تم التسليم",IF(M535&gt;0,"مسلّم وعليه متبقي",""),IF(N535="","",IF(H535="جاهز",IF(N535&gt;='الإعدادات'!$B$5,"متأخر الاستلام",""),IF(N535&gt;0,"متأخر الغسيل",""))))))</f>
        <v/>
      </c>
      <c r="P535" s="18">
        <f>IF(O535="متأخر الاستلام",COUNTIFS($O$6:$O$1505,"متأخر الاستلام",$N$6:$N$1505,"&gt;"&amp;N535)+COUNTIFS($O$6:O535,"متأخر الاستلام",$N$6:N535,N535),"")</f>
        <v/>
      </c>
    </row>
    <row r="536">
      <c r="A536" s="5" t="n"/>
      <c r="B536" s="13" t="n"/>
      <c r="C536" s="5" t="n"/>
      <c r="D536" s="20" t="n"/>
      <c r="E536" s="5" t="n"/>
      <c r="F536" s="14" t="n"/>
      <c r="G536" s="13" t="n"/>
      <c r="H536" s="5" t="n"/>
      <c r="I536" s="17" t="n"/>
      <c r="J536" s="5" t="n"/>
      <c r="K536" s="19">
        <f>IF(A536&amp;""="","",IFERROR(INDEX('الخدمات'!$B$6:$B$55,MATCH(E536&amp;"",'الخدمات'!$A$6:$A$55,0)),"غير مسعّرة"))</f>
        <v/>
      </c>
      <c r="L536" s="19">
        <f>IF(ISNUMBER(K536),ROUND(N(F536)*K536,2),"")</f>
        <v/>
      </c>
      <c r="M536" s="19">
        <f>IF(L536="","",ROUND(L536-N(I536),2))</f>
        <v/>
      </c>
      <c r="N536" s="18">
        <f>IF(OR(A536&amp;""="",H536="تم التسليم",NOT(ISNUMBER(G536))),"",'الإعدادات'!$B$4-G536)</f>
        <v/>
      </c>
      <c r="O536" s="6">
        <f>IF(A536&amp;""="","",IF(NOT(ISNUMBER(K536)),"خدمة غير مسعّرة",IF(H536="تم التسليم",IF(M536&gt;0,"مسلّم وعليه متبقي",""),IF(N536="","",IF(H536="جاهز",IF(N536&gt;='الإعدادات'!$B$5,"متأخر الاستلام",""),IF(N536&gt;0,"متأخر الغسيل",""))))))</f>
        <v/>
      </c>
      <c r="P536" s="18">
        <f>IF(O536="متأخر الاستلام",COUNTIFS($O$6:$O$1505,"متأخر الاستلام",$N$6:$N$1505,"&gt;"&amp;N536)+COUNTIFS($O$6:O536,"متأخر الاستلام",$N$6:N536,N536),"")</f>
        <v/>
      </c>
    </row>
    <row r="537">
      <c r="A537" s="5" t="n"/>
      <c r="B537" s="13" t="n"/>
      <c r="C537" s="5" t="n"/>
      <c r="D537" s="20" t="n"/>
      <c r="E537" s="5" t="n"/>
      <c r="F537" s="14" t="n"/>
      <c r="G537" s="13" t="n"/>
      <c r="H537" s="5" t="n"/>
      <c r="I537" s="17" t="n"/>
      <c r="J537" s="5" t="n"/>
      <c r="K537" s="19">
        <f>IF(A537&amp;""="","",IFERROR(INDEX('الخدمات'!$B$6:$B$55,MATCH(E537&amp;"",'الخدمات'!$A$6:$A$55,0)),"غير مسعّرة"))</f>
        <v/>
      </c>
      <c r="L537" s="19">
        <f>IF(ISNUMBER(K537),ROUND(N(F537)*K537,2),"")</f>
        <v/>
      </c>
      <c r="M537" s="19">
        <f>IF(L537="","",ROUND(L537-N(I537),2))</f>
        <v/>
      </c>
      <c r="N537" s="18">
        <f>IF(OR(A537&amp;""="",H537="تم التسليم",NOT(ISNUMBER(G537))),"",'الإعدادات'!$B$4-G537)</f>
        <v/>
      </c>
      <c r="O537" s="6">
        <f>IF(A537&amp;""="","",IF(NOT(ISNUMBER(K537)),"خدمة غير مسعّرة",IF(H537="تم التسليم",IF(M537&gt;0,"مسلّم وعليه متبقي",""),IF(N537="","",IF(H537="جاهز",IF(N537&gt;='الإعدادات'!$B$5,"متأخر الاستلام",""),IF(N537&gt;0,"متأخر الغسيل",""))))))</f>
        <v/>
      </c>
      <c r="P537" s="18">
        <f>IF(O537="متأخر الاستلام",COUNTIFS($O$6:$O$1505,"متأخر الاستلام",$N$6:$N$1505,"&gt;"&amp;N537)+COUNTIFS($O$6:O537,"متأخر الاستلام",$N$6:N537,N537),"")</f>
        <v/>
      </c>
    </row>
    <row r="538">
      <c r="A538" s="5" t="n"/>
      <c r="B538" s="13" t="n"/>
      <c r="C538" s="5" t="n"/>
      <c r="D538" s="20" t="n"/>
      <c r="E538" s="5" t="n"/>
      <c r="F538" s="14" t="n"/>
      <c r="G538" s="13" t="n"/>
      <c r="H538" s="5" t="n"/>
      <c r="I538" s="17" t="n"/>
      <c r="J538" s="5" t="n"/>
      <c r="K538" s="19">
        <f>IF(A538&amp;""="","",IFERROR(INDEX('الخدمات'!$B$6:$B$55,MATCH(E538&amp;"",'الخدمات'!$A$6:$A$55,0)),"غير مسعّرة"))</f>
        <v/>
      </c>
      <c r="L538" s="19">
        <f>IF(ISNUMBER(K538),ROUND(N(F538)*K538,2),"")</f>
        <v/>
      </c>
      <c r="M538" s="19">
        <f>IF(L538="","",ROUND(L538-N(I538),2))</f>
        <v/>
      </c>
      <c r="N538" s="18">
        <f>IF(OR(A538&amp;""="",H538="تم التسليم",NOT(ISNUMBER(G538))),"",'الإعدادات'!$B$4-G538)</f>
        <v/>
      </c>
      <c r="O538" s="6">
        <f>IF(A538&amp;""="","",IF(NOT(ISNUMBER(K538)),"خدمة غير مسعّرة",IF(H538="تم التسليم",IF(M538&gt;0,"مسلّم وعليه متبقي",""),IF(N538="","",IF(H538="جاهز",IF(N538&gt;='الإعدادات'!$B$5,"متأخر الاستلام",""),IF(N538&gt;0,"متأخر الغسيل",""))))))</f>
        <v/>
      </c>
      <c r="P538" s="18">
        <f>IF(O538="متأخر الاستلام",COUNTIFS($O$6:$O$1505,"متأخر الاستلام",$N$6:$N$1505,"&gt;"&amp;N538)+COUNTIFS($O$6:O538,"متأخر الاستلام",$N$6:N538,N538),"")</f>
        <v/>
      </c>
    </row>
    <row r="539">
      <c r="A539" s="5" t="n"/>
      <c r="B539" s="13" t="n"/>
      <c r="C539" s="5" t="n"/>
      <c r="D539" s="20" t="n"/>
      <c r="E539" s="5" t="n"/>
      <c r="F539" s="14" t="n"/>
      <c r="G539" s="13" t="n"/>
      <c r="H539" s="5" t="n"/>
      <c r="I539" s="17" t="n"/>
      <c r="J539" s="5" t="n"/>
      <c r="K539" s="19">
        <f>IF(A539&amp;""="","",IFERROR(INDEX('الخدمات'!$B$6:$B$55,MATCH(E539&amp;"",'الخدمات'!$A$6:$A$55,0)),"غير مسعّرة"))</f>
        <v/>
      </c>
      <c r="L539" s="19">
        <f>IF(ISNUMBER(K539),ROUND(N(F539)*K539,2),"")</f>
        <v/>
      </c>
      <c r="M539" s="19">
        <f>IF(L539="","",ROUND(L539-N(I539),2))</f>
        <v/>
      </c>
      <c r="N539" s="18">
        <f>IF(OR(A539&amp;""="",H539="تم التسليم",NOT(ISNUMBER(G539))),"",'الإعدادات'!$B$4-G539)</f>
        <v/>
      </c>
      <c r="O539" s="6">
        <f>IF(A539&amp;""="","",IF(NOT(ISNUMBER(K539)),"خدمة غير مسعّرة",IF(H539="تم التسليم",IF(M539&gt;0,"مسلّم وعليه متبقي",""),IF(N539="","",IF(H539="جاهز",IF(N539&gt;='الإعدادات'!$B$5,"متأخر الاستلام",""),IF(N539&gt;0,"متأخر الغسيل",""))))))</f>
        <v/>
      </c>
      <c r="P539" s="18">
        <f>IF(O539="متأخر الاستلام",COUNTIFS($O$6:$O$1505,"متأخر الاستلام",$N$6:$N$1505,"&gt;"&amp;N539)+COUNTIFS($O$6:O539,"متأخر الاستلام",$N$6:N539,N539),"")</f>
        <v/>
      </c>
    </row>
    <row r="540">
      <c r="A540" s="5" t="n"/>
      <c r="B540" s="13" t="n"/>
      <c r="C540" s="5" t="n"/>
      <c r="D540" s="20" t="n"/>
      <c r="E540" s="5" t="n"/>
      <c r="F540" s="14" t="n"/>
      <c r="G540" s="13" t="n"/>
      <c r="H540" s="5" t="n"/>
      <c r="I540" s="17" t="n"/>
      <c r="J540" s="5" t="n"/>
      <c r="K540" s="19">
        <f>IF(A540&amp;""="","",IFERROR(INDEX('الخدمات'!$B$6:$B$55,MATCH(E540&amp;"",'الخدمات'!$A$6:$A$55,0)),"غير مسعّرة"))</f>
        <v/>
      </c>
      <c r="L540" s="19">
        <f>IF(ISNUMBER(K540),ROUND(N(F540)*K540,2),"")</f>
        <v/>
      </c>
      <c r="M540" s="19">
        <f>IF(L540="","",ROUND(L540-N(I540),2))</f>
        <v/>
      </c>
      <c r="N540" s="18">
        <f>IF(OR(A540&amp;""="",H540="تم التسليم",NOT(ISNUMBER(G540))),"",'الإعدادات'!$B$4-G540)</f>
        <v/>
      </c>
      <c r="O540" s="6">
        <f>IF(A540&amp;""="","",IF(NOT(ISNUMBER(K540)),"خدمة غير مسعّرة",IF(H540="تم التسليم",IF(M540&gt;0,"مسلّم وعليه متبقي",""),IF(N540="","",IF(H540="جاهز",IF(N540&gt;='الإعدادات'!$B$5,"متأخر الاستلام",""),IF(N540&gt;0,"متأخر الغسيل",""))))))</f>
        <v/>
      </c>
      <c r="P540" s="18">
        <f>IF(O540="متأخر الاستلام",COUNTIFS($O$6:$O$1505,"متأخر الاستلام",$N$6:$N$1505,"&gt;"&amp;N540)+COUNTIFS($O$6:O540,"متأخر الاستلام",$N$6:N540,N540),"")</f>
        <v/>
      </c>
    </row>
    <row r="541">
      <c r="A541" s="5" t="n"/>
      <c r="B541" s="13" t="n"/>
      <c r="C541" s="5" t="n"/>
      <c r="D541" s="20" t="n"/>
      <c r="E541" s="5" t="n"/>
      <c r="F541" s="14" t="n"/>
      <c r="G541" s="13" t="n"/>
      <c r="H541" s="5" t="n"/>
      <c r="I541" s="17" t="n"/>
      <c r="J541" s="5" t="n"/>
      <c r="K541" s="19">
        <f>IF(A541&amp;""="","",IFERROR(INDEX('الخدمات'!$B$6:$B$55,MATCH(E541&amp;"",'الخدمات'!$A$6:$A$55,0)),"غير مسعّرة"))</f>
        <v/>
      </c>
      <c r="L541" s="19">
        <f>IF(ISNUMBER(K541),ROUND(N(F541)*K541,2),"")</f>
        <v/>
      </c>
      <c r="M541" s="19">
        <f>IF(L541="","",ROUND(L541-N(I541),2))</f>
        <v/>
      </c>
      <c r="N541" s="18">
        <f>IF(OR(A541&amp;""="",H541="تم التسليم",NOT(ISNUMBER(G541))),"",'الإعدادات'!$B$4-G541)</f>
        <v/>
      </c>
      <c r="O541" s="6">
        <f>IF(A541&amp;""="","",IF(NOT(ISNUMBER(K541)),"خدمة غير مسعّرة",IF(H541="تم التسليم",IF(M541&gt;0,"مسلّم وعليه متبقي",""),IF(N541="","",IF(H541="جاهز",IF(N541&gt;='الإعدادات'!$B$5,"متأخر الاستلام",""),IF(N541&gt;0,"متأخر الغسيل",""))))))</f>
        <v/>
      </c>
      <c r="P541" s="18">
        <f>IF(O541="متأخر الاستلام",COUNTIFS($O$6:$O$1505,"متأخر الاستلام",$N$6:$N$1505,"&gt;"&amp;N541)+COUNTIFS($O$6:O541,"متأخر الاستلام",$N$6:N541,N541),"")</f>
        <v/>
      </c>
    </row>
    <row r="542">
      <c r="A542" s="5" t="n"/>
      <c r="B542" s="13" t="n"/>
      <c r="C542" s="5" t="n"/>
      <c r="D542" s="20" t="n"/>
      <c r="E542" s="5" t="n"/>
      <c r="F542" s="14" t="n"/>
      <c r="G542" s="13" t="n"/>
      <c r="H542" s="5" t="n"/>
      <c r="I542" s="17" t="n"/>
      <c r="J542" s="5" t="n"/>
      <c r="K542" s="19">
        <f>IF(A542&amp;""="","",IFERROR(INDEX('الخدمات'!$B$6:$B$55,MATCH(E542&amp;"",'الخدمات'!$A$6:$A$55,0)),"غير مسعّرة"))</f>
        <v/>
      </c>
      <c r="L542" s="19">
        <f>IF(ISNUMBER(K542),ROUND(N(F542)*K542,2),"")</f>
        <v/>
      </c>
      <c r="M542" s="19">
        <f>IF(L542="","",ROUND(L542-N(I542),2))</f>
        <v/>
      </c>
      <c r="N542" s="18">
        <f>IF(OR(A542&amp;""="",H542="تم التسليم",NOT(ISNUMBER(G542))),"",'الإعدادات'!$B$4-G542)</f>
        <v/>
      </c>
      <c r="O542" s="6">
        <f>IF(A542&amp;""="","",IF(NOT(ISNUMBER(K542)),"خدمة غير مسعّرة",IF(H542="تم التسليم",IF(M542&gt;0,"مسلّم وعليه متبقي",""),IF(N542="","",IF(H542="جاهز",IF(N542&gt;='الإعدادات'!$B$5,"متأخر الاستلام",""),IF(N542&gt;0,"متأخر الغسيل",""))))))</f>
        <v/>
      </c>
      <c r="P542" s="18">
        <f>IF(O542="متأخر الاستلام",COUNTIFS($O$6:$O$1505,"متأخر الاستلام",$N$6:$N$1505,"&gt;"&amp;N542)+COUNTIFS($O$6:O542,"متأخر الاستلام",$N$6:N542,N542),"")</f>
        <v/>
      </c>
    </row>
    <row r="543">
      <c r="A543" s="5" t="n"/>
      <c r="B543" s="13" t="n"/>
      <c r="C543" s="5" t="n"/>
      <c r="D543" s="20" t="n"/>
      <c r="E543" s="5" t="n"/>
      <c r="F543" s="14" t="n"/>
      <c r="G543" s="13" t="n"/>
      <c r="H543" s="5" t="n"/>
      <c r="I543" s="17" t="n"/>
      <c r="J543" s="5" t="n"/>
      <c r="K543" s="19">
        <f>IF(A543&amp;""="","",IFERROR(INDEX('الخدمات'!$B$6:$B$55,MATCH(E543&amp;"",'الخدمات'!$A$6:$A$55,0)),"غير مسعّرة"))</f>
        <v/>
      </c>
      <c r="L543" s="19">
        <f>IF(ISNUMBER(K543),ROUND(N(F543)*K543,2),"")</f>
        <v/>
      </c>
      <c r="M543" s="19">
        <f>IF(L543="","",ROUND(L543-N(I543),2))</f>
        <v/>
      </c>
      <c r="N543" s="18">
        <f>IF(OR(A543&amp;""="",H543="تم التسليم",NOT(ISNUMBER(G543))),"",'الإعدادات'!$B$4-G543)</f>
        <v/>
      </c>
      <c r="O543" s="6">
        <f>IF(A543&amp;""="","",IF(NOT(ISNUMBER(K543)),"خدمة غير مسعّرة",IF(H543="تم التسليم",IF(M543&gt;0,"مسلّم وعليه متبقي",""),IF(N543="","",IF(H543="جاهز",IF(N543&gt;='الإعدادات'!$B$5,"متأخر الاستلام",""),IF(N543&gt;0,"متأخر الغسيل",""))))))</f>
        <v/>
      </c>
      <c r="P543" s="18">
        <f>IF(O543="متأخر الاستلام",COUNTIFS($O$6:$O$1505,"متأخر الاستلام",$N$6:$N$1505,"&gt;"&amp;N543)+COUNTIFS($O$6:O543,"متأخر الاستلام",$N$6:N543,N543),"")</f>
        <v/>
      </c>
    </row>
    <row r="544">
      <c r="A544" s="5" t="n"/>
      <c r="B544" s="13" t="n"/>
      <c r="C544" s="5" t="n"/>
      <c r="D544" s="20" t="n"/>
      <c r="E544" s="5" t="n"/>
      <c r="F544" s="14" t="n"/>
      <c r="G544" s="13" t="n"/>
      <c r="H544" s="5" t="n"/>
      <c r="I544" s="17" t="n"/>
      <c r="J544" s="5" t="n"/>
      <c r="K544" s="19">
        <f>IF(A544&amp;""="","",IFERROR(INDEX('الخدمات'!$B$6:$B$55,MATCH(E544&amp;"",'الخدمات'!$A$6:$A$55,0)),"غير مسعّرة"))</f>
        <v/>
      </c>
      <c r="L544" s="19">
        <f>IF(ISNUMBER(K544),ROUND(N(F544)*K544,2),"")</f>
        <v/>
      </c>
      <c r="M544" s="19">
        <f>IF(L544="","",ROUND(L544-N(I544),2))</f>
        <v/>
      </c>
      <c r="N544" s="18">
        <f>IF(OR(A544&amp;""="",H544="تم التسليم",NOT(ISNUMBER(G544))),"",'الإعدادات'!$B$4-G544)</f>
        <v/>
      </c>
      <c r="O544" s="6">
        <f>IF(A544&amp;""="","",IF(NOT(ISNUMBER(K544)),"خدمة غير مسعّرة",IF(H544="تم التسليم",IF(M544&gt;0,"مسلّم وعليه متبقي",""),IF(N544="","",IF(H544="جاهز",IF(N544&gt;='الإعدادات'!$B$5,"متأخر الاستلام",""),IF(N544&gt;0,"متأخر الغسيل",""))))))</f>
        <v/>
      </c>
      <c r="P544" s="18">
        <f>IF(O544="متأخر الاستلام",COUNTIFS($O$6:$O$1505,"متأخر الاستلام",$N$6:$N$1505,"&gt;"&amp;N544)+COUNTIFS($O$6:O544,"متأخر الاستلام",$N$6:N544,N544),"")</f>
        <v/>
      </c>
    </row>
    <row r="545">
      <c r="A545" s="5" t="n"/>
      <c r="B545" s="13" t="n"/>
      <c r="C545" s="5" t="n"/>
      <c r="D545" s="20" t="n"/>
      <c r="E545" s="5" t="n"/>
      <c r="F545" s="14" t="n"/>
      <c r="G545" s="13" t="n"/>
      <c r="H545" s="5" t="n"/>
      <c r="I545" s="17" t="n"/>
      <c r="J545" s="5" t="n"/>
      <c r="K545" s="19">
        <f>IF(A545&amp;""="","",IFERROR(INDEX('الخدمات'!$B$6:$B$55,MATCH(E545&amp;"",'الخدمات'!$A$6:$A$55,0)),"غير مسعّرة"))</f>
        <v/>
      </c>
      <c r="L545" s="19">
        <f>IF(ISNUMBER(K545),ROUND(N(F545)*K545,2),"")</f>
        <v/>
      </c>
      <c r="M545" s="19">
        <f>IF(L545="","",ROUND(L545-N(I545),2))</f>
        <v/>
      </c>
      <c r="N545" s="18">
        <f>IF(OR(A545&amp;""="",H545="تم التسليم",NOT(ISNUMBER(G545))),"",'الإعدادات'!$B$4-G545)</f>
        <v/>
      </c>
      <c r="O545" s="6">
        <f>IF(A545&amp;""="","",IF(NOT(ISNUMBER(K545)),"خدمة غير مسعّرة",IF(H545="تم التسليم",IF(M545&gt;0,"مسلّم وعليه متبقي",""),IF(N545="","",IF(H545="جاهز",IF(N545&gt;='الإعدادات'!$B$5,"متأخر الاستلام",""),IF(N545&gt;0,"متأخر الغسيل",""))))))</f>
        <v/>
      </c>
      <c r="P545" s="18">
        <f>IF(O545="متأخر الاستلام",COUNTIFS($O$6:$O$1505,"متأخر الاستلام",$N$6:$N$1505,"&gt;"&amp;N545)+COUNTIFS($O$6:O545,"متأخر الاستلام",$N$6:N545,N545),"")</f>
        <v/>
      </c>
    </row>
    <row r="546">
      <c r="A546" s="5" t="n"/>
      <c r="B546" s="13" t="n"/>
      <c r="C546" s="5" t="n"/>
      <c r="D546" s="20" t="n"/>
      <c r="E546" s="5" t="n"/>
      <c r="F546" s="14" t="n"/>
      <c r="G546" s="13" t="n"/>
      <c r="H546" s="5" t="n"/>
      <c r="I546" s="17" t="n"/>
      <c r="J546" s="5" t="n"/>
      <c r="K546" s="19">
        <f>IF(A546&amp;""="","",IFERROR(INDEX('الخدمات'!$B$6:$B$55,MATCH(E546&amp;"",'الخدمات'!$A$6:$A$55,0)),"غير مسعّرة"))</f>
        <v/>
      </c>
      <c r="L546" s="19">
        <f>IF(ISNUMBER(K546),ROUND(N(F546)*K546,2),"")</f>
        <v/>
      </c>
      <c r="M546" s="19">
        <f>IF(L546="","",ROUND(L546-N(I546),2))</f>
        <v/>
      </c>
      <c r="N546" s="18">
        <f>IF(OR(A546&amp;""="",H546="تم التسليم",NOT(ISNUMBER(G546))),"",'الإعدادات'!$B$4-G546)</f>
        <v/>
      </c>
      <c r="O546" s="6">
        <f>IF(A546&amp;""="","",IF(NOT(ISNUMBER(K546)),"خدمة غير مسعّرة",IF(H546="تم التسليم",IF(M546&gt;0,"مسلّم وعليه متبقي",""),IF(N546="","",IF(H546="جاهز",IF(N546&gt;='الإعدادات'!$B$5,"متأخر الاستلام",""),IF(N546&gt;0,"متأخر الغسيل",""))))))</f>
        <v/>
      </c>
      <c r="P546" s="18">
        <f>IF(O546="متأخر الاستلام",COUNTIFS($O$6:$O$1505,"متأخر الاستلام",$N$6:$N$1505,"&gt;"&amp;N546)+COUNTIFS($O$6:O546,"متأخر الاستلام",$N$6:N546,N546),"")</f>
        <v/>
      </c>
    </row>
    <row r="547">
      <c r="A547" s="5" t="n"/>
      <c r="B547" s="13" t="n"/>
      <c r="C547" s="5" t="n"/>
      <c r="D547" s="20" t="n"/>
      <c r="E547" s="5" t="n"/>
      <c r="F547" s="14" t="n"/>
      <c r="G547" s="13" t="n"/>
      <c r="H547" s="5" t="n"/>
      <c r="I547" s="17" t="n"/>
      <c r="J547" s="5" t="n"/>
      <c r="K547" s="19">
        <f>IF(A547&amp;""="","",IFERROR(INDEX('الخدمات'!$B$6:$B$55,MATCH(E547&amp;"",'الخدمات'!$A$6:$A$55,0)),"غير مسعّرة"))</f>
        <v/>
      </c>
      <c r="L547" s="19">
        <f>IF(ISNUMBER(K547),ROUND(N(F547)*K547,2),"")</f>
        <v/>
      </c>
      <c r="M547" s="19">
        <f>IF(L547="","",ROUND(L547-N(I547),2))</f>
        <v/>
      </c>
      <c r="N547" s="18">
        <f>IF(OR(A547&amp;""="",H547="تم التسليم",NOT(ISNUMBER(G547))),"",'الإعدادات'!$B$4-G547)</f>
        <v/>
      </c>
      <c r="O547" s="6">
        <f>IF(A547&amp;""="","",IF(NOT(ISNUMBER(K547)),"خدمة غير مسعّرة",IF(H547="تم التسليم",IF(M547&gt;0,"مسلّم وعليه متبقي",""),IF(N547="","",IF(H547="جاهز",IF(N547&gt;='الإعدادات'!$B$5,"متأخر الاستلام",""),IF(N547&gt;0,"متأخر الغسيل",""))))))</f>
        <v/>
      </c>
      <c r="P547" s="18">
        <f>IF(O547="متأخر الاستلام",COUNTIFS($O$6:$O$1505,"متأخر الاستلام",$N$6:$N$1505,"&gt;"&amp;N547)+COUNTIFS($O$6:O547,"متأخر الاستلام",$N$6:N547,N547),"")</f>
        <v/>
      </c>
    </row>
    <row r="548">
      <c r="A548" s="5" t="n"/>
      <c r="B548" s="13" t="n"/>
      <c r="C548" s="5" t="n"/>
      <c r="D548" s="20" t="n"/>
      <c r="E548" s="5" t="n"/>
      <c r="F548" s="14" t="n"/>
      <c r="G548" s="13" t="n"/>
      <c r="H548" s="5" t="n"/>
      <c r="I548" s="17" t="n"/>
      <c r="J548" s="5" t="n"/>
      <c r="K548" s="19">
        <f>IF(A548&amp;""="","",IFERROR(INDEX('الخدمات'!$B$6:$B$55,MATCH(E548&amp;"",'الخدمات'!$A$6:$A$55,0)),"غير مسعّرة"))</f>
        <v/>
      </c>
      <c r="L548" s="19">
        <f>IF(ISNUMBER(K548),ROUND(N(F548)*K548,2),"")</f>
        <v/>
      </c>
      <c r="M548" s="19">
        <f>IF(L548="","",ROUND(L548-N(I548),2))</f>
        <v/>
      </c>
      <c r="N548" s="18">
        <f>IF(OR(A548&amp;""="",H548="تم التسليم",NOT(ISNUMBER(G548))),"",'الإعدادات'!$B$4-G548)</f>
        <v/>
      </c>
      <c r="O548" s="6">
        <f>IF(A548&amp;""="","",IF(NOT(ISNUMBER(K548)),"خدمة غير مسعّرة",IF(H548="تم التسليم",IF(M548&gt;0,"مسلّم وعليه متبقي",""),IF(N548="","",IF(H548="جاهز",IF(N548&gt;='الإعدادات'!$B$5,"متأخر الاستلام",""),IF(N548&gt;0,"متأخر الغسيل",""))))))</f>
        <v/>
      </c>
      <c r="P548" s="18">
        <f>IF(O548="متأخر الاستلام",COUNTIFS($O$6:$O$1505,"متأخر الاستلام",$N$6:$N$1505,"&gt;"&amp;N548)+COUNTIFS($O$6:O548,"متأخر الاستلام",$N$6:N548,N548),"")</f>
        <v/>
      </c>
    </row>
    <row r="549">
      <c r="A549" s="5" t="n"/>
      <c r="B549" s="13" t="n"/>
      <c r="C549" s="5" t="n"/>
      <c r="D549" s="20" t="n"/>
      <c r="E549" s="5" t="n"/>
      <c r="F549" s="14" t="n"/>
      <c r="G549" s="13" t="n"/>
      <c r="H549" s="5" t="n"/>
      <c r="I549" s="17" t="n"/>
      <c r="J549" s="5" t="n"/>
      <c r="K549" s="19">
        <f>IF(A549&amp;""="","",IFERROR(INDEX('الخدمات'!$B$6:$B$55,MATCH(E549&amp;"",'الخدمات'!$A$6:$A$55,0)),"غير مسعّرة"))</f>
        <v/>
      </c>
      <c r="L549" s="19">
        <f>IF(ISNUMBER(K549),ROUND(N(F549)*K549,2),"")</f>
        <v/>
      </c>
      <c r="M549" s="19">
        <f>IF(L549="","",ROUND(L549-N(I549),2))</f>
        <v/>
      </c>
      <c r="N549" s="18">
        <f>IF(OR(A549&amp;""="",H549="تم التسليم",NOT(ISNUMBER(G549))),"",'الإعدادات'!$B$4-G549)</f>
        <v/>
      </c>
      <c r="O549" s="6">
        <f>IF(A549&amp;""="","",IF(NOT(ISNUMBER(K549)),"خدمة غير مسعّرة",IF(H549="تم التسليم",IF(M549&gt;0,"مسلّم وعليه متبقي",""),IF(N549="","",IF(H549="جاهز",IF(N549&gt;='الإعدادات'!$B$5,"متأخر الاستلام",""),IF(N549&gt;0,"متأخر الغسيل",""))))))</f>
        <v/>
      </c>
      <c r="P549" s="18">
        <f>IF(O549="متأخر الاستلام",COUNTIFS($O$6:$O$1505,"متأخر الاستلام",$N$6:$N$1505,"&gt;"&amp;N549)+COUNTIFS($O$6:O549,"متأخر الاستلام",$N$6:N549,N549),"")</f>
        <v/>
      </c>
    </row>
    <row r="550">
      <c r="A550" s="5" t="n"/>
      <c r="B550" s="13" t="n"/>
      <c r="C550" s="5" t="n"/>
      <c r="D550" s="20" t="n"/>
      <c r="E550" s="5" t="n"/>
      <c r="F550" s="14" t="n"/>
      <c r="G550" s="13" t="n"/>
      <c r="H550" s="5" t="n"/>
      <c r="I550" s="17" t="n"/>
      <c r="J550" s="5" t="n"/>
      <c r="K550" s="19">
        <f>IF(A550&amp;""="","",IFERROR(INDEX('الخدمات'!$B$6:$B$55,MATCH(E550&amp;"",'الخدمات'!$A$6:$A$55,0)),"غير مسعّرة"))</f>
        <v/>
      </c>
      <c r="L550" s="19">
        <f>IF(ISNUMBER(K550),ROUND(N(F550)*K550,2),"")</f>
        <v/>
      </c>
      <c r="M550" s="19">
        <f>IF(L550="","",ROUND(L550-N(I550),2))</f>
        <v/>
      </c>
      <c r="N550" s="18">
        <f>IF(OR(A550&amp;""="",H550="تم التسليم",NOT(ISNUMBER(G550))),"",'الإعدادات'!$B$4-G550)</f>
        <v/>
      </c>
      <c r="O550" s="6">
        <f>IF(A550&amp;""="","",IF(NOT(ISNUMBER(K550)),"خدمة غير مسعّرة",IF(H550="تم التسليم",IF(M550&gt;0,"مسلّم وعليه متبقي",""),IF(N550="","",IF(H550="جاهز",IF(N550&gt;='الإعدادات'!$B$5,"متأخر الاستلام",""),IF(N550&gt;0,"متأخر الغسيل",""))))))</f>
        <v/>
      </c>
      <c r="P550" s="18">
        <f>IF(O550="متأخر الاستلام",COUNTIFS($O$6:$O$1505,"متأخر الاستلام",$N$6:$N$1505,"&gt;"&amp;N550)+COUNTIFS($O$6:O550,"متأخر الاستلام",$N$6:N550,N550),"")</f>
        <v/>
      </c>
    </row>
    <row r="551">
      <c r="A551" s="5" t="n"/>
      <c r="B551" s="13" t="n"/>
      <c r="C551" s="5" t="n"/>
      <c r="D551" s="20" t="n"/>
      <c r="E551" s="5" t="n"/>
      <c r="F551" s="14" t="n"/>
      <c r="G551" s="13" t="n"/>
      <c r="H551" s="5" t="n"/>
      <c r="I551" s="17" t="n"/>
      <c r="J551" s="5" t="n"/>
      <c r="K551" s="19">
        <f>IF(A551&amp;""="","",IFERROR(INDEX('الخدمات'!$B$6:$B$55,MATCH(E551&amp;"",'الخدمات'!$A$6:$A$55,0)),"غير مسعّرة"))</f>
        <v/>
      </c>
      <c r="L551" s="19">
        <f>IF(ISNUMBER(K551),ROUND(N(F551)*K551,2),"")</f>
        <v/>
      </c>
      <c r="M551" s="19">
        <f>IF(L551="","",ROUND(L551-N(I551),2))</f>
        <v/>
      </c>
      <c r="N551" s="18">
        <f>IF(OR(A551&amp;""="",H551="تم التسليم",NOT(ISNUMBER(G551))),"",'الإعدادات'!$B$4-G551)</f>
        <v/>
      </c>
      <c r="O551" s="6">
        <f>IF(A551&amp;""="","",IF(NOT(ISNUMBER(K551)),"خدمة غير مسعّرة",IF(H551="تم التسليم",IF(M551&gt;0,"مسلّم وعليه متبقي",""),IF(N551="","",IF(H551="جاهز",IF(N551&gt;='الإعدادات'!$B$5,"متأخر الاستلام",""),IF(N551&gt;0,"متأخر الغسيل",""))))))</f>
        <v/>
      </c>
      <c r="P551" s="18">
        <f>IF(O551="متأخر الاستلام",COUNTIFS($O$6:$O$1505,"متأخر الاستلام",$N$6:$N$1505,"&gt;"&amp;N551)+COUNTIFS($O$6:O551,"متأخر الاستلام",$N$6:N551,N551),"")</f>
        <v/>
      </c>
    </row>
    <row r="552">
      <c r="A552" s="5" t="n"/>
      <c r="B552" s="13" t="n"/>
      <c r="C552" s="5" t="n"/>
      <c r="D552" s="20" t="n"/>
      <c r="E552" s="5" t="n"/>
      <c r="F552" s="14" t="n"/>
      <c r="G552" s="13" t="n"/>
      <c r="H552" s="5" t="n"/>
      <c r="I552" s="17" t="n"/>
      <c r="J552" s="5" t="n"/>
      <c r="K552" s="19">
        <f>IF(A552&amp;""="","",IFERROR(INDEX('الخدمات'!$B$6:$B$55,MATCH(E552&amp;"",'الخدمات'!$A$6:$A$55,0)),"غير مسعّرة"))</f>
        <v/>
      </c>
      <c r="L552" s="19">
        <f>IF(ISNUMBER(K552),ROUND(N(F552)*K552,2),"")</f>
        <v/>
      </c>
      <c r="M552" s="19">
        <f>IF(L552="","",ROUND(L552-N(I552),2))</f>
        <v/>
      </c>
      <c r="N552" s="18">
        <f>IF(OR(A552&amp;""="",H552="تم التسليم",NOT(ISNUMBER(G552))),"",'الإعدادات'!$B$4-G552)</f>
        <v/>
      </c>
      <c r="O552" s="6">
        <f>IF(A552&amp;""="","",IF(NOT(ISNUMBER(K552)),"خدمة غير مسعّرة",IF(H552="تم التسليم",IF(M552&gt;0,"مسلّم وعليه متبقي",""),IF(N552="","",IF(H552="جاهز",IF(N552&gt;='الإعدادات'!$B$5,"متأخر الاستلام",""),IF(N552&gt;0,"متأخر الغسيل",""))))))</f>
        <v/>
      </c>
      <c r="P552" s="18">
        <f>IF(O552="متأخر الاستلام",COUNTIFS($O$6:$O$1505,"متأخر الاستلام",$N$6:$N$1505,"&gt;"&amp;N552)+COUNTIFS($O$6:O552,"متأخر الاستلام",$N$6:N552,N552),"")</f>
        <v/>
      </c>
    </row>
    <row r="553">
      <c r="A553" s="5" t="n"/>
      <c r="B553" s="13" t="n"/>
      <c r="C553" s="5" t="n"/>
      <c r="D553" s="20" t="n"/>
      <c r="E553" s="5" t="n"/>
      <c r="F553" s="14" t="n"/>
      <c r="G553" s="13" t="n"/>
      <c r="H553" s="5" t="n"/>
      <c r="I553" s="17" t="n"/>
      <c r="J553" s="5" t="n"/>
      <c r="K553" s="19">
        <f>IF(A553&amp;""="","",IFERROR(INDEX('الخدمات'!$B$6:$B$55,MATCH(E553&amp;"",'الخدمات'!$A$6:$A$55,0)),"غير مسعّرة"))</f>
        <v/>
      </c>
      <c r="L553" s="19">
        <f>IF(ISNUMBER(K553),ROUND(N(F553)*K553,2),"")</f>
        <v/>
      </c>
      <c r="M553" s="19">
        <f>IF(L553="","",ROUND(L553-N(I553),2))</f>
        <v/>
      </c>
      <c r="N553" s="18">
        <f>IF(OR(A553&amp;""="",H553="تم التسليم",NOT(ISNUMBER(G553))),"",'الإعدادات'!$B$4-G553)</f>
        <v/>
      </c>
      <c r="O553" s="6">
        <f>IF(A553&amp;""="","",IF(NOT(ISNUMBER(K553)),"خدمة غير مسعّرة",IF(H553="تم التسليم",IF(M553&gt;0,"مسلّم وعليه متبقي",""),IF(N553="","",IF(H553="جاهز",IF(N553&gt;='الإعدادات'!$B$5,"متأخر الاستلام",""),IF(N553&gt;0,"متأخر الغسيل",""))))))</f>
        <v/>
      </c>
      <c r="P553" s="18">
        <f>IF(O553="متأخر الاستلام",COUNTIFS($O$6:$O$1505,"متأخر الاستلام",$N$6:$N$1505,"&gt;"&amp;N553)+COUNTIFS($O$6:O553,"متأخر الاستلام",$N$6:N553,N553),"")</f>
        <v/>
      </c>
    </row>
    <row r="554">
      <c r="A554" s="5" t="n"/>
      <c r="B554" s="13" t="n"/>
      <c r="C554" s="5" t="n"/>
      <c r="D554" s="20" t="n"/>
      <c r="E554" s="5" t="n"/>
      <c r="F554" s="14" t="n"/>
      <c r="G554" s="13" t="n"/>
      <c r="H554" s="5" t="n"/>
      <c r="I554" s="17" t="n"/>
      <c r="J554" s="5" t="n"/>
      <c r="K554" s="19">
        <f>IF(A554&amp;""="","",IFERROR(INDEX('الخدمات'!$B$6:$B$55,MATCH(E554&amp;"",'الخدمات'!$A$6:$A$55,0)),"غير مسعّرة"))</f>
        <v/>
      </c>
      <c r="L554" s="19">
        <f>IF(ISNUMBER(K554),ROUND(N(F554)*K554,2),"")</f>
        <v/>
      </c>
      <c r="M554" s="19">
        <f>IF(L554="","",ROUND(L554-N(I554),2))</f>
        <v/>
      </c>
      <c r="N554" s="18">
        <f>IF(OR(A554&amp;""="",H554="تم التسليم",NOT(ISNUMBER(G554))),"",'الإعدادات'!$B$4-G554)</f>
        <v/>
      </c>
      <c r="O554" s="6">
        <f>IF(A554&amp;""="","",IF(NOT(ISNUMBER(K554)),"خدمة غير مسعّرة",IF(H554="تم التسليم",IF(M554&gt;0,"مسلّم وعليه متبقي",""),IF(N554="","",IF(H554="جاهز",IF(N554&gt;='الإعدادات'!$B$5,"متأخر الاستلام",""),IF(N554&gt;0,"متأخر الغسيل",""))))))</f>
        <v/>
      </c>
      <c r="P554" s="18">
        <f>IF(O554="متأخر الاستلام",COUNTIFS($O$6:$O$1505,"متأخر الاستلام",$N$6:$N$1505,"&gt;"&amp;N554)+COUNTIFS($O$6:O554,"متأخر الاستلام",$N$6:N554,N554),"")</f>
        <v/>
      </c>
    </row>
    <row r="555">
      <c r="A555" s="5" t="n"/>
      <c r="B555" s="13" t="n"/>
      <c r="C555" s="5" t="n"/>
      <c r="D555" s="20" t="n"/>
      <c r="E555" s="5" t="n"/>
      <c r="F555" s="14" t="n"/>
      <c r="G555" s="13" t="n"/>
      <c r="H555" s="5" t="n"/>
      <c r="I555" s="17" t="n"/>
      <c r="J555" s="5" t="n"/>
      <c r="K555" s="19">
        <f>IF(A555&amp;""="","",IFERROR(INDEX('الخدمات'!$B$6:$B$55,MATCH(E555&amp;"",'الخدمات'!$A$6:$A$55,0)),"غير مسعّرة"))</f>
        <v/>
      </c>
      <c r="L555" s="19">
        <f>IF(ISNUMBER(K555),ROUND(N(F555)*K555,2),"")</f>
        <v/>
      </c>
      <c r="M555" s="19">
        <f>IF(L555="","",ROUND(L555-N(I555),2))</f>
        <v/>
      </c>
      <c r="N555" s="18">
        <f>IF(OR(A555&amp;""="",H555="تم التسليم",NOT(ISNUMBER(G555))),"",'الإعدادات'!$B$4-G555)</f>
        <v/>
      </c>
      <c r="O555" s="6">
        <f>IF(A555&amp;""="","",IF(NOT(ISNUMBER(K555)),"خدمة غير مسعّرة",IF(H555="تم التسليم",IF(M555&gt;0,"مسلّم وعليه متبقي",""),IF(N555="","",IF(H555="جاهز",IF(N555&gt;='الإعدادات'!$B$5,"متأخر الاستلام",""),IF(N555&gt;0,"متأخر الغسيل",""))))))</f>
        <v/>
      </c>
      <c r="P555" s="18">
        <f>IF(O555="متأخر الاستلام",COUNTIFS($O$6:$O$1505,"متأخر الاستلام",$N$6:$N$1505,"&gt;"&amp;N555)+COUNTIFS($O$6:O555,"متأخر الاستلام",$N$6:N555,N555),"")</f>
        <v/>
      </c>
    </row>
    <row r="556">
      <c r="A556" s="5" t="n"/>
      <c r="B556" s="13" t="n"/>
      <c r="C556" s="5" t="n"/>
      <c r="D556" s="20" t="n"/>
      <c r="E556" s="5" t="n"/>
      <c r="F556" s="14" t="n"/>
      <c r="G556" s="13" t="n"/>
      <c r="H556" s="5" t="n"/>
      <c r="I556" s="17" t="n"/>
      <c r="J556" s="5" t="n"/>
      <c r="K556" s="19">
        <f>IF(A556&amp;""="","",IFERROR(INDEX('الخدمات'!$B$6:$B$55,MATCH(E556&amp;"",'الخدمات'!$A$6:$A$55,0)),"غير مسعّرة"))</f>
        <v/>
      </c>
      <c r="L556" s="19">
        <f>IF(ISNUMBER(K556),ROUND(N(F556)*K556,2),"")</f>
        <v/>
      </c>
      <c r="M556" s="19">
        <f>IF(L556="","",ROUND(L556-N(I556),2))</f>
        <v/>
      </c>
      <c r="N556" s="18">
        <f>IF(OR(A556&amp;""="",H556="تم التسليم",NOT(ISNUMBER(G556))),"",'الإعدادات'!$B$4-G556)</f>
        <v/>
      </c>
      <c r="O556" s="6">
        <f>IF(A556&amp;""="","",IF(NOT(ISNUMBER(K556)),"خدمة غير مسعّرة",IF(H556="تم التسليم",IF(M556&gt;0,"مسلّم وعليه متبقي",""),IF(N556="","",IF(H556="جاهز",IF(N556&gt;='الإعدادات'!$B$5,"متأخر الاستلام",""),IF(N556&gt;0,"متأخر الغسيل",""))))))</f>
        <v/>
      </c>
      <c r="P556" s="18">
        <f>IF(O556="متأخر الاستلام",COUNTIFS($O$6:$O$1505,"متأخر الاستلام",$N$6:$N$1505,"&gt;"&amp;N556)+COUNTIFS($O$6:O556,"متأخر الاستلام",$N$6:N556,N556),"")</f>
        <v/>
      </c>
    </row>
    <row r="557">
      <c r="A557" s="5" t="n"/>
      <c r="B557" s="13" t="n"/>
      <c r="C557" s="5" t="n"/>
      <c r="D557" s="20" t="n"/>
      <c r="E557" s="5" t="n"/>
      <c r="F557" s="14" t="n"/>
      <c r="G557" s="13" t="n"/>
      <c r="H557" s="5" t="n"/>
      <c r="I557" s="17" t="n"/>
      <c r="J557" s="5" t="n"/>
      <c r="K557" s="19">
        <f>IF(A557&amp;""="","",IFERROR(INDEX('الخدمات'!$B$6:$B$55,MATCH(E557&amp;"",'الخدمات'!$A$6:$A$55,0)),"غير مسعّرة"))</f>
        <v/>
      </c>
      <c r="L557" s="19">
        <f>IF(ISNUMBER(K557),ROUND(N(F557)*K557,2),"")</f>
        <v/>
      </c>
      <c r="M557" s="19">
        <f>IF(L557="","",ROUND(L557-N(I557),2))</f>
        <v/>
      </c>
      <c r="N557" s="18">
        <f>IF(OR(A557&amp;""="",H557="تم التسليم",NOT(ISNUMBER(G557))),"",'الإعدادات'!$B$4-G557)</f>
        <v/>
      </c>
      <c r="O557" s="6">
        <f>IF(A557&amp;""="","",IF(NOT(ISNUMBER(K557)),"خدمة غير مسعّرة",IF(H557="تم التسليم",IF(M557&gt;0,"مسلّم وعليه متبقي",""),IF(N557="","",IF(H557="جاهز",IF(N557&gt;='الإعدادات'!$B$5,"متأخر الاستلام",""),IF(N557&gt;0,"متأخر الغسيل",""))))))</f>
        <v/>
      </c>
      <c r="P557" s="18">
        <f>IF(O557="متأخر الاستلام",COUNTIFS($O$6:$O$1505,"متأخر الاستلام",$N$6:$N$1505,"&gt;"&amp;N557)+COUNTIFS($O$6:O557,"متأخر الاستلام",$N$6:N557,N557),"")</f>
        <v/>
      </c>
    </row>
    <row r="558">
      <c r="A558" s="5" t="n"/>
      <c r="B558" s="13" t="n"/>
      <c r="C558" s="5" t="n"/>
      <c r="D558" s="20" t="n"/>
      <c r="E558" s="5" t="n"/>
      <c r="F558" s="14" t="n"/>
      <c r="G558" s="13" t="n"/>
      <c r="H558" s="5" t="n"/>
      <c r="I558" s="17" t="n"/>
      <c r="J558" s="5" t="n"/>
      <c r="K558" s="19">
        <f>IF(A558&amp;""="","",IFERROR(INDEX('الخدمات'!$B$6:$B$55,MATCH(E558&amp;"",'الخدمات'!$A$6:$A$55,0)),"غير مسعّرة"))</f>
        <v/>
      </c>
      <c r="L558" s="19">
        <f>IF(ISNUMBER(K558),ROUND(N(F558)*K558,2),"")</f>
        <v/>
      </c>
      <c r="M558" s="19">
        <f>IF(L558="","",ROUND(L558-N(I558),2))</f>
        <v/>
      </c>
      <c r="N558" s="18">
        <f>IF(OR(A558&amp;""="",H558="تم التسليم",NOT(ISNUMBER(G558))),"",'الإعدادات'!$B$4-G558)</f>
        <v/>
      </c>
      <c r="O558" s="6">
        <f>IF(A558&amp;""="","",IF(NOT(ISNUMBER(K558)),"خدمة غير مسعّرة",IF(H558="تم التسليم",IF(M558&gt;0,"مسلّم وعليه متبقي",""),IF(N558="","",IF(H558="جاهز",IF(N558&gt;='الإعدادات'!$B$5,"متأخر الاستلام",""),IF(N558&gt;0,"متأخر الغسيل",""))))))</f>
        <v/>
      </c>
      <c r="P558" s="18">
        <f>IF(O558="متأخر الاستلام",COUNTIFS($O$6:$O$1505,"متأخر الاستلام",$N$6:$N$1505,"&gt;"&amp;N558)+COUNTIFS($O$6:O558,"متأخر الاستلام",$N$6:N558,N558),"")</f>
        <v/>
      </c>
    </row>
    <row r="559">
      <c r="A559" s="5" t="n"/>
      <c r="B559" s="13" t="n"/>
      <c r="C559" s="5" t="n"/>
      <c r="D559" s="20" t="n"/>
      <c r="E559" s="5" t="n"/>
      <c r="F559" s="14" t="n"/>
      <c r="G559" s="13" t="n"/>
      <c r="H559" s="5" t="n"/>
      <c r="I559" s="17" t="n"/>
      <c r="J559" s="5" t="n"/>
      <c r="K559" s="19">
        <f>IF(A559&amp;""="","",IFERROR(INDEX('الخدمات'!$B$6:$B$55,MATCH(E559&amp;"",'الخدمات'!$A$6:$A$55,0)),"غير مسعّرة"))</f>
        <v/>
      </c>
      <c r="L559" s="19">
        <f>IF(ISNUMBER(K559),ROUND(N(F559)*K559,2),"")</f>
        <v/>
      </c>
      <c r="M559" s="19">
        <f>IF(L559="","",ROUND(L559-N(I559),2))</f>
        <v/>
      </c>
      <c r="N559" s="18">
        <f>IF(OR(A559&amp;""="",H559="تم التسليم",NOT(ISNUMBER(G559))),"",'الإعدادات'!$B$4-G559)</f>
        <v/>
      </c>
      <c r="O559" s="6">
        <f>IF(A559&amp;""="","",IF(NOT(ISNUMBER(K559)),"خدمة غير مسعّرة",IF(H559="تم التسليم",IF(M559&gt;0,"مسلّم وعليه متبقي",""),IF(N559="","",IF(H559="جاهز",IF(N559&gt;='الإعدادات'!$B$5,"متأخر الاستلام",""),IF(N559&gt;0,"متأخر الغسيل",""))))))</f>
        <v/>
      </c>
      <c r="P559" s="18">
        <f>IF(O559="متأخر الاستلام",COUNTIFS($O$6:$O$1505,"متأخر الاستلام",$N$6:$N$1505,"&gt;"&amp;N559)+COUNTIFS($O$6:O559,"متأخر الاستلام",$N$6:N559,N559),"")</f>
        <v/>
      </c>
    </row>
    <row r="560">
      <c r="A560" s="5" t="n"/>
      <c r="B560" s="13" t="n"/>
      <c r="C560" s="5" t="n"/>
      <c r="D560" s="20" t="n"/>
      <c r="E560" s="5" t="n"/>
      <c r="F560" s="14" t="n"/>
      <c r="G560" s="13" t="n"/>
      <c r="H560" s="5" t="n"/>
      <c r="I560" s="17" t="n"/>
      <c r="J560" s="5" t="n"/>
      <c r="K560" s="19">
        <f>IF(A560&amp;""="","",IFERROR(INDEX('الخدمات'!$B$6:$B$55,MATCH(E560&amp;"",'الخدمات'!$A$6:$A$55,0)),"غير مسعّرة"))</f>
        <v/>
      </c>
      <c r="L560" s="19">
        <f>IF(ISNUMBER(K560),ROUND(N(F560)*K560,2),"")</f>
        <v/>
      </c>
      <c r="M560" s="19">
        <f>IF(L560="","",ROUND(L560-N(I560),2))</f>
        <v/>
      </c>
      <c r="N560" s="18">
        <f>IF(OR(A560&amp;""="",H560="تم التسليم",NOT(ISNUMBER(G560))),"",'الإعدادات'!$B$4-G560)</f>
        <v/>
      </c>
      <c r="O560" s="6">
        <f>IF(A560&amp;""="","",IF(NOT(ISNUMBER(K560)),"خدمة غير مسعّرة",IF(H560="تم التسليم",IF(M560&gt;0,"مسلّم وعليه متبقي",""),IF(N560="","",IF(H560="جاهز",IF(N560&gt;='الإعدادات'!$B$5,"متأخر الاستلام",""),IF(N560&gt;0,"متأخر الغسيل",""))))))</f>
        <v/>
      </c>
      <c r="P560" s="18">
        <f>IF(O560="متأخر الاستلام",COUNTIFS($O$6:$O$1505,"متأخر الاستلام",$N$6:$N$1505,"&gt;"&amp;N560)+COUNTIFS($O$6:O560,"متأخر الاستلام",$N$6:N560,N560),"")</f>
        <v/>
      </c>
    </row>
    <row r="561">
      <c r="A561" s="5" t="n"/>
      <c r="B561" s="13" t="n"/>
      <c r="C561" s="5" t="n"/>
      <c r="D561" s="20" t="n"/>
      <c r="E561" s="5" t="n"/>
      <c r="F561" s="14" t="n"/>
      <c r="G561" s="13" t="n"/>
      <c r="H561" s="5" t="n"/>
      <c r="I561" s="17" t="n"/>
      <c r="J561" s="5" t="n"/>
      <c r="K561" s="19">
        <f>IF(A561&amp;""="","",IFERROR(INDEX('الخدمات'!$B$6:$B$55,MATCH(E561&amp;"",'الخدمات'!$A$6:$A$55,0)),"غير مسعّرة"))</f>
        <v/>
      </c>
      <c r="L561" s="19">
        <f>IF(ISNUMBER(K561),ROUND(N(F561)*K561,2),"")</f>
        <v/>
      </c>
      <c r="M561" s="19">
        <f>IF(L561="","",ROUND(L561-N(I561),2))</f>
        <v/>
      </c>
      <c r="N561" s="18">
        <f>IF(OR(A561&amp;""="",H561="تم التسليم",NOT(ISNUMBER(G561))),"",'الإعدادات'!$B$4-G561)</f>
        <v/>
      </c>
      <c r="O561" s="6">
        <f>IF(A561&amp;""="","",IF(NOT(ISNUMBER(K561)),"خدمة غير مسعّرة",IF(H561="تم التسليم",IF(M561&gt;0,"مسلّم وعليه متبقي",""),IF(N561="","",IF(H561="جاهز",IF(N561&gt;='الإعدادات'!$B$5,"متأخر الاستلام",""),IF(N561&gt;0,"متأخر الغسيل",""))))))</f>
        <v/>
      </c>
      <c r="P561" s="18">
        <f>IF(O561="متأخر الاستلام",COUNTIFS($O$6:$O$1505,"متأخر الاستلام",$N$6:$N$1505,"&gt;"&amp;N561)+COUNTIFS($O$6:O561,"متأخر الاستلام",$N$6:N561,N561),"")</f>
        <v/>
      </c>
    </row>
    <row r="562">
      <c r="A562" s="5" t="n"/>
      <c r="B562" s="13" t="n"/>
      <c r="C562" s="5" t="n"/>
      <c r="D562" s="20" t="n"/>
      <c r="E562" s="5" t="n"/>
      <c r="F562" s="14" t="n"/>
      <c r="G562" s="13" t="n"/>
      <c r="H562" s="5" t="n"/>
      <c r="I562" s="17" t="n"/>
      <c r="J562" s="5" t="n"/>
      <c r="K562" s="19">
        <f>IF(A562&amp;""="","",IFERROR(INDEX('الخدمات'!$B$6:$B$55,MATCH(E562&amp;"",'الخدمات'!$A$6:$A$55,0)),"غير مسعّرة"))</f>
        <v/>
      </c>
      <c r="L562" s="19">
        <f>IF(ISNUMBER(K562),ROUND(N(F562)*K562,2),"")</f>
        <v/>
      </c>
      <c r="M562" s="19">
        <f>IF(L562="","",ROUND(L562-N(I562),2))</f>
        <v/>
      </c>
      <c r="N562" s="18">
        <f>IF(OR(A562&amp;""="",H562="تم التسليم",NOT(ISNUMBER(G562))),"",'الإعدادات'!$B$4-G562)</f>
        <v/>
      </c>
      <c r="O562" s="6">
        <f>IF(A562&amp;""="","",IF(NOT(ISNUMBER(K562)),"خدمة غير مسعّرة",IF(H562="تم التسليم",IF(M562&gt;0,"مسلّم وعليه متبقي",""),IF(N562="","",IF(H562="جاهز",IF(N562&gt;='الإعدادات'!$B$5,"متأخر الاستلام",""),IF(N562&gt;0,"متأخر الغسيل",""))))))</f>
        <v/>
      </c>
      <c r="P562" s="18">
        <f>IF(O562="متأخر الاستلام",COUNTIFS($O$6:$O$1505,"متأخر الاستلام",$N$6:$N$1505,"&gt;"&amp;N562)+COUNTIFS($O$6:O562,"متأخر الاستلام",$N$6:N562,N562),"")</f>
        <v/>
      </c>
    </row>
    <row r="563">
      <c r="A563" s="5" t="n"/>
      <c r="B563" s="13" t="n"/>
      <c r="C563" s="5" t="n"/>
      <c r="D563" s="20" t="n"/>
      <c r="E563" s="5" t="n"/>
      <c r="F563" s="14" t="n"/>
      <c r="G563" s="13" t="n"/>
      <c r="H563" s="5" t="n"/>
      <c r="I563" s="17" t="n"/>
      <c r="J563" s="5" t="n"/>
      <c r="K563" s="19">
        <f>IF(A563&amp;""="","",IFERROR(INDEX('الخدمات'!$B$6:$B$55,MATCH(E563&amp;"",'الخدمات'!$A$6:$A$55,0)),"غير مسعّرة"))</f>
        <v/>
      </c>
      <c r="L563" s="19">
        <f>IF(ISNUMBER(K563),ROUND(N(F563)*K563,2),"")</f>
        <v/>
      </c>
      <c r="M563" s="19">
        <f>IF(L563="","",ROUND(L563-N(I563),2))</f>
        <v/>
      </c>
      <c r="N563" s="18">
        <f>IF(OR(A563&amp;""="",H563="تم التسليم",NOT(ISNUMBER(G563))),"",'الإعدادات'!$B$4-G563)</f>
        <v/>
      </c>
      <c r="O563" s="6">
        <f>IF(A563&amp;""="","",IF(NOT(ISNUMBER(K563)),"خدمة غير مسعّرة",IF(H563="تم التسليم",IF(M563&gt;0,"مسلّم وعليه متبقي",""),IF(N563="","",IF(H563="جاهز",IF(N563&gt;='الإعدادات'!$B$5,"متأخر الاستلام",""),IF(N563&gt;0,"متأخر الغسيل",""))))))</f>
        <v/>
      </c>
      <c r="P563" s="18">
        <f>IF(O563="متأخر الاستلام",COUNTIFS($O$6:$O$1505,"متأخر الاستلام",$N$6:$N$1505,"&gt;"&amp;N563)+COUNTIFS($O$6:O563,"متأخر الاستلام",$N$6:N563,N563),"")</f>
        <v/>
      </c>
    </row>
    <row r="564">
      <c r="A564" s="5" t="n"/>
      <c r="B564" s="13" t="n"/>
      <c r="C564" s="5" t="n"/>
      <c r="D564" s="20" t="n"/>
      <c r="E564" s="5" t="n"/>
      <c r="F564" s="14" t="n"/>
      <c r="G564" s="13" t="n"/>
      <c r="H564" s="5" t="n"/>
      <c r="I564" s="17" t="n"/>
      <c r="J564" s="5" t="n"/>
      <c r="K564" s="19">
        <f>IF(A564&amp;""="","",IFERROR(INDEX('الخدمات'!$B$6:$B$55,MATCH(E564&amp;"",'الخدمات'!$A$6:$A$55,0)),"غير مسعّرة"))</f>
        <v/>
      </c>
      <c r="L564" s="19">
        <f>IF(ISNUMBER(K564),ROUND(N(F564)*K564,2),"")</f>
        <v/>
      </c>
      <c r="M564" s="19">
        <f>IF(L564="","",ROUND(L564-N(I564),2))</f>
        <v/>
      </c>
      <c r="N564" s="18">
        <f>IF(OR(A564&amp;""="",H564="تم التسليم",NOT(ISNUMBER(G564))),"",'الإعدادات'!$B$4-G564)</f>
        <v/>
      </c>
      <c r="O564" s="6">
        <f>IF(A564&amp;""="","",IF(NOT(ISNUMBER(K564)),"خدمة غير مسعّرة",IF(H564="تم التسليم",IF(M564&gt;0,"مسلّم وعليه متبقي",""),IF(N564="","",IF(H564="جاهز",IF(N564&gt;='الإعدادات'!$B$5,"متأخر الاستلام",""),IF(N564&gt;0,"متأخر الغسيل",""))))))</f>
        <v/>
      </c>
      <c r="P564" s="18">
        <f>IF(O564="متأخر الاستلام",COUNTIFS($O$6:$O$1505,"متأخر الاستلام",$N$6:$N$1505,"&gt;"&amp;N564)+COUNTIFS($O$6:O564,"متأخر الاستلام",$N$6:N564,N564),"")</f>
        <v/>
      </c>
    </row>
    <row r="565">
      <c r="A565" s="5" t="n"/>
      <c r="B565" s="13" t="n"/>
      <c r="C565" s="5" t="n"/>
      <c r="D565" s="20" t="n"/>
      <c r="E565" s="5" t="n"/>
      <c r="F565" s="14" t="n"/>
      <c r="G565" s="13" t="n"/>
      <c r="H565" s="5" t="n"/>
      <c r="I565" s="17" t="n"/>
      <c r="J565" s="5" t="n"/>
      <c r="K565" s="19">
        <f>IF(A565&amp;""="","",IFERROR(INDEX('الخدمات'!$B$6:$B$55,MATCH(E565&amp;"",'الخدمات'!$A$6:$A$55,0)),"غير مسعّرة"))</f>
        <v/>
      </c>
      <c r="L565" s="19">
        <f>IF(ISNUMBER(K565),ROUND(N(F565)*K565,2),"")</f>
        <v/>
      </c>
      <c r="M565" s="19">
        <f>IF(L565="","",ROUND(L565-N(I565),2))</f>
        <v/>
      </c>
      <c r="N565" s="18">
        <f>IF(OR(A565&amp;""="",H565="تم التسليم",NOT(ISNUMBER(G565))),"",'الإعدادات'!$B$4-G565)</f>
        <v/>
      </c>
      <c r="O565" s="6">
        <f>IF(A565&amp;""="","",IF(NOT(ISNUMBER(K565)),"خدمة غير مسعّرة",IF(H565="تم التسليم",IF(M565&gt;0,"مسلّم وعليه متبقي",""),IF(N565="","",IF(H565="جاهز",IF(N565&gt;='الإعدادات'!$B$5,"متأخر الاستلام",""),IF(N565&gt;0,"متأخر الغسيل",""))))))</f>
        <v/>
      </c>
      <c r="P565" s="18">
        <f>IF(O565="متأخر الاستلام",COUNTIFS($O$6:$O$1505,"متأخر الاستلام",$N$6:$N$1505,"&gt;"&amp;N565)+COUNTIFS($O$6:O565,"متأخر الاستلام",$N$6:N565,N565),"")</f>
        <v/>
      </c>
    </row>
    <row r="566">
      <c r="A566" s="5" t="n"/>
      <c r="B566" s="13" t="n"/>
      <c r="C566" s="5" t="n"/>
      <c r="D566" s="20" t="n"/>
      <c r="E566" s="5" t="n"/>
      <c r="F566" s="14" t="n"/>
      <c r="G566" s="13" t="n"/>
      <c r="H566" s="5" t="n"/>
      <c r="I566" s="17" t="n"/>
      <c r="J566" s="5" t="n"/>
      <c r="K566" s="19">
        <f>IF(A566&amp;""="","",IFERROR(INDEX('الخدمات'!$B$6:$B$55,MATCH(E566&amp;"",'الخدمات'!$A$6:$A$55,0)),"غير مسعّرة"))</f>
        <v/>
      </c>
      <c r="L566" s="19">
        <f>IF(ISNUMBER(K566),ROUND(N(F566)*K566,2),"")</f>
        <v/>
      </c>
      <c r="M566" s="19">
        <f>IF(L566="","",ROUND(L566-N(I566),2))</f>
        <v/>
      </c>
      <c r="N566" s="18">
        <f>IF(OR(A566&amp;""="",H566="تم التسليم",NOT(ISNUMBER(G566))),"",'الإعدادات'!$B$4-G566)</f>
        <v/>
      </c>
      <c r="O566" s="6">
        <f>IF(A566&amp;""="","",IF(NOT(ISNUMBER(K566)),"خدمة غير مسعّرة",IF(H566="تم التسليم",IF(M566&gt;0,"مسلّم وعليه متبقي",""),IF(N566="","",IF(H566="جاهز",IF(N566&gt;='الإعدادات'!$B$5,"متأخر الاستلام",""),IF(N566&gt;0,"متأخر الغسيل",""))))))</f>
        <v/>
      </c>
      <c r="P566" s="18">
        <f>IF(O566="متأخر الاستلام",COUNTIFS($O$6:$O$1505,"متأخر الاستلام",$N$6:$N$1505,"&gt;"&amp;N566)+COUNTIFS($O$6:O566,"متأخر الاستلام",$N$6:N566,N566),"")</f>
        <v/>
      </c>
    </row>
    <row r="567">
      <c r="A567" s="5" t="n"/>
      <c r="B567" s="13" t="n"/>
      <c r="C567" s="5" t="n"/>
      <c r="D567" s="20" t="n"/>
      <c r="E567" s="5" t="n"/>
      <c r="F567" s="14" t="n"/>
      <c r="G567" s="13" t="n"/>
      <c r="H567" s="5" t="n"/>
      <c r="I567" s="17" t="n"/>
      <c r="J567" s="5" t="n"/>
      <c r="K567" s="19">
        <f>IF(A567&amp;""="","",IFERROR(INDEX('الخدمات'!$B$6:$B$55,MATCH(E567&amp;"",'الخدمات'!$A$6:$A$55,0)),"غير مسعّرة"))</f>
        <v/>
      </c>
      <c r="L567" s="19">
        <f>IF(ISNUMBER(K567),ROUND(N(F567)*K567,2),"")</f>
        <v/>
      </c>
      <c r="M567" s="19">
        <f>IF(L567="","",ROUND(L567-N(I567),2))</f>
        <v/>
      </c>
      <c r="N567" s="18">
        <f>IF(OR(A567&amp;""="",H567="تم التسليم",NOT(ISNUMBER(G567))),"",'الإعدادات'!$B$4-G567)</f>
        <v/>
      </c>
      <c r="O567" s="6">
        <f>IF(A567&amp;""="","",IF(NOT(ISNUMBER(K567)),"خدمة غير مسعّرة",IF(H567="تم التسليم",IF(M567&gt;0,"مسلّم وعليه متبقي",""),IF(N567="","",IF(H567="جاهز",IF(N567&gt;='الإعدادات'!$B$5,"متأخر الاستلام",""),IF(N567&gt;0,"متأخر الغسيل",""))))))</f>
        <v/>
      </c>
      <c r="P567" s="18">
        <f>IF(O567="متأخر الاستلام",COUNTIFS($O$6:$O$1505,"متأخر الاستلام",$N$6:$N$1505,"&gt;"&amp;N567)+COUNTIFS($O$6:O567,"متأخر الاستلام",$N$6:N567,N567),"")</f>
        <v/>
      </c>
    </row>
    <row r="568">
      <c r="A568" s="5" t="n"/>
      <c r="B568" s="13" t="n"/>
      <c r="C568" s="5" t="n"/>
      <c r="D568" s="20" t="n"/>
      <c r="E568" s="5" t="n"/>
      <c r="F568" s="14" t="n"/>
      <c r="G568" s="13" t="n"/>
      <c r="H568" s="5" t="n"/>
      <c r="I568" s="17" t="n"/>
      <c r="J568" s="5" t="n"/>
      <c r="K568" s="19">
        <f>IF(A568&amp;""="","",IFERROR(INDEX('الخدمات'!$B$6:$B$55,MATCH(E568&amp;"",'الخدمات'!$A$6:$A$55,0)),"غير مسعّرة"))</f>
        <v/>
      </c>
      <c r="L568" s="19">
        <f>IF(ISNUMBER(K568),ROUND(N(F568)*K568,2),"")</f>
        <v/>
      </c>
      <c r="M568" s="19">
        <f>IF(L568="","",ROUND(L568-N(I568),2))</f>
        <v/>
      </c>
      <c r="N568" s="18">
        <f>IF(OR(A568&amp;""="",H568="تم التسليم",NOT(ISNUMBER(G568))),"",'الإعدادات'!$B$4-G568)</f>
        <v/>
      </c>
      <c r="O568" s="6">
        <f>IF(A568&amp;""="","",IF(NOT(ISNUMBER(K568)),"خدمة غير مسعّرة",IF(H568="تم التسليم",IF(M568&gt;0,"مسلّم وعليه متبقي",""),IF(N568="","",IF(H568="جاهز",IF(N568&gt;='الإعدادات'!$B$5,"متأخر الاستلام",""),IF(N568&gt;0,"متأخر الغسيل",""))))))</f>
        <v/>
      </c>
      <c r="P568" s="18">
        <f>IF(O568="متأخر الاستلام",COUNTIFS($O$6:$O$1505,"متأخر الاستلام",$N$6:$N$1505,"&gt;"&amp;N568)+COUNTIFS($O$6:O568,"متأخر الاستلام",$N$6:N568,N568),"")</f>
        <v/>
      </c>
    </row>
    <row r="569">
      <c r="A569" s="5" t="n"/>
      <c r="B569" s="13" t="n"/>
      <c r="C569" s="5" t="n"/>
      <c r="D569" s="20" t="n"/>
      <c r="E569" s="5" t="n"/>
      <c r="F569" s="14" t="n"/>
      <c r="G569" s="13" t="n"/>
      <c r="H569" s="5" t="n"/>
      <c r="I569" s="17" t="n"/>
      <c r="J569" s="5" t="n"/>
      <c r="K569" s="19">
        <f>IF(A569&amp;""="","",IFERROR(INDEX('الخدمات'!$B$6:$B$55,MATCH(E569&amp;"",'الخدمات'!$A$6:$A$55,0)),"غير مسعّرة"))</f>
        <v/>
      </c>
      <c r="L569" s="19">
        <f>IF(ISNUMBER(K569),ROUND(N(F569)*K569,2),"")</f>
        <v/>
      </c>
      <c r="M569" s="19">
        <f>IF(L569="","",ROUND(L569-N(I569),2))</f>
        <v/>
      </c>
      <c r="N569" s="18">
        <f>IF(OR(A569&amp;""="",H569="تم التسليم",NOT(ISNUMBER(G569))),"",'الإعدادات'!$B$4-G569)</f>
        <v/>
      </c>
      <c r="O569" s="6">
        <f>IF(A569&amp;""="","",IF(NOT(ISNUMBER(K569)),"خدمة غير مسعّرة",IF(H569="تم التسليم",IF(M569&gt;0,"مسلّم وعليه متبقي",""),IF(N569="","",IF(H569="جاهز",IF(N569&gt;='الإعدادات'!$B$5,"متأخر الاستلام",""),IF(N569&gt;0,"متأخر الغسيل",""))))))</f>
        <v/>
      </c>
      <c r="P569" s="18">
        <f>IF(O569="متأخر الاستلام",COUNTIFS($O$6:$O$1505,"متأخر الاستلام",$N$6:$N$1505,"&gt;"&amp;N569)+COUNTIFS($O$6:O569,"متأخر الاستلام",$N$6:N569,N569),"")</f>
        <v/>
      </c>
    </row>
    <row r="570">
      <c r="A570" s="5" t="n"/>
      <c r="B570" s="13" t="n"/>
      <c r="C570" s="5" t="n"/>
      <c r="D570" s="20" t="n"/>
      <c r="E570" s="5" t="n"/>
      <c r="F570" s="14" t="n"/>
      <c r="G570" s="13" t="n"/>
      <c r="H570" s="5" t="n"/>
      <c r="I570" s="17" t="n"/>
      <c r="J570" s="5" t="n"/>
      <c r="K570" s="19">
        <f>IF(A570&amp;""="","",IFERROR(INDEX('الخدمات'!$B$6:$B$55,MATCH(E570&amp;"",'الخدمات'!$A$6:$A$55,0)),"غير مسعّرة"))</f>
        <v/>
      </c>
      <c r="L570" s="19">
        <f>IF(ISNUMBER(K570),ROUND(N(F570)*K570,2),"")</f>
        <v/>
      </c>
      <c r="M570" s="19">
        <f>IF(L570="","",ROUND(L570-N(I570),2))</f>
        <v/>
      </c>
      <c r="N570" s="18">
        <f>IF(OR(A570&amp;""="",H570="تم التسليم",NOT(ISNUMBER(G570))),"",'الإعدادات'!$B$4-G570)</f>
        <v/>
      </c>
      <c r="O570" s="6">
        <f>IF(A570&amp;""="","",IF(NOT(ISNUMBER(K570)),"خدمة غير مسعّرة",IF(H570="تم التسليم",IF(M570&gt;0,"مسلّم وعليه متبقي",""),IF(N570="","",IF(H570="جاهز",IF(N570&gt;='الإعدادات'!$B$5,"متأخر الاستلام",""),IF(N570&gt;0,"متأخر الغسيل",""))))))</f>
        <v/>
      </c>
      <c r="P570" s="18">
        <f>IF(O570="متأخر الاستلام",COUNTIFS($O$6:$O$1505,"متأخر الاستلام",$N$6:$N$1505,"&gt;"&amp;N570)+COUNTIFS($O$6:O570,"متأخر الاستلام",$N$6:N570,N570),"")</f>
        <v/>
      </c>
    </row>
    <row r="571">
      <c r="A571" s="5" t="n"/>
      <c r="B571" s="13" t="n"/>
      <c r="C571" s="5" t="n"/>
      <c r="D571" s="20" t="n"/>
      <c r="E571" s="5" t="n"/>
      <c r="F571" s="14" t="n"/>
      <c r="G571" s="13" t="n"/>
      <c r="H571" s="5" t="n"/>
      <c r="I571" s="17" t="n"/>
      <c r="J571" s="5" t="n"/>
      <c r="K571" s="19">
        <f>IF(A571&amp;""="","",IFERROR(INDEX('الخدمات'!$B$6:$B$55,MATCH(E571&amp;"",'الخدمات'!$A$6:$A$55,0)),"غير مسعّرة"))</f>
        <v/>
      </c>
      <c r="L571" s="19">
        <f>IF(ISNUMBER(K571),ROUND(N(F571)*K571,2),"")</f>
        <v/>
      </c>
      <c r="M571" s="19">
        <f>IF(L571="","",ROUND(L571-N(I571),2))</f>
        <v/>
      </c>
      <c r="N571" s="18">
        <f>IF(OR(A571&amp;""="",H571="تم التسليم",NOT(ISNUMBER(G571))),"",'الإعدادات'!$B$4-G571)</f>
        <v/>
      </c>
      <c r="O571" s="6">
        <f>IF(A571&amp;""="","",IF(NOT(ISNUMBER(K571)),"خدمة غير مسعّرة",IF(H571="تم التسليم",IF(M571&gt;0,"مسلّم وعليه متبقي",""),IF(N571="","",IF(H571="جاهز",IF(N571&gt;='الإعدادات'!$B$5,"متأخر الاستلام",""),IF(N571&gt;0,"متأخر الغسيل",""))))))</f>
        <v/>
      </c>
      <c r="P571" s="18">
        <f>IF(O571="متأخر الاستلام",COUNTIFS($O$6:$O$1505,"متأخر الاستلام",$N$6:$N$1505,"&gt;"&amp;N571)+COUNTIFS($O$6:O571,"متأخر الاستلام",$N$6:N571,N571),"")</f>
        <v/>
      </c>
    </row>
    <row r="572">
      <c r="A572" s="5" t="n"/>
      <c r="B572" s="13" t="n"/>
      <c r="C572" s="5" t="n"/>
      <c r="D572" s="20" t="n"/>
      <c r="E572" s="5" t="n"/>
      <c r="F572" s="14" t="n"/>
      <c r="G572" s="13" t="n"/>
      <c r="H572" s="5" t="n"/>
      <c r="I572" s="17" t="n"/>
      <c r="J572" s="5" t="n"/>
      <c r="K572" s="19">
        <f>IF(A572&amp;""="","",IFERROR(INDEX('الخدمات'!$B$6:$B$55,MATCH(E572&amp;"",'الخدمات'!$A$6:$A$55,0)),"غير مسعّرة"))</f>
        <v/>
      </c>
      <c r="L572" s="19">
        <f>IF(ISNUMBER(K572),ROUND(N(F572)*K572,2),"")</f>
        <v/>
      </c>
      <c r="M572" s="19">
        <f>IF(L572="","",ROUND(L572-N(I572),2))</f>
        <v/>
      </c>
      <c r="N572" s="18">
        <f>IF(OR(A572&amp;""="",H572="تم التسليم",NOT(ISNUMBER(G572))),"",'الإعدادات'!$B$4-G572)</f>
        <v/>
      </c>
      <c r="O572" s="6">
        <f>IF(A572&amp;""="","",IF(NOT(ISNUMBER(K572)),"خدمة غير مسعّرة",IF(H572="تم التسليم",IF(M572&gt;0,"مسلّم وعليه متبقي",""),IF(N572="","",IF(H572="جاهز",IF(N572&gt;='الإعدادات'!$B$5,"متأخر الاستلام",""),IF(N572&gt;0,"متأخر الغسيل",""))))))</f>
        <v/>
      </c>
      <c r="P572" s="18">
        <f>IF(O572="متأخر الاستلام",COUNTIFS($O$6:$O$1505,"متأخر الاستلام",$N$6:$N$1505,"&gt;"&amp;N572)+COUNTIFS($O$6:O572,"متأخر الاستلام",$N$6:N572,N572),"")</f>
        <v/>
      </c>
    </row>
    <row r="573">
      <c r="A573" s="5" t="n"/>
      <c r="B573" s="13" t="n"/>
      <c r="C573" s="5" t="n"/>
      <c r="D573" s="20" t="n"/>
      <c r="E573" s="5" t="n"/>
      <c r="F573" s="14" t="n"/>
      <c r="G573" s="13" t="n"/>
      <c r="H573" s="5" t="n"/>
      <c r="I573" s="17" t="n"/>
      <c r="J573" s="5" t="n"/>
      <c r="K573" s="19">
        <f>IF(A573&amp;""="","",IFERROR(INDEX('الخدمات'!$B$6:$B$55,MATCH(E573&amp;"",'الخدمات'!$A$6:$A$55,0)),"غير مسعّرة"))</f>
        <v/>
      </c>
      <c r="L573" s="19">
        <f>IF(ISNUMBER(K573),ROUND(N(F573)*K573,2),"")</f>
        <v/>
      </c>
      <c r="M573" s="19">
        <f>IF(L573="","",ROUND(L573-N(I573),2))</f>
        <v/>
      </c>
      <c r="N573" s="18">
        <f>IF(OR(A573&amp;""="",H573="تم التسليم",NOT(ISNUMBER(G573))),"",'الإعدادات'!$B$4-G573)</f>
        <v/>
      </c>
      <c r="O573" s="6">
        <f>IF(A573&amp;""="","",IF(NOT(ISNUMBER(K573)),"خدمة غير مسعّرة",IF(H573="تم التسليم",IF(M573&gt;0,"مسلّم وعليه متبقي",""),IF(N573="","",IF(H573="جاهز",IF(N573&gt;='الإعدادات'!$B$5,"متأخر الاستلام",""),IF(N573&gt;0,"متأخر الغسيل",""))))))</f>
        <v/>
      </c>
      <c r="P573" s="18">
        <f>IF(O573="متأخر الاستلام",COUNTIFS($O$6:$O$1505,"متأخر الاستلام",$N$6:$N$1505,"&gt;"&amp;N573)+COUNTIFS($O$6:O573,"متأخر الاستلام",$N$6:N573,N573),"")</f>
        <v/>
      </c>
    </row>
    <row r="574">
      <c r="A574" s="5" t="n"/>
      <c r="B574" s="13" t="n"/>
      <c r="C574" s="5" t="n"/>
      <c r="D574" s="20" t="n"/>
      <c r="E574" s="5" t="n"/>
      <c r="F574" s="14" t="n"/>
      <c r="G574" s="13" t="n"/>
      <c r="H574" s="5" t="n"/>
      <c r="I574" s="17" t="n"/>
      <c r="J574" s="5" t="n"/>
      <c r="K574" s="19">
        <f>IF(A574&amp;""="","",IFERROR(INDEX('الخدمات'!$B$6:$B$55,MATCH(E574&amp;"",'الخدمات'!$A$6:$A$55,0)),"غير مسعّرة"))</f>
        <v/>
      </c>
      <c r="L574" s="19">
        <f>IF(ISNUMBER(K574),ROUND(N(F574)*K574,2),"")</f>
        <v/>
      </c>
      <c r="M574" s="19">
        <f>IF(L574="","",ROUND(L574-N(I574),2))</f>
        <v/>
      </c>
      <c r="N574" s="18">
        <f>IF(OR(A574&amp;""="",H574="تم التسليم",NOT(ISNUMBER(G574))),"",'الإعدادات'!$B$4-G574)</f>
        <v/>
      </c>
      <c r="O574" s="6">
        <f>IF(A574&amp;""="","",IF(NOT(ISNUMBER(K574)),"خدمة غير مسعّرة",IF(H574="تم التسليم",IF(M574&gt;0,"مسلّم وعليه متبقي",""),IF(N574="","",IF(H574="جاهز",IF(N574&gt;='الإعدادات'!$B$5,"متأخر الاستلام",""),IF(N574&gt;0,"متأخر الغسيل",""))))))</f>
        <v/>
      </c>
      <c r="P574" s="18">
        <f>IF(O574="متأخر الاستلام",COUNTIFS($O$6:$O$1505,"متأخر الاستلام",$N$6:$N$1505,"&gt;"&amp;N574)+COUNTIFS($O$6:O574,"متأخر الاستلام",$N$6:N574,N574),"")</f>
        <v/>
      </c>
    </row>
    <row r="575">
      <c r="A575" s="5" t="n"/>
      <c r="B575" s="13" t="n"/>
      <c r="C575" s="5" t="n"/>
      <c r="D575" s="20" t="n"/>
      <c r="E575" s="5" t="n"/>
      <c r="F575" s="14" t="n"/>
      <c r="G575" s="13" t="n"/>
      <c r="H575" s="5" t="n"/>
      <c r="I575" s="17" t="n"/>
      <c r="J575" s="5" t="n"/>
      <c r="K575" s="19">
        <f>IF(A575&amp;""="","",IFERROR(INDEX('الخدمات'!$B$6:$B$55,MATCH(E575&amp;"",'الخدمات'!$A$6:$A$55,0)),"غير مسعّرة"))</f>
        <v/>
      </c>
      <c r="L575" s="19">
        <f>IF(ISNUMBER(K575),ROUND(N(F575)*K575,2),"")</f>
        <v/>
      </c>
      <c r="M575" s="19">
        <f>IF(L575="","",ROUND(L575-N(I575),2))</f>
        <v/>
      </c>
      <c r="N575" s="18">
        <f>IF(OR(A575&amp;""="",H575="تم التسليم",NOT(ISNUMBER(G575))),"",'الإعدادات'!$B$4-G575)</f>
        <v/>
      </c>
      <c r="O575" s="6">
        <f>IF(A575&amp;""="","",IF(NOT(ISNUMBER(K575)),"خدمة غير مسعّرة",IF(H575="تم التسليم",IF(M575&gt;0,"مسلّم وعليه متبقي",""),IF(N575="","",IF(H575="جاهز",IF(N575&gt;='الإعدادات'!$B$5,"متأخر الاستلام",""),IF(N575&gt;0,"متأخر الغسيل",""))))))</f>
        <v/>
      </c>
      <c r="P575" s="18">
        <f>IF(O575="متأخر الاستلام",COUNTIFS($O$6:$O$1505,"متأخر الاستلام",$N$6:$N$1505,"&gt;"&amp;N575)+COUNTIFS($O$6:O575,"متأخر الاستلام",$N$6:N575,N575),"")</f>
        <v/>
      </c>
    </row>
    <row r="576">
      <c r="A576" s="5" t="n"/>
      <c r="B576" s="13" t="n"/>
      <c r="C576" s="5" t="n"/>
      <c r="D576" s="20" t="n"/>
      <c r="E576" s="5" t="n"/>
      <c r="F576" s="14" t="n"/>
      <c r="G576" s="13" t="n"/>
      <c r="H576" s="5" t="n"/>
      <c r="I576" s="17" t="n"/>
      <c r="J576" s="5" t="n"/>
      <c r="K576" s="19">
        <f>IF(A576&amp;""="","",IFERROR(INDEX('الخدمات'!$B$6:$B$55,MATCH(E576&amp;"",'الخدمات'!$A$6:$A$55,0)),"غير مسعّرة"))</f>
        <v/>
      </c>
      <c r="L576" s="19">
        <f>IF(ISNUMBER(K576),ROUND(N(F576)*K576,2),"")</f>
        <v/>
      </c>
      <c r="M576" s="19">
        <f>IF(L576="","",ROUND(L576-N(I576),2))</f>
        <v/>
      </c>
      <c r="N576" s="18">
        <f>IF(OR(A576&amp;""="",H576="تم التسليم",NOT(ISNUMBER(G576))),"",'الإعدادات'!$B$4-G576)</f>
        <v/>
      </c>
      <c r="O576" s="6">
        <f>IF(A576&amp;""="","",IF(NOT(ISNUMBER(K576)),"خدمة غير مسعّرة",IF(H576="تم التسليم",IF(M576&gt;0,"مسلّم وعليه متبقي",""),IF(N576="","",IF(H576="جاهز",IF(N576&gt;='الإعدادات'!$B$5,"متأخر الاستلام",""),IF(N576&gt;0,"متأخر الغسيل",""))))))</f>
        <v/>
      </c>
      <c r="P576" s="18">
        <f>IF(O576="متأخر الاستلام",COUNTIFS($O$6:$O$1505,"متأخر الاستلام",$N$6:$N$1505,"&gt;"&amp;N576)+COUNTIFS($O$6:O576,"متأخر الاستلام",$N$6:N576,N576),"")</f>
        <v/>
      </c>
    </row>
    <row r="577">
      <c r="A577" s="5" t="n"/>
      <c r="B577" s="13" t="n"/>
      <c r="C577" s="5" t="n"/>
      <c r="D577" s="20" t="n"/>
      <c r="E577" s="5" t="n"/>
      <c r="F577" s="14" t="n"/>
      <c r="G577" s="13" t="n"/>
      <c r="H577" s="5" t="n"/>
      <c r="I577" s="17" t="n"/>
      <c r="J577" s="5" t="n"/>
      <c r="K577" s="19">
        <f>IF(A577&amp;""="","",IFERROR(INDEX('الخدمات'!$B$6:$B$55,MATCH(E577&amp;"",'الخدمات'!$A$6:$A$55,0)),"غير مسعّرة"))</f>
        <v/>
      </c>
      <c r="L577" s="19">
        <f>IF(ISNUMBER(K577),ROUND(N(F577)*K577,2),"")</f>
        <v/>
      </c>
      <c r="M577" s="19">
        <f>IF(L577="","",ROUND(L577-N(I577),2))</f>
        <v/>
      </c>
      <c r="N577" s="18">
        <f>IF(OR(A577&amp;""="",H577="تم التسليم",NOT(ISNUMBER(G577))),"",'الإعدادات'!$B$4-G577)</f>
        <v/>
      </c>
      <c r="O577" s="6">
        <f>IF(A577&amp;""="","",IF(NOT(ISNUMBER(K577)),"خدمة غير مسعّرة",IF(H577="تم التسليم",IF(M577&gt;0,"مسلّم وعليه متبقي",""),IF(N577="","",IF(H577="جاهز",IF(N577&gt;='الإعدادات'!$B$5,"متأخر الاستلام",""),IF(N577&gt;0,"متأخر الغسيل",""))))))</f>
        <v/>
      </c>
      <c r="P577" s="18">
        <f>IF(O577="متأخر الاستلام",COUNTIFS($O$6:$O$1505,"متأخر الاستلام",$N$6:$N$1505,"&gt;"&amp;N577)+COUNTIFS($O$6:O577,"متأخر الاستلام",$N$6:N577,N577),"")</f>
        <v/>
      </c>
    </row>
    <row r="578">
      <c r="A578" s="5" t="n"/>
      <c r="B578" s="13" t="n"/>
      <c r="C578" s="5" t="n"/>
      <c r="D578" s="20" t="n"/>
      <c r="E578" s="5" t="n"/>
      <c r="F578" s="14" t="n"/>
      <c r="G578" s="13" t="n"/>
      <c r="H578" s="5" t="n"/>
      <c r="I578" s="17" t="n"/>
      <c r="J578" s="5" t="n"/>
      <c r="K578" s="19">
        <f>IF(A578&amp;""="","",IFERROR(INDEX('الخدمات'!$B$6:$B$55,MATCH(E578&amp;"",'الخدمات'!$A$6:$A$55,0)),"غير مسعّرة"))</f>
        <v/>
      </c>
      <c r="L578" s="19">
        <f>IF(ISNUMBER(K578),ROUND(N(F578)*K578,2),"")</f>
        <v/>
      </c>
      <c r="M578" s="19">
        <f>IF(L578="","",ROUND(L578-N(I578),2))</f>
        <v/>
      </c>
      <c r="N578" s="18">
        <f>IF(OR(A578&amp;""="",H578="تم التسليم",NOT(ISNUMBER(G578))),"",'الإعدادات'!$B$4-G578)</f>
        <v/>
      </c>
      <c r="O578" s="6">
        <f>IF(A578&amp;""="","",IF(NOT(ISNUMBER(K578)),"خدمة غير مسعّرة",IF(H578="تم التسليم",IF(M578&gt;0,"مسلّم وعليه متبقي",""),IF(N578="","",IF(H578="جاهز",IF(N578&gt;='الإعدادات'!$B$5,"متأخر الاستلام",""),IF(N578&gt;0,"متأخر الغسيل",""))))))</f>
        <v/>
      </c>
      <c r="P578" s="18">
        <f>IF(O578="متأخر الاستلام",COUNTIFS($O$6:$O$1505,"متأخر الاستلام",$N$6:$N$1505,"&gt;"&amp;N578)+COUNTIFS($O$6:O578,"متأخر الاستلام",$N$6:N578,N578),"")</f>
        <v/>
      </c>
    </row>
    <row r="579">
      <c r="A579" s="5" t="n"/>
      <c r="B579" s="13" t="n"/>
      <c r="C579" s="5" t="n"/>
      <c r="D579" s="20" t="n"/>
      <c r="E579" s="5" t="n"/>
      <c r="F579" s="14" t="n"/>
      <c r="G579" s="13" t="n"/>
      <c r="H579" s="5" t="n"/>
      <c r="I579" s="17" t="n"/>
      <c r="J579" s="5" t="n"/>
      <c r="K579" s="19">
        <f>IF(A579&amp;""="","",IFERROR(INDEX('الخدمات'!$B$6:$B$55,MATCH(E579&amp;"",'الخدمات'!$A$6:$A$55,0)),"غير مسعّرة"))</f>
        <v/>
      </c>
      <c r="L579" s="19">
        <f>IF(ISNUMBER(K579),ROUND(N(F579)*K579,2),"")</f>
        <v/>
      </c>
      <c r="M579" s="19">
        <f>IF(L579="","",ROUND(L579-N(I579),2))</f>
        <v/>
      </c>
      <c r="N579" s="18">
        <f>IF(OR(A579&amp;""="",H579="تم التسليم",NOT(ISNUMBER(G579))),"",'الإعدادات'!$B$4-G579)</f>
        <v/>
      </c>
      <c r="O579" s="6">
        <f>IF(A579&amp;""="","",IF(NOT(ISNUMBER(K579)),"خدمة غير مسعّرة",IF(H579="تم التسليم",IF(M579&gt;0,"مسلّم وعليه متبقي",""),IF(N579="","",IF(H579="جاهز",IF(N579&gt;='الإعدادات'!$B$5,"متأخر الاستلام",""),IF(N579&gt;0,"متأخر الغسيل",""))))))</f>
        <v/>
      </c>
      <c r="P579" s="18">
        <f>IF(O579="متأخر الاستلام",COUNTIFS($O$6:$O$1505,"متأخر الاستلام",$N$6:$N$1505,"&gt;"&amp;N579)+COUNTIFS($O$6:O579,"متأخر الاستلام",$N$6:N579,N579),"")</f>
        <v/>
      </c>
    </row>
    <row r="580">
      <c r="A580" s="5" t="n"/>
      <c r="B580" s="13" t="n"/>
      <c r="C580" s="5" t="n"/>
      <c r="D580" s="20" t="n"/>
      <c r="E580" s="5" t="n"/>
      <c r="F580" s="14" t="n"/>
      <c r="G580" s="13" t="n"/>
      <c r="H580" s="5" t="n"/>
      <c r="I580" s="17" t="n"/>
      <c r="J580" s="5" t="n"/>
      <c r="K580" s="19">
        <f>IF(A580&amp;""="","",IFERROR(INDEX('الخدمات'!$B$6:$B$55,MATCH(E580&amp;"",'الخدمات'!$A$6:$A$55,0)),"غير مسعّرة"))</f>
        <v/>
      </c>
      <c r="L580" s="19">
        <f>IF(ISNUMBER(K580),ROUND(N(F580)*K580,2),"")</f>
        <v/>
      </c>
      <c r="M580" s="19">
        <f>IF(L580="","",ROUND(L580-N(I580),2))</f>
        <v/>
      </c>
      <c r="N580" s="18">
        <f>IF(OR(A580&amp;""="",H580="تم التسليم",NOT(ISNUMBER(G580))),"",'الإعدادات'!$B$4-G580)</f>
        <v/>
      </c>
      <c r="O580" s="6">
        <f>IF(A580&amp;""="","",IF(NOT(ISNUMBER(K580)),"خدمة غير مسعّرة",IF(H580="تم التسليم",IF(M580&gt;0,"مسلّم وعليه متبقي",""),IF(N580="","",IF(H580="جاهز",IF(N580&gt;='الإعدادات'!$B$5,"متأخر الاستلام",""),IF(N580&gt;0,"متأخر الغسيل",""))))))</f>
        <v/>
      </c>
      <c r="P580" s="18">
        <f>IF(O580="متأخر الاستلام",COUNTIFS($O$6:$O$1505,"متأخر الاستلام",$N$6:$N$1505,"&gt;"&amp;N580)+COUNTIFS($O$6:O580,"متأخر الاستلام",$N$6:N580,N580),"")</f>
        <v/>
      </c>
    </row>
    <row r="581">
      <c r="A581" s="5" t="n"/>
      <c r="B581" s="13" t="n"/>
      <c r="C581" s="5" t="n"/>
      <c r="D581" s="20" t="n"/>
      <c r="E581" s="5" t="n"/>
      <c r="F581" s="14" t="n"/>
      <c r="G581" s="13" t="n"/>
      <c r="H581" s="5" t="n"/>
      <c r="I581" s="17" t="n"/>
      <c r="J581" s="5" t="n"/>
      <c r="K581" s="19">
        <f>IF(A581&amp;""="","",IFERROR(INDEX('الخدمات'!$B$6:$B$55,MATCH(E581&amp;"",'الخدمات'!$A$6:$A$55,0)),"غير مسعّرة"))</f>
        <v/>
      </c>
      <c r="L581" s="19">
        <f>IF(ISNUMBER(K581),ROUND(N(F581)*K581,2),"")</f>
        <v/>
      </c>
      <c r="M581" s="19">
        <f>IF(L581="","",ROUND(L581-N(I581),2))</f>
        <v/>
      </c>
      <c r="N581" s="18">
        <f>IF(OR(A581&amp;""="",H581="تم التسليم",NOT(ISNUMBER(G581))),"",'الإعدادات'!$B$4-G581)</f>
        <v/>
      </c>
      <c r="O581" s="6">
        <f>IF(A581&amp;""="","",IF(NOT(ISNUMBER(K581)),"خدمة غير مسعّرة",IF(H581="تم التسليم",IF(M581&gt;0,"مسلّم وعليه متبقي",""),IF(N581="","",IF(H581="جاهز",IF(N581&gt;='الإعدادات'!$B$5,"متأخر الاستلام",""),IF(N581&gt;0,"متأخر الغسيل",""))))))</f>
        <v/>
      </c>
      <c r="P581" s="18">
        <f>IF(O581="متأخر الاستلام",COUNTIFS($O$6:$O$1505,"متأخر الاستلام",$N$6:$N$1505,"&gt;"&amp;N581)+COUNTIFS($O$6:O581,"متأخر الاستلام",$N$6:N581,N581),"")</f>
        <v/>
      </c>
    </row>
    <row r="582">
      <c r="A582" s="5" t="n"/>
      <c r="B582" s="13" t="n"/>
      <c r="C582" s="5" t="n"/>
      <c r="D582" s="20" t="n"/>
      <c r="E582" s="5" t="n"/>
      <c r="F582" s="14" t="n"/>
      <c r="G582" s="13" t="n"/>
      <c r="H582" s="5" t="n"/>
      <c r="I582" s="17" t="n"/>
      <c r="J582" s="5" t="n"/>
      <c r="K582" s="19">
        <f>IF(A582&amp;""="","",IFERROR(INDEX('الخدمات'!$B$6:$B$55,MATCH(E582&amp;"",'الخدمات'!$A$6:$A$55,0)),"غير مسعّرة"))</f>
        <v/>
      </c>
      <c r="L582" s="19">
        <f>IF(ISNUMBER(K582),ROUND(N(F582)*K582,2),"")</f>
        <v/>
      </c>
      <c r="M582" s="19">
        <f>IF(L582="","",ROUND(L582-N(I582),2))</f>
        <v/>
      </c>
      <c r="N582" s="18">
        <f>IF(OR(A582&amp;""="",H582="تم التسليم",NOT(ISNUMBER(G582))),"",'الإعدادات'!$B$4-G582)</f>
        <v/>
      </c>
      <c r="O582" s="6">
        <f>IF(A582&amp;""="","",IF(NOT(ISNUMBER(K582)),"خدمة غير مسعّرة",IF(H582="تم التسليم",IF(M582&gt;0,"مسلّم وعليه متبقي",""),IF(N582="","",IF(H582="جاهز",IF(N582&gt;='الإعدادات'!$B$5,"متأخر الاستلام",""),IF(N582&gt;0,"متأخر الغسيل",""))))))</f>
        <v/>
      </c>
      <c r="P582" s="18">
        <f>IF(O582="متأخر الاستلام",COUNTIFS($O$6:$O$1505,"متأخر الاستلام",$N$6:$N$1505,"&gt;"&amp;N582)+COUNTIFS($O$6:O582,"متأخر الاستلام",$N$6:N582,N582),"")</f>
        <v/>
      </c>
    </row>
    <row r="583">
      <c r="A583" s="5" t="n"/>
      <c r="B583" s="13" t="n"/>
      <c r="C583" s="5" t="n"/>
      <c r="D583" s="20" t="n"/>
      <c r="E583" s="5" t="n"/>
      <c r="F583" s="14" t="n"/>
      <c r="G583" s="13" t="n"/>
      <c r="H583" s="5" t="n"/>
      <c r="I583" s="17" t="n"/>
      <c r="J583" s="5" t="n"/>
      <c r="K583" s="19">
        <f>IF(A583&amp;""="","",IFERROR(INDEX('الخدمات'!$B$6:$B$55,MATCH(E583&amp;"",'الخدمات'!$A$6:$A$55,0)),"غير مسعّرة"))</f>
        <v/>
      </c>
      <c r="L583" s="19">
        <f>IF(ISNUMBER(K583),ROUND(N(F583)*K583,2),"")</f>
        <v/>
      </c>
      <c r="M583" s="19">
        <f>IF(L583="","",ROUND(L583-N(I583),2))</f>
        <v/>
      </c>
      <c r="N583" s="18">
        <f>IF(OR(A583&amp;""="",H583="تم التسليم",NOT(ISNUMBER(G583))),"",'الإعدادات'!$B$4-G583)</f>
        <v/>
      </c>
      <c r="O583" s="6">
        <f>IF(A583&amp;""="","",IF(NOT(ISNUMBER(K583)),"خدمة غير مسعّرة",IF(H583="تم التسليم",IF(M583&gt;0,"مسلّم وعليه متبقي",""),IF(N583="","",IF(H583="جاهز",IF(N583&gt;='الإعدادات'!$B$5,"متأخر الاستلام",""),IF(N583&gt;0,"متأخر الغسيل",""))))))</f>
        <v/>
      </c>
      <c r="P583" s="18">
        <f>IF(O583="متأخر الاستلام",COUNTIFS($O$6:$O$1505,"متأخر الاستلام",$N$6:$N$1505,"&gt;"&amp;N583)+COUNTIFS($O$6:O583,"متأخر الاستلام",$N$6:N583,N583),"")</f>
        <v/>
      </c>
    </row>
    <row r="584">
      <c r="A584" s="5" t="n"/>
      <c r="B584" s="13" t="n"/>
      <c r="C584" s="5" t="n"/>
      <c r="D584" s="20" t="n"/>
      <c r="E584" s="5" t="n"/>
      <c r="F584" s="14" t="n"/>
      <c r="G584" s="13" t="n"/>
      <c r="H584" s="5" t="n"/>
      <c r="I584" s="17" t="n"/>
      <c r="J584" s="5" t="n"/>
      <c r="K584" s="19">
        <f>IF(A584&amp;""="","",IFERROR(INDEX('الخدمات'!$B$6:$B$55,MATCH(E584&amp;"",'الخدمات'!$A$6:$A$55,0)),"غير مسعّرة"))</f>
        <v/>
      </c>
      <c r="L584" s="19">
        <f>IF(ISNUMBER(K584),ROUND(N(F584)*K584,2),"")</f>
        <v/>
      </c>
      <c r="M584" s="19">
        <f>IF(L584="","",ROUND(L584-N(I584),2))</f>
        <v/>
      </c>
      <c r="N584" s="18">
        <f>IF(OR(A584&amp;""="",H584="تم التسليم",NOT(ISNUMBER(G584))),"",'الإعدادات'!$B$4-G584)</f>
        <v/>
      </c>
      <c r="O584" s="6">
        <f>IF(A584&amp;""="","",IF(NOT(ISNUMBER(K584)),"خدمة غير مسعّرة",IF(H584="تم التسليم",IF(M584&gt;0,"مسلّم وعليه متبقي",""),IF(N584="","",IF(H584="جاهز",IF(N584&gt;='الإعدادات'!$B$5,"متأخر الاستلام",""),IF(N584&gt;0,"متأخر الغسيل",""))))))</f>
        <v/>
      </c>
      <c r="P584" s="18">
        <f>IF(O584="متأخر الاستلام",COUNTIFS($O$6:$O$1505,"متأخر الاستلام",$N$6:$N$1505,"&gt;"&amp;N584)+COUNTIFS($O$6:O584,"متأخر الاستلام",$N$6:N584,N584),"")</f>
        <v/>
      </c>
    </row>
    <row r="585">
      <c r="A585" s="5" t="n"/>
      <c r="B585" s="13" t="n"/>
      <c r="C585" s="5" t="n"/>
      <c r="D585" s="20" t="n"/>
      <c r="E585" s="5" t="n"/>
      <c r="F585" s="14" t="n"/>
      <c r="G585" s="13" t="n"/>
      <c r="H585" s="5" t="n"/>
      <c r="I585" s="17" t="n"/>
      <c r="J585" s="5" t="n"/>
      <c r="K585" s="19">
        <f>IF(A585&amp;""="","",IFERROR(INDEX('الخدمات'!$B$6:$B$55,MATCH(E585&amp;"",'الخدمات'!$A$6:$A$55,0)),"غير مسعّرة"))</f>
        <v/>
      </c>
      <c r="L585" s="19">
        <f>IF(ISNUMBER(K585),ROUND(N(F585)*K585,2),"")</f>
        <v/>
      </c>
      <c r="M585" s="19">
        <f>IF(L585="","",ROUND(L585-N(I585),2))</f>
        <v/>
      </c>
      <c r="N585" s="18">
        <f>IF(OR(A585&amp;""="",H585="تم التسليم",NOT(ISNUMBER(G585))),"",'الإعدادات'!$B$4-G585)</f>
        <v/>
      </c>
      <c r="O585" s="6">
        <f>IF(A585&amp;""="","",IF(NOT(ISNUMBER(K585)),"خدمة غير مسعّرة",IF(H585="تم التسليم",IF(M585&gt;0,"مسلّم وعليه متبقي",""),IF(N585="","",IF(H585="جاهز",IF(N585&gt;='الإعدادات'!$B$5,"متأخر الاستلام",""),IF(N585&gt;0,"متأخر الغسيل",""))))))</f>
        <v/>
      </c>
      <c r="P585" s="18">
        <f>IF(O585="متأخر الاستلام",COUNTIFS($O$6:$O$1505,"متأخر الاستلام",$N$6:$N$1505,"&gt;"&amp;N585)+COUNTIFS($O$6:O585,"متأخر الاستلام",$N$6:N585,N585),"")</f>
        <v/>
      </c>
    </row>
    <row r="586">
      <c r="A586" s="5" t="n"/>
      <c r="B586" s="13" t="n"/>
      <c r="C586" s="5" t="n"/>
      <c r="D586" s="20" t="n"/>
      <c r="E586" s="5" t="n"/>
      <c r="F586" s="14" t="n"/>
      <c r="G586" s="13" t="n"/>
      <c r="H586" s="5" t="n"/>
      <c r="I586" s="17" t="n"/>
      <c r="J586" s="5" t="n"/>
      <c r="K586" s="19">
        <f>IF(A586&amp;""="","",IFERROR(INDEX('الخدمات'!$B$6:$B$55,MATCH(E586&amp;"",'الخدمات'!$A$6:$A$55,0)),"غير مسعّرة"))</f>
        <v/>
      </c>
      <c r="L586" s="19">
        <f>IF(ISNUMBER(K586),ROUND(N(F586)*K586,2),"")</f>
        <v/>
      </c>
      <c r="M586" s="19">
        <f>IF(L586="","",ROUND(L586-N(I586),2))</f>
        <v/>
      </c>
      <c r="N586" s="18">
        <f>IF(OR(A586&amp;""="",H586="تم التسليم",NOT(ISNUMBER(G586))),"",'الإعدادات'!$B$4-G586)</f>
        <v/>
      </c>
      <c r="O586" s="6">
        <f>IF(A586&amp;""="","",IF(NOT(ISNUMBER(K586)),"خدمة غير مسعّرة",IF(H586="تم التسليم",IF(M586&gt;0,"مسلّم وعليه متبقي",""),IF(N586="","",IF(H586="جاهز",IF(N586&gt;='الإعدادات'!$B$5,"متأخر الاستلام",""),IF(N586&gt;0,"متأخر الغسيل",""))))))</f>
        <v/>
      </c>
      <c r="P586" s="18">
        <f>IF(O586="متأخر الاستلام",COUNTIFS($O$6:$O$1505,"متأخر الاستلام",$N$6:$N$1505,"&gt;"&amp;N586)+COUNTIFS($O$6:O586,"متأخر الاستلام",$N$6:N586,N586),"")</f>
        <v/>
      </c>
    </row>
    <row r="587">
      <c r="A587" s="5" t="n"/>
      <c r="B587" s="13" t="n"/>
      <c r="C587" s="5" t="n"/>
      <c r="D587" s="20" t="n"/>
      <c r="E587" s="5" t="n"/>
      <c r="F587" s="14" t="n"/>
      <c r="G587" s="13" t="n"/>
      <c r="H587" s="5" t="n"/>
      <c r="I587" s="17" t="n"/>
      <c r="J587" s="5" t="n"/>
      <c r="K587" s="19">
        <f>IF(A587&amp;""="","",IFERROR(INDEX('الخدمات'!$B$6:$B$55,MATCH(E587&amp;"",'الخدمات'!$A$6:$A$55,0)),"غير مسعّرة"))</f>
        <v/>
      </c>
      <c r="L587" s="19">
        <f>IF(ISNUMBER(K587),ROUND(N(F587)*K587,2),"")</f>
        <v/>
      </c>
      <c r="M587" s="19">
        <f>IF(L587="","",ROUND(L587-N(I587),2))</f>
        <v/>
      </c>
      <c r="N587" s="18">
        <f>IF(OR(A587&amp;""="",H587="تم التسليم",NOT(ISNUMBER(G587))),"",'الإعدادات'!$B$4-G587)</f>
        <v/>
      </c>
      <c r="O587" s="6">
        <f>IF(A587&amp;""="","",IF(NOT(ISNUMBER(K587)),"خدمة غير مسعّرة",IF(H587="تم التسليم",IF(M587&gt;0,"مسلّم وعليه متبقي",""),IF(N587="","",IF(H587="جاهز",IF(N587&gt;='الإعدادات'!$B$5,"متأخر الاستلام",""),IF(N587&gt;0,"متأخر الغسيل",""))))))</f>
        <v/>
      </c>
      <c r="P587" s="18">
        <f>IF(O587="متأخر الاستلام",COUNTIFS($O$6:$O$1505,"متأخر الاستلام",$N$6:$N$1505,"&gt;"&amp;N587)+COUNTIFS($O$6:O587,"متأخر الاستلام",$N$6:N587,N587),"")</f>
        <v/>
      </c>
    </row>
    <row r="588">
      <c r="A588" s="5" t="n"/>
      <c r="B588" s="13" t="n"/>
      <c r="C588" s="5" t="n"/>
      <c r="D588" s="20" t="n"/>
      <c r="E588" s="5" t="n"/>
      <c r="F588" s="14" t="n"/>
      <c r="G588" s="13" t="n"/>
      <c r="H588" s="5" t="n"/>
      <c r="I588" s="17" t="n"/>
      <c r="J588" s="5" t="n"/>
      <c r="K588" s="19">
        <f>IF(A588&amp;""="","",IFERROR(INDEX('الخدمات'!$B$6:$B$55,MATCH(E588&amp;"",'الخدمات'!$A$6:$A$55,0)),"غير مسعّرة"))</f>
        <v/>
      </c>
      <c r="L588" s="19">
        <f>IF(ISNUMBER(K588),ROUND(N(F588)*K588,2),"")</f>
        <v/>
      </c>
      <c r="M588" s="19">
        <f>IF(L588="","",ROUND(L588-N(I588),2))</f>
        <v/>
      </c>
      <c r="N588" s="18">
        <f>IF(OR(A588&amp;""="",H588="تم التسليم",NOT(ISNUMBER(G588))),"",'الإعدادات'!$B$4-G588)</f>
        <v/>
      </c>
      <c r="O588" s="6">
        <f>IF(A588&amp;""="","",IF(NOT(ISNUMBER(K588)),"خدمة غير مسعّرة",IF(H588="تم التسليم",IF(M588&gt;0,"مسلّم وعليه متبقي",""),IF(N588="","",IF(H588="جاهز",IF(N588&gt;='الإعدادات'!$B$5,"متأخر الاستلام",""),IF(N588&gt;0,"متأخر الغسيل",""))))))</f>
        <v/>
      </c>
      <c r="P588" s="18">
        <f>IF(O588="متأخر الاستلام",COUNTIFS($O$6:$O$1505,"متأخر الاستلام",$N$6:$N$1505,"&gt;"&amp;N588)+COUNTIFS($O$6:O588,"متأخر الاستلام",$N$6:N588,N588),"")</f>
        <v/>
      </c>
    </row>
    <row r="589">
      <c r="A589" s="5" t="n"/>
      <c r="B589" s="13" t="n"/>
      <c r="C589" s="5" t="n"/>
      <c r="D589" s="20" t="n"/>
      <c r="E589" s="5" t="n"/>
      <c r="F589" s="14" t="n"/>
      <c r="G589" s="13" t="n"/>
      <c r="H589" s="5" t="n"/>
      <c r="I589" s="17" t="n"/>
      <c r="J589" s="5" t="n"/>
      <c r="K589" s="19">
        <f>IF(A589&amp;""="","",IFERROR(INDEX('الخدمات'!$B$6:$B$55,MATCH(E589&amp;"",'الخدمات'!$A$6:$A$55,0)),"غير مسعّرة"))</f>
        <v/>
      </c>
      <c r="L589" s="19">
        <f>IF(ISNUMBER(K589),ROUND(N(F589)*K589,2),"")</f>
        <v/>
      </c>
      <c r="M589" s="19">
        <f>IF(L589="","",ROUND(L589-N(I589),2))</f>
        <v/>
      </c>
      <c r="N589" s="18">
        <f>IF(OR(A589&amp;""="",H589="تم التسليم",NOT(ISNUMBER(G589))),"",'الإعدادات'!$B$4-G589)</f>
        <v/>
      </c>
      <c r="O589" s="6">
        <f>IF(A589&amp;""="","",IF(NOT(ISNUMBER(K589)),"خدمة غير مسعّرة",IF(H589="تم التسليم",IF(M589&gt;0,"مسلّم وعليه متبقي",""),IF(N589="","",IF(H589="جاهز",IF(N589&gt;='الإعدادات'!$B$5,"متأخر الاستلام",""),IF(N589&gt;0,"متأخر الغسيل",""))))))</f>
        <v/>
      </c>
      <c r="P589" s="18">
        <f>IF(O589="متأخر الاستلام",COUNTIFS($O$6:$O$1505,"متأخر الاستلام",$N$6:$N$1505,"&gt;"&amp;N589)+COUNTIFS($O$6:O589,"متأخر الاستلام",$N$6:N589,N589),"")</f>
        <v/>
      </c>
    </row>
    <row r="590">
      <c r="A590" s="5" t="n"/>
      <c r="B590" s="13" t="n"/>
      <c r="C590" s="5" t="n"/>
      <c r="D590" s="20" t="n"/>
      <c r="E590" s="5" t="n"/>
      <c r="F590" s="14" t="n"/>
      <c r="G590" s="13" t="n"/>
      <c r="H590" s="5" t="n"/>
      <c r="I590" s="17" t="n"/>
      <c r="J590" s="5" t="n"/>
      <c r="K590" s="19">
        <f>IF(A590&amp;""="","",IFERROR(INDEX('الخدمات'!$B$6:$B$55,MATCH(E590&amp;"",'الخدمات'!$A$6:$A$55,0)),"غير مسعّرة"))</f>
        <v/>
      </c>
      <c r="L590" s="19">
        <f>IF(ISNUMBER(K590),ROUND(N(F590)*K590,2),"")</f>
        <v/>
      </c>
      <c r="M590" s="19">
        <f>IF(L590="","",ROUND(L590-N(I590),2))</f>
        <v/>
      </c>
      <c r="N590" s="18">
        <f>IF(OR(A590&amp;""="",H590="تم التسليم",NOT(ISNUMBER(G590))),"",'الإعدادات'!$B$4-G590)</f>
        <v/>
      </c>
      <c r="O590" s="6">
        <f>IF(A590&amp;""="","",IF(NOT(ISNUMBER(K590)),"خدمة غير مسعّرة",IF(H590="تم التسليم",IF(M590&gt;0,"مسلّم وعليه متبقي",""),IF(N590="","",IF(H590="جاهز",IF(N590&gt;='الإعدادات'!$B$5,"متأخر الاستلام",""),IF(N590&gt;0,"متأخر الغسيل",""))))))</f>
        <v/>
      </c>
      <c r="P590" s="18">
        <f>IF(O590="متأخر الاستلام",COUNTIFS($O$6:$O$1505,"متأخر الاستلام",$N$6:$N$1505,"&gt;"&amp;N590)+COUNTIFS($O$6:O590,"متأخر الاستلام",$N$6:N590,N590),"")</f>
        <v/>
      </c>
    </row>
    <row r="591">
      <c r="A591" s="5" t="n"/>
      <c r="B591" s="13" t="n"/>
      <c r="C591" s="5" t="n"/>
      <c r="D591" s="20" t="n"/>
      <c r="E591" s="5" t="n"/>
      <c r="F591" s="14" t="n"/>
      <c r="G591" s="13" t="n"/>
      <c r="H591" s="5" t="n"/>
      <c r="I591" s="17" t="n"/>
      <c r="J591" s="5" t="n"/>
      <c r="K591" s="19">
        <f>IF(A591&amp;""="","",IFERROR(INDEX('الخدمات'!$B$6:$B$55,MATCH(E591&amp;"",'الخدمات'!$A$6:$A$55,0)),"غير مسعّرة"))</f>
        <v/>
      </c>
      <c r="L591" s="19">
        <f>IF(ISNUMBER(K591),ROUND(N(F591)*K591,2),"")</f>
        <v/>
      </c>
      <c r="M591" s="19">
        <f>IF(L591="","",ROUND(L591-N(I591),2))</f>
        <v/>
      </c>
      <c r="N591" s="18">
        <f>IF(OR(A591&amp;""="",H591="تم التسليم",NOT(ISNUMBER(G591))),"",'الإعدادات'!$B$4-G591)</f>
        <v/>
      </c>
      <c r="O591" s="6">
        <f>IF(A591&amp;""="","",IF(NOT(ISNUMBER(K591)),"خدمة غير مسعّرة",IF(H591="تم التسليم",IF(M591&gt;0,"مسلّم وعليه متبقي",""),IF(N591="","",IF(H591="جاهز",IF(N591&gt;='الإعدادات'!$B$5,"متأخر الاستلام",""),IF(N591&gt;0,"متأخر الغسيل",""))))))</f>
        <v/>
      </c>
      <c r="P591" s="18">
        <f>IF(O591="متأخر الاستلام",COUNTIFS($O$6:$O$1505,"متأخر الاستلام",$N$6:$N$1505,"&gt;"&amp;N591)+COUNTIFS($O$6:O591,"متأخر الاستلام",$N$6:N591,N591),"")</f>
        <v/>
      </c>
    </row>
    <row r="592">
      <c r="A592" s="5" t="n"/>
      <c r="B592" s="13" t="n"/>
      <c r="C592" s="5" t="n"/>
      <c r="D592" s="20" t="n"/>
      <c r="E592" s="5" t="n"/>
      <c r="F592" s="14" t="n"/>
      <c r="G592" s="13" t="n"/>
      <c r="H592" s="5" t="n"/>
      <c r="I592" s="17" t="n"/>
      <c r="J592" s="5" t="n"/>
      <c r="K592" s="19">
        <f>IF(A592&amp;""="","",IFERROR(INDEX('الخدمات'!$B$6:$B$55,MATCH(E592&amp;"",'الخدمات'!$A$6:$A$55,0)),"غير مسعّرة"))</f>
        <v/>
      </c>
      <c r="L592" s="19">
        <f>IF(ISNUMBER(K592),ROUND(N(F592)*K592,2),"")</f>
        <v/>
      </c>
      <c r="M592" s="19">
        <f>IF(L592="","",ROUND(L592-N(I592),2))</f>
        <v/>
      </c>
      <c r="N592" s="18">
        <f>IF(OR(A592&amp;""="",H592="تم التسليم",NOT(ISNUMBER(G592))),"",'الإعدادات'!$B$4-G592)</f>
        <v/>
      </c>
      <c r="O592" s="6">
        <f>IF(A592&amp;""="","",IF(NOT(ISNUMBER(K592)),"خدمة غير مسعّرة",IF(H592="تم التسليم",IF(M592&gt;0,"مسلّم وعليه متبقي",""),IF(N592="","",IF(H592="جاهز",IF(N592&gt;='الإعدادات'!$B$5,"متأخر الاستلام",""),IF(N592&gt;0,"متأخر الغسيل",""))))))</f>
        <v/>
      </c>
      <c r="P592" s="18">
        <f>IF(O592="متأخر الاستلام",COUNTIFS($O$6:$O$1505,"متأخر الاستلام",$N$6:$N$1505,"&gt;"&amp;N592)+COUNTIFS($O$6:O592,"متأخر الاستلام",$N$6:N592,N592),"")</f>
        <v/>
      </c>
    </row>
    <row r="593">
      <c r="A593" s="5" t="n"/>
      <c r="B593" s="13" t="n"/>
      <c r="C593" s="5" t="n"/>
      <c r="D593" s="20" t="n"/>
      <c r="E593" s="5" t="n"/>
      <c r="F593" s="14" t="n"/>
      <c r="G593" s="13" t="n"/>
      <c r="H593" s="5" t="n"/>
      <c r="I593" s="17" t="n"/>
      <c r="J593" s="5" t="n"/>
      <c r="K593" s="19">
        <f>IF(A593&amp;""="","",IFERROR(INDEX('الخدمات'!$B$6:$B$55,MATCH(E593&amp;"",'الخدمات'!$A$6:$A$55,0)),"غير مسعّرة"))</f>
        <v/>
      </c>
      <c r="L593" s="19">
        <f>IF(ISNUMBER(K593),ROUND(N(F593)*K593,2),"")</f>
        <v/>
      </c>
      <c r="M593" s="19">
        <f>IF(L593="","",ROUND(L593-N(I593),2))</f>
        <v/>
      </c>
      <c r="N593" s="18">
        <f>IF(OR(A593&amp;""="",H593="تم التسليم",NOT(ISNUMBER(G593))),"",'الإعدادات'!$B$4-G593)</f>
        <v/>
      </c>
      <c r="O593" s="6">
        <f>IF(A593&amp;""="","",IF(NOT(ISNUMBER(K593)),"خدمة غير مسعّرة",IF(H593="تم التسليم",IF(M593&gt;0,"مسلّم وعليه متبقي",""),IF(N593="","",IF(H593="جاهز",IF(N593&gt;='الإعدادات'!$B$5,"متأخر الاستلام",""),IF(N593&gt;0,"متأخر الغسيل",""))))))</f>
        <v/>
      </c>
      <c r="P593" s="18">
        <f>IF(O593="متأخر الاستلام",COUNTIFS($O$6:$O$1505,"متأخر الاستلام",$N$6:$N$1505,"&gt;"&amp;N593)+COUNTIFS($O$6:O593,"متأخر الاستلام",$N$6:N593,N593),"")</f>
        <v/>
      </c>
    </row>
    <row r="594">
      <c r="A594" s="5" t="n"/>
      <c r="B594" s="13" t="n"/>
      <c r="C594" s="5" t="n"/>
      <c r="D594" s="20" t="n"/>
      <c r="E594" s="5" t="n"/>
      <c r="F594" s="14" t="n"/>
      <c r="G594" s="13" t="n"/>
      <c r="H594" s="5" t="n"/>
      <c r="I594" s="17" t="n"/>
      <c r="J594" s="5" t="n"/>
      <c r="K594" s="19">
        <f>IF(A594&amp;""="","",IFERROR(INDEX('الخدمات'!$B$6:$B$55,MATCH(E594&amp;"",'الخدمات'!$A$6:$A$55,0)),"غير مسعّرة"))</f>
        <v/>
      </c>
      <c r="L594" s="19">
        <f>IF(ISNUMBER(K594),ROUND(N(F594)*K594,2),"")</f>
        <v/>
      </c>
      <c r="M594" s="19">
        <f>IF(L594="","",ROUND(L594-N(I594),2))</f>
        <v/>
      </c>
      <c r="N594" s="18">
        <f>IF(OR(A594&amp;""="",H594="تم التسليم",NOT(ISNUMBER(G594))),"",'الإعدادات'!$B$4-G594)</f>
        <v/>
      </c>
      <c r="O594" s="6">
        <f>IF(A594&amp;""="","",IF(NOT(ISNUMBER(K594)),"خدمة غير مسعّرة",IF(H594="تم التسليم",IF(M594&gt;0,"مسلّم وعليه متبقي",""),IF(N594="","",IF(H594="جاهز",IF(N594&gt;='الإعدادات'!$B$5,"متأخر الاستلام",""),IF(N594&gt;0,"متأخر الغسيل",""))))))</f>
        <v/>
      </c>
      <c r="P594" s="18">
        <f>IF(O594="متأخر الاستلام",COUNTIFS($O$6:$O$1505,"متأخر الاستلام",$N$6:$N$1505,"&gt;"&amp;N594)+COUNTIFS($O$6:O594,"متأخر الاستلام",$N$6:N594,N594),"")</f>
        <v/>
      </c>
    </row>
    <row r="595">
      <c r="A595" s="5" t="n"/>
      <c r="B595" s="13" t="n"/>
      <c r="C595" s="5" t="n"/>
      <c r="D595" s="20" t="n"/>
      <c r="E595" s="5" t="n"/>
      <c r="F595" s="14" t="n"/>
      <c r="G595" s="13" t="n"/>
      <c r="H595" s="5" t="n"/>
      <c r="I595" s="17" t="n"/>
      <c r="J595" s="5" t="n"/>
      <c r="K595" s="19">
        <f>IF(A595&amp;""="","",IFERROR(INDEX('الخدمات'!$B$6:$B$55,MATCH(E595&amp;"",'الخدمات'!$A$6:$A$55,0)),"غير مسعّرة"))</f>
        <v/>
      </c>
      <c r="L595" s="19">
        <f>IF(ISNUMBER(K595),ROUND(N(F595)*K595,2),"")</f>
        <v/>
      </c>
      <c r="M595" s="19">
        <f>IF(L595="","",ROUND(L595-N(I595),2))</f>
        <v/>
      </c>
      <c r="N595" s="18">
        <f>IF(OR(A595&amp;""="",H595="تم التسليم",NOT(ISNUMBER(G595))),"",'الإعدادات'!$B$4-G595)</f>
        <v/>
      </c>
      <c r="O595" s="6">
        <f>IF(A595&amp;""="","",IF(NOT(ISNUMBER(K595)),"خدمة غير مسعّرة",IF(H595="تم التسليم",IF(M595&gt;0,"مسلّم وعليه متبقي",""),IF(N595="","",IF(H595="جاهز",IF(N595&gt;='الإعدادات'!$B$5,"متأخر الاستلام",""),IF(N595&gt;0,"متأخر الغسيل",""))))))</f>
        <v/>
      </c>
      <c r="P595" s="18">
        <f>IF(O595="متأخر الاستلام",COUNTIFS($O$6:$O$1505,"متأخر الاستلام",$N$6:$N$1505,"&gt;"&amp;N595)+COUNTIFS($O$6:O595,"متأخر الاستلام",$N$6:N595,N595),"")</f>
        <v/>
      </c>
    </row>
    <row r="596">
      <c r="A596" s="5" t="n"/>
      <c r="B596" s="13" t="n"/>
      <c r="C596" s="5" t="n"/>
      <c r="D596" s="20" t="n"/>
      <c r="E596" s="5" t="n"/>
      <c r="F596" s="14" t="n"/>
      <c r="G596" s="13" t="n"/>
      <c r="H596" s="5" t="n"/>
      <c r="I596" s="17" t="n"/>
      <c r="J596" s="5" t="n"/>
      <c r="K596" s="19">
        <f>IF(A596&amp;""="","",IFERROR(INDEX('الخدمات'!$B$6:$B$55,MATCH(E596&amp;"",'الخدمات'!$A$6:$A$55,0)),"غير مسعّرة"))</f>
        <v/>
      </c>
      <c r="L596" s="19">
        <f>IF(ISNUMBER(K596),ROUND(N(F596)*K596,2),"")</f>
        <v/>
      </c>
      <c r="M596" s="19">
        <f>IF(L596="","",ROUND(L596-N(I596),2))</f>
        <v/>
      </c>
      <c r="N596" s="18">
        <f>IF(OR(A596&amp;""="",H596="تم التسليم",NOT(ISNUMBER(G596))),"",'الإعدادات'!$B$4-G596)</f>
        <v/>
      </c>
      <c r="O596" s="6">
        <f>IF(A596&amp;""="","",IF(NOT(ISNUMBER(K596)),"خدمة غير مسعّرة",IF(H596="تم التسليم",IF(M596&gt;0,"مسلّم وعليه متبقي",""),IF(N596="","",IF(H596="جاهز",IF(N596&gt;='الإعدادات'!$B$5,"متأخر الاستلام",""),IF(N596&gt;0,"متأخر الغسيل",""))))))</f>
        <v/>
      </c>
      <c r="P596" s="18">
        <f>IF(O596="متأخر الاستلام",COUNTIFS($O$6:$O$1505,"متأخر الاستلام",$N$6:$N$1505,"&gt;"&amp;N596)+COUNTIFS($O$6:O596,"متأخر الاستلام",$N$6:N596,N596),"")</f>
        <v/>
      </c>
    </row>
    <row r="597">
      <c r="A597" s="5" t="n"/>
      <c r="B597" s="13" t="n"/>
      <c r="C597" s="5" t="n"/>
      <c r="D597" s="20" t="n"/>
      <c r="E597" s="5" t="n"/>
      <c r="F597" s="14" t="n"/>
      <c r="G597" s="13" t="n"/>
      <c r="H597" s="5" t="n"/>
      <c r="I597" s="17" t="n"/>
      <c r="J597" s="5" t="n"/>
      <c r="K597" s="19">
        <f>IF(A597&amp;""="","",IFERROR(INDEX('الخدمات'!$B$6:$B$55,MATCH(E597&amp;"",'الخدمات'!$A$6:$A$55,0)),"غير مسعّرة"))</f>
        <v/>
      </c>
      <c r="L597" s="19">
        <f>IF(ISNUMBER(K597),ROUND(N(F597)*K597,2),"")</f>
        <v/>
      </c>
      <c r="M597" s="19">
        <f>IF(L597="","",ROUND(L597-N(I597),2))</f>
        <v/>
      </c>
      <c r="N597" s="18">
        <f>IF(OR(A597&amp;""="",H597="تم التسليم",NOT(ISNUMBER(G597))),"",'الإعدادات'!$B$4-G597)</f>
        <v/>
      </c>
      <c r="O597" s="6">
        <f>IF(A597&amp;""="","",IF(NOT(ISNUMBER(K597)),"خدمة غير مسعّرة",IF(H597="تم التسليم",IF(M597&gt;0,"مسلّم وعليه متبقي",""),IF(N597="","",IF(H597="جاهز",IF(N597&gt;='الإعدادات'!$B$5,"متأخر الاستلام",""),IF(N597&gt;0,"متأخر الغسيل",""))))))</f>
        <v/>
      </c>
      <c r="P597" s="18">
        <f>IF(O597="متأخر الاستلام",COUNTIFS($O$6:$O$1505,"متأخر الاستلام",$N$6:$N$1505,"&gt;"&amp;N597)+COUNTIFS($O$6:O597,"متأخر الاستلام",$N$6:N597,N597),"")</f>
        <v/>
      </c>
    </row>
    <row r="598">
      <c r="A598" s="5" t="n"/>
      <c r="B598" s="13" t="n"/>
      <c r="C598" s="5" t="n"/>
      <c r="D598" s="20" t="n"/>
      <c r="E598" s="5" t="n"/>
      <c r="F598" s="14" t="n"/>
      <c r="G598" s="13" t="n"/>
      <c r="H598" s="5" t="n"/>
      <c r="I598" s="17" t="n"/>
      <c r="J598" s="5" t="n"/>
      <c r="K598" s="19">
        <f>IF(A598&amp;""="","",IFERROR(INDEX('الخدمات'!$B$6:$B$55,MATCH(E598&amp;"",'الخدمات'!$A$6:$A$55,0)),"غير مسعّرة"))</f>
        <v/>
      </c>
      <c r="L598" s="19">
        <f>IF(ISNUMBER(K598),ROUND(N(F598)*K598,2),"")</f>
        <v/>
      </c>
      <c r="M598" s="19">
        <f>IF(L598="","",ROUND(L598-N(I598),2))</f>
        <v/>
      </c>
      <c r="N598" s="18">
        <f>IF(OR(A598&amp;""="",H598="تم التسليم",NOT(ISNUMBER(G598))),"",'الإعدادات'!$B$4-G598)</f>
        <v/>
      </c>
      <c r="O598" s="6">
        <f>IF(A598&amp;""="","",IF(NOT(ISNUMBER(K598)),"خدمة غير مسعّرة",IF(H598="تم التسليم",IF(M598&gt;0,"مسلّم وعليه متبقي",""),IF(N598="","",IF(H598="جاهز",IF(N598&gt;='الإعدادات'!$B$5,"متأخر الاستلام",""),IF(N598&gt;0,"متأخر الغسيل",""))))))</f>
        <v/>
      </c>
      <c r="P598" s="18">
        <f>IF(O598="متأخر الاستلام",COUNTIFS($O$6:$O$1505,"متأخر الاستلام",$N$6:$N$1505,"&gt;"&amp;N598)+COUNTIFS($O$6:O598,"متأخر الاستلام",$N$6:N598,N598),"")</f>
        <v/>
      </c>
    </row>
    <row r="599">
      <c r="A599" s="5" t="n"/>
      <c r="B599" s="13" t="n"/>
      <c r="C599" s="5" t="n"/>
      <c r="D599" s="20" t="n"/>
      <c r="E599" s="5" t="n"/>
      <c r="F599" s="14" t="n"/>
      <c r="G599" s="13" t="n"/>
      <c r="H599" s="5" t="n"/>
      <c r="I599" s="17" t="n"/>
      <c r="J599" s="5" t="n"/>
      <c r="K599" s="19">
        <f>IF(A599&amp;""="","",IFERROR(INDEX('الخدمات'!$B$6:$B$55,MATCH(E599&amp;"",'الخدمات'!$A$6:$A$55,0)),"غير مسعّرة"))</f>
        <v/>
      </c>
      <c r="L599" s="19">
        <f>IF(ISNUMBER(K599),ROUND(N(F599)*K599,2),"")</f>
        <v/>
      </c>
      <c r="M599" s="19">
        <f>IF(L599="","",ROUND(L599-N(I599),2))</f>
        <v/>
      </c>
      <c r="N599" s="18">
        <f>IF(OR(A599&amp;""="",H599="تم التسليم",NOT(ISNUMBER(G599))),"",'الإعدادات'!$B$4-G599)</f>
        <v/>
      </c>
      <c r="O599" s="6">
        <f>IF(A599&amp;""="","",IF(NOT(ISNUMBER(K599)),"خدمة غير مسعّرة",IF(H599="تم التسليم",IF(M599&gt;0,"مسلّم وعليه متبقي",""),IF(N599="","",IF(H599="جاهز",IF(N599&gt;='الإعدادات'!$B$5,"متأخر الاستلام",""),IF(N599&gt;0,"متأخر الغسيل",""))))))</f>
        <v/>
      </c>
      <c r="P599" s="18">
        <f>IF(O599="متأخر الاستلام",COUNTIFS($O$6:$O$1505,"متأخر الاستلام",$N$6:$N$1505,"&gt;"&amp;N599)+COUNTIFS($O$6:O599,"متأخر الاستلام",$N$6:N599,N599),"")</f>
        <v/>
      </c>
    </row>
    <row r="600">
      <c r="A600" s="5" t="n"/>
      <c r="B600" s="13" t="n"/>
      <c r="C600" s="5" t="n"/>
      <c r="D600" s="20" t="n"/>
      <c r="E600" s="5" t="n"/>
      <c r="F600" s="14" t="n"/>
      <c r="G600" s="13" t="n"/>
      <c r="H600" s="5" t="n"/>
      <c r="I600" s="17" t="n"/>
      <c r="J600" s="5" t="n"/>
      <c r="K600" s="19">
        <f>IF(A600&amp;""="","",IFERROR(INDEX('الخدمات'!$B$6:$B$55,MATCH(E600&amp;"",'الخدمات'!$A$6:$A$55,0)),"غير مسعّرة"))</f>
        <v/>
      </c>
      <c r="L600" s="19">
        <f>IF(ISNUMBER(K600),ROUND(N(F600)*K600,2),"")</f>
        <v/>
      </c>
      <c r="M600" s="19">
        <f>IF(L600="","",ROUND(L600-N(I600),2))</f>
        <v/>
      </c>
      <c r="N600" s="18">
        <f>IF(OR(A600&amp;""="",H600="تم التسليم",NOT(ISNUMBER(G600))),"",'الإعدادات'!$B$4-G600)</f>
        <v/>
      </c>
      <c r="O600" s="6">
        <f>IF(A600&amp;""="","",IF(NOT(ISNUMBER(K600)),"خدمة غير مسعّرة",IF(H600="تم التسليم",IF(M600&gt;0,"مسلّم وعليه متبقي",""),IF(N600="","",IF(H600="جاهز",IF(N600&gt;='الإعدادات'!$B$5,"متأخر الاستلام",""),IF(N600&gt;0,"متأخر الغسيل",""))))))</f>
        <v/>
      </c>
      <c r="P600" s="18">
        <f>IF(O600="متأخر الاستلام",COUNTIFS($O$6:$O$1505,"متأخر الاستلام",$N$6:$N$1505,"&gt;"&amp;N600)+COUNTIFS($O$6:O600,"متأخر الاستلام",$N$6:N600,N600),"")</f>
        <v/>
      </c>
    </row>
    <row r="601">
      <c r="A601" s="5" t="n"/>
      <c r="B601" s="13" t="n"/>
      <c r="C601" s="5" t="n"/>
      <c r="D601" s="20" t="n"/>
      <c r="E601" s="5" t="n"/>
      <c r="F601" s="14" t="n"/>
      <c r="G601" s="13" t="n"/>
      <c r="H601" s="5" t="n"/>
      <c r="I601" s="17" t="n"/>
      <c r="J601" s="5" t="n"/>
      <c r="K601" s="19">
        <f>IF(A601&amp;""="","",IFERROR(INDEX('الخدمات'!$B$6:$B$55,MATCH(E601&amp;"",'الخدمات'!$A$6:$A$55,0)),"غير مسعّرة"))</f>
        <v/>
      </c>
      <c r="L601" s="19">
        <f>IF(ISNUMBER(K601),ROUND(N(F601)*K601,2),"")</f>
        <v/>
      </c>
      <c r="M601" s="19">
        <f>IF(L601="","",ROUND(L601-N(I601),2))</f>
        <v/>
      </c>
      <c r="N601" s="18">
        <f>IF(OR(A601&amp;""="",H601="تم التسليم",NOT(ISNUMBER(G601))),"",'الإعدادات'!$B$4-G601)</f>
        <v/>
      </c>
      <c r="O601" s="6">
        <f>IF(A601&amp;""="","",IF(NOT(ISNUMBER(K601)),"خدمة غير مسعّرة",IF(H601="تم التسليم",IF(M601&gt;0,"مسلّم وعليه متبقي",""),IF(N601="","",IF(H601="جاهز",IF(N601&gt;='الإعدادات'!$B$5,"متأخر الاستلام",""),IF(N601&gt;0,"متأخر الغسيل",""))))))</f>
        <v/>
      </c>
      <c r="P601" s="18">
        <f>IF(O601="متأخر الاستلام",COUNTIFS($O$6:$O$1505,"متأخر الاستلام",$N$6:$N$1505,"&gt;"&amp;N601)+COUNTIFS($O$6:O601,"متأخر الاستلام",$N$6:N601,N601),"")</f>
        <v/>
      </c>
    </row>
    <row r="602">
      <c r="A602" s="5" t="n"/>
      <c r="B602" s="13" t="n"/>
      <c r="C602" s="5" t="n"/>
      <c r="D602" s="20" t="n"/>
      <c r="E602" s="5" t="n"/>
      <c r="F602" s="14" t="n"/>
      <c r="G602" s="13" t="n"/>
      <c r="H602" s="5" t="n"/>
      <c r="I602" s="17" t="n"/>
      <c r="J602" s="5" t="n"/>
      <c r="K602" s="19">
        <f>IF(A602&amp;""="","",IFERROR(INDEX('الخدمات'!$B$6:$B$55,MATCH(E602&amp;"",'الخدمات'!$A$6:$A$55,0)),"غير مسعّرة"))</f>
        <v/>
      </c>
      <c r="L602" s="19">
        <f>IF(ISNUMBER(K602),ROUND(N(F602)*K602,2),"")</f>
        <v/>
      </c>
      <c r="M602" s="19">
        <f>IF(L602="","",ROUND(L602-N(I602),2))</f>
        <v/>
      </c>
      <c r="N602" s="18">
        <f>IF(OR(A602&amp;""="",H602="تم التسليم",NOT(ISNUMBER(G602))),"",'الإعدادات'!$B$4-G602)</f>
        <v/>
      </c>
      <c r="O602" s="6">
        <f>IF(A602&amp;""="","",IF(NOT(ISNUMBER(K602)),"خدمة غير مسعّرة",IF(H602="تم التسليم",IF(M602&gt;0,"مسلّم وعليه متبقي",""),IF(N602="","",IF(H602="جاهز",IF(N602&gt;='الإعدادات'!$B$5,"متأخر الاستلام",""),IF(N602&gt;0,"متأخر الغسيل",""))))))</f>
        <v/>
      </c>
      <c r="P602" s="18">
        <f>IF(O602="متأخر الاستلام",COUNTIFS($O$6:$O$1505,"متأخر الاستلام",$N$6:$N$1505,"&gt;"&amp;N602)+COUNTIFS($O$6:O602,"متأخر الاستلام",$N$6:N602,N602),"")</f>
        <v/>
      </c>
    </row>
    <row r="603">
      <c r="A603" s="5" t="n"/>
      <c r="B603" s="13" t="n"/>
      <c r="C603" s="5" t="n"/>
      <c r="D603" s="20" t="n"/>
      <c r="E603" s="5" t="n"/>
      <c r="F603" s="14" t="n"/>
      <c r="G603" s="13" t="n"/>
      <c r="H603" s="5" t="n"/>
      <c r="I603" s="17" t="n"/>
      <c r="J603" s="5" t="n"/>
      <c r="K603" s="19">
        <f>IF(A603&amp;""="","",IFERROR(INDEX('الخدمات'!$B$6:$B$55,MATCH(E603&amp;"",'الخدمات'!$A$6:$A$55,0)),"غير مسعّرة"))</f>
        <v/>
      </c>
      <c r="L603" s="19">
        <f>IF(ISNUMBER(K603),ROUND(N(F603)*K603,2),"")</f>
        <v/>
      </c>
      <c r="M603" s="19">
        <f>IF(L603="","",ROUND(L603-N(I603),2))</f>
        <v/>
      </c>
      <c r="N603" s="18">
        <f>IF(OR(A603&amp;""="",H603="تم التسليم",NOT(ISNUMBER(G603))),"",'الإعدادات'!$B$4-G603)</f>
        <v/>
      </c>
      <c r="O603" s="6">
        <f>IF(A603&amp;""="","",IF(NOT(ISNUMBER(K603)),"خدمة غير مسعّرة",IF(H603="تم التسليم",IF(M603&gt;0,"مسلّم وعليه متبقي",""),IF(N603="","",IF(H603="جاهز",IF(N603&gt;='الإعدادات'!$B$5,"متأخر الاستلام",""),IF(N603&gt;0,"متأخر الغسيل",""))))))</f>
        <v/>
      </c>
      <c r="P603" s="18">
        <f>IF(O603="متأخر الاستلام",COUNTIFS($O$6:$O$1505,"متأخر الاستلام",$N$6:$N$1505,"&gt;"&amp;N603)+COUNTIFS($O$6:O603,"متأخر الاستلام",$N$6:N603,N603),"")</f>
        <v/>
      </c>
    </row>
    <row r="604">
      <c r="A604" s="5" t="n"/>
      <c r="B604" s="13" t="n"/>
      <c r="C604" s="5" t="n"/>
      <c r="D604" s="20" t="n"/>
      <c r="E604" s="5" t="n"/>
      <c r="F604" s="14" t="n"/>
      <c r="G604" s="13" t="n"/>
      <c r="H604" s="5" t="n"/>
      <c r="I604" s="17" t="n"/>
      <c r="J604" s="5" t="n"/>
      <c r="K604" s="19">
        <f>IF(A604&amp;""="","",IFERROR(INDEX('الخدمات'!$B$6:$B$55,MATCH(E604&amp;"",'الخدمات'!$A$6:$A$55,0)),"غير مسعّرة"))</f>
        <v/>
      </c>
      <c r="L604" s="19">
        <f>IF(ISNUMBER(K604),ROUND(N(F604)*K604,2),"")</f>
        <v/>
      </c>
      <c r="M604" s="19">
        <f>IF(L604="","",ROUND(L604-N(I604),2))</f>
        <v/>
      </c>
      <c r="N604" s="18">
        <f>IF(OR(A604&amp;""="",H604="تم التسليم",NOT(ISNUMBER(G604))),"",'الإعدادات'!$B$4-G604)</f>
        <v/>
      </c>
      <c r="O604" s="6">
        <f>IF(A604&amp;""="","",IF(NOT(ISNUMBER(K604)),"خدمة غير مسعّرة",IF(H604="تم التسليم",IF(M604&gt;0,"مسلّم وعليه متبقي",""),IF(N604="","",IF(H604="جاهز",IF(N604&gt;='الإعدادات'!$B$5,"متأخر الاستلام",""),IF(N604&gt;0,"متأخر الغسيل",""))))))</f>
        <v/>
      </c>
      <c r="P604" s="18">
        <f>IF(O604="متأخر الاستلام",COUNTIFS($O$6:$O$1505,"متأخر الاستلام",$N$6:$N$1505,"&gt;"&amp;N604)+COUNTIFS($O$6:O604,"متأخر الاستلام",$N$6:N604,N604),"")</f>
        <v/>
      </c>
    </row>
    <row r="605">
      <c r="A605" s="5" t="n"/>
      <c r="B605" s="13" t="n"/>
      <c r="C605" s="5" t="n"/>
      <c r="D605" s="20" t="n"/>
      <c r="E605" s="5" t="n"/>
      <c r="F605" s="14" t="n"/>
      <c r="G605" s="13" t="n"/>
      <c r="H605" s="5" t="n"/>
      <c r="I605" s="17" t="n"/>
      <c r="J605" s="5" t="n"/>
      <c r="K605" s="19">
        <f>IF(A605&amp;""="","",IFERROR(INDEX('الخدمات'!$B$6:$B$55,MATCH(E605&amp;"",'الخدمات'!$A$6:$A$55,0)),"غير مسعّرة"))</f>
        <v/>
      </c>
      <c r="L605" s="19">
        <f>IF(ISNUMBER(K605),ROUND(N(F605)*K605,2),"")</f>
        <v/>
      </c>
      <c r="M605" s="19">
        <f>IF(L605="","",ROUND(L605-N(I605),2))</f>
        <v/>
      </c>
      <c r="N605" s="18">
        <f>IF(OR(A605&amp;""="",H605="تم التسليم",NOT(ISNUMBER(G605))),"",'الإعدادات'!$B$4-G605)</f>
        <v/>
      </c>
      <c r="O605" s="6">
        <f>IF(A605&amp;""="","",IF(NOT(ISNUMBER(K605)),"خدمة غير مسعّرة",IF(H605="تم التسليم",IF(M605&gt;0,"مسلّم وعليه متبقي",""),IF(N605="","",IF(H605="جاهز",IF(N605&gt;='الإعدادات'!$B$5,"متأخر الاستلام",""),IF(N605&gt;0,"متأخر الغسيل",""))))))</f>
        <v/>
      </c>
      <c r="P605" s="18">
        <f>IF(O605="متأخر الاستلام",COUNTIFS($O$6:$O$1505,"متأخر الاستلام",$N$6:$N$1505,"&gt;"&amp;N605)+COUNTIFS($O$6:O605,"متأخر الاستلام",$N$6:N605,N605),"")</f>
        <v/>
      </c>
    </row>
    <row r="606">
      <c r="A606" s="5" t="n"/>
      <c r="B606" s="13" t="n"/>
      <c r="C606" s="5" t="n"/>
      <c r="D606" s="20" t="n"/>
      <c r="E606" s="5" t="n"/>
      <c r="F606" s="14" t="n"/>
      <c r="G606" s="13" t="n"/>
      <c r="H606" s="5" t="n"/>
      <c r="I606" s="17" t="n"/>
      <c r="J606" s="5" t="n"/>
      <c r="K606" s="19">
        <f>IF(A606&amp;""="","",IFERROR(INDEX('الخدمات'!$B$6:$B$55,MATCH(E606&amp;"",'الخدمات'!$A$6:$A$55,0)),"غير مسعّرة"))</f>
        <v/>
      </c>
      <c r="L606" s="19">
        <f>IF(ISNUMBER(K606),ROUND(N(F606)*K606,2),"")</f>
        <v/>
      </c>
      <c r="M606" s="19">
        <f>IF(L606="","",ROUND(L606-N(I606),2))</f>
        <v/>
      </c>
      <c r="N606" s="18">
        <f>IF(OR(A606&amp;""="",H606="تم التسليم",NOT(ISNUMBER(G606))),"",'الإعدادات'!$B$4-G606)</f>
        <v/>
      </c>
      <c r="O606" s="6">
        <f>IF(A606&amp;""="","",IF(NOT(ISNUMBER(K606)),"خدمة غير مسعّرة",IF(H606="تم التسليم",IF(M606&gt;0,"مسلّم وعليه متبقي",""),IF(N606="","",IF(H606="جاهز",IF(N606&gt;='الإعدادات'!$B$5,"متأخر الاستلام",""),IF(N606&gt;0,"متأخر الغسيل",""))))))</f>
        <v/>
      </c>
      <c r="P606" s="18">
        <f>IF(O606="متأخر الاستلام",COUNTIFS($O$6:$O$1505,"متأخر الاستلام",$N$6:$N$1505,"&gt;"&amp;N606)+COUNTIFS($O$6:O606,"متأخر الاستلام",$N$6:N606,N606),"")</f>
        <v/>
      </c>
    </row>
    <row r="607">
      <c r="A607" s="5" t="n"/>
      <c r="B607" s="13" t="n"/>
      <c r="C607" s="5" t="n"/>
      <c r="D607" s="20" t="n"/>
      <c r="E607" s="5" t="n"/>
      <c r="F607" s="14" t="n"/>
      <c r="G607" s="13" t="n"/>
      <c r="H607" s="5" t="n"/>
      <c r="I607" s="17" t="n"/>
      <c r="J607" s="5" t="n"/>
      <c r="K607" s="19">
        <f>IF(A607&amp;""="","",IFERROR(INDEX('الخدمات'!$B$6:$B$55,MATCH(E607&amp;"",'الخدمات'!$A$6:$A$55,0)),"غير مسعّرة"))</f>
        <v/>
      </c>
      <c r="L607" s="19">
        <f>IF(ISNUMBER(K607),ROUND(N(F607)*K607,2),"")</f>
        <v/>
      </c>
      <c r="M607" s="19">
        <f>IF(L607="","",ROUND(L607-N(I607),2))</f>
        <v/>
      </c>
      <c r="N607" s="18">
        <f>IF(OR(A607&amp;""="",H607="تم التسليم",NOT(ISNUMBER(G607))),"",'الإعدادات'!$B$4-G607)</f>
        <v/>
      </c>
      <c r="O607" s="6">
        <f>IF(A607&amp;""="","",IF(NOT(ISNUMBER(K607)),"خدمة غير مسعّرة",IF(H607="تم التسليم",IF(M607&gt;0,"مسلّم وعليه متبقي",""),IF(N607="","",IF(H607="جاهز",IF(N607&gt;='الإعدادات'!$B$5,"متأخر الاستلام",""),IF(N607&gt;0,"متأخر الغسيل",""))))))</f>
        <v/>
      </c>
      <c r="P607" s="18">
        <f>IF(O607="متأخر الاستلام",COUNTIFS($O$6:$O$1505,"متأخر الاستلام",$N$6:$N$1505,"&gt;"&amp;N607)+COUNTIFS($O$6:O607,"متأخر الاستلام",$N$6:N607,N607),"")</f>
        <v/>
      </c>
    </row>
    <row r="608">
      <c r="A608" s="5" t="n"/>
      <c r="B608" s="13" t="n"/>
      <c r="C608" s="5" t="n"/>
      <c r="D608" s="20" t="n"/>
      <c r="E608" s="5" t="n"/>
      <c r="F608" s="14" t="n"/>
      <c r="G608" s="13" t="n"/>
      <c r="H608" s="5" t="n"/>
      <c r="I608" s="17" t="n"/>
      <c r="J608" s="5" t="n"/>
      <c r="K608" s="19">
        <f>IF(A608&amp;""="","",IFERROR(INDEX('الخدمات'!$B$6:$B$55,MATCH(E608&amp;"",'الخدمات'!$A$6:$A$55,0)),"غير مسعّرة"))</f>
        <v/>
      </c>
      <c r="L608" s="19">
        <f>IF(ISNUMBER(K608),ROUND(N(F608)*K608,2),"")</f>
        <v/>
      </c>
      <c r="M608" s="19">
        <f>IF(L608="","",ROUND(L608-N(I608),2))</f>
        <v/>
      </c>
      <c r="N608" s="18">
        <f>IF(OR(A608&amp;""="",H608="تم التسليم",NOT(ISNUMBER(G608))),"",'الإعدادات'!$B$4-G608)</f>
        <v/>
      </c>
      <c r="O608" s="6">
        <f>IF(A608&amp;""="","",IF(NOT(ISNUMBER(K608)),"خدمة غير مسعّرة",IF(H608="تم التسليم",IF(M608&gt;0,"مسلّم وعليه متبقي",""),IF(N608="","",IF(H608="جاهز",IF(N608&gt;='الإعدادات'!$B$5,"متأخر الاستلام",""),IF(N608&gt;0,"متأخر الغسيل",""))))))</f>
        <v/>
      </c>
      <c r="P608" s="18">
        <f>IF(O608="متأخر الاستلام",COUNTIFS($O$6:$O$1505,"متأخر الاستلام",$N$6:$N$1505,"&gt;"&amp;N608)+COUNTIFS($O$6:O608,"متأخر الاستلام",$N$6:N608,N608),"")</f>
        <v/>
      </c>
    </row>
    <row r="609">
      <c r="A609" s="5" t="n"/>
      <c r="B609" s="13" t="n"/>
      <c r="C609" s="5" t="n"/>
      <c r="D609" s="20" t="n"/>
      <c r="E609" s="5" t="n"/>
      <c r="F609" s="14" t="n"/>
      <c r="G609" s="13" t="n"/>
      <c r="H609" s="5" t="n"/>
      <c r="I609" s="17" t="n"/>
      <c r="J609" s="5" t="n"/>
      <c r="K609" s="19">
        <f>IF(A609&amp;""="","",IFERROR(INDEX('الخدمات'!$B$6:$B$55,MATCH(E609&amp;"",'الخدمات'!$A$6:$A$55,0)),"غير مسعّرة"))</f>
        <v/>
      </c>
      <c r="L609" s="19">
        <f>IF(ISNUMBER(K609),ROUND(N(F609)*K609,2),"")</f>
        <v/>
      </c>
      <c r="M609" s="19">
        <f>IF(L609="","",ROUND(L609-N(I609),2))</f>
        <v/>
      </c>
      <c r="N609" s="18">
        <f>IF(OR(A609&amp;""="",H609="تم التسليم",NOT(ISNUMBER(G609))),"",'الإعدادات'!$B$4-G609)</f>
        <v/>
      </c>
      <c r="O609" s="6">
        <f>IF(A609&amp;""="","",IF(NOT(ISNUMBER(K609)),"خدمة غير مسعّرة",IF(H609="تم التسليم",IF(M609&gt;0,"مسلّم وعليه متبقي",""),IF(N609="","",IF(H609="جاهز",IF(N609&gt;='الإعدادات'!$B$5,"متأخر الاستلام",""),IF(N609&gt;0,"متأخر الغسيل",""))))))</f>
        <v/>
      </c>
      <c r="P609" s="18">
        <f>IF(O609="متأخر الاستلام",COUNTIFS($O$6:$O$1505,"متأخر الاستلام",$N$6:$N$1505,"&gt;"&amp;N609)+COUNTIFS($O$6:O609,"متأخر الاستلام",$N$6:N609,N609),"")</f>
        <v/>
      </c>
    </row>
    <row r="610">
      <c r="A610" s="5" t="n"/>
      <c r="B610" s="13" t="n"/>
      <c r="C610" s="5" t="n"/>
      <c r="D610" s="20" t="n"/>
      <c r="E610" s="5" t="n"/>
      <c r="F610" s="14" t="n"/>
      <c r="G610" s="13" t="n"/>
      <c r="H610" s="5" t="n"/>
      <c r="I610" s="17" t="n"/>
      <c r="J610" s="5" t="n"/>
      <c r="K610" s="19">
        <f>IF(A610&amp;""="","",IFERROR(INDEX('الخدمات'!$B$6:$B$55,MATCH(E610&amp;"",'الخدمات'!$A$6:$A$55,0)),"غير مسعّرة"))</f>
        <v/>
      </c>
      <c r="L610" s="19">
        <f>IF(ISNUMBER(K610),ROUND(N(F610)*K610,2),"")</f>
        <v/>
      </c>
      <c r="M610" s="19">
        <f>IF(L610="","",ROUND(L610-N(I610),2))</f>
        <v/>
      </c>
      <c r="N610" s="18">
        <f>IF(OR(A610&amp;""="",H610="تم التسليم",NOT(ISNUMBER(G610))),"",'الإعدادات'!$B$4-G610)</f>
        <v/>
      </c>
      <c r="O610" s="6">
        <f>IF(A610&amp;""="","",IF(NOT(ISNUMBER(K610)),"خدمة غير مسعّرة",IF(H610="تم التسليم",IF(M610&gt;0,"مسلّم وعليه متبقي",""),IF(N610="","",IF(H610="جاهز",IF(N610&gt;='الإعدادات'!$B$5,"متأخر الاستلام",""),IF(N610&gt;0,"متأخر الغسيل",""))))))</f>
        <v/>
      </c>
      <c r="P610" s="18">
        <f>IF(O610="متأخر الاستلام",COUNTIFS($O$6:$O$1505,"متأخر الاستلام",$N$6:$N$1505,"&gt;"&amp;N610)+COUNTIFS($O$6:O610,"متأخر الاستلام",$N$6:N610,N610),"")</f>
        <v/>
      </c>
    </row>
    <row r="611">
      <c r="A611" s="5" t="n"/>
      <c r="B611" s="13" t="n"/>
      <c r="C611" s="5" t="n"/>
      <c r="D611" s="20" t="n"/>
      <c r="E611" s="5" t="n"/>
      <c r="F611" s="14" t="n"/>
      <c r="G611" s="13" t="n"/>
      <c r="H611" s="5" t="n"/>
      <c r="I611" s="17" t="n"/>
      <c r="J611" s="5" t="n"/>
      <c r="K611" s="19">
        <f>IF(A611&amp;""="","",IFERROR(INDEX('الخدمات'!$B$6:$B$55,MATCH(E611&amp;"",'الخدمات'!$A$6:$A$55,0)),"غير مسعّرة"))</f>
        <v/>
      </c>
      <c r="L611" s="19">
        <f>IF(ISNUMBER(K611),ROUND(N(F611)*K611,2),"")</f>
        <v/>
      </c>
      <c r="M611" s="19">
        <f>IF(L611="","",ROUND(L611-N(I611),2))</f>
        <v/>
      </c>
      <c r="N611" s="18">
        <f>IF(OR(A611&amp;""="",H611="تم التسليم",NOT(ISNUMBER(G611))),"",'الإعدادات'!$B$4-G611)</f>
        <v/>
      </c>
      <c r="O611" s="6">
        <f>IF(A611&amp;""="","",IF(NOT(ISNUMBER(K611)),"خدمة غير مسعّرة",IF(H611="تم التسليم",IF(M611&gt;0,"مسلّم وعليه متبقي",""),IF(N611="","",IF(H611="جاهز",IF(N611&gt;='الإعدادات'!$B$5,"متأخر الاستلام",""),IF(N611&gt;0,"متأخر الغسيل",""))))))</f>
        <v/>
      </c>
      <c r="P611" s="18">
        <f>IF(O611="متأخر الاستلام",COUNTIFS($O$6:$O$1505,"متأخر الاستلام",$N$6:$N$1505,"&gt;"&amp;N611)+COUNTIFS($O$6:O611,"متأخر الاستلام",$N$6:N611,N611),"")</f>
        <v/>
      </c>
    </row>
    <row r="612">
      <c r="A612" s="5" t="n"/>
      <c r="B612" s="13" t="n"/>
      <c r="C612" s="5" t="n"/>
      <c r="D612" s="20" t="n"/>
      <c r="E612" s="5" t="n"/>
      <c r="F612" s="14" t="n"/>
      <c r="G612" s="13" t="n"/>
      <c r="H612" s="5" t="n"/>
      <c r="I612" s="17" t="n"/>
      <c r="J612" s="5" t="n"/>
      <c r="K612" s="19">
        <f>IF(A612&amp;""="","",IFERROR(INDEX('الخدمات'!$B$6:$B$55,MATCH(E612&amp;"",'الخدمات'!$A$6:$A$55,0)),"غير مسعّرة"))</f>
        <v/>
      </c>
      <c r="L612" s="19">
        <f>IF(ISNUMBER(K612),ROUND(N(F612)*K612,2),"")</f>
        <v/>
      </c>
      <c r="M612" s="19">
        <f>IF(L612="","",ROUND(L612-N(I612),2))</f>
        <v/>
      </c>
      <c r="N612" s="18">
        <f>IF(OR(A612&amp;""="",H612="تم التسليم",NOT(ISNUMBER(G612))),"",'الإعدادات'!$B$4-G612)</f>
        <v/>
      </c>
      <c r="O612" s="6">
        <f>IF(A612&amp;""="","",IF(NOT(ISNUMBER(K612)),"خدمة غير مسعّرة",IF(H612="تم التسليم",IF(M612&gt;0,"مسلّم وعليه متبقي",""),IF(N612="","",IF(H612="جاهز",IF(N612&gt;='الإعدادات'!$B$5,"متأخر الاستلام",""),IF(N612&gt;0,"متأخر الغسيل",""))))))</f>
        <v/>
      </c>
      <c r="P612" s="18">
        <f>IF(O612="متأخر الاستلام",COUNTIFS($O$6:$O$1505,"متأخر الاستلام",$N$6:$N$1505,"&gt;"&amp;N612)+COUNTIFS($O$6:O612,"متأخر الاستلام",$N$6:N612,N612),"")</f>
        <v/>
      </c>
    </row>
    <row r="613">
      <c r="A613" s="5" t="n"/>
      <c r="B613" s="13" t="n"/>
      <c r="C613" s="5" t="n"/>
      <c r="D613" s="20" t="n"/>
      <c r="E613" s="5" t="n"/>
      <c r="F613" s="14" t="n"/>
      <c r="G613" s="13" t="n"/>
      <c r="H613" s="5" t="n"/>
      <c r="I613" s="17" t="n"/>
      <c r="J613" s="5" t="n"/>
      <c r="K613" s="19">
        <f>IF(A613&amp;""="","",IFERROR(INDEX('الخدمات'!$B$6:$B$55,MATCH(E613&amp;"",'الخدمات'!$A$6:$A$55,0)),"غير مسعّرة"))</f>
        <v/>
      </c>
      <c r="L613" s="19">
        <f>IF(ISNUMBER(K613),ROUND(N(F613)*K613,2),"")</f>
        <v/>
      </c>
      <c r="M613" s="19">
        <f>IF(L613="","",ROUND(L613-N(I613),2))</f>
        <v/>
      </c>
      <c r="N613" s="18">
        <f>IF(OR(A613&amp;""="",H613="تم التسليم",NOT(ISNUMBER(G613))),"",'الإعدادات'!$B$4-G613)</f>
        <v/>
      </c>
      <c r="O613" s="6">
        <f>IF(A613&amp;""="","",IF(NOT(ISNUMBER(K613)),"خدمة غير مسعّرة",IF(H613="تم التسليم",IF(M613&gt;0,"مسلّم وعليه متبقي",""),IF(N613="","",IF(H613="جاهز",IF(N613&gt;='الإعدادات'!$B$5,"متأخر الاستلام",""),IF(N613&gt;0,"متأخر الغسيل",""))))))</f>
        <v/>
      </c>
      <c r="P613" s="18">
        <f>IF(O613="متأخر الاستلام",COUNTIFS($O$6:$O$1505,"متأخر الاستلام",$N$6:$N$1505,"&gt;"&amp;N613)+COUNTIFS($O$6:O613,"متأخر الاستلام",$N$6:N613,N613),"")</f>
        <v/>
      </c>
    </row>
    <row r="614">
      <c r="A614" s="5" t="n"/>
      <c r="B614" s="13" t="n"/>
      <c r="C614" s="5" t="n"/>
      <c r="D614" s="20" t="n"/>
      <c r="E614" s="5" t="n"/>
      <c r="F614" s="14" t="n"/>
      <c r="G614" s="13" t="n"/>
      <c r="H614" s="5" t="n"/>
      <c r="I614" s="17" t="n"/>
      <c r="J614" s="5" t="n"/>
      <c r="K614" s="19">
        <f>IF(A614&amp;""="","",IFERROR(INDEX('الخدمات'!$B$6:$B$55,MATCH(E614&amp;"",'الخدمات'!$A$6:$A$55,0)),"غير مسعّرة"))</f>
        <v/>
      </c>
      <c r="L614" s="19">
        <f>IF(ISNUMBER(K614),ROUND(N(F614)*K614,2),"")</f>
        <v/>
      </c>
      <c r="M614" s="19">
        <f>IF(L614="","",ROUND(L614-N(I614),2))</f>
        <v/>
      </c>
      <c r="N614" s="18">
        <f>IF(OR(A614&amp;""="",H614="تم التسليم",NOT(ISNUMBER(G614))),"",'الإعدادات'!$B$4-G614)</f>
        <v/>
      </c>
      <c r="O614" s="6">
        <f>IF(A614&amp;""="","",IF(NOT(ISNUMBER(K614)),"خدمة غير مسعّرة",IF(H614="تم التسليم",IF(M614&gt;0,"مسلّم وعليه متبقي",""),IF(N614="","",IF(H614="جاهز",IF(N614&gt;='الإعدادات'!$B$5,"متأخر الاستلام",""),IF(N614&gt;0,"متأخر الغسيل",""))))))</f>
        <v/>
      </c>
      <c r="P614" s="18">
        <f>IF(O614="متأخر الاستلام",COUNTIFS($O$6:$O$1505,"متأخر الاستلام",$N$6:$N$1505,"&gt;"&amp;N614)+COUNTIFS($O$6:O614,"متأخر الاستلام",$N$6:N614,N614),"")</f>
        <v/>
      </c>
    </row>
    <row r="615">
      <c r="A615" s="5" t="n"/>
      <c r="B615" s="13" t="n"/>
      <c r="C615" s="5" t="n"/>
      <c r="D615" s="20" t="n"/>
      <c r="E615" s="5" t="n"/>
      <c r="F615" s="14" t="n"/>
      <c r="G615" s="13" t="n"/>
      <c r="H615" s="5" t="n"/>
      <c r="I615" s="17" t="n"/>
      <c r="J615" s="5" t="n"/>
      <c r="K615" s="19">
        <f>IF(A615&amp;""="","",IFERROR(INDEX('الخدمات'!$B$6:$B$55,MATCH(E615&amp;"",'الخدمات'!$A$6:$A$55,0)),"غير مسعّرة"))</f>
        <v/>
      </c>
      <c r="L615" s="19">
        <f>IF(ISNUMBER(K615),ROUND(N(F615)*K615,2),"")</f>
        <v/>
      </c>
      <c r="M615" s="19">
        <f>IF(L615="","",ROUND(L615-N(I615),2))</f>
        <v/>
      </c>
      <c r="N615" s="18">
        <f>IF(OR(A615&amp;""="",H615="تم التسليم",NOT(ISNUMBER(G615))),"",'الإعدادات'!$B$4-G615)</f>
        <v/>
      </c>
      <c r="O615" s="6">
        <f>IF(A615&amp;""="","",IF(NOT(ISNUMBER(K615)),"خدمة غير مسعّرة",IF(H615="تم التسليم",IF(M615&gt;0,"مسلّم وعليه متبقي",""),IF(N615="","",IF(H615="جاهز",IF(N615&gt;='الإعدادات'!$B$5,"متأخر الاستلام",""),IF(N615&gt;0,"متأخر الغسيل",""))))))</f>
        <v/>
      </c>
      <c r="P615" s="18">
        <f>IF(O615="متأخر الاستلام",COUNTIFS($O$6:$O$1505,"متأخر الاستلام",$N$6:$N$1505,"&gt;"&amp;N615)+COUNTIFS($O$6:O615,"متأخر الاستلام",$N$6:N615,N615),"")</f>
        <v/>
      </c>
    </row>
    <row r="616">
      <c r="A616" s="5" t="n"/>
      <c r="B616" s="13" t="n"/>
      <c r="C616" s="5" t="n"/>
      <c r="D616" s="20" t="n"/>
      <c r="E616" s="5" t="n"/>
      <c r="F616" s="14" t="n"/>
      <c r="G616" s="13" t="n"/>
      <c r="H616" s="5" t="n"/>
      <c r="I616" s="17" t="n"/>
      <c r="J616" s="5" t="n"/>
      <c r="K616" s="19">
        <f>IF(A616&amp;""="","",IFERROR(INDEX('الخدمات'!$B$6:$B$55,MATCH(E616&amp;"",'الخدمات'!$A$6:$A$55,0)),"غير مسعّرة"))</f>
        <v/>
      </c>
      <c r="L616" s="19">
        <f>IF(ISNUMBER(K616),ROUND(N(F616)*K616,2),"")</f>
        <v/>
      </c>
      <c r="M616" s="19">
        <f>IF(L616="","",ROUND(L616-N(I616),2))</f>
        <v/>
      </c>
      <c r="N616" s="18">
        <f>IF(OR(A616&amp;""="",H616="تم التسليم",NOT(ISNUMBER(G616))),"",'الإعدادات'!$B$4-G616)</f>
        <v/>
      </c>
      <c r="O616" s="6">
        <f>IF(A616&amp;""="","",IF(NOT(ISNUMBER(K616)),"خدمة غير مسعّرة",IF(H616="تم التسليم",IF(M616&gt;0,"مسلّم وعليه متبقي",""),IF(N616="","",IF(H616="جاهز",IF(N616&gt;='الإعدادات'!$B$5,"متأخر الاستلام",""),IF(N616&gt;0,"متأخر الغسيل",""))))))</f>
        <v/>
      </c>
      <c r="P616" s="18">
        <f>IF(O616="متأخر الاستلام",COUNTIFS($O$6:$O$1505,"متأخر الاستلام",$N$6:$N$1505,"&gt;"&amp;N616)+COUNTIFS($O$6:O616,"متأخر الاستلام",$N$6:N616,N616),"")</f>
        <v/>
      </c>
    </row>
    <row r="617">
      <c r="A617" s="5" t="n"/>
      <c r="B617" s="13" t="n"/>
      <c r="C617" s="5" t="n"/>
      <c r="D617" s="20" t="n"/>
      <c r="E617" s="5" t="n"/>
      <c r="F617" s="14" t="n"/>
      <c r="G617" s="13" t="n"/>
      <c r="H617" s="5" t="n"/>
      <c r="I617" s="17" t="n"/>
      <c r="J617" s="5" t="n"/>
      <c r="K617" s="19">
        <f>IF(A617&amp;""="","",IFERROR(INDEX('الخدمات'!$B$6:$B$55,MATCH(E617&amp;"",'الخدمات'!$A$6:$A$55,0)),"غير مسعّرة"))</f>
        <v/>
      </c>
      <c r="L617" s="19">
        <f>IF(ISNUMBER(K617),ROUND(N(F617)*K617,2),"")</f>
        <v/>
      </c>
      <c r="M617" s="19">
        <f>IF(L617="","",ROUND(L617-N(I617),2))</f>
        <v/>
      </c>
      <c r="N617" s="18">
        <f>IF(OR(A617&amp;""="",H617="تم التسليم",NOT(ISNUMBER(G617))),"",'الإعدادات'!$B$4-G617)</f>
        <v/>
      </c>
      <c r="O617" s="6">
        <f>IF(A617&amp;""="","",IF(NOT(ISNUMBER(K617)),"خدمة غير مسعّرة",IF(H617="تم التسليم",IF(M617&gt;0,"مسلّم وعليه متبقي",""),IF(N617="","",IF(H617="جاهز",IF(N617&gt;='الإعدادات'!$B$5,"متأخر الاستلام",""),IF(N617&gt;0,"متأخر الغسيل",""))))))</f>
        <v/>
      </c>
      <c r="P617" s="18">
        <f>IF(O617="متأخر الاستلام",COUNTIFS($O$6:$O$1505,"متأخر الاستلام",$N$6:$N$1505,"&gt;"&amp;N617)+COUNTIFS($O$6:O617,"متأخر الاستلام",$N$6:N617,N617),"")</f>
        <v/>
      </c>
    </row>
    <row r="618">
      <c r="A618" s="5" t="n"/>
      <c r="B618" s="13" t="n"/>
      <c r="C618" s="5" t="n"/>
      <c r="D618" s="20" t="n"/>
      <c r="E618" s="5" t="n"/>
      <c r="F618" s="14" t="n"/>
      <c r="G618" s="13" t="n"/>
      <c r="H618" s="5" t="n"/>
      <c r="I618" s="17" t="n"/>
      <c r="J618" s="5" t="n"/>
      <c r="K618" s="19">
        <f>IF(A618&amp;""="","",IFERROR(INDEX('الخدمات'!$B$6:$B$55,MATCH(E618&amp;"",'الخدمات'!$A$6:$A$55,0)),"غير مسعّرة"))</f>
        <v/>
      </c>
      <c r="L618" s="19">
        <f>IF(ISNUMBER(K618),ROUND(N(F618)*K618,2),"")</f>
        <v/>
      </c>
      <c r="M618" s="19">
        <f>IF(L618="","",ROUND(L618-N(I618),2))</f>
        <v/>
      </c>
      <c r="N618" s="18">
        <f>IF(OR(A618&amp;""="",H618="تم التسليم",NOT(ISNUMBER(G618))),"",'الإعدادات'!$B$4-G618)</f>
        <v/>
      </c>
      <c r="O618" s="6">
        <f>IF(A618&amp;""="","",IF(NOT(ISNUMBER(K618)),"خدمة غير مسعّرة",IF(H618="تم التسليم",IF(M618&gt;0,"مسلّم وعليه متبقي",""),IF(N618="","",IF(H618="جاهز",IF(N618&gt;='الإعدادات'!$B$5,"متأخر الاستلام",""),IF(N618&gt;0,"متأخر الغسيل",""))))))</f>
        <v/>
      </c>
      <c r="P618" s="18">
        <f>IF(O618="متأخر الاستلام",COUNTIFS($O$6:$O$1505,"متأخر الاستلام",$N$6:$N$1505,"&gt;"&amp;N618)+COUNTIFS($O$6:O618,"متأخر الاستلام",$N$6:N618,N618),"")</f>
        <v/>
      </c>
    </row>
    <row r="619">
      <c r="A619" s="5" t="n"/>
      <c r="B619" s="13" t="n"/>
      <c r="C619" s="5" t="n"/>
      <c r="D619" s="20" t="n"/>
      <c r="E619" s="5" t="n"/>
      <c r="F619" s="14" t="n"/>
      <c r="G619" s="13" t="n"/>
      <c r="H619" s="5" t="n"/>
      <c r="I619" s="17" t="n"/>
      <c r="J619" s="5" t="n"/>
      <c r="K619" s="19">
        <f>IF(A619&amp;""="","",IFERROR(INDEX('الخدمات'!$B$6:$B$55,MATCH(E619&amp;"",'الخدمات'!$A$6:$A$55,0)),"غير مسعّرة"))</f>
        <v/>
      </c>
      <c r="L619" s="19">
        <f>IF(ISNUMBER(K619),ROUND(N(F619)*K619,2),"")</f>
        <v/>
      </c>
      <c r="M619" s="19">
        <f>IF(L619="","",ROUND(L619-N(I619),2))</f>
        <v/>
      </c>
      <c r="N619" s="18">
        <f>IF(OR(A619&amp;""="",H619="تم التسليم",NOT(ISNUMBER(G619))),"",'الإعدادات'!$B$4-G619)</f>
        <v/>
      </c>
      <c r="O619" s="6">
        <f>IF(A619&amp;""="","",IF(NOT(ISNUMBER(K619)),"خدمة غير مسعّرة",IF(H619="تم التسليم",IF(M619&gt;0,"مسلّم وعليه متبقي",""),IF(N619="","",IF(H619="جاهز",IF(N619&gt;='الإعدادات'!$B$5,"متأخر الاستلام",""),IF(N619&gt;0,"متأخر الغسيل",""))))))</f>
        <v/>
      </c>
      <c r="P619" s="18">
        <f>IF(O619="متأخر الاستلام",COUNTIFS($O$6:$O$1505,"متأخر الاستلام",$N$6:$N$1505,"&gt;"&amp;N619)+COUNTIFS($O$6:O619,"متأخر الاستلام",$N$6:N619,N619),"")</f>
        <v/>
      </c>
    </row>
    <row r="620">
      <c r="A620" s="5" t="n"/>
      <c r="B620" s="13" t="n"/>
      <c r="C620" s="5" t="n"/>
      <c r="D620" s="20" t="n"/>
      <c r="E620" s="5" t="n"/>
      <c r="F620" s="14" t="n"/>
      <c r="G620" s="13" t="n"/>
      <c r="H620" s="5" t="n"/>
      <c r="I620" s="17" t="n"/>
      <c r="J620" s="5" t="n"/>
      <c r="K620" s="19">
        <f>IF(A620&amp;""="","",IFERROR(INDEX('الخدمات'!$B$6:$B$55,MATCH(E620&amp;"",'الخدمات'!$A$6:$A$55,0)),"غير مسعّرة"))</f>
        <v/>
      </c>
      <c r="L620" s="19">
        <f>IF(ISNUMBER(K620),ROUND(N(F620)*K620,2),"")</f>
        <v/>
      </c>
      <c r="M620" s="19">
        <f>IF(L620="","",ROUND(L620-N(I620),2))</f>
        <v/>
      </c>
      <c r="N620" s="18">
        <f>IF(OR(A620&amp;""="",H620="تم التسليم",NOT(ISNUMBER(G620))),"",'الإعدادات'!$B$4-G620)</f>
        <v/>
      </c>
      <c r="O620" s="6">
        <f>IF(A620&amp;""="","",IF(NOT(ISNUMBER(K620)),"خدمة غير مسعّرة",IF(H620="تم التسليم",IF(M620&gt;0,"مسلّم وعليه متبقي",""),IF(N620="","",IF(H620="جاهز",IF(N620&gt;='الإعدادات'!$B$5,"متأخر الاستلام",""),IF(N620&gt;0,"متأخر الغسيل",""))))))</f>
        <v/>
      </c>
      <c r="P620" s="18">
        <f>IF(O620="متأخر الاستلام",COUNTIFS($O$6:$O$1505,"متأخر الاستلام",$N$6:$N$1505,"&gt;"&amp;N620)+COUNTIFS($O$6:O620,"متأخر الاستلام",$N$6:N620,N620),"")</f>
        <v/>
      </c>
    </row>
    <row r="621">
      <c r="A621" s="5" t="n"/>
      <c r="B621" s="13" t="n"/>
      <c r="C621" s="5" t="n"/>
      <c r="D621" s="20" t="n"/>
      <c r="E621" s="5" t="n"/>
      <c r="F621" s="14" t="n"/>
      <c r="G621" s="13" t="n"/>
      <c r="H621" s="5" t="n"/>
      <c r="I621" s="17" t="n"/>
      <c r="J621" s="5" t="n"/>
      <c r="K621" s="19">
        <f>IF(A621&amp;""="","",IFERROR(INDEX('الخدمات'!$B$6:$B$55,MATCH(E621&amp;"",'الخدمات'!$A$6:$A$55,0)),"غير مسعّرة"))</f>
        <v/>
      </c>
      <c r="L621" s="19">
        <f>IF(ISNUMBER(K621),ROUND(N(F621)*K621,2),"")</f>
        <v/>
      </c>
      <c r="M621" s="19">
        <f>IF(L621="","",ROUND(L621-N(I621),2))</f>
        <v/>
      </c>
      <c r="N621" s="18">
        <f>IF(OR(A621&amp;""="",H621="تم التسليم",NOT(ISNUMBER(G621))),"",'الإعدادات'!$B$4-G621)</f>
        <v/>
      </c>
      <c r="O621" s="6">
        <f>IF(A621&amp;""="","",IF(NOT(ISNUMBER(K621)),"خدمة غير مسعّرة",IF(H621="تم التسليم",IF(M621&gt;0,"مسلّم وعليه متبقي",""),IF(N621="","",IF(H621="جاهز",IF(N621&gt;='الإعدادات'!$B$5,"متأخر الاستلام",""),IF(N621&gt;0,"متأخر الغسيل",""))))))</f>
        <v/>
      </c>
      <c r="P621" s="18">
        <f>IF(O621="متأخر الاستلام",COUNTIFS($O$6:$O$1505,"متأخر الاستلام",$N$6:$N$1505,"&gt;"&amp;N621)+COUNTIFS($O$6:O621,"متأخر الاستلام",$N$6:N621,N621),"")</f>
        <v/>
      </c>
    </row>
    <row r="622">
      <c r="A622" s="5" t="n"/>
      <c r="B622" s="13" t="n"/>
      <c r="C622" s="5" t="n"/>
      <c r="D622" s="20" t="n"/>
      <c r="E622" s="5" t="n"/>
      <c r="F622" s="14" t="n"/>
      <c r="G622" s="13" t="n"/>
      <c r="H622" s="5" t="n"/>
      <c r="I622" s="17" t="n"/>
      <c r="J622" s="5" t="n"/>
      <c r="K622" s="19">
        <f>IF(A622&amp;""="","",IFERROR(INDEX('الخدمات'!$B$6:$B$55,MATCH(E622&amp;"",'الخدمات'!$A$6:$A$55,0)),"غير مسعّرة"))</f>
        <v/>
      </c>
      <c r="L622" s="19">
        <f>IF(ISNUMBER(K622),ROUND(N(F622)*K622,2),"")</f>
        <v/>
      </c>
      <c r="M622" s="19">
        <f>IF(L622="","",ROUND(L622-N(I622),2))</f>
        <v/>
      </c>
      <c r="N622" s="18">
        <f>IF(OR(A622&amp;""="",H622="تم التسليم",NOT(ISNUMBER(G622))),"",'الإعدادات'!$B$4-G622)</f>
        <v/>
      </c>
      <c r="O622" s="6">
        <f>IF(A622&amp;""="","",IF(NOT(ISNUMBER(K622)),"خدمة غير مسعّرة",IF(H622="تم التسليم",IF(M622&gt;0,"مسلّم وعليه متبقي",""),IF(N622="","",IF(H622="جاهز",IF(N622&gt;='الإعدادات'!$B$5,"متأخر الاستلام",""),IF(N622&gt;0,"متأخر الغسيل",""))))))</f>
        <v/>
      </c>
      <c r="P622" s="18">
        <f>IF(O622="متأخر الاستلام",COUNTIFS($O$6:$O$1505,"متأخر الاستلام",$N$6:$N$1505,"&gt;"&amp;N622)+COUNTIFS($O$6:O622,"متأخر الاستلام",$N$6:N622,N622),"")</f>
        <v/>
      </c>
    </row>
    <row r="623">
      <c r="A623" s="5" t="n"/>
      <c r="B623" s="13" t="n"/>
      <c r="C623" s="5" t="n"/>
      <c r="D623" s="20" t="n"/>
      <c r="E623" s="5" t="n"/>
      <c r="F623" s="14" t="n"/>
      <c r="G623" s="13" t="n"/>
      <c r="H623" s="5" t="n"/>
      <c r="I623" s="17" t="n"/>
      <c r="J623" s="5" t="n"/>
      <c r="K623" s="19">
        <f>IF(A623&amp;""="","",IFERROR(INDEX('الخدمات'!$B$6:$B$55,MATCH(E623&amp;"",'الخدمات'!$A$6:$A$55,0)),"غير مسعّرة"))</f>
        <v/>
      </c>
      <c r="L623" s="19">
        <f>IF(ISNUMBER(K623),ROUND(N(F623)*K623,2),"")</f>
        <v/>
      </c>
      <c r="M623" s="19">
        <f>IF(L623="","",ROUND(L623-N(I623),2))</f>
        <v/>
      </c>
      <c r="N623" s="18">
        <f>IF(OR(A623&amp;""="",H623="تم التسليم",NOT(ISNUMBER(G623))),"",'الإعدادات'!$B$4-G623)</f>
        <v/>
      </c>
      <c r="O623" s="6">
        <f>IF(A623&amp;""="","",IF(NOT(ISNUMBER(K623)),"خدمة غير مسعّرة",IF(H623="تم التسليم",IF(M623&gt;0,"مسلّم وعليه متبقي",""),IF(N623="","",IF(H623="جاهز",IF(N623&gt;='الإعدادات'!$B$5,"متأخر الاستلام",""),IF(N623&gt;0,"متأخر الغسيل",""))))))</f>
        <v/>
      </c>
      <c r="P623" s="18">
        <f>IF(O623="متأخر الاستلام",COUNTIFS($O$6:$O$1505,"متأخر الاستلام",$N$6:$N$1505,"&gt;"&amp;N623)+COUNTIFS($O$6:O623,"متأخر الاستلام",$N$6:N623,N623),"")</f>
        <v/>
      </c>
    </row>
    <row r="624">
      <c r="A624" s="5" t="n"/>
      <c r="B624" s="13" t="n"/>
      <c r="C624" s="5" t="n"/>
      <c r="D624" s="20" t="n"/>
      <c r="E624" s="5" t="n"/>
      <c r="F624" s="14" t="n"/>
      <c r="G624" s="13" t="n"/>
      <c r="H624" s="5" t="n"/>
      <c r="I624" s="17" t="n"/>
      <c r="J624" s="5" t="n"/>
      <c r="K624" s="19">
        <f>IF(A624&amp;""="","",IFERROR(INDEX('الخدمات'!$B$6:$B$55,MATCH(E624&amp;"",'الخدمات'!$A$6:$A$55,0)),"غير مسعّرة"))</f>
        <v/>
      </c>
      <c r="L624" s="19">
        <f>IF(ISNUMBER(K624),ROUND(N(F624)*K624,2),"")</f>
        <v/>
      </c>
      <c r="M624" s="19">
        <f>IF(L624="","",ROUND(L624-N(I624),2))</f>
        <v/>
      </c>
      <c r="N624" s="18">
        <f>IF(OR(A624&amp;""="",H624="تم التسليم",NOT(ISNUMBER(G624))),"",'الإعدادات'!$B$4-G624)</f>
        <v/>
      </c>
      <c r="O624" s="6">
        <f>IF(A624&amp;""="","",IF(NOT(ISNUMBER(K624)),"خدمة غير مسعّرة",IF(H624="تم التسليم",IF(M624&gt;0,"مسلّم وعليه متبقي",""),IF(N624="","",IF(H624="جاهز",IF(N624&gt;='الإعدادات'!$B$5,"متأخر الاستلام",""),IF(N624&gt;0,"متأخر الغسيل",""))))))</f>
        <v/>
      </c>
      <c r="P624" s="18">
        <f>IF(O624="متأخر الاستلام",COUNTIFS($O$6:$O$1505,"متأخر الاستلام",$N$6:$N$1505,"&gt;"&amp;N624)+COUNTIFS($O$6:O624,"متأخر الاستلام",$N$6:N624,N624),"")</f>
        <v/>
      </c>
    </row>
    <row r="625">
      <c r="A625" s="5" t="n"/>
      <c r="B625" s="13" t="n"/>
      <c r="C625" s="5" t="n"/>
      <c r="D625" s="20" t="n"/>
      <c r="E625" s="5" t="n"/>
      <c r="F625" s="14" t="n"/>
      <c r="G625" s="13" t="n"/>
      <c r="H625" s="5" t="n"/>
      <c r="I625" s="17" t="n"/>
      <c r="J625" s="5" t="n"/>
      <c r="K625" s="19">
        <f>IF(A625&amp;""="","",IFERROR(INDEX('الخدمات'!$B$6:$B$55,MATCH(E625&amp;"",'الخدمات'!$A$6:$A$55,0)),"غير مسعّرة"))</f>
        <v/>
      </c>
      <c r="L625" s="19">
        <f>IF(ISNUMBER(K625),ROUND(N(F625)*K625,2),"")</f>
        <v/>
      </c>
      <c r="M625" s="19">
        <f>IF(L625="","",ROUND(L625-N(I625),2))</f>
        <v/>
      </c>
      <c r="N625" s="18">
        <f>IF(OR(A625&amp;""="",H625="تم التسليم",NOT(ISNUMBER(G625))),"",'الإعدادات'!$B$4-G625)</f>
        <v/>
      </c>
      <c r="O625" s="6">
        <f>IF(A625&amp;""="","",IF(NOT(ISNUMBER(K625)),"خدمة غير مسعّرة",IF(H625="تم التسليم",IF(M625&gt;0,"مسلّم وعليه متبقي",""),IF(N625="","",IF(H625="جاهز",IF(N625&gt;='الإعدادات'!$B$5,"متأخر الاستلام",""),IF(N625&gt;0,"متأخر الغسيل",""))))))</f>
        <v/>
      </c>
      <c r="P625" s="18">
        <f>IF(O625="متأخر الاستلام",COUNTIFS($O$6:$O$1505,"متأخر الاستلام",$N$6:$N$1505,"&gt;"&amp;N625)+COUNTIFS($O$6:O625,"متأخر الاستلام",$N$6:N625,N625),"")</f>
        <v/>
      </c>
    </row>
    <row r="626">
      <c r="A626" s="5" t="n"/>
      <c r="B626" s="13" t="n"/>
      <c r="C626" s="5" t="n"/>
      <c r="D626" s="20" t="n"/>
      <c r="E626" s="5" t="n"/>
      <c r="F626" s="14" t="n"/>
      <c r="G626" s="13" t="n"/>
      <c r="H626" s="5" t="n"/>
      <c r="I626" s="17" t="n"/>
      <c r="J626" s="5" t="n"/>
      <c r="K626" s="19">
        <f>IF(A626&amp;""="","",IFERROR(INDEX('الخدمات'!$B$6:$B$55,MATCH(E626&amp;"",'الخدمات'!$A$6:$A$55,0)),"غير مسعّرة"))</f>
        <v/>
      </c>
      <c r="L626" s="19">
        <f>IF(ISNUMBER(K626),ROUND(N(F626)*K626,2),"")</f>
        <v/>
      </c>
      <c r="M626" s="19">
        <f>IF(L626="","",ROUND(L626-N(I626),2))</f>
        <v/>
      </c>
      <c r="N626" s="18">
        <f>IF(OR(A626&amp;""="",H626="تم التسليم",NOT(ISNUMBER(G626))),"",'الإعدادات'!$B$4-G626)</f>
        <v/>
      </c>
      <c r="O626" s="6">
        <f>IF(A626&amp;""="","",IF(NOT(ISNUMBER(K626)),"خدمة غير مسعّرة",IF(H626="تم التسليم",IF(M626&gt;0,"مسلّم وعليه متبقي",""),IF(N626="","",IF(H626="جاهز",IF(N626&gt;='الإعدادات'!$B$5,"متأخر الاستلام",""),IF(N626&gt;0,"متأخر الغسيل",""))))))</f>
        <v/>
      </c>
      <c r="P626" s="18">
        <f>IF(O626="متأخر الاستلام",COUNTIFS($O$6:$O$1505,"متأخر الاستلام",$N$6:$N$1505,"&gt;"&amp;N626)+COUNTIFS($O$6:O626,"متأخر الاستلام",$N$6:N626,N626),"")</f>
        <v/>
      </c>
    </row>
    <row r="627">
      <c r="A627" s="5" t="n"/>
      <c r="B627" s="13" t="n"/>
      <c r="C627" s="5" t="n"/>
      <c r="D627" s="20" t="n"/>
      <c r="E627" s="5" t="n"/>
      <c r="F627" s="14" t="n"/>
      <c r="G627" s="13" t="n"/>
      <c r="H627" s="5" t="n"/>
      <c r="I627" s="17" t="n"/>
      <c r="J627" s="5" t="n"/>
      <c r="K627" s="19">
        <f>IF(A627&amp;""="","",IFERROR(INDEX('الخدمات'!$B$6:$B$55,MATCH(E627&amp;"",'الخدمات'!$A$6:$A$55,0)),"غير مسعّرة"))</f>
        <v/>
      </c>
      <c r="L627" s="19">
        <f>IF(ISNUMBER(K627),ROUND(N(F627)*K627,2),"")</f>
        <v/>
      </c>
      <c r="M627" s="19">
        <f>IF(L627="","",ROUND(L627-N(I627),2))</f>
        <v/>
      </c>
      <c r="N627" s="18">
        <f>IF(OR(A627&amp;""="",H627="تم التسليم",NOT(ISNUMBER(G627))),"",'الإعدادات'!$B$4-G627)</f>
        <v/>
      </c>
      <c r="O627" s="6">
        <f>IF(A627&amp;""="","",IF(NOT(ISNUMBER(K627)),"خدمة غير مسعّرة",IF(H627="تم التسليم",IF(M627&gt;0,"مسلّم وعليه متبقي",""),IF(N627="","",IF(H627="جاهز",IF(N627&gt;='الإعدادات'!$B$5,"متأخر الاستلام",""),IF(N627&gt;0,"متأخر الغسيل",""))))))</f>
        <v/>
      </c>
      <c r="P627" s="18">
        <f>IF(O627="متأخر الاستلام",COUNTIFS($O$6:$O$1505,"متأخر الاستلام",$N$6:$N$1505,"&gt;"&amp;N627)+COUNTIFS($O$6:O627,"متأخر الاستلام",$N$6:N627,N627),"")</f>
        <v/>
      </c>
    </row>
    <row r="628">
      <c r="A628" s="5" t="n"/>
      <c r="B628" s="13" t="n"/>
      <c r="C628" s="5" t="n"/>
      <c r="D628" s="20" t="n"/>
      <c r="E628" s="5" t="n"/>
      <c r="F628" s="14" t="n"/>
      <c r="G628" s="13" t="n"/>
      <c r="H628" s="5" t="n"/>
      <c r="I628" s="17" t="n"/>
      <c r="J628" s="5" t="n"/>
      <c r="K628" s="19">
        <f>IF(A628&amp;""="","",IFERROR(INDEX('الخدمات'!$B$6:$B$55,MATCH(E628&amp;"",'الخدمات'!$A$6:$A$55,0)),"غير مسعّرة"))</f>
        <v/>
      </c>
      <c r="L628" s="19">
        <f>IF(ISNUMBER(K628),ROUND(N(F628)*K628,2),"")</f>
        <v/>
      </c>
      <c r="M628" s="19">
        <f>IF(L628="","",ROUND(L628-N(I628),2))</f>
        <v/>
      </c>
      <c r="N628" s="18">
        <f>IF(OR(A628&amp;""="",H628="تم التسليم",NOT(ISNUMBER(G628))),"",'الإعدادات'!$B$4-G628)</f>
        <v/>
      </c>
      <c r="O628" s="6">
        <f>IF(A628&amp;""="","",IF(NOT(ISNUMBER(K628)),"خدمة غير مسعّرة",IF(H628="تم التسليم",IF(M628&gt;0,"مسلّم وعليه متبقي",""),IF(N628="","",IF(H628="جاهز",IF(N628&gt;='الإعدادات'!$B$5,"متأخر الاستلام",""),IF(N628&gt;0,"متأخر الغسيل",""))))))</f>
        <v/>
      </c>
      <c r="P628" s="18">
        <f>IF(O628="متأخر الاستلام",COUNTIFS($O$6:$O$1505,"متأخر الاستلام",$N$6:$N$1505,"&gt;"&amp;N628)+COUNTIFS($O$6:O628,"متأخر الاستلام",$N$6:N628,N628),"")</f>
        <v/>
      </c>
    </row>
    <row r="629">
      <c r="A629" s="5" t="n"/>
      <c r="B629" s="13" t="n"/>
      <c r="C629" s="5" t="n"/>
      <c r="D629" s="20" t="n"/>
      <c r="E629" s="5" t="n"/>
      <c r="F629" s="14" t="n"/>
      <c r="G629" s="13" t="n"/>
      <c r="H629" s="5" t="n"/>
      <c r="I629" s="17" t="n"/>
      <c r="J629" s="5" t="n"/>
      <c r="K629" s="19">
        <f>IF(A629&amp;""="","",IFERROR(INDEX('الخدمات'!$B$6:$B$55,MATCH(E629&amp;"",'الخدمات'!$A$6:$A$55,0)),"غير مسعّرة"))</f>
        <v/>
      </c>
      <c r="L629" s="19">
        <f>IF(ISNUMBER(K629),ROUND(N(F629)*K629,2),"")</f>
        <v/>
      </c>
      <c r="M629" s="19">
        <f>IF(L629="","",ROUND(L629-N(I629),2))</f>
        <v/>
      </c>
      <c r="N629" s="18">
        <f>IF(OR(A629&amp;""="",H629="تم التسليم",NOT(ISNUMBER(G629))),"",'الإعدادات'!$B$4-G629)</f>
        <v/>
      </c>
      <c r="O629" s="6">
        <f>IF(A629&amp;""="","",IF(NOT(ISNUMBER(K629)),"خدمة غير مسعّرة",IF(H629="تم التسليم",IF(M629&gt;0,"مسلّم وعليه متبقي",""),IF(N629="","",IF(H629="جاهز",IF(N629&gt;='الإعدادات'!$B$5,"متأخر الاستلام",""),IF(N629&gt;0,"متأخر الغسيل",""))))))</f>
        <v/>
      </c>
      <c r="P629" s="18">
        <f>IF(O629="متأخر الاستلام",COUNTIFS($O$6:$O$1505,"متأخر الاستلام",$N$6:$N$1505,"&gt;"&amp;N629)+COUNTIFS($O$6:O629,"متأخر الاستلام",$N$6:N629,N629),"")</f>
        <v/>
      </c>
    </row>
    <row r="630">
      <c r="A630" s="5" t="n"/>
      <c r="B630" s="13" t="n"/>
      <c r="C630" s="5" t="n"/>
      <c r="D630" s="20" t="n"/>
      <c r="E630" s="5" t="n"/>
      <c r="F630" s="14" t="n"/>
      <c r="G630" s="13" t="n"/>
      <c r="H630" s="5" t="n"/>
      <c r="I630" s="17" t="n"/>
      <c r="J630" s="5" t="n"/>
      <c r="K630" s="19">
        <f>IF(A630&amp;""="","",IFERROR(INDEX('الخدمات'!$B$6:$B$55,MATCH(E630&amp;"",'الخدمات'!$A$6:$A$55,0)),"غير مسعّرة"))</f>
        <v/>
      </c>
      <c r="L630" s="19">
        <f>IF(ISNUMBER(K630),ROUND(N(F630)*K630,2),"")</f>
        <v/>
      </c>
      <c r="M630" s="19">
        <f>IF(L630="","",ROUND(L630-N(I630),2))</f>
        <v/>
      </c>
      <c r="N630" s="18">
        <f>IF(OR(A630&amp;""="",H630="تم التسليم",NOT(ISNUMBER(G630))),"",'الإعدادات'!$B$4-G630)</f>
        <v/>
      </c>
      <c r="O630" s="6">
        <f>IF(A630&amp;""="","",IF(NOT(ISNUMBER(K630)),"خدمة غير مسعّرة",IF(H630="تم التسليم",IF(M630&gt;0,"مسلّم وعليه متبقي",""),IF(N630="","",IF(H630="جاهز",IF(N630&gt;='الإعدادات'!$B$5,"متأخر الاستلام",""),IF(N630&gt;0,"متأخر الغسيل",""))))))</f>
        <v/>
      </c>
      <c r="P630" s="18">
        <f>IF(O630="متأخر الاستلام",COUNTIFS($O$6:$O$1505,"متأخر الاستلام",$N$6:$N$1505,"&gt;"&amp;N630)+COUNTIFS($O$6:O630,"متأخر الاستلام",$N$6:N630,N630),"")</f>
        <v/>
      </c>
    </row>
    <row r="631">
      <c r="A631" s="5" t="n"/>
      <c r="B631" s="13" t="n"/>
      <c r="C631" s="5" t="n"/>
      <c r="D631" s="20" t="n"/>
      <c r="E631" s="5" t="n"/>
      <c r="F631" s="14" t="n"/>
      <c r="G631" s="13" t="n"/>
      <c r="H631" s="5" t="n"/>
      <c r="I631" s="17" t="n"/>
      <c r="J631" s="5" t="n"/>
      <c r="K631" s="19">
        <f>IF(A631&amp;""="","",IFERROR(INDEX('الخدمات'!$B$6:$B$55,MATCH(E631&amp;"",'الخدمات'!$A$6:$A$55,0)),"غير مسعّرة"))</f>
        <v/>
      </c>
      <c r="L631" s="19">
        <f>IF(ISNUMBER(K631),ROUND(N(F631)*K631,2),"")</f>
        <v/>
      </c>
      <c r="M631" s="19">
        <f>IF(L631="","",ROUND(L631-N(I631),2))</f>
        <v/>
      </c>
      <c r="N631" s="18">
        <f>IF(OR(A631&amp;""="",H631="تم التسليم",NOT(ISNUMBER(G631))),"",'الإعدادات'!$B$4-G631)</f>
        <v/>
      </c>
      <c r="O631" s="6">
        <f>IF(A631&amp;""="","",IF(NOT(ISNUMBER(K631)),"خدمة غير مسعّرة",IF(H631="تم التسليم",IF(M631&gt;0,"مسلّم وعليه متبقي",""),IF(N631="","",IF(H631="جاهز",IF(N631&gt;='الإعدادات'!$B$5,"متأخر الاستلام",""),IF(N631&gt;0,"متأخر الغسيل",""))))))</f>
        <v/>
      </c>
      <c r="P631" s="18">
        <f>IF(O631="متأخر الاستلام",COUNTIFS($O$6:$O$1505,"متأخر الاستلام",$N$6:$N$1505,"&gt;"&amp;N631)+COUNTIFS($O$6:O631,"متأخر الاستلام",$N$6:N631,N631),"")</f>
        <v/>
      </c>
    </row>
    <row r="632">
      <c r="A632" s="5" t="n"/>
      <c r="B632" s="13" t="n"/>
      <c r="C632" s="5" t="n"/>
      <c r="D632" s="20" t="n"/>
      <c r="E632" s="5" t="n"/>
      <c r="F632" s="14" t="n"/>
      <c r="G632" s="13" t="n"/>
      <c r="H632" s="5" t="n"/>
      <c r="I632" s="17" t="n"/>
      <c r="J632" s="5" t="n"/>
      <c r="K632" s="19">
        <f>IF(A632&amp;""="","",IFERROR(INDEX('الخدمات'!$B$6:$B$55,MATCH(E632&amp;"",'الخدمات'!$A$6:$A$55,0)),"غير مسعّرة"))</f>
        <v/>
      </c>
      <c r="L632" s="19">
        <f>IF(ISNUMBER(K632),ROUND(N(F632)*K632,2),"")</f>
        <v/>
      </c>
      <c r="M632" s="19">
        <f>IF(L632="","",ROUND(L632-N(I632),2))</f>
        <v/>
      </c>
      <c r="N632" s="18">
        <f>IF(OR(A632&amp;""="",H632="تم التسليم",NOT(ISNUMBER(G632))),"",'الإعدادات'!$B$4-G632)</f>
        <v/>
      </c>
      <c r="O632" s="6">
        <f>IF(A632&amp;""="","",IF(NOT(ISNUMBER(K632)),"خدمة غير مسعّرة",IF(H632="تم التسليم",IF(M632&gt;0,"مسلّم وعليه متبقي",""),IF(N632="","",IF(H632="جاهز",IF(N632&gt;='الإعدادات'!$B$5,"متأخر الاستلام",""),IF(N632&gt;0,"متأخر الغسيل",""))))))</f>
        <v/>
      </c>
      <c r="P632" s="18">
        <f>IF(O632="متأخر الاستلام",COUNTIFS($O$6:$O$1505,"متأخر الاستلام",$N$6:$N$1505,"&gt;"&amp;N632)+COUNTIFS($O$6:O632,"متأخر الاستلام",$N$6:N632,N632),"")</f>
        <v/>
      </c>
    </row>
    <row r="633">
      <c r="A633" s="5" t="n"/>
      <c r="B633" s="13" t="n"/>
      <c r="C633" s="5" t="n"/>
      <c r="D633" s="20" t="n"/>
      <c r="E633" s="5" t="n"/>
      <c r="F633" s="14" t="n"/>
      <c r="G633" s="13" t="n"/>
      <c r="H633" s="5" t="n"/>
      <c r="I633" s="17" t="n"/>
      <c r="J633" s="5" t="n"/>
      <c r="K633" s="19">
        <f>IF(A633&amp;""="","",IFERROR(INDEX('الخدمات'!$B$6:$B$55,MATCH(E633&amp;"",'الخدمات'!$A$6:$A$55,0)),"غير مسعّرة"))</f>
        <v/>
      </c>
      <c r="L633" s="19">
        <f>IF(ISNUMBER(K633),ROUND(N(F633)*K633,2),"")</f>
        <v/>
      </c>
      <c r="M633" s="19">
        <f>IF(L633="","",ROUND(L633-N(I633),2))</f>
        <v/>
      </c>
      <c r="N633" s="18">
        <f>IF(OR(A633&amp;""="",H633="تم التسليم",NOT(ISNUMBER(G633))),"",'الإعدادات'!$B$4-G633)</f>
        <v/>
      </c>
      <c r="O633" s="6">
        <f>IF(A633&amp;""="","",IF(NOT(ISNUMBER(K633)),"خدمة غير مسعّرة",IF(H633="تم التسليم",IF(M633&gt;0,"مسلّم وعليه متبقي",""),IF(N633="","",IF(H633="جاهز",IF(N633&gt;='الإعدادات'!$B$5,"متأخر الاستلام",""),IF(N633&gt;0,"متأخر الغسيل",""))))))</f>
        <v/>
      </c>
      <c r="P633" s="18">
        <f>IF(O633="متأخر الاستلام",COUNTIFS($O$6:$O$1505,"متأخر الاستلام",$N$6:$N$1505,"&gt;"&amp;N633)+COUNTIFS($O$6:O633,"متأخر الاستلام",$N$6:N633,N633),"")</f>
        <v/>
      </c>
    </row>
    <row r="634">
      <c r="A634" s="5" t="n"/>
      <c r="B634" s="13" t="n"/>
      <c r="C634" s="5" t="n"/>
      <c r="D634" s="20" t="n"/>
      <c r="E634" s="5" t="n"/>
      <c r="F634" s="14" t="n"/>
      <c r="G634" s="13" t="n"/>
      <c r="H634" s="5" t="n"/>
      <c r="I634" s="17" t="n"/>
      <c r="J634" s="5" t="n"/>
      <c r="K634" s="19">
        <f>IF(A634&amp;""="","",IFERROR(INDEX('الخدمات'!$B$6:$B$55,MATCH(E634&amp;"",'الخدمات'!$A$6:$A$55,0)),"غير مسعّرة"))</f>
        <v/>
      </c>
      <c r="L634" s="19">
        <f>IF(ISNUMBER(K634),ROUND(N(F634)*K634,2),"")</f>
        <v/>
      </c>
      <c r="M634" s="19">
        <f>IF(L634="","",ROUND(L634-N(I634),2))</f>
        <v/>
      </c>
      <c r="N634" s="18">
        <f>IF(OR(A634&amp;""="",H634="تم التسليم",NOT(ISNUMBER(G634))),"",'الإعدادات'!$B$4-G634)</f>
        <v/>
      </c>
      <c r="O634" s="6">
        <f>IF(A634&amp;""="","",IF(NOT(ISNUMBER(K634)),"خدمة غير مسعّرة",IF(H634="تم التسليم",IF(M634&gt;0,"مسلّم وعليه متبقي",""),IF(N634="","",IF(H634="جاهز",IF(N634&gt;='الإعدادات'!$B$5,"متأخر الاستلام",""),IF(N634&gt;0,"متأخر الغسيل",""))))))</f>
        <v/>
      </c>
      <c r="P634" s="18">
        <f>IF(O634="متأخر الاستلام",COUNTIFS($O$6:$O$1505,"متأخر الاستلام",$N$6:$N$1505,"&gt;"&amp;N634)+COUNTIFS($O$6:O634,"متأخر الاستلام",$N$6:N634,N634),"")</f>
        <v/>
      </c>
    </row>
    <row r="635">
      <c r="A635" s="5" t="n"/>
      <c r="B635" s="13" t="n"/>
      <c r="C635" s="5" t="n"/>
      <c r="D635" s="20" t="n"/>
      <c r="E635" s="5" t="n"/>
      <c r="F635" s="14" t="n"/>
      <c r="G635" s="13" t="n"/>
      <c r="H635" s="5" t="n"/>
      <c r="I635" s="17" t="n"/>
      <c r="J635" s="5" t="n"/>
      <c r="K635" s="19">
        <f>IF(A635&amp;""="","",IFERROR(INDEX('الخدمات'!$B$6:$B$55,MATCH(E635&amp;"",'الخدمات'!$A$6:$A$55,0)),"غير مسعّرة"))</f>
        <v/>
      </c>
      <c r="L635" s="19">
        <f>IF(ISNUMBER(K635),ROUND(N(F635)*K635,2),"")</f>
        <v/>
      </c>
      <c r="M635" s="19">
        <f>IF(L635="","",ROUND(L635-N(I635),2))</f>
        <v/>
      </c>
      <c r="N635" s="18">
        <f>IF(OR(A635&amp;""="",H635="تم التسليم",NOT(ISNUMBER(G635))),"",'الإعدادات'!$B$4-G635)</f>
        <v/>
      </c>
      <c r="O635" s="6">
        <f>IF(A635&amp;""="","",IF(NOT(ISNUMBER(K635)),"خدمة غير مسعّرة",IF(H635="تم التسليم",IF(M635&gt;0,"مسلّم وعليه متبقي",""),IF(N635="","",IF(H635="جاهز",IF(N635&gt;='الإعدادات'!$B$5,"متأخر الاستلام",""),IF(N635&gt;0,"متأخر الغسيل",""))))))</f>
        <v/>
      </c>
      <c r="P635" s="18">
        <f>IF(O635="متأخر الاستلام",COUNTIFS($O$6:$O$1505,"متأخر الاستلام",$N$6:$N$1505,"&gt;"&amp;N635)+COUNTIFS($O$6:O635,"متأخر الاستلام",$N$6:N635,N635),"")</f>
        <v/>
      </c>
    </row>
    <row r="636">
      <c r="A636" s="5" t="n"/>
      <c r="B636" s="13" t="n"/>
      <c r="C636" s="5" t="n"/>
      <c r="D636" s="20" t="n"/>
      <c r="E636" s="5" t="n"/>
      <c r="F636" s="14" t="n"/>
      <c r="G636" s="13" t="n"/>
      <c r="H636" s="5" t="n"/>
      <c r="I636" s="17" t="n"/>
      <c r="J636" s="5" t="n"/>
      <c r="K636" s="19">
        <f>IF(A636&amp;""="","",IFERROR(INDEX('الخدمات'!$B$6:$B$55,MATCH(E636&amp;"",'الخدمات'!$A$6:$A$55,0)),"غير مسعّرة"))</f>
        <v/>
      </c>
      <c r="L636" s="19">
        <f>IF(ISNUMBER(K636),ROUND(N(F636)*K636,2),"")</f>
        <v/>
      </c>
      <c r="M636" s="19">
        <f>IF(L636="","",ROUND(L636-N(I636),2))</f>
        <v/>
      </c>
      <c r="N636" s="18">
        <f>IF(OR(A636&amp;""="",H636="تم التسليم",NOT(ISNUMBER(G636))),"",'الإعدادات'!$B$4-G636)</f>
        <v/>
      </c>
      <c r="O636" s="6">
        <f>IF(A636&amp;""="","",IF(NOT(ISNUMBER(K636)),"خدمة غير مسعّرة",IF(H636="تم التسليم",IF(M636&gt;0,"مسلّم وعليه متبقي",""),IF(N636="","",IF(H636="جاهز",IF(N636&gt;='الإعدادات'!$B$5,"متأخر الاستلام",""),IF(N636&gt;0,"متأخر الغسيل",""))))))</f>
        <v/>
      </c>
      <c r="P636" s="18">
        <f>IF(O636="متأخر الاستلام",COUNTIFS($O$6:$O$1505,"متأخر الاستلام",$N$6:$N$1505,"&gt;"&amp;N636)+COUNTIFS($O$6:O636,"متأخر الاستلام",$N$6:N636,N636),"")</f>
        <v/>
      </c>
    </row>
    <row r="637">
      <c r="A637" s="5" t="n"/>
      <c r="B637" s="13" t="n"/>
      <c r="C637" s="5" t="n"/>
      <c r="D637" s="20" t="n"/>
      <c r="E637" s="5" t="n"/>
      <c r="F637" s="14" t="n"/>
      <c r="G637" s="13" t="n"/>
      <c r="H637" s="5" t="n"/>
      <c r="I637" s="17" t="n"/>
      <c r="J637" s="5" t="n"/>
      <c r="K637" s="19">
        <f>IF(A637&amp;""="","",IFERROR(INDEX('الخدمات'!$B$6:$B$55,MATCH(E637&amp;"",'الخدمات'!$A$6:$A$55,0)),"غير مسعّرة"))</f>
        <v/>
      </c>
      <c r="L637" s="19">
        <f>IF(ISNUMBER(K637),ROUND(N(F637)*K637,2),"")</f>
        <v/>
      </c>
      <c r="M637" s="19">
        <f>IF(L637="","",ROUND(L637-N(I637),2))</f>
        <v/>
      </c>
      <c r="N637" s="18">
        <f>IF(OR(A637&amp;""="",H637="تم التسليم",NOT(ISNUMBER(G637))),"",'الإعدادات'!$B$4-G637)</f>
        <v/>
      </c>
      <c r="O637" s="6">
        <f>IF(A637&amp;""="","",IF(NOT(ISNUMBER(K637)),"خدمة غير مسعّرة",IF(H637="تم التسليم",IF(M637&gt;0,"مسلّم وعليه متبقي",""),IF(N637="","",IF(H637="جاهز",IF(N637&gt;='الإعدادات'!$B$5,"متأخر الاستلام",""),IF(N637&gt;0,"متأخر الغسيل",""))))))</f>
        <v/>
      </c>
      <c r="P637" s="18">
        <f>IF(O637="متأخر الاستلام",COUNTIFS($O$6:$O$1505,"متأخر الاستلام",$N$6:$N$1505,"&gt;"&amp;N637)+COUNTIFS($O$6:O637,"متأخر الاستلام",$N$6:N637,N637),"")</f>
        <v/>
      </c>
    </row>
    <row r="638">
      <c r="A638" s="5" t="n"/>
      <c r="B638" s="13" t="n"/>
      <c r="C638" s="5" t="n"/>
      <c r="D638" s="20" t="n"/>
      <c r="E638" s="5" t="n"/>
      <c r="F638" s="14" t="n"/>
      <c r="G638" s="13" t="n"/>
      <c r="H638" s="5" t="n"/>
      <c r="I638" s="17" t="n"/>
      <c r="J638" s="5" t="n"/>
      <c r="K638" s="19">
        <f>IF(A638&amp;""="","",IFERROR(INDEX('الخدمات'!$B$6:$B$55,MATCH(E638&amp;"",'الخدمات'!$A$6:$A$55,0)),"غير مسعّرة"))</f>
        <v/>
      </c>
      <c r="L638" s="19">
        <f>IF(ISNUMBER(K638),ROUND(N(F638)*K638,2),"")</f>
        <v/>
      </c>
      <c r="M638" s="19">
        <f>IF(L638="","",ROUND(L638-N(I638),2))</f>
        <v/>
      </c>
      <c r="N638" s="18">
        <f>IF(OR(A638&amp;""="",H638="تم التسليم",NOT(ISNUMBER(G638))),"",'الإعدادات'!$B$4-G638)</f>
        <v/>
      </c>
      <c r="O638" s="6">
        <f>IF(A638&amp;""="","",IF(NOT(ISNUMBER(K638)),"خدمة غير مسعّرة",IF(H638="تم التسليم",IF(M638&gt;0,"مسلّم وعليه متبقي",""),IF(N638="","",IF(H638="جاهز",IF(N638&gt;='الإعدادات'!$B$5,"متأخر الاستلام",""),IF(N638&gt;0,"متأخر الغسيل",""))))))</f>
        <v/>
      </c>
      <c r="P638" s="18">
        <f>IF(O638="متأخر الاستلام",COUNTIFS($O$6:$O$1505,"متأخر الاستلام",$N$6:$N$1505,"&gt;"&amp;N638)+COUNTIFS($O$6:O638,"متأخر الاستلام",$N$6:N638,N638),"")</f>
        <v/>
      </c>
    </row>
    <row r="639">
      <c r="A639" s="5" t="n"/>
      <c r="B639" s="13" t="n"/>
      <c r="C639" s="5" t="n"/>
      <c r="D639" s="20" t="n"/>
      <c r="E639" s="5" t="n"/>
      <c r="F639" s="14" t="n"/>
      <c r="G639" s="13" t="n"/>
      <c r="H639" s="5" t="n"/>
      <c r="I639" s="17" t="n"/>
      <c r="J639" s="5" t="n"/>
      <c r="K639" s="19">
        <f>IF(A639&amp;""="","",IFERROR(INDEX('الخدمات'!$B$6:$B$55,MATCH(E639&amp;"",'الخدمات'!$A$6:$A$55,0)),"غير مسعّرة"))</f>
        <v/>
      </c>
      <c r="L639" s="19">
        <f>IF(ISNUMBER(K639),ROUND(N(F639)*K639,2),"")</f>
        <v/>
      </c>
      <c r="M639" s="19">
        <f>IF(L639="","",ROUND(L639-N(I639),2))</f>
        <v/>
      </c>
      <c r="N639" s="18">
        <f>IF(OR(A639&amp;""="",H639="تم التسليم",NOT(ISNUMBER(G639))),"",'الإعدادات'!$B$4-G639)</f>
        <v/>
      </c>
      <c r="O639" s="6">
        <f>IF(A639&amp;""="","",IF(NOT(ISNUMBER(K639)),"خدمة غير مسعّرة",IF(H639="تم التسليم",IF(M639&gt;0,"مسلّم وعليه متبقي",""),IF(N639="","",IF(H639="جاهز",IF(N639&gt;='الإعدادات'!$B$5,"متأخر الاستلام",""),IF(N639&gt;0,"متأخر الغسيل",""))))))</f>
        <v/>
      </c>
      <c r="P639" s="18">
        <f>IF(O639="متأخر الاستلام",COUNTIFS($O$6:$O$1505,"متأخر الاستلام",$N$6:$N$1505,"&gt;"&amp;N639)+COUNTIFS($O$6:O639,"متأخر الاستلام",$N$6:N639,N639),"")</f>
        <v/>
      </c>
    </row>
    <row r="640">
      <c r="A640" s="5" t="n"/>
      <c r="B640" s="13" t="n"/>
      <c r="C640" s="5" t="n"/>
      <c r="D640" s="20" t="n"/>
      <c r="E640" s="5" t="n"/>
      <c r="F640" s="14" t="n"/>
      <c r="G640" s="13" t="n"/>
      <c r="H640" s="5" t="n"/>
      <c r="I640" s="17" t="n"/>
      <c r="J640" s="5" t="n"/>
      <c r="K640" s="19">
        <f>IF(A640&amp;""="","",IFERROR(INDEX('الخدمات'!$B$6:$B$55,MATCH(E640&amp;"",'الخدمات'!$A$6:$A$55,0)),"غير مسعّرة"))</f>
        <v/>
      </c>
      <c r="L640" s="19">
        <f>IF(ISNUMBER(K640),ROUND(N(F640)*K640,2),"")</f>
        <v/>
      </c>
      <c r="M640" s="19">
        <f>IF(L640="","",ROUND(L640-N(I640),2))</f>
        <v/>
      </c>
      <c r="N640" s="18">
        <f>IF(OR(A640&amp;""="",H640="تم التسليم",NOT(ISNUMBER(G640))),"",'الإعدادات'!$B$4-G640)</f>
        <v/>
      </c>
      <c r="O640" s="6">
        <f>IF(A640&amp;""="","",IF(NOT(ISNUMBER(K640)),"خدمة غير مسعّرة",IF(H640="تم التسليم",IF(M640&gt;0,"مسلّم وعليه متبقي",""),IF(N640="","",IF(H640="جاهز",IF(N640&gt;='الإعدادات'!$B$5,"متأخر الاستلام",""),IF(N640&gt;0,"متأخر الغسيل",""))))))</f>
        <v/>
      </c>
      <c r="P640" s="18">
        <f>IF(O640="متأخر الاستلام",COUNTIFS($O$6:$O$1505,"متأخر الاستلام",$N$6:$N$1505,"&gt;"&amp;N640)+COUNTIFS($O$6:O640,"متأخر الاستلام",$N$6:N640,N640),"")</f>
        <v/>
      </c>
    </row>
    <row r="641">
      <c r="A641" s="5" t="n"/>
      <c r="B641" s="13" t="n"/>
      <c r="C641" s="5" t="n"/>
      <c r="D641" s="20" t="n"/>
      <c r="E641" s="5" t="n"/>
      <c r="F641" s="14" t="n"/>
      <c r="G641" s="13" t="n"/>
      <c r="H641" s="5" t="n"/>
      <c r="I641" s="17" t="n"/>
      <c r="J641" s="5" t="n"/>
      <c r="K641" s="19">
        <f>IF(A641&amp;""="","",IFERROR(INDEX('الخدمات'!$B$6:$B$55,MATCH(E641&amp;"",'الخدمات'!$A$6:$A$55,0)),"غير مسعّرة"))</f>
        <v/>
      </c>
      <c r="L641" s="19">
        <f>IF(ISNUMBER(K641),ROUND(N(F641)*K641,2),"")</f>
        <v/>
      </c>
      <c r="M641" s="19">
        <f>IF(L641="","",ROUND(L641-N(I641),2))</f>
        <v/>
      </c>
      <c r="N641" s="18">
        <f>IF(OR(A641&amp;""="",H641="تم التسليم",NOT(ISNUMBER(G641))),"",'الإعدادات'!$B$4-G641)</f>
        <v/>
      </c>
      <c r="O641" s="6">
        <f>IF(A641&amp;""="","",IF(NOT(ISNUMBER(K641)),"خدمة غير مسعّرة",IF(H641="تم التسليم",IF(M641&gt;0,"مسلّم وعليه متبقي",""),IF(N641="","",IF(H641="جاهز",IF(N641&gt;='الإعدادات'!$B$5,"متأخر الاستلام",""),IF(N641&gt;0,"متأخر الغسيل",""))))))</f>
        <v/>
      </c>
      <c r="P641" s="18">
        <f>IF(O641="متأخر الاستلام",COUNTIFS($O$6:$O$1505,"متأخر الاستلام",$N$6:$N$1505,"&gt;"&amp;N641)+COUNTIFS($O$6:O641,"متأخر الاستلام",$N$6:N641,N641),"")</f>
        <v/>
      </c>
    </row>
    <row r="642">
      <c r="A642" s="5" t="n"/>
      <c r="B642" s="13" t="n"/>
      <c r="C642" s="5" t="n"/>
      <c r="D642" s="20" t="n"/>
      <c r="E642" s="5" t="n"/>
      <c r="F642" s="14" t="n"/>
      <c r="G642" s="13" t="n"/>
      <c r="H642" s="5" t="n"/>
      <c r="I642" s="17" t="n"/>
      <c r="J642" s="5" t="n"/>
      <c r="K642" s="19">
        <f>IF(A642&amp;""="","",IFERROR(INDEX('الخدمات'!$B$6:$B$55,MATCH(E642&amp;"",'الخدمات'!$A$6:$A$55,0)),"غير مسعّرة"))</f>
        <v/>
      </c>
      <c r="L642" s="19">
        <f>IF(ISNUMBER(K642),ROUND(N(F642)*K642,2),"")</f>
        <v/>
      </c>
      <c r="M642" s="19">
        <f>IF(L642="","",ROUND(L642-N(I642),2))</f>
        <v/>
      </c>
      <c r="N642" s="18">
        <f>IF(OR(A642&amp;""="",H642="تم التسليم",NOT(ISNUMBER(G642))),"",'الإعدادات'!$B$4-G642)</f>
        <v/>
      </c>
      <c r="O642" s="6">
        <f>IF(A642&amp;""="","",IF(NOT(ISNUMBER(K642)),"خدمة غير مسعّرة",IF(H642="تم التسليم",IF(M642&gt;0,"مسلّم وعليه متبقي",""),IF(N642="","",IF(H642="جاهز",IF(N642&gt;='الإعدادات'!$B$5,"متأخر الاستلام",""),IF(N642&gt;0,"متأخر الغسيل",""))))))</f>
        <v/>
      </c>
      <c r="P642" s="18">
        <f>IF(O642="متأخر الاستلام",COUNTIFS($O$6:$O$1505,"متأخر الاستلام",$N$6:$N$1505,"&gt;"&amp;N642)+COUNTIFS($O$6:O642,"متأخر الاستلام",$N$6:N642,N642),"")</f>
        <v/>
      </c>
    </row>
    <row r="643">
      <c r="A643" s="5" t="n"/>
      <c r="B643" s="13" t="n"/>
      <c r="C643" s="5" t="n"/>
      <c r="D643" s="20" t="n"/>
      <c r="E643" s="5" t="n"/>
      <c r="F643" s="14" t="n"/>
      <c r="G643" s="13" t="n"/>
      <c r="H643" s="5" t="n"/>
      <c r="I643" s="17" t="n"/>
      <c r="J643" s="5" t="n"/>
      <c r="K643" s="19">
        <f>IF(A643&amp;""="","",IFERROR(INDEX('الخدمات'!$B$6:$B$55,MATCH(E643&amp;"",'الخدمات'!$A$6:$A$55,0)),"غير مسعّرة"))</f>
        <v/>
      </c>
      <c r="L643" s="19">
        <f>IF(ISNUMBER(K643),ROUND(N(F643)*K643,2),"")</f>
        <v/>
      </c>
      <c r="M643" s="19">
        <f>IF(L643="","",ROUND(L643-N(I643),2))</f>
        <v/>
      </c>
      <c r="N643" s="18">
        <f>IF(OR(A643&amp;""="",H643="تم التسليم",NOT(ISNUMBER(G643))),"",'الإعدادات'!$B$4-G643)</f>
        <v/>
      </c>
      <c r="O643" s="6">
        <f>IF(A643&amp;""="","",IF(NOT(ISNUMBER(K643)),"خدمة غير مسعّرة",IF(H643="تم التسليم",IF(M643&gt;0,"مسلّم وعليه متبقي",""),IF(N643="","",IF(H643="جاهز",IF(N643&gt;='الإعدادات'!$B$5,"متأخر الاستلام",""),IF(N643&gt;0,"متأخر الغسيل",""))))))</f>
        <v/>
      </c>
      <c r="P643" s="18">
        <f>IF(O643="متأخر الاستلام",COUNTIFS($O$6:$O$1505,"متأخر الاستلام",$N$6:$N$1505,"&gt;"&amp;N643)+COUNTIFS($O$6:O643,"متأخر الاستلام",$N$6:N643,N643),"")</f>
        <v/>
      </c>
    </row>
    <row r="644">
      <c r="A644" s="5" t="n"/>
      <c r="B644" s="13" t="n"/>
      <c r="C644" s="5" t="n"/>
      <c r="D644" s="20" t="n"/>
      <c r="E644" s="5" t="n"/>
      <c r="F644" s="14" t="n"/>
      <c r="G644" s="13" t="n"/>
      <c r="H644" s="5" t="n"/>
      <c r="I644" s="17" t="n"/>
      <c r="J644" s="5" t="n"/>
      <c r="K644" s="19">
        <f>IF(A644&amp;""="","",IFERROR(INDEX('الخدمات'!$B$6:$B$55,MATCH(E644&amp;"",'الخدمات'!$A$6:$A$55,0)),"غير مسعّرة"))</f>
        <v/>
      </c>
      <c r="L644" s="19">
        <f>IF(ISNUMBER(K644),ROUND(N(F644)*K644,2),"")</f>
        <v/>
      </c>
      <c r="M644" s="19">
        <f>IF(L644="","",ROUND(L644-N(I644),2))</f>
        <v/>
      </c>
      <c r="N644" s="18">
        <f>IF(OR(A644&amp;""="",H644="تم التسليم",NOT(ISNUMBER(G644))),"",'الإعدادات'!$B$4-G644)</f>
        <v/>
      </c>
      <c r="O644" s="6">
        <f>IF(A644&amp;""="","",IF(NOT(ISNUMBER(K644)),"خدمة غير مسعّرة",IF(H644="تم التسليم",IF(M644&gt;0,"مسلّم وعليه متبقي",""),IF(N644="","",IF(H644="جاهز",IF(N644&gt;='الإعدادات'!$B$5,"متأخر الاستلام",""),IF(N644&gt;0,"متأخر الغسيل",""))))))</f>
        <v/>
      </c>
      <c r="P644" s="18">
        <f>IF(O644="متأخر الاستلام",COUNTIFS($O$6:$O$1505,"متأخر الاستلام",$N$6:$N$1505,"&gt;"&amp;N644)+COUNTIFS($O$6:O644,"متأخر الاستلام",$N$6:N644,N644),"")</f>
        <v/>
      </c>
    </row>
    <row r="645">
      <c r="A645" s="5" t="n"/>
      <c r="B645" s="13" t="n"/>
      <c r="C645" s="5" t="n"/>
      <c r="D645" s="20" t="n"/>
      <c r="E645" s="5" t="n"/>
      <c r="F645" s="14" t="n"/>
      <c r="G645" s="13" t="n"/>
      <c r="H645" s="5" t="n"/>
      <c r="I645" s="17" t="n"/>
      <c r="J645" s="5" t="n"/>
      <c r="K645" s="19">
        <f>IF(A645&amp;""="","",IFERROR(INDEX('الخدمات'!$B$6:$B$55,MATCH(E645&amp;"",'الخدمات'!$A$6:$A$55,0)),"غير مسعّرة"))</f>
        <v/>
      </c>
      <c r="L645" s="19">
        <f>IF(ISNUMBER(K645),ROUND(N(F645)*K645,2),"")</f>
        <v/>
      </c>
      <c r="M645" s="19">
        <f>IF(L645="","",ROUND(L645-N(I645),2))</f>
        <v/>
      </c>
      <c r="N645" s="18">
        <f>IF(OR(A645&amp;""="",H645="تم التسليم",NOT(ISNUMBER(G645))),"",'الإعدادات'!$B$4-G645)</f>
        <v/>
      </c>
      <c r="O645" s="6">
        <f>IF(A645&amp;""="","",IF(NOT(ISNUMBER(K645)),"خدمة غير مسعّرة",IF(H645="تم التسليم",IF(M645&gt;0,"مسلّم وعليه متبقي",""),IF(N645="","",IF(H645="جاهز",IF(N645&gt;='الإعدادات'!$B$5,"متأخر الاستلام",""),IF(N645&gt;0,"متأخر الغسيل",""))))))</f>
        <v/>
      </c>
      <c r="P645" s="18">
        <f>IF(O645="متأخر الاستلام",COUNTIFS($O$6:$O$1505,"متأخر الاستلام",$N$6:$N$1505,"&gt;"&amp;N645)+COUNTIFS($O$6:O645,"متأخر الاستلام",$N$6:N645,N645),"")</f>
        <v/>
      </c>
    </row>
    <row r="646">
      <c r="A646" s="5" t="n"/>
      <c r="B646" s="13" t="n"/>
      <c r="C646" s="5" t="n"/>
      <c r="D646" s="20" t="n"/>
      <c r="E646" s="5" t="n"/>
      <c r="F646" s="14" t="n"/>
      <c r="G646" s="13" t="n"/>
      <c r="H646" s="5" t="n"/>
      <c r="I646" s="17" t="n"/>
      <c r="J646" s="5" t="n"/>
      <c r="K646" s="19">
        <f>IF(A646&amp;""="","",IFERROR(INDEX('الخدمات'!$B$6:$B$55,MATCH(E646&amp;"",'الخدمات'!$A$6:$A$55,0)),"غير مسعّرة"))</f>
        <v/>
      </c>
      <c r="L646" s="19">
        <f>IF(ISNUMBER(K646),ROUND(N(F646)*K646,2),"")</f>
        <v/>
      </c>
      <c r="M646" s="19">
        <f>IF(L646="","",ROUND(L646-N(I646),2))</f>
        <v/>
      </c>
      <c r="N646" s="18">
        <f>IF(OR(A646&amp;""="",H646="تم التسليم",NOT(ISNUMBER(G646))),"",'الإعدادات'!$B$4-G646)</f>
        <v/>
      </c>
      <c r="O646" s="6">
        <f>IF(A646&amp;""="","",IF(NOT(ISNUMBER(K646)),"خدمة غير مسعّرة",IF(H646="تم التسليم",IF(M646&gt;0,"مسلّم وعليه متبقي",""),IF(N646="","",IF(H646="جاهز",IF(N646&gt;='الإعدادات'!$B$5,"متأخر الاستلام",""),IF(N646&gt;0,"متأخر الغسيل",""))))))</f>
        <v/>
      </c>
      <c r="P646" s="18">
        <f>IF(O646="متأخر الاستلام",COUNTIFS($O$6:$O$1505,"متأخر الاستلام",$N$6:$N$1505,"&gt;"&amp;N646)+COUNTIFS($O$6:O646,"متأخر الاستلام",$N$6:N646,N646),"")</f>
        <v/>
      </c>
    </row>
    <row r="647">
      <c r="A647" s="5" t="n"/>
      <c r="B647" s="13" t="n"/>
      <c r="C647" s="5" t="n"/>
      <c r="D647" s="20" t="n"/>
      <c r="E647" s="5" t="n"/>
      <c r="F647" s="14" t="n"/>
      <c r="G647" s="13" t="n"/>
      <c r="H647" s="5" t="n"/>
      <c r="I647" s="17" t="n"/>
      <c r="J647" s="5" t="n"/>
      <c r="K647" s="19">
        <f>IF(A647&amp;""="","",IFERROR(INDEX('الخدمات'!$B$6:$B$55,MATCH(E647&amp;"",'الخدمات'!$A$6:$A$55,0)),"غير مسعّرة"))</f>
        <v/>
      </c>
      <c r="L647" s="19">
        <f>IF(ISNUMBER(K647),ROUND(N(F647)*K647,2),"")</f>
        <v/>
      </c>
      <c r="M647" s="19">
        <f>IF(L647="","",ROUND(L647-N(I647),2))</f>
        <v/>
      </c>
      <c r="N647" s="18">
        <f>IF(OR(A647&amp;""="",H647="تم التسليم",NOT(ISNUMBER(G647))),"",'الإعدادات'!$B$4-G647)</f>
        <v/>
      </c>
      <c r="O647" s="6">
        <f>IF(A647&amp;""="","",IF(NOT(ISNUMBER(K647)),"خدمة غير مسعّرة",IF(H647="تم التسليم",IF(M647&gt;0,"مسلّم وعليه متبقي",""),IF(N647="","",IF(H647="جاهز",IF(N647&gt;='الإعدادات'!$B$5,"متأخر الاستلام",""),IF(N647&gt;0,"متأخر الغسيل",""))))))</f>
        <v/>
      </c>
      <c r="P647" s="18">
        <f>IF(O647="متأخر الاستلام",COUNTIFS($O$6:$O$1505,"متأخر الاستلام",$N$6:$N$1505,"&gt;"&amp;N647)+COUNTIFS($O$6:O647,"متأخر الاستلام",$N$6:N647,N647),"")</f>
        <v/>
      </c>
    </row>
    <row r="648">
      <c r="A648" s="5" t="n"/>
      <c r="B648" s="13" t="n"/>
      <c r="C648" s="5" t="n"/>
      <c r="D648" s="20" t="n"/>
      <c r="E648" s="5" t="n"/>
      <c r="F648" s="14" t="n"/>
      <c r="G648" s="13" t="n"/>
      <c r="H648" s="5" t="n"/>
      <c r="I648" s="17" t="n"/>
      <c r="J648" s="5" t="n"/>
      <c r="K648" s="19">
        <f>IF(A648&amp;""="","",IFERROR(INDEX('الخدمات'!$B$6:$B$55,MATCH(E648&amp;"",'الخدمات'!$A$6:$A$55,0)),"غير مسعّرة"))</f>
        <v/>
      </c>
      <c r="L648" s="19">
        <f>IF(ISNUMBER(K648),ROUND(N(F648)*K648,2),"")</f>
        <v/>
      </c>
      <c r="M648" s="19">
        <f>IF(L648="","",ROUND(L648-N(I648),2))</f>
        <v/>
      </c>
      <c r="N648" s="18">
        <f>IF(OR(A648&amp;""="",H648="تم التسليم",NOT(ISNUMBER(G648))),"",'الإعدادات'!$B$4-G648)</f>
        <v/>
      </c>
      <c r="O648" s="6">
        <f>IF(A648&amp;""="","",IF(NOT(ISNUMBER(K648)),"خدمة غير مسعّرة",IF(H648="تم التسليم",IF(M648&gt;0,"مسلّم وعليه متبقي",""),IF(N648="","",IF(H648="جاهز",IF(N648&gt;='الإعدادات'!$B$5,"متأخر الاستلام",""),IF(N648&gt;0,"متأخر الغسيل",""))))))</f>
        <v/>
      </c>
      <c r="P648" s="18">
        <f>IF(O648="متأخر الاستلام",COUNTIFS($O$6:$O$1505,"متأخر الاستلام",$N$6:$N$1505,"&gt;"&amp;N648)+COUNTIFS($O$6:O648,"متأخر الاستلام",$N$6:N648,N648),"")</f>
        <v/>
      </c>
    </row>
    <row r="649">
      <c r="A649" s="5" t="n"/>
      <c r="B649" s="13" t="n"/>
      <c r="C649" s="5" t="n"/>
      <c r="D649" s="20" t="n"/>
      <c r="E649" s="5" t="n"/>
      <c r="F649" s="14" t="n"/>
      <c r="G649" s="13" t="n"/>
      <c r="H649" s="5" t="n"/>
      <c r="I649" s="17" t="n"/>
      <c r="J649" s="5" t="n"/>
      <c r="K649" s="19">
        <f>IF(A649&amp;""="","",IFERROR(INDEX('الخدمات'!$B$6:$B$55,MATCH(E649&amp;"",'الخدمات'!$A$6:$A$55,0)),"غير مسعّرة"))</f>
        <v/>
      </c>
      <c r="L649" s="19">
        <f>IF(ISNUMBER(K649),ROUND(N(F649)*K649,2),"")</f>
        <v/>
      </c>
      <c r="M649" s="19">
        <f>IF(L649="","",ROUND(L649-N(I649),2))</f>
        <v/>
      </c>
      <c r="N649" s="18">
        <f>IF(OR(A649&amp;""="",H649="تم التسليم",NOT(ISNUMBER(G649))),"",'الإعدادات'!$B$4-G649)</f>
        <v/>
      </c>
      <c r="O649" s="6">
        <f>IF(A649&amp;""="","",IF(NOT(ISNUMBER(K649)),"خدمة غير مسعّرة",IF(H649="تم التسليم",IF(M649&gt;0,"مسلّم وعليه متبقي",""),IF(N649="","",IF(H649="جاهز",IF(N649&gt;='الإعدادات'!$B$5,"متأخر الاستلام",""),IF(N649&gt;0,"متأخر الغسيل",""))))))</f>
        <v/>
      </c>
      <c r="P649" s="18">
        <f>IF(O649="متأخر الاستلام",COUNTIFS($O$6:$O$1505,"متأخر الاستلام",$N$6:$N$1505,"&gt;"&amp;N649)+COUNTIFS($O$6:O649,"متأخر الاستلام",$N$6:N649,N649),"")</f>
        <v/>
      </c>
    </row>
    <row r="650">
      <c r="A650" s="5" t="n"/>
      <c r="B650" s="13" t="n"/>
      <c r="C650" s="5" t="n"/>
      <c r="D650" s="20" t="n"/>
      <c r="E650" s="5" t="n"/>
      <c r="F650" s="14" t="n"/>
      <c r="G650" s="13" t="n"/>
      <c r="H650" s="5" t="n"/>
      <c r="I650" s="17" t="n"/>
      <c r="J650" s="5" t="n"/>
      <c r="K650" s="19">
        <f>IF(A650&amp;""="","",IFERROR(INDEX('الخدمات'!$B$6:$B$55,MATCH(E650&amp;"",'الخدمات'!$A$6:$A$55,0)),"غير مسعّرة"))</f>
        <v/>
      </c>
      <c r="L650" s="19">
        <f>IF(ISNUMBER(K650),ROUND(N(F650)*K650,2),"")</f>
        <v/>
      </c>
      <c r="M650" s="19">
        <f>IF(L650="","",ROUND(L650-N(I650),2))</f>
        <v/>
      </c>
      <c r="N650" s="18">
        <f>IF(OR(A650&amp;""="",H650="تم التسليم",NOT(ISNUMBER(G650))),"",'الإعدادات'!$B$4-G650)</f>
        <v/>
      </c>
      <c r="O650" s="6">
        <f>IF(A650&amp;""="","",IF(NOT(ISNUMBER(K650)),"خدمة غير مسعّرة",IF(H650="تم التسليم",IF(M650&gt;0,"مسلّم وعليه متبقي",""),IF(N650="","",IF(H650="جاهز",IF(N650&gt;='الإعدادات'!$B$5,"متأخر الاستلام",""),IF(N650&gt;0,"متأخر الغسيل",""))))))</f>
        <v/>
      </c>
      <c r="P650" s="18">
        <f>IF(O650="متأخر الاستلام",COUNTIFS($O$6:$O$1505,"متأخر الاستلام",$N$6:$N$1505,"&gt;"&amp;N650)+COUNTIFS($O$6:O650,"متأخر الاستلام",$N$6:N650,N650),"")</f>
        <v/>
      </c>
    </row>
    <row r="651">
      <c r="A651" s="5" t="n"/>
      <c r="B651" s="13" t="n"/>
      <c r="C651" s="5" t="n"/>
      <c r="D651" s="20" t="n"/>
      <c r="E651" s="5" t="n"/>
      <c r="F651" s="14" t="n"/>
      <c r="G651" s="13" t="n"/>
      <c r="H651" s="5" t="n"/>
      <c r="I651" s="17" t="n"/>
      <c r="J651" s="5" t="n"/>
      <c r="K651" s="19">
        <f>IF(A651&amp;""="","",IFERROR(INDEX('الخدمات'!$B$6:$B$55,MATCH(E651&amp;"",'الخدمات'!$A$6:$A$55,0)),"غير مسعّرة"))</f>
        <v/>
      </c>
      <c r="L651" s="19">
        <f>IF(ISNUMBER(K651),ROUND(N(F651)*K651,2),"")</f>
        <v/>
      </c>
      <c r="M651" s="19">
        <f>IF(L651="","",ROUND(L651-N(I651),2))</f>
        <v/>
      </c>
      <c r="N651" s="18">
        <f>IF(OR(A651&amp;""="",H651="تم التسليم",NOT(ISNUMBER(G651))),"",'الإعدادات'!$B$4-G651)</f>
        <v/>
      </c>
      <c r="O651" s="6">
        <f>IF(A651&amp;""="","",IF(NOT(ISNUMBER(K651)),"خدمة غير مسعّرة",IF(H651="تم التسليم",IF(M651&gt;0,"مسلّم وعليه متبقي",""),IF(N651="","",IF(H651="جاهز",IF(N651&gt;='الإعدادات'!$B$5,"متأخر الاستلام",""),IF(N651&gt;0,"متأخر الغسيل",""))))))</f>
        <v/>
      </c>
      <c r="P651" s="18">
        <f>IF(O651="متأخر الاستلام",COUNTIFS($O$6:$O$1505,"متأخر الاستلام",$N$6:$N$1505,"&gt;"&amp;N651)+COUNTIFS($O$6:O651,"متأخر الاستلام",$N$6:N651,N651),"")</f>
        <v/>
      </c>
    </row>
    <row r="652">
      <c r="A652" s="5" t="n"/>
      <c r="B652" s="13" t="n"/>
      <c r="C652" s="5" t="n"/>
      <c r="D652" s="20" t="n"/>
      <c r="E652" s="5" t="n"/>
      <c r="F652" s="14" t="n"/>
      <c r="G652" s="13" t="n"/>
      <c r="H652" s="5" t="n"/>
      <c r="I652" s="17" t="n"/>
      <c r="J652" s="5" t="n"/>
      <c r="K652" s="19">
        <f>IF(A652&amp;""="","",IFERROR(INDEX('الخدمات'!$B$6:$B$55,MATCH(E652&amp;"",'الخدمات'!$A$6:$A$55,0)),"غير مسعّرة"))</f>
        <v/>
      </c>
      <c r="L652" s="19">
        <f>IF(ISNUMBER(K652),ROUND(N(F652)*K652,2),"")</f>
        <v/>
      </c>
      <c r="M652" s="19">
        <f>IF(L652="","",ROUND(L652-N(I652),2))</f>
        <v/>
      </c>
      <c r="N652" s="18">
        <f>IF(OR(A652&amp;""="",H652="تم التسليم",NOT(ISNUMBER(G652))),"",'الإعدادات'!$B$4-G652)</f>
        <v/>
      </c>
      <c r="O652" s="6">
        <f>IF(A652&amp;""="","",IF(NOT(ISNUMBER(K652)),"خدمة غير مسعّرة",IF(H652="تم التسليم",IF(M652&gt;0,"مسلّم وعليه متبقي",""),IF(N652="","",IF(H652="جاهز",IF(N652&gt;='الإعدادات'!$B$5,"متأخر الاستلام",""),IF(N652&gt;0,"متأخر الغسيل",""))))))</f>
        <v/>
      </c>
      <c r="P652" s="18">
        <f>IF(O652="متأخر الاستلام",COUNTIFS($O$6:$O$1505,"متأخر الاستلام",$N$6:$N$1505,"&gt;"&amp;N652)+COUNTIFS($O$6:O652,"متأخر الاستلام",$N$6:N652,N652),"")</f>
        <v/>
      </c>
    </row>
    <row r="653">
      <c r="A653" s="5" t="n"/>
      <c r="B653" s="13" t="n"/>
      <c r="C653" s="5" t="n"/>
      <c r="D653" s="20" t="n"/>
      <c r="E653" s="5" t="n"/>
      <c r="F653" s="14" t="n"/>
      <c r="G653" s="13" t="n"/>
      <c r="H653" s="5" t="n"/>
      <c r="I653" s="17" t="n"/>
      <c r="J653" s="5" t="n"/>
      <c r="K653" s="19">
        <f>IF(A653&amp;""="","",IFERROR(INDEX('الخدمات'!$B$6:$B$55,MATCH(E653&amp;"",'الخدمات'!$A$6:$A$55,0)),"غير مسعّرة"))</f>
        <v/>
      </c>
      <c r="L653" s="19">
        <f>IF(ISNUMBER(K653),ROUND(N(F653)*K653,2),"")</f>
        <v/>
      </c>
      <c r="M653" s="19">
        <f>IF(L653="","",ROUND(L653-N(I653),2))</f>
        <v/>
      </c>
      <c r="N653" s="18">
        <f>IF(OR(A653&amp;""="",H653="تم التسليم",NOT(ISNUMBER(G653))),"",'الإعدادات'!$B$4-G653)</f>
        <v/>
      </c>
      <c r="O653" s="6">
        <f>IF(A653&amp;""="","",IF(NOT(ISNUMBER(K653)),"خدمة غير مسعّرة",IF(H653="تم التسليم",IF(M653&gt;0,"مسلّم وعليه متبقي",""),IF(N653="","",IF(H653="جاهز",IF(N653&gt;='الإعدادات'!$B$5,"متأخر الاستلام",""),IF(N653&gt;0,"متأخر الغسيل",""))))))</f>
        <v/>
      </c>
      <c r="P653" s="18">
        <f>IF(O653="متأخر الاستلام",COUNTIFS($O$6:$O$1505,"متأخر الاستلام",$N$6:$N$1505,"&gt;"&amp;N653)+COUNTIFS($O$6:O653,"متأخر الاستلام",$N$6:N653,N653),"")</f>
        <v/>
      </c>
    </row>
    <row r="654">
      <c r="A654" s="5" t="n"/>
      <c r="B654" s="13" t="n"/>
      <c r="C654" s="5" t="n"/>
      <c r="D654" s="20" t="n"/>
      <c r="E654" s="5" t="n"/>
      <c r="F654" s="14" t="n"/>
      <c r="G654" s="13" t="n"/>
      <c r="H654" s="5" t="n"/>
      <c r="I654" s="17" t="n"/>
      <c r="J654" s="5" t="n"/>
      <c r="K654" s="19">
        <f>IF(A654&amp;""="","",IFERROR(INDEX('الخدمات'!$B$6:$B$55,MATCH(E654&amp;"",'الخدمات'!$A$6:$A$55,0)),"غير مسعّرة"))</f>
        <v/>
      </c>
      <c r="L654" s="19">
        <f>IF(ISNUMBER(K654),ROUND(N(F654)*K654,2),"")</f>
        <v/>
      </c>
      <c r="M654" s="19">
        <f>IF(L654="","",ROUND(L654-N(I654),2))</f>
        <v/>
      </c>
      <c r="N654" s="18">
        <f>IF(OR(A654&amp;""="",H654="تم التسليم",NOT(ISNUMBER(G654))),"",'الإعدادات'!$B$4-G654)</f>
        <v/>
      </c>
      <c r="O654" s="6">
        <f>IF(A654&amp;""="","",IF(NOT(ISNUMBER(K654)),"خدمة غير مسعّرة",IF(H654="تم التسليم",IF(M654&gt;0,"مسلّم وعليه متبقي",""),IF(N654="","",IF(H654="جاهز",IF(N654&gt;='الإعدادات'!$B$5,"متأخر الاستلام",""),IF(N654&gt;0,"متأخر الغسيل",""))))))</f>
        <v/>
      </c>
      <c r="P654" s="18">
        <f>IF(O654="متأخر الاستلام",COUNTIFS($O$6:$O$1505,"متأخر الاستلام",$N$6:$N$1505,"&gt;"&amp;N654)+COUNTIFS($O$6:O654,"متأخر الاستلام",$N$6:N654,N654),"")</f>
        <v/>
      </c>
    </row>
    <row r="655">
      <c r="A655" s="5" t="n"/>
      <c r="B655" s="13" t="n"/>
      <c r="C655" s="5" t="n"/>
      <c r="D655" s="20" t="n"/>
      <c r="E655" s="5" t="n"/>
      <c r="F655" s="14" t="n"/>
      <c r="G655" s="13" t="n"/>
      <c r="H655" s="5" t="n"/>
      <c r="I655" s="17" t="n"/>
      <c r="J655" s="5" t="n"/>
      <c r="K655" s="19">
        <f>IF(A655&amp;""="","",IFERROR(INDEX('الخدمات'!$B$6:$B$55,MATCH(E655&amp;"",'الخدمات'!$A$6:$A$55,0)),"غير مسعّرة"))</f>
        <v/>
      </c>
      <c r="L655" s="19">
        <f>IF(ISNUMBER(K655),ROUND(N(F655)*K655,2),"")</f>
        <v/>
      </c>
      <c r="M655" s="19">
        <f>IF(L655="","",ROUND(L655-N(I655),2))</f>
        <v/>
      </c>
      <c r="N655" s="18">
        <f>IF(OR(A655&amp;""="",H655="تم التسليم",NOT(ISNUMBER(G655))),"",'الإعدادات'!$B$4-G655)</f>
        <v/>
      </c>
      <c r="O655" s="6">
        <f>IF(A655&amp;""="","",IF(NOT(ISNUMBER(K655)),"خدمة غير مسعّرة",IF(H655="تم التسليم",IF(M655&gt;0,"مسلّم وعليه متبقي",""),IF(N655="","",IF(H655="جاهز",IF(N655&gt;='الإعدادات'!$B$5,"متأخر الاستلام",""),IF(N655&gt;0,"متأخر الغسيل",""))))))</f>
        <v/>
      </c>
      <c r="P655" s="18">
        <f>IF(O655="متأخر الاستلام",COUNTIFS($O$6:$O$1505,"متأخر الاستلام",$N$6:$N$1505,"&gt;"&amp;N655)+COUNTIFS($O$6:O655,"متأخر الاستلام",$N$6:N655,N655),"")</f>
        <v/>
      </c>
    </row>
    <row r="656">
      <c r="A656" s="5" t="n"/>
      <c r="B656" s="13" t="n"/>
      <c r="C656" s="5" t="n"/>
      <c r="D656" s="20" t="n"/>
      <c r="E656" s="5" t="n"/>
      <c r="F656" s="14" t="n"/>
      <c r="G656" s="13" t="n"/>
      <c r="H656" s="5" t="n"/>
      <c r="I656" s="17" t="n"/>
      <c r="J656" s="5" t="n"/>
      <c r="K656" s="19">
        <f>IF(A656&amp;""="","",IFERROR(INDEX('الخدمات'!$B$6:$B$55,MATCH(E656&amp;"",'الخدمات'!$A$6:$A$55,0)),"غير مسعّرة"))</f>
        <v/>
      </c>
      <c r="L656" s="19">
        <f>IF(ISNUMBER(K656),ROUND(N(F656)*K656,2),"")</f>
        <v/>
      </c>
      <c r="M656" s="19">
        <f>IF(L656="","",ROUND(L656-N(I656),2))</f>
        <v/>
      </c>
      <c r="N656" s="18">
        <f>IF(OR(A656&amp;""="",H656="تم التسليم",NOT(ISNUMBER(G656))),"",'الإعدادات'!$B$4-G656)</f>
        <v/>
      </c>
      <c r="O656" s="6">
        <f>IF(A656&amp;""="","",IF(NOT(ISNUMBER(K656)),"خدمة غير مسعّرة",IF(H656="تم التسليم",IF(M656&gt;0,"مسلّم وعليه متبقي",""),IF(N656="","",IF(H656="جاهز",IF(N656&gt;='الإعدادات'!$B$5,"متأخر الاستلام",""),IF(N656&gt;0,"متأخر الغسيل",""))))))</f>
        <v/>
      </c>
      <c r="P656" s="18">
        <f>IF(O656="متأخر الاستلام",COUNTIFS($O$6:$O$1505,"متأخر الاستلام",$N$6:$N$1505,"&gt;"&amp;N656)+COUNTIFS($O$6:O656,"متأخر الاستلام",$N$6:N656,N656),"")</f>
        <v/>
      </c>
    </row>
    <row r="657">
      <c r="A657" s="5" t="n"/>
      <c r="B657" s="13" t="n"/>
      <c r="C657" s="5" t="n"/>
      <c r="D657" s="20" t="n"/>
      <c r="E657" s="5" t="n"/>
      <c r="F657" s="14" t="n"/>
      <c r="G657" s="13" t="n"/>
      <c r="H657" s="5" t="n"/>
      <c r="I657" s="17" t="n"/>
      <c r="J657" s="5" t="n"/>
      <c r="K657" s="19">
        <f>IF(A657&amp;""="","",IFERROR(INDEX('الخدمات'!$B$6:$B$55,MATCH(E657&amp;"",'الخدمات'!$A$6:$A$55,0)),"غير مسعّرة"))</f>
        <v/>
      </c>
      <c r="L657" s="19">
        <f>IF(ISNUMBER(K657),ROUND(N(F657)*K657,2),"")</f>
        <v/>
      </c>
      <c r="M657" s="19">
        <f>IF(L657="","",ROUND(L657-N(I657),2))</f>
        <v/>
      </c>
      <c r="N657" s="18">
        <f>IF(OR(A657&amp;""="",H657="تم التسليم",NOT(ISNUMBER(G657))),"",'الإعدادات'!$B$4-G657)</f>
        <v/>
      </c>
      <c r="O657" s="6">
        <f>IF(A657&amp;""="","",IF(NOT(ISNUMBER(K657)),"خدمة غير مسعّرة",IF(H657="تم التسليم",IF(M657&gt;0,"مسلّم وعليه متبقي",""),IF(N657="","",IF(H657="جاهز",IF(N657&gt;='الإعدادات'!$B$5,"متأخر الاستلام",""),IF(N657&gt;0,"متأخر الغسيل",""))))))</f>
        <v/>
      </c>
      <c r="P657" s="18">
        <f>IF(O657="متأخر الاستلام",COUNTIFS($O$6:$O$1505,"متأخر الاستلام",$N$6:$N$1505,"&gt;"&amp;N657)+COUNTIFS($O$6:O657,"متأخر الاستلام",$N$6:N657,N657),"")</f>
        <v/>
      </c>
    </row>
    <row r="658">
      <c r="A658" s="5" t="n"/>
      <c r="B658" s="13" t="n"/>
      <c r="C658" s="5" t="n"/>
      <c r="D658" s="20" t="n"/>
      <c r="E658" s="5" t="n"/>
      <c r="F658" s="14" t="n"/>
      <c r="G658" s="13" t="n"/>
      <c r="H658" s="5" t="n"/>
      <c r="I658" s="17" t="n"/>
      <c r="J658" s="5" t="n"/>
      <c r="K658" s="19">
        <f>IF(A658&amp;""="","",IFERROR(INDEX('الخدمات'!$B$6:$B$55,MATCH(E658&amp;"",'الخدمات'!$A$6:$A$55,0)),"غير مسعّرة"))</f>
        <v/>
      </c>
      <c r="L658" s="19">
        <f>IF(ISNUMBER(K658),ROUND(N(F658)*K658,2),"")</f>
        <v/>
      </c>
      <c r="M658" s="19">
        <f>IF(L658="","",ROUND(L658-N(I658),2))</f>
        <v/>
      </c>
      <c r="N658" s="18">
        <f>IF(OR(A658&amp;""="",H658="تم التسليم",NOT(ISNUMBER(G658))),"",'الإعدادات'!$B$4-G658)</f>
        <v/>
      </c>
      <c r="O658" s="6">
        <f>IF(A658&amp;""="","",IF(NOT(ISNUMBER(K658)),"خدمة غير مسعّرة",IF(H658="تم التسليم",IF(M658&gt;0,"مسلّم وعليه متبقي",""),IF(N658="","",IF(H658="جاهز",IF(N658&gt;='الإعدادات'!$B$5,"متأخر الاستلام",""),IF(N658&gt;0,"متأخر الغسيل",""))))))</f>
        <v/>
      </c>
      <c r="P658" s="18">
        <f>IF(O658="متأخر الاستلام",COUNTIFS($O$6:$O$1505,"متأخر الاستلام",$N$6:$N$1505,"&gt;"&amp;N658)+COUNTIFS($O$6:O658,"متأخر الاستلام",$N$6:N658,N658),"")</f>
        <v/>
      </c>
    </row>
    <row r="659">
      <c r="A659" s="5" t="n"/>
      <c r="B659" s="13" t="n"/>
      <c r="C659" s="5" t="n"/>
      <c r="D659" s="20" t="n"/>
      <c r="E659" s="5" t="n"/>
      <c r="F659" s="14" t="n"/>
      <c r="G659" s="13" t="n"/>
      <c r="H659" s="5" t="n"/>
      <c r="I659" s="17" t="n"/>
      <c r="J659" s="5" t="n"/>
      <c r="K659" s="19">
        <f>IF(A659&amp;""="","",IFERROR(INDEX('الخدمات'!$B$6:$B$55,MATCH(E659&amp;"",'الخدمات'!$A$6:$A$55,0)),"غير مسعّرة"))</f>
        <v/>
      </c>
      <c r="L659" s="19">
        <f>IF(ISNUMBER(K659),ROUND(N(F659)*K659,2),"")</f>
        <v/>
      </c>
      <c r="M659" s="19">
        <f>IF(L659="","",ROUND(L659-N(I659),2))</f>
        <v/>
      </c>
      <c r="N659" s="18">
        <f>IF(OR(A659&amp;""="",H659="تم التسليم",NOT(ISNUMBER(G659))),"",'الإعدادات'!$B$4-G659)</f>
        <v/>
      </c>
      <c r="O659" s="6">
        <f>IF(A659&amp;""="","",IF(NOT(ISNUMBER(K659)),"خدمة غير مسعّرة",IF(H659="تم التسليم",IF(M659&gt;0,"مسلّم وعليه متبقي",""),IF(N659="","",IF(H659="جاهز",IF(N659&gt;='الإعدادات'!$B$5,"متأخر الاستلام",""),IF(N659&gt;0,"متأخر الغسيل",""))))))</f>
        <v/>
      </c>
      <c r="P659" s="18">
        <f>IF(O659="متأخر الاستلام",COUNTIFS($O$6:$O$1505,"متأخر الاستلام",$N$6:$N$1505,"&gt;"&amp;N659)+COUNTIFS($O$6:O659,"متأخر الاستلام",$N$6:N659,N659),"")</f>
        <v/>
      </c>
    </row>
    <row r="660">
      <c r="A660" s="5" t="n"/>
      <c r="B660" s="13" t="n"/>
      <c r="C660" s="5" t="n"/>
      <c r="D660" s="20" t="n"/>
      <c r="E660" s="5" t="n"/>
      <c r="F660" s="14" t="n"/>
      <c r="G660" s="13" t="n"/>
      <c r="H660" s="5" t="n"/>
      <c r="I660" s="17" t="n"/>
      <c r="J660" s="5" t="n"/>
      <c r="K660" s="19">
        <f>IF(A660&amp;""="","",IFERROR(INDEX('الخدمات'!$B$6:$B$55,MATCH(E660&amp;"",'الخدمات'!$A$6:$A$55,0)),"غير مسعّرة"))</f>
        <v/>
      </c>
      <c r="L660" s="19">
        <f>IF(ISNUMBER(K660),ROUND(N(F660)*K660,2),"")</f>
        <v/>
      </c>
      <c r="M660" s="19">
        <f>IF(L660="","",ROUND(L660-N(I660),2))</f>
        <v/>
      </c>
      <c r="N660" s="18">
        <f>IF(OR(A660&amp;""="",H660="تم التسليم",NOT(ISNUMBER(G660))),"",'الإعدادات'!$B$4-G660)</f>
        <v/>
      </c>
      <c r="O660" s="6">
        <f>IF(A660&amp;""="","",IF(NOT(ISNUMBER(K660)),"خدمة غير مسعّرة",IF(H660="تم التسليم",IF(M660&gt;0,"مسلّم وعليه متبقي",""),IF(N660="","",IF(H660="جاهز",IF(N660&gt;='الإعدادات'!$B$5,"متأخر الاستلام",""),IF(N660&gt;0,"متأخر الغسيل",""))))))</f>
        <v/>
      </c>
      <c r="P660" s="18">
        <f>IF(O660="متأخر الاستلام",COUNTIFS($O$6:$O$1505,"متأخر الاستلام",$N$6:$N$1505,"&gt;"&amp;N660)+COUNTIFS($O$6:O660,"متأخر الاستلام",$N$6:N660,N660),"")</f>
        <v/>
      </c>
    </row>
    <row r="661">
      <c r="A661" s="5" t="n"/>
      <c r="B661" s="13" t="n"/>
      <c r="C661" s="5" t="n"/>
      <c r="D661" s="20" t="n"/>
      <c r="E661" s="5" t="n"/>
      <c r="F661" s="14" t="n"/>
      <c r="G661" s="13" t="n"/>
      <c r="H661" s="5" t="n"/>
      <c r="I661" s="17" t="n"/>
      <c r="J661" s="5" t="n"/>
      <c r="K661" s="19">
        <f>IF(A661&amp;""="","",IFERROR(INDEX('الخدمات'!$B$6:$B$55,MATCH(E661&amp;"",'الخدمات'!$A$6:$A$55,0)),"غير مسعّرة"))</f>
        <v/>
      </c>
      <c r="L661" s="19">
        <f>IF(ISNUMBER(K661),ROUND(N(F661)*K661,2),"")</f>
        <v/>
      </c>
      <c r="M661" s="19">
        <f>IF(L661="","",ROUND(L661-N(I661),2))</f>
        <v/>
      </c>
      <c r="N661" s="18">
        <f>IF(OR(A661&amp;""="",H661="تم التسليم",NOT(ISNUMBER(G661))),"",'الإعدادات'!$B$4-G661)</f>
        <v/>
      </c>
      <c r="O661" s="6">
        <f>IF(A661&amp;""="","",IF(NOT(ISNUMBER(K661)),"خدمة غير مسعّرة",IF(H661="تم التسليم",IF(M661&gt;0,"مسلّم وعليه متبقي",""),IF(N661="","",IF(H661="جاهز",IF(N661&gt;='الإعدادات'!$B$5,"متأخر الاستلام",""),IF(N661&gt;0,"متأخر الغسيل",""))))))</f>
        <v/>
      </c>
      <c r="P661" s="18">
        <f>IF(O661="متأخر الاستلام",COUNTIFS($O$6:$O$1505,"متأخر الاستلام",$N$6:$N$1505,"&gt;"&amp;N661)+COUNTIFS($O$6:O661,"متأخر الاستلام",$N$6:N661,N661),"")</f>
        <v/>
      </c>
    </row>
    <row r="662">
      <c r="A662" s="5" t="n"/>
      <c r="B662" s="13" t="n"/>
      <c r="C662" s="5" t="n"/>
      <c r="D662" s="20" t="n"/>
      <c r="E662" s="5" t="n"/>
      <c r="F662" s="14" t="n"/>
      <c r="G662" s="13" t="n"/>
      <c r="H662" s="5" t="n"/>
      <c r="I662" s="17" t="n"/>
      <c r="J662" s="5" t="n"/>
      <c r="K662" s="19">
        <f>IF(A662&amp;""="","",IFERROR(INDEX('الخدمات'!$B$6:$B$55,MATCH(E662&amp;"",'الخدمات'!$A$6:$A$55,0)),"غير مسعّرة"))</f>
        <v/>
      </c>
      <c r="L662" s="19">
        <f>IF(ISNUMBER(K662),ROUND(N(F662)*K662,2),"")</f>
        <v/>
      </c>
      <c r="M662" s="19">
        <f>IF(L662="","",ROUND(L662-N(I662),2))</f>
        <v/>
      </c>
      <c r="N662" s="18">
        <f>IF(OR(A662&amp;""="",H662="تم التسليم",NOT(ISNUMBER(G662))),"",'الإعدادات'!$B$4-G662)</f>
        <v/>
      </c>
      <c r="O662" s="6">
        <f>IF(A662&amp;""="","",IF(NOT(ISNUMBER(K662)),"خدمة غير مسعّرة",IF(H662="تم التسليم",IF(M662&gt;0,"مسلّم وعليه متبقي",""),IF(N662="","",IF(H662="جاهز",IF(N662&gt;='الإعدادات'!$B$5,"متأخر الاستلام",""),IF(N662&gt;0,"متأخر الغسيل",""))))))</f>
        <v/>
      </c>
      <c r="P662" s="18">
        <f>IF(O662="متأخر الاستلام",COUNTIFS($O$6:$O$1505,"متأخر الاستلام",$N$6:$N$1505,"&gt;"&amp;N662)+COUNTIFS($O$6:O662,"متأخر الاستلام",$N$6:N662,N662),"")</f>
        <v/>
      </c>
    </row>
    <row r="663">
      <c r="A663" s="5" t="n"/>
      <c r="B663" s="13" t="n"/>
      <c r="C663" s="5" t="n"/>
      <c r="D663" s="20" t="n"/>
      <c r="E663" s="5" t="n"/>
      <c r="F663" s="14" t="n"/>
      <c r="G663" s="13" t="n"/>
      <c r="H663" s="5" t="n"/>
      <c r="I663" s="17" t="n"/>
      <c r="J663" s="5" t="n"/>
      <c r="K663" s="19">
        <f>IF(A663&amp;""="","",IFERROR(INDEX('الخدمات'!$B$6:$B$55,MATCH(E663&amp;"",'الخدمات'!$A$6:$A$55,0)),"غير مسعّرة"))</f>
        <v/>
      </c>
      <c r="L663" s="19">
        <f>IF(ISNUMBER(K663),ROUND(N(F663)*K663,2),"")</f>
        <v/>
      </c>
      <c r="M663" s="19">
        <f>IF(L663="","",ROUND(L663-N(I663),2))</f>
        <v/>
      </c>
      <c r="N663" s="18">
        <f>IF(OR(A663&amp;""="",H663="تم التسليم",NOT(ISNUMBER(G663))),"",'الإعدادات'!$B$4-G663)</f>
        <v/>
      </c>
      <c r="O663" s="6">
        <f>IF(A663&amp;""="","",IF(NOT(ISNUMBER(K663)),"خدمة غير مسعّرة",IF(H663="تم التسليم",IF(M663&gt;0,"مسلّم وعليه متبقي",""),IF(N663="","",IF(H663="جاهز",IF(N663&gt;='الإعدادات'!$B$5,"متأخر الاستلام",""),IF(N663&gt;0,"متأخر الغسيل",""))))))</f>
        <v/>
      </c>
      <c r="P663" s="18">
        <f>IF(O663="متأخر الاستلام",COUNTIFS($O$6:$O$1505,"متأخر الاستلام",$N$6:$N$1505,"&gt;"&amp;N663)+COUNTIFS($O$6:O663,"متأخر الاستلام",$N$6:N663,N663),"")</f>
        <v/>
      </c>
    </row>
    <row r="664">
      <c r="A664" s="5" t="n"/>
      <c r="B664" s="13" t="n"/>
      <c r="C664" s="5" t="n"/>
      <c r="D664" s="20" t="n"/>
      <c r="E664" s="5" t="n"/>
      <c r="F664" s="14" t="n"/>
      <c r="G664" s="13" t="n"/>
      <c r="H664" s="5" t="n"/>
      <c r="I664" s="17" t="n"/>
      <c r="J664" s="5" t="n"/>
      <c r="K664" s="19">
        <f>IF(A664&amp;""="","",IFERROR(INDEX('الخدمات'!$B$6:$B$55,MATCH(E664&amp;"",'الخدمات'!$A$6:$A$55,0)),"غير مسعّرة"))</f>
        <v/>
      </c>
      <c r="L664" s="19">
        <f>IF(ISNUMBER(K664),ROUND(N(F664)*K664,2),"")</f>
        <v/>
      </c>
      <c r="M664" s="19">
        <f>IF(L664="","",ROUND(L664-N(I664),2))</f>
        <v/>
      </c>
      <c r="N664" s="18">
        <f>IF(OR(A664&amp;""="",H664="تم التسليم",NOT(ISNUMBER(G664))),"",'الإعدادات'!$B$4-G664)</f>
        <v/>
      </c>
      <c r="O664" s="6">
        <f>IF(A664&amp;""="","",IF(NOT(ISNUMBER(K664)),"خدمة غير مسعّرة",IF(H664="تم التسليم",IF(M664&gt;0,"مسلّم وعليه متبقي",""),IF(N664="","",IF(H664="جاهز",IF(N664&gt;='الإعدادات'!$B$5,"متأخر الاستلام",""),IF(N664&gt;0,"متأخر الغسيل",""))))))</f>
        <v/>
      </c>
      <c r="P664" s="18">
        <f>IF(O664="متأخر الاستلام",COUNTIFS($O$6:$O$1505,"متأخر الاستلام",$N$6:$N$1505,"&gt;"&amp;N664)+COUNTIFS($O$6:O664,"متأخر الاستلام",$N$6:N664,N664),"")</f>
        <v/>
      </c>
    </row>
    <row r="665">
      <c r="A665" s="5" t="n"/>
      <c r="B665" s="13" t="n"/>
      <c r="C665" s="5" t="n"/>
      <c r="D665" s="20" t="n"/>
      <c r="E665" s="5" t="n"/>
      <c r="F665" s="14" t="n"/>
      <c r="G665" s="13" t="n"/>
      <c r="H665" s="5" t="n"/>
      <c r="I665" s="17" t="n"/>
      <c r="J665" s="5" t="n"/>
      <c r="K665" s="19">
        <f>IF(A665&amp;""="","",IFERROR(INDEX('الخدمات'!$B$6:$B$55,MATCH(E665&amp;"",'الخدمات'!$A$6:$A$55,0)),"غير مسعّرة"))</f>
        <v/>
      </c>
      <c r="L665" s="19">
        <f>IF(ISNUMBER(K665),ROUND(N(F665)*K665,2),"")</f>
        <v/>
      </c>
      <c r="M665" s="19">
        <f>IF(L665="","",ROUND(L665-N(I665),2))</f>
        <v/>
      </c>
      <c r="N665" s="18">
        <f>IF(OR(A665&amp;""="",H665="تم التسليم",NOT(ISNUMBER(G665))),"",'الإعدادات'!$B$4-G665)</f>
        <v/>
      </c>
      <c r="O665" s="6">
        <f>IF(A665&amp;""="","",IF(NOT(ISNUMBER(K665)),"خدمة غير مسعّرة",IF(H665="تم التسليم",IF(M665&gt;0,"مسلّم وعليه متبقي",""),IF(N665="","",IF(H665="جاهز",IF(N665&gt;='الإعدادات'!$B$5,"متأخر الاستلام",""),IF(N665&gt;0,"متأخر الغسيل",""))))))</f>
        <v/>
      </c>
      <c r="P665" s="18">
        <f>IF(O665="متأخر الاستلام",COUNTIFS($O$6:$O$1505,"متأخر الاستلام",$N$6:$N$1505,"&gt;"&amp;N665)+COUNTIFS($O$6:O665,"متأخر الاستلام",$N$6:N665,N665),"")</f>
        <v/>
      </c>
    </row>
    <row r="666">
      <c r="A666" s="5" t="n"/>
      <c r="B666" s="13" t="n"/>
      <c r="C666" s="5" t="n"/>
      <c r="D666" s="20" t="n"/>
      <c r="E666" s="5" t="n"/>
      <c r="F666" s="14" t="n"/>
      <c r="G666" s="13" t="n"/>
      <c r="H666" s="5" t="n"/>
      <c r="I666" s="17" t="n"/>
      <c r="J666" s="5" t="n"/>
      <c r="K666" s="19">
        <f>IF(A666&amp;""="","",IFERROR(INDEX('الخدمات'!$B$6:$B$55,MATCH(E666&amp;"",'الخدمات'!$A$6:$A$55,0)),"غير مسعّرة"))</f>
        <v/>
      </c>
      <c r="L666" s="19">
        <f>IF(ISNUMBER(K666),ROUND(N(F666)*K666,2),"")</f>
        <v/>
      </c>
      <c r="M666" s="19">
        <f>IF(L666="","",ROUND(L666-N(I666),2))</f>
        <v/>
      </c>
      <c r="N666" s="18">
        <f>IF(OR(A666&amp;""="",H666="تم التسليم",NOT(ISNUMBER(G666))),"",'الإعدادات'!$B$4-G666)</f>
        <v/>
      </c>
      <c r="O666" s="6">
        <f>IF(A666&amp;""="","",IF(NOT(ISNUMBER(K666)),"خدمة غير مسعّرة",IF(H666="تم التسليم",IF(M666&gt;0,"مسلّم وعليه متبقي",""),IF(N666="","",IF(H666="جاهز",IF(N666&gt;='الإعدادات'!$B$5,"متأخر الاستلام",""),IF(N666&gt;0,"متأخر الغسيل",""))))))</f>
        <v/>
      </c>
      <c r="P666" s="18">
        <f>IF(O666="متأخر الاستلام",COUNTIFS($O$6:$O$1505,"متأخر الاستلام",$N$6:$N$1505,"&gt;"&amp;N666)+COUNTIFS($O$6:O666,"متأخر الاستلام",$N$6:N666,N666),"")</f>
        <v/>
      </c>
    </row>
    <row r="667">
      <c r="A667" s="5" t="n"/>
      <c r="B667" s="13" t="n"/>
      <c r="C667" s="5" t="n"/>
      <c r="D667" s="20" t="n"/>
      <c r="E667" s="5" t="n"/>
      <c r="F667" s="14" t="n"/>
      <c r="G667" s="13" t="n"/>
      <c r="H667" s="5" t="n"/>
      <c r="I667" s="17" t="n"/>
      <c r="J667" s="5" t="n"/>
      <c r="K667" s="19">
        <f>IF(A667&amp;""="","",IFERROR(INDEX('الخدمات'!$B$6:$B$55,MATCH(E667&amp;"",'الخدمات'!$A$6:$A$55,0)),"غير مسعّرة"))</f>
        <v/>
      </c>
      <c r="L667" s="19">
        <f>IF(ISNUMBER(K667),ROUND(N(F667)*K667,2),"")</f>
        <v/>
      </c>
      <c r="M667" s="19">
        <f>IF(L667="","",ROUND(L667-N(I667),2))</f>
        <v/>
      </c>
      <c r="N667" s="18">
        <f>IF(OR(A667&amp;""="",H667="تم التسليم",NOT(ISNUMBER(G667))),"",'الإعدادات'!$B$4-G667)</f>
        <v/>
      </c>
      <c r="O667" s="6">
        <f>IF(A667&amp;""="","",IF(NOT(ISNUMBER(K667)),"خدمة غير مسعّرة",IF(H667="تم التسليم",IF(M667&gt;0,"مسلّم وعليه متبقي",""),IF(N667="","",IF(H667="جاهز",IF(N667&gt;='الإعدادات'!$B$5,"متأخر الاستلام",""),IF(N667&gt;0,"متأخر الغسيل",""))))))</f>
        <v/>
      </c>
      <c r="P667" s="18">
        <f>IF(O667="متأخر الاستلام",COUNTIFS($O$6:$O$1505,"متأخر الاستلام",$N$6:$N$1505,"&gt;"&amp;N667)+COUNTIFS($O$6:O667,"متأخر الاستلام",$N$6:N667,N667),"")</f>
        <v/>
      </c>
    </row>
    <row r="668">
      <c r="A668" s="5" t="n"/>
      <c r="B668" s="13" t="n"/>
      <c r="C668" s="5" t="n"/>
      <c r="D668" s="20" t="n"/>
      <c r="E668" s="5" t="n"/>
      <c r="F668" s="14" t="n"/>
      <c r="G668" s="13" t="n"/>
      <c r="H668" s="5" t="n"/>
      <c r="I668" s="17" t="n"/>
      <c r="J668" s="5" t="n"/>
      <c r="K668" s="19">
        <f>IF(A668&amp;""="","",IFERROR(INDEX('الخدمات'!$B$6:$B$55,MATCH(E668&amp;"",'الخدمات'!$A$6:$A$55,0)),"غير مسعّرة"))</f>
        <v/>
      </c>
      <c r="L668" s="19">
        <f>IF(ISNUMBER(K668),ROUND(N(F668)*K668,2),"")</f>
        <v/>
      </c>
      <c r="M668" s="19">
        <f>IF(L668="","",ROUND(L668-N(I668),2))</f>
        <v/>
      </c>
      <c r="N668" s="18">
        <f>IF(OR(A668&amp;""="",H668="تم التسليم",NOT(ISNUMBER(G668))),"",'الإعدادات'!$B$4-G668)</f>
        <v/>
      </c>
      <c r="O668" s="6">
        <f>IF(A668&amp;""="","",IF(NOT(ISNUMBER(K668)),"خدمة غير مسعّرة",IF(H668="تم التسليم",IF(M668&gt;0,"مسلّم وعليه متبقي",""),IF(N668="","",IF(H668="جاهز",IF(N668&gt;='الإعدادات'!$B$5,"متأخر الاستلام",""),IF(N668&gt;0,"متأخر الغسيل",""))))))</f>
        <v/>
      </c>
      <c r="P668" s="18">
        <f>IF(O668="متأخر الاستلام",COUNTIFS($O$6:$O$1505,"متأخر الاستلام",$N$6:$N$1505,"&gt;"&amp;N668)+COUNTIFS($O$6:O668,"متأخر الاستلام",$N$6:N668,N668),"")</f>
        <v/>
      </c>
    </row>
    <row r="669">
      <c r="A669" s="5" t="n"/>
      <c r="B669" s="13" t="n"/>
      <c r="C669" s="5" t="n"/>
      <c r="D669" s="20" t="n"/>
      <c r="E669" s="5" t="n"/>
      <c r="F669" s="14" t="n"/>
      <c r="G669" s="13" t="n"/>
      <c r="H669" s="5" t="n"/>
      <c r="I669" s="17" t="n"/>
      <c r="J669" s="5" t="n"/>
      <c r="K669" s="19">
        <f>IF(A669&amp;""="","",IFERROR(INDEX('الخدمات'!$B$6:$B$55,MATCH(E669&amp;"",'الخدمات'!$A$6:$A$55,0)),"غير مسعّرة"))</f>
        <v/>
      </c>
      <c r="L669" s="19">
        <f>IF(ISNUMBER(K669),ROUND(N(F669)*K669,2),"")</f>
        <v/>
      </c>
      <c r="M669" s="19">
        <f>IF(L669="","",ROUND(L669-N(I669),2))</f>
        <v/>
      </c>
      <c r="N669" s="18">
        <f>IF(OR(A669&amp;""="",H669="تم التسليم",NOT(ISNUMBER(G669))),"",'الإعدادات'!$B$4-G669)</f>
        <v/>
      </c>
      <c r="O669" s="6">
        <f>IF(A669&amp;""="","",IF(NOT(ISNUMBER(K669)),"خدمة غير مسعّرة",IF(H669="تم التسليم",IF(M669&gt;0,"مسلّم وعليه متبقي",""),IF(N669="","",IF(H669="جاهز",IF(N669&gt;='الإعدادات'!$B$5,"متأخر الاستلام",""),IF(N669&gt;0,"متأخر الغسيل",""))))))</f>
        <v/>
      </c>
      <c r="P669" s="18">
        <f>IF(O669="متأخر الاستلام",COUNTIFS($O$6:$O$1505,"متأخر الاستلام",$N$6:$N$1505,"&gt;"&amp;N669)+COUNTIFS($O$6:O669,"متأخر الاستلام",$N$6:N669,N669),"")</f>
        <v/>
      </c>
    </row>
    <row r="670">
      <c r="A670" s="5" t="n"/>
      <c r="B670" s="13" t="n"/>
      <c r="C670" s="5" t="n"/>
      <c r="D670" s="20" t="n"/>
      <c r="E670" s="5" t="n"/>
      <c r="F670" s="14" t="n"/>
      <c r="G670" s="13" t="n"/>
      <c r="H670" s="5" t="n"/>
      <c r="I670" s="17" t="n"/>
      <c r="J670" s="5" t="n"/>
      <c r="K670" s="19">
        <f>IF(A670&amp;""="","",IFERROR(INDEX('الخدمات'!$B$6:$B$55,MATCH(E670&amp;"",'الخدمات'!$A$6:$A$55,0)),"غير مسعّرة"))</f>
        <v/>
      </c>
      <c r="L670" s="19">
        <f>IF(ISNUMBER(K670),ROUND(N(F670)*K670,2),"")</f>
        <v/>
      </c>
      <c r="M670" s="19">
        <f>IF(L670="","",ROUND(L670-N(I670),2))</f>
        <v/>
      </c>
      <c r="N670" s="18">
        <f>IF(OR(A670&amp;""="",H670="تم التسليم",NOT(ISNUMBER(G670))),"",'الإعدادات'!$B$4-G670)</f>
        <v/>
      </c>
      <c r="O670" s="6">
        <f>IF(A670&amp;""="","",IF(NOT(ISNUMBER(K670)),"خدمة غير مسعّرة",IF(H670="تم التسليم",IF(M670&gt;0,"مسلّم وعليه متبقي",""),IF(N670="","",IF(H670="جاهز",IF(N670&gt;='الإعدادات'!$B$5,"متأخر الاستلام",""),IF(N670&gt;0,"متأخر الغسيل",""))))))</f>
        <v/>
      </c>
      <c r="P670" s="18">
        <f>IF(O670="متأخر الاستلام",COUNTIFS($O$6:$O$1505,"متأخر الاستلام",$N$6:$N$1505,"&gt;"&amp;N670)+COUNTIFS($O$6:O670,"متأخر الاستلام",$N$6:N670,N670),"")</f>
        <v/>
      </c>
    </row>
    <row r="671">
      <c r="A671" s="5" t="n"/>
      <c r="B671" s="13" t="n"/>
      <c r="C671" s="5" t="n"/>
      <c r="D671" s="20" t="n"/>
      <c r="E671" s="5" t="n"/>
      <c r="F671" s="14" t="n"/>
      <c r="G671" s="13" t="n"/>
      <c r="H671" s="5" t="n"/>
      <c r="I671" s="17" t="n"/>
      <c r="J671" s="5" t="n"/>
      <c r="K671" s="19">
        <f>IF(A671&amp;""="","",IFERROR(INDEX('الخدمات'!$B$6:$B$55,MATCH(E671&amp;"",'الخدمات'!$A$6:$A$55,0)),"غير مسعّرة"))</f>
        <v/>
      </c>
      <c r="L671" s="19">
        <f>IF(ISNUMBER(K671),ROUND(N(F671)*K671,2),"")</f>
        <v/>
      </c>
      <c r="M671" s="19">
        <f>IF(L671="","",ROUND(L671-N(I671),2))</f>
        <v/>
      </c>
      <c r="N671" s="18">
        <f>IF(OR(A671&amp;""="",H671="تم التسليم",NOT(ISNUMBER(G671))),"",'الإعدادات'!$B$4-G671)</f>
        <v/>
      </c>
      <c r="O671" s="6">
        <f>IF(A671&amp;""="","",IF(NOT(ISNUMBER(K671)),"خدمة غير مسعّرة",IF(H671="تم التسليم",IF(M671&gt;0,"مسلّم وعليه متبقي",""),IF(N671="","",IF(H671="جاهز",IF(N671&gt;='الإعدادات'!$B$5,"متأخر الاستلام",""),IF(N671&gt;0,"متأخر الغسيل",""))))))</f>
        <v/>
      </c>
      <c r="P671" s="18">
        <f>IF(O671="متأخر الاستلام",COUNTIFS($O$6:$O$1505,"متأخر الاستلام",$N$6:$N$1505,"&gt;"&amp;N671)+COUNTIFS($O$6:O671,"متأخر الاستلام",$N$6:N671,N671),"")</f>
        <v/>
      </c>
    </row>
    <row r="672">
      <c r="A672" s="5" t="n"/>
      <c r="B672" s="13" t="n"/>
      <c r="C672" s="5" t="n"/>
      <c r="D672" s="20" t="n"/>
      <c r="E672" s="5" t="n"/>
      <c r="F672" s="14" t="n"/>
      <c r="G672" s="13" t="n"/>
      <c r="H672" s="5" t="n"/>
      <c r="I672" s="17" t="n"/>
      <c r="J672" s="5" t="n"/>
      <c r="K672" s="19">
        <f>IF(A672&amp;""="","",IFERROR(INDEX('الخدمات'!$B$6:$B$55,MATCH(E672&amp;"",'الخدمات'!$A$6:$A$55,0)),"غير مسعّرة"))</f>
        <v/>
      </c>
      <c r="L672" s="19">
        <f>IF(ISNUMBER(K672),ROUND(N(F672)*K672,2),"")</f>
        <v/>
      </c>
      <c r="M672" s="19">
        <f>IF(L672="","",ROUND(L672-N(I672),2))</f>
        <v/>
      </c>
      <c r="N672" s="18">
        <f>IF(OR(A672&amp;""="",H672="تم التسليم",NOT(ISNUMBER(G672))),"",'الإعدادات'!$B$4-G672)</f>
        <v/>
      </c>
      <c r="O672" s="6">
        <f>IF(A672&amp;""="","",IF(NOT(ISNUMBER(K672)),"خدمة غير مسعّرة",IF(H672="تم التسليم",IF(M672&gt;0,"مسلّم وعليه متبقي",""),IF(N672="","",IF(H672="جاهز",IF(N672&gt;='الإعدادات'!$B$5,"متأخر الاستلام",""),IF(N672&gt;0,"متأخر الغسيل",""))))))</f>
        <v/>
      </c>
      <c r="P672" s="18">
        <f>IF(O672="متأخر الاستلام",COUNTIFS($O$6:$O$1505,"متأخر الاستلام",$N$6:$N$1505,"&gt;"&amp;N672)+COUNTIFS($O$6:O672,"متأخر الاستلام",$N$6:N672,N672),"")</f>
        <v/>
      </c>
    </row>
    <row r="673">
      <c r="A673" s="5" t="n"/>
      <c r="B673" s="13" t="n"/>
      <c r="C673" s="5" t="n"/>
      <c r="D673" s="20" t="n"/>
      <c r="E673" s="5" t="n"/>
      <c r="F673" s="14" t="n"/>
      <c r="G673" s="13" t="n"/>
      <c r="H673" s="5" t="n"/>
      <c r="I673" s="17" t="n"/>
      <c r="J673" s="5" t="n"/>
      <c r="K673" s="19">
        <f>IF(A673&amp;""="","",IFERROR(INDEX('الخدمات'!$B$6:$B$55,MATCH(E673&amp;"",'الخدمات'!$A$6:$A$55,0)),"غير مسعّرة"))</f>
        <v/>
      </c>
      <c r="L673" s="19">
        <f>IF(ISNUMBER(K673),ROUND(N(F673)*K673,2),"")</f>
        <v/>
      </c>
      <c r="M673" s="19">
        <f>IF(L673="","",ROUND(L673-N(I673),2))</f>
        <v/>
      </c>
      <c r="N673" s="18">
        <f>IF(OR(A673&amp;""="",H673="تم التسليم",NOT(ISNUMBER(G673))),"",'الإعدادات'!$B$4-G673)</f>
        <v/>
      </c>
      <c r="O673" s="6">
        <f>IF(A673&amp;""="","",IF(NOT(ISNUMBER(K673)),"خدمة غير مسعّرة",IF(H673="تم التسليم",IF(M673&gt;0,"مسلّم وعليه متبقي",""),IF(N673="","",IF(H673="جاهز",IF(N673&gt;='الإعدادات'!$B$5,"متأخر الاستلام",""),IF(N673&gt;0,"متأخر الغسيل",""))))))</f>
        <v/>
      </c>
      <c r="P673" s="18">
        <f>IF(O673="متأخر الاستلام",COUNTIFS($O$6:$O$1505,"متأخر الاستلام",$N$6:$N$1505,"&gt;"&amp;N673)+COUNTIFS($O$6:O673,"متأخر الاستلام",$N$6:N673,N673),"")</f>
        <v/>
      </c>
    </row>
    <row r="674">
      <c r="A674" s="5" t="n"/>
      <c r="B674" s="13" t="n"/>
      <c r="C674" s="5" t="n"/>
      <c r="D674" s="20" t="n"/>
      <c r="E674" s="5" t="n"/>
      <c r="F674" s="14" t="n"/>
      <c r="G674" s="13" t="n"/>
      <c r="H674" s="5" t="n"/>
      <c r="I674" s="17" t="n"/>
      <c r="J674" s="5" t="n"/>
      <c r="K674" s="19">
        <f>IF(A674&amp;""="","",IFERROR(INDEX('الخدمات'!$B$6:$B$55,MATCH(E674&amp;"",'الخدمات'!$A$6:$A$55,0)),"غير مسعّرة"))</f>
        <v/>
      </c>
      <c r="L674" s="19">
        <f>IF(ISNUMBER(K674),ROUND(N(F674)*K674,2),"")</f>
        <v/>
      </c>
      <c r="M674" s="19">
        <f>IF(L674="","",ROUND(L674-N(I674),2))</f>
        <v/>
      </c>
      <c r="N674" s="18">
        <f>IF(OR(A674&amp;""="",H674="تم التسليم",NOT(ISNUMBER(G674))),"",'الإعدادات'!$B$4-G674)</f>
        <v/>
      </c>
      <c r="O674" s="6">
        <f>IF(A674&amp;""="","",IF(NOT(ISNUMBER(K674)),"خدمة غير مسعّرة",IF(H674="تم التسليم",IF(M674&gt;0,"مسلّم وعليه متبقي",""),IF(N674="","",IF(H674="جاهز",IF(N674&gt;='الإعدادات'!$B$5,"متأخر الاستلام",""),IF(N674&gt;0,"متأخر الغسيل",""))))))</f>
        <v/>
      </c>
      <c r="P674" s="18">
        <f>IF(O674="متأخر الاستلام",COUNTIFS($O$6:$O$1505,"متأخر الاستلام",$N$6:$N$1505,"&gt;"&amp;N674)+COUNTIFS($O$6:O674,"متأخر الاستلام",$N$6:N674,N674),"")</f>
        <v/>
      </c>
    </row>
    <row r="675">
      <c r="A675" s="5" t="n"/>
      <c r="B675" s="13" t="n"/>
      <c r="C675" s="5" t="n"/>
      <c r="D675" s="20" t="n"/>
      <c r="E675" s="5" t="n"/>
      <c r="F675" s="14" t="n"/>
      <c r="G675" s="13" t="n"/>
      <c r="H675" s="5" t="n"/>
      <c r="I675" s="17" t="n"/>
      <c r="J675" s="5" t="n"/>
      <c r="K675" s="19">
        <f>IF(A675&amp;""="","",IFERROR(INDEX('الخدمات'!$B$6:$B$55,MATCH(E675&amp;"",'الخدمات'!$A$6:$A$55,0)),"غير مسعّرة"))</f>
        <v/>
      </c>
      <c r="L675" s="19">
        <f>IF(ISNUMBER(K675),ROUND(N(F675)*K675,2),"")</f>
        <v/>
      </c>
      <c r="M675" s="19">
        <f>IF(L675="","",ROUND(L675-N(I675),2))</f>
        <v/>
      </c>
      <c r="N675" s="18">
        <f>IF(OR(A675&amp;""="",H675="تم التسليم",NOT(ISNUMBER(G675))),"",'الإعدادات'!$B$4-G675)</f>
        <v/>
      </c>
      <c r="O675" s="6">
        <f>IF(A675&amp;""="","",IF(NOT(ISNUMBER(K675)),"خدمة غير مسعّرة",IF(H675="تم التسليم",IF(M675&gt;0,"مسلّم وعليه متبقي",""),IF(N675="","",IF(H675="جاهز",IF(N675&gt;='الإعدادات'!$B$5,"متأخر الاستلام",""),IF(N675&gt;0,"متأخر الغسيل",""))))))</f>
        <v/>
      </c>
      <c r="P675" s="18">
        <f>IF(O675="متأخر الاستلام",COUNTIFS($O$6:$O$1505,"متأخر الاستلام",$N$6:$N$1505,"&gt;"&amp;N675)+COUNTIFS($O$6:O675,"متأخر الاستلام",$N$6:N675,N675),"")</f>
        <v/>
      </c>
    </row>
    <row r="676">
      <c r="A676" s="5" t="n"/>
      <c r="B676" s="13" t="n"/>
      <c r="C676" s="5" t="n"/>
      <c r="D676" s="20" t="n"/>
      <c r="E676" s="5" t="n"/>
      <c r="F676" s="14" t="n"/>
      <c r="G676" s="13" t="n"/>
      <c r="H676" s="5" t="n"/>
      <c r="I676" s="17" t="n"/>
      <c r="J676" s="5" t="n"/>
      <c r="K676" s="19">
        <f>IF(A676&amp;""="","",IFERROR(INDEX('الخدمات'!$B$6:$B$55,MATCH(E676&amp;"",'الخدمات'!$A$6:$A$55,0)),"غير مسعّرة"))</f>
        <v/>
      </c>
      <c r="L676" s="19">
        <f>IF(ISNUMBER(K676),ROUND(N(F676)*K676,2),"")</f>
        <v/>
      </c>
      <c r="M676" s="19">
        <f>IF(L676="","",ROUND(L676-N(I676),2))</f>
        <v/>
      </c>
      <c r="N676" s="18">
        <f>IF(OR(A676&amp;""="",H676="تم التسليم",NOT(ISNUMBER(G676))),"",'الإعدادات'!$B$4-G676)</f>
        <v/>
      </c>
      <c r="O676" s="6">
        <f>IF(A676&amp;""="","",IF(NOT(ISNUMBER(K676)),"خدمة غير مسعّرة",IF(H676="تم التسليم",IF(M676&gt;0,"مسلّم وعليه متبقي",""),IF(N676="","",IF(H676="جاهز",IF(N676&gt;='الإعدادات'!$B$5,"متأخر الاستلام",""),IF(N676&gt;0,"متأخر الغسيل",""))))))</f>
        <v/>
      </c>
      <c r="P676" s="18">
        <f>IF(O676="متأخر الاستلام",COUNTIFS($O$6:$O$1505,"متأخر الاستلام",$N$6:$N$1505,"&gt;"&amp;N676)+COUNTIFS($O$6:O676,"متأخر الاستلام",$N$6:N676,N676),"")</f>
        <v/>
      </c>
    </row>
    <row r="677">
      <c r="A677" s="5" t="n"/>
      <c r="B677" s="13" t="n"/>
      <c r="C677" s="5" t="n"/>
      <c r="D677" s="20" t="n"/>
      <c r="E677" s="5" t="n"/>
      <c r="F677" s="14" t="n"/>
      <c r="G677" s="13" t="n"/>
      <c r="H677" s="5" t="n"/>
      <c r="I677" s="17" t="n"/>
      <c r="J677" s="5" t="n"/>
      <c r="K677" s="19">
        <f>IF(A677&amp;""="","",IFERROR(INDEX('الخدمات'!$B$6:$B$55,MATCH(E677&amp;"",'الخدمات'!$A$6:$A$55,0)),"غير مسعّرة"))</f>
        <v/>
      </c>
      <c r="L677" s="19">
        <f>IF(ISNUMBER(K677),ROUND(N(F677)*K677,2),"")</f>
        <v/>
      </c>
      <c r="M677" s="19">
        <f>IF(L677="","",ROUND(L677-N(I677),2))</f>
        <v/>
      </c>
      <c r="N677" s="18">
        <f>IF(OR(A677&amp;""="",H677="تم التسليم",NOT(ISNUMBER(G677))),"",'الإعدادات'!$B$4-G677)</f>
        <v/>
      </c>
      <c r="O677" s="6">
        <f>IF(A677&amp;""="","",IF(NOT(ISNUMBER(K677)),"خدمة غير مسعّرة",IF(H677="تم التسليم",IF(M677&gt;0,"مسلّم وعليه متبقي",""),IF(N677="","",IF(H677="جاهز",IF(N677&gt;='الإعدادات'!$B$5,"متأخر الاستلام",""),IF(N677&gt;0,"متأخر الغسيل",""))))))</f>
        <v/>
      </c>
      <c r="P677" s="18">
        <f>IF(O677="متأخر الاستلام",COUNTIFS($O$6:$O$1505,"متأخر الاستلام",$N$6:$N$1505,"&gt;"&amp;N677)+COUNTIFS($O$6:O677,"متأخر الاستلام",$N$6:N677,N677),"")</f>
        <v/>
      </c>
    </row>
    <row r="678">
      <c r="A678" s="5" t="n"/>
      <c r="B678" s="13" t="n"/>
      <c r="C678" s="5" t="n"/>
      <c r="D678" s="20" t="n"/>
      <c r="E678" s="5" t="n"/>
      <c r="F678" s="14" t="n"/>
      <c r="G678" s="13" t="n"/>
      <c r="H678" s="5" t="n"/>
      <c r="I678" s="17" t="n"/>
      <c r="J678" s="5" t="n"/>
      <c r="K678" s="19">
        <f>IF(A678&amp;""="","",IFERROR(INDEX('الخدمات'!$B$6:$B$55,MATCH(E678&amp;"",'الخدمات'!$A$6:$A$55,0)),"غير مسعّرة"))</f>
        <v/>
      </c>
      <c r="L678" s="19">
        <f>IF(ISNUMBER(K678),ROUND(N(F678)*K678,2),"")</f>
        <v/>
      </c>
      <c r="M678" s="19">
        <f>IF(L678="","",ROUND(L678-N(I678),2))</f>
        <v/>
      </c>
      <c r="N678" s="18">
        <f>IF(OR(A678&amp;""="",H678="تم التسليم",NOT(ISNUMBER(G678))),"",'الإعدادات'!$B$4-G678)</f>
        <v/>
      </c>
      <c r="O678" s="6">
        <f>IF(A678&amp;""="","",IF(NOT(ISNUMBER(K678)),"خدمة غير مسعّرة",IF(H678="تم التسليم",IF(M678&gt;0,"مسلّم وعليه متبقي",""),IF(N678="","",IF(H678="جاهز",IF(N678&gt;='الإعدادات'!$B$5,"متأخر الاستلام",""),IF(N678&gt;0,"متأخر الغسيل",""))))))</f>
        <v/>
      </c>
      <c r="P678" s="18">
        <f>IF(O678="متأخر الاستلام",COUNTIFS($O$6:$O$1505,"متأخر الاستلام",$N$6:$N$1505,"&gt;"&amp;N678)+COUNTIFS($O$6:O678,"متأخر الاستلام",$N$6:N678,N678),"")</f>
        <v/>
      </c>
    </row>
    <row r="679">
      <c r="A679" s="5" t="n"/>
      <c r="B679" s="13" t="n"/>
      <c r="C679" s="5" t="n"/>
      <c r="D679" s="20" t="n"/>
      <c r="E679" s="5" t="n"/>
      <c r="F679" s="14" t="n"/>
      <c r="G679" s="13" t="n"/>
      <c r="H679" s="5" t="n"/>
      <c r="I679" s="17" t="n"/>
      <c r="J679" s="5" t="n"/>
      <c r="K679" s="19">
        <f>IF(A679&amp;""="","",IFERROR(INDEX('الخدمات'!$B$6:$B$55,MATCH(E679&amp;"",'الخدمات'!$A$6:$A$55,0)),"غير مسعّرة"))</f>
        <v/>
      </c>
      <c r="L679" s="19">
        <f>IF(ISNUMBER(K679),ROUND(N(F679)*K679,2),"")</f>
        <v/>
      </c>
      <c r="M679" s="19">
        <f>IF(L679="","",ROUND(L679-N(I679),2))</f>
        <v/>
      </c>
      <c r="N679" s="18">
        <f>IF(OR(A679&amp;""="",H679="تم التسليم",NOT(ISNUMBER(G679))),"",'الإعدادات'!$B$4-G679)</f>
        <v/>
      </c>
      <c r="O679" s="6">
        <f>IF(A679&amp;""="","",IF(NOT(ISNUMBER(K679)),"خدمة غير مسعّرة",IF(H679="تم التسليم",IF(M679&gt;0,"مسلّم وعليه متبقي",""),IF(N679="","",IF(H679="جاهز",IF(N679&gt;='الإعدادات'!$B$5,"متأخر الاستلام",""),IF(N679&gt;0,"متأخر الغسيل",""))))))</f>
        <v/>
      </c>
      <c r="P679" s="18">
        <f>IF(O679="متأخر الاستلام",COUNTIFS($O$6:$O$1505,"متأخر الاستلام",$N$6:$N$1505,"&gt;"&amp;N679)+COUNTIFS($O$6:O679,"متأخر الاستلام",$N$6:N679,N679),"")</f>
        <v/>
      </c>
    </row>
    <row r="680">
      <c r="A680" s="5" t="n"/>
      <c r="B680" s="13" t="n"/>
      <c r="C680" s="5" t="n"/>
      <c r="D680" s="20" t="n"/>
      <c r="E680" s="5" t="n"/>
      <c r="F680" s="14" t="n"/>
      <c r="G680" s="13" t="n"/>
      <c r="H680" s="5" t="n"/>
      <c r="I680" s="17" t="n"/>
      <c r="J680" s="5" t="n"/>
      <c r="K680" s="19">
        <f>IF(A680&amp;""="","",IFERROR(INDEX('الخدمات'!$B$6:$B$55,MATCH(E680&amp;"",'الخدمات'!$A$6:$A$55,0)),"غير مسعّرة"))</f>
        <v/>
      </c>
      <c r="L680" s="19">
        <f>IF(ISNUMBER(K680),ROUND(N(F680)*K680,2),"")</f>
        <v/>
      </c>
      <c r="M680" s="19">
        <f>IF(L680="","",ROUND(L680-N(I680),2))</f>
        <v/>
      </c>
      <c r="N680" s="18">
        <f>IF(OR(A680&amp;""="",H680="تم التسليم",NOT(ISNUMBER(G680))),"",'الإعدادات'!$B$4-G680)</f>
        <v/>
      </c>
      <c r="O680" s="6">
        <f>IF(A680&amp;""="","",IF(NOT(ISNUMBER(K680)),"خدمة غير مسعّرة",IF(H680="تم التسليم",IF(M680&gt;0,"مسلّم وعليه متبقي",""),IF(N680="","",IF(H680="جاهز",IF(N680&gt;='الإعدادات'!$B$5,"متأخر الاستلام",""),IF(N680&gt;0,"متأخر الغسيل",""))))))</f>
        <v/>
      </c>
      <c r="P680" s="18">
        <f>IF(O680="متأخر الاستلام",COUNTIFS($O$6:$O$1505,"متأخر الاستلام",$N$6:$N$1505,"&gt;"&amp;N680)+COUNTIFS($O$6:O680,"متأخر الاستلام",$N$6:N680,N680),"")</f>
        <v/>
      </c>
    </row>
    <row r="681">
      <c r="A681" s="5" t="n"/>
      <c r="B681" s="13" t="n"/>
      <c r="C681" s="5" t="n"/>
      <c r="D681" s="20" t="n"/>
      <c r="E681" s="5" t="n"/>
      <c r="F681" s="14" t="n"/>
      <c r="G681" s="13" t="n"/>
      <c r="H681" s="5" t="n"/>
      <c r="I681" s="17" t="n"/>
      <c r="J681" s="5" t="n"/>
      <c r="K681" s="19">
        <f>IF(A681&amp;""="","",IFERROR(INDEX('الخدمات'!$B$6:$B$55,MATCH(E681&amp;"",'الخدمات'!$A$6:$A$55,0)),"غير مسعّرة"))</f>
        <v/>
      </c>
      <c r="L681" s="19">
        <f>IF(ISNUMBER(K681),ROUND(N(F681)*K681,2),"")</f>
        <v/>
      </c>
      <c r="M681" s="19">
        <f>IF(L681="","",ROUND(L681-N(I681),2))</f>
        <v/>
      </c>
      <c r="N681" s="18">
        <f>IF(OR(A681&amp;""="",H681="تم التسليم",NOT(ISNUMBER(G681))),"",'الإعدادات'!$B$4-G681)</f>
        <v/>
      </c>
      <c r="O681" s="6">
        <f>IF(A681&amp;""="","",IF(NOT(ISNUMBER(K681)),"خدمة غير مسعّرة",IF(H681="تم التسليم",IF(M681&gt;0,"مسلّم وعليه متبقي",""),IF(N681="","",IF(H681="جاهز",IF(N681&gt;='الإعدادات'!$B$5,"متأخر الاستلام",""),IF(N681&gt;0,"متأخر الغسيل",""))))))</f>
        <v/>
      </c>
      <c r="P681" s="18">
        <f>IF(O681="متأخر الاستلام",COUNTIFS($O$6:$O$1505,"متأخر الاستلام",$N$6:$N$1505,"&gt;"&amp;N681)+COUNTIFS($O$6:O681,"متأخر الاستلام",$N$6:N681,N681),"")</f>
        <v/>
      </c>
    </row>
    <row r="682">
      <c r="A682" s="5" t="n"/>
      <c r="B682" s="13" t="n"/>
      <c r="C682" s="5" t="n"/>
      <c r="D682" s="20" t="n"/>
      <c r="E682" s="5" t="n"/>
      <c r="F682" s="14" t="n"/>
      <c r="G682" s="13" t="n"/>
      <c r="H682" s="5" t="n"/>
      <c r="I682" s="17" t="n"/>
      <c r="J682" s="5" t="n"/>
      <c r="K682" s="19">
        <f>IF(A682&amp;""="","",IFERROR(INDEX('الخدمات'!$B$6:$B$55,MATCH(E682&amp;"",'الخدمات'!$A$6:$A$55,0)),"غير مسعّرة"))</f>
        <v/>
      </c>
      <c r="L682" s="19">
        <f>IF(ISNUMBER(K682),ROUND(N(F682)*K682,2),"")</f>
        <v/>
      </c>
      <c r="M682" s="19">
        <f>IF(L682="","",ROUND(L682-N(I682),2))</f>
        <v/>
      </c>
      <c r="N682" s="18">
        <f>IF(OR(A682&amp;""="",H682="تم التسليم",NOT(ISNUMBER(G682))),"",'الإعدادات'!$B$4-G682)</f>
        <v/>
      </c>
      <c r="O682" s="6">
        <f>IF(A682&amp;""="","",IF(NOT(ISNUMBER(K682)),"خدمة غير مسعّرة",IF(H682="تم التسليم",IF(M682&gt;0,"مسلّم وعليه متبقي",""),IF(N682="","",IF(H682="جاهز",IF(N682&gt;='الإعدادات'!$B$5,"متأخر الاستلام",""),IF(N682&gt;0,"متأخر الغسيل",""))))))</f>
        <v/>
      </c>
      <c r="P682" s="18">
        <f>IF(O682="متأخر الاستلام",COUNTIFS($O$6:$O$1505,"متأخر الاستلام",$N$6:$N$1505,"&gt;"&amp;N682)+COUNTIFS($O$6:O682,"متأخر الاستلام",$N$6:N682,N682),"")</f>
        <v/>
      </c>
    </row>
    <row r="683">
      <c r="A683" s="5" t="n"/>
      <c r="B683" s="13" t="n"/>
      <c r="C683" s="5" t="n"/>
      <c r="D683" s="20" t="n"/>
      <c r="E683" s="5" t="n"/>
      <c r="F683" s="14" t="n"/>
      <c r="G683" s="13" t="n"/>
      <c r="H683" s="5" t="n"/>
      <c r="I683" s="17" t="n"/>
      <c r="J683" s="5" t="n"/>
      <c r="K683" s="19">
        <f>IF(A683&amp;""="","",IFERROR(INDEX('الخدمات'!$B$6:$B$55,MATCH(E683&amp;"",'الخدمات'!$A$6:$A$55,0)),"غير مسعّرة"))</f>
        <v/>
      </c>
      <c r="L683" s="19">
        <f>IF(ISNUMBER(K683),ROUND(N(F683)*K683,2),"")</f>
        <v/>
      </c>
      <c r="M683" s="19">
        <f>IF(L683="","",ROUND(L683-N(I683),2))</f>
        <v/>
      </c>
      <c r="N683" s="18">
        <f>IF(OR(A683&amp;""="",H683="تم التسليم",NOT(ISNUMBER(G683))),"",'الإعدادات'!$B$4-G683)</f>
        <v/>
      </c>
      <c r="O683" s="6">
        <f>IF(A683&amp;""="","",IF(NOT(ISNUMBER(K683)),"خدمة غير مسعّرة",IF(H683="تم التسليم",IF(M683&gt;0,"مسلّم وعليه متبقي",""),IF(N683="","",IF(H683="جاهز",IF(N683&gt;='الإعدادات'!$B$5,"متأخر الاستلام",""),IF(N683&gt;0,"متأخر الغسيل",""))))))</f>
        <v/>
      </c>
      <c r="P683" s="18">
        <f>IF(O683="متأخر الاستلام",COUNTIFS($O$6:$O$1505,"متأخر الاستلام",$N$6:$N$1505,"&gt;"&amp;N683)+COUNTIFS($O$6:O683,"متأخر الاستلام",$N$6:N683,N683),"")</f>
        <v/>
      </c>
    </row>
    <row r="684">
      <c r="A684" s="5" t="n"/>
      <c r="B684" s="13" t="n"/>
      <c r="C684" s="5" t="n"/>
      <c r="D684" s="20" t="n"/>
      <c r="E684" s="5" t="n"/>
      <c r="F684" s="14" t="n"/>
      <c r="G684" s="13" t="n"/>
      <c r="H684" s="5" t="n"/>
      <c r="I684" s="17" t="n"/>
      <c r="J684" s="5" t="n"/>
      <c r="K684" s="19">
        <f>IF(A684&amp;""="","",IFERROR(INDEX('الخدمات'!$B$6:$B$55,MATCH(E684&amp;"",'الخدمات'!$A$6:$A$55,0)),"غير مسعّرة"))</f>
        <v/>
      </c>
      <c r="L684" s="19">
        <f>IF(ISNUMBER(K684),ROUND(N(F684)*K684,2),"")</f>
        <v/>
      </c>
      <c r="M684" s="19">
        <f>IF(L684="","",ROUND(L684-N(I684),2))</f>
        <v/>
      </c>
      <c r="N684" s="18">
        <f>IF(OR(A684&amp;""="",H684="تم التسليم",NOT(ISNUMBER(G684))),"",'الإعدادات'!$B$4-G684)</f>
        <v/>
      </c>
      <c r="O684" s="6">
        <f>IF(A684&amp;""="","",IF(NOT(ISNUMBER(K684)),"خدمة غير مسعّرة",IF(H684="تم التسليم",IF(M684&gt;0,"مسلّم وعليه متبقي",""),IF(N684="","",IF(H684="جاهز",IF(N684&gt;='الإعدادات'!$B$5,"متأخر الاستلام",""),IF(N684&gt;0,"متأخر الغسيل",""))))))</f>
        <v/>
      </c>
      <c r="P684" s="18">
        <f>IF(O684="متأخر الاستلام",COUNTIFS($O$6:$O$1505,"متأخر الاستلام",$N$6:$N$1505,"&gt;"&amp;N684)+COUNTIFS($O$6:O684,"متأخر الاستلام",$N$6:N684,N684),"")</f>
        <v/>
      </c>
    </row>
    <row r="685">
      <c r="A685" s="5" t="n"/>
      <c r="B685" s="13" t="n"/>
      <c r="C685" s="5" t="n"/>
      <c r="D685" s="20" t="n"/>
      <c r="E685" s="5" t="n"/>
      <c r="F685" s="14" t="n"/>
      <c r="G685" s="13" t="n"/>
      <c r="H685" s="5" t="n"/>
      <c r="I685" s="17" t="n"/>
      <c r="J685" s="5" t="n"/>
      <c r="K685" s="19">
        <f>IF(A685&amp;""="","",IFERROR(INDEX('الخدمات'!$B$6:$B$55,MATCH(E685&amp;"",'الخدمات'!$A$6:$A$55,0)),"غير مسعّرة"))</f>
        <v/>
      </c>
      <c r="L685" s="19">
        <f>IF(ISNUMBER(K685),ROUND(N(F685)*K685,2),"")</f>
        <v/>
      </c>
      <c r="M685" s="19">
        <f>IF(L685="","",ROUND(L685-N(I685),2))</f>
        <v/>
      </c>
      <c r="N685" s="18">
        <f>IF(OR(A685&amp;""="",H685="تم التسليم",NOT(ISNUMBER(G685))),"",'الإعدادات'!$B$4-G685)</f>
        <v/>
      </c>
      <c r="O685" s="6">
        <f>IF(A685&amp;""="","",IF(NOT(ISNUMBER(K685)),"خدمة غير مسعّرة",IF(H685="تم التسليم",IF(M685&gt;0,"مسلّم وعليه متبقي",""),IF(N685="","",IF(H685="جاهز",IF(N685&gt;='الإعدادات'!$B$5,"متأخر الاستلام",""),IF(N685&gt;0,"متأخر الغسيل",""))))))</f>
        <v/>
      </c>
      <c r="P685" s="18">
        <f>IF(O685="متأخر الاستلام",COUNTIFS($O$6:$O$1505,"متأخر الاستلام",$N$6:$N$1505,"&gt;"&amp;N685)+COUNTIFS($O$6:O685,"متأخر الاستلام",$N$6:N685,N685),"")</f>
        <v/>
      </c>
    </row>
    <row r="686">
      <c r="A686" s="5" t="n"/>
      <c r="B686" s="13" t="n"/>
      <c r="C686" s="5" t="n"/>
      <c r="D686" s="20" t="n"/>
      <c r="E686" s="5" t="n"/>
      <c r="F686" s="14" t="n"/>
      <c r="G686" s="13" t="n"/>
      <c r="H686" s="5" t="n"/>
      <c r="I686" s="17" t="n"/>
      <c r="J686" s="5" t="n"/>
      <c r="K686" s="19">
        <f>IF(A686&amp;""="","",IFERROR(INDEX('الخدمات'!$B$6:$B$55,MATCH(E686&amp;"",'الخدمات'!$A$6:$A$55,0)),"غير مسعّرة"))</f>
        <v/>
      </c>
      <c r="L686" s="19">
        <f>IF(ISNUMBER(K686),ROUND(N(F686)*K686,2),"")</f>
        <v/>
      </c>
      <c r="M686" s="19">
        <f>IF(L686="","",ROUND(L686-N(I686),2))</f>
        <v/>
      </c>
      <c r="N686" s="18">
        <f>IF(OR(A686&amp;""="",H686="تم التسليم",NOT(ISNUMBER(G686))),"",'الإعدادات'!$B$4-G686)</f>
        <v/>
      </c>
      <c r="O686" s="6">
        <f>IF(A686&amp;""="","",IF(NOT(ISNUMBER(K686)),"خدمة غير مسعّرة",IF(H686="تم التسليم",IF(M686&gt;0,"مسلّم وعليه متبقي",""),IF(N686="","",IF(H686="جاهز",IF(N686&gt;='الإعدادات'!$B$5,"متأخر الاستلام",""),IF(N686&gt;0,"متأخر الغسيل",""))))))</f>
        <v/>
      </c>
      <c r="P686" s="18">
        <f>IF(O686="متأخر الاستلام",COUNTIFS($O$6:$O$1505,"متأخر الاستلام",$N$6:$N$1505,"&gt;"&amp;N686)+COUNTIFS($O$6:O686,"متأخر الاستلام",$N$6:N686,N686),"")</f>
        <v/>
      </c>
    </row>
    <row r="687">
      <c r="A687" s="5" t="n"/>
      <c r="B687" s="13" t="n"/>
      <c r="C687" s="5" t="n"/>
      <c r="D687" s="20" t="n"/>
      <c r="E687" s="5" t="n"/>
      <c r="F687" s="14" t="n"/>
      <c r="G687" s="13" t="n"/>
      <c r="H687" s="5" t="n"/>
      <c r="I687" s="17" t="n"/>
      <c r="J687" s="5" t="n"/>
      <c r="K687" s="19">
        <f>IF(A687&amp;""="","",IFERROR(INDEX('الخدمات'!$B$6:$B$55,MATCH(E687&amp;"",'الخدمات'!$A$6:$A$55,0)),"غير مسعّرة"))</f>
        <v/>
      </c>
      <c r="L687" s="19">
        <f>IF(ISNUMBER(K687),ROUND(N(F687)*K687,2),"")</f>
        <v/>
      </c>
      <c r="M687" s="19">
        <f>IF(L687="","",ROUND(L687-N(I687),2))</f>
        <v/>
      </c>
      <c r="N687" s="18">
        <f>IF(OR(A687&amp;""="",H687="تم التسليم",NOT(ISNUMBER(G687))),"",'الإعدادات'!$B$4-G687)</f>
        <v/>
      </c>
      <c r="O687" s="6">
        <f>IF(A687&amp;""="","",IF(NOT(ISNUMBER(K687)),"خدمة غير مسعّرة",IF(H687="تم التسليم",IF(M687&gt;0,"مسلّم وعليه متبقي",""),IF(N687="","",IF(H687="جاهز",IF(N687&gt;='الإعدادات'!$B$5,"متأخر الاستلام",""),IF(N687&gt;0,"متأخر الغسيل",""))))))</f>
        <v/>
      </c>
      <c r="P687" s="18">
        <f>IF(O687="متأخر الاستلام",COUNTIFS($O$6:$O$1505,"متأخر الاستلام",$N$6:$N$1505,"&gt;"&amp;N687)+COUNTIFS($O$6:O687,"متأخر الاستلام",$N$6:N687,N687),"")</f>
        <v/>
      </c>
    </row>
    <row r="688">
      <c r="A688" s="5" t="n"/>
      <c r="B688" s="13" t="n"/>
      <c r="C688" s="5" t="n"/>
      <c r="D688" s="20" t="n"/>
      <c r="E688" s="5" t="n"/>
      <c r="F688" s="14" t="n"/>
      <c r="G688" s="13" t="n"/>
      <c r="H688" s="5" t="n"/>
      <c r="I688" s="17" t="n"/>
      <c r="J688" s="5" t="n"/>
      <c r="K688" s="19">
        <f>IF(A688&amp;""="","",IFERROR(INDEX('الخدمات'!$B$6:$B$55,MATCH(E688&amp;"",'الخدمات'!$A$6:$A$55,0)),"غير مسعّرة"))</f>
        <v/>
      </c>
      <c r="L688" s="19">
        <f>IF(ISNUMBER(K688),ROUND(N(F688)*K688,2),"")</f>
        <v/>
      </c>
      <c r="M688" s="19">
        <f>IF(L688="","",ROUND(L688-N(I688),2))</f>
        <v/>
      </c>
      <c r="N688" s="18">
        <f>IF(OR(A688&amp;""="",H688="تم التسليم",NOT(ISNUMBER(G688))),"",'الإعدادات'!$B$4-G688)</f>
        <v/>
      </c>
      <c r="O688" s="6">
        <f>IF(A688&amp;""="","",IF(NOT(ISNUMBER(K688)),"خدمة غير مسعّرة",IF(H688="تم التسليم",IF(M688&gt;0,"مسلّم وعليه متبقي",""),IF(N688="","",IF(H688="جاهز",IF(N688&gt;='الإعدادات'!$B$5,"متأخر الاستلام",""),IF(N688&gt;0,"متأخر الغسيل",""))))))</f>
        <v/>
      </c>
      <c r="P688" s="18">
        <f>IF(O688="متأخر الاستلام",COUNTIFS($O$6:$O$1505,"متأخر الاستلام",$N$6:$N$1505,"&gt;"&amp;N688)+COUNTIFS($O$6:O688,"متأخر الاستلام",$N$6:N688,N688),"")</f>
        <v/>
      </c>
    </row>
    <row r="689">
      <c r="A689" s="5" t="n"/>
      <c r="B689" s="13" t="n"/>
      <c r="C689" s="5" t="n"/>
      <c r="D689" s="20" t="n"/>
      <c r="E689" s="5" t="n"/>
      <c r="F689" s="14" t="n"/>
      <c r="G689" s="13" t="n"/>
      <c r="H689" s="5" t="n"/>
      <c r="I689" s="17" t="n"/>
      <c r="J689" s="5" t="n"/>
      <c r="K689" s="19">
        <f>IF(A689&amp;""="","",IFERROR(INDEX('الخدمات'!$B$6:$B$55,MATCH(E689&amp;"",'الخدمات'!$A$6:$A$55,0)),"غير مسعّرة"))</f>
        <v/>
      </c>
      <c r="L689" s="19">
        <f>IF(ISNUMBER(K689),ROUND(N(F689)*K689,2),"")</f>
        <v/>
      </c>
      <c r="M689" s="19">
        <f>IF(L689="","",ROUND(L689-N(I689),2))</f>
        <v/>
      </c>
      <c r="N689" s="18">
        <f>IF(OR(A689&amp;""="",H689="تم التسليم",NOT(ISNUMBER(G689))),"",'الإعدادات'!$B$4-G689)</f>
        <v/>
      </c>
      <c r="O689" s="6">
        <f>IF(A689&amp;""="","",IF(NOT(ISNUMBER(K689)),"خدمة غير مسعّرة",IF(H689="تم التسليم",IF(M689&gt;0,"مسلّم وعليه متبقي",""),IF(N689="","",IF(H689="جاهز",IF(N689&gt;='الإعدادات'!$B$5,"متأخر الاستلام",""),IF(N689&gt;0,"متأخر الغسيل",""))))))</f>
        <v/>
      </c>
      <c r="P689" s="18">
        <f>IF(O689="متأخر الاستلام",COUNTIFS($O$6:$O$1505,"متأخر الاستلام",$N$6:$N$1505,"&gt;"&amp;N689)+COUNTIFS($O$6:O689,"متأخر الاستلام",$N$6:N689,N689),"")</f>
        <v/>
      </c>
    </row>
    <row r="690">
      <c r="A690" s="5" t="n"/>
      <c r="B690" s="13" t="n"/>
      <c r="C690" s="5" t="n"/>
      <c r="D690" s="20" t="n"/>
      <c r="E690" s="5" t="n"/>
      <c r="F690" s="14" t="n"/>
      <c r="G690" s="13" t="n"/>
      <c r="H690" s="5" t="n"/>
      <c r="I690" s="17" t="n"/>
      <c r="J690" s="5" t="n"/>
      <c r="K690" s="19">
        <f>IF(A690&amp;""="","",IFERROR(INDEX('الخدمات'!$B$6:$B$55,MATCH(E690&amp;"",'الخدمات'!$A$6:$A$55,0)),"غير مسعّرة"))</f>
        <v/>
      </c>
      <c r="L690" s="19">
        <f>IF(ISNUMBER(K690),ROUND(N(F690)*K690,2),"")</f>
        <v/>
      </c>
      <c r="M690" s="19">
        <f>IF(L690="","",ROUND(L690-N(I690),2))</f>
        <v/>
      </c>
      <c r="N690" s="18">
        <f>IF(OR(A690&amp;""="",H690="تم التسليم",NOT(ISNUMBER(G690))),"",'الإعدادات'!$B$4-G690)</f>
        <v/>
      </c>
      <c r="O690" s="6">
        <f>IF(A690&amp;""="","",IF(NOT(ISNUMBER(K690)),"خدمة غير مسعّرة",IF(H690="تم التسليم",IF(M690&gt;0,"مسلّم وعليه متبقي",""),IF(N690="","",IF(H690="جاهز",IF(N690&gt;='الإعدادات'!$B$5,"متأخر الاستلام",""),IF(N690&gt;0,"متأخر الغسيل",""))))))</f>
        <v/>
      </c>
      <c r="P690" s="18">
        <f>IF(O690="متأخر الاستلام",COUNTIFS($O$6:$O$1505,"متأخر الاستلام",$N$6:$N$1505,"&gt;"&amp;N690)+COUNTIFS($O$6:O690,"متأخر الاستلام",$N$6:N690,N690),"")</f>
        <v/>
      </c>
    </row>
    <row r="691">
      <c r="A691" s="5" t="n"/>
      <c r="B691" s="13" t="n"/>
      <c r="C691" s="5" t="n"/>
      <c r="D691" s="20" t="n"/>
      <c r="E691" s="5" t="n"/>
      <c r="F691" s="14" t="n"/>
      <c r="G691" s="13" t="n"/>
      <c r="H691" s="5" t="n"/>
      <c r="I691" s="17" t="n"/>
      <c r="J691" s="5" t="n"/>
      <c r="K691" s="19">
        <f>IF(A691&amp;""="","",IFERROR(INDEX('الخدمات'!$B$6:$B$55,MATCH(E691&amp;"",'الخدمات'!$A$6:$A$55,0)),"غير مسعّرة"))</f>
        <v/>
      </c>
      <c r="L691" s="19">
        <f>IF(ISNUMBER(K691),ROUND(N(F691)*K691,2),"")</f>
        <v/>
      </c>
      <c r="M691" s="19">
        <f>IF(L691="","",ROUND(L691-N(I691),2))</f>
        <v/>
      </c>
      <c r="N691" s="18">
        <f>IF(OR(A691&amp;""="",H691="تم التسليم",NOT(ISNUMBER(G691))),"",'الإعدادات'!$B$4-G691)</f>
        <v/>
      </c>
      <c r="O691" s="6">
        <f>IF(A691&amp;""="","",IF(NOT(ISNUMBER(K691)),"خدمة غير مسعّرة",IF(H691="تم التسليم",IF(M691&gt;0,"مسلّم وعليه متبقي",""),IF(N691="","",IF(H691="جاهز",IF(N691&gt;='الإعدادات'!$B$5,"متأخر الاستلام",""),IF(N691&gt;0,"متأخر الغسيل",""))))))</f>
        <v/>
      </c>
      <c r="P691" s="18">
        <f>IF(O691="متأخر الاستلام",COUNTIFS($O$6:$O$1505,"متأخر الاستلام",$N$6:$N$1505,"&gt;"&amp;N691)+COUNTIFS($O$6:O691,"متأخر الاستلام",$N$6:N691,N691),"")</f>
        <v/>
      </c>
    </row>
    <row r="692">
      <c r="A692" s="5" t="n"/>
      <c r="B692" s="13" t="n"/>
      <c r="C692" s="5" t="n"/>
      <c r="D692" s="20" t="n"/>
      <c r="E692" s="5" t="n"/>
      <c r="F692" s="14" t="n"/>
      <c r="G692" s="13" t="n"/>
      <c r="H692" s="5" t="n"/>
      <c r="I692" s="17" t="n"/>
      <c r="J692" s="5" t="n"/>
      <c r="K692" s="19">
        <f>IF(A692&amp;""="","",IFERROR(INDEX('الخدمات'!$B$6:$B$55,MATCH(E692&amp;"",'الخدمات'!$A$6:$A$55,0)),"غير مسعّرة"))</f>
        <v/>
      </c>
      <c r="L692" s="19">
        <f>IF(ISNUMBER(K692),ROUND(N(F692)*K692,2),"")</f>
        <v/>
      </c>
      <c r="M692" s="19">
        <f>IF(L692="","",ROUND(L692-N(I692),2))</f>
        <v/>
      </c>
      <c r="N692" s="18">
        <f>IF(OR(A692&amp;""="",H692="تم التسليم",NOT(ISNUMBER(G692))),"",'الإعدادات'!$B$4-G692)</f>
        <v/>
      </c>
      <c r="O692" s="6">
        <f>IF(A692&amp;""="","",IF(NOT(ISNUMBER(K692)),"خدمة غير مسعّرة",IF(H692="تم التسليم",IF(M692&gt;0,"مسلّم وعليه متبقي",""),IF(N692="","",IF(H692="جاهز",IF(N692&gt;='الإعدادات'!$B$5,"متأخر الاستلام",""),IF(N692&gt;0,"متأخر الغسيل",""))))))</f>
        <v/>
      </c>
      <c r="P692" s="18">
        <f>IF(O692="متأخر الاستلام",COUNTIFS($O$6:$O$1505,"متأخر الاستلام",$N$6:$N$1505,"&gt;"&amp;N692)+COUNTIFS($O$6:O692,"متأخر الاستلام",$N$6:N692,N692),"")</f>
        <v/>
      </c>
    </row>
    <row r="693">
      <c r="A693" s="5" t="n"/>
      <c r="B693" s="13" t="n"/>
      <c r="C693" s="5" t="n"/>
      <c r="D693" s="20" t="n"/>
      <c r="E693" s="5" t="n"/>
      <c r="F693" s="14" t="n"/>
      <c r="G693" s="13" t="n"/>
      <c r="H693" s="5" t="n"/>
      <c r="I693" s="17" t="n"/>
      <c r="J693" s="5" t="n"/>
      <c r="K693" s="19">
        <f>IF(A693&amp;""="","",IFERROR(INDEX('الخدمات'!$B$6:$B$55,MATCH(E693&amp;"",'الخدمات'!$A$6:$A$55,0)),"غير مسعّرة"))</f>
        <v/>
      </c>
      <c r="L693" s="19">
        <f>IF(ISNUMBER(K693),ROUND(N(F693)*K693,2),"")</f>
        <v/>
      </c>
      <c r="M693" s="19">
        <f>IF(L693="","",ROUND(L693-N(I693),2))</f>
        <v/>
      </c>
      <c r="N693" s="18">
        <f>IF(OR(A693&amp;""="",H693="تم التسليم",NOT(ISNUMBER(G693))),"",'الإعدادات'!$B$4-G693)</f>
        <v/>
      </c>
      <c r="O693" s="6">
        <f>IF(A693&amp;""="","",IF(NOT(ISNUMBER(K693)),"خدمة غير مسعّرة",IF(H693="تم التسليم",IF(M693&gt;0,"مسلّم وعليه متبقي",""),IF(N693="","",IF(H693="جاهز",IF(N693&gt;='الإعدادات'!$B$5,"متأخر الاستلام",""),IF(N693&gt;0,"متأخر الغسيل",""))))))</f>
        <v/>
      </c>
      <c r="P693" s="18">
        <f>IF(O693="متأخر الاستلام",COUNTIFS($O$6:$O$1505,"متأخر الاستلام",$N$6:$N$1505,"&gt;"&amp;N693)+COUNTIFS($O$6:O693,"متأخر الاستلام",$N$6:N693,N693),"")</f>
        <v/>
      </c>
    </row>
    <row r="694">
      <c r="A694" s="5" t="n"/>
      <c r="B694" s="13" t="n"/>
      <c r="C694" s="5" t="n"/>
      <c r="D694" s="20" t="n"/>
      <c r="E694" s="5" t="n"/>
      <c r="F694" s="14" t="n"/>
      <c r="G694" s="13" t="n"/>
      <c r="H694" s="5" t="n"/>
      <c r="I694" s="17" t="n"/>
      <c r="J694" s="5" t="n"/>
      <c r="K694" s="19">
        <f>IF(A694&amp;""="","",IFERROR(INDEX('الخدمات'!$B$6:$B$55,MATCH(E694&amp;"",'الخدمات'!$A$6:$A$55,0)),"غير مسعّرة"))</f>
        <v/>
      </c>
      <c r="L694" s="19">
        <f>IF(ISNUMBER(K694),ROUND(N(F694)*K694,2),"")</f>
        <v/>
      </c>
      <c r="M694" s="19">
        <f>IF(L694="","",ROUND(L694-N(I694),2))</f>
        <v/>
      </c>
      <c r="N694" s="18">
        <f>IF(OR(A694&amp;""="",H694="تم التسليم",NOT(ISNUMBER(G694))),"",'الإعدادات'!$B$4-G694)</f>
        <v/>
      </c>
      <c r="O694" s="6">
        <f>IF(A694&amp;""="","",IF(NOT(ISNUMBER(K694)),"خدمة غير مسعّرة",IF(H694="تم التسليم",IF(M694&gt;0,"مسلّم وعليه متبقي",""),IF(N694="","",IF(H694="جاهز",IF(N694&gt;='الإعدادات'!$B$5,"متأخر الاستلام",""),IF(N694&gt;0,"متأخر الغسيل",""))))))</f>
        <v/>
      </c>
      <c r="P694" s="18">
        <f>IF(O694="متأخر الاستلام",COUNTIFS($O$6:$O$1505,"متأخر الاستلام",$N$6:$N$1505,"&gt;"&amp;N694)+COUNTIFS($O$6:O694,"متأخر الاستلام",$N$6:N694,N694),"")</f>
        <v/>
      </c>
    </row>
    <row r="695">
      <c r="A695" s="5" t="n"/>
      <c r="B695" s="13" t="n"/>
      <c r="C695" s="5" t="n"/>
      <c r="D695" s="20" t="n"/>
      <c r="E695" s="5" t="n"/>
      <c r="F695" s="14" t="n"/>
      <c r="G695" s="13" t="n"/>
      <c r="H695" s="5" t="n"/>
      <c r="I695" s="17" t="n"/>
      <c r="J695" s="5" t="n"/>
      <c r="K695" s="19">
        <f>IF(A695&amp;""="","",IFERROR(INDEX('الخدمات'!$B$6:$B$55,MATCH(E695&amp;"",'الخدمات'!$A$6:$A$55,0)),"غير مسعّرة"))</f>
        <v/>
      </c>
      <c r="L695" s="19">
        <f>IF(ISNUMBER(K695),ROUND(N(F695)*K695,2),"")</f>
        <v/>
      </c>
      <c r="M695" s="19">
        <f>IF(L695="","",ROUND(L695-N(I695),2))</f>
        <v/>
      </c>
      <c r="N695" s="18">
        <f>IF(OR(A695&amp;""="",H695="تم التسليم",NOT(ISNUMBER(G695))),"",'الإعدادات'!$B$4-G695)</f>
        <v/>
      </c>
      <c r="O695" s="6">
        <f>IF(A695&amp;""="","",IF(NOT(ISNUMBER(K695)),"خدمة غير مسعّرة",IF(H695="تم التسليم",IF(M695&gt;0,"مسلّم وعليه متبقي",""),IF(N695="","",IF(H695="جاهز",IF(N695&gt;='الإعدادات'!$B$5,"متأخر الاستلام",""),IF(N695&gt;0,"متأخر الغسيل",""))))))</f>
        <v/>
      </c>
      <c r="P695" s="18">
        <f>IF(O695="متأخر الاستلام",COUNTIFS($O$6:$O$1505,"متأخر الاستلام",$N$6:$N$1505,"&gt;"&amp;N695)+COUNTIFS($O$6:O695,"متأخر الاستلام",$N$6:N695,N695),"")</f>
        <v/>
      </c>
    </row>
    <row r="696">
      <c r="A696" s="5" t="n"/>
      <c r="B696" s="13" t="n"/>
      <c r="C696" s="5" t="n"/>
      <c r="D696" s="20" t="n"/>
      <c r="E696" s="5" t="n"/>
      <c r="F696" s="14" t="n"/>
      <c r="G696" s="13" t="n"/>
      <c r="H696" s="5" t="n"/>
      <c r="I696" s="17" t="n"/>
      <c r="J696" s="5" t="n"/>
      <c r="K696" s="19">
        <f>IF(A696&amp;""="","",IFERROR(INDEX('الخدمات'!$B$6:$B$55,MATCH(E696&amp;"",'الخدمات'!$A$6:$A$55,0)),"غير مسعّرة"))</f>
        <v/>
      </c>
      <c r="L696" s="19">
        <f>IF(ISNUMBER(K696),ROUND(N(F696)*K696,2),"")</f>
        <v/>
      </c>
      <c r="M696" s="19">
        <f>IF(L696="","",ROUND(L696-N(I696),2))</f>
        <v/>
      </c>
      <c r="N696" s="18">
        <f>IF(OR(A696&amp;""="",H696="تم التسليم",NOT(ISNUMBER(G696))),"",'الإعدادات'!$B$4-G696)</f>
        <v/>
      </c>
      <c r="O696" s="6">
        <f>IF(A696&amp;""="","",IF(NOT(ISNUMBER(K696)),"خدمة غير مسعّرة",IF(H696="تم التسليم",IF(M696&gt;0,"مسلّم وعليه متبقي",""),IF(N696="","",IF(H696="جاهز",IF(N696&gt;='الإعدادات'!$B$5,"متأخر الاستلام",""),IF(N696&gt;0,"متأخر الغسيل",""))))))</f>
        <v/>
      </c>
      <c r="P696" s="18">
        <f>IF(O696="متأخر الاستلام",COUNTIFS($O$6:$O$1505,"متأخر الاستلام",$N$6:$N$1505,"&gt;"&amp;N696)+COUNTIFS($O$6:O696,"متأخر الاستلام",$N$6:N696,N696),"")</f>
        <v/>
      </c>
    </row>
    <row r="697">
      <c r="A697" s="5" t="n"/>
      <c r="B697" s="13" t="n"/>
      <c r="C697" s="5" t="n"/>
      <c r="D697" s="20" t="n"/>
      <c r="E697" s="5" t="n"/>
      <c r="F697" s="14" t="n"/>
      <c r="G697" s="13" t="n"/>
      <c r="H697" s="5" t="n"/>
      <c r="I697" s="17" t="n"/>
      <c r="J697" s="5" t="n"/>
      <c r="K697" s="19">
        <f>IF(A697&amp;""="","",IFERROR(INDEX('الخدمات'!$B$6:$B$55,MATCH(E697&amp;"",'الخدمات'!$A$6:$A$55,0)),"غير مسعّرة"))</f>
        <v/>
      </c>
      <c r="L697" s="19">
        <f>IF(ISNUMBER(K697),ROUND(N(F697)*K697,2),"")</f>
        <v/>
      </c>
      <c r="M697" s="19">
        <f>IF(L697="","",ROUND(L697-N(I697),2))</f>
        <v/>
      </c>
      <c r="N697" s="18">
        <f>IF(OR(A697&amp;""="",H697="تم التسليم",NOT(ISNUMBER(G697))),"",'الإعدادات'!$B$4-G697)</f>
        <v/>
      </c>
      <c r="O697" s="6">
        <f>IF(A697&amp;""="","",IF(NOT(ISNUMBER(K697)),"خدمة غير مسعّرة",IF(H697="تم التسليم",IF(M697&gt;0,"مسلّم وعليه متبقي",""),IF(N697="","",IF(H697="جاهز",IF(N697&gt;='الإعدادات'!$B$5,"متأخر الاستلام",""),IF(N697&gt;0,"متأخر الغسيل",""))))))</f>
        <v/>
      </c>
      <c r="P697" s="18">
        <f>IF(O697="متأخر الاستلام",COUNTIFS($O$6:$O$1505,"متأخر الاستلام",$N$6:$N$1505,"&gt;"&amp;N697)+COUNTIFS($O$6:O697,"متأخر الاستلام",$N$6:N697,N697),"")</f>
        <v/>
      </c>
    </row>
    <row r="698">
      <c r="A698" s="5" t="n"/>
      <c r="B698" s="13" t="n"/>
      <c r="C698" s="5" t="n"/>
      <c r="D698" s="20" t="n"/>
      <c r="E698" s="5" t="n"/>
      <c r="F698" s="14" t="n"/>
      <c r="G698" s="13" t="n"/>
      <c r="H698" s="5" t="n"/>
      <c r="I698" s="17" t="n"/>
      <c r="J698" s="5" t="n"/>
      <c r="K698" s="19">
        <f>IF(A698&amp;""="","",IFERROR(INDEX('الخدمات'!$B$6:$B$55,MATCH(E698&amp;"",'الخدمات'!$A$6:$A$55,0)),"غير مسعّرة"))</f>
        <v/>
      </c>
      <c r="L698" s="19">
        <f>IF(ISNUMBER(K698),ROUND(N(F698)*K698,2),"")</f>
        <v/>
      </c>
      <c r="M698" s="19">
        <f>IF(L698="","",ROUND(L698-N(I698),2))</f>
        <v/>
      </c>
      <c r="N698" s="18">
        <f>IF(OR(A698&amp;""="",H698="تم التسليم",NOT(ISNUMBER(G698))),"",'الإعدادات'!$B$4-G698)</f>
        <v/>
      </c>
      <c r="O698" s="6">
        <f>IF(A698&amp;""="","",IF(NOT(ISNUMBER(K698)),"خدمة غير مسعّرة",IF(H698="تم التسليم",IF(M698&gt;0,"مسلّم وعليه متبقي",""),IF(N698="","",IF(H698="جاهز",IF(N698&gt;='الإعدادات'!$B$5,"متأخر الاستلام",""),IF(N698&gt;0,"متأخر الغسيل",""))))))</f>
        <v/>
      </c>
      <c r="P698" s="18">
        <f>IF(O698="متأخر الاستلام",COUNTIFS($O$6:$O$1505,"متأخر الاستلام",$N$6:$N$1505,"&gt;"&amp;N698)+COUNTIFS($O$6:O698,"متأخر الاستلام",$N$6:N698,N698),"")</f>
        <v/>
      </c>
    </row>
    <row r="699">
      <c r="A699" s="5" t="n"/>
      <c r="B699" s="13" t="n"/>
      <c r="C699" s="5" t="n"/>
      <c r="D699" s="20" t="n"/>
      <c r="E699" s="5" t="n"/>
      <c r="F699" s="14" t="n"/>
      <c r="G699" s="13" t="n"/>
      <c r="H699" s="5" t="n"/>
      <c r="I699" s="17" t="n"/>
      <c r="J699" s="5" t="n"/>
      <c r="K699" s="19">
        <f>IF(A699&amp;""="","",IFERROR(INDEX('الخدمات'!$B$6:$B$55,MATCH(E699&amp;"",'الخدمات'!$A$6:$A$55,0)),"غير مسعّرة"))</f>
        <v/>
      </c>
      <c r="L699" s="19">
        <f>IF(ISNUMBER(K699),ROUND(N(F699)*K699,2),"")</f>
        <v/>
      </c>
      <c r="M699" s="19">
        <f>IF(L699="","",ROUND(L699-N(I699),2))</f>
        <v/>
      </c>
      <c r="N699" s="18">
        <f>IF(OR(A699&amp;""="",H699="تم التسليم",NOT(ISNUMBER(G699))),"",'الإعدادات'!$B$4-G699)</f>
        <v/>
      </c>
      <c r="O699" s="6">
        <f>IF(A699&amp;""="","",IF(NOT(ISNUMBER(K699)),"خدمة غير مسعّرة",IF(H699="تم التسليم",IF(M699&gt;0,"مسلّم وعليه متبقي",""),IF(N699="","",IF(H699="جاهز",IF(N699&gt;='الإعدادات'!$B$5,"متأخر الاستلام",""),IF(N699&gt;0,"متأخر الغسيل",""))))))</f>
        <v/>
      </c>
      <c r="P699" s="18">
        <f>IF(O699="متأخر الاستلام",COUNTIFS($O$6:$O$1505,"متأخر الاستلام",$N$6:$N$1505,"&gt;"&amp;N699)+COUNTIFS($O$6:O699,"متأخر الاستلام",$N$6:N699,N699),"")</f>
        <v/>
      </c>
    </row>
    <row r="700">
      <c r="A700" s="5" t="n"/>
      <c r="B700" s="13" t="n"/>
      <c r="C700" s="5" t="n"/>
      <c r="D700" s="20" t="n"/>
      <c r="E700" s="5" t="n"/>
      <c r="F700" s="14" t="n"/>
      <c r="G700" s="13" t="n"/>
      <c r="H700" s="5" t="n"/>
      <c r="I700" s="17" t="n"/>
      <c r="J700" s="5" t="n"/>
      <c r="K700" s="19">
        <f>IF(A700&amp;""="","",IFERROR(INDEX('الخدمات'!$B$6:$B$55,MATCH(E700&amp;"",'الخدمات'!$A$6:$A$55,0)),"غير مسعّرة"))</f>
        <v/>
      </c>
      <c r="L700" s="19">
        <f>IF(ISNUMBER(K700),ROUND(N(F700)*K700,2),"")</f>
        <v/>
      </c>
      <c r="M700" s="19">
        <f>IF(L700="","",ROUND(L700-N(I700),2))</f>
        <v/>
      </c>
      <c r="N700" s="18">
        <f>IF(OR(A700&amp;""="",H700="تم التسليم",NOT(ISNUMBER(G700))),"",'الإعدادات'!$B$4-G700)</f>
        <v/>
      </c>
      <c r="O700" s="6">
        <f>IF(A700&amp;""="","",IF(NOT(ISNUMBER(K700)),"خدمة غير مسعّرة",IF(H700="تم التسليم",IF(M700&gt;0,"مسلّم وعليه متبقي",""),IF(N700="","",IF(H700="جاهز",IF(N700&gt;='الإعدادات'!$B$5,"متأخر الاستلام",""),IF(N700&gt;0,"متأخر الغسيل",""))))))</f>
        <v/>
      </c>
      <c r="P700" s="18">
        <f>IF(O700="متأخر الاستلام",COUNTIFS($O$6:$O$1505,"متأخر الاستلام",$N$6:$N$1505,"&gt;"&amp;N700)+COUNTIFS($O$6:O700,"متأخر الاستلام",$N$6:N700,N700),"")</f>
        <v/>
      </c>
    </row>
    <row r="701">
      <c r="A701" s="5" t="n"/>
      <c r="B701" s="13" t="n"/>
      <c r="C701" s="5" t="n"/>
      <c r="D701" s="20" t="n"/>
      <c r="E701" s="5" t="n"/>
      <c r="F701" s="14" t="n"/>
      <c r="G701" s="13" t="n"/>
      <c r="H701" s="5" t="n"/>
      <c r="I701" s="17" t="n"/>
      <c r="J701" s="5" t="n"/>
      <c r="K701" s="19">
        <f>IF(A701&amp;""="","",IFERROR(INDEX('الخدمات'!$B$6:$B$55,MATCH(E701&amp;"",'الخدمات'!$A$6:$A$55,0)),"غير مسعّرة"))</f>
        <v/>
      </c>
      <c r="L701" s="19">
        <f>IF(ISNUMBER(K701),ROUND(N(F701)*K701,2),"")</f>
        <v/>
      </c>
      <c r="M701" s="19">
        <f>IF(L701="","",ROUND(L701-N(I701),2))</f>
        <v/>
      </c>
      <c r="N701" s="18">
        <f>IF(OR(A701&amp;""="",H701="تم التسليم",NOT(ISNUMBER(G701))),"",'الإعدادات'!$B$4-G701)</f>
        <v/>
      </c>
      <c r="O701" s="6">
        <f>IF(A701&amp;""="","",IF(NOT(ISNUMBER(K701)),"خدمة غير مسعّرة",IF(H701="تم التسليم",IF(M701&gt;0,"مسلّم وعليه متبقي",""),IF(N701="","",IF(H701="جاهز",IF(N701&gt;='الإعدادات'!$B$5,"متأخر الاستلام",""),IF(N701&gt;0,"متأخر الغسيل",""))))))</f>
        <v/>
      </c>
      <c r="P701" s="18">
        <f>IF(O701="متأخر الاستلام",COUNTIFS($O$6:$O$1505,"متأخر الاستلام",$N$6:$N$1505,"&gt;"&amp;N701)+COUNTIFS($O$6:O701,"متأخر الاستلام",$N$6:N701,N701),"")</f>
        <v/>
      </c>
    </row>
    <row r="702">
      <c r="A702" s="5" t="n"/>
      <c r="B702" s="13" t="n"/>
      <c r="C702" s="5" t="n"/>
      <c r="D702" s="20" t="n"/>
      <c r="E702" s="5" t="n"/>
      <c r="F702" s="14" t="n"/>
      <c r="G702" s="13" t="n"/>
      <c r="H702" s="5" t="n"/>
      <c r="I702" s="17" t="n"/>
      <c r="J702" s="5" t="n"/>
      <c r="K702" s="19">
        <f>IF(A702&amp;""="","",IFERROR(INDEX('الخدمات'!$B$6:$B$55,MATCH(E702&amp;"",'الخدمات'!$A$6:$A$55,0)),"غير مسعّرة"))</f>
        <v/>
      </c>
      <c r="L702" s="19">
        <f>IF(ISNUMBER(K702),ROUND(N(F702)*K702,2),"")</f>
        <v/>
      </c>
      <c r="M702" s="19">
        <f>IF(L702="","",ROUND(L702-N(I702),2))</f>
        <v/>
      </c>
      <c r="N702" s="18">
        <f>IF(OR(A702&amp;""="",H702="تم التسليم",NOT(ISNUMBER(G702))),"",'الإعدادات'!$B$4-G702)</f>
        <v/>
      </c>
      <c r="O702" s="6">
        <f>IF(A702&amp;""="","",IF(NOT(ISNUMBER(K702)),"خدمة غير مسعّرة",IF(H702="تم التسليم",IF(M702&gt;0,"مسلّم وعليه متبقي",""),IF(N702="","",IF(H702="جاهز",IF(N702&gt;='الإعدادات'!$B$5,"متأخر الاستلام",""),IF(N702&gt;0,"متأخر الغسيل",""))))))</f>
        <v/>
      </c>
      <c r="P702" s="18">
        <f>IF(O702="متأخر الاستلام",COUNTIFS($O$6:$O$1505,"متأخر الاستلام",$N$6:$N$1505,"&gt;"&amp;N702)+COUNTIFS($O$6:O702,"متأخر الاستلام",$N$6:N702,N702),"")</f>
        <v/>
      </c>
    </row>
    <row r="703">
      <c r="A703" s="5" t="n"/>
      <c r="B703" s="13" t="n"/>
      <c r="C703" s="5" t="n"/>
      <c r="D703" s="20" t="n"/>
      <c r="E703" s="5" t="n"/>
      <c r="F703" s="14" t="n"/>
      <c r="G703" s="13" t="n"/>
      <c r="H703" s="5" t="n"/>
      <c r="I703" s="17" t="n"/>
      <c r="J703" s="5" t="n"/>
      <c r="K703" s="19">
        <f>IF(A703&amp;""="","",IFERROR(INDEX('الخدمات'!$B$6:$B$55,MATCH(E703&amp;"",'الخدمات'!$A$6:$A$55,0)),"غير مسعّرة"))</f>
        <v/>
      </c>
      <c r="L703" s="19">
        <f>IF(ISNUMBER(K703),ROUND(N(F703)*K703,2),"")</f>
        <v/>
      </c>
      <c r="M703" s="19">
        <f>IF(L703="","",ROUND(L703-N(I703),2))</f>
        <v/>
      </c>
      <c r="N703" s="18">
        <f>IF(OR(A703&amp;""="",H703="تم التسليم",NOT(ISNUMBER(G703))),"",'الإعدادات'!$B$4-G703)</f>
        <v/>
      </c>
      <c r="O703" s="6">
        <f>IF(A703&amp;""="","",IF(NOT(ISNUMBER(K703)),"خدمة غير مسعّرة",IF(H703="تم التسليم",IF(M703&gt;0,"مسلّم وعليه متبقي",""),IF(N703="","",IF(H703="جاهز",IF(N703&gt;='الإعدادات'!$B$5,"متأخر الاستلام",""),IF(N703&gt;0,"متأخر الغسيل",""))))))</f>
        <v/>
      </c>
      <c r="P703" s="18">
        <f>IF(O703="متأخر الاستلام",COUNTIFS($O$6:$O$1505,"متأخر الاستلام",$N$6:$N$1505,"&gt;"&amp;N703)+COUNTIFS($O$6:O703,"متأخر الاستلام",$N$6:N703,N703),"")</f>
        <v/>
      </c>
    </row>
    <row r="704">
      <c r="A704" s="5" t="n"/>
      <c r="B704" s="13" t="n"/>
      <c r="C704" s="5" t="n"/>
      <c r="D704" s="20" t="n"/>
      <c r="E704" s="5" t="n"/>
      <c r="F704" s="14" t="n"/>
      <c r="G704" s="13" t="n"/>
      <c r="H704" s="5" t="n"/>
      <c r="I704" s="17" t="n"/>
      <c r="J704" s="5" t="n"/>
      <c r="K704" s="19">
        <f>IF(A704&amp;""="","",IFERROR(INDEX('الخدمات'!$B$6:$B$55,MATCH(E704&amp;"",'الخدمات'!$A$6:$A$55,0)),"غير مسعّرة"))</f>
        <v/>
      </c>
      <c r="L704" s="19">
        <f>IF(ISNUMBER(K704),ROUND(N(F704)*K704,2),"")</f>
        <v/>
      </c>
      <c r="M704" s="19">
        <f>IF(L704="","",ROUND(L704-N(I704),2))</f>
        <v/>
      </c>
      <c r="N704" s="18">
        <f>IF(OR(A704&amp;""="",H704="تم التسليم",NOT(ISNUMBER(G704))),"",'الإعدادات'!$B$4-G704)</f>
        <v/>
      </c>
      <c r="O704" s="6">
        <f>IF(A704&amp;""="","",IF(NOT(ISNUMBER(K704)),"خدمة غير مسعّرة",IF(H704="تم التسليم",IF(M704&gt;0,"مسلّم وعليه متبقي",""),IF(N704="","",IF(H704="جاهز",IF(N704&gt;='الإعدادات'!$B$5,"متأخر الاستلام",""),IF(N704&gt;0,"متأخر الغسيل",""))))))</f>
        <v/>
      </c>
      <c r="P704" s="18">
        <f>IF(O704="متأخر الاستلام",COUNTIFS($O$6:$O$1505,"متأخر الاستلام",$N$6:$N$1505,"&gt;"&amp;N704)+COUNTIFS($O$6:O704,"متأخر الاستلام",$N$6:N704,N704),"")</f>
        <v/>
      </c>
    </row>
    <row r="705">
      <c r="A705" s="5" t="n"/>
      <c r="B705" s="13" t="n"/>
      <c r="C705" s="5" t="n"/>
      <c r="D705" s="20" t="n"/>
      <c r="E705" s="5" t="n"/>
      <c r="F705" s="14" t="n"/>
      <c r="G705" s="13" t="n"/>
      <c r="H705" s="5" t="n"/>
      <c r="I705" s="17" t="n"/>
      <c r="J705" s="5" t="n"/>
      <c r="K705" s="19">
        <f>IF(A705&amp;""="","",IFERROR(INDEX('الخدمات'!$B$6:$B$55,MATCH(E705&amp;"",'الخدمات'!$A$6:$A$55,0)),"غير مسعّرة"))</f>
        <v/>
      </c>
      <c r="L705" s="19">
        <f>IF(ISNUMBER(K705),ROUND(N(F705)*K705,2),"")</f>
        <v/>
      </c>
      <c r="M705" s="19">
        <f>IF(L705="","",ROUND(L705-N(I705),2))</f>
        <v/>
      </c>
      <c r="N705" s="18">
        <f>IF(OR(A705&amp;""="",H705="تم التسليم",NOT(ISNUMBER(G705))),"",'الإعدادات'!$B$4-G705)</f>
        <v/>
      </c>
      <c r="O705" s="6">
        <f>IF(A705&amp;""="","",IF(NOT(ISNUMBER(K705)),"خدمة غير مسعّرة",IF(H705="تم التسليم",IF(M705&gt;0,"مسلّم وعليه متبقي",""),IF(N705="","",IF(H705="جاهز",IF(N705&gt;='الإعدادات'!$B$5,"متأخر الاستلام",""),IF(N705&gt;0,"متأخر الغسيل",""))))))</f>
        <v/>
      </c>
      <c r="P705" s="18">
        <f>IF(O705="متأخر الاستلام",COUNTIFS($O$6:$O$1505,"متأخر الاستلام",$N$6:$N$1505,"&gt;"&amp;N705)+COUNTIFS($O$6:O705,"متأخر الاستلام",$N$6:N705,N705),"")</f>
        <v/>
      </c>
    </row>
    <row r="706">
      <c r="A706" s="5" t="n"/>
      <c r="B706" s="13" t="n"/>
      <c r="C706" s="5" t="n"/>
      <c r="D706" s="20" t="n"/>
      <c r="E706" s="5" t="n"/>
      <c r="F706" s="14" t="n"/>
      <c r="G706" s="13" t="n"/>
      <c r="H706" s="5" t="n"/>
      <c r="I706" s="17" t="n"/>
      <c r="J706" s="5" t="n"/>
      <c r="K706" s="19">
        <f>IF(A706&amp;""="","",IFERROR(INDEX('الخدمات'!$B$6:$B$55,MATCH(E706&amp;"",'الخدمات'!$A$6:$A$55,0)),"غير مسعّرة"))</f>
        <v/>
      </c>
      <c r="L706" s="19">
        <f>IF(ISNUMBER(K706),ROUND(N(F706)*K706,2),"")</f>
        <v/>
      </c>
      <c r="M706" s="19">
        <f>IF(L706="","",ROUND(L706-N(I706),2))</f>
        <v/>
      </c>
      <c r="N706" s="18">
        <f>IF(OR(A706&amp;""="",H706="تم التسليم",NOT(ISNUMBER(G706))),"",'الإعدادات'!$B$4-G706)</f>
        <v/>
      </c>
      <c r="O706" s="6">
        <f>IF(A706&amp;""="","",IF(NOT(ISNUMBER(K706)),"خدمة غير مسعّرة",IF(H706="تم التسليم",IF(M706&gt;0,"مسلّم وعليه متبقي",""),IF(N706="","",IF(H706="جاهز",IF(N706&gt;='الإعدادات'!$B$5,"متأخر الاستلام",""),IF(N706&gt;0,"متأخر الغسيل",""))))))</f>
        <v/>
      </c>
      <c r="P706" s="18">
        <f>IF(O706="متأخر الاستلام",COUNTIFS($O$6:$O$1505,"متأخر الاستلام",$N$6:$N$1505,"&gt;"&amp;N706)+COUNTIFS($O$6:O706,"متأخر الاستلام",$N$6:N706,N706),"")</f>
        <v/>
      </c>
    </row>
    <row r="707">
      <c r="A707" s="5" t="n"/>
      <c r="B707" s="13" t="n"/>
      <c r="C707" s="5" t="n"/>
      <c r="D707" s="20" t="n"/>
      <c r="E707" s="5" t="n"/>
      <c r="F707" s="14" t="n"/>
      <c r="G707" s="13" t="n"/>
      <c r="H707" s="5" t="n"/>
      <c r="I707" s="17" t="n"/>
      <c r="J707" s="5" t="n"/>
      <c r="K707" s="19">
        <f>IF(A707&amp;""="","",IFERROR(INDEX('الخدمات'!$B$6:$B$55,MATCH(E707&amp;"",'الخدمات'!$A$6:$A$55,0)),"غير مسعّرة"))</f>
        <v/>
      </c>
      <c r="L707" s="19">
        <f>IF(ISNUMBER(K707),ROUND(N(F707)*K707,2),"")</f>
        <v/>
      </c>
      <c r="M707" s="19">
        <f>IF(L707="","",ROUND(L707-N(I707),2))</f>
        <v/>
      </c>
      <c r="N707" s="18">
        <f>IF(OR(A707&amp;""="",H707="تم التسليم",NOT(ISNUMBER(G707))),"",'الإعدادات'!$B$4-G707)</f>
        <v/>
      </c>
      <c r="O707" s="6">
        <f>IF(A707&amp;""="","",IF(NOT(ISNUMBER(K707)),"خدمة غير مسعّرة",IF(H707="تم التسليم",IF(M707&gt;0,"مسلّم وعليه متبقي",""),IF(N707="","",IF(H707="جاهز",IF(N707&gt;='الإعدادات'!$B$5,"متأخر الاستلام",""),IF(N707&gt;0,"متأخر الغسيل",""))))))</f>
        <v/>
      </c>
      <c r="P707" s="18">
        <f>IF(O707="متأخر الاستلام",COUNTIFS($O$6:$O$1505,"متأخر الاستلام",$N$6:$N$1505,"&gt;"&amp;N707)+COUNTIFS($O$6:O707,"متأخر الاستلام",$N$6:N707,N707),"")</f>
        <v/>
      </c>
    </row>
    <row r="708">
      <c r="A708" s="5" t="n"/>
      <c r="B708" s="13" t="n"/>
      <c r="C708" s="5" t="n"/>
      <c r="D708" s="20" t="n"/>
      <c r="E708" s="5" t="n"/>
      <c r="F708" s="14" t="n"/>
      <c r="G708" s="13" t="n"/>
      <c r="H708" s="5" t="n"/>
      <c r="I708" s="17" t="n"/>
      <c r="J708" s="5" t="n"/>
      <c r="K708" s="19">
        <f>IF(A708&amp;""="","",IFERROR(INDEX('الخدمات'!$B$6:$B$55,MATCH(E708&amp;"",'الخدمات'!$A$6:$A$55,0)),"غير مسعّرة"))</f>
        <v/>
      </c>
      <c r="L708" s="19">
        <f>IF(ISNUMBER(K708),ROUND(N(F708)*K708,2),"")</f>
        <v/>
      </c>
      <c r="M708" s="19">
        <f>IF(L708="","",ROUND(L708-N(I708),2))</f>
        <v/>
      </c>
      <c r="N708" s="18">
        <f>IF(OR(A708&amp;""="",H708="تم التسليم",NOT(ISNUMBER(G708))),"",'الإعدادات'!$B$4-G708)</f>
        <v/>
      </c>
      <c r="O708" s="6">
        <f>IF(A708&amp;""="","",IF(NOT(ISNUMBER(K708)),"خدمة غير مسعّرة",IF(H708="تم التسليم",IF(M708&gt;0,"مسلّم وعليه متبقي",""),IF(N708="","",IF(H708="جاهز",IF(N708&gt;='الإعدادات'!$B$5,"متأخر الاستلام",""),IF(N708&gt;0,"متأخر الغسيل",""))))))</f>
        <v/>
      </c>
      <c r="P708" s="18">
        <f>IF(O708="متأخر الاستلام",COUNTIFS($O$6:$O$1505,"متأخر الاستلام",$N$6:$N$1505,"&gt;"&amp;N708)+COUNTIFS($O$6:O708,"متأخر الاستلام",$N$6:N708,N708),"")</f>
        <v/>
      </c>
    </row>
    <row r="709">
      <c r="A709" s="5" t="n"/>
      <c r="B709" s="13" t="n"/>
      <c r="C709" s="5" t="n"/>
      <c r="D709" s="20" t="n"/>
      <c r="E709" s="5" t="n"/>
      <c r="F709" s="14" t="n"/>
      <c r="G709" s="13" t="n"/>
      <c r="H709" s="5" t="n"/>
      <c r="I709" s="17" t="n"/>
      <c r="J709" s="5" t="n"/>
      <c r="K709" s="19">
        <f>IF(A709&amp;""="","",IFERROR(INDEX('الخدمات'!$B$6:$B$55,MATCH(E709&amp;"",'الخدمات'!$A$6:$A$55,0)),"غير مسعّرة"))</f>
        <v/>
      </c>
      <c r="L709" s="19">
        <f>IF(ISNUMBER(K709),ROUND(N(F709)*K709,2),"")</f>
        <v/>
      </c>
      <c r="M709" s="19">
        <f>IF(L709="","",ROUND(L709-N(I709),2))</f>
        <v/>
      </c>
      <c r="N709" s="18">
        <f>IF(OR(A709&amp;""="",H709="تم التسليم",NOT(ISNUMBER(G709))),"",'الإعدادات'!$B$4-G709)</f>
        <v/>
      </c>
      <c r="O709" s="6">
        <f>IF(A709&amp;""="","",IF(NOT(ISNUMBER(K709)),"خدمة غير مسعّرة",IF(H709="تم التسليم",IF(M709&gt;0,"مسلّم وعليه متبقي",""),IF(N709="","",IF(H709="جاهز",IF(N709&gt;='الإعدادات'!$B$5,"متأخر الاستلام",""),IF(N709&gt;0,"متأخر الغسيل",""))))))</f>
        <v/>
      </c>
      <c r="P709" s="18">
        <f>IF(O709="متأخر الاستلام",COUNTIFS($O$6:$O$1505,"متأخر الاستلام",$N$6:$N$1505,"&gt;"&amp;N709)+COUNTIFS($O$6:O709,"متأخر الاستلام",$N$6:N709,N709),"")</f>
        <v/>
      </c>
    </row>
    <row r="710">
      <c r="A710" s="5" t="n"/>
      <c r="B710" s="13" t="n"/>
      <c r="C710" s="5" t="n"/>
      <c r="D710" s="20" t="n"/>
      <c r="E710" s="5" t="n"/>
      <c r="F710" s="14" t="n"/>
      <c r="G710" s="13" t="n"/>
      <c r="H710" s="5" t="n"/>
      <c r="I710" s="17" t="n"/>
      <c r="J710" s="5" t="n"/>
      <c r="K710" s="19">
        <f>IF(A710&amp;""="","",IFERROR(INDEX('الخدمات'!$B$6:$B$55,MATCH(E710&amp;"",'الخدمات'!$A$6:$A$55,0)),"غير مسعّرة"))</f>
        <v/>
      </c>
      <c r="L710" s="19">
        <f>IF(ISNUMBER(K710),ROUND(N(F710)*K710,2),"")</f>
        <v/>
      </c>
      <c r="M710" s="19">
        <f>IF(L710="","",ROUND(L710-N(I710),2))</f>
        <v/>
      </c>
      <c r="N710" s="18">
        <f>IF(OR(A710&amp;""="",H710="تم التسليم",NOT(ISNUMBER(G710))),"",'الإعدادات'!$B$4-G710)</f>
        <v/>
      </c>
      <c r="O710" s="6">
        <f>IF(A710&amp;""="","",IF(NOT(ISNUMBER(K710)),"خدمة غير مسعّرة",IF(H710="تم التسليم",IF(M710&gt;0,"مسلّم وعليه متبقي",""),IF(N710="","",IF(H710="جاهز",IF(N710&gt;='الإعدادات'!$B$5,"متأخر الاستلام",""),IF(N710&gt;0,"متأخر الغسيل",""))))))</f>
        <v/>
      </c>
      <c r="P710" s="18">
        <f>IF(O710="متأخر الاستلام",COUNTIFS($O$6:$O$1505,"متأخر الاستلام",$N$6:$N$1505,"&gt;"&amp;N710)+COUNTIFS($O$6:O710,"متأخر الاستلام",$N$6:N710,N710),"")</f>
        <v/>
      </c>
    </row>
    <row r="711">
      <c r="A711" s="5" t="n"/>
      <c r="B711" s="13" t="n"/>
      <c r="C711" s="5" t="n"/>
      <c r="D711" s="20" t="n"/>
      <c r="E711" s="5" t="n"/>
      <c r="F711" s="14" t="n"/>
      <c r="G711" s="13" t="n"/>
      <c r="H711" s="5" t="n"/>
      <c r="I711" s="17" t="n"/>
      <c r="J711" s="5" t="n"/>
      <c r="K711" s="19">
        <f>IF(A711&amp;""="","",IFERROR(INDEX('الخدمات'!$B$6:$B$55,MATCH(E711&amp;"",'الخدمات'!$A$6:$A$55,0)),"غير مسعّرة"))</f>
        <v/>
      </c>
      <c r="L711" s="19">
        <f>IF(ISNUMBER(K711),ROUND(N(F711)*K711,2),"")</f>
        <v/>
      </c>
      <c r="M711" s="19">
        <f>IF(L711="","",ROUND(L711-N(I711),2))</f>
        <v/>
      </c>
      <c r="N711" s="18">
        <f>IF(OR(A711&amp;""="",H711="تم التسليم",NOT(ISNUMBER(G711))),"",'الإعدادات'!$B$4-G711)</f>
        <v/>
      </c>
      <c r="O711" s="6">
        <f>IF(A711&amp;""="","",IF(NOT(ISNUMBER(K711)),"خدمة غير مسعّرة",IF(H711="تم التسليم",IF(M711&gt;0,"مسلّم وعليه متبقي",""),IF(N711="","",IF(H711="جاهز",IF(N711&gt;='الإعدادات'!$B$5,"متأخر الاستلام",""),IF(N711&gt;0,"متأخر الغسيل",""))))))</f>
        <v/>
      </c>
      <c r="P711" s="18">
        <f>IF(O711="متأخر الاستلام",COUNTIFS($O$6:$O$1505,"متأخر الاستلام",$N$6:$N$1505,"&gt;"&amp;N711)+COUNTIFS($O$6:O711,"متأخر الاستلام",$N$6:N711,N711),"")</f>
        <v/>
      </c>
    </row>
    <row r="712">
      <c r="A712" s="5" t="n"/>
      <c r="B712" s="13" t="n"/>
      <c r="C712" s="5" t="n"/>
      <c r="D712" s="20" t="n"/>
      <c r="E712" s="5" t="n"/>
      <c r="F712" s="14" t="n"/>
      <c r="G712" s="13" t="n"/>
      <c r="H712" s="5" t="n"/>
      <c r="I712" s="17" t="n"/>
      <c r="J712" s="5" t="n"/>
      <c r="K712" s="19">
        <f>IF(A712&amp;""="","",IFERROR(INDEX('الخدمات'!$B$6:$B$55,MATCH(E712&amp;"",'الخدمات'!$A$6:$A$55,0)),"غير مسعّرة"))</f>
        <v/>
      </c>
      <c r="L712" s="19">
        <f>IF(ISNUMBER(K712),ROUND(N(F712)*K712,2),"")</f>
        <v/>
      </c>
      <c r="M712" s="19">
        <f>IF(L712="","",ROUND(L712-N(I712),2))</f>
        <v/>
      </c>
      <c r="N712" s="18">
        <f>IF(OR(A712&amp;""="",H712="تم التسليم",NOT(ISNUMBER(G712))),"",'الإعدادات'!$B$4-G712)</f>
        <v/>
      </c>
      <c r="O712" s="6">
        <f>IF(A712&amp;""="","",IF(NOT(ISNUMBER(K712)),"خدمة غير مسعّرة",IF(H712="تم التسليم",IF(M712&gt;0,"مسلّم وعليه متبقي",""),IF(N712="","",IF(H712="جاهز",IF(N712&gt;='الإعدادات'!$B$5,"متأخر الاستلام",""),IF(N712&gt;0,"متأخر الغسيل",""))))))</f>
        <v/>
      </c>
      <c r="P712" s="18">
        <f>IF(O712="متأخر الاستلام",COUNTIFS($O$6:$O$1505,"متأخر الاستلام",$N$6:$N$1505,"&gt;"&amp;N712)+COUNTIFS($O$6:O712,"متأخر الاستلام",$N$6:N712,N712),"")</f>
        <v/>
      </c>
    </row>
    <row r="713">
      <c r="A713" s="5" t="n"/>
      <c r="B713" s="13" t="n"/>
      <c r="C713" s="5" t="n"/>
      <c r="D713" s="20" t="n"/>
      <c r="E713" s="5" t="n"/>
      <c r="F713" s="14" t="n"/>
      <c r="G713" s="13" t="n"/>
      <c r="H713" s="5" t="n"/>
      <c r="I713" s="17" t="n"/>
      <c r="J713" s="5" t="n"/>
      <c r="K713" s="19">
        <f>IF(A713&amp;""="","",IFERROR(INDEX('الخدمات'!$B$6:$B$55,MATCH(E713&amp;"",'الخدمات'!$A$6:$A$55,0)),"غير مسعّرة"))</f>
        <v/>
      </c>
      <c r="L713" s="19">
        <f>IF(ISNUMBER(K713),ROUND(N(F713)*K713,2),"")</f>
        <v/>
      </c>
      <c r="M713" s="19">
        <f>IF(L713="","",ROUND(L713-N(I713),2))</f>
        <v/>
      </c>
      <c r="N713" s="18">
        <f>IF(OR(A713&amp;""="",H713="تم التسليم",NOT(ISNUMBER(G713))),"",'الإعدادات'!$B$4-G713)</f>
        <v/>
      </c>
      <c r="O713" s="6">
        <f>IF(A713&amp;""="","",IF(NOT(ISNUMBER(K713)),"خدمة غير مسعّرة",IF(H713="تم التسليم",IF(M713&gt;0,"مسلّم وعليه متبقي",""),IF(N713="","",IF(H713="جاهز",IF(N713&gt;='الإعدادات'!$B$5,"متأخر الاستلام",""),IF(N713&gt;0,"متأخر الغسيل",""))))))</f>
        <v/>
      </c>
      <c r="P713" s="18">
        <f>IF(O713="متأخر الاستلام",COUNTIFS($O$6:$O$1505,"متأخر الاستلام",$N$6:$N$1505,"&gt;"&amp;N713)+COUNTIFS($O$6:O713,"متأخر الاستلام",$N$6:N713,N713),"")</f>
        <v/>
      </c>
    </row>
    <row r="714">
      <c r="A714" s="5" t="n"/>
      <c r="B714" s="13" t="n"/>
      <c r="C714" s="5" t="n"/>
      <c r="D714" s="20" t="n"/>
      <c r="E714" s="5" t="n"/>
      <c r="F714" s="14" t="n"/>
      <c r="G714" s="13" t="n"/>
      <c r="H714" s="5" t="n"/>
      <c r="I714" s="17" t="n"/>
      <c r="J714" s="5" t="n"/>
      <c r="K714" s="19">
        <f>IF(A714&amp;""="","",IFERROR(INDEX('الخدمات'!$B$6:$B$55,MATCH(E714&amp;"",'الخدمات'!$A$6:$A$55,0)),"غير مسعّرة"))</f>
        <v/>
      </c>
      <c r="L714" s="19">
        <f>IF(ISNUMBER(K714),ROUND(N(F714)*K714,2),"")</f>
        <v/>
      </c>
      <c r="M714" s="19">
        <f>IF(L714="","",ROUND(L714-N(I714),2))</f>
        <v/>
      </c>
      <c r="N714" s="18">
        <f>IF(OR(A714&amp;""="",H714="تم التسليم",NOT(ISNUMBER(G714))),"",'الإعدادات'!$B$4-G714)</f>
        <v/>
      </c>
      <c r="O714" s="6">
        <f>IF(A714&amp;""="","",IF(NOT(ISNUMBER(K714)),"خدمة غير مسعّرة",IF(H714="تم التسليم",IF(M714&gt;0,"مسلّم وعليه متبقي",""),IF(N714="","",IF(H714="جاهز",IF(N714&gt;='الإعدادات'!$B$5,"متأخر الاستلام",""),IF(N714&gt;0,"متأخر الغسيل",""))))))</f>
        <v/>
      </c>
      <c r="P714" s="18">
        <f>IF(O714="متأخر الاستلام",COUNTIFS($O$6:$O$1505,"متأخر الاستلام",$N$6:$N$1505,"&gt;"&amp;N714)+COUNTIFS($O$6:O714,"متأخر الاستلام",$N$6:N714,N714),"")</f>
        <v/>
      </c>
    </row>
    <row r="715">
      <c r="A715" s="5" t="n"/>
      <c r="B715" s="13" t="n"/>
      <c r="C715" s="5" t="n"/>
      <c r="D715" s="20" t="n"/>
      <c r="E715" s="5" t="n"/>
      <c r="F715" s="14" t="n"/>
      <c r="G715" s="13" t="n"/>
      <c r="H715" s="5" t="n"/>
      <c r="I715" s="17" t="n"/>
      <c r="J715" s="5" t="n"/>
      <c r="K715" s="19">
        <f>IF(A715&amp;""="","",IFERROR(INDEX('الخدمات'!$B$6:$B$55,MATCH(E715&amp;"",'الخدمات'!$A$6:$A$55,0)),"غير مسعّرة"))</f>
        <v/>
      </c>
      <c r="L715" s="19">
        <f>IF(ISNUMBER(K715),ROUND(N(F715)*K715,2),"")</f>
        <v/>
      </c>
      <c r="M715" s="19">
        <f>IF(L715="","",ROUND(L715-N(I715),2))</f>
        <v/>
      </c>
      <c r="N715" s="18">
        <f>IF(OR(A715&amp;""="",H715="تم التسليم",NOT(ISNUMBER(G715))),"",'الإعدادات'!$B$4-G715)</f>
        <v/>
      </c>
      <c r="O715" s="6">
        <f>IF(A715&amp;""="","",IF(NOT(ISNUMBER(K715)),"خدمة غير مسعّرة",IF(H715="تم التسليم",IF(M715&gt;0,"مسلّم وعليه متبقي",""),IF(N715="","",IF(H715="جاهز",IF(N715&gt;='الإعدادات'!$B$5,"متأخر الاستلام",""),IF(N715&gt;0,"متأخر الغسيل",""))))))</f>
        <v/>
      </c>
      <c r="P715" s="18">
        <f>IF(O715="متأخر الاستلام",COUNTIFS($O$6:$O$1505,"متأخر الاستلام",$N$6:$N$1505,"&gt;"&amp;N715)+COUNTIFS($O$6:O715,"متأخر الاستلام",$N$6:N715,N715),"")</f>
        <v/>
      </c>
    </row>
    <row r="716">
      <c r="A716" s="5" t="n"/>
      <c r="B716" s="13" t="n"/>
      <c r="C716" s="5" t="n"/>
      <c r="D716" s="20" t="n"/>
      <c r="E716" s="5" t="n"/>
      <c r="F716" s="14" t="n"/>
      <c r="G716" s="13" t="n"/>
      <c r="H716" s="5" t="n"/>
      <c r="I716" s="17" t="n"/>
      <c r="J716" s="5" t="n"/>
      <c r="K716" s="19">
        <f>IF(A716&amp;""="","",IFERROR(INDEX('الخدمات'!$B$6:$B$55,MATCH(E716&amp;"",'الخدمات'!$A$6:$A$55,0)),"غير مسعّرة"))</f>
        <v/>
      </c>
      <c r="L716" s="19">
        <f>IF(ISNUMBER(K716),ROUND(N(F716)*K716,2),"")</f>
        <v/>
      </c>
      <c r="M716" s="19">
        <f>IF(L716="","",ROUND(L716-N(I716),2))</f>
        <v/>
      </c>
      <c r="N716" s="18">
        <f>IF(OR(A716&amp;""="",H716="تم التسليم",NOT(ISNUMBER(G716))),"",'الإعدادات'!$B$4-G716)</f>
        <v/>
      </c>
      <c r="O716" s="6">
        <f>IF(A716&amp;""="","",IF(NOT(ISNUMBER(K716)),"خدمة غير مسعّرة",IF(H716="تم التسليم",IF(M716&gt;0,"مسلّم وعليه متبقي",""),IF(N716="","",IF(H716="جاهز",IF(N716&gt;='الإعدادات'!$B$5,"متأخر الاستلام",""),IF(N716&gt;0,"متأخر الغسيل",""))))))</f>
        <v/>
      </c>
      <c r="P716" s="18">
        <f>IF(O716="متأخر الاستلام",COUNTIFS($O$6:$O$1505,"متأخر الاستلام",$N$6:$N$1505,"&gt;"&amp;N716)+COUNTIFS($O$6:O716,"متأخر الاستلام",$N$6:N716,N716),"")</f>
        <v/>
      </c>
    </row>
    <row r="717">
      <c r="A717" s="5" t="n"/>
      <c r="B717" s="13" t="n"/>
      <c r="C717" s="5" t="n"/>
      <c r="D717" s="20" t="n"/>
      <c r="E717" s="5" t="n"/>
      <c r="F717" s="14" t="n"/>
      <c r="G717" s="13" t="n"/>
      <c r="H717" s="5" t="n"/>
      <c r="I717" s="17" t="n"/>
      <c r="J717" s="5" t="n"/>
      <c r="K717" s="19">
        <f>IF(A717&amp;""="","",IFERROR(INDEX('الخدمات'!$B$6:$B$55,MATCH(E717&amp;"",'الخدمات'!$A$6:$A$55,0)),"غير مسعّرة"))</f>
        <v/>
      </c>
      <c r="L717" s="19">
        <f>IF(ISNUMBER(K717),ROUND(N(F717)*K717,2),"")</f>
        <v/>
      </c>
      <c r="M717" s="19">
        <f>IF(L717="","",ROUND(L717-N(I717),2))</f>
        <v/>
      </c>
      <c r="N717" s="18">
        <f>IF(OR(A717&amp;""="",H717="تم التسليم",NOT(ISNUMBER(G717))),"",'الإعدادات'!$B$4-G717)</f>
        <v/>
      </c>
      <c r="O717" s="6">
        <f>IF(A717&amp;""="","",IF(NOT(ISNUMBER(K717)),"خدمة غير مسعّرة",IF(H717="تم التسليم",IF(M717&gt;0,"مسلّم وعليه متبقي",""),IF(N717="","",IF(H717="جاهز",IF(N717&gt;='الإعدادات'!$B$5,"متأخر الاستلام",""),IF(N717&gt;0,"متأخر الغسيل",""))))))</f>
        <v/>
      </c>
      <c r="P717" s="18">
        <f>IF(O717="متأخر الاستلام",COUNTIFS($O$6:$O$1505,"متأخر الاستلام",$N$6:$N$1505,"&gt;"&amp;N717)+COUNTIFS($O$6:O717,"متأخر الاستلام",$N$6:N717,N717),"")</f>
        <v/>
      </c>
    </row>
    <row r="718">
      <c r="A718" s="5" t="n"/>
      <c r="B718" s="13" t="n"/>
      <c r="C718" s="5" t="n"/>
      <c r="D718" s="20" t="n"/>
      <c r="E718" s="5" t="n"/>
      <c r="F718" s="14" t="n"/>
      <c r="G718" s="13" t="n"/>
      <c r="H718" s="5" t="n"/>
      <c r="I718" s="17" t="n"/>
      <c r="J718" s="5" t="n"/>
      <c r="K718" s="19">
        <f>IF(A718&amp;""="","",IFERROR(INDEX('الخدمات'!$B$6:$B$55,MATCH(E718&amp;"",'الخدمات'!$A$6:$A$55,0)),"غير مسعّرة"))</f>
        <v/>
      </c>
      <c r="L718" s="19">
        <f>IF(ISNUMBER(K718),ROUND(N(F718)*K718,2),"")</f>
        <v/>
      </c>
      <c r="M718" s="19">
        <f>IF(L718="","",ROUND(L718-N(I718),2))</f>
        <v/>
      </c>
      <c r="N718" s="18">
        <f>IF(OR(A718&amp;""="",H718="تم التسليم",NOT(ISNUMBER(G718))),"",'الإعدادات'!$B$4-G718)</f>
        <v/>
      </c>
      <c r="O718" s="6">
        <f>IF(A718&amp;""="","",IF(NOT(ISNUMBER(K718)),"خدمة غير مسعّرة",IF(H718="تم التسليم",IF(M718&gt;0,"مسلّم وعليه متبقي",""),IF(N718="","",IF(H718="جاهز",IF(N718&gt;='الإعدادات'!$B$5,"متأخر الاستلام",""),IF(N718&gt;0,"متأخر الغسيل",""))))))</f>
        <v/>
      </c>
      <c r="P718" s="18">
        <f>IF(O718="متأخر الاستلام",COUNTIFS($O$6:$O$1505,"متأخر الاستلام",$N$6:$N$1505,"&gt;"&amp;N718)+COUNTIFS($O$6:O718,"متأخر الاستلام",$N$6:N718,N718),"")</f>
        <v/>
      </c>
    </row>
    <row r="719">
      <c r="A719" s="5" t="n"/>
      <c r="B719" s="13" t="n"/>
      <c r="C719" s="5" t="n"/>
      <c r="D719" s="20" t="n"/>
      <c r="E719" s="5" t="n"/>
      <c r="F719" s="14" t="n"/>
      <c r="G719" s="13" t="n"/>
      <c r="H719" s="5" t="n"/>
      <c r="I719" s="17" t="n"/>
      <c r="J719" s="5" t="n"/>
      <c r="K719" s="19">
        <f>IF(A719&amp;""="","",IFERROR(INDEX('الخدمات'!$B$6:$B$55,MATCH(E719&amp;"",'الخدمات'!$A$6:$A$55,0)),"غير مسعّرة"))</f>
        <v/>
      </c>
      <c r="L719" s="19">
        <f>IF(ISNUMBER(K719),ROUND(N(F719)*K719,2),"")</f>
        <v/>
      </c>
      <c r="M719" s="19">
        <f>IF(L719="","",ROUND(L719-N(I719),2))</f>
        <v/>
      </c>
      <c r="N719" s="18">
        <f>IF(OR(A719&amp;""="",H719="تم التسليم",NOT(ISNUMBER(G719))),"",'الإعدادات'!$B$4-G719)</f>
        <v/>
      </c>
      <c r="O719" s="6">
        <f>IF(A719&amp;""="","",IF(NOT(ISNUMBER(K719)),"خدمة غير مسعّرة",IF(H719="تم التسليم",IF(M719&gt;0,"مسلّم وعليه متبقي",""),IF(N719="","",IF(H719="جاهز",IF(N719&gt;='الإعدادات'!$B$5,"متأخر الاستلام",""),IF(N719&gt;0,"متأخر الغسيل",""))))))</f>
        <v/>
      </c>
      <c r="P719" s="18">
        <f>IF(O719="متأخر الاستلام",COUNTIFS($O$6:$O$1505,"متأخر الاستلام",$N$6:$N$1505,"&gt;"&amp;N719)+COUNTIFS($O$6:O719,"متأخر الاستلام",$N$6:N719,N719),"")</f>
        <v/>
      </c>
    </row>
    <row r="720">
      <c r="A720" s="5" t="n"/>
      <c r="B720" s="13" t="n"/>
      <c r="C720" s="5" t="n"/>
      <c r="D720" s="20" t="n"/>
      <c r="E720" s="5" t="n"/>
      <c r="F720" s="14" t="n"/>
      <c r="G720" s="13" t="n"/>
      <c r="H720" s="5" t="n"/>
      <c r="I720" s="17" t="n"/>
      <c r="J720" s="5" t="n"/>
      <c r="K720" s="19">
        <f>IF(A720&amp;""="","",IFERROR(INDEX('الخدمات'!$B$6:$B$55,MATCH(E720&amp;"",'الخدمات'!$A$6:$A$55,0)),"غير مسعّرة"))</f>
        <v/>
      </c>
      <c r="L720" s="19">
        <f>IF(ISNUMBER(K720),ROUND(N(F720)*K720,2),"")</f>
        <v/>
      </c>
      <c r="M720" s="19">
        <f>IF(L720="","",ROUND(L720-N(I720),2))</f>
        <v/>
      </c>
      <c r="N720" s="18">
        <f>IF(OR(A720&amp;""="",H720="تم التسليم",NOT(ISNUMBER(G720))),"",'الإعدادات'!$B$4-G720)</f>
        <v/>
      </c>
      <c r="O720" s="6">
        <f>IF(A720&amp;""="","",IF(NOT(ISNUMBER(K720)),"خدمة غير مسعّرة",IF(H720="تم التسليم",IF(M720&gt;0,"مسلّم وعليه متبقي",""),IF(N720="","",IF(H720="جاهز",IF(N720&gt;='الإعدادات'!$B$5,"متأخر الاستلام",""),IF(N720&gt;0,"متأخر الغسيل",""))))))</f>
        <v/>
      </c>
      <c r="P720" s="18">
        <f>IF(O720="متأخر الاستلام",COUNTIFS($O$6:$O$1505,"متأخر الاستلام",$N$6:$N$1505,"&gt;"&amp;N720)+COUNTIFS($O$6:O720,"متأخر الاستلام",$N$6:N720,N720),"")</f>
        <v/>
      </c>
    </row>
    <row r="721">
      <c r="A721" s="5" t="n"/>
      <c r="B721" s="13" t="n"/>
      <c r="C721" s="5" t="n"/>
      <c r="D721" s="20" t="n"/>
      <c r="E721" s="5" t="n"/>
      <c r="F721" s="14" t="n"/>
      <c r="G721" s="13" t="n"/>
      <c r="H721" s="5" t="n"/>
      <c r="I721" s="17" t="n"/>
      <c r="J721" s="5" t="n"/>
      <c r="K721" s="19">
        <f>IF(A721&amp;""="","",IFERROR(INDEX('الخدمات'!$B$6:$B$55,MATCH(E721&amp;"",'الخدمات'!$A$6:$A$55,0)),"غير مسعّرة"))</f>
        <v/>
      </c>
      <c r="L721" s="19">
        <f>IF(ISNUMBER(K721),ROUND(N(F721)*K721,2),"")</f>
        <v/>
      </c>
      <c r="M721" s="19">
        <f>IF(L721="","",ROUND(L721-N(I721),2))</f>
        <v/>
      </c>
      <c r="N721" s="18">
        <f>IF(OR(A721&amp;""="",H721="تم التسليم",NOT(ISNUMBER(G721))),"",'الإعدادات'!$B$4-G721)</f>
        <v/>
      </c>
      <c r="O721" s="6">
        <f>IF(A721&amp;""="","",IF(NOT(ISNUMBER(K721)),"خدمة غير مسعّرة",IF(H721="تم التسليم",IF(M721&gt;0,"مسلّم وعليه متبقي",""),IF(N721="","",IF(H721="جاهز",IF(N721&gt;='الإعدادات'!$B$5,"متأخر الاستلام",""),IF(N721&gt;0,"متأخر الغسيل",""))))))</f>
        <v/>
      </c>
      <c r="P721" s="18">
        <f>IF(O721="متأخر الاستلام",COUNTIFS($O$6:$O$1505,"متأخر الاستلام",$N$6:$N$1505,"&gt;"&amp;N721)+COUNTIFS($O$6:O721,"متأخر الاستلام",$N$6:N721,N721),"")</f>
        <v/>
      </c>
    </row>
    <row r="722">
      <c r="A722" s="5" t="n"/>
      <c r="B722" s="13" t="n"/>
      <c r="C722" s="5" t="n"/>
      <c r="D722" s="20" t="n"/>
      <c r="E722" s="5" t="n"/>
      <c r="F722" s="14" t="n"/>
      <c r="G722" s="13" t="n"/>
      <c r="H722" s="5" t="n"/>
      <c r="I722" s="17" t="n"/>
      <c r="J722" s="5" t="n"/>
      <c r="K722" s="19">
        <f>IF(A722&amp;""="","",IFERROR(INDEX('الخدمات'!$B$6:$B$55,MATCH(E722&amp;"",'الخدمات'!$A$6:$A$55,0)),"غير مسعّرة"))</f>
        <v/>
      </c>
      <c r="L722" s="19">
        <f>IF(ISNUMBER(K722),ROUND(N(F722)*K722,2),"")</f>
        <v/>
      </c>
      <c r="M722" s="19">
        <f>IF(L722="","",ROUND(L722-N(I722),2))</f>
        <v/>
      </c>
      <c r="N722" s="18">
        <f>IF(OR(A722&amp;""="",H722="تم التسليم",NOT(ISNUMBER(G722))),"",'الإعدادات'!$B$4-G722)</f>
        <v/>
      </c>
      <c r="O722" s="6">
        <f>IF(A722&amp;""="","",IF(NOT(ISNUMBER(K722)),"خدمة غير مسعّرة",IF(H722="تم التسليم",IF(M722&gt;0,"مسلّم وعليه متبقي",""),IF(N722="","",IF(H722="جاهز",IF(N722&gt;='الإعدادات'!$B$5,"متأخر الاستلام",""),IF(N722&gt;0,"متأخر الغسيل",""))))))</f>
        <v/>
      </c>
      <c r="P722" s="18">
        <f>IF(O722="متأخر الاستلام",COUNTIFS($O$6:$O$1505,"متأخر الاستلام",$N$6:$N$1505,"&gt;"&amp;N722)+COUNTIFS($O$6:O722,"متأخر الاستلام",$N$6:N722,N722),"")</f>
        <v/>
      </c>
    </row>
    <row r="723">
      <c r="A723" s="5" t="n"/>
      <c r="B723" s="13" t="n"/>
      <c r="C723" s="5" t="n"/>
      <c r="D723" s="20" t="n"/>
      <c r="E723" s="5" t="n"/>
      <c r="F723" s="14" t="n"/>
      <c r="G723" s="13" t="n"/>
      <c r="H723" s="5" t="n"/>
      <c r="I723" s="17" t="n"/>
      <c r="J723" s="5" t="n"/>
      <c r="K723" s="19">
        <f>IF(A723&amp;""="","",IFERROR(INDEX('الخدمات'!$B$6:$B$55,MATCH(E723&amp;"",'الخدمات'!$A$6:$A$55,0)),"غير مسعّرة"))</f>
        <v/>
      </c>
      <c r="L723" s="19">
        <f>IF(ISNUMBER(K723),ROUND(N(F723)*K723,2),"")</f>
        <v/>
      </c>
      <c r="M723" s="19">
        <f>IF(L723="","",ROUND(L723-N(I723),2))</f>
        <v/>
      </c>
      <c r="N723" s="18">
        <f>IF(OR(A723&amp;""="",H723="تم التسليم",NOT(ISNUMBER(G723))),"",'الإعدادات'!$B$4-G723)</f>
        <v/>
      </c>
      <c r="O723" s="6">
        <f>IF(A723&amp;""="","",IF(NOT(ISNUMBER(K723)),"خدمة غير مسعّرة",IF(H723="تم التسليم",IF(M723&gt;0,"مسلّم وعليه متبقي",""),IF(N723="","",IF(H723="جاهز",IF(N723&gt;='الإعدادات'!$B$5,"متأخر الاستلام",""),IF(N723&gt;0,"متأخر الغسيل",""))))))</f>
        <v/>
      </c>
      <c r="P723" s="18">
        <f>IF(O723="متأخر الاستلام",COUNTIFS($O$6:$O$1505,"متأخر الاستلام",$N$6:$N$1505,"&gt;"&amp;N723)+COUNTIFS($O$6:O723,"متأخر الاستلام",$N$6:N723,N723),"")</f>
        <v/>
      </c>
    </row>
    <row r="724">
      <c r="A724" s="5" t="n"/>
      <c r="B724" s="13" t="n"/>
      <c r="C724" s="5" t="n"/>
      <c r="D724" s="20" t="n"/>
      <c r="E724" s="5" t="n"/>
      <c r="F724" s="14" t="n"/>
      <c r="G724" s="13" t="n"/>
      <c r="H724" s="5" t="n"/>
      <c r="I724" s="17" t="n"/>
      <c r="J724" s="5" t="n"/>
      <c r="K724" s="19">
        <f>IF(A724&amp;""="","",IFERROR(INDEX('الخدمات'!$B$6:$B$55,MATCH(E724&amp;"",'الخدمات'!$A$6:$A$55,0)),"غير مسعّرة"))</f>
        <v/>
      </c>
      <c r="L724" s="19">
        <f>IF(ISNUMBER(K724),ROUND(N(F724)*K724,2),"")</f>
        <v/>
      </c>
      <c r="M724" s="19">
        <f>IF(L724="","",ROUND(L724-N(I724),2))</f>
        <v/>
      </c>
      <c r="N724" s="18">
        <f>IF(OR(A724&amp;""="",H724="تم التسليم",NOT(ISNUMBER(G724))),"",'الإعدادات'!$B$4-G724)</f>
        <v/>
      </c>
      <c r="O724" s="6">
        <f>IF(A724&amp;""="","",IF(NOT(ISNUMBER(K724)),"خدمة غير مسعّرة",IF(H724="تم التسليم",IF(M724&gt;0,"مسلّم وعليه متبقي",""),IF(N724="","",IF(H724="جاهز",IF(N724&gt;='الإعدادات'!$B$5,"متأخر الاستلام",""),IF(N724&gt;0,"متأخر الغسيل",""))))))</f>
        <v/>
      </c>
      <c r="P724" s="18">
        <f>IF(O724="متأخر الاستلام",COUNTIFS($O$6:$O$1505,"متأخر الاستلام",$N$6:$N$1505,"&gt;"&amp;N724)+COUNTIFS($O$6:O724,"متأخر الاستلام",$N$6:N724,N724),"")</f>
        <v/>
      </c>
    </row>
    <row r="725">
      <c r="A725" s="5" t="n"/>
      <c r="B725" s="13" t="n"/>
      <c r="C725" s="5" t="n"/>
      <c r="D725" s="20" t="n"/>
      <c r="E725" s="5" t="n"/>
      <c r="F725" s="14" t="n"/>
      <c r="G725" s="13" t="n"/>
      <c r="H725" s="5" t="n"/>
      <c r="I725" s="17" t="n"/>
      <c r="J725" s="5" t="n"/>
      <c r="K725" s="19">
        <f>IF(A725&amp;""="","",IFERROR(INDEX('الخدمات'!$B$6:$B$55,MATCH(E725&amp;"",'الخدمات'!$A$6:$A$55,0)),"غير مسعّرة"))</f>
        <v/>
      </c>
      <c r="L725" s="19">
        <f>IF(ISNUMBER(K725),ROUND(N(F725)*K725,2),"")</f>
        <v/>
      </c>
      <c r="M725" s="19">
        <f>IF(L725="","",ROUND(L725-N(I725),2))</f>
        <v/>
      </c>
      <c r="N725" s="18">
        <f>IF(OR(A725&amp;""="",H725="تم التسليم",NOT(ISNUMBER(G725))),"",'الإعدادات'!$B$4-G725)</f>
        <v/>
      </c>
      <c r="O725" s="6">
        <f>IF(A725&amp;""="","",IF(NOT(ISNUMBER(K725)),"خدمة غير مسعّرة",IF(H725="تم التسليم",IF(M725&gt;0,"مسلّم وعليه متبقي",""),IF(N725="","",IF(H725="جاهز",IF(N725&gt;='الإعدادات'!$B$5,"متأخر الاستلام",""),IF(N725&gt;0,"متأخر الغسيل",""))))))</f>
        <v/>
      </c>
      <c r="P725" s="18">
        <f>IF(O725="متأخر الاستلام",COUNTIFS($O$6:$O$1505,"متأخر الاستلام",$N$6:$N$1505,"&gt;"&amp;N725)+COUNTIFS($O$6:O725,"متأخر الاستلام",$N$6:N725,N725),"")</f>
        <v/>
      </c>
    </row>
    <row r="726">
      <c r="A726" s="5" t="n"/>
      <c r="B726" s="13" t="n"/>
      <c r="C726" s="5" t="n"/>
      <c r="D726" s="20" t="n"/>
      <c r="E726" s="5" t="n"/>
      <c r="F726" s="14" t="n"/>
      <c r="G726" s="13" t="n"/>
      <c r="H726" s="5" t="n"/>
      <c r="I726" s="17" t="n"/>
      <c r="J726" s="5" t="n"/>
      <c r="K726" s="19">
        <f>IF(A726&amp;""="","",IFERROR(INDEX('الخدمات'!$B$6:$B$55,MATCH(E726&amp;"",'الخدمات'!$A$6:$A$55,0)),"غير مسعّرة"))</f>
        <v/>
      </c>
      <c r="L726" s="19">
        <f>IF(ISNUMBER(K726),ROUND(N(F726)*K726,2),"")</f>
        <v/>
      </c>
      <c r="M726" s="19">
        <f>IF(L726="","",ROUND(L726-N(I726),2))</f>
        <v/>
      </c>
      <c r="N726" s="18">
        <f>IF(OR(A726&amp;""="",H726="تم التسليم",NOT(ISNUMBER(G726))),"",'الإعدادات'!$B$4-G726)</f>
        <v/>
      </c>
      <c r="O726" s="6">
        <f>IF(A726&amp;""="","",IF(NOT(ISNUMBER(K726)),"خدمة غير مسعّرة",IF(H726="تم التسليم",IF(M726&gt;0,"مسلّم وعليه متبقي",""),IF(N726="","",IF(H726="جاهز",IF(N726&gt;='الإعدادات'!$B$5,"متأخر الاستلام",""),IF(N726&gt;0,"متأخر الغسيل",""))))))</f>
        <v/>
      </c>
      <c r="P726" s="18">
        <f>IF(O726="متأخر الاستلام",COUNTIFS($O$6:$O$1505,"متأخر الاستلام",$N$6:$N$1505,"&gt;"&amp;N726)+COUNTIFS($O$6:O726,"متأخر الاستلام",$N$6:N726,N726),"")</f>
        <v/>
      </c>
    </row>
    <row r="727">
      <c r="A727" s="5" t="n"/>
      <c r="B727" s="13" t="n"/>
      <c r="C727" s="5" t="n"/>
      <c r="D727" s="20" t="n"/>
      <c r="E727" s="5" t="n"/>
      <c r="F727" s="14" t="n"/>
      <c r="G727" s="13" t="n"/>
      <c r="H727" s="5" t="n"/>
      <c r="I727" s="17" t="n"/>
      <c r="J727" s="5" t="n"/>
      <c r="K727" s="19">
        <f>IF(A727&amp;""="","",IFERROR(INDEX('الخدمات'!$B$6:$B$55,MATCH(E727&amp;"",'الخدمات'!$A$6:$A$55,0)),"غير مسعّرة"))</f>
        <v/>
      </c>
      <c r="L727" s="19">
        <f>IF(ISNUMBER(K727),ROUND(N(F727)*K727,2),"")</f>
        <v/>
      </c>
      <c r="M727" s="19">
        <f>IF(L727="","",ROUND(L727-N(I727),2))</f>
        <v/>
      </c>
      <c r="N727" s="18">
        <f>IF(OR(A727&amp;""="",H727="تم التسليم",NOT(ISNUMBER(G727))),"",'الإعدادات'!$B$4-G727)</f>
        <v/>
      </c>
      <c r="O727" s="6">
        <f>IF(A727&amp;""="","",IF(NOT(ISNUMBER(K727)),"خدمة غير مسعّرة",IF(H727="تم التسليم",IF(M727&gt;0,"مسلّم وعليه متبقي",""),IF(N727="","",IF(H727="جاهز",IF(N727&gt;='الإعدادات'!$B$5,"متأخر الاستلام",""),IF(N727&gt;0,"متأخر الغسيل",""))))))</f>
        <v/>
      </c>
      <c r="P727" s="18">
        <f>IF(O727="متأخر الاستلام",COUNTIFS($O$6:$O$1505,"متأخر الاستلام",$N$6:$N$1505,"&gt;"&amp;N727)+COUNTIFS($O$6:O727,"متأخر الاستلام",$N$6:N727,N727),"")</f>
        <v/>
      </c>
    </row>
    <row r="728">
      <c r="A728" s="5" t="n"/>
      <c r="B728" s="13" t="n"/>
      <c r="C728" s="5" t="n"/>
      <c r="D728" s="20" t="n"/>
      <c r="E728" s="5" t="n"/>
      <c r="F728" s="14" t="n"/>
      <c r="G728" s="13" t="n"/>
      <c r="H728" s="5" t="n"/>
      <c r="I728" s="17" t="n"/>
      <c r="J728" s="5" t="n"/>
      <c r="K728" s="19">
        <f>IF(A728&amp;""="","",IFERROR(INDEX('الخدمات'!$B$6:$B$55,MATCH(E728&amp;"",'الخدمات'!$A$6:$A$55,0)),"غير مسعّرة"))</f>
        <v/>
      </c>
      <c r="L728" s="19">
        <f>IF(ISNUMBER(K728),ROUND(N(F728)*K728,2),"")</f>
        <v/>
      </c>
      <c r="M728" s="19">
        <f>IF(L728="","",ROUND(L728-N(I728),2))</f>
        <v/>
      </c>
      <c r="N728" s="18">
        <f>IF(OR(A728&amp;""="",H728="تم التسليم",NOT(ISNUMBER(G728))),"",'الإعدادات'!$B$4-G728)</f>
        <v/>
      </c>
      <c r="O728" s="6">
        <f>IF(A728&amp;""="","",IF(NOT(ISNUMBER(K728)),"خدمة غير مسعّرة",IF(H728="تم التسليم",IF(M728&gt;0,"مسلّم وعليه متبقي",""),IF(N728="","",IF(H728="جاهز",IF(N728&gt;='الإعدادات'!$B$5,"متأخر الاستلام",""),IF(N728&gt;0,"متأخر الغسيل",""))))))</f>
        <v/>
      </c>
      <c r="P728" s="18">
        <f>IF(O728="متأخر الاستلام",COUNTIFS($O$6:$O$1505,"متأخر الاستلام",$N$6:$N$1505,"&gt;"&amp;N728)+COUNTIFS($O$6:O728,"متأخر الاستلام",$N$6:N728,N728),"")</f>
        <v/>
      </c>
    </row>
    <row r="729">
      <c r="A729" s="5" t="n"/>
      <c r="B729" s="13" t="n"/>
      <c r="C729" s="5" t="n"/>
      <c r="D729" s="20" t="n"/>
      <c r="E729" s="5" t="n"/>
      <c r="F729" s="14" t="n"/>
      <c r="G729" s="13" t="n"/>
      <c r="H729" s="5" t="n"/>
      <c r="I729" s="17" t="n"/>
      <c r="J729" s="5" t="n"/>
      <c r="K729" s="19">
        <f>IF(A729&amp;""="","",IFERROR(INDEX('الخدمات'!$B$6:$B$55,MATCH(E729&amp;"",'الخدمات'!$A$6:$A$55,0)),"غير مسعّرة"))</f>
        <v/>
      </c>
      <c r="L729" s="19">
        <f>IF(ISNUMBER(K729),ROUND(N(F729)*K729,2),"")</f>
        <v/>
      </c>
      <c r="M729" s="19">
        <f>IF(L729="","",ROUND(L729-N(I729),2))</f>
        <v/>
      </c>
      <c r="N729" s="18">
        <f>IF(OR(A729&amp;""="",H729="تم التسليم",NOT(ISNUMBER(G729))),"",'الإعدادات'!$B$4-G729)</f>
        <v/>
      </c>
      <c r="O729" s="6">
        <f>IF(A729&amp;""="","",IF(NOT(ISNUMBER(K729)),"خدمة غير مسعّرة",IF(H729="تم التسليم",IF(M729&gt;0,"مسلّم وعليه متبقي",""),IF(N729="","",IF(H729="جاهز",IF(N729&gt;='الإعدادات'!$B$5,"متأخر الاستلام",""),IF(N729&gt;0,"متأخر الغسيل",""))))))</f>
        <v/>
      </c>
      <c r="P729" s="18">
        <f>IF(O729="متأخر الاستلام",COUNTIFS($O$6:$O$1505,"متأخر الاستلام",$N$6:$N$1505,"&gt;"&amp;N729)+COUNTIFS($O$6:O729,"متأخر الاستلام",$N$6:N729,N729),"")</f>
        <v/>
      </c>
    </row>
    <row r="730">
      <c r="A730" s="5" t="n"/>
      <c r="B730" s="13" t="n"/>
      <c r="C730" s="5" t="n"/>
      <c r="D730" s="20" t="n"/>
      <c r="E730" s="5" t="n"/>
      <c r="F730" s="14" t="n"/>
      <c r="G730" s="13" t="n"/>
      <c r="H730" s="5" t="n"/>
      <c r="I730" s="17" t="n"/>
      <c r="J730" s="5" t="n"/>
      <c r="K730" s="19">
        <f>IF(A730&amp;""="","",IFERROR(INDEX('الخدمات'!$B$6:$B$55,MATCH(E730&amp;"",'الخدمات'!$A$6:$A$55,0)),"غير مسعّرة"))</f>
        <v/>
      </c>
      <c r="L730" s="19">
        <f>IF(ISNUMBER(K730),ROUND(N(F730)*K730,2),"")</f>
        <v/>
      </c>
      <c r="M730" s="19">
        <f>IF(L730="","",ROUND(L730-N(I730),2))</f>
        <v/>
      </c>
      <c r="N730" s="18">
        <f>IF(OR(A730&amp;""="",H730="تم التسليم",NOT(ISNUMBER(G730))),"",'الإعدادات'!$B$4-G730)</f>
        <v/>
      </c>
      <c r="O730" s="6">
        <f>IF(A730&amp;""="","",IF(NOT(ISNUMBER(K730)),"خدمة غير مسعّرة",IF(H730="تم التسليم",IF(M730&gt;0,"مسلّم وعليه متبقي",""),IF(N730="","",IF(H730="جاهز",IF(N730&gt;='الإعدادات'!$B$5,"متأخر الاستلام",""),IF(N730&gt;0,"متأخر الغسيل",""))))))</f>
        <v/>
      </c>
      <c r="P730" s="18">
        <f>IF(O730="متأخر الاستلام",COUNTIFS($O$6:$O$1505,"متأخر الاستلام",$N$6:$N$1505,"&gt;"&amp;N730)+COUNTIFS($O$6:O730,"متأخر الاستلام",$N$6:N730,N730),"")</f>
        <v/>
      </c>
    </row>
    <row r="731">
      <c r="A731" s="5" t="n"/>
      <c r="B731" s="13" t="n"/>
      <c r="C731" s="5" t="n"/>
      <c r="D731" s="20" t="n"/>
      <c r="E731" s="5" t="n"/>
      <c r="F731" s="14" t="n"/>
      <c r="G731" s="13" t="n"/>
      <c r="H731" s="5" t="n"/>
      <c r="I731" s="17" t="n"/>
      <c r="J731" s="5" t="n"/>
      <c r="K731" s="19">
        <f>IF(A731&amp;""="","",IFERROR(INDEX('الخدمات'!$B$6:$B$55,MATCH(E731&amp;"",'الخدمات'!$A$6:$A$55,0)),"غير مسعّرة"))</f>
        <v/>
      </c>
      <c r="L731" s="19">
        <f>IF(ISNUMBER(K731),ROUND(N(F731)*K731,2),"")</f>
        <v/>
      </c>
      <c r="M731" s="19">
        <f>IF(L731="","",ROUND(L731-N(I731),2))</f>
        <v/>
      </c>
      <c r="N731" s="18">
        <f>IF(OR(A731&amp;""="",H731="تم التسليم",NOT(ISNUMBER(G731))),"",'الإعدادات'!$B$4-G731)</f>
        <v/>
      </c>
      <c r="O731" s="6">
        <f>IF(A731&amp;""="","",IF(NOT(ISNUMBER(K731)),"خدمة غير مسعّرة",IF(H731="تم التسليم",IF(M731&gt;0,"مسلّم وعليه متبقي",""),IF(N731="","",IF(H731="جاهز",IF(N731&gt;='الإعدادات'!$B$5,"متأخر الاستلام",""),IF(N731&gt;0,"متأخر الغسيل",""))))))</f>
        <v/>
      </c>
      <c r="P731" s="18">
        <f>IF(O731="متأخر الاستلام",COUNTIFS($O$6:$O$1505,"متأخر الاستلام",$N$6:$N$1505,"&gt;"&amp;N731)+COUNTIFS($O$6:O731,"متأخر الاستلام",$N$6:N731,N731),"")</f>
        <v/>
      </c>
    </row>
    <row r="732">
      <c r="A732" s="5" t="n"/>
      <c r="B732" s="13" t="n"/>
      <c r="C732" s="5" t="n"/>
      <c r="D732" s="20" t="n"/>
      <c r="E732" s="5" t="n"/>
      <c r="F732" s="14" t="n"/>
      <c r="G732" s="13" t="n"/>
      <c r="H732" s="5" t="n"/>
      <c r="I732" s="17" t="n"/>
      <c r="J732" s="5" t="n"/>
      <c r="K732" s="19">
        <f>IF(A732&amp;""="","",IFERROR(INDEX('الخدمات'!$B$6:$B$55,MATCH(E732&amp;"",'الخدمات'!$A$6:$A$55,0)),"غير مسعّرة"))</f>
        <v/>
      </c>
      <c r="L732" s="19">
        <f>IF(ISNUMBER(K732),ROUND(N(F732)*K732,2),"")</f>
        <v/>
      </c>
      <c r="M732" s="19">
        <f>IF(L732="","",ROUND(L732-N(I732),2))</f>
        <v/>
      </c>
      <c r="N732" s="18">
        <f>IF(OR(A732&amp;""="",H732="تم التسليم",NOT(ISNUMBER(G732))),"",'الإعدادات'!$B$4-G732)</f>
        <v/>
      </c>
      <c r="O732" s="6">
        <f>IF(A732&amp;""="","",IF(NOT(ISNUMBER(K732)),"خدمة غير مسعّرة",IF(H732="تم التسليم",IF(M732&gt;0,"مسلّم وعليه متبقي",""),IF(N732="","",IF(H732="جاهز",IF(N732&gt;='الإعدادات'!$B$5,"متأخر الاستلام",""),IF(N732&gt;0,"متأخر الغسيل",""))))))</f>
        <v/>
      </c>
      <c r="P732" s="18">
        <f>IF(O732="متأخر الاستلام",COUNTIFS($O$6:$O$1505,"متأخر الاستلام",$N$6:$N$1505,"&gt;"&amp;N732)+COUNTIFS($O$6:O732,"متأخر الاستلام",$N$6:N732,N732),"")</f>
        <v/>
      </c>
    </row>
    <row r="733">
      <c r="A733" s="5" t="n"/>
      <c r="B733" s="13" t="n"/>
      <c r="C733" s="5" t="n"/>
      <c r="D733" s="20" t="n"/>
      <c r="E733" s="5" t="n"/>
      <c r="F733" s="14" t="n"/>
      <c r="G733" s="13" t="n"/>
      <c r="H733" s="5" t="n"/>
      <c r="I733" s="17" t="n"/>
      <c r="J733" s="5" t="n"/>
      <c r="K733" s="19">
        <f>IF(A733&amp;""="","",IFERROR(INDEX('الخدمات'!$B$6:$B$55,MATCH(E733&amp;"",'الخدمات'!$A$6:$A$55,0)),"غير مسعّرة"))</f>
        <v/>
      </c>
      <c r="L733" s="19">
        <f>IF(ISNUMBER(K733),ROUND(N(F733)*K733,2),"")</f>
        <v/>
      </c>
      <c r="M733" s="19">
        <f>IF(L733="","",ROUND(L733-N(I733),2))</f>
        <v/>
      </c>
      <c r="N733" s="18">
        <f>IF(OR(A733&amp;""="",H733="تم التسليم",NOT(ISNUMBER(G733))),"",'الإعدادات'!$B$4-G733)</f>
        <v/>
      </c>
      <c r="O733" s="6">
        <f>IF(A733&amp;""="","",IF(NOT(ISNUMBER(K733)),"خدمة غير مسعّرة",IF(H733="تم التسليم",IF(M733&gt;0,"مسلّم وعليه متبقي",""),IF(N733="","",IF(H733="جاهز",IF(N733&gt;='الإعدادات'!$B$5,"متأخر الاستلام",""),IF(N733&gt;0,"متأخر الغسيل",""))))))</f>
        <v/>
      </c>
      <c r="P733" s="18">
        <f>IF(O733="متأخر الاستلام",COUNTIFS($O$6:$O$1505,"متأخر الاستلام",$N$6:$N$1505,"&gt;"&amp;N733)+COUNTIFS($O$6:O733,"متأخر الاستلام",$N$6:N733,N733),"")</f>
        <v/>
      </c>
    </row>
    <row r="734">
      <c r="A734" s="5" t="n"/>
      <c r="B734" s="13" t="n"/>
      <c r="C734" s="5" t="n"/>
      <c r="D734" s="20" t="n"/>
      <c r="E734" s="5" t="n"/>
      <c r="F734" s="14" t="n"/>
      <c r="G734" s="13" t="n"/>
      <c r="H734" s="5" t="n"/>
      <c r="I734" s="17" t="n"/>
      <c r="J734" s="5" t="n"/>
      <c r="K734" s="19">
        <f>IF(A734&amp;""="","",IFERROR(INDEX('الخدمات'!$B$6:$B$55,MATCH(E734&amp;"",'الخدمات'!$A$6:$A$55,0)),"غير مسعّرة"))</f>
        <v/>
      </c>
      <c r="L734" s="19">
        <f>IF(ISNUMBER(K734),ROUND(N(F734)*K734,2),"")</f>
        <v/>
      </c>
      <c r="M734" s="19">
        <f>IF(L734="","",ROUND(L734-N(I734),2))</f>
        <v/>
      </c>
      <c r="N734" s="18">
        <f>IF(OR(A734&amp;""="",H734="تم التسليم",NOT(ISNUMBER(G734))),"",'الإعدادات'!$B$4-G734)</f>
        <v/>
      </c>
      <c r="O734" s="6">
        <f>IF(A734&amp;""="","",IF(NOT(ISNUMBER(K734)),"خدمة غير مسعّرة",IF(H734="تم التسليم",IF(M734&gt;0,"مسلّم وعليه متبقي",""),IF(N734="","",IF(H734="جاهز",IF(N734&gt;='الإعدادات'!$B$5,"متأخر الاستلام",""),IF(N734&gt;0,"متأخر الغسيل",""))))))</f>
        <v/>
      </c>
      <c r="P734" s="18">
        <f>IF(O734="متأخر الاستلام",COUNTIFS($O$6:$O$1505,"متأخر الاستلام",$N$6:$N$1505,"&gt;"&amp;N734)+COUNTIFS($O$6:O734,"متأخر الاستلام",$N$6:N734,N734),"")</f>
        <v/>
      </c>
    </row>
    <row r="735">
      <c r="A735" s="5" t="n"/>
      <c r="B735" s="13" t="n"/>
      <c r="C735" s="5" t="n"/>
      <c r="D735" s="20" t="n"/>
      <c r="E735" s="5" t="n"/>
      <c r="F735" s="14" t="n"/>
      <c r="G735" s="13" t="n"/>
      <c r="H735" s="5" t="n"/>
      <c r="I735" s="17" t="n"/>
      <c r="J735" s="5" t="n"/>
      <c r="K735" s="19">
        <f>IF(A735&amp;""="","",IFERROR(INDEX('الخدمات'!$B$6:$B$55,MATCH(E735&amp;"",'الخدمات'!$A$6:$A$55,0)),"غير مسعّرة"))</f>
        <v/>
      </c>
      <c r="L735" s="19">
        <f>IF(ISNUMBER(K735),ROUND(N(F735)*K735,2),"")</f>
        <v/>
      </c>
      <c r="M735" s="19">
        <f>IF(L735="","",ROUND(L735-N(I735),2))</f>
        <v/>
      </c>
      <c r="N735" s="18">
        <f>IF(OR(A735&amp;""="",H735="تم التسليم",NOT(ISNUMBER(G735))),"",'الإعدادات'!$B$4-G735)</f>
        <v/>
      </c>
      <c r="O735" s="6">
        <f>IF(A735&amp;""="","",IF(NOT(ISNUMBER(K735)),"خدمة غير مسعّرة",IF(H735="تم التسليم",IF(M735&gt;0,"مسلّم وعليه متبقي",""),IF(N735="","",IF(H735="جاهز",IF(N735&gt;='الإعدادات'!$B$5,"متأخر الاستلام",""),IF(N735&gt;0,"متأخر الغسيل",""))))))</f>
        <v/>
      </c>
      <c r="P735" s="18">
        <f>IF(O735="متأخر الاستلام",COUNTIFS($O$6:$O$1505,"متأخر الاستلام",$N$6:$N$1505,"&gt;"&amp;N735)+COUNTIFS($O$6:O735,"متأخر الاستلام",$N$6:N735,N735),"")</f>
        <v/>
      </c>
    </row>
    <row r="736">
      <c r="A736" s="5" t="n"/>
      <c r="B736" s="13" t="n"/>
      <c r="C736" s="5" t="n"/>
      <c r="D736" s="20" t="n"/>
      <c r="E736" s="5" t="n"/>
      <c r="F736" s="14" t="n"/>
      <c r="G736" s="13" t="n"/>
      <c r="H736" s="5" t="n"/>
      <c r="I736" s="17" t="n"/>
      <c r="J736" s="5" t="n"/>
      <c r="K736" s="19">
        <f>IF(A736&amp;""="","",IFERROR(INDEX('الخدمات'!$B$6:$B$55,MATCH(E736&amp;"",'الخدمات'!$A$6:$A$55,0)),"غير مسعّرة"))</f>
        <v/>
      </c>
      <c r="L736" s="19">
        <f>IF(ISNUMBER(K736),ROUND(N(F736)*K736,2),"")</f>
        <v/>
      </c>
      <c r="M736" s="19">
        <f>IF(L736="","",ROUND(L736-N(I736),2))</f>
        <v/>
      </c>
      <c r="N736" s="18">
        <f>IF(OR(A736&amp;""="",H736="تم التسليم",NOT(ISNUMBER(G736))),"",'الإعدادات'!$B$4-G736)</f>
        <v/>
      </c>
      <c r="O736" s="6">
        <f>IF(A736&amp;""="","",IF(NOT(ISNUMBER(K736)),"خدمة غير مسعّرة",IF(H736="تم التسليم",IF(M736&gt;0,"مسلّم وعليه متبقي",""),IF(N736="","",IF(H736="جاهز",IF(N736&gt;='الإعدادات'!$B$5,"متأخر الاستلام",""),IF(N736&gt;0,"متأخر الغسيل",""))))))</f>
        <v/>
      </c>
      <c r="P736" s="18">
        <f>IF(O736="متأخر الاستلام",COUNTIFS($O$6:$O$1505,"متأخر الاستلام",$N$6:$N$1505,"&gt;"&amp;N736)+COUNTIFS($O$6:O736,"متأخر الاستلام",$N$6:N736,N736),"")</f>
        <v/>
      </c>
    </row>
    <row r="737">
      <c r="A737" s="5" t="n"/>
      <c r="B737" s="13" t="n"/>
      <c r="C737" s="5" t="n"/>
      <c r="D737" s="20" t="n"/>
      <c r="E737" s="5" t="n"/>
      <c r="F737" s="14" t="n"/>
      <c r="G737" s="13" t="n"/>
      <c r="H737" s="5" t="n"/>
      <c r="I737" s="17" t="n"/>
      <c r="J737" s="5" t="n"/>
      <c r="K737" s="19">
        <f>IF(A737&amp;""="","",IFERROR(INDEX('الخدمات'!$B$6:$B$55,MATCH(E737&amp;"",'الخدمات'!$A$6:$A$55,0)),"غير مسعّرة"))</f>
        <v/>
      </c>
      <c r="L737" s="19">
        <f>IF(ISNUMBER(K737),ROUND(N(F737)*K737,2),"")</f>
        <v/>
      </c>
      <c r="M737" s="19">
        <f>IF(L737="","",ROUND(L737-N(I737),2))</f>
        <v/>
      </c>
      <c r="N737" s="18">
        <f>IF(OR(A737&amp;""="",H737="تم التسليم",NOT(ISNUMBER(G737))),"",'الإعدادات'!$B$4-G737)</f>
        <v/>
      </c>
      <c r="O737" s="6">
        <f>IF(A737&amp;""="","",IF(NOT(ISNUMBER(K737)),"خدمة غير مسعّرة",IF(H737="تم التسليم",IF(M737&gt;0,"مسلّم وعليه متبقي",""),IF(N737="","",IF(H737="جاهز",IF(N737&gt;='الإعدادات'!$B$5,"متأخر الاستلام",""),IF(N737&gt;0,"متأخر الغسيل",""))))))</f>
        <v/>
      </c>
      <c r="P737" s="18">
        <f>IF(O737="متأخر الاستلام",COUNTIFS($O$6:$O$1505,"متأخر الاستلام",$N$6:$N$1505,"&gt;"&amp;N737)+COUNTIFS($O$6:O737,"متأخر الاستلام",$N$6:N737,N737),"")</f>
        <v/>
      </c>
    </row>
    <row r="738">
      <c r="A738" s="5" t="n"/>
      <c r="B738" s="13" t="n"/>
      <c r="C738" s="5" t="n"/>
      <c r="D738" s="20" t="n"/>
      <c r="E738" s="5" t="n"/>
      <c r="F738" s="14" t="n"/>
      <c r="G738" s="13" t="n"/>
      <c r="H738" s="5" t="n"/>
      <c r="I738" s="17" t="n"/>
      <c r="J738" s="5" t="n"/>
      <c r="K738" s="19">
        <f>IF(A738&amp;""="","",IFERROR(INDEX('الخدمات'!$B$6:$B$55,MATCH(E738&amp;"",'الخدمات'!$A$6:$A$55,0)),"غير مسعّرة"))</f>
        <v/>
      </c>
      <c r="L738" s="19">
        <f>IF(ISNUMBER(K738),ROUND(N(F738)*K738,2),"")</f>
        <v/>
      </c>
      <c r="M738" s="19">
        <f>IF(L738="","",ROUND(L738-N(I738),2))</f>
        <v/>
      </c>
      <c r="N738" s="18">
        <f>IF(OR(A738&amp;""="",H738="تم التسليم",NOT(ISNUMBER(G738))),"",'الإعدادات'!$B$4-G738)</f>
        <v/>
      </c>
      <c r="O738" s="6">
        <f>IF(A738&amp;""="","",IF(NOT(ISNUMBER(K738)),"خدمة غير مسعّرة",IF(H738="تم التسليم",IF(M738&gt;0,"مسلّم وعليه متبقي",""),IF(N738="","",IF(H738="جاهز",IF(N738&gt;='الإعدادات'!$B$5,"متأخر الاستلام",""),IF(N738&gt;0,"متأخر الغسيل",""))))))</f>
        <v/>
      </c>
      <c r="P738" s="18">
        <f>IF(O738="متأخر الاستلام",COUNTIFS($O$6:$O$1505,"متأخر الاستلام",$N$6:$N$1505,"&gt;"&amp;N738)+COUNTIFS($O$6:O738,"متأخر الاستلام",$N$6:N738,N738),"")</f>
        <v/>
      </c>
    </row>
    <row r="739">
      <c r="A739" s="5" t="n"/>
      <c r="B739" s="13" t="n"/>
      <c r="C739" s="5" t="n"/>
      <c r="D739" s="20" t="n"/>
      <c r="E739" s="5" t="n"/>
      <c r="F739" s="14" t="n"/>
      <c r="G739" s="13" t="n"/>
      <c r="H739" s="5" t="n"/>
      <c r="I739" s="17" t="n"/>
      <c r="J739" s="5" t="n"/>
      <c r="K739" s="19">
        <f>IF(A739&amp;""="","",IFERROR(INDEX('الخدمات'!$B$6:$B$55,MATCH(E739&amp;"",'الخدمات'!$A$6:$A$55,0)),"غير مسعّرة"))</f>
        <v/>
      </c>
      <c r="L739" s="19">
        <f>IF(ISNUMBER(K739),ROUND(N(F739)*K739,2),"")</f>
        <v/>
      </c>
      <c r="M739" s="19">
        <f>IF(L739="","",ROUND(L739-N(I739),2))</f>
        <v/>
      </c>
      <c r="N739" s="18">
        <f>IF(OR(A739&amp;""="",H739="تم التسليم",NOT(ISNUMBER(G739))),"",'الإعدادات'!$B$4-G739)</f>
        <v/>
      </c>
      <c r="O739" s="6">
        <f>IF(A739&amp;""="","",IF(NOT(ISNUMBER(K739)),"خدمة غير مسعّرة",IF(H739="تم التسليم",IF(M739&gt;0,"مسلّم وعليه متبقي",""),IF(N739="","",IF(H739="جاهز",IF(N739&gt;='الإعدادات'!$B$5,"متأخر الاستلام",""),IF(N739&gt;0,"متأخر الغسيل",""))))))</f>
        <v/>
      </c>
      <c r="P739" s="18">
        <f>IF(O739="متأخر الاستلام",COUNTIFS($O$6:$O$1505,"متأخر الاستلام",$N$6:$N$1505,"&gt;"&amp;N739)+COUNTIFS($O$6:O739,"متأخر الاستلام",$N$6:N739,N739),"")</f>
        <v/>
      </c>
    </row>
    <row r="740">
      <c r="A740" s="5" t="n"/>
      <c r="B740" s="13" t="n"/>
      <c r="C740" s="5" t="n"/>
      <c r="D740" s="20" t="n"/>
      <c r="E740" s="5" t="n"/>
      <c r="F740" s="14" t="n"/>
      <c r="G740" s="13" t="n"/>
      <c r="H740" s="5" t="n"/>
      <c r="I740" s="17" t="n"/>
      <c r="J740" s="5" t="n"/>
      <c r="K740" s="19">
        <f>IF(A740&amp;""="","",IFERROR(INDEX('الخدمات'!$B$6:$B$55,MATCH(E740&amp;"",'الخدمات'!$A$6:$A$55,0)),"غير مسعّرة"))</f>
        <v/>
      </c>
      <c r="L740" s="19">
        <f>IF(ISNUMBER(K740),ROUND(N(F740)*K740,2),"")</f>
        <v/>
      </c>
      <c r="M740" s="19">
        <f>IF(L740="","",ROUND(L740-N(I740),2))</f>
        <v/>
      </c>
      <c r="N740" s="18">
        <f>IF(OR(A740&amp;""="",H740="تم التسليم",NOT(ISNUMBER(G740))),"",'الإعدادات'!$B$4-G740)</f>
        <v/>
      </c>
      <c r="O740" s="6">
        <f>IF(A740&amp;""="","",IF(NOT(ISNUMBER(K740)),"خدمة غير مسعّرة",IF(H740="تم التسليم",IF(M740&gt;0,"مسلّم وعليه متبقي",""),IF(N740="","",IF(H740="جاهز",IF(N740&gt;='الإعدادات'!$B$5,"متأخر الاستلام",""),IF(N740&gt;0,"متأخر الغسيل",""))))))</f>
        <v/>
      </c>
      <c r="P740" s="18">
        <f>IF(O740="متأخر الاستلام",COUNTIFS($O$6:$O$1505,"متأخر الاستلام",$N$6:$N$1505,"&gt;"&amp;N740)+COUNTIFS($O$6:O740,"متأخر الاستلام",$N$6:N740,N740),"")</f>
        <v/>
      </c>
    </row>
    <row r="741">
      <c r="A741" s="5" t="n"/>
      <c r="B741" s="13" t="n"/>
      <c r="C741" s="5" t="n"/>
      <c r="D741" s="20" t="n"/>
      <c r="E741" s="5" t="n"/>
      <c r="F741" s="14" t="n"/>
      <c r="G741" s="13" t="n"/>
      <c r="H741" s="5" t="n"/>
      <c r="I741" s="17" t="n"/>
      <c r="J741" s="5" t="n"/>
      <c r="K741" s="19">
        <f>IF(A741&amp;""="","",IFERROR(INDEX('الخدمات'!$B$6:$B$55,MATCH(E741&amp;"",'الخدمات'!$A$6:$A$55,0)),"غير مسعّرة"))</f>
        <v/>
      </c>
      <c r="L741" s="19">
        <f>IF(ISNUMBER(K741),ROUND(N(F741)*K741,2),"")</f>
        <v/>
      </c>
      <c r="M741" s="19">
        <f>IF(L741="","",ROUND(L741-N(I741),2))</f>
        <v/>
      </c>
      <c r="N741" s="18">
        <f>IF(OR(A741&amp;""="",H741="تم التسليم",NOT(ISNUMBER(G741))),"",'الإعدادات'!$B$4-G741)</f>
        <v/>
      </c>
      <c r="O741" s="6">
        <f>IF(A741&amp;""="","",IF(NOT(ISNUMBER(K741)),"خدمة غير مسعّرة",IF(H741="تم التسليم",IF(M741&gt;0,"مسلّم وعليه متبقي",""),IF(N741="","",IF(H741="جاهز",IF(N741&gt;='الإعدادات'!$B$5,"متأخر الاستلام",""),IF(N741&gt;0,"متأخر الغسيل",""))))))</f>
        <v/>
      </c>
      <c r="P741" s="18">
        <f>IF(O741="متأخر الاستلام",COUNTIFS($O$6:$O$1505,"متأخر الاستلام",$N$6:$N$1505,"&gt;"&amp;N741)+COUNTIFS($O$6:O741,"متأخر الاستلام",$N$6:N741,N741),"")</f>
        <v/>
      </c>
    </row>
    <row r="742">
      <c r="A742" s="5" t="n"/>
      <c r="B742" s="13" t="n"/>
      <c r="C742" s="5" t="n"/>
      <c r="D742" s="20" t="n"/>
      <c r="E742" s="5" t="n"/>
      <c r="F742" s="14" t="n"/>
      <c r="G742" s="13" t="n"/>
      <c r="H742" s="5" t="n"/>
      <c r="I742" s="17" t="n"/>
      <c r="J742" s="5" t="n"/>
      <c r="K742" s="19">
        <f>IF(A742&amp;""="","",IFERROR(INDEX('الخدمات'!$B$6:$B$55,MATCH(E742&amp;"",'الخدمات'!$A$6:$A$55,0)),"غير مسعّرة"))</f>
        <v/>
      </c>
      <c r="L742" s="19">
        <f>IF(ISNUMBER(K742),ROUND(N(F742)*K742,2),"")</f>
        <v/>
      </c>
      <c r="M742" s="19">
        <f>IF(L742="","",ROUND(L742-N(I742),2))</f>
        <v/>
      </c>
      <c r="N742" s="18">
        <f>IF(OR(A742&amp;""="",H742="تم التسليم",NOT(ISNUMBER(G742))),"",'الإعدادات'!$B$4-G742)</f>
        <v/>
      </c>
      <c r="O742" s="6">
        <f>IF(A742&amp;""="","",IF(NOT(ISNUMBER(K742)),"خدمة غير مسعّرة",IF(H742="تم التسليم",IF(M742&gt;0,"مسلّم وعليه متبقي",""),IF(N742="","",IF(H742="جاهز",IF(N742&gt;='الإعدادات'!$B$5,"متأخر الاستلام",""),IF(N742&gt;0,"متأخر الغسيل",""))))))</f>
        <v/>
      </c>
      <c r="P742" s="18">
        <f>IF(O742="متأخر الاستلام",COUNTIFS($O$6:$O$1505,"متأخر الاستلام",$N$6:$N$1505,"&gt;"&amp;N742)+COUNTIFS($O$6:O742,"متأخر الاستلام",$N$6:N742,N742),"")</f>
        <v/>
      </c>
    </row>
    <row r="743">
      <c r="A743" s="5" t="n"/>
      <c r="B743" s="13" t="n"/>
      <c r="C743" s="5" t="n"/>
      <c r="D743" s="20" t="n"/>
      <c r="E743" s="5" t="n"/>
      <c r="F743" s="14" t="n"/>
      <c r="G743" s="13" t="n"/>
      <c r="H743" s="5" t="n"/>
      <c r="I743" s="17" t="n"/>
      <c r="J743" s="5" t="n"/>
      <c r="K743" s="19">
        <f>IF(A743&amp;""="","",IFERROR(INDEX('الخدمات'!$B$6:$B$55,MATCH(E743&amp;"",'الخدمات'!$A$6:$A$55,0)),"غير مسعّرة"))</f>
        <v/>
      </c>
      <c r="L743" s="19">
        <f>IF(ISNUMBER(K743),ROUND(N(F743)*K743,2),"")</f>
        <v/>
      </c>
      <c r="M743" s="19">
        <f>IF(L743="","",ROUND(L743-N(I743),2))</f>
        <v/>
      </c>
      <c r="N743" s="18">
        <f>IF(OR(A743&amp;""="",H743="تم التسليم",NOT(ISNUMBER(G743))),"",'الإعدادات'!$B$4-G743)</f>
        <v/>
      </c>
      <c r="O743" s="6">
        <f>IF(A743&amp;""="","",IF(NOT(ISNUMBER(K743)),"خدمة غير مسعّرة",IF(H743="تم التسليم",IF(M743&gt;0,"مسلّم وعليه متبقي",""),IF(N743="","",IF(H743="جاهز",IF(N743&gt;='الإعدادات'!$B$5,"متأخر الاستلام",""),IF(N743&gt;0,"متأخر الغسيل",""))))))</f>
        <v/>
      </c>
      <c r="P743" s="18">
        <f>IF(O743="متأخر الاستلام",COUNTIFS($O$6:$O$1505,"متأخر الاستلام",$N$6:$N$1505,"&gt;"&amp;N743)+COUNTIFS($O$6:O743,"متأخر الاستلام",$N$6:N743,N743),"")</f>
        <v/>
      </c>
    </row>
    <row r="744">
      <c r="A744" s="5" t="n"/>
      <c r="B744" s="13" t="n"/>
      <c r="C744" s="5" t="n"/>
      <c r="D744" s="20" t="n"/>
      <c r="E744" s="5" t="n"/>
      <c r="F744" s="14" t="n"/>
      <c r="G744" s="13" t="n"/>
      <c r="H744" s="5" t="n"/>
      <c r="I744" s="17" t="n"/>
      <c r="J744" s="5" t="n"/>
      <c r="K744" s="19">
        <f>IF(A744&amp;""="","",IFERROR(INDEX('الخدمات'!$B$6:$B$55,MATCH(E744&amp;"",'الخدمات'!$A$6:$A$55,0)),"غير مسعّرة"))</f>
        <v/>
      </c>
      <c r="L744" s="19">
        <f>IF(ISNUMBER(K744),ROUND(N(F744)*K744,2),"")</f>
        <v/>
      </c>
      <c r="M744" s="19">
        <f>IF(L744="","",ROUND(L744-N(I744),2))</f>
        <v/>
      </c>
      <c r="N744" s="18">
        <f>IF(OR(A744&amp;""="",H744="تم التسليم",NOT(ISNUMBER(G744))),"",'الإعدادات'!$B$4-G744)</f>
        <v/>
      </c>
      <c r="O744" s="6">
        <f>IF(A744&amp;""="","",IF(NOT(ISNUMBER(K744)),"خدمة غير مسعّرة",IF(H744="تم التسليم",IF(M744&gt;0,"مسلّم وعليه متبقي",""),IF(N744="","",IF(H744="جاهز",IF(N744&gt;='الإعدادات'!$B$5,"متأخر الاستلام",""),IF(N744&gt;0,"متأخر الغسيل",""))))))</f>
        <v/>
      </c>
      <c r="P744" s="18">
        <f>IF(O744="متأخر الاستلام",COUNTIFS($O$6:$O$1505,"متأخر الاستلام",$N$6:$N$1505,"&gt;"&amp;N744)+COUNTIFS($O$6:O744,"متأخر الاستلام",$N$6:N744,N744),"")</f>
        <v/>
      </c>
    </row>
    <row r="745">
      <c r="A745" s="5" t="n"/>
      <c r="B745" s="13" t="n"/>
      <c r="C745" s="5" t="n"/>
      <c r="D745" s="20" t="n"/>
      <c r="E745" s="5" t="n"/>
      <c r="F745" s="14" t="n"/>
      <c r="G745" s="13" t="n"/>
      <c r="H745" s="5" t="n"/>
      <c r="I745" s="17" t="n"/>
      <c r="J745" s="5" t="n"/>
      <c r="K745" s="19">
        <f>IF(A745&amp;""="","",IFERROR(INDEX('الخدمات'!$B$6:$B$55,MATCH(E745&amp;"",'الخدمات'!$A$6:$A$55,0)),"غير مسعّرة"))</f>
        <v/>
      </c>
      <c r="L745" s="19">
        <f>IF(ISNUMBER(K745),ROUND(N(F745)*K745,2),"")</f>
        <v/>
      </c>
      <c r="M745" s="19">
        <f>IF(L745="","",ROUND(L745-N(I745),2))</f>
        <v/>
      </c>
      <c r="N745" s="18">
        <f>IF(OR(A745&amp;""="",H745="تم التسليم",NOT(ISNUMBER(G745))),"",'الإعدادات'!$B$4-G745)</f>
        <v/>
      </c>
      <c r="O745" s="6">
        <f>IF(A745&amp;""="","",IF(NOT(ISNUMBER(K745)),"خدمة غير مسعّرة",IF(H745="تم التسليم",IF(M745&gt;0,"مسلّم وعليه متبقي",""),IF(N745="","",IF(H745="جاهز",IF(N745&gt;='الإعدادات'!$B$5,"متأخر الاستلام",""),IF(N745&gt;0,"متأخر الغسيل",""))))))</f>
        <v/>
      </c>
      <c r="P745" s="18">
        <f>IF(O745="متأخر الاستلام",COUNTIFS($O$6:$O$1505,"متأخر الاستلام",$N$6:$N$1505,"&gt;"&amp;N745)+COUNTIFS($O$6:O745,"متأخر الاستلام",$N$6:N745,N745),"")</f>
        <v/>
      </c>
    </row>
    <row r="746">
      <c r="A746" s="5" t="n"/>
      <c r="B746" s="13" t="n"/>
      <c r="C746" s="5" t="n"/>
      <c r="D746" s="20" t="n"/>
      <c r="E746" s="5" t="n"/>
      <c r="F746" s="14" t="n"/>
      <c r="G746" s="13" t="n"/>
      <c r="H746" s="5" t="n"/>
      <c r="I746" s="17" t="n"/>
      <c r="J746" s="5" t="n"/>
      <c r="K746" s="19">
        <f>IF(A746&amp;""="","",IFERROR(INDEX('الخدمات'!$B$6:$B$55,MATCH(E746&amp;"",'الخدمات'!$A$6:$A$55,0)),"غير مسعّرة"))</f>
        <v/>
      </c>
      <c r="L746" s="19">
        <f>IF(ISNUMBER(K746),ROUND(N(F746)*K746,2),"")</f>
        <v/>
      </c>
      <c r="M746" s="19">
        <f>IF(L746="","",ROUND(L746-N(I746),2))</f>
        <v/>
      </c>
      <c r="N746" s="18">
        <f>IF(OR(A746&amp;""="",H746="تم التسليم",NOT(ISNUMBER(G746))),"",'الإعدادات'!$B$4-G746)</f>
        <v/>
      </c>
      <c r="O746" s="6">
        <f>IF(A746&amp;""="","",IF(NOT(ISNUMBER(K746)),"خدمة غير مسعّرة",IF(H746="تم التسليم",IF(M746&gt;0,"مسلّم وعليه متبقي",""),IF(N746="","",IF(H746="جاهز",IF(N746&gt;='الإعدادات'!$B$5,"متأخر الاستلام",""),IF(N746&gt;0,"متأخر الغسيل",""))))))</f>
        <v/>
      </c>
      <c r="P746" s="18">
        <f>IF(O746="متأخر الاستلام",COUNTIFS($O$6:$O$1505,"متأخر الاستلام",$N$6:$N$1505,"&gt;"&amp;N746)+COUNTIFS($O$6:O746,"متأخر الاستلام",$N$6:N746,N746),"")</f>
        <v/>
      </c>
    </row>
    <row r="747">
      <c r="A747" s="5" t="n"/>
      <c r="B747" s="13" t="n"/>
      <c r="C747" s="5" t="n"/>
      <c r="D747" s="20" t="n"/>
      <c r="E747" s="5" t="n"/>
      <c r="F747" s="14" t="n"/>
      <c r="G747" s="13" t="n"/>
      <c r="H747" s="5" t="n"/>
      <c r="I747" s="17" t="n"/>
      <c r="J747" s="5" t="n"/>
      <c r="K747" s="19">
        <f>IF(A747&amp;""="","",IFERROR(INDEX('الخدمات'!$B$6:$B$55,MATCH(E747&amp;"",'الخدمات'!$A$6:$A$55,0)),"غير مسعّرة"))</f>
        <v/>
      </c>
      <c r="L747" s="19">
        <f>IF(ISNUMBER(K747),ROUND(N(F747)*K747,2),"")</f>
        <v/>
      </c>
      <c r="M747" s="19">
        <f>IF(L747="","",ROUND(L747-N(I747),2))</f>
        <v/>
      </c>
      <c r="N747" s="18">
        <f>IF(OR(A747&amp;""="",H747="تم التسليم",NOT(ISNUMBER(G747))),"",'الإعدادات'!$B$4-G747)</f>
        <v/>
      </c>
      <c r="O747" s="6">
        <f>IF(A747&amp;""="","",IF(NOT(ISNUMBER(K747)),"خدمة غير مسعّرة",IF(H747="تم التسليم",IF(M747&gt;0,"مسلّم وعليه متبقي",""),IF(N747="","",IF(H747="جاهز",IF(N747&gt;='الإعدادات'!$B$5,"متأخر الاستلام",""),IF(N747&gt;0,"متأخر الغسيل",""))))))</f>
        <v/>
      </c>
      <c r="P747" s="18">
        <f>IF(O747="متأخر الاستلام",COUNTIFS($O$6:$O$1505,"متأخر الاستلام",$N$6:$N$1505,"&gt;"&amp;N747)+COUNTIFS($O$6:O747,"متأخر الاستلام",$N$6:N747,N747),"")</f>
        <v/>
      </c>
    </row>
    <row r="748">
      <c r="A748" s="5" t="n"/>
      <c r="B748" s="13" t="n"/>
      <c r="C748" s="5" t="n"/>
      <c r="D748" s="20" t="n"/>
      <c r="E748" s="5" t="n"/>
      <c r="F748" s="14" t="n"/>
      <c r="G748" s="13" t="n"/>
      <c r="H748" s="5" t="n"/>
      <c r="I748" s="17" t="n"/>
      <c r="J748" s="5" t="n"/>
      <c r="K748" s="19">
        <f>IF(A748&amp;""="","",IFERROR(INDEX('الخدمات'!$B$6:$B$55,MATCH(E748&amp;"",'الخدمات'!$A$6:$A$55,0)),"غير مسعّرة"))</f>
        <v/>
      </c>
      <c r="L748" s="19">
        <f>IF(ISNUMBER(K748),ROUND(N(F748)*K748,2),"")</f>
        <v/>
      </c>
      <c r="M748" s="19">
        <f>IF(L748="","",ROUND(L748-N(I748),2))</f>
        <v/>
      </c>
      <c r="N748" s="18">
        <f>IF(OR(A748&amp;""="",H748="تم التسليم",NOT(ISNUMBER(G748))),"",'الإعدادات'!$B$4-G748)</f>
        <v/>
      </c>
      <c r="O748" s="6">
        <f>IF(A748&amp;""="","",IF(NOT(ISNUMBER(K748)),"خدمة غير مسعّرة",IF(H748="تم التسليم",IF(M748&gt;0,"مسلّم وعليه متبقي",""),IF(N748="","",IF(H748="جاهز",IF(N748&gt;='الإعدادات'!$B$5,"متأخر الاستلام",""),IF(N748&gt;0,"متأخر الغسيل",""))))))</f>
        <v/>
      </c>
      <c r="P748" s="18">
        <f>IF(O748="متأخر الاستلام",COUNTIFS($O$6:$O$1505,"متأخر الاستلام",$N$6:$N$1505,"&gt;"&amp;N748)+COUNTIFS($O$6:O748,"متأخر الاستلام",$N$6:N748,N748),"")</f>
        <v/>
      </c>
    </row>
    <row r="749">
      <c r="A749" s="5" t="n"/>
      <c r="B749" s="13" t="n"/>
      <c r="C749" s="5" t="n"/>
      <c r="D749" s="20" t="n"/>
      <c r="E749" s="5" t="n"/>
      <c r="F749" s="14" t="n"/>
      <c r="G749" s="13" t="n"/>
      <c r="H749" s="5" t="n"/>
      <c r="I749" s="17" t="n"/>
      <c r="J749" s="5" t="n"/>
      <c r="K749" s="19">
        <f>IF(A749&amp;""="","",IFERROR(INDEX('الخدمات'!$B$6:$B$55,MATCH(E749&amp;"",'الخدمات'!$A$6:$A$55,0)),"غير مسعّرة"))</f>
        <v/>
      </c>
      <c r="L749" s="19">
        <f>IF(ISNUMBER(K749),ROUND(N(F749)*K749,2),"")</f>
        <v/>
      </c>
      <c r="M749" s="19">
        <f>IF(L749="","",ROUND(L749-N(I749),2))</f>
        <v/>
      </c>
      <c r="N749" s="18">
        <f>IF(OR(A749&amp;""="",H749="تم التسليم",NOT(ISNUMBER(G749))),"",'الإعدادات'!$B$4-G749)</f>
        <v/>
      </c>
      <c r="O749" s="6">
        <f>IF(A749&amp;""="","",IF(NOT(ISNUMBER(K749)),"خدمة غير مسعّرة",IF(H749="تم التسليم",IF(M749&gt;0,"مسلّم وعليه متبقي",""),IF(N749="","",IF(H749="جاهز",IF(N749&gt;='الإعدادات'!$B$5,"متأخر الاستلام",""),IF(N749&gt;0,"متأخر الغسيل",""))))))</f>
        <v/>
      </c>
      <c r="P749" s="18">
        <f>IF(O749="متأخر الاستلام",COUNTIFS($O$6:$O$1505,"متأخر الاستلام",$N$6:$N$1505,"&gt;"&amp;N749)+COUNTIFS($O$6:O749,"متأخر الاستلام",$N$6:N749,N749),"")</f>
        <v/>
      </c>
    </row>
    <row r="750">
      <c r="A750" s="5" t="n"/>
      <c r="B750" s="13" t="n"/>
      <c r="C750" s="5" t="n"/>
      <c r="D750" s="20" t="n"/>
      <c r="E750" s="5" t="n"/>
      <c r="F750" s="14" t="n"/>
      <c r="G750" s="13" t="n"/>
      <c r="H750" s="5" t="n"/>
      <c r="I750" s="17" t="n"/>
      <c r="J750" s="5" t="n"/>
      <c r="K750" s="19">
        <f>IF(A750&amp;""="","",IFERROR(INDEX('الخدمات'!$B$6:$B$55,MATCH(E750&amp;"",'الخدمات'!$A$6:$A$55,0)),"غير مسعّرة"))</f>
        <v/>
      </c>
      <c r="L750" s="19">
        <f>IF(ISNUMBER(K750),ROUND(N(F750)*K750,2),"")</f>
        <v/>
      </c>
      <c r="M750" s="19">
        <f>IF(L750="","",ROUND(L750-N(I750),2))</f>
        <v/>
      </c>
      <c r="N750" s="18">
        <f>IF(OR(A750&amp;""="",H750="تم التسليم",NOT(ISNUMBER(G750))),"",'الإعدادات'!$B$4-G750)</f>
        <v/>
      </c>
      <c r="O750" s="6">
        <f>IF(A750&amp;""="","",IF(NOT(ISNUMBER(K750)),"خدمة غير مسعّرة",IF(H750="تم التسليم",IF(M750&gt;0,"مسلّم وعليه متبقي",""),IF(N750="","",IF(H750="جاهز",IF(N750&gt;='الإعدادات'!$B$5,"متأخر الاستلام",""),IF(N750&gt;0,"متأخر الغسيل",""))))))</f>
        <v/>
      </c>
      <c r="P750" s="18">
        <f>IF(O750="متأخر الاستلام",COUNTIFS($O$6:$O$1505,"متأخر الاستلام",$N$6:$N$1505,"&gt;"&amp;N750)+COUNTIFS($O$6:O750,"متأخر الاستلام",$N$6:N750,N750),"")</f>
        <v/>
      </c>
    </row>
    <row r="751">
      <c r="A751" s="5" t="n"/>
      <c r="B751" s="13" t="n"/>
      <c r="C751" s="5" t="n"/>
      <c r="D751" s="20" t="n"/>
      <c r="E751" s="5" t="n"/>
      <c r="F751" s="14" t="n"/>
      <c r="G751" s="13" t="n"/>
      <c r="H751" s="5" t="n"/>
      <c r="I751" s="17" t="n"/>
      <c r="J751" s="5" t="n"/>
      <c r="K751" s="19">
        <f>IF(A751&amp;""="","",IFERROR(INDEX('الخدمات'!$B$6:$B$55,MATCH(E751&amp;"",'الخدمات'!$A$6:$A$55,0)),"غير مسعّرة"))</f>
        <v/>
      </c>
      <c r="L751" s="19">
        <f>IF(ISNUMBER(K751),ROUND(N(F751)*K751,2),"")</f>
        <v/>
      </c>
      <c r="M751" s="19">
        <f>IF(L751="","",ROUND(L751-N(I751),2))</f>
        <v/>
      </c>
      <c r="N751" s="18">
        <f>IF(OR(A751&amp;""="",H751="تم التسليم",NOT(ISNUMBER(G751))),"",'الإعدادات'!$B$4-G751)</f>
        <v/>
      </c>
      <c r="O751" s="6">
        <f>IF(A751&amp;""="","",IF(NOT(ISNUMBER(K751)),"خدمة غير مسعّرة",IF(H751="تم التسليم",IF(M751&gt;0,"مسلّم وعليه متبقي",""),IF(N751="","",IF(H751="جاهز",IF(N751&gt;='الإعدادات'!$B$5,"متأخر الاستلام",""),IF(N751&gt;0,"متأخر الغسيل",""))))))</f>
        <v/>
      </c>
      <c r="P751" s="18">
        <f>IF(O751="متأخر الاستلام",COUNTIFS($O$6:$O$1505,"متأخر الاستلام",$N$6:$N$1505,"&gt;"&amp;N751)+COUNTIFS($O$6:O751,"متأخر الاستلام",$N$6:N751,N751),"")</f>
        <v/>
      </c>
    </row>
    <row r="752">
      <c r="A752" s="5" t="n"/>
      <c r="B752" s="13" t="n"/>
      <c r="C752" s="5" t="n"/>
      <c r="D752" s="20" t="n"/>
      <c r="E752" s="5" t="n"/>
      <c r="F752" s="14" t="n"/>
      <c r="G752" s="13" t="n"/>
      <c r="H752" s="5" t="n"/>
      <c r="I752" s="17" t="n"/>
      <c r="J752" s="5" t="n"/>
      <c r="K752" s="19">
        <f>IF(A752&amp;""="","",IFERROR(INDEX('الخدمات'!$B$6:$B$55,MATCH(E752&amp;"",'الخدمات'!$A$6:$A$55,0)),"غير مسعّرة"))</f>
        <v/>
      </c>
      <c r="L752" s="19">
        <f>IF(ISNUMBER(K752),ROUND(N(F752)*K752,2),"")</f>
        <v/>
      </c>
      <c r="M752" s="19">
        <f>IF(L752="","",ROUND(L752-N(I752),2))</f>
        <v/>
      </c>
      <c r="N752" s="18">
        <f>IF(OR(A752&amp;""="",H752="تم التسليم",NOT(ISNUMBER(G752))),"",'الإعدادات'!$B$4-G752)</f>
        <v/>
      </c>
      <c r="O752" s="6">
        <f>IF(A752&amp;""="","",IF(NOT(ISNUMBER(K752)),"خدمة غير مسعّرة",IF(H752="تم التسليم",IF(M752&gt;0,"مسلّم وعليه متبقي",""),IF(N752="","",IF(H752="جاهز",IF(N752&gt;='الإعدادات'!$B$5,"متأخر الاستلام",""),IF(N752&gt;0,"متأخر الغسيل",""))))))</f>
        <v/>
      </c>
      <c r="P752" s="18">
        <f>IF(O752="متأخر الاستلام",COUNTIFS($O$6:$O$1505,"متأخر الاستلام",$N$6:$N$1505,"&gt;"&amp;N752)+COUNTIFS($O$6:O752,"متأخر الاستلام",$N$6:N752,N752),"")</f>
        <v/>
      </c>
    </row>
    <row r="753">
      <c r="A753" s="5" t="n"/>
      <c r="B753" s="13" t="n"/>
      <c r="C753" s="5" t="n"/>
      <c r="D753" s="20" t="n"/>
      <c r="E753" s="5" t="n"/>
      <c r="F753" s="14" t="n"/>
      <c r="G753" s="13" t="n"/>
      <c r="H753" s="5" t="n"/>
      <c r="I753" s="17" t="n"/>
      <c r="J753" s="5" t="n"/>
      <c r="K753" s="19">
        <f>IF(A753&amp;""="","",IFERROR(INDEX('الخدمات'!$B$6:$B$55,MATCH(E753&amp;"",'الخدمات'!$A$6:$A$55,0)),"غير مسعّرة"))</f>
        <v/>
      </c>
      <c r="L753" s="19">
        <f>IF(ISNUMBER(K753),ROUND(N(F753)*K753,2),"")</f>
        <v/>
      </c>
      <c r="M753" s="19">
        <f>IF(L753="","",ROUND(L753-N(I753),2))</f>
        <v/>
      </c>
      <c r="N753" s="18">
        <f>IF(OR(A753&amp;""="",H753="تم التسليم",NOT(ISNUMBER(G753))),"",'الإعدادات'!$B$4-G753)</f>
        <v/>
      </c>
      <c r="O753" s="6">
        <f>IF(A753&amp;""="","",IF(NOT(ISNUMBER(K753)),"خدمة غير مسعّرة",IF(H753="تم التسليم",IF(M753&gt;0,"مسلّم وعليه متبقي",""),IF(N753="","",IF(H753="جاهز",IF(N753&gt;='الإعدادات'!$B$5,"متأخر الاستلام",""),IF(N753&gt;0,"متأخر الغسيل",""))))))</f>
        <v/>
      </c>
      <c r="P753" s="18">
        <f>IF(O753="متأخر الاستلام",COUNTIFS($O$6:$O$1505,"متأخر الاستلام",$N$6:$N$1505,"&gt;"&amp;N753)+COUNTIFS($O$6:O753,"متأخر الاستلام",$N$6:N753,N753),"")</f>
        <v/>
      </c>
    </row>
    <row r="754">
      <c r="A754" s="5" t="n"/>
      <c r="B754" s="13" t="n"/>
      <c r="C754" s="5" t="n"/>
      <c r="D754" s="20" t="n"/>
      <c r="E754" s="5" t="n"/>
      <c r="F754" s="14" t="n"/>
      <c r="G754" s="13" t="n"/>
      <c r="H754" s="5" t="n"/>
      <c r="I754" s="17" t="n"/>
      <c r="J754" s="5" t="n"/>
      <c r="K754" s="19">
        <f>IF(A754&amp;""="","",IFERROR(INDEX('الخدمات'!$B$6:$B$55,MATCH(E754&amp;"",'الخدمات'!$A$6:$A$55,0)),"غير مسعّرة"))</f>
        <v/>
      </c>
      <c r="L754" s="19">
        <f>IF(ISNUMBER(K754),ROUND(N(F754)*K754,2),"")</f>
        <v/>
      </c>
      <c r="M754" s="19">
        <f>IF(L754="","",ROUND(L754-N(I754),2))</f>
        <v/>
      </c>
      <c r="N754" s="18">
        <f>IF(OR(A754&amp;""="",H754="تم التسليم",NOT(ISNUMBER(G754))),"",'الإعدادات'!$B$4-G754)</f>
        <v/>
      </c>
      <c r="O754" s="6">
        <f>IF(A754&amp;""="","",IF(NOT(ISNUMBER(K754)),"خدمة غير مسعّرة",IF(H754="تم التسليم",IF(M754&gt;0,"مسلّم وعليه متبقي",""),IF(N754="","",IF(H754="جاهز",IF(N754&gt;='الإعدادات'!$B$5,"متأخر الاستلام",""),IF(N754&gt;0,"متأخر الغسيل",""))))))</f>
        <v/>
      </c>
      <c r="P754" s="18">
        <f>IF(O754="متأخر الاستلام",COUNTIFS($O$6:$O$1505,"متأخر الاستلام",$N$6:$N$1505,"&gt;"&amp;N754)+COUNTIFS($O$6:O754,"متأخر الاستلام",$N$6:N754,N754),"")</f>
        <v/>
      </c>
    </row>
    <row r="755">
      <c r="A755" s="5" t="n"/>
      <c r="B755" s="13" t="n"/>
      <c r="C755" s="5" t="n"/>
      <c r="D755" s="20" t="n"/>
      <c r="E755" s="5" t="n"/>
      <c r="F755" s="14" t="n"/>
      <c r="G755" s="13" t="n"/>
      <c r="H755" s="5" t="n"/>
      <c r="I755" s="17" t="n"/>
      <c r="J755" s="5" t="n"/>
      <c r="K755" s="19">
        <f>IF(A755&amp;""="","",IFERROR(INDEX('الخدمات'!$B$6:$B$55,MATCH(E755&amp;"",'الخدمات'!$A$6:$A$55,0)),"غير مسعّرة"))</f>
        <v/>
      </c>
      <c r="L755" s="19">
        <f>IF(ISNUMBER(K755),ROUND(N(F755)*K755,2),"")</f>
        <v/>
      </c>
      <c r="M755" s="19">
        <f>IF(L755="","",ROUND(L755-N(I755),2))</f>
        <v/>
      </c>
      <c r="N755" s="18">
        <f>IF(OR(A755&amp;""="",H755="تم التسليم",NOT(ISNUMBER(G755))),"",'الإعدادات'!$B$4-G755)</f>
        <v/>
      </c>
      <c r="O755" s="6">
        <f>IF(A755&amp;""="","",IF(NOT(ISNUMBER(K755)),"خدمة غير مسعّرة",IF(H755="تم التسليم",IF(M755&gt;0,"مسلّم وعليه متبقي",""),IF(N755="","",IF(H755="جاهز",IF(N755&gt;='الإعدادات'!$B$5,"متأخر الاستلام",""),IF(N755&gt;0,"متأخر الغسيل",""))))))</f>
        <v/>
      </c>
      <c r="P755" s="18">
        <f>IF(O755="متأخر الاستلام",COUNTIFS($O$6:$O$1505,"متأخر الاستلام",$N$6:$N$1505,"&gt;"&amp;N755)+COUNTIFS($O$6:O755,"متأخر الاستلام",$N$6:N755,N755),"")</f>
        <v/>
      </c>
    </row>
    <row r="756">
      <c r="A756" s="5" t="n"/>
      <c r="B756" s="13" t="n"/>
      <c r="C756" s="5" t="n"/>
      <c r="D756" s="20" t="n"/>
      <c r="E756" s="5" t="n"/>
      <c r="F756" s="14" t="n"/>
      <c r="G756" s="13" t="n"/>
      <c r="H756" s="5" t="n"/>
      <c r="I756" s="17" t="n"/>
      <c r="J756" s="5" t="n"/>
      <c r="K756" s="19">
        <f>IF(A756&amp;""="","",IFERROR(INDEX('الخدمات'!$B$6:$B$55,MATCH(E756&amp;"",'الخدمات'!$A$6:$A$55,0)),"غير مسعّرة"))</f>
        <v/>
      </c>
      <c r="L756" s="19">
        <f>IF(ISNUMBER(K756),ROUND(N(F756)*K756,2),"")</f>
        <v/>
      </c>
      <c r="M756" s="19">
        <f>IF(L756="","",ROUND(L756-N(I756),2))</f>
        <v/>
      </c>
      <c r="N756" s="18">
        <f>IF(OR(A756&amp;""="",H756="تم التسليم",NOT(ISNUMBER(G756))),"",'الإعدادات'!$B$4-G756)</f>
        <v/>
      </c>
      <c r="O756" s="6">
        <f>IF(A756&amp;""="","",IF(NOT(ISNUMBER(K756)),"خدمة غير مسعّرة",IF(H756="تم التسليم",IF(M756&gt;0,"مسلّم وعليه متبقي",""),IF(N756="","",IF(H756="جاهز",IF(N756&gt;='الإعدادات'!$B$5,"متأخر الاستلام",""),IF(N756&gt;0,"متأخر الغسيل",""))))))</f>
        <v/>
      </c>
      <c r="P756" s="18">
        <f>IF(O756="متأخر الاستلام",COUNTIFS($O$6:$O$1505,"متأخر الاستلام",$N$6:$N$1505,"&gt;"&amp;N756)+COUNTIFS($O$6:O756,"متأخر الاستلام",$N$6:N756,N756),"")</f>
        <v/>
      </c>
    </row>
    <row r="757">
      <c r="A757" s="5" t="n"/>
      <c r="B757" s="13" t="n"/>
      <c r="C757" s="5" t="n"/>
      <c r="D757" s="20" t="n"/>
      <c r="E757" s="5" t="n"/>
      <c r="F757" s="14" t="n"/>
      <c r="G757" s="13" t="n"/>
      <c r="H757" s="5" t="n"/>
      <c r="I757" s="17" t="n"/>
      <c r="J757" s="5" t="n"/>
      <c r="K757" s="19">
        <f>IF(A757&amp;""="","",IFERROR(INDEX('الخدمات'!$B$6:$B$55,MATCH(E757&amp;"",'الخدمات'!$A$6:$A$55,0)),"غير مسعّرة"))</f>
        <v/>
      </c>
      <c r="L757" s="19">
        <f>IF(ISNUMBER(K757),ROUND(N(F757)*K757,2),"")</f>
        <v/>
      </c>
      <c r="M757" s="19">
        <f>IF(L757="","",ROUND(L757-N(I757),2))</f>
        <v/>
      </c>
      <c r="N757" s="18">
        <f>IF(OR(A757&amp;""="",H757="تم التسليم",NOT(ISNUMBER(G757))),"",'الإعدادات'!$B$4-G757)</f>
        <v/>
      </c>
      <c r="O757" s="6">
        <f>IF(A757&amp;""="","",IF(NOT(ISNUMBER(K757)),"خدمة غير مسعّرة",IF(H757="تم التسليم",IF(M757&gt;0,"مسلّم وعليه متبقي",""),IF(N757="","",IF(H757="جاهز",IF(N757&gt;='الإعدادات'!$B$5,"متأخر الاستلام",""),IF(N757&gt;0,"متأخر الغسيل",""))))))</f>
        <v/>
      </c>
      <c r="P757" s="18">
        <f>IF(O757="متأخر الاستلام",COUNTIFS($O$6:$O$1505,"متأخر الاستلام",$N$6:$N$1505,"&gt;"&amp;N757)+COUNTIFS($O$6:O757,"متأخر الاستلام",$N$6:N757,N757),"")</f>
        <v/>
      </c>
    </row>
    <row r="758">
      <c r="A758" s="5" t="n"/>
      <c r="B758" s="13" t="n"/>
      <c r="C758" s="5" t="n"/>
      <c r="D758" s="20" t="n"/>
      <c r="E758" s="5" t="n"/>
      <c r="F758" s="14" t="n"/>
      <c r="G758" s="13" t="n"/>
      <c r="H758" s="5" t="n"/>
      <c r="I758" s="17" t="n"/>
      <c r="J758" s="5" t="n"/>
      <c r="K758" s="19">
        <f>IF(A758&amp;""="","",IFERROR(INDEX('الخدمات'!$B$6:$B$55,MATCH(E758&amp;"",'الخدمات'!$A$6:$A$55,0)),"غير مسعّرة"))</f>
        <v/>
      </c>
      <c r="L758" s="19">
        <f>IF(ISNUMBER(K758),ROUND(N(F758)*K758,2),"")</f>
        <v/>
      </c>
      <c r="M758" s="19">
        <f>IF(L758="","",ROUND(L758-N(I758),2))</f>
        <v/>
      </c>
      <c r="N758" s="18">
        <f>IF(OR(A758&amp;""="",H758="تم التسليم",NOT(ISNUMBER(G758))),"",'الإعدادات'!$B$4-G758)</f>
        <v/>
      </c>
      <c r="O758" s="6">
        <f>IF(A758&amp;""="","",IF(NOT(ISNUMBER(K758)),"خدمة غير مسعّرة",IF(H758="تم التسليم",IF(M758&gt;0,"مسلّم وعليه متبقي",""),IF(N758="","",IF(H758="جاهز",IF(N758&gt;='الإعدادات'!$B$5,"متأخر الاستلام",""),IF(N758&gt;0,"متأخر الغسيل",""))))))</f>
        <v/>
      </c>
      <c r="P758" s="18">
        <f>IF(O758="متأخر الاستلام",COUNTIFS($O$6:$O$1505,"متأخر الاستلام",$N$6:$N$1505,"&gt;"&amp;N758)+COUNTIFS($O$6:O758,"متأخر الاستلام",$N$6:N758,N758),"")</f>
        <v/>
      </c>
    </row>
    <row r="759">
      <c r="A759" s="5" t="n"/>
      <c r="B759" s="13" t="n"/>
      <c r="C759" s="5" t="n"/>
      <c r="D759" s="20" t="n"/>
      <c r="E759" s="5" t="n"/>
      <c r="F759" s="14" t="n"/>
      <c r="G759" s="13" t="n"/>
      <c r="H759" s="5" t="n"/>
      <c r="I759" s="17" t="n"/>
      <c r="J759" s="5" t="n"/>
      <c r="K759" s="19">
        <f>IF(A759&amp;""="","",IFERROR(INDEX('الخدمات'!$B$6:$B$55,MATCH(E759&amp;"",'الخدمات'!$A$6:$A$55,0)),"غير مسعّرة"))</f>
        <v/>
      </c>
      <c r="L759" s="19">
        <f>IF(ISNUMBER(K759),ROUND(N(F759)*K759,2),"")</f>
        <v/>
      </c>
      <c r="M759" s="19">
        <f>IF(L759="","",ROUND(L759-N(I759),2))</f>
        <v/>
      </c>
      <c r="N759" s="18">
        <f>IF(OR(A759&amp;""="",H759="تم التسليم",NOT(ISNUMBER(G759))),"",'الإعدادات'!$B$4-G759)</f>
        <v/>
      </c>
      <c r="O759" s="6">
        <f>IF(A759&amp;""="","",IF(NOT(ISNUMBER(K759)),"خدمة غير مسعّرة",IF(H759="تم التسليم",IF(M759&gt;0,"مسلّم وعليه متبقي",""),IF(N759="","",IF(H759="جاهز",IF(N759&gt;='الإعدادات'!$B$5,"متأخر الاستلام",""),IF(N759&gt;0,"متأخر الغسيل",""))))))</f>
        <v/>
      </c>
      <c r="P759" s="18">
        <f>IF(O759="متأخر الاستلام",COUNTIFS($O$6:$O$1505,"متأخر الاستلام",$N$6:$N$1505,"&gt;"&amp;N759)+COUNTIFS($O$6:O759,"متأخر الاستلام",$N$6:N759,N759),"")</f>
        <v/>
      </c>
    </row>
    <row r="760">
      <c r="A760" s="5" t="n"/>
      <c r="B760" s="13" t="n"/>
      <c r="C760" s="5" t="n"/>
      <c r="D760" s="20" t="n"/>
      <c r="E760" s="5" t="n"/>
      <c r="F760" s="14" t="n"/>
      <c r="G760" s="13" t="n"/>
      <c r="H760" s="5" t="n"/>
      <c r="I760" s="17" t="n"/>
      <c r="J760" s="5" t="n"/>
      <c r="K760" s="19">
        <f>IF(A760&amp;""="","",IFERROR(INDEX('الخدمات'!$B$6:$B$55,MATCH(E760&amp;"",'الخدمات'!$A$6:$A$55,0)),"غير مسعّرة"))</f>
        <v/>
      </c>
      <c r="L760" s="19">
        <f>IF(ISNUMBER(K760),ROUND(N(F760)*K760,2),"")</f>
        <v/>
      </c>
      <c r="M760" s="19">
        <f>IF(L760="","",ROUND(L760-N(I760),2))</f>
        <v/>
      </c>
      <c r="N760" s="18">
        <f>IF(OR(A760&amp;""="",H760="تم التسليم",NOT(ISNUMBER(G760))),"",'الإعدادات'!$B$4-G760)</f>
        <v/>
      </c>
      <c r="O760" s="6">
        <f>IF(A760&amp;""="","",IF(NOT(ISNUMBER(K760)),"خدمة غير مسعّرة",IF(H760="تم التسليم",IF(M760&gt;0,"مسلّم وعليه متبقي",""),IF(N760="","",IF(H760="جاهز",IF(N760&gt;='الإعدادات'!$B$5,"متأخر الاستلام",""),IF(N760&gt;0,"متأخر الغسيل",""))))))</f>
        <v/>
      </c>
      <c r="P760" s="18">
        <f>IF(O760="متأخر الاستلام",COUNTIFS($O$6:$O$1505,"متأخر الاستلام",$N$6:$N$1505,"&gt;"&amp;N760)+COUNTIFS($O$6:O760,"متأخر الاستلام",$N$6:N760,N760),"")</f>
        <v/>
      </c>
    </row>
    <row r="761">
      <c r="A761" s="5" t="n"/>
      <c r="B761" s="13" t="n"/>
      <c r="C761" s="5" t="n"/>
      <c r="D761" s="20" t="n"/>
      <c r="E761" s="5" t="n"/>
      <c r="F761" s="14" t="n"/>
      <c r="G761" s="13" t="n"/>
      <c r="H761" s="5" t="n"/>
      <c r="I761" s="17" t="n"/>
      <c r="J761" s="5" t="n"/>
      <c r="K761" s="19">
        <f>IF(A761&amp;""="","",IFERROR(INDEX('الخدمات'!$B$6:$B$55,MATCH(E761&amp;"",'الخدمات'!$A$6:$A$55,0)),"غير مسعّرة"))</f>
        <v/>
      </c>
      <c r="L761" s="19">
        <f>IF(ISNUMBER(K761),ROUND(N(F761)*K761,2),"")</f>
        <v/>
      </c>
      <c r="M761" s="19">
        <f>IF(L761="","",ROUND(L761-N(I761),2))</f>
        <v/>
      </c>
      <c r="N761" s="18">
        <f>IF(OR(A761&amp;""="",H761="تم التسليم",NOT(ISNUMBER(G761))),"",'الإعدادات'!$B$4-G761)</f>
        <v/>
      </c>
      <c r="O761" s="6">
        <f>IF(A761&amp;""="","",IF(NOT(ISNUMBER(K761)),"خدمة غير مسعّرة",IF(H761="تم التسليم",IF(M761&gt;0,"مسلّم وعليه متبقي",""),IF(N761="","",IF(H761="جاهز",IF(N761&gt;='الإعدادات'!$B$5,"متأخر الاستلام",""),IF(N761&gt;0,"متأخر الغسيل",""))))))</f>
        <v/>
      </c>
      <c r="P761" s="18">
        <f>IF(O761="متأخر الاستلام",COUNTIFS($O$6:$O$1505,"متأخر الاستلام",$N$6:$N$1505,"&gt;"&amp;N761)+COUNTIFS($O$6:O761,"متأخر الاستلام",$N$6:N761,N761),"")</f>
        <v/>
      </c>
    </row>
    <row r="762">
      <c r="A762" s="5" t="n"/>
      <c r="B762" s="13" t="n"/>
      <c r="C762" s="5" t="n"/>
      <c r="D762" s="20" t="n"/>
      <c r="E762" s="5" t="n"/>
      <c r="F762" s="14" t="n"/>
      <c r="G762" s="13" t="n"/>
      <c r="H762" s="5" t="n"/>
      <c r="I762" s="17" t="n"/>
      <c r="J762" s="5" t="n"/>
      <c r="K762" s="19">
        <f>IF(A762&amp;""="","",IFERROR(INDEX('الخدمات'!$B$6:$B$55,MATCH(E762&amp;"",'الخدمات'!$A$6:$A$55,0)),"غير مسعّرة"))</f>
        <v/>
      </c>
      <c r="L762" s="19">
        <f>IF(ISNUMBER(K762),ROUND(N(F762)*K762,2),"")</f>
        <v/>
      </c>
      <c r="M762" s="19">
        <f>IF(L762="","",ROUND(L762-N(I762),2))</f>
        <v/>
      </c>
      <c r="N762" s="18">
        <f>IF(OR(A762&amp;""="",H762="تم التسليم",NOT(ISNUMBER(G762))),"",'الإعدادات'!$B$4-G762)</f>
        <v/>
      </c>
      <c r="O762" s="6">
        <f>IF(A762&amp;""="","",IF(NOT(ISNUMBER(K762)),"خدمة غير مسعّرة",IF(H762="تم التسليم",IF(M762&gt;0,"مسلّم وعليه متبقي",""),IF(N762="","",IF(H762="جاهز",IF(N762&gt;='الإعدادات'!$B$5,"متأخر الاستلام",""),IF(N762&gt;0,"متأخر الغسيل",""))))))</f>
        <v/>
      </c>
      <c r="P762" s="18">
        <f>IF(O762="متأخر الاستلام",COUNTIFS($O$6:$O$1505,"متأخر الاستلام",$N$6:$N$1505,"&gt;"&amp;N762)+COUNTIFS($O$6:O762,"متأخر الاستلام",$N$6:N762,N762),"")</f>
        <v/>
      </c>
    </row>
    <row r="763">
      <c r="A763" s="5" t="n"/>
      <c r="B763" s="13" t="n"/>
      <c r="C763" s="5" t="n"/>
      <c r="D763" s="20" t="n"/>
      <c r="E763" s="5" t="n"/>
      <c r="F763" s="14" t="n"/>
      <c r="G763" s="13" t="n"/>
      <c r="H763" s="5" t="n"/>
      <c r="I763" s="17" t="n"/>
      <c r="J763" s="5" t="n"/>
      <c r="K763" s="19">
        <f>IF(A763&amp;""="","",IFERROR(INDEX('الخدمات'!$B$6:$B$55,MATCH(E763&amp;"",'الخدمات'!$A$6:$A$55,0)),"غير مسعّرة"))</f>
        <v/>
      </c>
      <c r="L763" s="19">
        <f>IF(ISNUMBER(K763),ROUND(N(F763)*K763,2),"")</f>
        <v/>
      </c>
      <c r="M763" s="19">
        <f>IF(L763="","",ROUND(L763-N(I763),2))</f>
        <v/>
      </c>
      <c r="N763" s="18">
        <f>IF(OR(A763&amp;""="",H763="تم التسليم",NOT(ISNUMBER(G763))),"",'الإعدادات'!$B$4-G763)</f>
        <v/>
      </c>
      <c r="O763" s="6">
        <f>IF(A763&amp;""="","",IF(NOT(ISNUMBER(K763)),"خدمة غير مسعّرة",IF(H763="تم التسليم",IF(M763&gt;0,"مسلّم وعليه متبقي",""),IF(N763="","",IF(H763="جاهز",IF(N763&gt;='الإعدادات'!$B$5,"متأخر الاستلام",""),IF(N763&gt;0,"متأخر الغسيل",""))))))</f>
        <v/>
      </c>
      <c r="P763" s="18">
        <f>IF(O763="متأخر الاستلام",COUNTIFS($O$6:$O$1505,"متأخر الاستلام",$N$6:$N$1505,"&gt;"&amp;N763)+COUNTIFS($O$6:O763,"متأخر الاستلام",$N$6:N763,N763),"")</f>
        <v/>
      </c>
    </row>
    <row r="764">
      <c r="A764" s="5" t="n"/>
      <c r="B764" s="13" t="n"/>
      <c r="C764" s="5" t="n"/>
      <c r="D764" s="20" t="n"/>
      <c r="E764" s="5" t="n"/>
      <c r="F764" s="14" t="n"/>
      <c r="G764" s="13" t="n"/>
      <c r="H764" s="5" t="n"/>
      <c r="I764" s="17" t="n"/>
      <c r="J764" s="5" t="n"/>
      <c r="K764" s="19">
        <f>IF(A764&amp;""="","",IFERROR(INDEX('الخدمات'!$B$6:$B$55,MATCH(E764&amp;"",'الخدمات'!$A$6:$A$55,0)),"غير مسعّرة"))</f>
        <v/>
      </c>
      <c r="L764" s="19">
        <f>IF(ISNUMBER(K764),ROUND(N(F764)*K764,2),"")</f>
        <v/>
      </c>
      <c r="M764" s="19">
        <f>IF(L764="","",ROUND(L764-N(I764),2))</f>
        <v/>
      </c>
      <c r="N764" s="18">
        <f>IF(OR(A764&amp;""="",H764="تم التسليم",NOT(ISNUMBER(G764))),"",'الإعدادات'!$B$4-G764)</f>
        <v/>
      </c>
      <c r="O764" s="6">
        <f>IF(A764&amp;""="","",IF(NOT(ISNUMBER(K764)),"خدمة غير مسعّرة",IF(H764="تم التسليم",IF(M764&gt;0,"مسلّم وعليه متبقي",""),IF(N764="","",IF(H764="جاهز",IF(N764&gt;='الإعدادات'!$B$5,"متأخر الاستلام",""),IF(N764&gt;0,"متأخر الغسيل",""))))))</f>
        <v/>
      </c>
      <c r="P764" s="18">
        <f>IF(O764="متأخر الاستلام",COUNTIFS($O$6:$O$1505,"متأخر الاستلام",$N$6:$N$1505,"&gt;"&amp;N764)+COUNTIFS($O$6:O764,"متأخر الاستلام",$N$6:N764,N764),"")</f>
        <v/>
      </c>
    </row>
    <row r="765">
      <c r="A765" s="5" t="n"/>
      <c r="B765" s="13" t="n"/>
      <c r="C765" s="5" t="n"/>
      <c r="D765" s="20" t="n"/>
      <c r="E765" s="5" t="n"/>
      <c r="F765" s="14" t="n"/>
      <c r="G765" s="13" t="n"/>
      <c r="H765" s="5" t="n"/>
      <c r="I765" s="17" t="n"/>
      <c r="J765" s="5" t="n"/>
      <c r="K765" s="19">
        <f>IF(A765&amp;""="","",IFERROR(INDEX('الخدمات'!$B$6:$B$55,MATCH(E765&amp;"",'الخدمات'!$A$6:$A$55,0)),"غير مسعّرة"))</f>
        <v/>
      </c>
      <c r="L765" s="19">
        <f>IF(ISNUMBER(K765),ROUND(N(F765)*K765,2),"")</f>
        <v/>
      </c>
      <c r="M765" s="19">
        <f>IF(L765="","",ROUND(L765-N(I765),2))</f>
        <v/>
      </c>
      <c r="N765" s="18">
        <f>IF(OR(A765&amp;""="",H765="تم التسليم",NOT(ISNUMBER(G765))),"",'الإعدادات'!$B$4-G765)</f>
        <v/>
      </c>
      <c r="O765" s="6">
        <f>IF(A765&amp;""="","",IF(NOT(ISNUMBER(K765)),"خدمة غير مسعّرة",IF(H765="تم التسليم",IF(M765&gt;0,"مسلّم وعليه متبقي",""),IF(N765="","",IF(H765="جاهز",IF(N765&gt;='الإعدادات'!$B$5,"متأخر الاستلام",""),IF(N765&gt;0,"متأخر الغسيل",""))))))</f>
        <v/>
      </c>
      <c r="P765" s="18">
        <f>IF(O765="متأخر الاستلام",COUNTIFS($O$6:$O$1505,"متأخر الاستلام",$N$6:$N$1505,"&gt;"&amp;N765)+COUNTIFS($O$6:O765,"متأخر الاستلام",$N$6:N765,N765),"")</f>
        <v/>
      </c>
    </row>
    <row r="766">
      <c r="A766" s="5" t="n"/>
      <c r="B766" s="13" t="n"/>
      <c r="C766" s="5" t="n"/>
      <c r="D766" s="20" t="n"/>
      <c r="E766" s="5" t="n"/>
      <c r="F766" s="14" t="n"/>
      <c r="G766" s="13" t="n"/>
      <c r="H766" s="5" t="n"/>
      <c r="I766" s="17" t="n"/>
      <c r="J766" s="5" t="n"/>
      <c r="K766" s="19">
        <f>IF(A766&amp;""="","",IFERROR(INDEX('الخدمات'!$B$6:$B$55,MATCH(E766&amp;"",'الخدمات'!$A$6:$A$55,0)),"غير مسعّرة"))</f>
        <v/>
      </c>
      <c r="L766" s="19">
        <f>IF(ISNUMBER(K766),ROUND(N(F766)*K766,2),"")</f>
        <v/>
      </c>
      <c r="M766" s="19">
        <f>IF(L766="","",ROUND(L766-N(I766),2))</f>
        <v/>
      </c>
      <c r="N766" s="18">
        <f>IF(OR(A766&amp;""="",H766="تم التسليم",NOT(ISNUMBER(G766))),"",'الإعدادات'!$B$4-G766)</f>
        <v/>
      </c>
      <c r="O766" s="6">
        <f>IF(A766&amp;""="","",IF(NOT(ISNUMBER(K766)),"خدمة غير مسعّرة",IF(H766="تم التسليم",IF(M766&gt;0,"مسلّم وعليه متبقي",""),IF(N766="","",IF(H766="جاهز",IF(N766&gt;='الإعدادات'!$B$5,"متأخر الاستلام",""),IF(N766&gt;0,"متأخر الغسيل",""))))))</f>
        <v/>
      </c>
      <c r="P766" s="18">
        <f>IF(O766="متأخر الاستلام",COUNTIFS($O$6:$O$1505,"متأخر الاستلام",$N$6:$N$1505,"&gt;"&amp;N766)+COUNTIFS($O$6:O766,"متأخر الاستلام",$N$6:N766,N766),"")</f>
        <v/>
      </c>
    </row>
    <row r="767">
      <c r="A767" s="5" t="n"/>
      <c r="B767" s="13" t="n"/>
      <c r="C767" s="5" t="n"/>
      <c r="D767" s="20" t="n"/>
      <c r="E767" s="5" t="n"/>
      <c r="F767" s="14" t="n"/>
      <c r="G767" s="13" t="n"/>
      <c r="H767" s="5" t="n"/>
      <c r="I767" s="17" t="n"/>
      <c r="J767" s="5" t="n"/>
      <c r="K767" s="19">
        <f>IF(A767&amp;""="","",IFERROR(INDEX('الخدمات'!$B$6:$B$55,MATCH(E767&amp;"",'الخدمات'!$A$6:$A$55,0)),"غير مسعّرة"))</f>
        <v/>
      </c>
      <c r="L767" s="19">
        <f>IF(ISNUMBER(K767),ROUND(N(F767)*K767,2),"")</f>
        <v/>
      </c>
      <c r="M767" s="19">
        <f>IF(L767="","",ROUND(L767-N(I767),2))</f>
        <v/>
      </c>
      <c r="N767" s="18">
        <f>IF(OR(A767&amp;""="",H767="تم التسليم",NOT(ISNUMBER(G767))),"",'الإعدادات'!$B$4-G767)</f>
        <v/>
      </c>
      <c r="O767" s="6">
        <f>IF(A767&amp;""="","",IF(NOT(ISNUMBER(K767)),"خدمة غير مسعّرة",IF(H767="تم التسليم",IF(M767&gt;0,"مسلّم وعليه متبقي",""),IF(N767="","",IF(H767="جاهز",IF(N767&gt;='الإعدادات'!$B$5,"متأخر الاستلام",""),IF(N767&gt;0,"متأخر الغسيل",""))))))</f>
        <v/>
      </c>
      <c r="P767" s="18">
        <f>IF(O767="متأخر الاستلام",COUNTIFS($O$6:$O$1505,"متأخر الاستلام",$N$6:$N$1505,"&gt;"&amp;N767)+COUNTIFS($O$6:O767,"متأخر الاستلام",$N$6:N767,N767),"")</f>
        <v/>
      </c>
    </row>
    <row r="768">
      <c r="A768" s="5" t="n"/>
      <c r="B768" s="13" t="n"/>
      <c r="C768" s="5" t="n"/>
      <c r="D768" s="20" t="n"/>
      <c r="E768" s="5" t="n"/>
      <c r="F768" s="14" t="n"/>
      <c r="G768" s="13" t="n"/>
      <c r="H768" s="5" t="n"/>
      <c r="I768" s="17" t="n"/>
      <c r="J768" s="5" t="n"/>
      <c r="K768" s="19">
        <f>IF(A768&amp;""="","",IFERROR(INDEX('الخدمات'!$B$6:$B$55,MATCH(E768&amp;"",'الخدمات'!$A$6:$A$55,0)),"غير مسعّرة"))</f>
        <v/>
      </c>
      <c r="L768" s="19">
        <f>IF(ISNUMBER(K768),ROUND(N(F768)*K768,2),"")</f>
        <v/>
      </c>
      <c r="M768" s="19">
        <f>IF(L768="","",ROUND(L768-N(I768),2))</f>
        <v/>
      </c>
      <c r="N768" s="18">
        <f>IF(OR(A768&amp;""="",H768="تم التسليم",NOT(ISNUMBER(G768))),"",'الإعدادات'!$B$4-G768)</f>
        <v/>
      </c>
      <c r="O768" s="6">
        <f>IF(A768&amp;""="","",IF(NOT(ISNUMBER(K768)),"خدمة غير مسعّرة",IF(H768="تم التسليم",IF(M768&gt;0,"مسلّم وعليه متبقي",""),IF(N768="","",IF(H768="جاهز",IF(N768&gt;='الإعدادات'!$B$5,"متأخر الاستلام",""),IF(N768&gt;0,"متأخر الغسيل",""))))))</f>
        <v/>
      </c>
      <c r="P768" s="18">
        <f>IF(O768="متأخر الاستلام",COUNTIFS($O$6:$O$1505,"متأخر الاستلام",$N$6:$N$1505,"&gt;"&amp;N768)+COUNTIFS($O$6:O768,"متأخر الاستلام",$N$6:N768,N768),"")</f>
        <v/>
      </c>
    </row>
    <row r="769">
      <c r="A769" s="5" t="n"/>
      <c r="B769" s="13" t="n"/>
      <c r="C769" s="5" t="n"/>
      <c r="D769" s="20" t="n"/>
      <c r="E769" s="5" t="n"/>
      <c r="F769" s="14" t="n"/>
      <c r="G769" s="13" t="n"/>
      <c r="H769" s="5" t="n"/>
      <c r="I769" s="17" t="n"/>
      <c r="J769" s="5" t="n"/>
      <c r="K769" s="19">
        <f>IF(A769&amp;""="","",IFERROR(INDEX('الخدمات'!$B$6:$B$55,MATCH(E769&amp;"",'الخدمات'!$A$6:$A$55,0)),"غير مسعّرة"))</f>
        <v/>
      </c>
      <c r="L769" s="19">
        <f>IF(ISNUMBER(K769),ROUND(N(F769)*K769,2),"")</f>
        <v/>
      </c>
      <c r="M769" s="19">
        <f>IF(L769="","",ROUND(L769-N(I769),2))</f>
        <v/>
      </c>
      <c r="N769" s="18">
        <f>IF(OR(A769&amp;""="",H769="تم التسليم",NOT(ISNUMBER(G769))),"",'الإعدادات'!$B$4-G769)</f>
        <v/>
      </c>
      <c r="O769" s="6">
        <f>IF(A769&amp;""="","",IF(NOT(ISNUMBER(K769)),"خدمة غير مسعّرة",IF(H769="تم التسليم",IF(M769&gt;0,"مسلّم وعليه متبقي",""),IF(N769="","",IF(H769="جاهز",IF(N769&gt;='الإعدادات'!$B$5,"متأخر الاستلام",""),IF(N769&gt;0,"متأخر الغسيل",""))))))</f>
        <v/>
      </c>
      <c r="P769" s="18">
        <f>IF(O769="متأخر الاستلام",COUNTIFS($O$6:$O$1505,"متأخر الاستلام",$N$6:$N$1505,"&gt;"&amp;N769)+COUNTIFS($O$6:O769,"متأخر الاستلام",$N$6:N769,N769),"")</f>
        <v/>
      </c>
    </row>
    <row r="770">
      <c r="A770" s="5" t="n"/>
      <c r="B770" s="13" t="n"/>
      <c r="C770" s="5" t="n"/>
      <c r="D770" s="20" t="n"/>
      <c r="E770" s="5" t="n"/>
      <c r="F770" s="14" t="n"/>
      <c r="G770" s="13" t="n"/>
      <c r="H770" s="5" t="n"/>
      <c r="I770" s="17" t="n"/>
      <c r="J770" s="5" t="n"/>
      <c r="K770" s="19">
        <f>IF(A770&amp;""="","",IFERROR(INDEX('الخدمات'!$B$6:$B$55,MATCH(E770&amp;"",'الخدمات'!$A$6:$A$55,0)),"غير مسعّرة"))</f>
        <v/>
      </c>
      <c r="L770" s="19">
        <f>IF(ISNUMBER(K770),ROUND(N(F770)*K770,2),"")</f>
        <v/>
      </c>
      <c r="M770" s="19">
        <f>IF(L770="","",ROUND(L770-N(I770),2))</f>
        <v/>
      </c>
      <c r="N770" s="18">
        <f>IF(OR(A770&amp;""="",H770="تم التسليم",NOT(ISNUMBER(G770))),"",'الإعدادات'!$B$4-G770)</f>
        <v/>
      </c>
      <c r="O770" s="6">
        <f>IF(A770&amp;""="","",IF(NOT(ISNUMBER(K770)),"خدمة غير مسعّرة",IF(H770="تم التسليم",IF(M770&gt;0,"مسلّم وعليه متبقي",""),IF(N770="","",IF(H770="جاهز",IF(N770&gt;='الإعدادات'!$B$5,"متأخر الاستلام",""),IF(N770&gt;0,"متأخر الغسيل",""))))))</f>
        <v/>
      </c>
      <c r="P770" s="18">
        <f>IF(O770="متأخر الاستلام",COUNTIFS($O$6:$O$1505,"متأخر الاستلام",$N$6:$N$1505,"&gt;"&amp;N770)+COUNTIFS($O$6:O770,"متأخر الاستلام",$N$6:N770,N770),"")</f>
        <v/>
      </c>
    </row>
    <row r="771">
      <c r="A771" s="5" t="n"/>
      <c r="B771" s="13" t="n"/>
      <c r="C771" s="5" t="n"/>
      <c r="D771" s="20" t="n"/>
      <c r="E771" s="5" t="n"/>
      <c r="F771" s="14" t="n"/>
      <c r="G771" s="13" t="n"/>
      <c r="H771" s="5" t="n"/>
      <c r="I771" s="17" t="n"/>
      <c r="J771" s="5" t="n"/>
      <c r="K771" s="19">
        <f>IF(A771&amp;""="","",IFERROR(INDEX('الخدمات'!$B$6:$B$55,MATCH(E771&amp;"",'الخدمات'!$A$6:$A$55,0)),"غير مسعّرة"))</f>
        <v/>
      </c>
      <c r="L771" s="19">
        <f>IF(ISNUMBER(K771),ROUND(N(F771)*K771,2),"")</f>
        <v/>
      </c>
      <c r="M771" s="19">
        <f>IF(L771="","",ROUND(L771-N(I771),2))</f>
        <v/>
      </c>
      <c r="N771" s="18">
        <f>IF(OR(A771&amp;""="",H771="تم التسليم",NOT(ISNUMBER(G771))),"",'الإعدادات'!$B$4-G771)</f>
        <v/>
      </c>
      <c r="O771" s="6">
        <f>IF(A771&amp;""="","",IF(NOT(ISNUMBER(K771)),"خدمة غير مسعّرة",IF(H771="تم التسليم",IF(M771&gt;0,"مسلّم وعليه متبقي",""),IF(N771="","",IF(H771="جاهز",IF(N771&gt;='الإعدادات'!$B$5,"متأخر الاستلام",""),IF(N771&gt;0,"متأخر الغسيل",""))))))</f>
        <v/>
      </c>
      <c r="P771" s="18">
        <f>IF(O771="متأخر الاستلام",COUNTIFS($O$6:$O$1505,"متأخر الاستلام",$N$6:$N$1505,"&gt;"&amp;N771)+COUNTIFS($O$6:O771,"متأخر الاستلام",$N$6:N771,N771),"")</f>
        <v/>
      </c>
    </row>
    <row r="772">
      <c r="A772" s="5" t="n"/>
      <c r="B772" s="13" t="n"/>
      <c r="C772" s="5" t="n"/>
      <c r="D772" s="20" t="n"/>
      <c r="E772" s="5" t="n"/>
      <c r="F772" s="14" t="n"/>
      <c r="G772" s="13" t="n"/>
      <c r="H772" s="5" t="n"/>
      <c r="I772" s="17" t="n"/>
      <c r="J772" s="5" t="n"/>
      <c r="K772" s="19">
        <f>IF(A772&amp;""="","",IFERROR(INDEX('الخدمات'!$B$6:$B$55,MATCH(E772&amp;"",'الخدمات'!$A$6:$A$55,0)),"غير مسعّرة"))</f>
        <v/>
      </c>
      <c r="L772" s="19">
        <f>IF(ISNUMBER(K772),ROUND(N(F772)*K772,2),"")</f>
        <v/>
      </c>
      <c r="M772" s="19">
        <f>IF(L772="","",ROUND(L772-N(I772),2))</f>
        <v/>
      </c>
      <c r="N772" s="18">
        <f>IF(OR(A772&amp;""="",H772="تم التسليم",NOT(ISNUMBER(G772))),"",'الإعدادات'!$B$4-G772)</f>
        <v/>
      </c>
      <c r="O772" s="6">
        <f>IF(A772&amp;""="","",IF(NOT(ISNUMBER(K772)),"خدمة غير مسعّرة",IF(H772="تم التسليم",IF(M772&gt;0,"مسلّم وعليه متبقي",""),IF(N772="","",IF(H772="جاهز",IF(N772&gt;='الإعدادات'!$B$5,"متأخر الاستلام",""),IF(N772&gt;0,"متأخر الغسيل",""))))))</f>
        <v/>
      </c>
      <c r="P772" s="18">
        <f>IF(O772="متأخر الاستلام",COUNTIFS($O$6:$O$1505,"متأخر الاستلام",$N$6:$N$1505,"&gt;"&amp;N772)+COUNTIFS($O$6:O772,"متأخر الاستلام",$N$6:N772,N772),"")</f>
        <v/>
      </c>
    </row>
    <row r="773">
      <c r="A773" s="5" t="n"/>
      <c r="B773" s="13" t="n"/>
      <c r="C773" s="5" t="n"/>
      <c r="D773" s="20" t="n"/>
      <c r="E773" s="5" t="n"/>
      <c r="F773" s="14" t="n"/>
      <c r="G773" s="13" t="n"/>
      <c r="H773" s="5" t="n"/>
      <c r="I773" s="17" t="n"/>
      <c r="J773" s="5" t="n"/>
      <c r="K773" s="19">
        <f>IF(A773&amp;""="","",IFERROR(INDEX('الخدمات'!$B$6:$B$55,MATCH(E773&amp;"",'الخدمات'!$A$6:$A$55,0)),"غير مسعّرة"))</f>
        <v/>
      </c>
      <c r="L773" s="19">
        <f>IF(ISNUMBER(K773),ROUND(N(F773)*K773,2),"")</f>
        <v/>
      </c>
      <c r="M773" s="19">
        <f>IF(L773="","",ROUND(L773-N(I773),2))</f>
        <v/>
      </c>
      <c r="N773" s="18">
        <f>IF(OR(A773&amp;""="",H773="تم التسليم",NOT(ISNUMBER(G773))),"",'الإعدادات'!$B$4-G773)</f>
        <v/>
      </c>
      <c r="O773" s="6">
        <f>IF(A773&amp;""="","",IF(NOT(ISNUMBER(K773)),"خدمة غير مسعّرة",IF(H773="تم التسليم",IF(M773&gt;0,"مسلّم وعليه متبقي",""),IF(N773="","",IF(H773="جاهز",IF(N773&gt;='الإعدادات'!$B$5,"متأخر الاستلام",""),IF(N773&gt;0,"متأخر الغسيل",""))))))</f>
        <v/>
      </c>
      <c r="P773" s="18">
        <f>IF(O773="متأخر الاستلام",COUNTIFS($O$6:$O$1505,"متأخر الاستلام",$N$6:$N$1505,"&gt;"&amp;N773)+COUNTIFS($O$6:O773,"متأخر الاستلام",$N$6:N773,N773),"")</f>
        <v/>
      </c>
    </row>
    <row r="774">
      <c r="A774" s="5" t="n"/>
      <c r="B774" s="13" t="n"/>
      <c r="C774" s="5" t="n"/>
      <c r="D774" s="20" t="n"/>
      <c r="E774" s="5" t="n"/>
      <c r="F774" s="14" t="n"/>
      <c r="G774" s="13" t="n"/>
      <c r="H774" s="5" t="n"/>
      <c r="I774" s="17" t="n"/>
      <c r="J774" s="5" t="n"/>
      <c r="K774" s="19">
        <f>IF(A774&amp;""="","",IFERROR(INDEX('الخدمات'!$B$6:$B$55,MATCH(E774&amp;"",'الخدمات'!$A$6:$A$55,0)),"غير مسعّرة"))</f>
        <v/>
      </c>
      <c r="L774" s="19">
        <f>IF(ISNUMBER(K774),ROUND(N(F774)*K774,2),"")</f>
        <v/>
      </c>
      <c r="M774" s="19">
        <f>IF(L774="","",ROUND(L774-N(I774),2))</f>
        <v/>
      </c>
      <c r="N774" s="18">
        <f>IF(OR(A774&amp;""="",H774="تم التسليم",NOT(ISNUMBER(G774))),"",'الإعدادات'!$B$4-G774)</f>
        <v/>
      </c>
      <c r="O774" s="6">
        <f>IF(A774&amp;""="","",IF(NOT(ISNUMBER(K774)),"خدمة غير مسعّرة",IF(H774="تم التسليم",IF(M774&gt;0,"مسلّم وعليه متبقي",""),IF(N774="","",IF(H774="جاهز",IF(N774&gt;='الإعدادات'!$B$5,"متأخر الاستلام",""),IF(N774&gt;0,"متأخر الغسيل",""))))))</f>
        <v/>
      </c>
      <c r="P774" s="18">
        <f>IF(O774="متأخر الاستلام",COUNTIFS($O$6:$O$1505,"متأخر الاستلام",$N$6:$N$1505,"&gt;"&amp;N774)+COUNTIFS($O$6:O774,"متأخر الاستلام",$N$6:N774,N774),"")</f>
        <v/>
      </c>
    </row>
    <row r="775">
      <c r="A775" s="5" t="n"/>
      <c r="B775" s="13" t="n"/>
      <c r="C775" s="5" t="n"/>
      <c r="D775" s="20" t="n"/>
      <c r="E775" s="5" t="n"/>
      <c r="F775" s="14" t="n"/>
      <c r="G775" s="13" t="n"/>
      <c r="H775" s="5" t="n"/>
      <c r="I775" s="17" t="n"/>
      <c r="J775" s="5" t="n"/>
      <c r="K775" s="19">
        <f>IF(A775&amp;""="","",IFERROR(INDEX('الخدمات'!$B$6:$B$55,MATCH(E775&amp;"",'الخدمات'!$A$6:$A$55,0)),"غير مسعّرة"))</f>
        <v/>
      </c>
      <c r="L775" s="19">
        <f>IF(ISNUMBER(K775),ROUND(N(F775)*K775,2),"")</f>
        <v/>
      </c>
      <c r="M775" s="19">
        <f>IF(L775="","",ROUND(L775-N(I775),2))</f>
        <v/>
      </c>
      <c r="N775" s="18">
        <f>IF(OR(A775&amp;""="",H775="تم التسليم",NOT(ISNUMBER(G775))),"",'الإعدادات'!$B$4-G775)</f>
        <v/>
      </c>
      <c r="O775" s="6">
        <f>IF(A775&amp;""="","",IF(NOT(ISNUMBER(K775)),"خدمة غير مسعّرة",IF(H775="تم التسليم",IF(M775&gt;0,"مسلّم وعليه متبقي",""),IF(N775="","",IF(H775="جاهز",IF(N775&gt;='الإعدادات'!$B$5,"متأخر الاستلام",""),IF(N775&gt;0,"متأخر الغسيل",""))))))</f>
        <v/>
      </c>
      <c r="P775" s="18">
        <f>IF(O775="متأخر الاستلام",COUNTIFS($O$6:$O$1505,"متأخر الاستلام",$N$6:$N$1505,"&gt;"&amp;N775)+COUNTIFS($O$6:O775,"متأخر الاستلام",$N$6:N775,N775),"")</f>
        <v/>
      </c>
    </row>
    <row r="776">
      <c r="A776" s="5" t="n"/>
      <c r="B776" s="13" t="n"/>
      <c r="C776" s="5" t="n"/>
      <c r="D776" s="20" t="n"/>
      <c r="E776" s="5" t="n"/>
      <c r="F776" s="14" t="n"/>
      <c r="G776" s="13" t="n"/>
      <c r="H776" s="5" t="n"/>
      <c r="I776" s="17" t="n"/>
      <c r="J776" s="5" t="n"/>
      <c r="K776" s="19">
        <f>IF(A776&amp;""="","",IFERROR(INDEX('الخدمات'!$B$6:$B$55,MATCH(E776&amp;"",'الخدمات'!$A$6:$A$55,0)),"غير مسعّرة"))</f>
        <v/>
      </c>
      <c r="L776" s="19">
        <f>IF(ISNUMBER(K776),ROUND(N(F776)*K776,2),"")</f>
        <v/>
      </c>
      <c r="M776" s="19">
        <f>IF(L776="","",ROUND(L776-N(I776),2))</f>
        <v/>
      </c>
      <c r="N776" s="18">
        <f>IF(OR(A776&amp;""="",H776="تم التسليم",NOT(ISNUMBER(G776))),"",'الإعدادات'!$B$4-G776)</f>
        <v/>
      </c>
      <c r="O776" s="6">
        <f>IF(A776&amp;""="","",IF(NOT(ISNUMBER(K776)),"خدمة غير مسعّرة",IF(H776="تم التسليم",IF(M776&gt;0,"مسلّم وعليه متبقي",""),IF(N776="","",IF(H776="جاهز",IF(N776&gt;='الإعدادات'!$B$5,"متأخر الاستلام",""),IF(N776&gt;0,"متأخر الغسيل",""))))))</f>
        <v/>
      </c>
      <c r="P776" s="18">
        <f>IF(O776="متأخر الاستلام",COUNTIFS($O$6:$O$1505,"متأخر الاستلام",$N$6:$N$1505,"&gt;"&amp;N776)+COUNTIFS($O$6:O776,"متأخر الاستلام",$N$6:N776,N776),"")</f>
        <v/>
      </c>
    </row>
    <row r="777">
      <c r="A777" s="5" t="n"/>
      <c r="B777" s="13" t="n"/>
      <c r="C777" s="5" t="n"/>
      <c r="D777" s="20" t="n"/>
      <c r="E777" s="5" t="n"/>
      <c r="F777" s="14" t="n"/>
      <c r="G777" s="13" t="n"/>
      <c r="H777" s="5" t="n"/>
      <c r="I777" s="17" t="n"/>
      <c r="J777" s="5" t="n"/>
      <c r="K777" s="19">
        <f>IF(A777&amp;""="","",IFERROR(INDEX('الخدمات'!$B$6:$B$55,MATCH(E777&amp;"",'الخدمات'!$A$6:$A$55,0)),"غير مسعّرة"))</f>
        <v/>
      </c>
      <c r="L777" s="19">
        <f>IF(ISNUMBER(K777),ROUND(N(F777)*K777,2),"")</f>
        <v/>
      </c>
      <c r="M777" s="19">
        <f>IF(L777="","",ROUND(L777-N(I777),2))</f>
        <v/>
      </c>
      <c r="N777" s="18">
        <f>IF(OR(A777&amp;""="",H777="تم التسليم",NOT(ISNUMBER(G777))),"",'الإعدادات'!$B$4-G777)</f>
        <v/>
      </c>
      <c r="O777" s="6">
        <f>IF(A777&amp;""="","",IF(NOT(ISNUMBER(K777)),"خدمة غير مسعّرة",IF(H777="تم التسليم",IF(M777&gt;0,"مسلّم وعليه متبقي",""),IF(N777="","",IF(H777="جاهز",IF(N777&gt;='الإعدادات'!$B$5,"متأخر الاستلام",""),IF(N777&gt;0,"متأخر الغسيل",""))))))</f>
        <v/>
      </c>
      <c r="P777" s="18">
        <f>IF(O777="متأخر الاستلام",COUNTIFS($O$6:$O$1505,"متأخر الاستلام",$N$6:$N$1505,"&gt;"&amp;N777)+COUNTIFS($O$6:O777,"متأخر الاستلام",$N$6:N777,N777),"")</f>
        <v/>
      </c>
    </row>
    <row r="778">
      <c r="A778" s="5" t="n"/>
      <c r="B778" s="13" t="n"/>
      <c r="C778" s="5" t="n"/>
      <c r="D778" s="20" t="n"/>
      <c r="E778" s="5" t="n"/>
      <c r="F778" s="14" t="n"/>
      <c r="G778" s="13" t="n"/>
      <c r="H778" s="5" t="n"/>
      <c r="I778" s="17" t="n"/>
      <c r="J778" s="5" t="n"/>
      <c r="K778" s="19">
        <f>IF(A778&amp;""="","",IFERROR(INDEX('الخدمات'!$B$6:$B$55,MATCH(E778&amp;"",'الخدمات'!$A$6:$A$55,0)),"غير مسعّرة"))</f>
        <v/>
      </c>
      <c r="L778" s="19">
        <f>IF(ISNUMBER(K778),ROUND(N(F778)*K778,2),"")</f>
        <v/>
      </c>
      <c r="M778" s="19">
        <f>IF(L778="","",ROUND(L778-N(I778),2))</f>
        <v/>
      </c>
      <c r="N778" s="18">
        <f>IF(OR(A778&amp;""="",H778="تم التسليم",NOT(ISNUMBER(G778))),"",'الإعدادات'!$B$4-G778)</f>
        <v/>
      </c>
      <c r="O778" s="6">
        <f>IF(A778&amp;""="","",IF(NOT(ISNUMBER(K778)),"خدمة غير مسعّرة",IF(H778="تم التسليم",IF(M778&gt;0,"مسلّم وعليه متبقي",""),IF(N778="","",IF(H778="جاهز",IF(N778&gt;='الإعدادات'!$B$5,"متأخر الاستلام",""),IF(N778&gt;0,"متأخر الغسيل",""))))))</f>
        <v/>
      </c>
      <c r="P778" s="18">
        <f>IF(O778="متأخر الاستلام",COUNTIFS($O$6:$O$1505,"متأخر الاستلام",$N$6:$N$1505,"&gt;"&amp;N778)+COUNTIFS($O$6:O778,"متأخر الاستلام",$N$6:N778,N778),"")</f>
        <v/>
      </c>
    </row>
    <row r="779">
      <c r="A779" s="5" t="n"/>
      <c r="B779" s="13" t="n"/>
      <c r="C779" s="5" t="n"/>
      <c r="D779" s="20" t="n"/>
      <c r="E779" s="5" t="n"/>
      <c r="F779" s="14" t="n"/>
      <c r="G779" s="13" t="n"/>
      <c r="H779" s="5" t="n"/>
      <c r="I779" s="17" t="n"/>
      <c r="J779" s="5" t="n"/>
      <c r="K779" s="19">
        <f>IF(A779&amp;""="","",IFERROR(INDEX('الخدمات'!$B$6:$B$55,MATCH(E779&amp;"",'الخدمات'!$A$6:$A$55,0)),"غير مسعّرة"))</f>
        <v/>
      </c>
      <c r="L779" s="19">
        <f>IF(ISNUMBER(K779),ROUND(N(F779)*K779,2),"")</f>
        <v/>
      </c>
      <c r="M779" s="19">
        <f>IF(L779="","",ROUND(L779-N(I779),2))</f>
        <v/>
      </c>
      <c r="N779" s="18">
        <f>IF(OR(A779&amp;""="",H779="تم التسليم",NOT(ISNUMBER(G779))),"",'الإعدادات'!$B$4-G779)</f>
        <v/>
      </c>
      <c r="O779" s="6">
        <f>IF(A779&amp;""="","",IF(NOT(ISNUMBER(K779)),"خدمة غير مسعّرة",IF(H779="تم التسليم",IF(M779&gt;0,"مسلّم وعليه متبقي",""),IF(N779="","",IF(H779="جاهز",IF(N779&gt;='الإعدادات'!$B$5,"متأخر الاستلام",""),IF(N779&gt;0,"متأخر الغسيل",""))))))</f>
        <v/>
      </c>
      <c r="P779" s="18">
        <f>IF(O779="متأخر الاستلام",COUNTIFS($O$6:$O$1505,"متأخر الاستلام",$N$6:$N$1505,"&gt;"&amp;N779)+COUNTIFS($O$6:O779,"متأخر الاستلام",$N$6:N779,N779),"")</f>
        <v/>
      </c>
    </row>
    <row r="780">
      <c r="A780" s="5" t="n"/>
      <c r="B780" s="13" t="n"/>
      <c r="C780" s="5" t="n"/>
      <c r="D780" s="20" t="n"/>
      <c r="E780" s="5" t="n"/>
      <c r="F780" s="14" t="n"/>
      <c r="G780" s="13" t="n"/>
      <c r="H780" s="5" t="n"/>
      <c r="I780" s="17" t="n"/>
      <c r="J780" s="5" t="n"/>
      <c r="K780" s="19">
        <f>IF(A780&amp;""="","",IFERROR(INDEX('الخدمات'!$B$6:$B$55,MATCH(E780&amp;"",'الخدمات'!$A$6:$A$55,0)),"غير مسعّرة"))</f>
        <v/>
      </c>
      <c r="L780" s="19">
        <f>IF(ISNUMBER(K780),ROUND(N(F780)*K780,2),"")</f>
        <v/>
      </c>
      <c r="M780" s="19">
        <f>IF(L780="","",ROUND(L780-N(I780),2))</f>
        <v/>
      </c>
      <c r="N780" s="18">
        <f>IF(OR(A780&amp;""="",H780="تم التسليم",NOT(ISNUMBER(G780))),"",'الإعدادات'!$B$4-G780)</f>
        <v/>
      </c>
      <c r="O780" s="6">
        <f>IF(A780&amp;""="","",IF(NOT(ISNUMBER(K780)),"خدمة غير مسعّرة",IF(H780="تم التسليم",IF(M780&gt;0,"مسلّم وعليه متبقي",""),IF(N780="","",IF(H780="جاهز",IF(N780&gt;='الإعدادات'!$B$5,"متأخر الاستلام",""),IF(N780&gt;0,"متأخر الغسيل",""))))))</f>
        <v/>
      </c>
      <c r="P780" s="18">
        <f>IF(O780="متأخر الاستلام",COUNTIFS($O$6:$O$1505,"متأخر الاستلام",$N$6:$N$1505,"&gt;"&amp;N780)+COUNTIFS($O$6:O780,"متأخر الاستلام",$N$6:N780,N780),"")</f>
        <v/>
      </c>
    </row>
    <row r="781">
      <c r="A781" s="5" t="n"/>
      <c r="B781" s="13" t="n"/>
      <c r="C781" s="5" t="n"/>
      <c r="D781" s="20" t="n"/>
      <c r="E781" s="5" t="n"/>
      <c r="F781" s="14" t="n"/>
      <c r="G781" s="13" t="n"/>
      <c r="H781" s="5" t="n"/>
      <c r="I781" s="17" t="n"/>
      <c r="J781" s="5" t="n"/>
      <c r="K781" s="19">
        <f>IF(A781&amp;""="","",IFERROR(INDEX('الخدمات'!$B$6:$B$55,MATCH(E781&amp;"",'الخدمات'!$A$6:$A$55,0)),"غير مسعّرة"))</f>
        <v/>
      </c>
      <c r="L781" s="19">
        <f>IF(ISNUMBER(K781),ROUND(N(F781)*K781,2),"")</f>
        <v/>
      </c>
      <c r="M781" s="19">
        <f>IF(L781="","",ROUND(L781-N(I781),2))</f>
        <v/>
      </c>
      <c r="N781" s="18">
        <f>IF(OR(A781&amp;""="",H781="تم التسليم",NOT(ISNUMBER(G781))),"",'الإعدادات'!$B$4-G781)</f>
        <v/>
      </c>
      <c r="O781" s="6">
        <f>IF(A781&amp;""="","",IF(NOT(ISNUMBER(K781)),"خدمة غير مسعّرة",IF(H781="تم التسليم",IF(M781&gt;0,"مسلّم وعليه متبقي",""),IF(N781="","",IF(H781="جاهز",IF(N781&gt;='الإعدادات'!$B$5,"متأخر الاستلام",""),IF(N781&gt;0,"متأخر الغسيل",""))))))</f>
        <v/>
      </c>
      <c r="P781" s="18">
        <f>IF(O781="متأخر الاستلام",COUNTIFS($O$6:$O$1505,"متأخر الاستلام",$N$6:$N$1505,"&gt;"&amp;N781)+COUNTIFS($O$6:O781,"متأخر الاستلام",$N$6:N781,N781),"")</f>
        <v/>
      </c>
    </row>
    <row r="782">
      <c r="A782" s="5" t="n"/>
      <c r="B782" s="13" t="n"/>
      <c r="C782" s="5" t="n"/>
      <c r="D782" s="20" t="n"/>
      <c r="E782" s="5" t="n"/>
      <c r="F782" s="14" t="n"/>
      <c r="G782" s="13" t="n"/>
      <c r="H782" s="5" t="n"/>
      <c r="I782" s="17" t="n"/>
      <c r="J782" s="5" t="n"/>
      <c r="K782" s="19">
        <f>IF(A782&amp;""="","",IFERROR(INDEX('الخدمات'!$B$6:$B$55,MATCH(E782&amp;"",'الخدمات'!$A$6:$A$55,0)),"غير مسعّرة"))</f>
        <v/>
      </c>
      <c r="L782" s="19">
        <f>IF(ISNUMBER(K782),ROUND(N(F782)*K782,2),"")</f>
        <v/>
      </c>
      <c r="M782" s="19">
        <f>IF(L782="","",ROUND(L782-N(I782),2))</f>
        <v/>
      </c>
      <c r="N782" s="18">
        <f>IF(OR(A782&amp;""="",H782="تم التسليم",NOT(ISNUMBER(G782))),"",'الإعدادات'!$B$4-G782)</f>
        <v/>
      </c>
      <c r="O782" s="6">
        <f>IF(A782&amp;""="","",IF(NOT(ISNUMBER(K782)),"خدمة غير مسعّرة",IF(H782="تم التسليم",IF(M782&gt;0,"مسلّم وعليه متبقي",""),IF(N782="","",IF(H782="جاهز",IF(N782&gt;='الإعدادات'!$B$5,"متأخر الاستلام",""),IF(N782&gt;0,"متأخر الغسيل",""))))))</f>
        <v/>
      </c>
      <c r="P782" s="18">
        <f>IF(O782="متأخر الاستلام",COUNTIFS($O$6:$O$1505,"متأخر الاستلام",$N$6:$N$1505,"&gt;"&amp;N782)+COUNTIFS($O$6:O782,"متأخر الاستلام",$N$6:N782,N782),"")</f>
        <v/>
      </c>
    </row>
    <row r="783">
      <c r="A783" s="5" t="n"/>
      <c r="B783" s="13" t="n"/>
      <c r="C783" s="5" t="n"/>
      <c r="D783" s="20" t="n"/>
      <c r="E783" s="5" t="n"/>
      <c r="F783" s="14" t="n"/>
      <c r="G783" s="13" t="n"/>
      <c r="H783" s="5" t="n"/>
      <c r="I783" s="17" t="n"/>
      <c r="J783" s="5" t="n"/>
      <c r="K783" s="19">
        <f>IF(A783&amp;""="","",IFERROR(INDEX('الخدمات'!$B$6:$B$55,MATCH(E783&amp;"",'الخدمات'!$A$6:$A$55,0)),"غير مسعّرة"))</f>
        <v/>
      </c>
      <c r="L783" s="19">
        <f>IF(ISNUMBER(K783),ROUND(N(F783)*K783,2),"")</f>
        <v/>
      </c>
      <c r="M783" s="19">
        <f>IF(L783="","",ROUND(L783-N(I783),2))</f>
        <v/>
      </c>
      <c r="N783" s="18">
        <f>IF(OR(A783&amp;""="",H783="تم التسليم",NOT(ISNUMBER(G783))),"",'الإعدادات'!$B$4-G783)</f>
        <v/>
      </c>
      <c r="O783" s="6">
        <f>IF(A783&amp;""="","",IF(NOT(ISNUMBER(K783)),"خدمة غير مسعّرة",IF(H783="تم التسليم",IF(M783&gt;0,"مسلّم وعليه متبقي",""),IF(N783="","",IF(H783="جاهز",IF(N783&gt;='الإعدادات'!$B$5,"متأخر الاستلام",""),IF(N783&gt;0,"متأخر الغسيل",""))))))</f>
        <v/>
      </c>
      <c r="P783" s="18">
        <f>IF(O783="متأخر الاستلام",COUNTIFS($O$6:$O$1505,"متأخر الاستلام",$N$6:$N$1505,"&gt;"&amp;N783)+COUNTIFS($O$6:O783,"متأخر الاستلام",$N$6:N783,N783),"")</f>
        <v/>
      </c>
    </row>
    <row r="784">
      <c r="A784" s="5" t="n"/>
      <c r="B784" s="13" t="n"/>
      <c r="C784" s="5" t="n"/>
      <c r="D784" s="20" t="n"/>
      <c r="E784" s="5" t="n"/>
      <c r="F784" s="14" t="n"/>
      <c r="G784" s="13" t="n"/>
      <c r="H784" s="5" t="n"/>
      <c r="I784" s="17" t="n"/>
      <c r="J784" s="5" t="n"/>
      <c r="K784" s="19">
        <f>IF(A784&amp;""="","",IFERROR(INDEX('الخدمات'!$B$6:$B$55,MATCH(E784&amp;"",'الخدمات'!$A$6:$A$55,0)),"غير مسعّرة"))</f>
        <v/>
      </c>
      <c r="L784" s="19">
        <f>IF(ISNUMBER(K784),ROUND(N(F784)*K784,2),"")</f>
        <v/>
      </c>
      <c r="M784" s="19">
        <f>IF(L784="","",ROUND(L784-N(I784),2))</f>
        <v/>
      </c>
      <c r="N784" s="18">
        <f>IF(OR(A784&amp;""="",H784="تم التسليم",NOT(ISNUMBER(G784))),"",'الإعدادات'!$B$4-G784)</f>
        <v/>
      </c>
      <c r="O784" s="6">
        <f>IF(A784&amp;""="","",IF(NOT(ISNUMBER(K784)),"خدمة غير مسعّرة",IF(H784="تم التسليم",IF(M784&gt;0,"مسلّم وعليه متبقي",""),IF(N784="","",IF(H784="جاهز",IF(N784&gt;='الإعدادات'!$B$5,"متأخر الاستلام",""),IF(N784&gt;0,"متأخر الغسيل",""))))))</f>
        <v/>
      </c>
      <c r="P784" s="18">
        <f>IF(O784="متأخر الاستلام",COUNTIFS($O$6:$O$1505,"متأخر الاستلام",$N$6:$N$1505,"&gt;"&amp;N784)+COUNTIFS($O$6:O784,"متأخر الاستلام",$N$6:N784,N784),"")</f>
        <v/>
      </c>
    </row>
    <row r="785">
      <c r="A785" s="5" t="n"/>
      <c r="B785" s="13" t="n"/>
      <c r="C785" s="5" t="n"/>
      <c r="D785" s="20" t="n"/>
      <c r="E785" s="5" t="n"/>
      <c r="F785" s="14" t="n"/>
      <c r="G785" s="13" t="n"/>
      <c r="H785" s="5" t="n"/>
      <c r="I785" s="17" t="n"/>
      <c r="J785" s="5" t="n"/>
      <c r="K785" s="19">
        <f>IF(A785&amp;""="","",IFERROR(INDEX('الخدمات'!$B$6:$B$55,MATCH(E785&amp;"",'الخدمات'!$A$6:$A$55,0)),"غير مسعّرة"))</f>
        <v/>
      </c>
      <c r="L785" s="19">
        <f>IF(ISNUMBER(K785),ROUND(N(F785)*K785,2),"")</f>
        <v/>
      </c>
      <c r="M785" s="19">
        <f>IF(L785="","",ROUND(L785-N(I785),2))</f>
        <v/>
      </c>
      <c r="N785" s="18">
        <f>IF(OR(A785&amp;""="",H785="تم التسليم",NOT(ISNUMBER(G785))),"",'الإعدادات'!$B$4-G785)</f>
        <v/>
      </c>
      <c r="O785" s="6">
        <f>IF(A785&amp;""="","",IF(NOT(ISNUMBER(K785)),"خدمة غير مسعّرة",IF(H785="تم التسليم",IF(M785&gt;0,"مسلّم وعليه متبقي",""),IF(N785="","",IF(H785="جاهز",IF(N785&gt;='الإعدادات'!$B$5,"متأخر الاستلام",""),IF(N785&gt;0,"متأخر الغسيل",""))))))</f>
        <v/>
      </c>
      <c r="P785" s="18">
        <f>IF(O785="متأخر الاستلام",COUNTIFS($O$6:$O$1505,"متأخر الاستلام",$N$6:$N$1505,"&gt;"&amp;N785)+COUNTIFS($O$6:O785,"متأخر الاستلام",$N$6:N785,N785),"")</f>
        <v/>
      </c>
    </row>
    <row r="786">
      <c r="A786" s="5" t="n"/>
      <c r="B786" s="13" t="n"/>
      <c r="C786" s="5" t="n"/>
      <c r="D786" s="20" t="n"/>
      <c r="E786" s="5" t="n"/>
      <c r="F786" s="14" t="n"/>
      <c r="G786" s="13" t="n"/>
      <c r="H786" s="5" t="n"/>
      <c r="I786" s="17" t="n"/>
      <c r="J786" s="5" t="n"/>
      <c r="K786" s="19">
        <f>IF(A786&amp;""="","",IFERROR(INDEX('الخدمات'!$B$6:$B$55,MATCH(E786&amp;"",'الخدمات'!$A$6:$A$55,0)),"غير مسعّرة"))</f>
        <v/>
      </c>
      <c r="L786" s="19">
        <f>IF(ISNUMBER(K786),ROUND(N(F786)*K786,2),"")</f>
        <v/>
      </c>
      <c r="M786" s="19">
        <f>IF(L786="","",ROUND(L786-N(I786),2))</f>
        <v/>
      </c>
      <c r="N786" s="18">
        <f>IF(OR(A786&amp;""="",H786="تم التسليم",NOT(ISNUMBER(G786))),"",'الإعدادات'!$B$4-G786)</f>
        <v/>
      </c>
      <c r="O786" s="6">
        <f>IF(A786&amp;""="","",IF(NOT(ISNUMBER(K786)),"خدمة غير مسعّرة",IF(H786="تم التسليم",IF(M786&gt;0,"مسلّم وعليه متبقي",""),IF(N786="","",IF(H786="جاهز",IF(N786&gt;='الإعدادات'!$B$5,"متأخر الاستلام",""),IF(N786&gt;0,"متأخر الغسيل",""))))))</f>
        <v/>
      </c>
      <c r="P786" s="18">
        <f>IF(O786="متأخر الاستلام",COUNTIFS($O$6:$O$1505,"متأخر الاستلام",$N$6:$N$1505,"&gt;"&amp;N786)+COUNTIFS($O$6:O786,"متأخر الاستلام",$N$6:N786,N786),"")</f>
        <v/>
      </c>
    </row>
    <row r="787">
      <c r="A787" s="5" t="n"/>
      <c r="B787" s="13" t="n"/>
      <c r="C787" s="5" t="n"/>
      <c r="D787" s="20" t="n"/>
      <c r="E787" s="5" t="n"/>
      <c r="F787" s="14" t="n"/>
      <c r="G787" s="13" t="n"/>
      <c r="H787" s="5" t="n"/>
      <c r="I787" s="17" t="n"/>
      <c r="J787" s="5" t="n"/>
      <c r="K787" s="19">
        <f>IF(A787&amp;""="","",IFERROR(INDEX('الخدمات'!$B$6:$B$55,MATCH(E787&amp;"",'الخدمات'!$A$6:$A$55,0)),"غير مسعّرة"))</f>
        <v/>
      </c>
      <c r="L787" s="19">
        <f>IF(ISNUMBER(K787),ROUND(N(F787)*K787,2),"")</f>
        <v/>
      </c>
      <c r="M787" s="19">
        <f>IF(L787="","",ROUND(L787-N(I787),2))</f>
        <v/>
      </c>
      <c r="N787" s="18">
        <f>IF(OR(A787&amp;""="",H787="تم التسليم",NOT(ISNUMBER(G787))),"",'الإعدادات'!$B$4-G787)</f>
        <v/>
      </c>
      <c r="O787" s="6">
        <f>IF(A787&amp;""="","",IF(NOT(ISNUMBER(K787)),"خدمة غير مسعّرة",IF(H787="تم التسليم",IF(M787&gt;0,"مسلّم وعليه متبقي",""),IF(N787="","",IF(H787="جاهز",IF(N787&gt;='الإعدادات'!$B$5,"متأخر الاستلام",""),IF(N787&gt;0,"متأخر الغسيل",""))))))</f>
        <v/>
      </c>
      <c r="P787" s="18">
        <f>IF(O787="متأخر الاستلام",COUNTIFS($O$6:$O$1505,"متأخر الاستلام",$N$6:$N$1505,"&gt;"&amp;N787)+COUNTIFS($O$6:O787,"متأخر الاستلام",$N$6:N787,N787),"")</f>
        <v/>
      </c>
    </row>
    <row r="788">
      <c r="A788" s="5" t="n"/>
      <c r="B788" s="13" t="n"/>
      <c r="C788" s="5" t="n"/>
      <c r="D788" s="20" t="n"/>
      <c r="E788" s="5" t="n"/>
      <c r="F788" s="14" t="n"/>
      <c r="G788" s="13" t="n"/>
      <c r="H788" s="5" t="n"/>
      <c r="I788" s="17" t="n"/>
      <c r="J788" s="5" t="n"/>
      <c r="K788" s="19">
        <f>IF(A788&amp;""="","",IFERROR(INDEX('الخدمات'!$B$6:$B$55,MATCH(E788&amp;"",'الخدمات'!$A$6:$A$55,0)),"غير مسعّرة"))</f>
        <v/>
      </c>
      <c r="L788" s="19">
        <f>IF(ISNUMBER(K788),ROUND(N(F788)*K788,2),"")</f>
        <v/>
      </c>
      <c r="M788" s="19">
        <f>IF(L788="","",ROUND(L788-N(I788),2))</f>
        <v/>
      </c>
      <c r="N788" s="18">
        <f>IF(OR(A788&amp;""="",H788="تم التسليم",NOT(ISNUMBER(G788))),"",'الإعدادات'!$B$4-G788)</f>
        <v/>
      </c>
      <c r="O788" s="6">
        <f>IF(A788&amp;""="","",IF(NOT(ISNUMBER(K788)),"خدمة غير مسعّرة",IF(H788="تم التسليم",IF(M788&gt;0,"مسلّم وعليه متبقي",""),IF(N788="","",IF(H788="جاهز",IF(N788&gt;='الإعدادات'!$B$5,"متأخر الاستلام",""),IF(N788&gt;0,"متأخر الغسيل",""))))))</f>
        <v/>
      </c>
      <c r="P788" s="18">
        <f>IF(O788="متأخر الاستلام",COUNTIFS($O$6:$O$1505,"متأخر الاستلام",$N$6:$N$1505,"&gt;"&amp;N788)+COUNTIFS($O$6:O788,"متأخر الاستلام",$N$6:N788,N788),"")</f>
        <v/>
      </c>
    </row>
    <row r="789">
      <c r="A789" s="5" t="n"/>
      <c r="B789" s="13" t="n"/>
      <c r="C789" s="5" t="n"/>
      <c r="D789" s="20" t="n"/>
      <c r="E789" s="5" t="n"/>
      <c r="F789" s="14" t="n"/>
      <c r="G789" s="13" t="n"/>
      <c r="H789" s="5" t="n"/>
      <c r="I789" s="17" t="n"/>
      <c r="J789" s="5" t="n"/>
      <c r="K789" s="19">
        <f>IF(A789&amp;""="","",IFERROR(INDEX('الخدمات'!$B$6:$B$55,MATCH(E789&amp;"",'الخدمات'!$A$6:$A$55,0)),"غير مسعّرة"))</f>
        <v/>
      </c>
      <c r="L789" s="19">
        <f>IF(ISNUMBER(K789),ROUND(N(F789)*K789,2),"")</f>
        <v/>
      </c>
      <c r="M789" s="19">
        <f>IF(L789="","",ROUND(L789-N(I789),2))</f>
        <v/>
      </c>
      <c r="N789" s="18">
        <f>IF(OR(A789&amp;""="",H789="تم التسليم",NOT(ISNUMBER(G789))),"",'الإعدادات'!$B$4-G789)</f>
        <v/>
      </c>
      <c r="O789" s="6">
        <f>IF(A789&amp;""="","",IF(NOT(ISNUMBER(K789)),"خدمة غير مسعّرة",IF(H789="تم التسليم",IF(M789&gt;0,"مسلّم وعليه متبقي",""),IF(N789="","",IF(H789="جاهز",IF(N789&gt;='الإعدادات'!$B$5,"متأخر الاستلام",""),IF(N789&gt;0,"متأخر الغسيل",""))))))</f>
        <v/>
      </c>
      <c r="P789" s="18">
        <f>IF(O789="متأخر الاستلام",COUNTIFS($O$6:$O$1505,"متأخر الاستلام",$N$6:$N$1505,"&gt;"&amp;N789)+COUNTIFS($O$6:O789,"متأخر الاستلام",$N$6:N789,N789),"")</f>
        <v/>
      </c>
    </row>
    <row r="790">
      <c r="A790" s="5" t="n"/>
      <c r="B790" s="13" t="n"/>
      <c r="C790" s="5" t="n"/>
      <c r="D790" s="20" t="n"/>
      <c r="E790" s="5" t="n"/>
      <c r="F790" s="14" t="n"/>
      <c r="G790" s="13" t="n"/>
      <c r="H790" s="5" t="n"/>
      <c r="I790" s="17" t="n"/>
      <c r="J790" s="5" t="n"/>
      <c r="K790" s="19">
        <f>IF(A790&amp;""="","",IFERROR(INDEX('الخدمات'!$B$6:$B$55,MATCH(E790&amp;"",'الخدمات'!$A$6:$A$55,0)),"غير مسعّرة"))</f>
        <v/>
      </c>
      <c r="L790" s="19">
        <f>IF(ISNUMBER(K790),ROUND(N(F790)*K790,2),"")</f>
        <v/>
      </c>
      <c r="M790" s="19">
        <f>IF(L790="","",ROUND(L790-N(I790),2))</f>
        <v/>
      </c>
      <c r="N790" s="18">
        <f>IF(OR(A790&amp;""="",H790="تم التسليم",NOT(ISNUMBER(G790))),"",'الإعدادات'!$B$4-G790)</f>
        <v/>
      </c>
      <c r="O790" s="6">
        <f>IF(A790&amp;""="","",IF(NOT(ISNUMBER(K790)),"خدمة غير مسعّرة",IF(H790="تم التسليم",IF(M790&gt;0,"مسلّم وعليه متبقي",""),IF(N790="","",IF(H790="جاهز",IF(N790&gt;='الإعدادات'!$B$5,"متأخر الاستلام",""),IF(N790&gt;0,"متأخر الغسيل",""))))))</f>
        <v/>
      </c>
      <c r="P790" s="18">
        <f>IF(O790="متأخر الاستلام",COUNTIFS($O$6:$O$1505,"متأخر الاستلام",$N$6:$N$1505,"&gt;"&amp;N790)+COUNTIFS($O$6:O790,"متأخر الاستلام",$N$6:N790,N790),"")</f>
        <v/>
      </c>
    </row>
    <row r="791">
      <c r="A791" s="5" t="n"/>
      <c r="B791" s="13" t="n"/>
      <c r="C791" s="5" t="n"/>
      <c r="D791" s="20" t="n"/>
      <c r="E791" s="5" t="n"/>
      <c r="F791" s="14" t="n"/>
      <c r="G791" s="13" t="n"/>
      <c r="H791" s="5" t="n"/>
      <c r="I791" s="17" t="n"/>
      <c r="J791" s="5" t="n"/>
      <c r="K791" s="19">
        <f>IF(A791&amp;""="","",IFERROR(INDEX('الخدمات'!$B$6:$B$55,MATCH(E791&amp;"",'الخدمات'!$A$6:$A$55,0)),"غير مسعّرة"))</f>
        <v/>
      </c>
      <c r="L791" s="19">
        <f>IF(ISNUMBER(K791),ROUND(N(F791)*K791,2),"")</f>
        <v/>
      </c>
      <c r="M791" s="19">
        <f>IF(L791="","",ROUND(L791-N(I791),2))</f>
        <v/>
      </c>
      <c r="N791" s="18">
        <f>IF(OR(A791&amp;""="",H791="تم التسليم",NOT(ISNUMBER(G791))),"",'الإعدادات'!$B$4-G791)</f>
        <v/>
      </c>
      <c r="O791" s="6">
        <f>IF(A791&amp;""="","",IF(NOT(ISNUMBER(K791)),"خدمة غير مسعّرة",IF(H791="تم التسليم",IF(M791&gt;0,"مسلّم وعليه متبقي",""),IF(N791="","",IF(H791="جاهز",IF(N791&gt;='الإعدادات'!$B$5,"متأخر الاستلام",""),IF(N791&gt;0,"متأخر الغسيل",""))))))</f>
        <v/>
      </c>
      <c r="P791" s="18">
        <f>IF(O791="متأخر الاستلام",COUNTIFS($O$6:$O$1505,"متأخر الاستلام",$N$6:$N$1505,"&gt;"&amp;N791)+COUNTIFS($O$6:O791,"متأخر الاستلام",$N$6:N791,N791),"")</f>
        <v/>
      </c>
    </row>
    <row r="792">
      <c r="A792" s="5" t="n"/>
      <c r="B792" s="13" t="n"/>
      <c r="C792" s="5" t="n"/>
      <c r="D792" s="20" t="n"/>
      <c r="E792" s="5" t="n"/>
      <c r="F792" s="14" t="n"/>
      <c r="G792" s="13" t="n"/>
      <c r="H792" s="5" t="n"/>
      <c r="I792" s="17" t="n"/>
      <c r="J792" s="5" t="n"/>
      <c r="K792" s="19">
        <f>IF(A792&amp;""="","",IFERROR(INDEX('الخدمات'!$B$6:$B$55,MATCH(E792&amp;"",'الخدمات'!$A$6:$A$55,0)),"غير مسعّرة"))</f>
        <v/>
      </c>
      <c r="L792" s="19">
        <f>IF(ISNUMBER(K792),ROUND(N(F792)*K792,2),"")</f>
        <v/>
      </c>
      <c r="M792" s="19">
        <f>IF(L792="","",ROUND(L792-N(I792),2))</f>
        <v/>
      </c>
      <c r="N792" s="18">
        <f>IF(OR(A792&amp;""="",H792="تم التسليم",NOT(ISNUMBER(G792))),"",'الإعدادات'!$B$4-G792)</f>
        <v/>
      </c>
      <c r="O792" s="6">
        <f>IF(A792&amp;""="","",IF(NOT(ISNUMBER(K792)),"خدمة غير مسعّرة",IF(H792="تم التسليم",IF(M792&gt;0,"مسلّم وعليه متبقي",""),IF(N792="","",IF(H792="جاهز",IF(N792&gt;='الإعدادات'!$B$5,"متأخر الاستلام",""),IF(N792&gt;0,"متأخر الغسيل",""))))))</f>
        <v/>
      </c>
      <c r="P792" s="18">
        <f>IF(O792="متأخر الاستلام",COUNTIFS($O$6:$O$1505,"متأخر الاستلام",$N$6:$N$1505,"&gt;"&amp;N792)+COUNTIFS($O$6:O792,"متأخر الاستلام",$N$6:N792,N792),"")</f>
        <v/>
      </c>
    </row>
    <row r="793">
      <c r="A793" s="5" t="n"/>
      <c r="B793" s="13" t="n"/>
      <c r="C793" s="5" t="n"/>
      <c r="D793" s="20" t="n"/>
      <c r="E793" s="5" t="n"/>
      <c r="F793" s="14" t="n"/>
      <c r="G793" s="13" t="n"/>
      <c r="H793" s="5" t="n"/>
      <c r="I793" s="17" t="n"/>
      <c r="J793" s="5" t="n"/>
      <c r="K793" s="19">
        <f>IF(A793&amp;""="","",IFERROR(INDEX('الخدمات'!$B$6:$B$55,MATCH(E793&amp;"",'الخدمات'!$A$6:$A$55,0)),"غير مسعّرة"))</f>
        <v/>
      </c>
      <c r="L793" s="19">
        <f>IF(ISNUMBER(K793),ROUND(N(F793)*K793,2),"")</f>
        <v/>
      </c>
      <c r="M793" s="19">
        <f>IF(L793="","",ROUND(L793-N(I793),2))</f>
        <v/>
      </c>
      <c r="N793" s="18">
        <f>IF(OR(A793&amp;""="",H793="تم التسليم",NOT(ISNUMBER(G793))),"",'الإعدادات'!$B$4-G793)</f>
        <v/>
      </c>
      <c r="O793" s="6">
        <f>IF(A793&amp;""="","",IF(NOT(ISNUMBER(K793)),"خدمة غير مسعّرة",IF(H793="تم التسليم",IF(M793&gt;0,"مسلّم وعليه متبقي",""),IF(N793="","",IF(H793="جاهز",IF(N793&gt;='الإعدادات'!$B$5,"متأخر الاستلام",""),IF(N793&gt;0,"متأخر الغسيل",""))))))</f>
        <v/>
      </c>
      <c r="P793" s="18">
        <f>IF(O793="متأخر الاستلام",COUNTIFS($O$6:$O$1505,"متأخر الاستلام",$N$6:$N$1505,"&gt;"&amp;N793)+COUNTIFS($O$6:O793,"متأخر الاستلام",$N$6:N793,N793),"")</f>
        <v/>
      </c>
    </row>
    <row r="794">
      <c r="A794" s="5" t="n"/>
      <c r="B794" s="13" t="n"/>
      <c r="C794" s="5" t="n"/>
      <c r="D794" s="20" t="n"/>
      <c r="E794" s="5" t="n"/>
      <c r="F794" s="14" t="n"/>
      <c r="G794" s="13" t="n"/>
      <c r="H794" s="5" t="n"/>
      <c r="I794" s="17" t="n"/>
      <c r="J794" s="5" t="n"/>
      <c r="K794" s="19">
        <f>IF(A794&amp;""="","",IFERROR(INDEX('الخدمات'!$B$6:$B$55,MATCH(E794&amp;"",'الخدمات'!$A$6:$A$55,0)),"غير مسعّرة"))</f>
        <v/>
      </c>
      <c r="L794" s="19">
        <f>IF(ISNUMBER(K794),ROUND(N(F794)*K794,2),"")</f>
        <v/>
      </c>
      <c r="M794" s="19">
        <f>IF(L794="","",ROUND(L794-N(I794),2))</f>
        <v/>
      </c>
      <c r="N794" s="18">
        <f>IF(OR(A794&amp;""="",H794="تم التسليم",NOT(ISNUMBER(G794))),"",'الإعدادات'!$B$4-G794)</f>
        <v/>
      </c>
      <c r="O794" s="6">
        <f>IF(A794&amp;""="","",IF(NOT(ISNUMBER(K794)),"خدمة غير مسعّرة",IF(H794="تم التسليم",IF(M794&gt;0,"مسلّم وعليه متبقي",""),IF(N794="","",IF(H794="جاهز",IF(N794&gt;='الإعدادات'!$B$5,"متأخر الاستلام",""),IF(N794&gt;0,"متأخر الغسيل",""))))))</f>
        <v/>
      </c>
      <c r="P794" s="18">
        <f>IF(O794="متأخر الاستلام",COUNTIFS($O$6:$O$1505,"متأخر الاستلام",$N$6:$N$1505,"&gt;"&amp;N794)+COUNTIFS($O$6:O794,"متأخر الاستلام",$N$6:N794,N794),"")</f>
        <v/>
      </c>
    </row>
    <row r="795">
      <c r="A795" s="5" t="n"/>
      <c r="B795" s="13" t="n"/>
      <c r="C795" s="5" t="n"/>
      <c r="D795" s="20" t="n"/>
      <c r="E795" s="5" t="n"/>
      <c r="F795" s="14" t="n"/>
      <c r="G795" s="13" t="n"/>
      <c r="H795" s="5" t="n"/>
      <c r="I795" s="17" t="n"/>
      <c r="J795" s="5" t="n"/>
      <c r="K795" s="19">
        <f>IF(A795&amp;""="","",IFERROR(INDEX('الخدمات'!$B$6:$B$55,MATCH(E795&amp;"",'الخدمات'!$A$6:$A$55,0)),"غير مسعّرة"))</f>
        <v/>
      </c>
      <c r="L795" s="19">
        <f>IF(ISNUMBER(K795),ROUND(N(F795)*K795,2),"")</f>
        <v/>
      </c>
      <c r="M795" s="19">
        <f>IF(L795="","",ROUND(L795-N(I795),2))</f>
        <v/>
      </c>
      <c r="N795" s="18">
        <f>IF(OR(A795&amp;""="",H795="تم التسليم",NOT(ISNUMBER(G795))),"",'الإعدادات'!$B$4-G795)</f>
        <v/>
      </c>
      <c r="O795" s="6">
        <f>IF(A795&amp;""="","",IF(NOT(ISNUMBER(K795)),"خدمة غير مسعّرة",IF(H795="تم التسليم",IF(M795&gt;0,"مسلّم وعليه متبقي",""),IF(N795="","",IF(H795="جاهز",IF(N795&gt;='الإعدادات'!$B$5,"متأخر الاستلام",""),IF(N795&gt;0,"متأخر الغسيل",""))))))</f>
        <v/>
      </c>
      <c r="P795" s="18">
        <f>IF(O795="متأخر الاستلام",COUNTIFS($O$6:$O$1505,"متأخر الاستلام",$N$6:$N$1505,"&gt;"&amp;N795)+COUNTIFS($O$6:O795,"متأخر الاستلام",$N$6:N795,N795),"")</f>
        <v/>
      </c>
    </row>
    <row r="796">
      <c r="A796" s="5" t="n"/>
      <c r="B796" s="13" t="n"/>
      <c r="C796" s="5" t="n"/>
      <c r="D796" s="20" t="n"/>
      <c r="E796" s="5" t="n"/>
      <c r="F796" s="14" t="n"/>
      <c r="G796" s="13" t="n"/>
      <c r="H796" s="5" t="n"/>
      <c r="I796" s="17" t="n"/>
      <c r="J796" s="5" t="n"/>
      <c r="K796" s="19">
        <f>IF(A796&amp;""="","",IFERROR(INDEX('الخدمات'!$B$6:$B$55,MATCH(E796&amp;"",'الخدمات'!$A$6:$A$55,0)),"غير مسعّرة"))</f>
        <v/>
      </c>
      <c r="L796" s="19">
        <f>IF(ISNUMBER(K796),ROUND(N(F796)*K796,2),"")</f>
        <v/>
      </c>
      <c r="M796" s="19">
        <f>IF(L796="","",ROUND(L796-N(I796),2))</f>
        <v/>
      </c>
      <c r="N796" s="18">
        <f>IF(OR(A796&amp;""="",H796="تم التسليم",NOT(ISNUMBER(G796))),"",'الإعدادات'!$B$4-G796)</f>
        <v/>
      </c>
      <c r="O796" s="6">
        <f>IF(A796&amp;""="","",IF(NOT(ISNUMBER(K796)),"خدمة غير مسعّرة",IF(H796="تم التسليم",IF(M796&gt;0,"مسلّم وعليه متبقي",""),IF(N796="","",IF(H796="جاهز",IF(N796&gt;='الإعدادات'!$B$5,"متأخر الاستلام",""),IF(N796&gt;0,"متأخر الغسيل",""))))))</f>
        <v/>
      </c>
      <c r="P796" s="18">
        <f>IF(O796="متأخر الاستلام",COUNTIFS($O$6:$O$1505,"متأخر الاستلام",$N$6:$N$1505,"&gt;"&amp;N796)+COUNTIFS($O$6:O796,"متأخر الاستلام",$N$6:N796,N796),"")</f>
        <v/>
      </c>
    </row>
    <row r="797">
      <c r="A797" s="5" t="n"/>
      <c r="B797" s="13" t="n"/>
      <c r="C797" s="5" t="n"/>
      <c r="D797" s="20" t="n"/>
      <c r="E797" s="5" t="n"/>
      <c r="F797" s="14" t="n"/>
      <c r="G797" s="13" t="n"/>
      <c r="H797" s="5" t="n"/>
      <c r="I797" s="17" t="n"/>
      <c r="J797" s="5" t="n"/>
      <c r="K797" s="19">
        <f>IF(A797&amp;""="","",IFERROR(INDEX('الخدمات'!$B$6:$B$55,MATCH(E797&amp;"",'الخدمات'!$A$6:$A$55,0)),"غير مسعّرة"))</f>
        <v/>
      </c>
      <c r="L797" s="19">
        <f>IF(ISNUMBER(K797),ROUND(N(F797)*K797,2),"")</f>
        <v/>
      </c>
      <c r="M797" s="19">
        <f>IF(L797="","",ROUND(L797-N(I797),2))</f>
        <v/>
      </c>
      <c r="N797" s="18">
        <f>IF(OR(A797&amp;""="",H797="تم التسليم",NOT(ISNUMBER(G797))),"",'الإعدادات'!$B$4-G797)</f>
        <v/>
      </c>
      <c r="O797" s="6">
        <f>IF(A797&amp;""="","",IF(NOT(ISNUMBER(K797)),"خدمة غير مسعّرة",IF(H797="تم التسليم",IF(M797&gt;0,"مسلّم وعليه متبقي",""),IF(N797="","",IF(H797="جاهز",IF(N797&gt;='الإعدادات'!$B$5,"متأخر الاستلام",""),IF(N797&gt;0,"متأخر الغسيل",""))))))</f>
        <v/>
      </c>
      <c r="P797" s="18">
        <f>IF(O797="متأخر الاستلام",COUNTIFS($O$6:$O$1505,"متأخر الاستلام",$N$6:$N$1505,"&gt;"&amp;N797)+COUNTIFS($O$6:O797,"متأخر الاستلام",$N$6:N797,N797),"")</f>
        <v/>
      </c>
    </row>
    <row r="798">
      <c r="A798" s="5" t="n"/>
      <c r="B798" s="13" t="n"/>
      <c r="C798" s="5" t="n"/>
      <c r="D798" s="20" t="n"/>
      <c r="E798" s="5" t="n"/>
      <c r="F798" s="14" t="n"/>
      <c r="G798" s="13" t="n"/>
      <c r="H798" s="5" t="n"/>
      <c r="I798" s="17" t="n"/>
      <c r="J798" s="5" t="n"/>
      <c r="K798" s="19">
        <f>IF(A798&amp;""="","",IFERROR(INDEX('الخدمات'!$B$6:$B$55,MATCH(E798&amp;"",'الخدمات'!$A$6:$A$55,0)),"غير مسعّرة"))</f>
        <v/>
      </c>
      <c r="L798" s="19">
        <f>IF(ISNUMBER(K798),ROUND(N(F798)*K798,2),"")</f>
        <v/>
      </c>
      <c r="M798" s="19">
        <f>IF(L798="","",ROUND(L798-N(I798),2))</f>
        <v/>
      </c>
      <c r="N798" s="18">
        <f>IF(OR(A798&amp;""="",H798="تم التسليم",NOT(ISNUMBER(G798))),"",'الإعدادات'!$B$4-G798)</f>
        <v/>
      </c>
      <c r="O798" s="6">
        <f>IF(A798&amp;""="","",IF(NOT(ISNUMBER(K798)),"خدمة غير مسعّرة",IF(H798="تم التسليم",IF(M798&gt;0,"مسلّم وعليه متبقي",""),IF(N798="","",IF(H798="جاهز",IF(N798&gt;='الإعدادات'!$B$5,"متأخر الاستلام",""),IF(N798&gt;0,"متأخر الغسيل",""))))))</f>
        <v/>
      </c>
      <c r="P798" s="18">
        <f>IF(O798="متأخر الاستلام",COUNTIFS($O$6:$O$1505,"متأخر الاستلام",$N$6:$N$1505,"&gt;"&amp;N798)+COUNTIFS($O$6:O798,"متأخر الاستلام",$N$6:N798,N798),"")</f>
        <v/>
      </c>
    </row>
    <row r="799">
      <c r="A799" s="5" t="n"/>
      <c r="B799" s="13" t="n"/>
      <c r="C799" s="5" t="n"/>
      <c r="D799" s="20" t="n"/>
      <c r="E799" s="5" t="n"/>
      <c r="F799" s="14" t="n"/>
      <c r="G799" s="13" t="n"/>
      <c r="H799" s="5" t="n"/>
      <c r="I799" s="17" t="n"/>
      <c r="J799" s="5" t="n"/>
      <c r="K799" s="19">
        <f>IF(A799&amp;""="","",IFERROR(INDEX('الخدمات'!$B$6:$B$55,MATCH(E799&amp;"",'الخدمات'!$A$6:$A$55,0)),"غير مسعّرة"))</f>
        <v/>
      </c>
      <c r="L799" s="19">
        <f>IF(ISNUMBER(K799),ROUND(N(F799)*K799,2),"")</f>
        <v/>
      </c>
      <c r="M799" s="19">
        <f>IF(L799="","",ROUND(L799-N(I799),2))</f>
        <v/>
      </c>
      <c r="N799" s="18">
        <f>IF(OR(A799&amp;""="",H799="تم التسليم",NOT(ISNUMBER(G799))),"",'الإعدادات'!$B$4-G799)</f>
        <v/>
      </c>
      <c r="O799" s="6">
        <f>IF(A799&amp;""="","",IF(NOT(ISNUMBER(K799)),"خدمة غير مسعّرة",IF(H799="تم التسليم",IF(M799&gt;0,"مسلّم وعليه متبقي",""),IF(N799="","",IF(H799="جاهز",IF(N799&gt;='الإعدادات'!$B$5,"متأخر الاستلام",""),IF(N799&gt;0,"متأخر الغسيل",""))))))</f>
        <v/>
      </c>
      <c r="P799" s="18">
        <f>IF(O799="متأخر الاستلام",COUNTIFS($O$6:$O$1505,"متأخر الاستلام",$N$6:$N$1505,"&gt;"&amp;N799)+COUNTIFS($O$6:O799,"متأخر الاستلام",$N$6:N799,N799),"")</f>
        <v/>
      </c>
    </row>
    <row r="800">
      <c r="A800" s="5" t="n"/>
      <c r="B800" s="13" t="n"/>
      <c r="C800" s="5" t="n"/>
      <c r="D800" s="20" t="n"/>
      <c r="E800" s="5" t="n"/>
      <c r="F800" s="14" t="n"/>
      <c r="G800" s="13" t="n"/>
      <c r="H800" s="5" t="n"/>
      <c r="I800" s="17" t="n"/>
      <c r="J800" s="5" t="n"/>
      <c r="K800" s="19">
        <f>IF(A800&amp;""="","",IFERROR(INDEX('الخدمات'!$B$6:$B$55,MATCH(E800&amp;"",'الخدمات'!$A$6:$A$55,0)),"غير مسعّرة"))</f>
        <v/>
      </c>
      <c r="L800" s="19">
        <f>IF(ISNUMBER(K800),ROUND(N(F800)*K800,2),"")</f>
        <v/>
      </c>
      <c r="M800" s="19">
        <f>IF(L800="","",ROUND(L800-N(I800),2))</f>
        <v/>
      </c>
      <c r="N800" s="18">
        <f>IF(OR(A800&amp;""="",H800="تم التسليم",NOT(ISNUMBER(G800))),"",'الإعدادات'!$B$4-G800)</f>
        <v/>
      </c>
      <c r="O800" s="6">
        <f>IF(A800&amp;""="","",IF(NOT(ISNUMBER(K800)),"خدمة غير مسعّرة",IF(H800="تم التسليم",IF(M800&gt;0,"مسلّم وعليه متبقي",""),IF(N800="","",IF(H800="جاهز",IF(N800&gt;='الإعدادات'!$B$5,"متأخر الاستلام",""),IF(N800&gt;0,"متأخر الغسيل",""))))))</f>
        <v/>
      </c>
      <c r="P800" s="18">
        <f>IF(O800="متأخر الاستلام",COUNTIFS($O$6:$O$1505,"متأخر الاستلام",$N$6:$N$1505,"&gt;"&amp;N800)+COUNTIFS($O$6:O800,"متأخر الاستلام",$N$6:N800,N800),"")</f>
        <v/>
      </c>
    </row>
    <row r="801">
      <c r="A801" s="5" t="n"/>
      <c r="B801" s="13" t="n"/>
      <c r="C801" s="5" t="n"/>
      <c r="D801" s="20" t="n"/>
      <c r="E801" s="5" t="n"/>
      <c r="F801" s="14" t="n"/>
      <c r="G801" s="13" t="n"/>
      <c r="H801" s="5" t="n"/>
      <c r="I801" s="17" t="n"/>
      <c r="J801" s="5" t="n"/>
      <c r="K801" s="19">
        <f>IF(A801&amp;""="","",IFERROR(INDEX('الخدمات'!$B$6:$B$55,MATCH(E801&amp;"",'الخدمات'!$A$6:$A$55,0)),"غير مسعّرة"))</f>
        <v/>
      </c>
      <c r="L801" s="19">
        <f>IF(ISNUMBER(K801),ROUND(N(F801)*K801,2),"")</f>
        <v/>
      </c>
      <c r="M801" s="19">
        <f>IF(L801="","",ROUND(L801-N(I801),2))</f>
        <v/>
      </c>
      <c r="N801" s="18">
        <f>IF(OR(A801&amp;""="",H801="تم التسليم",NOT(ISNUMBER(G801))),"",'الإعدادات'!$B$4-G801)</f>
        <v/>
      </c>
      <c r="O801" s="6">
        <f>IF(A801&amp;""="","",IF(NOT(ISNUMBER(K801)),"خدمة غير مسعّرة",IF(H801="تم التسليم",IF(M801&gt;0,"مسلّم وعليه متبقي",""),IF(N801="","",IF(H801="جاهز",IF(N801&gt;='الإعدادات'!$B$5,"متأخر الاستلام",""),IF(N801&gt;0,"متأخر الغسيل",""))))))</f>
        <v/>
      </c>
      <c r="P801" s="18">
        <f>IF(O801="متأخر الاستلام",COUNTIFS($O$6:$O$1505,"متأخر الاستلام",$N$6:$N$1505,"&gt;"&amp;N801)+COUNTIFS($O$6:O801,"متأخر الاستلام",$N$6:N801,N801),"")</f>
        <v/>
      </c>
    </row>
    <row r="802">
      <c r="A802" s="5" t="n"/>
      <c r="B802" s="13" t="n"/>
      <c r="C802" s="5" t="n"/>
      <c r="D802" s="20" t="n"/>
      <c r="E802" s="5" t="n"/>
      <c r="F802" s="14" t="n"/>
      <c r="G802" s="13" t="n"/>
      <c r="H802" s="5" t="n"/>
      <c r="I802" s="17" t="n"/>
      <c r="J802" s="5" t="n"/>
      <c r="K802" s="19">
        <f>IF(A802&amp;""="","",IFERROR(INDEX('الخدمات'!$B$6:$B$55,MATCH(E802&amp;"",'الخدمات'!$A$6:$A$55,0)),"غير مسعّرة"))</f>
        <v/>
      </c>
      <c r="L802" s="19">
        <f>IF(ISNUMBER(K802),ROUND(N(F802)*K802,2),"")</f>
        <v/>
      </c>
      <c r="M802" s="19">
        <f>IF(L802="","",ROUND(L802-N(I802),2))</f>
        <v/>
      </c>
      <c r="N802" s="18">
        <f>IF(OR(A802&amp;""="",H802="تم التسليم",NOT(ISNUMBER(G802))),"",'الإعدادات'!$B$4-G802)</f>
        <v/>
      </c>
      <c r="O802" s="6">
        <f>IF(A802&amp;""="","",IF(NOT(ISNUMBER(K802)),"خدمة غير مسعّرة",IF(H802="تم التسليم",IF(M802&gt;0,"مسلّم وعليه متبقي",""),IF(N802="","",IF(H802="جاهز",IF(N802&gt;='الإعدادات'!$B$5,"متأخر الاستلام",""),IF(N802&gt;0,"متأخر الغسيل",""))))))</f>
        <v/>
      </c>
      <c r="P802" s="18">
        <f>IF(O802="متأخر الاستلام",COUNTIFS($O$6:$O$1505,"متأخر الاستلام",$N$6:$N$1505,"&gt;"&amp;N802)+COUNTIFS($O$6:O802,"متأخر الاستلام",$N$6:N802,N802),"")</f>
        <v/>
      </c>
    </row>
    <row r="803">
      <c r="A803" s="5" t="n"/>
      <c r="B803" s="13" t="n"/>
      <c r="C803" s="5" t="n"/>
      <c r="D803" s="20" t="n"/>
      <c r="E803" s="5" t="n"/>
      <c r="F803" s="14" t="n"/>
      <c r="G803" s="13" t="n"/>
      <c r="H803" s="5" t="n"/>
      <c r="I803" s="17" t="n"/>
      <c r="J803" s="5" t="n"/>
      <c r="K803" s="19">
        <f>IF(A803&amp;""="","",IFERROR(INDEX('الخدمات'!$B$6:$B$55,MATCH(E803&amp;"",'الخدمات'!$A$6:$A$55,0)),"غير مسعّرة"))</f>
        <v/>
      </c>
      <c r="L803" s="19">
        <f>IF(ISNUMBER(K803),ROUND(N(F803)*K803,2),"")</f>
        <v/>
      </c>
      <c r="M803" s="19">
        <f>IF(L803="","",ROUND(L803-N(I803),2))</f>
        <v/>
      </c>
      <c r="N803" s="18">
        <f>IF(OR(A803&amp;""="",H803="تم التسليم",NOT(ISNUMBER(G803))),"",'الإعدادات'!$B$4-G803)</f>
        <v/>
      </c>
      <c r="O803" s="6">
        <f>IF(A803&amp;""="","",IF(NOT(ISNUMBER(K803)),"خدمة غير مسعّرة",IF(H803="تم التسليم",IF(M803&gt;0,"مسلّم وعليه متبقي",""),IF(N803="","",IF(H803="جاهز",IF(N803&gt;='الإعدادات'!$B$5,"متأخر الاستلام",""),IF(N803&gt;0,"متأخر الغسيل",""))))))</f>
        <v/>
      </c>
      <c r="P803" s="18">
        <f>IF(O803="متأخر الاستلام",COUNTIFS($O$6:$O$1505,"متأخر الاستلام",$N$6:$N$1505,"&gt;"&amp;N803)+COUNTIFS($O$6:O803,"متأخر الاستلام",$N$6:N803,N803),"")</f>
        <v/>
      </c>
    </row>
    <row r="804">
      <c r="A804" s="5" t="n"/>
      <c r="B804" s="13" t="n"/>
      <c r="C804" s="5" t="n"/>
      <c r="D804" s="20" t="n"/>
      <c r="E804" s="5" t="n"/>
      <c r="F804" s="14" t="n"/>
      <c r="G804" s="13" t="n"/>
      <c r="H804" s="5" t="n"/>
      <c r="I804" s="17" t="n"/>
      <c r="J804" s="5" t="n"/>
      <c r="K804" s="19">
        <f>IF(A804&amp;""="","",IFERROR(INDEX('الخدمات'!$B$6:$B$55,MATCH(E804&amp;"",'الخدمات'!$A$6:$A$55,0)),"غير مسعّرة"))</f>
        <v/>
      </c>
      <c r="L804" s="19">
        <f>IF(ISNUMBER(K804),ROUND(N(F804)*K804,2),"")</f>
        <v/>
      </c>
      <c r="M804" s="19">
        <f>IF(L804="","",ROUND(L804-N(I804),2))</f>
        <v/>
      </c>
      <c r="N804" s="18">
        <f>IF(OR(A804&amp;""="",H804="تم التسليم",NOT(ISNUMBER(G804))),"",'الإعدادات'!$B$4-G804)</f>
        <v/>
      </c>
      <c r="O804" s="6">
        <f>IF(A804&amp;""="","",IF(NOT(ISNUMBER(K804)),"خدمة غير مسعّرة",IF(H804="تم التسليم",IF(M804&gt;0,"مسلّم وعليه متبقي",""),IF(N804="","",IF(H804="جاهز",IF(N804&gt;='الإعدادات'!$B$5,"متأخر الاستلام",""),IF(N804&gt;0,"متأخر الغسيل",""))))))</f>
        <v/>
      </c>
      <c r="P804" s="18">
        <f>IF(O804="متأخر الاستلام",COUNTIFS($O$6:$O$1505,"متأخر الاستلام",$N$6:$N$1505,"&gt;"&amp;N804)+COUNTIFS($O$6:O804,"متأخر الاستلام",$N$6:N804,N804),"")</f>
        <v/>
      </c>
    </row>
    <row r="805">
      <c r="A805" s="5" t="n"/>
      <c r="B805" s="13" t="n"/>
      <c r="C805" s="5" t="n"/>
      <c r="D805" s="20" t="n"/>
      <c r="E805" s="5" t="n"/>
      <c r="F805" s="14" t="n"/>
      <c r="G805" s="13" t="n"/>
      <c r="H805" s="5" t="n"/>
      <c r="I805" s="17" t="n"/>
      <c r="J805" s="5" t="n"/>
      <c r="K805" s="19">
        <f>IF(A805&amp;""="","",IFERROR(INDEX('الخدمات'!$B$6:$B$55,MATCH(E805&amp;"",'الخدمات'!$A$6:$A$55,0)),"غير مسعّرة"))</f>
        <v/>
      </c>
      <c r="L805" s="19">
        <f>IF(ISNUMBER(K805),ROUND(N(F805)*K805,2),"")</f>
        <v/>
      </c>
      <c r="M805" s="19">
        <f>IF(L805="","",ROUND(L805-N(I805),2))</f>
        <v/>
      </c>
      <c r="N805" s="18">
        <f>IF(OR(A805&amp;""="",H805="تم التسليم",NOT(ISNUMBER(G805))),"",'الإعدادات'!$B$4-G805)</f>
        <v/>
      </c>
      <c r="O805" s="6">
        <f>IF(A805&amp;""="","",IF(NOT(ISNUMBER(K805)),"خدمة غير مسعّرة",IF(H805="تم التسليم",IF(M805&gt;0,"مسلّم وعليه متبقي",""),IF(N805="","",IF(H805="جاهز",IF(N805&gt;='الإعدادات'!$B$5,"متأخر الاستلام",""),IF(N805&gt;0,"متأخر الغسيل",""))))))</f>
        <v/>
      </c>
      <c r="P805" s="18">
        <f>IF(O805="متأخر الاستلام",COUNTIFS($O$6:$O$1505,"متأخر الاستلام",$N$6:$N$1505,"&gt;"&amp;N805)+COUNTIFS($O$6:O805,"متأخر الاستلام",$N$6:N805,N805),"")</f>
        <v/>
      </c>
    </row>
    <row r="806">
      <c r="A806" s="5" t="n"/>
      <c r="B806" s="13" t="n"/>
      <c r="C806" s="5" t="n"/>
      <c r="D806" s="20" t="n"/>
      <c r="E806" s="5" t="n"/>
      <c r="F806" s="14" t="n"/>
      <c r="G806" s="13" t="n"/>
      <c r="H806" s="5" t="n"/>
      <c r="I806" s="17" t="n"/>
      <c r="J806" s="5" t="n"/>
      <c r="K806" s="19">
        <f>IF(A806&amp;""="","",IFERROR(INDEX('الخدمات'!$B$6:$B$55,MATCH(E806&amp;"",'الخدمات'!$A$6:$A$55,0)),"غير مسعّرة"))</f>
        <v/>
      </c>
      <c r="L806" s="19">
        <f>IF(ISNUMBER(K806),ROUND(N(F806)*K806,2),"")</f>
        <v/>
      </c>
      <c r="M806" s="19">
        <f>IF(L806="","",ROUND(L806-N(I806),2))</f>
        <v/>
      </c>
      <c r="N806" s="18">
        <f>IF(OR(A806&amp;""="",H806="تم التسليم",NOT(ISNUMBER(G806))),"",'الإعدادات'!$B$4-G806)</f>
        <v/>
      </c>
      <c r="O806" s="6">
        <f>IF(A806&amp;""="","",IF(NOT(ISNUMBER(K806)),"خدمة غير مسعّرة",IF(H806="تم التسليم",IF(M806&gt;0,"مسلّم وعليه متبقي",""),IF(N806="","",IF(H806="جاهز",IF(N806&gt;='الإعدادات'!$B$5,"متأخر الاستلام",""),IF(N806&gt;0,"متأخر الغسيل",""))))))</f>
        <v/>
      </c>
      <c r="P806" s="18">
        <f>IF(O806="متأخر الاستلام",COUNTIFS($O$6:$O$1505,"متأخر الاستلام",$N$6:$N$1505,"&gt;"&amp;N806)+COUNTIFS($O$6:O806,"متأخر الاستلام",$N$6:N806,N806),"")</f>
        <v/>
      </c>
    </row>
    <row r="807">
      <c r="A807" s="5" t="n"/>
      <c r="B807" s="13" t="n"/>
      <c r="C807" s="5" t="n"/>
      <c r="D807" s="20" t="n"/>
      <c r="E807" s="5" t="n"/>
      <c r="F807" s="14" t="n"/>
      <c r="G807" s="13" t="n"/>
      <c r="H807" s="5" t="n"/>
      <c r="I807" s="17" t="n"/>
      <c r="J807" s="5" t="n"/>
      <c r="K807" s="19">
        <f>IF(A807&amp;""="","",IFERROR(INDEX('الخدمات'!$B$6:$B$55,MATCH(E807&amp;"",'الخدمات'!$A$6:$A$55,0)),"غير مسعّرة"))</f>
        <v/>
      </c>
      <c r="L807" s="19">
        <f>IF(ISNUMBER(K807),ROUND(N(F807)*K807,2),"")</f>
        <v/>
      </c>
      <c r="M807" s="19">
        <f>IF(L807="","",ROUND(L807-N(I807),2))</f>
        <v/>
      </c>
      <c r="N807" s="18">
        <f>IF(OR(A807&amp;""="",H807="تم التسليم",NOT(ISNUMBER(G807))),"",'الإعدادات'!$B$4-G807)</f>
        <v/>
      </c>
      <c r="O807" s="6">
        <f>IF(A807&amp;""="","",IF(NOT(ISNUMBER(K807)),"خدمة غير مسعّرة",IF(H807="تم التسليم",IF(M807&gt;0,"مسلّم وعليه متبقي",""),IF(N807="","",IF(H807="جاهز",IF(N807&gt;='الإعدادات'!$B$5,"متأخر الاستلام",""),IF(N807&gt;0,"متأخر الغسيل",""))))))</f>
        <v/>
      </c>
      <c r="P807" s="18">
        <f>IF(O807="متأخر الاستلام",COUNTIFS($O$6:$O$1505,"متأخر الاستلام",$N$6:$N$1505,"&gt;"&amp;N807)+COUNTIFS($O$6:O807,"متأخر الاستلام",$N$6:N807,N807),"")</f>
        <v/>
      </c>
    </row>
    <row r="808">
      <c r="A808" s="5" t="n"/>
      <c r="B808" s="13" t="n"/>
      <c r="C808" s="5" t="n"/>
      <c r="D808" s="20" t="n"/>
      <c r="E808" s="5" t="n"/>
      <c r="F808" s="14" t="n"/>
      <c r="G808" s="13" t="n"/>
      <c r="H808" s="5" t="n"/>
      <c r="I808" s="17" t="n"/>
      <c r="J808" s="5" t="n"/>
      <c r="K808" s="19">
        <f>IF(A808&amp;""="","",IFERROR(INDEX('الخدمات'!$B$6:$B$55,MATCH(E808&amp;"",'الخدمات'!$A$6:$A$55,0)),"غير مسعّرة"))</f>
        <v/>
      </c>
      <c r="L808" s="19">
        <f>IF(ISNUMBER(K808),ROUND(N(F808)*K808,2),"")</f>
        <v/>
      </c>
      <c r="M808" s="19">
        <f>IF(L808="","",ROUND(L808-N(I808),2))</f>
        <v/>
      </c>
      <c r="N808" s="18">
        <f>IF(OR(A808&amp;""="",H808="تم التسليم",NOT(ISNUMBER(G808))),"",'الإعدادات'!$B$4-G808)</f>
        <v/>
      </c>
      <c r="O808" s="6">
        <f>IF(A808&amp;""="","",IF(NOT(ISNUMBER(K808)),"خدمة غير مسعّرة",IF(H808="تم التسليم",IF(M808&gt;0,"مسلّم وعليه متبقي",""),IF(N808="","",IF(H808="جاهز",IF(N808&gt;='الإعدادات'!$B$5,"متأخر الاستلام",""),IF(N808&gt;0,"متأخر الغسيل",""))))))</f>
        <v/>
      </c>
      <c r="P808" s="18">
        <f>IF(O808="متأخر الاستلام",COUNTIFS($O$6:$O$1505,"متأخر الاستلام",$N$6:$N$1505,"&gt;"&amp;N808)+COUNTIFS($O$6:O808,"متأخر الاستلام",$N$6:N808,N808),"")</f>
        <v/>
      </c>
    </row>
    <row r="809">
      <c r="A809" s="5" t="n"/>
      <c r="B809" s="13" t="n"/>
      <c r="C809" s="5" t="n"/>
      <c r="D809" s="20" t="n"/>
      <c r="E809" s="5" t="n"/>
      <c r="F809" s="14" t="n"/>
      <c r="G809" s="13" t="n"/>
      <c r="H809" s="5" t="n"/>
      <c r="I809" s="17" t="n"/>
      <c r="J809" s="5" t="n"/>
      <c r="K809" s="19">
        <f>IF(A809&amp;""="","",IFERROR(INDEX('الخدمات'!$B$6:$B$55,MATCH(E809&amp;"",'الخدمات'!$A$6:$A$55,0)),"غير مسعّرة"))</f>
        <v/>
      </c>
      <c r="L809" s="19">
        <f>IF(ISNUMBER(K809),ROUND(N(F809)*K809,2),"")</f>
        <v/>
      </c>
      <c r="M809" s="19">
        <f>IF(L809="","",ROUND(L809-N(I809),2))</f>
        <v/>
      </c>
      <c r="N809" s="18">
        <f>IF(OR(A809&amp;""="",H809="تم التسليم",NOT(ISNUMBER(G809))),"",'الإعدادات'!$B$4-G809)</f>
        <v/>
      </c>
      <c r="O809" s="6">
        <f>IF(A809&amp;""="","",IF(NOT(ISNUMBER(K809)),"خدمة غير مسعّرة",IF(H809="تم التسليم",IF(M809&gt;0,"مسلّم وعليه متبقي",""),IF(N809="","",IF(H809="جاهز",IF(N809&gt;='الإعدادات'!$B$5,"متأخر الاستلام",""),IF(N809&gt;0,"متأخر الغسيل",""))))))</f>
        <v/>
      </c>
      <c r="P809" s="18">
        <f>IF(O809="متأخر الاستلام",COUNTIFS($O$6:$O$1505,"متأخر الاستلام",$N$6:$N$1505,"&gt;"&amp;N809)+COUNTIFS($O$6:O809,"متأخر الاستلام",$N$6:N809,N809),"")</f>
        <v/>
      </c>
    </row>
    <row r="810">
      <c r="A810" s="5" t="n"/>
      <c r="B810" s="13" t="n"/>
      <c r="C810" s="5" t="n"/>
      <c r="D810" s="20" t="n"/>
      <c r="E810" s="5" t="n"/>
      <c r="F810" s="14" t="n"/>
      <c r="G810" s="13" t="n"/>
      <c r="H810" s="5" t="n"/>
      <c r="I810" s="17" t="n"/>
      <c r="J810" s="5" t="n"/>
      <c r="K810" s="19">
        <f>IF(A810&amp;""="","",IFERROR(INDEX('الخدمات'!$B$6:$B$55,MATCH(E810&amp;"",'الخدمات'!$A$6:$A$55,0)),"غير مسعّرة"))</f>
        <v/>
      </c>
      <c r="L810" s="19">
        <f>IF(ISNUMBER(K810),ROUND(N(F810)*K810,2),"")</f>
        <v/>
      </c>
      <c r="M810" s="19">
        <f>IF(L810="","",ROUND(L810-N(I810),2))</f>
        <v/>
      </c>
      <c r="N810" s="18">
        <f>IF(OR(A810&amp;""="",H810="تم التسليم",NOT(ISNUMBER(G810))),"",'الإعدادات'!$B$4-G810)</f>
        <v/>
      </c>
      <c r="O810" s="6">
        <f>IF(A810&amp;""="","",IF(NOT(ISNUMBER(K810)),"خدمة غير مسعّرة",IF(H810="تم التسليم",IF(M810&gt;0,"مسلّم وعليه متبقي",""),IF(N810="","",IF(H810="جاهز",IF(N810&gt;='الإعدادات'!$B$5,"متأخر الاستلام",""),IF(N810&gt;0,"متأخر الغسيل",""))))))</f>
        <v/>
      </c>
      <c r="P810" s="18">
        <f>IF(O810="متأخر الاستلام",COUNTIFS($O$6:$O$1505,"متأخر الاستلام",$N$6:$N$1505,"&gt;"&amp;N810)+COUNTIFS($O$6:O810,"متأخر الاستلام",$N$6:N810,N810),"")</f>
        <v/>
      </c>
    </row>
    <row r="811">
      <c r="A811" s="5" t="n"/>
      <c r="B811" s="13" t="n"/>
      <c r="C811" s="5" t="n"/>
      <c r="D811" s="20" t="n"/>
      <c r="E811" s="5" t="n"/>
      <c r="F811" s="14" t="n"/>
      <c r="G811" s="13" t="n"/>
      <c r="H811" s="5" t="n"/>
      <c r="I811" s="17" t="n"/>
      <c r="J811" s="5" t="n"/>
      <c r="K811" s="19">
        <f>IF(A811&amp;""="","",IFERROR(INDEX('الخدمات'!$B$6:$B$55,MATCH(E811&amp;"",'الخدمات'!$A$6:$A$55,0)),"غير مسعّرة"))</f>
        <v/>
      </c>
      <c r="L811" s="19">
        <f>IF(ISNUMBER(K811),ROUND(N(F811)*K811,2),"")</f>
        <v/>
      </c>
      <c r="M811" s="19">
        <f>IF(L811="","",ROUND(L811-N(I811),2))</f>
        <v/>
      </c>
      <c r="N811" s="18">
        <f>IF(OR(A811&amp;""="",H811="تم التسليم",NOT(ISNUMBER(G811))),"",'الإعدادات'!$B$4-G811)</f>
        <v/>
      </c>
      <c r="O811" s="6">
        <f>IF(A811&amp;""="","",IF(NOT(ISNUMBER(K811)),"خدمة غير مسعّرة",IF(H811="تم التسليم",IF(M811&gt;0,"مسلّم وعليه متبقي",""),IF(N811="","",IF(H811="جاهز",IF(N811&gt;='الإعدادات'!$B$5,"متأخر الاستلام",""),IF(N811&gt;0,"متأخر الغسيل",""))))))</f>
        <v/>
      </c>
      <c r="P811" s="18">
        <f>IF(O811="متأخر الاستلام",COUNTIFS($O$6:$O$1505,"متأخر الاستلام",$N$6:$N$1505,"&gt;"&amp;N811)+COUNTIFS($O$6:O811,"متأخر الاستلام",$N$6:N811,N811),"")</f>
        <v/>
      </c>
    </row>
    <row r="812">
      <c r="A812" s="5" t="n"/>
      <c r="B812" s="13" t="n"/>
      <c r="C812" s="5" t="n"/>
      <c r="D812" s="20" t="n"/>
      <c r="E812" s="5" t="n"/>
      <c r="F812" s="14" t="n"/>
      <c r="G812" s="13" t="n"/>
      <c r="H812" s="5" t="n"/>
      <c r="I812" s="17" t="n"/>
      <c r="J812" s="5" t="n"/>
      <c r="K812" s="19">
        <f>IF(A812&amp;""="","",IFERROR(INDEX('الخدمات'!$B$6:$B$55,MATCH(E812&amp;"",'الخدمات'!$A$6:$A$55,0)),"غير مسعّرة"))</f>
        <v/>
      </c>
      <c r="L812" s="19">
        <f>IF(ISNUMBER(K812),ROUND(N(F812)*K812,2),"")</f>
        <v/>
      </c>
      <c r="M812" s="19">
        <f>IF(L812="","",ROUND(L812-N(I812),2))</f>
        <v/>
      </c>
      <c r="N812" s="18">
        <f>IF(OR(A812&amp;""="",H812="تم التسليم",NOT(ISNUMBER(G812))),"",'الإعدادات'!$B$4-G812)</f>
        <v/>
      </c>
      <c r="O812" s="6">
        <f>IF(A812&amp;""="","",IF(NOT(ISNUMBER(K812)),"خدمة غير مسعّرة",IF(H812="تم التسليم",IF(M812&gt;0,"مسلّم وعليه متبقي",""),IF(N812="","",IF(H812="جاهز",IF(N812&gt;='الإعدادات'!$B$5,"متأخر الاستلام",""),IF(N812&gt;0,"متأخر الغسيل",""))))))</f>
        <v/>
      </c>
      <c r="P812" s="18">
        <f>IF(O812="متأخر الاستلام",COUNTIFS($O$6:$O$1505,"متأخر الاستلام",$N$6:$N$1505,"&gt;"&amp;N812)+COUNTIFS($O$6:O812,"متأخر الاستلام",$N$6:N812,N812),"")</f>
        <v/>
      </c>
    </row>
    <row r="813">
      <c r="A813" s="5" t="n"/>
      <c r="B813" s="13" t="n"/>
      <c r="C813" s="5" t="n"/>
      <c r="D813" s="20" t="n"/>
      <c r="E813" s="5" t="n"/>
      <c r="F813" s="14" t="n"/>
      <c r="G813" s="13" t="n"/>
      <c r="H813" s="5" t="n"/>
      <c r="I813" s="17" t="n"/>
      <c r="J813" s="5" t="n"/>
      <c r="K813" s="19">
        <f>IF(A813&amp;""="","",IFERROR(INDEX('الخدمات'!$B$6:$B$55,MATCH(E813&amp;"",'الخدمات'!$A$6:$A$55,0)),"غير مسعّرة"))</f>
        <v/>
      </c>
      <c r="L813" s="19">
        <f>IF(ISNUMBER(K813),ROUND(N(F813)*K813,2),"")</f>
        <v/>
      </c>
      <c r="M813" s="19">
        <f>IF(L813="","",ROUND(L813-N(I813),2))</f>
        <v/>
      </c>
      <c r="N813" s="18">
        <f>IF(OR(A813&amp;""="",H813="تم التسليم",NOT(ISNUMBER(G813))),"",'الإعدادات'!$B$4-G813)</f>
        <v/>
      </c>
      <c r="O813" s="6">
        <f>IF(A813&amp;""="","",IF(NOT(ISNUMBER(K813)),"خدمة غير مسعّرة",IF(H813="تم التسليم",IF(M813&gt;0,"مسلّم وعليه متبقي",""),IF(N813="","",IF(H813="جاهز",IF(N813&gt;='الإعدادات'!$B$5,"متأخر الاستلام",""),IF(N813&gt;0,"متأخر الغسيل",""))))))</f>
        <v/>
      </c>
      <c r="P813" s="18">
        <f>IF(O813="متأخر الاستلام",COUNTIFS($O$6:$O$1505,"متأخر الاستلام",$N$6:$N$1505,"&gt;"&amp;N813)+COUNTIFS($O$6:O813,"متأخر الاستلام",$N$6:N813,N813),"")</f>
        <v/>
      </c>
    </row>
    <row r="814">
      <c r="A814" s="5" t="n"/>
      <c r="B814" s="13" t="n"/>
      <c r="C814" s="5" t="n"/>
      <c r="D814" s="20" t="n"/>
      <c r="E814" s="5" t="n"/>
      <c r="F814" s="14" t="n"/>
      <c r="G814" s="13" t="n"/>
      <c r="H814" s="5" t="n"/>
      <c r="I814" s="17" t="n"/>
      <c r="J814" s="5" t="n"/>
      <c r="K814" s="19">
        <f>IF(A814&amp;""="","",IFERROR(INDEX('الخدمات'!$B$6:$B$55,MATCH(E814&amp;"",'الخدمات'!$A$6:$A$55,0)),"غير مسعّرة"))</f>
        <v/>
      </c>
      <c r="L814" s="19">
        <f>IF(ISNUMBER(K814),ROUND(N(F814)*K814,2),"")</f>
        <v/>
      </c>
      <c r="M814" s="19">
        <f>IF(L814="","",ROUND(L814-N(I814),2))</f>
        <v/>
      </c>
      <c r="N814" s="18">
        <f>IF(OR(A814&amp;""="",H814="تم التسليم",NOT(ISNUMBER(G814))),"",'الإعدادات'!$B$4-G814)</f>
        <v/>
      </c>
      <c r="O814" s="6">
        <f>IF(A814&amp;""="","",IF(NOT(ISNUMBER(K814)),"خدمة غير مسعّرة",IF(H814="تم التسليم",IF(M814&gt;0,"مسلّم وعليه متبقي",""),IF(N814="","",IF(H814="جاهز",IF(N814&gt;='الإعدادات'!$B$5,"متأخر الاستلام",""),IF(N814&gt;0,"متأخر الغسيل",""))))))</f>
        <v/>
      </c>
      <c r="P814" s="18">
        <f>IF(O814="متأخر الاستلام",COUNTIFS($O$6:$O$1505,"متأخر الاستلام",$N$6:$N$1505,"&gt;"&amp;N814)+COUNTIFS($O$6:O814,"متأخر الاستلام",$N$6:N814,N814),"")</f>
        <v/>
      </c>
    </row>
    <row r="815">
      <c r="A815" s="5" t="n"/>
      <c r="B815" s="13" t="n"/>
      <c r="C815" s="5" t="n"/>
      <c r="D815" s="20" t="n"/>
      <c r="E815" s="5" t="n"/>
      <c r="F815" s="14" t="n"/>
      <c r="G815" s="13" t="n"/>
      <c r="H815" s="5" t="n"/>
      <c r="I815" s="17" t="n"/>
      <c r="J815" s="5" t="n"/>
      <c r="K815" s="19">
        <f>IF(A815&amp;""="","",IFERROR(INDEX('الخدمات'!$B$6:$B$55,MATCH(E815&amp;"",'الخدمات'!$A$6:$A$55,0)),"غير مسعّرة"))</f>
        <v/>
      </c>
      <c r="L815" s="19">
        <f>IF(ISNUMBER(K815),ROUND(N(F815)*K815,2),"")</f>
        <v/>
      </c>
      <c r="M815" s="19">
        <f>IF(L815="","",ROUND(L815-N(I815),2))</f>
        <v/>
      </c>
      <c r="N815" s="18">
        <f>IF(OR(A815&amp;""="",H815="تم التسليم",NOT(ISNUMBER(G815))),"",'الإعدادات'!$B$4-G815)</f>
        <v/>
      </c>
      <c r="O815" s="6">
        <f>IF(A815&amp;""="","",IF(NOT(ISNUMBER(K815)),"خدمة غير مسعّرة",IF(H815="تم التسليم",IF(M815&gt;0,"مسلّم وعليه متبقي",""),IF(N815="","",IF(H815="جاهز",IF(N815&gt;='الإعدادات'!$B$5,"متأخر الاستلام",""),IF(N815&gt;0,"متأخر الغسيل",""))))))</f>
        <v/>
      </c>
      <c r="P815" s="18">
        <f>IF(O815="متأخر الاستلام",COUNTIFS($O$6:$O$1505,"متأخر الاستلام",$N$6:$N$1505,"&gt;"&amp;N815)+COUNTIFS($O$6:O815,"متأخر الاستلام",$N$6:N815,N815),"")</f>
        <v/>
      </c>
    </row>
    <row r="816">
      <c r="A816" s="5" t="n"/>
      <c r="B816" s="13" t="n"/>
      <c r="C816" s="5" t="n"/>
      <c r="D816" s="20" t="n"/>
      <c r="E816" s="5" t="n"/>
      <c r="F816" s="14" t="n"/>
      <c r="G816" s="13" t="n"/>
      <c r="H816" s="5" t="n"/>
      <c r="I816" s="17" t="n"/>
      <c r="J816" s="5" t="n"/>
      <c r="K816" s="19">
        <f>IF(A816&amp;""="","",IFERROR(INDEX('الخدمات'!$B$6:$B$55,MATCH(E816&amp;"",'الخدمات'!$A$6:$A$55,0)),"غير مسعّرة"))</f>
        <v/>
      </c>
      <c r="L816" s="19">
        <f>IF(ISNUMBER(K816),ROUND(N(F816)*K816,2),"")</f>
        <v/>
      </c>
      <c r="M816" s="19">
        <f>IF(L816="","",ROUND(L816-N(I816),2))</f>
        <v/>
      </c>
      <c r="N816" s="18">
        <f>IF(OR(A816&amp;""="",H816="تم التسليم",NOT(ISNUMBER(G816))),"",'الإعدادات'!$B$4-G816)</f>
        <v/>
      </c>
      <c r="O816" s="6">
        <f>IF(A816&amp;""="","",IF(NOT(ISNUMBER(K816)),"خدمة غير مسعّرة",IF(H816="تم التسليم",IF(M816&gt;0,"مسلّم وعليه متبقي",""),IF(N816="","",IF(H816="جاهز",IF(N816&gt;='الإعدادات'!$B$5,"متأخر الاستلام",""),IF(N816&gt;0,"متأخر الغسيل",""))))))</f>
        <v/>
      </c>
      <c r="P816" s="18">
        <f>IF(O816="متأخر الاستلام",COUNTIFS($O$6:$O$1505,"متأخر الاستلام",$N$6:$N$1505,"&gt;"&amp;N816)+COUNTIFS($O$6:O816,"متأخر الاستلام",$N$6:N816,N816),"")</f>
        <v/>
      </c>
    </row>
    <row r="817">
      <c r="A817" s="5" t="n"/>
      <c r="B817" s="13" t="n"/>
      <c r="C817" s="5" t="n"/>
      <c r="D817" s="20" t="n"/>
      <c r="E817" s="5" t="n"/>
      <c r="F817" s="14" t="n"/>
      <c r="G817" s="13" t="n"/>
      <c r="H817" s="5" t="n"/>
      <c r="I817" s="17" t="n"/>
      <c r="J817" s="5" t="n"/>
      <c r="K817" s="19">
        <f>IF(A817&amp;""="","",IFERROR(INDEX('الخدمات'!$B$6:$B$55,MATCH(E817&amp;"",'الخدمات'!$A$6:$A$55,0)),"غير مسعّرة"))</f>
        <v/>
      </c>
      <c r="L817" s="19">
        <f>IF(ISNUMBER(K817),ROUND(N(F817)*K817,2),"")</f>
        <v/>
      </c>
      <c r="M817" s="19">
        <f>IF(L817="","",ROUND(L817-N(I817),2))</f>
        <v/>
      </c>
      <c r="N817" s="18">
        <f>IF(OR(A817&amp;""="",H817="تم التسليم",NOT(ISNUMBER(G817))),"",'الإعدادات'!$B$4-G817)</f>
        <v/>
      </c>
      <c r="O817" s="6">
        <f>IF(A817&amp;""="","",IF(NOT(ISNUMBER(K817)),"خدمة غير مسعّرة",IF(H817="تم التسليم",IF(M817&gt;0,"مسلّم وعليه متبقي",""),IF(N817="","",IF(H817="جاهز",IF(N817&gt;='الإعدادات'!$B$5,"متأخر الاستلام",""),IF(N817&gt;0,"متأخر الغسيل",""))))))</f>
        <v/>
      </c>
      <c r="P817" s="18">
        <f>IF(O817="متأخر الاستلام",COUNTIFS($O$6:$O$1505,"متأخر الاستلام",$N$6:$N$1505,"&gt;"&amp;N817)+COUNTIFS($O$6:O817,"متأخر الاستلام",$N$6:N817,N817),"")</f>
        <v/>
      </c>
    </row>
    <row r="818">
      <c r="A818" s="5" t="n"/>
      <c r="B818" s="13" t="n"/>
      <c r="C818" s="5" t="n"/>
      <c r="D818" s="20" t="n"/>
      <c r="E818" s="5" t="n"/>
      <c r="F818" s="14" t="n"/>
      <c r="G818" s="13" t="n"/>
      <c r="H818" s="5" t="n"/>
      <c r="I818" s="17" t="n"/>
      <c r="J818" s="5" t="n"/>
      <c r="K818" s="19">
        <f>IF(A818&amp;""="","",IFERROR(INDEX('الخدمات'!$B$6:$B$55,MATCH(E818&amp;"",'الخدمات'!$A$6:$A$55,0)),"غير مسعّرة"))</f>
        <v/>
      </c>
      <c r="L818" s="19">
        <f>IF(ISNUMBER(K818),ROUND(N(F818)*K818,2),"")</f>
        <v/>
      </c>
      <c r="M818" s="19">
        <f>IF(L818="","",ROUND(L818-N(I818),2))</f>
        <v/>
      </c>
      <c r="N818" s="18">
        <f>IF(OR(A818&amp;""="",H818="تم التسليم",NOT(ISNUMBER(G818))),"",'الإعدادات'!$B$4-G818)</f>
        <v/>
      </c>
      <c r="O818" s="6">
        <f>IF(A818&amp;""="","",IF(NOT(ISNUMBER(K818)),"خدمة غير مسعّرة",IF(H818="تم التسليم",IF(M818&gt;0,"مسلّم وعليه متبقي",""),IF(N818="","",IF(H818="جاهز",IF(N818&gt;='الإعدادات'!$B$5,"متأخر الاستلام",""),IF(N818&gt;0,"متأخر الغسيل",""))))))</f>
        <v/>
      </c>
      <c r="P818" s="18">
        <f>IF(O818="متأخر الاستلام",COUNTIFS($O$6:$O$1505,"متأخر الاستلام",$N$6:$N$1505,"&gt;"&amp;N818)+COUNTIFS($O$6:O818,"متأخر الاستلام",$N$6:N818,N818),"")</f>
        <v/>
      </c>
    </row>
    <row r="819">
      <c r="A819" s="5" t="n"/>
      <c r="B819" s="13" t="n"/>
      <c r="C819" s="5" t="n"/>
      <c r="D819" s="20" t="n"/>
      <c r="E819" s="5" t="n"/>
      <c r="F819" s="14" t="n"/>
      <c r="G819" s="13" t="n"/>
      <c r="H819" s="5" t="n"/>
      <c r="I819" s="17" t="n"/>
      <c r="J819" s="5" t="n"/>
      <c r="K819" s="19">
        <f>IF(A819&amp;""="","",IFERROR(INDEX('الخدمات'!$B$6:$B$55,MATCH(E819&amp;"",'الخدمات'!$A$6:$A$55,0)),"غير مسعّرة"))</f>
        <v/>
      </c>
      <c r="L819" s="19">
        <f>IF(ISNUMBER(K819),ROUND(N(F819)*K819,2),"")</f>
        <v/>
      </c>
      <c r="M819" s="19">
        <f>IF(L819="","",ROUND(L819-N(I819),2))</f>
        <v/>
      </c>
      <c r="N819" s="18">
        <f>IF(OR(A819&amp;""="",H819="تم التسليم",NOT(ISNUMBER(G819))),"",'الإعدادات'!$B$4-G819)</f>
        <v/>
      </c>
      <c r="O819" s="6">
        <f>IF(A819&amp;""="","",IF(NOT(ISNUMBER(K819)),"خدمة غير مسعّرة",IF(H819="تم التسليم",IF(M819&gt;0,"مسلّم وعليه متبقي",""),IF(N819="","",IF(H819="جاهز",IF(N819&gt;='الإعدادات'!$B$5,"متأخر الاستلام",""),IF(N819&gt;0,"متأخر الغسيل",""))))))</f>
        <v/>
      </c>
      <c r="P819" s="18">
        <f>IF(O819="متأخر الاستلام",COUNTIFS($O$6:$O$1505,"متأخر الاستلام",$N$6:$N$1505,"&gt;"&amp;N819)+COUNTIFS($O$6:O819,"متأخر الاستلام",$N$6:N819,N819),"")</f>
        <v/>
      </c>
    </row>
    <row r="820">
      <c r="A820" s="5" t="n"/>
      <c r="B820" s="13" t="n"/>
      <c r="C820" s="5" t="n"/>
      <c r="D820" s="20" t="n"/>
      <c r="E820" s="5" t="n"/>
      <c r="F820" s="14" t="n"/>
      <c r="G820" s="13" t="n"/>
      <c r="H820" s="5" t="n"/>
      <c r="I820" s="17" t="n"/>
      <c r="J820" s="5" t="n"/>
      <c r="K820" s="19">
        <f>IF(A820&amp;""="","",IFERROR(INDEX('الخدمات'!$B$6:$B$55,MATCH(E820&amp;"",'الخدمات'!$A$6:$A$55,0)),"غير مسعّرة"))</f>
        <v/>
      </c>
      <c r="L820" s="19">
        <f>IF(ISNUMBER(K820),ROUND(N(F820)*K820,2),"")</f>
        <v/>
      </c>
      <c r="M820" s="19">
        <f>IF(L820="","",ROUND(L820-N(I820),2))</f>
        <v/>
      </c>
      <c r="N820" s="18">
        <f>IF(OR(A820&amp;""="",H820="تم التسليم",NOT(ISNUMBER(G820))),"",'الإعدادات'!$B$4-G820)</f>
        <v/>
      </c>
      <c r="O820" s="6">
        <f>IF(A820&amp;""="","",IF(NOT(ISNUMBER(K820)),"خدمة غير مسعّرة",IF(H820="تم التسليم",IF(M820&gt;0,"مسلّم وعليه متبقي",""),IF(N820="","",IF(H820="جاهز",IF(N820&gt;='الإعدادات'!$B$5,"متأخر الاستلام",""),IF(N820&gt;0,"متأخر الغسيل",""))))))</f>
        <v/>
      </c>
      <c r="P820" s="18">
        <f>IF(O820="متأخر الاستلام",COUNTIFS($O$6:$O$1505,"متأخر الاستلام",$N$6:$N$1505,"&gt;"&amp;N820)+COUNTIFS($O$6:O820,"متأخر الاستلام",$N$6:N820,N820),"")</f>
        <v/>
      </c>
    </row>
    <row r="821">
      <c r="A821" s="5" t="n"/>
      <c r="B821" s="13" t="n"/>
      <c r="C821" s="5" t="n"/>
      <c r="D821" s="20" t="n"/>
      <c r="E821" s="5" t="n"/>
      <c r="F821" s="14" t="n"/>
      <c r="G821" s="13" t="n"/>
      <c r="H821" s="5" t="n"/>
      <c r="I821" s="17" t="n"/>
      <c r="J821" s="5" t="n"/>
      <c r="K821" s="19">
        <f>IF(A821&amp;""="","",IFERROR(INDEX('الخدمات'!$B$6:$B$55,MATCH(E821&amp;"",'الخدمات'!$A$6:$A$55,0)),"غير مسعّرة"))</f>
        <v/>
      </c>
      <c r="L821" s="19">
        <f>IF(ISNUMBER(K821),ROUND(N(F821)*K821,2),"")</f>
        <v/>
      </c>
      <c r="M821" s="19">
        <f>IF(L821="","",ROUND(L821-N(I821),2))</f>
        <v/>
      </c>
      <c r="N821" s="18">
        <f>IF(OR(A821&amp;""="",H821="تم التسليم",NOT(ISNUMBER(G821))),"",'الإعدادات'!$B$4-G821)</f>
        <v/>
      </c>
      <c r="O821" s="6">
        <f>IF(A821&amp;""="","",IF(NOT(ISNUMBER(K821)),"خدمة غير مسعّرة",IF(H821="تم التسليم",IF(M821&gt;0,"مسلّم وعليه متبقي",""),IF(N821="","",IF(H821="جاهز",IF(N821&gt;='الإعدادات'!$B$5,"متأخر الاستلام",""),IF(N821&gt;0,"متأخر الغسيل",""))))))</f>
        <v/>
      </c>
      <c r="P821" s="18">
        <f>IF(O821="متأخر الاستلام",COUNTIFS($O$6:$O$1505,"متأخر الاستلام",$N$6:$N$1505,"&gt;"&amp;N821)+COUNTIFS($O$6:O821,"متأخر الاستلام",$N$6:N821,N821),"")</f>
        <v/>
      </c>
    </row>
    <row r="822">
      <c r="A822" s="5" t="n"/>
      <c r="B822" s="13" t="n"/>
      <c r="C822" s="5" t="n"/>
      <c r="D822" s="20" t="n"/>
      <c r="E822" s="5" t="n"/>
      <c r="F822" s="14" t="n"/>
      <c r="G822" s="13" t="n"/>
      <c r="H822" s="5" t="n"/>
      <c r="I822" s="17" t="n"/>
      <c r="J822" s="5" t="n"/>
      <c r="K822" s="19">
        <f>IF(A822&amp;""="","",IFERROR(INDEX('الخدمات'!$B$6:$B$55,MATCH(E822&amp;"",'الخدمات'!$A$6:$A$55,0)),"غير مسعّرة"))</f>
        <v/>
      </c>
      <c r="L822" s="19">
        <f>IF(ISNUMBER(K822),ROUND(N(F822)*K822,2),"")</f>
        <v/>
      </c>
      <c r="M822" s="19">
        <f>IF(L822="","",ROUND(L822-N(I822),2))</f>
        <v/>
      </c>
      <c r="N822" s="18">
        <f>IF(OR(A822&amp;""="",H822="تم التسليم",NOT(ISNUMBER(G822))),"",'الإعدادات'!$B$4-G822)</f>
        <v/>
      </c>
      <c r="O822" s="6">
        <f>IF(A822&amp;""="","",IF(NOT(ISNUMBER(K822)),"خدمة غير مسعّرة",IF(H822="تم التسليم",IF(M822&gt;0,"مسلّم وعليه متبقي",""),IF(N822="","",IF(H822="جاهز",IF(N822&gt;='الإعدادات'!$B$5,"متأخر الاستلام",""),IF(N822&gt;0,"متأخر الغسيل",""))))))</f>
        <v/>
      </c>
      <c r="P822" s="18">
        <f>IF(O822="متأخر الاستلام",COUNTIFS($O$6:$O$1505,"متأخر الاستلام",$N$6:$N$1505,"&gt;"&amp;N822)+COUNTIFS($O$6:O822,"متأخر الاستلام",$N$6:N822,N822),"")</f>
        <v/>
      </c>
    </row>
    <row r="823">
      <c r="A823" s="5" t="n"/>
      <c r="B823" s="13" t="n"/>
      <c r="C823" s="5" t="n"/>
      <c r="D823" s="20" t="n"/>
      <c r="E823" s="5" t="n"/>
      <c r="F823" s="14" t="n"/>
      <c r="G823" s="13" t="n"/>
      <c r="H823" s="5" t="n"/>
      <c r="I823" s="17" t="n"/>
      <c r="J823" s="5" t="n"/>
      <c r="K823" s="19">
        <f>IF(A823&amp;""="","",IFERROR(INDEX('الخدمات'!$B$6:$B$55,MATCH(E823&amp;"",'الخدمات'!$A$6:$A$55,0)),"غير مسعّرة"))</f>
        <v/>
      </c>
      <c r="L823" s="19">
        <f>IF(ISNUMBER(K823),ROUND(N(F823)*K823,2),"")</f>
        <v/>
      </c>
      <c r="M823" s="19">
        <f>IF(L823="","",ROUND(L823-N(I823),2))</f>
        <v/>
      </c>
      <c r="N823" s="18">
        <f>IF(OR(A823&amp;""="",H823="تم التسليم",NOT(ISNUMBER(G823))),"",'الإعدادات'!$B$4-G823)</f>
        <v/>
      </c>
      <c r="O823" s="6">
        <f>IF(A823&amp;""="","",IF(NOT(ISNUMBER(K823)),"خدمة غير مسعّرة",IF(H823="تم التسليم",IF(M823&gt;0,"مسلّم وعليه متبقي",""),IF(N823="","",IF(H823="جاهز",IF(N823&gt;='الإعدادات'!$B$5,"متأخر الاستلام",""),IF(N823&gt;0,"متأخر الغسيل",""))))))</f>
        <v/>
      </c>
      <c r="P823" s="18">
        <f>IF(O823="متأخر الاستلام",COUNTIFS($O$6:$O$1505,"متأخر الاستلام",$N$6:$N$1505,"&gt;"&amp;N823)+COUNTIFS($O$6:O823,"متأخر الاستلام",$N$6:N823,N823),"")</f>
        <v/>
      </c>
    </row>
    <row r="824">
      <c r="A824" s="5" t="n"/>
      <c r="B824" s="13" t="n"/>
      <c r="C824" s="5" t="n"/>
      <c r="D824" s="20" t="n"/>
      <c r="E824" s="5" t="n"/>
      <c r="F824" s="14" t="n"/>
      <c r="G824" s="13" t="n"/>
      <c r="H824" s="5" t="n"/>
      <c r="I824" s="17" t="n"/>
      <c r="J824" s="5" t="n"/>
      <c r="K824" s="19">
        <f>IF(A824&amp;""="","",IFERROR(INDEX('الخدمات'!$B$6:$B$55,MATCH(E824&amp;"",'الخدمات'!$A$6:$A$55,0)),"غير مسعّرة"))</f>
        <v/>
      </c>
      <c r="L824" s="19">
        <f>IF(ISNUMBER(K824),ROUND(N(F824)*K824,2),"")</f>
        <v/>
      </c>
      <c r="M824" s="19">
        <f>IF(L824="","",ROUND(L824-N(I824),2))</f>
        <v/>
      </c>
      <c r="N824" s="18">
        <f>IF(OR(A824&amp;""="",H824="تم التسليم",NOT(ISNUMBER(G824))),"",'الإعدادات'!$B$4-G824)</f>
        <v/>
      </c>
      <c r="O824" s="6">
        <f>IF(A824&amp;""="","",IF(NOT(ISNUMBER(K824)),"خدمة غير مسعّرة",IF(H824="تم التسليم",IF(M824&gt;0,"مسلّم وعليه متبقي",""),IF(N824="","",IF(H824="جاهز",IF(N824&gt;='الإعدادات'!$B$5,"متأخر الاستلام",""),IF(N824&gt;0,"متأخر الغسيل",""))))))</f>
        <v/>
      </c>
      <c r="P824" s="18">
        <f>IF(O824="متأخر الاستلام",COUNTIFS($O$6:$O$1505,"متأخر الاستلام",$N$6:$N$1505,"&gt;"&amp;N824)+COUNTIFS($O$6:O824,"متأخر الاستلام",$N$6:N824,N824),"")</f>
        <v/>
      </c>
    </row>
    <row r="825">
      <c r="A825" s="5" t="n"/>
      <c r="B825" s="13" t="n"/>
      <c r="C825" s="5" t="n"/>
      <c r="D825" s="20" t="n"/>
      <c r="E825" s="5" t="n"/>
      <c r="F825" s="14" t="n"/>
      <c r="G825" s="13" t="n"/>
      <c r="H825" s="5" t="n"/>
      <c r="I825" s="17" t="n"/>
      <c r="J825" s="5" t="n"/>
      <c r="K825" s="19">
        <f>IF(A825&amp;""="","",IFERROR(INDEX('الخدمات'!$B$6:$B$55,MATCH(E825&amp;"",'الخدمات'!$A$6:$A$55,0)),"غير مسعّرة"))</f>
        <v/>
      </c>
      <c r="L825" s="19">
        <f>IF(ISNUMBER(K825),ROUND(N(F825)*K825,2),"")</f>
        <v/>
      </c>
      <c r="M825" s="19">
        <f>IF(L825="","",ROUND(L825-N(I825),2))</f>
        <v/>
      </c>
      <c r="N825" s="18">
        <f>IF(OR(A825&amp;""="",H825="تم التسليم",NOT(ISNUMBER(G825))),"",'الإعدادات'!$B$4-G825)</f>
        <v/>
      </c>
      <c r="O825" s="6">
        <f>IF(A825&amp;""="","",IF(NOT(ISNUMBER(K825)),"خدمة غير مسعّرة",IF(H825="تم التسليم",IF(M825&gt;0,"مسلّم وعليه متبقي",""),IF(N825="","",IF(H825="جاهز",IF(N825&gt;='الإعدادات'!$B$5,"متأخر الاستلام",""),IF(N825&gt;0,"متأخر الغسيل",""))))))</f>
        <v/>
      </c>
      <c r="P825" s="18">
        <f>IF(O825="متأخر الاستلام",COUNTIFS($O$6:$O$1505,"متأخر الاستلام",$N$6:$N$1505,"&gt;"&amp;N825)+COUNTIFS($O$6:O825,"متأخر الاستلام",$N$6:N825,N825),"")</f>
        <v/>
      </c>
    </row>
    <row r="826">
      <c r="A826" s="5" t="n"/>
      <c r="B826" s="13" t="n"/>
      <c r="C826" s="5" t="n"/>
      <c r="D826" s="20" t="n"/>
      <c r="E826" s="5" t="n"/>
      <c r="F826" s="14" t="n"/>
      <c r="G826" s="13" t="n"/>
      <c r="H826" s="5" t="n"/>
      <c r="I826" s="17" t="n"/>
      <c r="J826" s="5" t="n"/>
      <c r="K826" s="19">
        <f>IF(A826&amp;""="","",IFERROR(INDEX('الخدمات'!$B$6:$B$55,MATCH(E826&amp;"",'الخدمات'!$A$6:$A$55,0)),"غير مسعّرة"))</f>
        <v/>
      </c>
      <c r="L826" s="19">
        <f>IF(ISNUMBER(K826),ROUND(N(F826)*K826,2),"")</f>
        <v/>
      </c>
      <c r="M826" s="19">
        <f>IF(L826="","",ROUND(L826-N(I826),2))</f>
        <v/>
      </c>
      <c r="N826" s="18">
        <f>IF(OR(A826&amp;""="",H826="تم التسليم",NOT(ISNUMBER(G826))),"",'الإعدادات'!$B$4-G826)</f>
        <v/>
      </c>
      <c r="O826" s="6">
        <f>IF(A826&amp;""="","",IF(NOT(ISNUMBER(K826)),"خدمة غير مسعّرة",IF(H826="تم التسليم",IF(M826&gt;0,"مسلّم وعليه متبقي",""),IF(N826="","",IF(H826="جاهز",IF(N826&gt;='الإعدادات'!$B$5,"متأخر الاستلام",""),IF(N826&gt;0,"متأخر الغسيل",""))))))</f>
        <v/>
      </c>
      <c r="P826" s="18">
        <f>IF(O826="متأخر الاستلام",COUNTIFS($O$6:$O$1505,"متأخر الاستلام",$N$6:$N$1505,"&gt;"&amp;N826)+COUNTIFS($O$6:O826,"متأخر الاستلام",$N$6:N826,N826),"")</f>
        <v/>
      </c>
    </row>
    <row r="827">
      <c r="A827" s="5" t="n"/>
      <c r="B827" s="13" t="n"/>
      <c r="C827" s="5" t="n"/>
      <c r="D827" s="20" t="n"/>
      <c r="E827" s="5" t="n"/>
      <c r="F827" s="14" t="n"/>
      <c r="G827" s="13" t="n"/>
      <c r="H827" s="5" t="n"/>
      <c r="I827" s="17" t="n"/>
      <c r="J827" s="5" t="n"/>
      <c r="K827" s="19">
        <f>IF(A827&amp;""="","",IFERROR(INDEX('الخدمات'!$B$6:$B$55,MATCH(E827&amp;"",'الخدمات'!$A$6:$A$55,0)),"غير مسعّرة"))</f>
        <v/>
      </c>
      <c r="L827" s="19">
        <f>IF(ISNUMBER(K827),ROUND(N(F827)*K827,2),"")</f>
        <v/>
      </c>
      <c r="M827" s="19">
        <f>IF(L827="","",ROUND(L827-N(I827),2))</f>
        <v/>
      </c>
      <c r="N827" s="18">
        <f>IF(OR(A827&amp;""="",H827="تم التسليم",NOT(ISNUMBER(G827))),"",'الإعدادات'!$B$4-G827)</f>
        <v/>
      </c>
      <c r="O827" s="6">
        <f>IF(A827&amp;""="","",IF(NOT(ISNUMBER(K827)),"خدمة غير مسعّرة",IF(H827="تم التسليم",IF(M827&gt;0,"مسلّم وعليه متبقي",""),IF(N827="","",IF(H827="جاهز",IF(N827&gt;='الإعدادات'!$B$5,"متأخر الاستلام",""),IF(N827&gt;0,"متأخر الغسيل",""))))))</f>
        <v/>
      </c>
      <c r="P827" s="18">
        <f>IF(O827="متأخر الاستلام",COUNTIFS($O$6:$O$1505,"متأخر الاستلام",$N$6:$N$1505,"&gt;"&amp;N827)+COUNTIFS($O$6:O827,"متأخر الاستلام",$N$6:N827,N827),"")</f>
        <v/>
      </c>
    </row>
    <row r="828">
      <c r="A828" s="5" t="n"/>
      <c r="B828" s="13" t="n"/>
      <c r="C828" s="5" t="n"/>
      <c r="D828" s="20" t="n"/>
      <c r="E828" s="5" t="n"/>
      <c r="F828" s="14" t="n"/>
      <c r="G828" s="13" t="n"/>
      <c r="H828" s="5" t="n"/>
      <c r="I828" s="17" t="n"/>
      <c r="J828" s="5" t="n"/>
      <c r="K828" s="19">
        <f>IF(A828&amp;""="","",IFERROR(INDEX('الخدمات'!$B$6:$B$55,MATCH(E828&amp;"",'الخدمات'!$A$6:$A$55,0)),"غير مسعّرة"))</f>
        <v/>
      </c>
      <c r="L828" s="19">
        <f>IF(ISNUMBER(K828),ROUND(N(F828)*K828,2),"")</f>
        <v/>
      </c>
      <c r="M828" s="19">
        <f>IF(L828="","",ROUND(L828-N(I828),2))</f>
        <v/>
      </c>
      <c r="N828" s="18">
        <f>IF(OR(A828&amp;""="",H828="تم التسليم",NOT(ISNUMBER(G828))),"",'الإعدادات'!$B$4-G828)</f>
        <v/>
      </c>
      <c r="O828" s="6">
        <f>IF(A828&amp;""="","",IF(NOT(ISNUMBER(K828)),"خدمة غير مسعّرة",IF(H828="تم التسليم",IF(M828&gt;0,"مسلّم وعليه متبقي",""),IF(N828="","",IF(H828="جاهز",IF(N828&gt;='الإعدادات'!$B$5,"متأخر الاستلام",""),IF(N828&gt;0,"متأخر الغسيل",""))))))</f>
        <v/>
      </c>
      <c r="P828" s="18">
        <f>IF(O828="متأخر الاستلام",COUNTIFS($O$6:$O$1505,"متأخر الاستلام",$N$6:$N$1505,"&gt;"&amp;N828)+COUNTIFS($O$6:O828,"متأخر الاستلام",$N$6:N828,N828),"")</f>
        <v/>
      </c>
    </row>
    <row r="829">
      <c r="A829" s="5" t="n"/>
      <c r="B829" s="13" t="n"/>
      <c r="C829" s="5" t="n"/>
      <c r="D829" s="20" t="n"/>
      <c r="E829" s="5" t="n"/>
      <c r="F829" s="14" t="n"/>
      <c r="G829" s="13" t="n"/>
      <c r="H829" s="5" t="n"/>
      <c r="I829" s="17" t="n"/>
      <c r="J829" s="5" t="n"/>
      <c r="K829" s="19">
        <f>IF(A829&amp;""="","",IFERROR(INDEX('الخدمات'!$B$6:$B$55,MATCH(E829&amp;"",'الخدمات'!$A$6:$A$55,0)),"غير مسعّرة"))</f>
        <v/>
      </c>
      <c r="L829" s="19">
        <f>IF(ISNUMBER(K829),ROUND(N(F829)*K829,2),"")</f>
        <v/>
      </c>
      <c r="M829" s="19">
        <f>IF(L829="","",ROUND(L829-N(I829),2))</f>
        <v/>
      </c>
      <c r="N829" s="18">
        <f>IF(OR(A829&amp;""="",H829="تم التسليم",NOT(ISNUMBER(G829))),"",'الإعدادات'!$B$4-G829)</f>
        <v/>
      </c>
      <c r="O829" s="6">
        <f>IF(A829&amp;""="","",IF(NOT(ISNUMBER(K829)),"خدمة غير مسعّرة",IF(H829="تم التسليم",IF(M829&gt;0,"مسلّم وعليه متبقي",""),IF(N829="","",IF(H829="جاهز",IF(N829&gt;='الإعدادات'!$B$5,"متأخر الاستلام",""),IF(N829&gt;0,"متأخر الغسيل",""))))))</f>
        <v/>
      </c>
      <c r="P829" s="18">
        <f>IF(O829="متأخر الاستلام",COUNTIFS($O$6:$O$1505,"متأخر الاستلام",$N$6:$N$1505,"&gt;"&amp;N829)+COUNTIFS($O$6:O829,"متأخر الاستلام",$N$6:N829,N829),"")</f>
        <v/>
      </c>
    </row>
    <row r="830">
      <c r="A830" s="5" t="n"/>
      <c r="B830" s="13" t="n"/>
      <c r="C830" s="5" t="n"/>
      <c r="D830" s="20" t="n"/>
      <c r="E830" s="5" t="n"/>
      <c r="F830" s="14" t="n"/>
      <c r="G830" s="13" t="n"/>
      <c r="H830" s="5" t="n"/>
      <c r="I830" s="17" t="n"/>
      <c r="J830" s="5" t="n"/>
      <c r="K830" s="19">
        <f>IF(A830&amp;""="","",IFERROR(INDEX('الخدمات'!$B$6:$B$55,MATCH(E830&amp;"",'الخدمات'!$A$6:$A$55,0)),"غير مسعّرة"))</f>
        <v/>
      </c>
      <c r="L830" s="19">
        <f>IF(ISNUMBER(K830),ROUND(N(F830)*K830,2),"")</f>
        <v/>
      </c>
      <c r="M830" s="19">
        <f>IF(L830="","",ROUND(L830-N(I830),2))</f>
        <v/>
      </c>
      <c r="N830" s="18">
        <f>IF(OR(A830&amp;""="",H830="تم التسليم",NOT(ISNUMBER(G830))),"",'الإعدادات'!$B$4-G830)</f>
        <v/>
      </c>
      <c r="O830" s="6">
        <f>IF(A830&amp;""="","",IF(NOT(ISNUMBER(K830)),"خدمة غير مسعّرة",IF(H830="تم التسليم",IF(M830&gt;0,"مسلّم وعليه متبقي",""),IF(N830="","",IF(H830="جاهز",IF(N830&gt;='الإعدادات'!$B$5,"متأخر الاستلام",""),IF(N830&gt;0,"متأخر الغسيل",""))))))</f>
        <v/>
      </c>
      <c r="P830" s="18">
        <f>IF(O830="متأخر الاستلام",COUNTIFS($O$6:$O$1505,"متأخر الاستلام",$N$6:$N$1505,"&gt;"&amp;N830)+COUNTIFS($O$6:O830,"متأخر الاستلام",$N$6:N830,N830),"")</f>
        <v/>
      </c>
    </row>
    <row r="831">
      <c r="A831" s="5" t="n"/>
      <c r="B831" s="13" t="n"/>
      <c r="C831" s="5" t="n"/>
      <c r="D831" s="20" t="n"/>
      <c r="E831" s="5" t="n"/>
      <c r="F831" s="14" t="n"/>
      <c r="G831" s="13" t="n"/>
      <c r="H831" s="5" t="n"/>
      <c r="I831" s="17" t="n"/>
      <c r="J831" s="5" t="n"/>
      <c r="K831" s="19">
        <f>IF(A831&amp;""="","",IFERROR(INDEX('الخدمات'!$B$6:$B$55,MATCH(E831&amp;"",'الخدمات'!$A$6:$A$55,0)),"غير مسعّرة"))</f>
        <v/>
      </c>
      <c r="L831" s="19">
        <f>IF(ISNUMBER(K831),ROUND(N(F831)*K831,2),"")</f>
        <v/>
      </c>
      <c r="M831" s="19">
        <f>IF(L831="","",ROUND(L831-N(I831),2))</f>
        <v/>
      </c>
      <c r="N831" s="18">
        <f>IF(OR(A831&amp;""="",H831="تم التسليم",NOT(ISNUMBER(G831))),"",'الإعدادات'!$B$4-G831)</f>
        <v/>
      </c>
      <c r="O831" s="6">
        <f>IF(A831&amp;""="","",IF(NOT(ISNUMBER(K831)),"خدمة غير مسعّرة",IF(H831="تم التسليم",IF(M831&gt;0,"مسلّم وعليه متبقي",""),IF(N831="","",IF(H831="جاهز",IF(N831&gt;='الإعدادات'!$B$5,"متأخر الاستلام",""),IF(N831&gt;0,"متأخر الغسيل",""))))))</f>
        <v/>
      </c>
      <c r="P831" s="18">
        <f>IF(O831="متأخر الاستلام",COUNTIFS($O$6:$O$1505,"متأخر الاستلام",$N$6:$N$1505,"&gt;"&amp;N831)+COUNTIFS($O$6:O831,"متأخر الاستلام",$N$6:N831,N831),"")</f>
        <v/>
      </c>
    </row>
    <row r="832">
      <c r="A832" s="5" t="n"/>
      <c r="B832" s="13" t="n"/>
      <c r="C832" s="5" t="n"/>
      <c r="D832" s="20" t="n"/>
      <c r="E832" s="5" t="n"/>
      <c r="F832" s="14" t="n"/>
      <c r="G832" s="13" t="n"/>
      <c r="H832" s="5" t="n"/>
      <c r="I832" s="17" t="n"/>
      <c r="J832" s="5" t="n"/>
      <c r="K832" s="19">
        <f>IF(A832&amp;""="","",IFERROR(INDEX('الخدمات'!$B$6:$B$55,MATCH(E832&amp;"",'الخدمات'!$A$6:$A$55,0)),"غير مسعّرة"))</f>
        <v/>
      </c>
      <c r="L832" s="19">
        <f>IF(ISNUMBER(K832),ROUND(N(F832)*K832,2),"")</f>
        <v/>
      </c>
      <c r="M832" s="19">
        <f>IF(L832="","",ROUND(L832-N(I832),2))</f>
        <v/>
      </c>
      <c r="N832" s="18">
        <f>IF(OR(A832&amp;""="",H832="تم التسليم",NOT(ISNUMBER(G832))),"",'الإعدادات'!$B$4-G832)</f>
        <v/>
      </c>
      <c r="O832" s="6">
        <f>IF(A832&amp;""="","",IF(NOT(ISNUMBER(K832)),"خدمة غير مسعّرة",IF(H832="تم التسليم",IF(M832&gt;0,"مسلّم وعليه متبقي",""),IF(N832="","",IF(H832="جاهز",IF(N832&gt;='الإعدادات'!$B$5,"متأخر الاستلام",""),IF(N832&gt;0,"متأخر الغسيل",""))))))</f>
        <v/>
      </c>
      <c r="P832" s="18">
        <f>IF(O832="متأخر الاستلام",COUNTIFS($O$6:$O$1505,"متأخر الاستلام",$N$6:$N$1505,"&gt;"&amp;N832)+COUNTIFS($O$6:O832,"متأخر الاستلام",$N$6:N832,N832),"")</f>
        <v/>
      </c>
    </row>
    <row r="833">
      <c r="A833" s="5" t="n"/>
      <c r="B833" s="13" t="n"/>
      <c r="C833" s="5" t="n"/>
      <c r="D833" s="20" t="n"/>
      <c r="E833" s="5" t="n"/>
      <c r="F833" s="14" t="n"/>
      <c r="G833" s="13" t="n"/>
      <c r="H833" s="5" t="n"/>
      <c r="I833" s="17" t="n"/>
      <c r="J833" s="5" t="n"/>
      <c r="K833" s="19">
        <f>IF(A833&amp;""="","",IFERROR(INDEX('الخدمات'!$B$6:$B$55,MATCH(E833&amp;"",'الخدمات'!$A$6:$A$55,0)),"غير مسعّرة"))</f>
        <v/>
      </c>
      <c r="L833" s="19">
        <f>IF(ISNUMBER(K833),ROUND(N(F833)*K833,2),"")</f>
        <v/>
      </c>
      <c r="M833" s="19">
        <f>IF(L833="","",ROUND(L833-N(I833),2))</f>
        <v/>
      </c>
      <c r="N833" s="18">
        <f>IF(OR(A833&amp;""="",H833="تم التسليم",NOT(ISNUMBER(G833))),"",'الإعدادات'!$B$4-G833)</f>
        <v/>
      </c>
      <c r="O833" s="6">
        <f>IF(A833&amp;""="","",IF(NOT(ISNUMBER(K833)),"خدمة غير مسعّرة",IF(H833="تم التسليم",IF(M833&gt;0,"مسلّم وعليه متبقي",""),IF(N833="","",IF(H833="جاهز",IF(N833&gt;='الإعدادات'!$B$5,"متأخر الاستلام",""),IF(N833&gt;0,"متأخر الغسيل",""))))))</f>
        <v/>
      </c>
      <c r="P833" s="18">
        <f>IF(O833="متأخر الاستلام",COUNTIFS($O$6:$O$1505,"متأخر الاستلام",$N$6:$N$1505,"&gt;"&amp;N833)+COUNTIFS($O$6:O833,"متأخر الاستلام",$N$6:N833,N833),"")</f>
        <v/>
      </c>
    </row>
    <row r="834">
      <c r="A834" s="5" t="n"/>
      <c r="B834" s="13" t="n"/>
      <c r="C834" s="5" t="n"/>
      <c r="D834" s="20" t="n"/>
      <c r="E834" s="5" t="n"/>
      <c r="F834" s="14" t="n"/>
      <c r="G834" s="13" t="n"/>
      <c r="H834" s="5" t="n"/>
      <c r="I834" s="17" t="n"/>
      <c r="J834" s="5" t="n"/>
      <c r="K834" s="19">
        <f>IF(A834&amp;""="","",IFERROR(INDEX('الخدمات'!$B$6:$B$55,MATCH(E834&amp;"",'الخدمات'!$A$6:$A$55,0)),"غير مسعّرة"))</f>
        <v/>
      </c>
      <c r="L834" s="19">
        <f>IF(ISNUMBER(K834),ROUND(N(F834)*K834,2),"")</f>
        <v/>
      </c>
      <c r="M834" s="19">
        <f>IF(L834="","",ROUND(L834-N(I834),2))</f>
        <v/>
      </c>
      <c r="N834" s="18">
        <f>IF(OR(A834&amp;""="",H834="تم التسليم",NOT(ISNUMBER(G834))),"",'الإعدادات'!$B$4-G834)</f>
        <v/>
      </c>
      <c r="O834" s="6">
        <f>IF(A834&amp;""="","",IF(NOT(ISNUMBER(K834)),"خدمة غير مسعّرة",IF(H834="تم التسليم",IF(M834&gt;0,"مسلّم وعليه متبقي",""),IF(N834="","",IF(H834="جاهز",IF(N834&gt;='الإعدادات'!$B$5,"متأخر الاستلام",""),IF(N834&gt;0,"متأخر الغسيل",""))))))</f>
        <v/>
      </c>
      <c r="P834" s="18">
        <f>IF(O834="متأخر الاستلام",COUNTIFS($O$6:$O$1505,"متأخر الاستلام",$N$6:$N$1505,"&gt;"&amp;N834)+COUNTIFS($O$6:O834,"متأخر الاستلام",$N$6:N834,N834),"")</f>
        <v/>
      </c>
    </row>
    <row r="835">
      <c r="A835" s="5" t="n"/>
      <c r="B835" s="13" t="n"/>
      <c r="C835" s="5" t="n"/>
      <c r="D835" s="20" t="n"/>
      <c r="E835" s="5" t="n"/>
      <c r="F835" s="14" t="n"/>
      <c r="G835" s="13" t="n"/>
      <c r="H835" s="5" t="n"/>
      <c r="I835" s="17" t="n"/>
      <c r="J835" s="5" t="n"/>
      <c r="K835" s="19">
        <f>IF(A835&amp;""="","",IFERROR(INDEX('الخدمات'!$B$6:$B$55,MATCH(E835&amp;"",'الخدمات'!$A$6:$A$55,0)),"غير مسعّرة"))</f>
        <v/>
      </c>
      <c r="L835" s="19">
        <f>IF(ISNUMBER(K835),ROUND(N(F835)*K835,2),"")</f>
        <v/>
      </c>
      <c r="M835" s="19">
        <f>IF(L835="","",ROUND(L835-N(I835),2))</f>
        <v/>
      </c>
      <c r="N835" s="18">
        <f>IF(OR(A835&amp;""="",H835="تم التسليم",NOT(ISNUMBER(G835))),"",'الإعدادات'!$B$4-G835)</f>
        <v/>
      </c>
      <c r="O835" s="6">
        <f>IF(A835&amp;""="","",IF(NOT(ISNUMBER(K835)),"خدمة غير مسعّرة",IF(H835="تم التسليم",IF(M835&gt;0,"مسلّم وعليه متبقي",""),IF(N835="","",IF(H835="جاهز",IF(N835&gt;='الإعدادات'!$B$5,"متأخر الاستلام",""),IF(N835&gt;0,"متأخر الغسيل",""))))))</f>
        <v/>
      </c>
      <c r="P835" s="18">
        <f>IF(O835="متأخر الاستلام",COUNTIFS($O$6:$O$1505,"متأخر الاستلام",$N$6:$N$1505,"&gt;"&amp;N835)+COUNTIFS($O$6:O835,"متأخر الاستلام",$N$6:N835,N835),"")</f>
        <v/>
      </c>
    </row>
    <row r="836">
      <c r="A836" s="5" t="n"/>
      <c r="B836" s="13" t="n"/>
      <c r="C836" s="5" t="n"/>
      <c r="D836" s="20" t="n"/>
      <c r="E836" s="5" t="n"/>
      <c r="F836" s="14" t="n"/>
      <c r="G836" s="13" t="n"/>
      <c r="H836" s="5" t="n"/>
      <c r="I836" s="17" t="n"/>
      <c r="J836" s="5" t="n"/>
      <c r="K836" s="19">
        <f>IF(A836&amp;""="","",IFERROR(INDEX('الخدمات'!$B$6:$B$55,MATCH(E836&amp;"",'الخدمات'!$A$6:$A$55,0)),"غير مسعّرة"))</f>
        <v/>
      </c>
      <c r="L836" s="19">
        <f>IF(ISNUMBER(K836),ROUND(N(F836)*K836,2),"")</f>
        <v/>
      </c>
      <c r="M836" s="19">
        <f>IF(L836="","",ROUND(L836-N(I836),2))</f>
        <v/>
      </c>
      <c r="N836" s="18">
        <f>IF(OR(A836&amp;""="",H836="تم التسليم",NOT(ISNUMBER(G836))),"",'الإعدادات'!$B$4-G836)</f>
        <v/>
      </c>
      <c r="O836" s="6">
        <f>IF(A836&amp;""="","",IF(NOT(ISNUMBER(K836)),"خدمة غير مسعّرة",IF(H836="تم التسليم",IF(M836&gt;0,"مسلّم وعليه متبقي",""),IF(N836="","",IF(H836="جاهز",IF(N836&gt;='الإعدادات'!$B$5,"متأخر الاستلام",""),IF(N836&gt;0,"متأخر الغسيل",""))))))</f>
        <v/>
      </c>
      <c r="P836" s="18">
        <f>IF(O836="متأخر الاستلام",COUNTIFS($O$6:$O$1505,"متأخر الاستلام",$N$6:$N$1505,"&gt;"&amp;N836)+COUNTIFS($O$6:O836,"متأخر الاستلام",$N$6:N836,N836),"")</f>
        <v/>
      </c>
    </row>
    <row r="837">
      <c r="A837" s="5" t="n"/>
      <c r="B837" s="13" t="n"/>
      <c r="C837" s="5" t="n"/>
      <c r="D837" s="20" t="n"/>
      <c r="E837" s="5" t="n"/>
      <c r="F837" s="14" t="n"/>
      <c r="G837" s="13" t="n"/>
      <c r="H837" s="5" t="n"/>
      <c r="I837" s="17" t="n"/>
      <c r="J837" s="5" t="n"/>
      <c r="K837" s="19">
        <f>IF(A837&amp;""="","",IFERROR(INDEX('الخدمات'!$B$6:$B$55,MATCH(E837&amp;"",'الخدمات'!$A$6:$A$55,0)),"غير مسعّرة"))</f>
        <v/>
      </c>
      <c r="L837" s="19">
        <f>IF(ISNUMBER(K837),ROUND(N(F837)*K837,2),"")</f>
        <v/>
      </c>
      <c r="M837" s="19">
        <f>IF(L837="","",ROUND(L837-N(I837),2))</f>
        <v/>
      </c>
      <c r="N837" s="18">
        <f>IF(OR(A837&amp;""="",H837="تم التسليم",NOT(ISNUMBER(G837))),"",'الإعدادات'!$B$4-G837)</f>
        <v/>
      </c>
      <c r="O837" s="6">
        <f>IF(A837&amp;""="","",IF(NOT(ISNUMBER(K837)),"خدمة غير مسعّرة",IF(H837="تم التسليم",IF(M837&gt;0,"مسلّم وعليه متبقي",""),IF(N837="","",IF(H837="جاهز",IF(N837&gt;='الإعدادات'!$B$5,"متأخر الاستلام",""),IF(N837&gt;0,"متأخر الغسيل",""))))))</f>
        <v/>
      </c>
      <c r="P837" s="18">
        <f>IF(O837="متأخر الاستلام",COUNTIFS($O$6:$O$1505,"متأخر الاستلام",$N$6:$N$1505,"&gt;"&amp;N837)+COUNTIFS($O$6:O837,"متأخر الاستلام",$N$6:N837,N837),"")</f>
        <v/>
      </c>
    </row>
    <row r="838">
      <c r="A838" s="5" t="n"/>
      <c r="B838" s="13" t="n"/>
      <c r="C838" s="5" t="n"/>
      <c r="D838" s="20" t="n"/>
      <c r="E838" s="5" t="n"/>
      <c r="F838" s="14" t="n"/>
      <c r="G838" s="13" t="n"/>
      <c r="H838" s="5" t="n"/>
      <c r="I838" s="17" t="n"/>
      <c r="J838" s="5" t="n"/>
      <c r="K838" s="19">
        <f>IF(A838&amp;""="","",IFERROR(INDEX('الخدمات'!$B$6:$B$55,MATCH(E838&amp;"",'الخدمات'!$A$6:$A$55,0)),"غير مسعّرة"))</f>
        <v/>
      </c>
      <c r="L838" s="19">
        <f>IF(ISNUMBER(K838),ROUND(N(F838)*K838,2),"")</f>
        <v/>
      </c>
      <c r="M838" s="19">
        <f>IF(L838="","",ROUND(L838-N(I838),2))</f>
        <v/>
      </c>
      <c r="N838" s="18">
        <f>IF(OR(A838&amp;""="",H838="تم التسليم",NOT(ISNUMBER(G838))),"",'الإعدادات'!$B$4-G838)</f>
        <v/>
      </c>
      <c r="O838" s="6">
        <f>IF(A838&amp;""="","",IF(NOT(ISNUMBER(K838)),"خدمة غير مسعّرة",IF(H838="تم التسليم",IF(M838&gt;0,"مسلّم وعليه متبقي",""),IF(N838="","",IF(H838="جاهز",IF(N838&gt;='الإعدادات'!$B$5,"متأخر الاستلام",""),IF(N838&gt;0,"متأخر الغسيل",""))))))</f>
        <v/>
      </c>
      <c r="P838" s="18">
        <f>IF(O838="متأخر الاستلام",COUNTIFS($O$6:$O$1505,"متأخر الاستلام",$N$6:$N$1505,"&gt;"&amp;N838)+COUNTIFS($O$6:O838,"متأخر الاستلام",$N$6:N838,N838),"")</f>
        <v/>
      </c>
    </row>
    <row r="839">
      <c r="A839" s="5" t="n"/>
      <c r="B839" s="13" t="n"/>
      <c r="C839" s="5" t="n"/>
      <c r="D839" s="20" t="n"/>
      <c r="E839" s="5" t="n"/>
      <c r="F839" s="14" t="n"/>
      <c r="G839" s="13" t="n"/>
      <c r="H839" s="5" t="n"/>
      <c r="I839" s="17" t="n"/>
      <c r="J839" s="5" t="n"/>
      <c r="K839" s="19">
        <f>IF(A839&amp;""="","",IFERROR(INDEX('الخدمات'!$B$6:$B$55,MATCH(E839&amp;"",'الخدمات'!$A$6:$A$55,0)),"غير مسعّرة"))</f>
        <v/>
      </c>
      <c r="L839" s="19">
        <f>IF(ISNUMBER(K839),ROUND(N(F839)*K839,2),"")</f>
        <v/>
      </c>
      <c r="M839" s="19">
        <f>IF(L839="","",ROUND(L839-N(I839),2))</f>
        <v/>
      </c>
      <c r="N839" s="18">
        <f>IF(OR(A839&amp;""="",H839="تم التسليم",NOT(ISNUMBER(G839))),"",'الإعدادات'!$B$4-G839)</f>
        <v/>
      </c>
      <c r="O839" s="6">
        <f>IF(A839&amp;""="","",IF(NOT(ISNUMBER(K839)),"خدمة غير مسعّرة",IF(H839="تم التسليم",IF(M839&gt;0,"مسلّم وعليه متبقي",""),IF(N839="","",IF(H839="جاهز",IF(N839&gt;='الإعدادات'!$B$5,"متأخر الاستلام",""),IF(N839&gt;0,"متأخر الغسيل",""))))))</f>
        <v/>
      </c>
      <c r="P839" s="18">
        <f>IF(O839="متأخر الاستلام",COUNTIFS($O$6:$O$1505,"متأخر الاستلام",$N$6:$N$1505,"&gt;"&amp;N839)+COUNTIFS($O$6:O839,"متأخر الاستلام",$N$6:N839,N839),"")</f>
        <v/>
      </c>
    </row>
    <row r="840">
      <c r="A840" s="5" t="n"/>
      <c r="B840" s="13" t="n"/>
      <c r="C840" s="5" t="n"/>
      <c r="D840" s="20" t="n"/>
      <c r="E840" s="5" t="n"/>
      <c r="F840" s="14" t="n"/>
      <c r="G840" s="13" t="n"/>
      <c r="H840" s="5" t="n"/>
      <c r="I840" s="17" t="n"/>
      <c r="J840" s="5" t="n"/>
      <c r="K840" s="19">
        <f>IF(A840&amp;""="","",IFERROR(INDEX('الخدمات'!$B$6:$B$55,MATCH(E840&amp;"",'الخدمات'!$A$6:$A$55,0)),"غير مسعّرة"))</f>
        <v/>
      </c>
      <c r="L840" s="19">
        <f>IF(ISNUMBER(K840),ROUND(N(F840)*K840,2),"")</f>
        <v/>
      </c>
      <c r="M840" s="19">
        <f>IF(L840="","",ROUND(L840-N(I840),2))</f>
        <v/>
      </c>
      <c r="N840" s="18">
        <f>IF(OR(A840&amp;""="",H840="تم التسليم",NOT(ISNUMBER(G840))),"",'الإعدادات'!$B$4-G840)</f>
        <v/>
      </c>
      <c r="O840" s="6">
        <f>IF(A840&amp;""="","",IF(NOT(ISNUMBER(K840)),"خدمة غير مسعّرة",IF(H840="تم التسليم",IF(M840&gt;0,"مسلّم وعليه متبقي",""),IF(N840="","",IF(H840="جاهز",IF(N840&gt;='الإعدادات'!$B$5,"متأخر الاستلام",""),IF(N840&gt;0,"متأخر الغسيل",""))))))</f>
        <v/>
      </c>
      <c r="P840" s="18">
        <f>IF(O840="متأخر الاستلام",COUNTIFS($O$6:$O$1505,"متأخر الاستلام",$N$6:$N$1505,"&gt;"&amp;N840)+COUNTIFS($O$6:O840,"متأخر الاستلام",$N$6:N840,N840),"")</f>
        <v/>
      </c>
    </row>
    <row r="841">
      <c r="A841" s="5" t="n"/>
      <c r="B841" s="13" t="n"/>
      <c r="C841" s="5" t="n"/>
      <c r="D841" s="20" t="n"/>
      <c r="E841" s="5" t="n"/>
      <c r="F841" s="14" t="n"/>
      <c r="G841" s="13" t="n"/>
      <c r="H841" s="5" t="n"/>
      <c r="I841" s="17" t="n"/>
      <c r="J841" s="5" t="n"/>
      <c r="K841" s="19">
        <f>IF(A841&amp;""="","",IFERROR(INDEX('الخدمات'!$B$6:$B$55,MATCH(E841&amp;"",'الخدمات'!$A$6:$A$55,0)),"غير مسعّرة"))</f>
        <v/>
      </c>
      <c r="L841" s="19">
        <f>IF(ISNUMBER(K841),ROUND(N(F841)*K841,2),"")</f>
        <v/>
      </c>
      <c r="M841" s="19">
        <f>IF(L841="","",ROUND(L841-N(I841),2))</f>
        <v/>
      </c>
      <c r="N841" s="18">
        <f>IF(OR(A841&amp;""="",H841="تم التسليم",NOT(ISNUMBER(G841))),"",'الإعدادات'!$B$4-G841)</f>
        <v/>
      </c>
      <c r="O841" s="6">
        <f>IF(A841&amp;""="","",IF(NOT(ISNUMBER(K841)),"خدمة غير مسعّرة",IF(H841="تم التسليم",IF(M841&gt;0,"مسلّم وعليه متبقي",""),IF(N841="","",IF(H841="جاهز",IF(N841&gt;='الإعدادات'!$B$5,"متأخر الاستلام",""),IF(N841&gt;0,"متأخر الغسيل",""))))))</f>
        <v/>
      </c>
      <c r="P841" s="18">
        <f>IF(O841="متأخر الاستلام",COUNTIFS($O$6:$O$1505,"متأخر الاستلام",$N$6:$N$1505,"&gt;"&amp;N841)+COUNTIFS($O$6:O841,"متأخر الاستلام",$N$6:N841,N841),"")</f>
        <v/>
      </c>
    </row>
    <row r="842">
      <c r="A842" s="5" t="n"/>
      <c r="B842" s="13" t="n"/>
      <c r="C842" s="5" t="n"/>
      <c r="D842" s="20" t="n"/>
      <c r="E842" s="5" t="n"/>
      <c r="F842" s="14" t="n"/>
      <c r="G842" s="13" t="n"/>
      <c r="H842" s="5" t="n"/>
      <c r="I842" s="17" t="n"/>
      <c r="J842" s="5" t="n"/>
      <c r="K842" s="19">
        <f>IF(A842&amp;""="","",IFERROR(INDEX('الخدمات'!$B$6:$B$55,MATCH(E842&amp;"",'الخدمات'!$A$6:$A$55,0)),"غير مسعّرة"))</f>
        <v/>
      </c>
      <c r="L842" s="19">
        <f>IF(ISNUMBER(K842),ROUND(N(F842)*K842,2),"")</f>
        <v/>
      </c>
      <c r="M842" s="19">
        <f>IF(L842="","",ROUND(L842-N(I842),2))</f>
        <v/>
      </c>
      <c r="N842" s="18">
        <f>IF(OR(A842&amp;""="",H842="تم التسليم",NOT(ISNUMBER(G842))),"",'الإعدادات'!$B$4-G842)</f>
        <v/>
      </c>
      <c r="O842" s="6">
        <f>IF(A842&amp;""="","",IF(NOT(ISNUMBER(K842)),"خدمة غير مسعّرة",IF(H842="تم التسليم",IF(M842&gt;0,"مسلّم وعليه متبقي",""),IF(N842="","",IF(H842="جاهز",IF(N842&gt;='الإعدادات'!$B$5,"متأخر الاستلام",""),IF(N842&gt;0,"متأخر الغسيل",""))))))</f>
        <v/>
      </c>
      <c r="P842" s="18">
        <f>IF(O842="متأخر الاستلام",COUNTIFS($O$6:$O$1505,"متأخر الاستلام",$N$6:$N$1505,"&gt;"&amp;N842)+COUNTIFS($O$6:O842,"متأخر الاستلام",$N$6:N842,N842),"")</f>
        <v/>
      </c>
    </row>
    <row r="843">
      <c r="A843" s="5" t="n"/>
      <c r="B843" s="13" t="n"/>
      <c r="C843" s="5" t="n"/>
      <c r="D843" s="20" t="n"/>
      <c r="E843" s="5" t="n"/>
      <c r="F843" s="14" t="n"/>
      <c r="G843" s="13" t="n"/>
      <c r="H843" s="5" t="n"/>
      <c r="I843" s="17" t="n"/>
      <c r="J843" s="5" t="n"/>
      <c r="K843" s="19">
        <f>IF(A843&amp;""="","",IFERROR(INDEX('الخدمات'!$B$6:$B$55,MATCH(E843&amp;"",'الخدمات'!$A$6:$A$55,0)),"غير مسعّرة"))</f>
        <v/>
      </c>
      <c r="L843" s="19">
        <f>IF(ISNUMBER(K843),ROUND(N(F843)*K843,2),"")</f>
        <v/>
      </c>
      <c r="M843" s="19">
        <f>IF(L843="","",ROUND(L843-N(I843),2))</f>
        <v/>
      </c>
      <c r="N843" s="18">
        <f>IF(OR(A843&amp;""="",H843="تم التسليم",NOT(ISNUMBER(G843))),"",'الإعدادات'!$B$4-G843)</f>
        <v/>
      </c>
      <c r="O843" s="6">
        <f>IF(A843&amp;""="","",IF(NOT(ISNUMBER(K843)),"خدمة غير مسعّرة",IF(H843="تم التسليم",IF(M843&gt;0,"مسلّم وعليه متبقي",""),IF(N843="","",IF(H843="جاهز",IF(N843&gt;='الإعدادات'!$B$5,"متأخر الاستلام",""),IF(N843&gt;0,"متأخر الغسيل",""))))))</f>
        <v/>
      </c>
      <c r="P843" s="18">
        <f>IF(O843="متأخر الاستلام",COUNTIFS($O$6:$O$1505,"متأخر الاستلام",$N$6:$N$1505,"&gt;"&amp;N843)+COUNTIFS($O$6:O843,"متأخر الاستلام",$N$6:N843,N843),"")</f>
        <v/>
      </c>
    </row>
    <row r="844">
      <c r="A844" s="5" t="n"/>
      <c r="B844" s="13" t="n"/>
      <c r="C844" s="5" t="n"/>
      <c r="D844" s="20" t="n"/>
      <c r="E844" s="5" t="n"/>
      <c r="F844" s="14" t="n"/>
      <c r="G844" s="13" t="n"/>
      <c r="H844" s="5" t="n"/>
      <c r="I844" s="17" t="n"/>
      <c r="J844" s="5" t="n"/>
      <c r="K844" s="19">
        <f>IF(A844&amp;""="","",IFERROR(INDEX('الخدمات'!$B$6:$B$55,MATCH(E844&amp;"",'الخدمات'!$A$6:$A$55,0)),"غير مسعّرة"))</f>
        <v/>
      </c>
      <c r="L844" s="19">
        <f>IF(ISNUMBER(K844),ROUND(N(F844)*K844,2),"")</f>
        <v/>
      </c>
      <c r="M844" s="19">
        <f>IF(L844="","",ROUND(L844-N(I844),2))</f>
        <v/>
      </c>
      <c r="N844" s="18">
        <f>IF(OR(A844&amp;""="",H844="تم التسليم",NOT(ISNUMBER(G844))),"",'الإعدادات'!$B$4-G844)</f>
        <v/>
      </c>
      <c r="O844" s="6">
        <f>IF(A844&amp;""="","",IF(NOT(ISNUMBER(K844)),"خدمة غير مسعّرة",IF(H844="تم التسليم",IF(M844&gt;0,"مسلّم وعليه متبقي",""),IF(N844="","",IF(H844="جاهز",IF(N844&gt;='الإعدادات'!$B$5,"متأخر الاستلام",""),IF(N844&gt;0,"متأخر الغسيل",""))))))</f>
        <v/>
      </c>
      <c r="P844" s="18">
        <f>IF(O844="متأخر الاستلام",COUNTIFS($O$6:$O$1505,"متأخر الاستلام",$N$6:$N$1505,"&gt;"&amp;N844)+COUNTIFS($O$6:O844,"متأخر الاستلام",$N$6:N844,N844),"")</f>
        <v/>
      </c>
    </row>
    <row r="845">
      <c r="A845" s="5" t="n"/>
      <c r="B845" s="13" t="n"/>
      <c r="C845" s="5" t="n"/>
      <c r="D845" s="20" t="n"/>
      <c r="E845" s="5" t="n"/>
      <c r="F845" s="14" t="n"/>
      <c r="G845" s="13" t="n"/>
      <c r="H845" s="5" t="n"/>
      <c r="I845" s="17" t="n"/>
      <c r="J845" s="5" t="n"/>
      <c r="K845" s="19">
        <f>IF(A845&amp;""="","",IFERROR(INDEX('الخدمات'!$B$6:$B$55,MATCH(E845&amp;"",'الخدمات'!$A$6:$A$55,0)),"غير مسعّرة"))</f>
        <v/>
      </c>
      <c r="L845" s="19">
        <f>IF(ISNUMBER(K845),ROUND(N(F845)*K845,2),"")</f>
        <v/>
      </c>
      <c r="M845" s="19">
        <f>IF(L845="","",ROUND(L845-N(I845),2))</f>
        <v/>
      </c>
      <c r="N845" s="18">
        <f>IF(OR(A845&amp;""="",H845="تم التسليم",NOT(ISNUMBER(G845))),"",'الإعدادات'!$B$4-G845)</f>
        <v/>
      </c>
      <c r="O845" s="6">
        <f>IF(A845&amp;""="","",IF(NOT(ISNUMBER(K845)),"خدمة غير مسعّرة",IF(H845="تم التسليم",IF(M845&gt;0,"مسلّم وعليه متبقي",""),IF(N845="","",IF(H845="جاهز",IF(N845&gt;='الإعدادات'!$B$5,"متأخر الاستلام",""),IF(N845&gt;0,"متأخر الغسيل",""))))))</f>
        <v/>
      </c>
      <c r="P845" s="18">
        <f>IF(O845="متأخر الاستلام",COUNTIFS($O$6:$O$1505,"متأخر الاستلام",$N$6:$N$1505,"&gt;"&amp;N845)+COUNTIFS($O$6:O845,"متأخر الاستلام",$N$6:N845,N845),"")</f>
        <v/>
      </c>
    </row>
    <row r="846">
      <c r="A846" s="5" t="n"/>
      <c r="B846" s="13" t="n"/>
      <c r="C846" s="5" t="n"/>
      <c r="D846" s="20" t="n"/>
      <c r="E846" s="5" t="n"/>
      <c r="F846" s="14" t="n"/>
      <c r="G846" s="13" t="n"/>
      <c r="H846" s="5" t="n"/>
      <c r="I846" s="17" t="n"/>
      <c r="J846" s="5" t="n"/>
      <c r="K846" s="19">
        <f>IF(A846&amp;""="","",IFERROR(INDEX('الخدمات'!$B$6:$B$55,MATCH(E846&amp;"",'الخدمات'!$A$6:$A$55,0)),"غير مسعّرة"))</f>
        <v/>
      </c>
      <c r="L846" s="19">
        <f>IF(ISNUMBER(K846),ROUND(N(F846)*K846,2),"")</f>
        <v/>
      </c>
      <c r="M846" s="19">
        <f>IF(L846="","",ROUND(L846-N(I846),2))</f>
        <v/>
      </c>
      <c r="N846" s="18">
        <f>IF(OR(A846&amp;""="",H846="تم التسليم",NOT(ISNUMBER(G846))),"",'الإعدادات'!$B$4-G846)</f>
        <v/>
      </c>
      <c r="O846" s="6">
        <f>IF(A846&amp;""="","",IF(NOT(ISNUMBER(K846)),"خدمة غير مسعّرة",IF(H846="تم التسليم",IF(M846&gt;0,"مسلّم وعليه متبقي",""),IF(N846="","",IF(H846="جاهز",IF(N846&gt;='الإعدادات'!$B$5,"متأخر الاستلام",""),IF(N846&gt;0,"متأخر الغسيل",""))))))</f>
        <v/>
      </c>
      <c r="P846" s="18">
        <f>IF(O846="متأخر الاستلام",COUNTIFS($O$6:$O$1505,"متأخر الاستلام",$N$6:$N$1505,"&gt;"&amp;N846)+COUNTIFS($O$6:O846,"متأخر الاستلام",$N$6:N846,N846),"")</f>
        <v/>
      </c>
    </row>
    <row r="847">
      <c r="A847" s="5" t="n"/>
      <c r="B847" s="13" t="n"/>
      <c r="C847" s="5" t="n"/>
      <c r="D847" s="20" t="n"/>
      <c r="E847" s="5" t="n"/>
      <c r="F847" s="14" t="n"/>
      <c r="G847" s="13" t="n"/>
      <c r="H847" s="5" t="n"/>
      <c r="I847" s="17" t="n"/>
      <c r="J847" s="5" t="n"/>
      <c r="K847" s="19">
        <f>IF(A847&amp;""="","",IFERROR(INDEX('الخدمات'!$B$6:$B$55,MATCH(E847&amp;"",'الخدمات'!$A$6:$A$55,0)),"غير مسعّرة"))</f>
        <v/>
      </c>
      <c r="L847" s="19">
        <f>IF(ISNUMBER(K847),ROUND(N(F847)*K847,2),"")</f>
        <v/>
      </c>
      <c r="M847" s="19">
        <f>IF(L847="","",ROUND(L847-N(I847),2))</f>
        <v/>
      </c>
      <c r="N847" s="18">
        <f>IF(OR(A847&amp;""="",H847="تم التسليم",NOT(ISNUMBER(G847))),"",'الإعدادات'!$B$4-G847)</f>
        <v/>
      </c>
      <c r="O847" s="6">
        <f>IF(A847&amp;""="","",IF(NOT(ISNUMBER(K847)),"خدمة غير مسعّرة",IF(H847="تم التسليم",IF(M847&gt;0,"مسلّم وعليه متبقي",""),IF(N847="","",IF(H847="جاهز",IF(N847&gt;='الإعدادات'!$B$5,"متأخر الاستلام",""),IF(N847&gt;0,"متأخر الغسيل",""))))))</f>
        <v/>
      </c>
      <c r="P847" s="18">
        <f>IF(O847="متأخر الاستلام",COUNTIFS($O$6:$O$1505,"متأخر الاستلام",$N$6:$N$1505,"&gt;"&amp;N847)+COUNTIFS($O$6:O847,"متأخر الاستلام",$N$6:N847,N847),"")</f>
        <v/>
      </c>
    </row>
    <row r="848">
      <c r="A848" s="5" t="n"/>
      <c r="B848" s="13" t="n"/>
      <c r="C848" s="5" t="n"/>
      <c r="D848" s="20" t="n"/>
      <c r="E848" s="5" t="n"/>
      <c r="F848" s="14" t="n"/>
      <c r="G848" s="13" t="n"/>
      <c r="H848" s="5" t="n"/>
      <c r="I848" s="17" t="n"/>
      <c r="J848" s="5" t="n"/>
      <c r="K848" s="19">
        <f>IF(A848&amp;""="","",IFERROR(INDEX('الخدمات'!$B$6:$B$55,MATCH(E848&amp;"",'الخدمات'!$A$6:$A$55,0)),"غير مسعّرة"))</f>
        <v/>
      </c>
      <c r="L848" s="19">
        <f>IF(ISNUMBER(K848),ROUND(N(F848)*K848,2),"")</f>
        <v/>
      </c>
      <c r="M848" s="19">
        <f>IF(L848="","",ROUND(L848-N(I848),2))</f>
        <v/>
      </c>
      <c r="N848" s="18">
        <f>IF(OR(A848&amp;""="",H848="تم التسليم",NOT(ISNUMBER(G848))),"",'الإعدادات'!$B$4-G848)</f>
        <v/>
      </c>
      <c r="O848" s="6">
        <f>IF(A848&amp;""="","",IF(NOT(ISNUMBER(K848)),"خدمة غير مسعّرة",IF(H848="تم التسليم",IF(M848&gt;0,"مسلّم وعليه متبقي",""),IF(N848="","",IF(H848="جاهز",IF(N848&gt;='الإعدادات'!$B$5,"متأخر الاستلام",""),IF(N848&gt;0,"متأخر الغسيل",""))))))</f>
        <v/>
      </c>
      <c r="P848" s="18">
        <f>IF(O848="متأخر الاستلام",COUNTIFS($O$6:$O$1505,"متأخر الاستلام",$N$6:$N$1505,"&gt;"&amp;N848)+COUNTIFS($O$6:O848,"متأخر الاستلام",$N$6:N848,N848),"")</f>
        <v/>
      </c>
    </row>
    <row r="849">
      <c r="A849" s="5" t="n"/>
      <c r="B849" s="13" t="n"/>
      <c r="C849" s="5" t="n"/>
      <c r="D849" s="20" t="n"/>
      <c r="E849" s="5" t="n"/>
      <c r="F849" s="14" t="n"/>
      <c r="G849" s="13" t="n"/>
      <c r="H849" s="5" t="n"/>
      <c r="I849" s="17" t="n"/>
      <c r="J849" s="5" t="n"/>
      <c r="K849" s="19">
        <f>IF(A849&amp;""="","",IFERROR(INDEX('الخدمات'!$B$6:$B$55,MATCH(E849&amp;"",'الخدمات'!$A$6:$A$55,0)),"غير مسعّرة"))</f>
        <v/>
      </c>
      <c r="L849" s="19">
        <f>IF(ISNUMBER(K849),ROUND(N(F849)*K849,2),"")</f>
        <v/>
      </c>
      <c r="M849" s="19">
        <f>IF(L849="","",ROUND(L849-N(I849),2))</f>
        <v/>
      </c>
      <c r="N849" s="18">
        <f>IF(OR(A849&amp;""="",H849="تم التسليم",NOT(ISNUMBER(G849))),"",'الإعدادات'!$B$4-G849)</f>
        <v/>
      </c>
      <c r="O849" s="6">
        <f>IF(A849&amp;""="","",IF(NOT(ISNUMBER(K849)),"خدمة غير مسعّرة",IF(H849="تم التسليم",IF(M849&gt;0,"مسلّم وعليه متبقي",""),IF(N849="","",IF(H849="جاهز",IF(N849&gt;='الإعدادات'!$B$5,"متأخر الاستلام",""),IF(N849&gt;0,"متأخر الغسيل",""))))))</f>
        <v/>
      </c>
      <c r="P849" s="18">
        <f>IF(O849="متأخر الاستلام",COUNTIFS($O$6:$O$1505,"متأخر الاستلام",$N$6:$N$1505,"&gt;"&amp;N849)+COUNTIFS($O$6:O849,"متأخر الاستلام",$N$6:N849,N849),"")</f>
        <v/>
      </c>
    </row>
    <row r="850">
      <c r="A850" s="5" t="n"/>
      <c r="B850" s="13" t="n"/>
      <c r="C850" s="5" t="n"/>
      <c r="D850" s="20" t="n"/>
      <c r="E850" s="5" t="n"/>
      <c r="F850" s="14" t="n"/>
      <c r="G850" s="13" t="n"/>
      <c r="H850" s="5" t="n"/>
      <c r="I850" s="17" t="n"/>
      <c r="J850" s="5" t="n"/>
      <c r="K850" s="19">
        <f>IF(A850&amp;""="","",IFERROR(INDEX('الخدمات'!$B$6:$B$55,MATCH(E850&amp;"",'الخدمات'!$A$6:$A$55,0)),"غير مسعّرة"))</f>
        <v/>
      </c>
      <c r="L850" s="19">
        <f>IF(ISNUMBER(K850),ROUND(N(F850)*K850,2),"")</f>
        <v/>
      </c>
      <c r="M850" s="19">
        <f>IF(L850="","",ROUND(L850-N(I850),2))</f>
        <v/>
      </c>
      <c r="N850" s="18">
        <f>IF(OR(A850&amp;""="",H850="تم التسليم",NOT(ISNUMBER(G850))),"",'الإعدادات'!$B$4-G850)</f>
        <v/>
      </c>
      <c r="O850" s="6">
        <f>IF(A850&amp;""="","",IF(NOT(ISNUMBER(K850)),"خدمة غير مسعّرة",IF(H850="تم التسليم",IF(M850&gt;0,"مسلّم وعليه متبقي",""),IF(N850="","",IF(H850="جاهز",IF(N850&gt;='الإعدادات'!$B$5,"متأخر الاستلام",""),IF(N850&gt;0,"متأخر الغسيل",""))))))</f>
        <v/>
      </c>
      <c r="P850" s="18">
        <f>IF(O850="متأخر الاستلام",COUNTIFS($O$6:$O$1505,"متأخر الاستلام",$N$6:$N$1505,"&gt;"&amp;N850)+COUNTIFS($O$6:O850,"متأخر الاستلام",$N$6:N850,N850),"")</f>
        <v/>
      </c>
    </row>
    <row r="851">
      <c r="A851" s="5" t="n"/>
      <c r="B851" s="13" t="n"/>
      <c r="C851" s="5" t="n"/>
      <c r="D851" s="20" t="n"/>
      <c r="E851" s="5" t="n"/>
      <c r="F851" s="14" t="n"/>
      <c r="G851" s="13" t="n"/>
      <c r="H851" s="5" t="n"/>
      <c r="I851" s="17" t="n"/>
      <c r="J851" s="5" t="n"/>
      <c r="K851" s="19">
        <f>IF(A851&amp;""="","",IFERROR(INDEX('الخدمات'!$B$6:$B$55,MATCH(E851&amp;"",'الخدمات'!$A$6:$A$55,0)),"غير مسعّرة"))</f>
        <v/>
      </c>
      <c r="L851" s="19">
        <f>IF(ISNUMBER(K851),ROUND(N(F851)*K851,2),"")</f>
        <v/>
      </c>
      <c r="M851" s="19">
        <f>IF(L851="","",ROUND(L851-N(I851),2))</f>
        <v/>
      </c>
      <c r="N851" s="18">
        <f>IF(OR(A851&amp;""="",H851="تم التسليم",NOT(ISNUMBER(G851))),"",'الإعدادات'!$B$4-G851)</f>
        <v/>
      </c>
      <c r="O851" s="6">
        <f>IF(A851&amp;""="","",IF(NOT(ISNUMBER(K851)),"خدمة غير مسعّرة",IF(H851="تم التسليم",IF(M851&gt;0,"مسلّم وعليه متبقي",""),IF(N851="","",IF(H851="جاهز",IF(N851&gt;='الإعدادات'!$B$5,"متأخر الاستلام",""),IF(N851&gt;0,"متأخر الغسيل",""))))))</f>
        <v/>
      </c>
      <c r="P851" s="18">
        <f>IF(O851="متأخر الاستلام",COUNTIFS($O$6:$O$1505,"متأخر الاستلام",$N$6:$N$1505,"&gt;"&amp;N851)+COUNTIFS($O$6:O851,"متأخر الاستلام",$N$6:N851,N851),"")</f>
        <v/>
      </c>
    </row>
    <row r="852">
      <c r="A852" s="5" t="n"/>
      <c r="B852" s="13" t="n"/>
      <c r="C852" s="5" t="n"/>
      <c r="D852" s="20" t="n"/>
      <c r="E852" s="5" t="n"/>
      <c r="F852" s="14" t="n"/>
      <c r="G852" s="13" t="n"/>
      <c r="H852" s="5" t="n"/>
      <c r="I852" s="17" t="n"/>
      <c r="J852" s="5" t="n"/>
      <c r="K852" s="19">
        <f>IF(A852&amp;""="","",IFERROR(INDEX('الخدمات'!$B$6:$B$55,MATCH(E852&amp;"",'الخدمات'!$A$6:$A$55,0)),"غير مسعّرة"))</f>
        <v/>
      </c>
      <c r="L852" s="19">
        <f>IF(ISNUMBER(K852),ROUND(N(F852)*K852,2),"")</f>
        <v/>
      </c>
      <c r="M852" s="19">
        <f>IF(L852="","",ROUND(L852-N(I852),2))</f>
        <v/>
      </c>
      <c r="N852" s="18">
        <f>IF(OR(A852&amp;""="",H852="تم التسليم",NOT(ISNUMBER(G852))),"",'الإعدادات'!$B$4-G852)</f>
        <v/>
      </c>
      <c r="O852" s="6">
        <f>IF(A852&amp;""="","",IF(NOT(ISNUMBER(K852)),"خدمة غير مسعّرة",IF(H852="تم التسليم",IF(M852&gt;0,"مسلّم وعليه متبقي",""),IF(N852="","",IF(H852="جاهز",IF(N852&gt;='الإعدادات'!$B$5,"متأخر الاستلام",""),IF(N852&gt;0,"متأخر الغسيل",""))))))</f>
        <v/>
      </c>
      <c r="P852" s="18">
        <f>IF(O852="متأخر الاستلام",COUNTIFS($O$6:$O$1505,"متأخر الاستلام",$N$6:$N$1505,"&gt;"&amp;N852)+COUNTIFS($O$6:O852,"متأخر الاستلام",$N$6:N852,N852),"")</f>
        <v/>
      </c>
    </row>
    <row r="853">
      <c r="A853" s="5" t="n"/>
      <c r="B853" s="13" t="n"/>
      <c r="C853" s="5" t="n"/>
      <c r="D853" s="20" t="n"/>
      <c r="E853" s="5" t="n"/>
      <c r="F853" s="14" t="n"/>
      <c r="G853" s="13" t="n"/>
      <c r="H853" s="5" t="n"/>
      <c r="I853" s="17" t="n"/>
      <c r="J853" s="5" t="n"/>
      <c r="K853" s="19">
        <f>IF(A853&amp;""="","",IFERROR(INDEX('الخدمات'!$B$6:$B$55,MATCH(E853&amp;"",'الخدمات'!$A$6:$A$55,0)),"غير مسعّرة"))</f>
        <v/>
      </c>
      <c r="L853" s="19">
        <f>IF(ISNUMBER(K853),ROUND(N(F853)*K853,2),"")</f>
        <v/>
      </c>
      <c r="M853" s="19">
        <f>IF(L853="","",ROUND(L853-N(I853),2))</f>
        <v/>
      </c>
      <c r="N853" s="18">
        <f>IF(OR(A853&amp;""="",H853="تم التسليم",NOT(ISNUMBER(G853))),"",'الإعدادات'!$B$4-G853)</f>
        <v/>
      </c>
      <c r="O853" s="6">
        <f>IF(A853&amp;""="","",IF(NOT(ISNUMBER(K853)),"خدمة غير مسعّرة",IF(H853="تم التسليم",IF(M853&gt;0,"مسلّم وعليه متبقي",""),IF(N853="","",IF(H853="جاهز",IF(N853&gt;='الإعدادات'!$B$5,"متأخر الاستلام",""),IF(N853&gt;0,"متأخر الغسيل",""))))))</f>
        <v/>
      </c>
      <c r="P853" s="18">
        <f>IF(O853="متأخر الاستلام",COUNTIFS($O$6:$O$1505,"متأخر الاستلام",$N$6:$N$1505,"&gt;"&amp;N853)+COUNTIFS($O$6:O853,"متأخر الاستلام",$N$6:N853,N853),"")</f>
        <v/>
      </c>
    </row>
    <row r="854">
      <c r="A854" s="5" t="n"/>
      <c r="B854" s="13" t="n"/>
      <c r="C854" s="5" t="n"/>
      <c r="D854" s="20" t="n"/>
      <c r="E854" s="5" t="n"/>
      <c r="F854" s="14" t="n"/>
      <c r="G854" s="13" t="n"/>
      <c r="H854" s="5" t="n"/>
      <c r="I854" s="17" t="n"/>
      <c r="J854" s="5" t="n"/>
      <c r="K854" s="19">
        <f>IF(A854&amp;""="","",IFERROR(INDEX('الخدمات'!$B$6:$B$55,MATCH(E854&amp;"",'الخدمات'!$A$6:$A$55,0)),"غير مسعّرة"))</f>
        <v/>
      </c>
      <c r="L854" s="19">
        <f>IF(ISNUMBER(K854),ROUND(N(F854)*K854,2),"")</f>
        <v/>
      </c>
      <c r="M854" s="19">
        <f>IF(L854="","",ROUND(L854-N(I854),2))</f>
        <v/>
      </c>
      <c r="N854" s="18">
        <f>IF(OR(A854&amp;""="",H854="تم التسليم",NOT(ISNUMBER(G854))),"",'الإعدادات'!$B$4-G854)</f>
        <v/>
      </c>
      <c r="O854" s="6">
        <f>IF(A854&amp;""="","",IF(NOT(ISNUMBER(K854)),"خدمة غير مسعّرة",IF(H854="تم التسليم",IF(M854&gt;0,"مسلّم وعليه متبقي",""),IF(N854="","",IF(H854="جاهز",IF(N854&gt;='الإعدادات'!$B$5,"متأخر الاستلام",""),IF(N854&gt;0,"متأخر الغسيل",""))))))</f>
        <v/>
      </c>
      <c r="P854" s="18">
        <f>IF(O854="متأخر الاستلام",COUNTIFS($O$6:$O$1505,"متأخر الاستلام",$N$6:$N$1505,"&gt;"&amp;N854)+COUNTIFS($O$6:O854,"متأخر الاستلام",$N$6:N854,N854),"")</f>
        <v/>
      </c>
    </row>
    <row r="855">
      <c r="A855" s="5" t="n"/>
      <c r="B855" s="13" t="n"/>
      <c r="C855" s="5" t="n"/>
      <c r="D855" s="20" t="n"/>
      <c r="E855" s="5" t="n"/>
      <c r="F855" s="14" t="n"/>
      <c r="G855" s="13" t="n"/>
      <c r="H855" s="5" t="n"/>
      <c r="I855" s="17" t="n"/>
      <c r="J855" s="5" t="n"/>
      <c r="K855" s="19">
        <f>IF(A855&amp;""="","",IFERROR(INDEX('الخدمات'!$B$6:$B$55,MATCH(E855&amp;"",'الخدمات'!$A$6:$A$55,0)),"غير مسعّرة"))</f>
        <v/>
      </c>
      <c r="L855" s="19">
        <f>IF(ISNUMBER(K855),ROUND(N(F855)*K855,2),"")</f>
        <v/>
      </c>
      <c r="M855" s="19">
        <f>IF(L855="","",ROUND(L855-N(I855),2))</f>
        <v/>
      </c>
      <c r="N855" s="18">
        <f>IF(OR(A855&amp;""="",H855="تم التسليم",NOT(ISNUMBER(G855))),"",'الإعدادات'!$B$4-G855)</f>
        <v/>
      </c>
      <c r="O855" s="6">
        <f>IF(A855&amp;""="","",IF(NOT(ISNUMBER(K855)),"خدمة غير مسعّرة",IF(H855="تم التسليم",IF(M855&gt;0,"مسلّم وعليه متبقي",""),IF(N855="","",IF(H855="جاهز",IF(N855&gt;='الإعدادات'!$B$5,"متأخر الاستلام",""),IF(N855&gt;0,"متأخر الغسيل",""))))))</f>
        <v/>
      </c>
      <c r="P855" s="18">
        <f>IF(O855="متأخر الاستلام",COUNTIFS($O$6:$O$1505,"متأخر الاستلام",$N$6:$N$1505,"&gt;"&amp;N855)+COUNTIFS($O$6:O855,"متأخر الاستلام",$N$6:N855,N855),"")</f>
        <v/>
      </c>
    </row>
    <row r="856">
      <c r="A856" s="5" t="n"/>
      <c r="B856" s="13" t="n"/>
      <c r="C856" s="5" t="n"/>
      <c r="D856" s="20" t="n"/>
      <c r="E856" s="5" t="n"/>
      <c r="F856" s="14" t="n"/>
      <c r="G856" s="13" t="n"/>
      <c r="H856" s="5" t="n"/>
      <c r="I856" s="17" t="n"/>
      <c r="J856" s="5" t="n"/>
      <c r="K856" s="19">
        <f>IF(A856&amp;""="","",IFERROR(INDEX('الخدمات'!$B$6:$B$55,MATCH(E856&amp;"",'الخدمات'!$A$6:$A$55,0)),"غير مسعّرة"))</f>
        <v/>
      </c>
      <c r="L856" s="19">
        <f>IF(ISNUMBER(K856),ROUND(N(F856)*K856,2),"")</f>
        <v/>
      </c>
      <c r="M856" s="19">
        <f>IF(L856="","",ROUND(L856-N(I856),2))</f>
        <v/>
      </c>
      <c r="N856" s="18">
        <f>IF(OR(A856&amp;""="",H856="تم التسليم",NOT(ISNUMBER(G856))),"",'الإعدادات'!$B$4-G856)</f>
        <v/>
      </c>
      <c r="O856" s="6">
        <f>IF(A856&amp;""="","",IF(NOT(ISNUMBER(K856)),"خدمة غير مسعّرة",IF(H856="تم التسليم",IF(M856&gt;0,"مسلّم وعليه متبقي",""),IF(N856="","",IF(H856="جاهز",IF(N856&gt;='الإعدادات'!$B$5,"متأخر الاستلام",""),IF(N856&gt;0,"متأخر الغسيل",""))))))</f>
        <v/>
      </c>
      <c r="P856" s="18">
        <f>IF(O856="متأخر الاستلام",COUNTIFS($O$6:$O$1505,"متأخر الاستلام",$N$6:$N$1505,"&gt;"&amp;N856)+COUNTIFS($O$6:O856,"متأخر الاستلام",$N$6:N856,N856),"")</f>
        <v/>
      </c>
    </row>
    <row r="857">
      <c r="A857" s="5" t="n"/>
      <c r="B857" s="13" t="n"/>
      <c r="C857" s="5" t="n"/>
      <c r="D857" s="20" t="n"/>
      <c r="E857" s="5" t="n"/>
      <c r="F857" s="14" t="n"/>
      <c r="G857" s="13" t="n"/>
      <c r="H857" s="5" t="n"/>
      <c r="I857" s="17" t="n"/>
      <c r="J857" s="5" t="n"/>
      <c r="K857" s="19">
        <f>IF(A857&amp;""="","",IFERROR(INDEX('الخدمات'!$B$6:$B$55,MATCH(E857&amp;"",'الخدمات'!$A$6:$A$55,0)),"غير مسعّرة"))</f>
        <v/>
      </c>
      <c r="L857" s="19">
        <f>IF(ISNUMBER(K857),ROUND(N(F857)*K857,2),"")</f>
        <v/>
      </c>
      <c r="M857" s="19">
        <f>IF(L857="","",ROUND(L857-N(I857),2))</f>
        <v/>
      </c>
      <c r="N857" s="18">
        <f>IF(OR(A857&amp;""="",H857="تم التسليم",NOT(ISNUMBER(G857))),"",'الإعدادات'!$B$4-G857)</f>
        <v/>
      </c>
      <c r="O857" s="6">
        <f>IF(A857&amp;""="","",IF(NOT(ISNUMBER(K857)),"خدمة غير مسعّرة",IF(H857="تم التسليم",IF(M857&gt;0,"مسلّم وعليه متبقي",""),IF(N857="","",IF(H857="جاهز",IF(N857&gt;='الإعدادات'!$B$5,"متأخر الاستلام",""),IF(N857&gt;0,"متأخر الغسيل",""))))))</f>
        <v/>
      </c>
      <c r="P857" s="18">
        <f>IF(O857="متأخر الاستلام",COUNTIFS($O$6:$O$1505,"متأخر الاستلام",$N$6:$N$1505,"&gt;"&amp;N857)+COUNTIFS($O$6:O857,"متأخر الاستلام",$N$6:N857,N857),"")</f>
        <v/>
      </c>
    </row>
    <row r="858">
      <c r="A858" s="5" t="n"/>
      <c r="B858" s="13" t="n"/>
      <c r="C858" s="5" t="n"/>
      <c r="D858" s="20" t="n"/>
      <c r="E858" s="5" t="n"/>
      <c r="F858" s="14" t="n"/>
      <c r="G858" s="13" t="n"/>
      <c r="H858" s="5" t="n"/>
      <c r="I858" s="17" t="n"/>
      <c r="J858" s="5" t="n"/>
      <c r="K858" s="19">
        <f>IF(A858&amp;""="","",IFERROR(INDEX('الخدمات'!$B$6:$B$55,MATCH(E858&amp;"",'الخدمات'!$A$6:$A$55,0)),"غير مسعّرة"))</f>
        <v/>
      </c>
      <c r="L858" s="19">
        <f>IF(ISNUMBER(K858),ROUND(N(F858)*K858,2),"")</f>
        <v/>
      </c>
      <c r="M858" s="19">
        <f>IF(L858="","",ROUND(L858-N(I858),2))</f>
        <v/>
      </c>
      <c r="N858" s="18">
        <f>IF(OR(A858&amp;""="",H858="تم التسليم",NOT(ISNUMBER(G858))),"",'الإعدادات'!$B$4-G858)</f>
        <v/>
      </c>
      <c r="O858" s="6">
        <f>IF(A858&amp;""="","",IF(NOT(ISNUMBER(K858)),"خدمة غير مسعّرة",IF(H858="تم التسليم",IF(M858&gt;0,"مسلّم وعليه متبقي",""),IF(N858="","",IF(H858="جاهز",IF(N858&gt;='الإعدادات'!$B$5,"متأخر الاستلام",""),IF(N858&gt;0,"متأخر الغسيل",""))))))</f>
        <v/>
      </c>
      <c r="P858" s="18">
        <f>IF(O858="متأخر الاستلام",COUNTIFS($O$6:$O$1505,"متأخر الاستلام",$N$6:$N$1505,"&gt;"&amp;N858)+COUNTIFS($O$6:O858,"متأخر الاستلام",$N$6:N858,N858),"")</f>
        <v/>
      </c>
    </row>
    <row r="859">
      <c r="A859" s="5" t="n"/>
      <c r="B859" s="13" t="n"/>
      <c r="C859" s="5" t="n"/>
      <c r="D859" s="20" t="n"/>
      <c r="E859" s="5" t="n"/>
      <c r="F859" s="14" t="n"/>
      <c r="G859" s="13" t="n"/>
      <c r="H859" s="5" t="n"/>
      <c r="I859" s="17" t="n"/>
      <c r="J859" s="5" t="n"/>
      <c r="K859" s="19">
        <f>IF(A859&amp;""="","",IFERROR(INDEX('الخدمات'!$B$6:$B$55,MATCH(E859&amp;"",'الخدمات'!$A$6:$A$55,0)),"غير مسعّرة"))</f>
        <v/>
      </c>
      <c r="L859" s="19">
        <f>IF(ISNUMBER(K859),ROUND(N(F859)*K859,2),"")</f>
        <v/>
      </c>
      <c r="M859" s="19">
        <f>IF(L859="","",ROUND(L859-N(I859),2))</f>
        <v/>
      </c>
      <c r="N859" s="18">
        <f>IF(OR(A859&amp;""="",H859="تم التسليم",NOT(ISNUMBER(G859))),"",'الإعدادات'!$B$4-G859)</f>
        <v/>
      </c>
      <c r="O859" s="6">
        <f>IF(A859&amp;""="","",IF(NOT(ISNUMBER(K859)),"خدمة غير مسعّرة",IF(H859="تم التسليم",IF(M859&gt;0,"مسلّم وعليه متبقي",""),IF(N859="","",IF(H859="جاهز",IF(N859&gt;='الإعدادات'!$B$5,"متأخر الاستلام",""),IF(N859&gt;0,"متأخر الغسيل",""))))))</f>
        <v/>
      </c>
      <c r="P859" s="18">
        <f>IF(O859="متأخر الاستلام",COUNTIFS($O$6:$O$1505,"متأخر الاستلام",$N$6:$N$1505,"&gt;"&amp;N859)+COUNTIFS($O$6:O859,"متأخر الاستلام",$N$6:N859,N859),"")</f>
        <v/>
      </c>
    </row>
    <row r="860">
      <c r="A860" s="5" t="n"/>
      <c r="B860" s="13" t="n"/>
      <c r="C860" s="5" t="n"/>
      <c r="D860" s="20" t="n"/>
      <c r="E860" s="5" t="n"/>
      <c r="F860" s="14" t="n"/>
      <c r="G860" s="13" t="n"/>
      <c r="H860" s="5" t="n"/>
      <c r="I860" s="17" t="n"/>
      <c r="J860" s="5" t="n"/>
      <c r="K860" s="19">
        <f>IF(A860&amp;""="","",IFERROR(INDEX('الخدمات'!$B$6:$B$55,MATCH(E860&amp;"",'الخدمات'!$A$6:$A$55,0)),"غير مسعّرة"))</f>
        <v/>
      </c>
      <c r="L860" s="19">
        <f>IF(ISNUMBER(K860),ROUND(N(F860)*K860,2),"")</f>
        <v/>
      </c>
      <c r="M860" s="19">
        <f>IF(L860="","",ROUND(L860-N(I860),2))</f>
        <v/>
      </c>
      <c r="N860" s="18">
        <f>IF(OR(A860&amp;""="",H860="تم التسليم",NOT(ISNUMBER(G860))),"",'الإعدادات'!$B$4-G860)</f>
        <v/>
      </c>
      <c r="O860" s="6">
        <f>IF(A860&amp;""="","",IF(NOT(ISNUMBER(K860)),"خدمة غير مسعّرة",IF(H860="تم التسليم",IF(M860&gt;0,"مسلّم وعليه متبقي",""),IF(N860="","",IF(H860="جاهز",IF(N860&gt;='الإعدادات'!$B$5,"متأخر الاستلام",""),IF(N860&gt;0,"متأخر الغسيل",""))))))</f>
        <v/>
      </c>
      <c r="P860" s="18">
        <f>IF(O860="متأخر الاستلام",COUNTIFS($O$6:$O$1505,"متأخر الاستلام",$N$6:$N$1505,"&gt;"&amp;N860)+COUNTIFS($O$6:O860,"متأخر الاستلام",$N$6:N860,N860),"")</f>
        <v/>
      </c>
    </row>
    <row r="861">
      <c r="A861" s="5" t="n"/>
      <c r="B861" s="13" t="n"/>
      <c r="C861" s="5" t="n"/>
      <c r="D861" s="20" t="n"/>
      <c r="E861" s="5" t="n"/>
      <c r="F861" s="14" t="n"/>
      <c r="G861" s="13" t="n"/>
      <c r="H861" s="5" t="n"/>
      <c r="I861" s="17" t="n"/>
      <c r="J861" s="5" t="n"/>
      <c r="K861" s="19">
        <f>IF(A861&amp;""="","",IFERROR(INDEX('الخدمات'!$B$6:$B$55,MATCH(E861&amp;"",'الخدمات'!$A$6:$A$55,0)),"غير مسعّرة"))</f>
        <v/>
      </c>
      <c r="L861" s="19">
        <f>IF(ISNUMBER(K861),ROUND(N(F861)*K861,2),"")</f>
        <v/>
      </c>
      <c r="M861" s="19">
        <f>IF(L861="","",ROUND(L861-N(I861),2))</f>
        <v/>
      </c>
      <c r="N861" s="18">
        <f>IF(OR(A861&amp;""="",H861="تم التسليم",NOT(ISNUMBER(G861))),"",'الإعدادات'!$B$4-G861)</f>
        <v/>
      </c>
      <c r="O861" s="6">
        <f>IF(A861&amp;""="","",IF(NOT(ISNUMBER(K861)),"خدمة غير مسعّرة",IF(H861="تم التسليم",IF(M861&gt;0,"مسلّم وعليه متبقي",""),IF(N861="","",IF(H861="جاهز",IF(N861&gt;='الإعدادات'!$B$5,"متأخر الاستلام",""),IF(N861&gt;0,"متأخر الغسيل",""))))))</f>
        <v/>
      </c>
      <c r="P861" s="18">
        <f>IF(O861="متأخر الاستلام",COUNTIFS($O$6:$O$1505,"متأخر الاستلام",$N$6:$N$1505,"&gt;"&amp;N861)+COUNTIFS($O$6:O861,"متأخر الاستلام",$N$6:N861,N861),"")</f>
        <v/>
      </c>
    </row>
    <row r="862">
      <c r="A862" s="5" t="n"/>
      <c r="B862" s="13" t="n"/>
      <c r="C862" s="5" t="n"/>
      <c r="D862" s="20" t="n"/>
      <c r="E862" s="5" t="n"/>
      <c r="F862" s="14" t="n"/>
      <c r="G862" s="13" t="n"/>
      <c r="H862" s="5" t="n"/>
      <c r="I862" s="17" t="n"/>
      <c r="J862" s="5" t="n"/>
      <c r="K862" s="19">
        <f>IF(A862&amp;""="","",IFERROR(INDEX('الخدمات'!$B$6:$B$55,MATCH(E862&amp;"",'الخدمات'!$A$6:$A$55,0)),"غير مسعّرة"))</f>
        <v/>
      </c>
      <c r="L862" s="19">
        <f>IF(ISNUMBER(K862),ROUND(N(F862)*K862,2),"")</f>
        <v/>
      </c>
      <c r="M862" s="19">
        <f>IF(L862="","",ROUND(L862-N(I862),2))</f>
        <v/>
      </c>
      <c r="N862" s="18">
        <f>IF(OR(A862&amp;""="",H862="تم التسليم",NOT(ISNUMBER(G862))),"",'الإعدادات'!$B$4-G862)</f>
        <v/>
      </c>
      <c r="O862" s="6">
        <f>IF(A862&amp;""="","",IF(NOT(ISNUMBER(K862)),"خدمة غير مسعّرة",IF(H862="تم التسليم",IF(M862&gt;0,"مسلّم وعليه متبقي",""),IF(N862="","",IF(H862="جاهز",IF(N862&gt;='الإعدادات'!$B$5,"متأخر الاستلام",""),IF(N862&gt;0,"متأخر الغسيل",""))))))</f>
        <v/>
      </c>
      <c r="P862" s="18">
        <f>IF(O862="متأخر الاستلام",COUNTIFS($O$6:$O$1505,"متأخر الاستلام",$N$6:$N$1505,"&gt;"&amp;N862)+COUNTIFS($O$6:O862,"متأخر الاستلام",$N$6:N862,N862),"")</f>
        <v/>
      </c>
    </row>
    <row r="863">
      <c r="A863" s="5" t="n"/>
      <c r="B863" s="13" t="n"/>
      <c r="C863" s="5" t="n"/>
      <c r="D863" s="20" t="n"/>
      <c r="E863" s="5" t="n"/>
      <c r="F863" s="14" t="n"/>
      <c r="G863" s="13" t="n"/>
      <c r="H863" s="5" t="n"/>
      <c r="I863" s="17" t="n"/>
      <c r="J863" s="5" t="n"/>
      <c r="K863" s="19">
        <f>IF(A863&amp;""="","",IFERROR(INDEX('الخدمات'!$B$6:$B$55,MATCH(E863&amp;"",'الخدمات'!$A$6:$A$55,0)),"غير مسعّرة"))</f>
        <v/>
      </c>
      <c r="L863" s="19">
        <f>IF(ISNUMBER(K863),ROUND(N(F863)*K863,2),"")</f>
        <v/>
      </c>
      <c r="M863" s="19">
        <f>IF(L863="","",ROUND(L863-N(I863),2))</f>
        <v/>
      </c>
      <c r="N863" s="18">
        <f>IF(OR(A863&amp;""="",H863="تم التسليم",NOT(ISNUMBER(G863))),"",'الإعدادات'!$B$4-G863)</f>
        <v/>
      </c>
      <c r="O863" s="6">
        <f>IF(A863&amp;""="","",IF(NOT(ISNUMBER(K863)),"خدمة غير مسعّرة",IF(H863="تم التسليم",IF(M863&gt;0,"مسلّم وعليه متبقي",""),IF(N863="","",IF(H863="جاهز",IF(N863&gt;='الإعدادات'!$B$5,"متأخر الاستلام",""),IF(N863&gt;0,"متأخر الغسيل",""))))))</f>
        <v/>
      </c>
      <c r="P863" s="18">
        <f>IF(O863="متأخر الاستلام",COUNTIFS($O$6:$O$1505,"متأخر الاستلام",$N$6:$N$1505,"&gt;"&amp;N863)+COUNTIFS($O$6:O863,"متأخر الاستلام",$N$6:N863,N863),"")</f>
        <v/>
      </c>
    </row>
    <row r="864">
      <c r="A864" s="5" t="n"/>
      <c r="B864" s="13" t="n"/>
      <c r="C864" s="5" t="n"/>
      <c r="D864" s="20" t="n"/>
      <c r="E864" s="5" t="n"/>
      <c r="F864" s="14" t="n"/>
      <c r="G864" s="13" t="n"/>
      <c r="H864" s="5" t="n"/>
      <c r="I864" s="17" t="n"/>
      <c r="J864" s="5" t="n"/>
      <c r="K864" s="19">
        <f>IF(A864&amp;""="","",IFERROR(INDEX('الخدمات'!$B$6:$B$55,MATCH(E864&amp;"",'الخدمات'!$A$6:$A$55,0)),"غير مسعّرة"))</f>
        <v/>
      </c>
      <c r="L864" s="19">
        <f>IF(ISNUMBER(K864),ROUND(N(F864)*K864,2),"")</f>
        <v/>
      </c>
      <c r="M864" s="19">
        <f>IF(L864="","",ROUND(L864-N(I864),2))</f>
        <v/>
      </c>
      <c r="N864" s="18">
        <f>IF(OR(A864&amp;""="",H864="تم التسليم",NOT(ISNUMBER(G864))),"",'الإعدادات'!$B$4-G864)</f>
        <v/>
      </c>
      <c r="O864" s="6">
        <f>IF(A864&amp;""="","",IF(NOT(ISNUMBER(K864)),"خدمة غير مسعّرة",IF(H864="تم التسليم",IF(M864&gt;0,"مسلّم وعليه متبقي",""),IF(N864="","",IF(H864="جاهز",IF(N864&gt;='الإعدادات'!$B$5,"متأخر الاستلام",""),IF(N864&gt;0,"متأخر الغسيل",""))))))</f>
        <v/>
      </c>
      <c r="P864" s="18">
        <f>IF(O864="متأخر الاستلام",COUNTIFS($O$6:$O$1505,"متأخر الاستلام",$N$6:$N$1505,"&gt;"&amp;N864)+COUNTIFS($O$6:O864,"متأخر الاستلام",$N$6:N864,N864),"")</f>
        <v/>
      </c>
    </row>
    <row r="865">
      <c r="A865" s="5" t="n"/>
      <c r="B865" s="13" t="n"/>
      <c r="C865" s="5" t="n"/>
      <c r="D865" s="20" t="n"/>
      <c r="E865" s="5" t="n"/>
      <c r="F865" s="14" t="n"/>
      <c r="G865" s="13" t="n"/>
      <c r="H865" s="5" t="n"/>
      <c r="I865" s="17" t="n"/>
      <c r="J865" s="5" t="n"/>
      <c r="K865" s="19">
        <f>IF(A865&amp;""="","",IFERROR(INDEX('الخدمات'!$B$6:$B$55,MATCH(E865&amp;"",'الخدمات'!$A$6:$A$55,0)),"غير مسعّرة"))</f>
        <v/>
      </c>
      <c r="L865" s="19">
        <f>IF(ISNUMBER(K865),ROUND(N(F865)*K865,2),"")</f>
        <v/>
      </c>
      <c r="M865" s="19">
        <f>IF(L865="","",ROUND(L865-N(I865),2))</f>
        <v/>
      </c>
      <c r="N865" s="18">
        <f>IF(OR(A865&amp;""="",H865="تم التسليم",NOT(ISNUMBER(G865))),"",'الإعدادات'!$B$4-G865)</f>
        <v/>
      </c>
      <c r="O865" s="6">
        <f>IF(A865&amp;""="","",IF(NOT(ISNUMBER(K865)),"خدمة غير مسعّرة",IF(H865="تم التسليم",IF(M865&gt;0,"مسلّم وعليه متبقي",""),IF(N865="","",IF(H865="جاهز",IF(N865&gt;='الإعدادات'!$B$5,"متأخر الاستلام",""),IF(N865&gt;0,"متأخر الغسيل",""))))))</f>
        <v/>
      </c>
      <c r="P865" s="18">
        <f>IF(O865="متأخر الاستلام",COUNTIFS($O$6:$O$1505,"متأخر الاستلام",$N$6:$N$1505,"&gt;"&amp;N865)+COUNTIFS($O$6:O865,"متأخر الاستلام",$N$6:N865,N865),"")</f>
        <v/>
      </c>
    </row>
    <row r="866">
      <c r="A866" s="5" t="n"/>
      <c r="B866" s="13" t="n"/>
      <c r="C866" s="5" t="n"/>
      <c r="D866" s="20" t="n"/>
      <c r="E866" s="5" t="n"/>
      <c r="F866" s="14" t="n"/>
      <c r="G866" s="13" t="n"/>
      <c r="H866" s="5" t="n"/>
      <c r="I866" s="17" t="n"/>
      <c r="J866" s="5" t="n"/>
      <c r="K866" s="19">
        <f>IF(A866&amp;""="","",IFERROR(INDEX('الخدمات'!$B$6:$B$55,MATCH(E866&amp;"",'الخدمات'!$A$6:$A$55,0)),"غير مسعّرة"))</f>
        <v/>
      </c>
      <c r="L866" s="19">
        <f>IF(ISNUMBER(K866),ROUND(N(F866)*K866,2),"")</f>
        <v/>
      </c>
      <c r="M866" s="19">
        <f>IF(L866="","",ROUND(L866-N(I866),2))</f>
        <v/>
      </c>
      <c r="N866" s="18">
        <f>IF(OR(A866&amp;""="",H866="تم التسليم",NOT(ISNUMBER(G866))),"",'الإعدادات'!$B$4-G866)</f>
        <v/>
      </c>
      <c r="O866" s="6">
        <f>IF(A866&amp;""="","",IF(NOT(ISNUMBER(K866)),"خدمة غير مسعّرة",IF(H866="تم التسليم",IF(M866&gt;0,"مسلّم وعليه متبقي",""),IF(N866="","",IF(H866="جاهز",IF(N866&gt;='الإعدادات'!$B$5,"متأخر الاستلام",""),IF(N866&gt;0,"متأخر الغسيل",""))))))</f>
        <v/>
      </c>
      <c r="P866" s="18">
        <f>IF(O866="متأخر الاستلام",COUNTIFS($O$6:$O$1505,"متأخر الاستلام",$N$6:$N$1505,"&gt;"&amp;N866)+COUNTIFS($O$6:O866,"متأخر الاستلام",$N$6:N866,N866),"")</f>
        <v/>
      </c>
    </row>
    <row r="867">
      <c r="A867" s="5" t="n"/>
      <c r="B867" s="13" t="n"/>
      <c r="C867" s="5" t="n"/>
      <c r="D867" s="20" t="n"/>
      <c r="E867" s="5" t="n"/>
      <c r="F867" s="14" t="n"/>
      <c r="G867" s="13" t="n"/>
      <c r="H867" s="5" t="n"/>
      <c r="I867" s="17" t="n"/>
      <c r="J867" s="5" t="n"/>
      <c r="K867" s="19">
        <f>IF(A867&amp;""="","",IFERROR(INDEX('الخدمات'!$B$6:$B$55,MATCH(E867&amp;"",'الخدمات'!$A$6:$A$55,0)),"غير مسعّرة"))</f>
        <v/>
      </c>
      <c r="L867" s="19">
        <f>IF(ISNUMBER(K867),ROUND(N(F867)*K867,2),"")</f>
        <v/>
      </c>
      <c r="M867" s="19">
        <f>IF(L867="","",ROUND(L867-N(I867),2))</f>
        <v/>
      </c>
      <c r="N867" s="18">
        <f>IF(OR(A867&amp;""="",H867="تم التسليم",NOT(ISNUMBER(G867))),"",'الإعدادات'!$B$4-G867)</f>
        <v/>
      </c>
      <c r="O867" s="6">
        <f>IF(A867&amp;""="","",IF(NOT(ISNUMBER(K867)),"خدمة غير مسعّرة",IF(H867="تم التسليم",IF(M867&gt;0,"مسلّم وعليه متبقي",""),IF(N867="","",IF(H867="جاهز",IF(N867&gt;='الإعدادات'!$B$5,"متأخر الاستلام",""),IF(N867&gt;0,"متأخر الغسيل",""))))))</f>
        <v/>
      </c>
      <c r="P867" s="18">
        <f>IF(O867="متأخر الاستلام",COUNTIFS($O$6:$O$1505,"متأخر الاستلام",$N$6:$N$1505,"&gt;"&amp;N867)+COUNTIFS($O$6:O867,"متأخر الاستلام",$N$6:N867,N867),"")</f>
        <v/>
      </c>
    </row>
    <row r="868">
      <c r="A868" s="5" t="n"/>
      <c r="B868" s="13" t="n"/>
      <c r="C868" s="5" t="n"/>
      <c r="D868" s="20" t="n"/>
      <c r="E868" s="5" t="n"/>
      <c r="F868" s="14" t="n"/>
      <c r="G868" s="13" t="n"/>
      <c r="H868" s="5" t="n"/>
      <c r="I868" s="17" t="n"/>
      <c r="J868" s="5" t="n"/>
      <c r="K868" s="19">
        <f>IF(A868&amp;""="","",IFERROR(INDEX('الخدمات'!$B$6:$B$55,MATCH(E868&amp;"",'الخدمات'!$A$6:$A$55,0)),"غير مسعّرة"))</f>
        <v/>
      </c>
      <c r="L868" s="19">
        <f>IF(ISNUMBER(K868),ROUND(N(F868)*K868,2),"")</f>
        <v/>
      </c>
      <c r="M868" s="19">
        <f>IF(L868="","",ROUND(L868-N(I868),2))</f>
        <v/>
      </c>
      <c r="N868" s="18">
        <f>IF(OR(A868&amp;""="",H868="تم التسليم",NOT(ISNUMBER(G868))),"",'الإعدادات'!$B$4-G868)</f>
        <v/>
      </c>
      <c r="O868" s="6">
        <f>IF(A868&amp;""="","",IF(NOT(ISNUMBER(K868)),"خدمة غير مسعّرة",IF(H868="تم التسليم",IF(M868&gt;0,"مسلّم وعليه متبقي",""),IF(N868="","",IF(H868="جاهز",IF(N868&gt;='الإعدادات'!$B$5,"متأخر الاستلام",""),IF(N868&gt;0,"متأخر الغسيل",""))))))</f>
        <v/>
      </c>
      <c r="P868" s="18">
        <f>IF(O868="متأخر الاستلام",COUNTIFS($O$6:$O$1505,"متأخر الاستلام",$N$6:$N$1505,"&gt;"&amp;N868)+COUNTIFS($O$6:O868,"متأخر الاستلام",$N$6:N868,N868),"")</f>
        <v/>
      </c>
    </row>
    <row r="869">
      <c r="A869" s="5" t="n"/>
      <c r="B869" s="13" t="n"/>
      <c r="C869" s="5" t="n"/>
      <c r="D869" s="20" t="n"/>
      <c r="E869" s="5" t="n"/>
      <c r="F869" s="14" t="n"/>
      <c r="G869" s="13" t="n"/>
      <c r="H869" s="5" t="n"/>
      <c r="I869" s="17" t="n"/>
      <c r="J869" s="5" t="n"/>
      <c r="K869" s="19">
        <f>IF(A869&amp;""="","",IFERROR(INDEX('الخدمات'!$B$6:$B$55,MATCH(E869&amp;"",'الخدمات'!$A$6:$A$55,0)),"غير مسعّرة"))</f>
        <v/>
      </c>
      <c r="L869" s="19">
        <f>IF(ISNUMBER(K869),ROUND(N(F869)*K869,2),"")</f>
        <v/>
      </c>
      <c r="M869" s="19">
        <f>IF(L869="","",ROUND(L869-N(I869),2))</f>
        <v/>
      </c>
      <c r="N869" s="18">
        <f>IF(OR(A869&amp;""="",H869="تم التسليم",NOT(ISNUMBER(G869))),"",'الإعدادات'!$B$4-G869)</f>
        <v/>
      </c>
      <c r="O869" s="6">
        <f>IF(A869&amp;""="","",IF(NOT(ISNUMBER(K869)),"خدمة غير مسعّرة",IF(H869="تم التسليم",IF(M869&gt;0,"مسلّم وعليه متبقي",""),IF(N869="","",IF(H869="جاهز",IF(N869&gt;='الإعدادات'!$B$5,"متأخر الاستلام",""),IF(N869&gt;0,"متأخر الغسيل",""))))))</f>
        <v/>
      </c>
      <c r="P869" s="18">
        <f>IF(O869="متأخر الاستلام",COUNTIFS($O$6:$O$1505,"متأخر الاستلام",$N$6:$N$1505,"&gt;"&amp;N869)+COUNTIFS($O$6:O869,"متأخر الاستلام",$N$6:N869,N869),"")</f>
        <v/>
      </c>
    </row>
    <row r="870">
      <c r="A870" s="5" t="n"/>
      <c r="B870" s="13" t="n"/>
      <c r="C870" s="5" t="n"/>
      <c r="D870" s="20" t="n"/>
      <c r="E870" s="5" t="n"/>
      <c r="F870" s="14" t="n"/>
      <c r="G870" s="13" t="n"/>
      <c r="H870" s="5" t="n"/>
      <c r="I870" s="17" t="n"/>
      <c r="J870" s="5" t="n"/>
      <c r="K870" s="19">
        <f>IF(A870&amp;""="","",IFERROR(INDEX('الخدمات'!$B$6:$B$55,MATCH(E870&amp;"",'الخدمات'!$A$6:$A$55,0)),"غير مسعّرة"))</f>
        <v/>
      </c>
      <c r="L870" s="19">
        <f>IF(ISNUMBER(K870),ROUND(N(F870)*K870,2),"")</f>
        <v/>
      </c>
      <c r="M870" s="19">
        <f>IF(L870="","",ROUND(L870-N(I870),2))</f>
        <v/>
      </c>
      <c r="N870" s="18">
        <f>IF(OR(A870&amp;""="",H870="تم التسليم",NOT(ISNUMBER(G870))),"",'الإعدادات'!$B$4-G870)</f>
        <v/>
      </c>
      <c r="O870" s="6">
        <f>IF(A870&amp;""="","",IF(NOT(ISNUMBER(K870)),"خدمة غير مسعّرة",IF(H870="تم التسليم",IF(M870&gt;0,"مسلّم وعليه متبقي",""),IF(N870="","",IF(H870="جاهز",IF(N870&gt;='الإعدادات'!$B$5,"متأخر الاستلام",""),IF(N870&gt;0,"متأخر الغسيل",""))))))</f>
        <v/>
      </c>
      <c r="P870" s="18">
        <f>IF(O870="متأخر الاستلام",COUNTIFS($O$6:$O$1505,"متأخر الاستلام",$N$6:$N$1505,"&gt;"&amp;N870)+COUNTIFS($O$6:O870,"متأخر الاستلام",$N$6:N870,N870),"")</f>
        <v/>
      </c>
    </row>
    <row r="871">
      <c r="A871" s="5" t="n"/>
      <c r="B871" s="13" t="n"/>
      <c r="C871" s="5" t="n"/>
      <c r="D871" s="20" t="n"/>
      <c r="E871" s="5" t="n"/>
      <c r="F871" s="14" t="n"/>
      <c r="G871" s="13" t="n"/>
      <c r="H871" s="5" t="n"/>
      <c r="I871" s="17" t="n"/>
      <c r="J871" s="5" t="n"/>
      <c r="K871" s="19">
        <f>IF(A871&amp;""="","",IFERROR(INDEX('الخدمات'!$B$6:$B$55,MATCH(E871&amp;"",'الخدمات'!$A$6:$A$55,0)),"غير مسعّرة"))</f>
        <v/>
      </c>
      <c r="L871" s="19">
        <f>IF(ISNUMBER(K871),ROUND(N(F871)*K871,2),"")</f>
        <v/>
      </c>
      <c r="M871" s="19">
        <f>IF(L871="","",ROUND(L871-N(I871),2))</f>
        <v/>
      </c>
      <c r="N871" s="18">
        <f>IF(OR(A871&amp;""="",H871="تم التسليم",NOT(ISNUMBER(G871))),"",'الإعدادات'!$B$4-G871)</f>
        <v/>
      </c>
      <c r="O871" s="6">
        <f>IF(A871&amp;""="","",IF(NOT(ISNUMBER(K871)),"خدمة غير مسعّرة",IF(H871="تم التسليم",IF(M871&gt;0,"مسلّم وعليه متبقي",""),IF(N871="","",IF(H871="جاهز",IF(N871&gt;='الإعدادات'!$B$5,"متأخر الاستلام",""),IF(N871&gt;0,"متأخر الغسيل",""))))))</f>
        <v/>
      </c>
      <c r="P871" s="18">
        <f>IF(O871="متأخر الاستلام",COUNTIFS($O$6:$O$1505,"متأخر الاستلام",$N$6:$N$1505,"&gt;"&amp;N871)+COUNTIFS($O$6:O871,"متأخر الاستلام",$N$6:N871,N871),"")</f>
        <v/>
      </c>
    </row>
    <row r="872">
      <c r="A872" s="5" t="n"/>
      <c r="B872" s="13" t="n"/>
      <c r="C872" s="5" t="n"/>
      <c r="D872" s="20" t="n"/>
      <c r="E872" s="5" t="n"/>
      <c r="F872" s="14" t="n"/>
      <c r="G872" s="13" t="n"/>
      <c r="H872" s="5" t="n"/>
      <c r="I872" s="17" t="n"/>
      <c r="J872" s="5" t="n"/>
      <c r="K872" s="19">
        <f>IF(A872&amp;""="","",IFERROR(INDEX('الخدمات'!$B$6:$B$55,MATCH(E872&amp;"",'الخدمات'!$A$6:$A$55,0)),"غير مسعّرة"))</f>
        <v/>
      </c>
      <c r="L872" s="19">
        <f>IF(ISNUMBER(K872),ROUND(N(F872)*K872,2),"")</f>
        <v/>
      </c>
      <c r="M872" s="19">
        <f>IF(L872="","",ROUND(L872-N(I872),2))</f>
        <v/>
      </c>
      <c r="N872" s="18">
        <f>IF(OR(A872&amp;""="",H872="تم التسليم",NOT(ISNUMBER(G872))),"",'الإعدادات'!$B$4-G872)</f>
        <v/>
      </c>
      <c r="O872" s="6">
        <f>IF(A872&amp;""="","",IF(NOT(ISNUMBER(K872)),"خدمة غير مسعّرة",IF(H872="تم التسليم",IF(M872&gt;0,"مسلّم وعليه متبقي",""),IF(N872="","",IF(H872="جاهز",IF(N872&gt;='الإعدادات'!$B$5,"متأخر الاستلام",""),IF(N872&gt;0,"متأخر الغسيل",""))))))</f>
        <v/>
      </c>
      <c r="P872" s="18">
        <f>IF(O872="متأخر الاستلام",COUNTIFS($O$6:$O$1505,"متأخر الاستلام",$N$6:$N$1505,"&gt;"&amp;N872)+COUNTIFS($O$6:O872,"متأخر الاستلام",$N$6:N872,N872),"")</f>
        <v/>
      </c>
    </row>
    <row r="873">
      <c r="A873" s="5" t="n"/>
      <c r="B873" s="13" t="n"/>
      <c r="C873" s="5" t="n"/>
      <c r="D873" s="20" t="n"/>
      <c r="E873" s="5" t="n"/>
      <c r="F873" s="14" t="n"/>
      <c r="G873" s="13" t="n"/>
      <c r="H873" s="5" t="n"/>
      <c r="I873" s="17" t="n"/>
      <c r="J873" s="5" t="n"/>
      <c r="K873" s="19">
        <f>IF(A873&amp;""="","",IFERROR(INDEX('الخدمات'!$B$6:$B$55,MATCH(E873&amp;"",'الخدمات'!$A$6:$A$55,0)),"غير مسعّرة"))</f>
        <v/>
      </c>
      <c r="L873" s="19">
        <f>IF(ISNUMBER(K873),ROUND(N(F873)*K873,2),"")</f>
        <v/>
      </c>
      <c r="M873" s="19">
        <f>IF(L873="","",ROUND(L873-N(I873),2))</f>
        <v/>
      </c>
      <c r="N873" s="18">
        <f>IF(OR(A873&amp;""="",H873="تم التسليم",NOT(ISNUMBER(G873))),"",'الإعدادات'!$B$4-G873)</f>
        <v/>
      </c>
      <c r="O873" s="6">
        <f>IF(A873&amp;""="","",IF(NOT(ISNUMBER(K873)),"خدمة غير مسعّرة",IF(H873="تم التسليم",IF(M873&gt;0,"مسلّم وعليه متبقي",""),IF(N873="","",IF(H873="جاهز",IF(N873&gt;='الإعدادات'!$B$5,"متأخر الاستلام",""),IF(N873&gt;0,"متأخر الغسيل",""))))))</f>
        <v/>
      </c>
      <c r="P873" s="18">
        <f>IF(O873="متأخر الاستلام",COUNTIFS($O$6:$O$1505,"متأخر الاستلام",$N$6:$N$1505,"&gt;"&amp;N873)+COUNTIFS($O$6:O873,"متأخر الاستلام",$N$6:N873,N873),"")</f>
        <v/>
      </c>
    </row>
    <row r="874">
      <c r="A874" s="5" t="n"/>
      <c r="B874" s="13" t="n"/>
      <c r="C874" s="5" t="n"/>
      <c r="D874" s="20" t="n"/>
      <c r="E874" s="5" t="n"/>
      <c r="F874" s="14" t="n"/>
      <c r="G874" s="13" t="n"/>
      <c r="H874" s="5" t="n"/>
      <c r="I874" s="17" t="n"/>
      <c r="J874" s="5" t="n"/>
      <c r="K874" s="19">
        <f>IF(A874&amp;""="","",IFERROR(INDEX('الخدمات'!$B$6:$B$55,MATCH(E874&amp;"",'الخدمات'!$A$6:$A$55,0)),"غير مسعّرة"))</f>
        <v/>
      </c>
      <c r="L874" s="19">
        <f>IF(ISNUMBER(K874),ROUND(N(F874)*K874,2),"")</f>
        <v/>
      </c>
      <c r="M874" s="19">
        <f>IF(L874="","",ROUND(L874-N(I874),2))</f>
        <v/>
      </c>
      <c r="N874" s="18">
        <f>IF(OR(A874&amp;""="",H874="تم التسليم",NOT(ISNUMBER(G874))),"",'الإعدادات'!$B$4-G874)</f>
        <v/>
      </c>
      <c r="O874" s="6">
        <f>IF(A874&amp;""="","",IF(NOT(ISNUMBER(K874)),"خدمة غير مسعّرة",IF(H874="تم التسليم",IF(M874&gt;0,"مسلّم وعليه متبقي",""),IF(N874="","",IF(H874="جاهز",IF(N874&gt;='الإعدادات'!$B$5,"متأخر الاستلام",""),IF(N874&gt;0,"متأخر الغسيل",""))))))</f>
        <v/>
      </c>
      <c r="P874" s="18">
        <f>IF(O874="متأخر الاستلام",COUNTIFS($O$6:$O$1505,"متأخر الاستلام",$N$6:$N$1505,"&gt;"&amp;N874)+COUNTIFS($O$6:O874,"متأخر الاستلام",$N$6:N874,N874),"")</f>
        <v/>
      </c>
    </row>
    <row r="875">
      <c r="A875" s="5" t="n"/>
      <c r="B875" s="13" t="n"/>
      <c r="C875" s="5" t="n"/>
      <c r="D875" s="20" t="n"/>
      <c r="E875" s="5" t="n"/>
      <c r="F875" s="14" t="n"/>
      <c r="G875" s="13" t="n"/>
      <c r="H875" s="5" t="n"/>
      <c r="I875" s="17" t="n"/>
      <c r="J875" s="5" t="n"/>
      <c r="K875" s="19">
        <f>IF(A875&amp;""="","",IFERROR(INDEX('الخدمات'!$B$6:$B$55,MATCH(E875&amp;"",'الخدمات'!$A$6:$A$55,0)),"غير مسعّرة"))</f>
        <v/>
      </c>
      <c r="L875" s="19">
        <f>IF(ISNUMBER(K875),ROUND(N(F875)*K875,2),"")</f>
        <v/>
      </c>
      <c r="M875" s="19">
        <f>IF(L875="","",ROUND(L875-N(I875),2))</f>
        <v/>
      </c>
      <c r="N875" s="18">
        <f>IF(OR(A875&amp;""="",H875="تم التسليم",NOT(ISNUMBER(G875))),"",'الإعدادات'!$B$4-G875)</f>
        <v/>
      </c>
      <c r="O875" s="6">
        <f>IF(A875&amp;""="","",IF(NOT(ISNUMBER(K875)),"خدمة غير مسعّرة",IF(H875="تم التسليم",IF(M875&gt;0,"مسلّم وعليه متبقي",""),IF(N875="","",IF(H875="جاهز",IF(N875&gt;='الإعدادات'!$B$5,"متأخر الاستلام",""),IF(N875&gt;0,"متأخر الغسيل",""))))))</f>
        <v/>
      </c>
      <c r="P875" s="18">
        <f>IF(O875="متأخر الاستلام",COUNTIFS($O$6:$O$1505,"متأخر الاستلام",$N$6:$N$1505,"&gt;"&amp;N875)+COUNTIFS($O$6:O875,"متأخر الاستلام",$N$6:N875,N875),"")</f>
        <v/>
      </c>
    </row>
    <row r="876">
      <c r="A876" s="5" t="n"/>
      <c r="B876" s="13" t="n"/>
      <c r="C876" s="5" t="n"/>
      <c r="D876" s="20" t="n"/>
      <c r="E876" s="5" t="n"/>
      <c r="F876" s="14" t="n"/>
      <c r="G876" s="13" t="n"/>
      <c r="H876" s="5" t="n"/>
      <c r="I876" s="17" t="n"/>
      <c r="J876" s="5" t="n"/>
      <c r="K876" s="19">
        <f>IF(A876&amp;""="","",IFERROR(INDEX('الخدمات'!$B$6:$B$55,MATCH(E876&amp;"",'الخدمات'!$A$6:$A$55,0)),"غير مسعّرة"))</f>
        <v/>
      </c>
      <c r="L876" s="19">
        <f>IF(ISNUMBER(K876),ROUND(N(F876)*K876,2),"")</f>
        <v/>
      </c>
      <c r="M876" s="19">
        <f>IF(L876="","",ROUND(L876-N(I876),2))</f>
        <v/>
      </c>
      <c r="N876" s="18">
        <f>IF(OR(A876&amp;""="",H876="تم التسليم",NOT(ISNUMBER(G876))),"",'الإعدادات'!$B$4-G876)</f>
        <v/>
      </c>
      <c r="O876" s="6">
        <f>IF(A876&amp;""="","",IF(NOT(ISNUMBER(K876)),"خدمة غير مسعّرة",IF(H876="تم التسليم",IF(M876&gt;0,"مسلّم وعليه متبقي",""),IF(N876="","",IF(H876="جاهز",IF(N876&gt;='الإعدادات'!$B$5,"متأخر الاستلام",""),IF(N876&gt;0,"متأخر الغسيل",""))))))</f>
        <v/>
      </c>
      <c r="P876" s="18">
        <f>IF(O876="متأخر الاستلام",COUNTIFS($O$6:$O$1505,"متأخر الاستلام",$N$6:$N$1505,"&gt;"&amp;N876)+COUNTIFS($O$6:O876,"متأخر الاستلام",$N$6:N876,N876),"")</f>
        <v/>
      </c>
    </row>
    <row r="877">
      <c r="A877" s="5" t="n"/>
      <c r="B877" s="13" t="n"/>
      <c r="C877" s="5" t="n"/>
      <c r="D877" s="20" t="n"/>
      <c r="E877" s="5" t="n"/>
      <c r="F877" s="14" t="n"/>
      <c r="G877" s="13" t="n"/>
      <c r="H877" s="5" t="n"/>
      <c r="I877" s="17" t="n"/>
      <c r="J877" s="5" t="n"/>
      <c r="K877" s="19">
        <f>IF(A877&amp;""="","",IFERROR(INDEX('الخدمات'!$B$6:$B$55,MATCH(E877&amp;"",'الخدمات'!$A$6:$A$55,0)),"غير مسعّرة"))</f>
        <v/>
      </c>
      <c r="L877" s="19">
        <f>IF(ISNUMBER(K877),ROUND(N(F877)*K877,2),"")</f>
        <v/>
      </c>
      <c r="M877" s="19">
        <f>IF(L877="","",ROUND(L877-N(I877),2))</f>
        <v/>
      </c>
      <c r="N877" s="18">
        <f>IF(OR(A877&amp;""="",H877="تم التسليم",NOT(ISNUMBER(G877))),"",'الإعدادات'!$B$4-G877)</f>
        <v/>
      </c>
      <c r="O877" s="6">
        <f>IF(A877&amp;""="","",IF(NOT(ISNUMBER(K877)),"خدمة غير مسعّرة",IF(H877="تم التسليم",IF(M877&gt;0,"مسلّم وعليه متبقي",""),IF(N877="","",IF(H877="جاهز",IF(N877&gt;='الإعدادات'!$B$5,"متأخر الاستلام",""),IF(N877&gt;0,"متأخر الغسيل",""))))))</f>
        <v/>
      </c>
      <c r="P877" s="18">
        <f>IF(O877="متأخر الاستلام",COUNTIFS($O$6:$O$1505,"متأخر الاستلام",$N$6:$N$1505,"&gt;"&amp;N877)+COUNTIFS($O$6:O877,"متأخر الاستلام",$N$6:N877,N877),"")</f>
        <v/>
      </c>
    </row>
    <row r="878">
      <c r="A878" s="5" t="n"/>
      <c r="B878" s="13" t="n"/>
      <c r="C878" s="5" t="n"/>
      <c r="D878" s="20" t="n"/>
      <c r="E878" s="5" t="n"/>
      <c r="F878" s="14" t="n"/>
      <c r="G878" s="13" t="n"/>
      <c r="H878" s="5" t="n"/>
      <c r="I878" s="17" t="n"/>
      <c r="J878" s="5" t="n"/>
      <c r="K878" s="19">
        <f>IF(A878&amp;""="","",IFERROR(INDEX('الخدمات'!$B$6:$B$55,MATCH(E878&amp;"",'الخدمات'!$A$6:$A$55,0)),"غير مسعّرة"))</f>
        <v/>
      </c>
      <c r="L878" s="19">
        <f>IF(ISNUMBER(K878),ROUND(N(F878)*K878,2),"")</f>
        <v/>
      </c>
      <c r="M878" s="19">
        <f>IF(L878="","",ROUND(L878-N(I878),2))</f>
        <v/>
      </c>
      <c r="N878" s="18">
        <f>IF(OR(A878&amp;""="",H878="تم التسليم",NOT(ISNUMBER(G878))),"",'الإعدادات'!$B$4-G878)</f>
        <v/>
      </c>
      <c r="O878" s="6">
        <f>IF(A878&amp;""="","",IF(NOT(ISNUMBER(K878)),"خدمة غير مسعّرة",IF(H878="تم التسليم",IF(M878&gt;0,"مسلّم وعليه متبقي",""),IF(N878="","",IF(H878="جاهز",IF(N878&gt;='الإعدادات'!$B$5,"متأخر الاستلام",""),IF(N878&gt;0,"متأخر الغسيل",""))))))</f>
        <v/>
      </c>
      <c r="P878" s="18">
        <f>IF(O878="متأخر الاستلام",COUNTIFS($O$6:$O$1505,"متأخر الاستلام",$N$6:$N$1505,"&gt;"&amp;N878)+COUNTIFS($O$6:O878,"متأخر الاستلام",$N$6:N878,N878),"")</f>
        <v/>
      </c>
    </row>
    <row r="879">
      <c r="A879" s="5" t="n"/>
      <c r="B879" s="13" t="n"/>
      <c r="C879" s="5" t="n"/>
      <c r="D879" s="20" t="n"/>
      <c r="E879" s="5" t="n"/>
      <c r="F879" s="14" t="n"/>
      <c r="G879" s="13" t="n"/>
      <c r="H879" s="5" t="n"/>
      <c r="I879" s="17" t="n"/>
      <c r="J879" s="5" t="n"/>
      <c r="K879" s="19">
        <f>IF(A879&amp;""="","",IFERROR(INDEX('الخدمات'!$B$6:$B$55,MATCH(E879&amp;"",'الخدمات'!$A$6:$A$55,0)),"غير مسعّرة"))</f>
        <v/>
      </c>
      <c r="L879" s="19">
        <f>IF(ISNUMBER(K879),ROUND(N(F879)*K879,2),"")</f>
        <v/>
      </c>
      <c r="M879" s="19">
        <f>IF(L879="","",ROUND(L879-N(I879),2))</f>
        <v/>
      </c>
      <c r="N879" s="18">
        <f>IF(OR(A879&amp;""="",H879="تم التسليم",NOT(ISNUMBER(G879))),"",'الإعدادات'!$B$4-G879)</f>
        <v/>
      </c>
      <c r="O879" s="6">
        <f>IF(A879&amp;""="","",IF(NOT(ISNUMBER(K879)),"خدمة غير مسعّرة",IF(H879="تم التسليم",IF(M879&gt;0,"مسلّم وعليه متبقي",""),IF(N879="","",IF(H879="جاهز",IF(N879&gt;='الإعدادات'!$B$5,"متأخر الاستلام",""),IF(N879&gt;0,"متأخر الغسيل",""))))))</f>
        <v/>
      </c>
      <c r="P879" s="18">
        <f>IF(O879="متأخر الاستلام",COUNTIFS($O$6:$O$1505,"متأخر الاستلام",$N$6:$N$1505,"&gt;"&amp;N879)+COUNTIFS($O$6:O879,"متأخر الاستلام",$N$6:N879,N879),"")</f>
        <v/>
      </c>
    </row>
    <row r="880">
      <c r="A880" s="5" t="n"/>
      <c r="B880" s="13" t="n"/>
      <c r="C880" s="5" t="n"/>
      <c r="D880" s="20" t="n"/>
      <c r="E880" s="5" t="n"/>
      <c r="F880" s="14" t="n"/>
      <c r="G880" s="13" t="n"/>
      <c r="H880" s="5" t="n"/>
      <c r="I880" s="17" t="n"/>
      <c r="J880" s="5" t="n"/>
      <c r="K880" s="19">
        <f>IF(A880&amp;""="","",IFERROR(INDEX('الخدمات'!$B$6:$B$55,MATCH(E880&amp;"",'الخدمات'!$A$6:$A$55,0)),"غير مسعّرة"))</f>
        <v/>
      </c>
      <c r="L880" s="19">
        <f>IF(ISNUMBER(K880),ROUND(N(F880)*K880,2),"")</f>
        <v/>
      </c>
      <c r="M880" s="19">
        <f>IF(L880="","",ROUND(L880-N(I880),2))</f>
        <v/>
      </c>
      <c r="N880" s="18">
        <f>IF(OR(A880&amp;""="",H880="تم التسليم",NOT(ISNUMBER(G880))),"",'الإعدادات'!$B$4-G880)</f>
        <v/>
      </c>
      <c r="O880" s="6">
        <f>IF(A880&amp;""="","",IF(NOT(ISNUMBER(K880)),"خدمة غير مسعّرة",IF(H880="تم التسليم",IF(M880&gt;0,"مسلّم وعليه متبقي",""),IF(N880="","",IF(H880="جاهز",IF(N880&gt;='الإعدادات'!$B$5,"متأخر الاستلام",""),IF(N880&gt;0,"متأخر الغسيل",""))))))</f>
        <v/>
      </c>
      <c r="P880" s="18">
        <f>IF(O880="متأخر الاستلام",COUNTIFS($O$6:$O$1505,"متأخر الاستلام",$N$6:$N$1505,"&gt;"&amp;N880)+COUNTIFS($O$6:O880,"متأخر الاستلام",$N$6:N880,N880),"")</f>
        <v/>
      </c>
    </row>
    <row r="881">
      <c r="A881" s="5" t="n"/>
      <c r="B881" s="13" t="n"/>
      <c r="C881" s="5" t="n"/>
      <c r="D881" s="20" t="n"/>
      <c r="E881" s="5" t="n"/>
      <c r="F881" s="14" t="n"/>
      <c r="G881" s="13" t="n"/>
      <c r="H881" s="5" t="n"/>
      <c r="I881" s="17" t="n"/>
      <c r="J881" s="5" t="n"/>
      <c r="K881" s="19">
        <f>IF(A881&amp;""="","",IFERROR(INDEX('الخدمات'!$B$6:$B$55,MATCH(E881&amp;"",'الخدمات'!$A$6:$A$55,0)),"غير مسعّرة"))</f>
        <v/>
      </c>
      <c r="L881" s="19">
        <f>IF(ISNUMBER(K881),ROUND(N(F881)*K881,2),"")</f>
        <v/>
      </c>
      <c r="M881" s="19">
        <f>IF(L881="","",ROUND(L881-N(I881),2))</f>
        <v/>
      </c>
      <c r="N881" s="18">
        <f>IF(OR(A881&amp;""="",H881="تم التسليم",NOT(ISNUMBER(G881))),"",'الإعدادات'!$B$4-G881)</f>
        <v/>
      </c>
      <c r="O881" s="6">
        <f>IF(A881&amp;""="","",IF(NOT(ISNUMBER(K881)),"خدمة غير مسعّرة",IF(H881="تم التسليم",IF(M881&gt;0,"مسلّم وعليه متبقي",""),IF(N881="","",IF(H881="جاهز",IF(N881&gt;='الإعدادات'!$B$5,"متأخر الاستلام",""),IF(N881&gt;0,"متأخر الغسيل",""))))))</f>
        <v/>
      </c>
      <c r="P881" s="18">
        <f>IF(O881="متأخر الاستلام",COUNTIFS($O$6:$O$1505,"متأخر الاستلام",$N$6:$N$1505,"&gt;"&amp;N881)+COUNTIFS($O$6:O881,"متأخر الاستلام",$N$6:N881,N881),"")</f>
        <v/>
      </c>
    </row>
    <row r="882">
      <c r="A882" s="5" t="n"/>
      <c r="B882" s="13" t="n"/>
      <c r="C882" s="5" t="n"/>
      <c r="D882" s="20" t="n"/>
      <c r="E882" s="5" t="n"/>
      <c r="F882" s="14" t="n"/>
      <c r="G882" s="13" t="n"/>
      <c r="H882" s="5" t="n"/>
      <c r="I882" s="17" t="n"/>
      <c r="J882" s="5" t="n"/>
      <c r="K882" s="19">
        <f>IF(A882&amp;""="","",IFERROR(INDEX('الخدمات'!$B$6:$B$55,MATCH(E882&amp;"",'الخدمات'!$A$6:$A$55,0)),"غير مسعّرة"))</f>
        <v/>
      </c>
      <c r="L882" s="19">
        <f>IF(ISNUMBER(K882),ROUND(N(F882)*K882,2),"")</f>
        <v/>
      </c>
      <c r="M882" s="19">
        <f>IF(L882="","",ROUND(L882-N(I882),2))</f>
        <v/>
      </c>
      <c r="N882" s="18">
        <f>IF(OR(A882&amp;""="",H882="تم التسليم",NOT(ISNUMBER(G882))),"",'الإعدادات'!$B$4-G882)</f>
        <v/>
      </c>
      <c r="O882" s="6">
        <f>IF(A882&amp;""="","",IF(NOT(ISNUMBER(K882)),"خدمة غير مسعّرة",IF(H882="تم التسليم",IF(M882&gt;0,"مسلّم وعليه متبقي",""),IF(N882="","",IF(H882="جاهز",IF(N882&gt;='الإعدادات'!$B$5,"متأخر الاستلام",""),IF(N882&gt;0,"متأخر الغسيل",""))))))</f>
        <v/>
      </c>
      <c r="P882" s="18">
        <f>IF(O882="متأخر الاستلام",COUNTIFS($O$6:$O$1505,"متأخر الاستلام",$N$6:$N$1505,"&gt;"&amp;N882)+COUNTIFS($O$6:O882,"متأخر الاستلام",$N$6:N882,N882),"")</f>
        <v/>
      </c>
    </row>
    <row r="883">
      <c r="A883" s="5" t="n"/>
      <c r="B883" s="13" t="n"/>
      <c r="C883" s="5" t="n"/>
      <c r="D883" s="20" t="n"/>
      <c r="E883" s="5" t="n"/>
      <c r="F883" s="14" t="n"/>
      <c r="G883" s="13" t="n"/>
      <c r="H883" s="5" t="n"/>
      <c r="I883" s="17" t="n"/>
      <c r="J883" s="5" t="n"/>
      <c r="K883" s="19">
        <f>IF(A883&amp;""="","",IFERROR(INDEX('الخدمات'!$B$6:$B$55,MATCH(E883&amp;"",'الخدمات'!$A$6:$A$55,0)),"غير مسعّرة"))</f>
        <v/>
      </c>
      <c r="L883" s="19">
        <f>IF(ISNUMBER(K883),ROUND(N(F883)*K883,2),"")</f>
        <v/>
      </c>
      <c r="M883" s="19">
        <f>IF(L883="","",ROUND(L883-N(I883),2))</f>
        <v/>
      </c>
      <c r="N883" s="18">
        <f>IF(OR(A883&amp;""="",H883="تم التسليم",NOT(ISNUMBER(G883))),"",'الإعدادات'!$B$4-G883)</f>
        <v/>
      </c>
      <c r="O883" s="6">
        <f>IF(A883&amp;""="","",IF(NOT(ISNUMBER(K883)),"خدمة غير مسعّرة",IF(H883="تم التسليم",IF(M883&gt;0,"مسلّم وعليه متبقي",""),IF(N883="","",IF(H883="جاهز",IF(N883&gt;='الإعدادات'!$B$5,"متأخر الاستلام",""),IF(N883&gt;0,"متأخر الغسيل",""))))))</f>
        <v/>
      </c>
      <c r="P883" s="18">
        <f>IF(O883="متأخر الاستلام",COUNTIFS($O$6:$O$1505,"متأخر الاستلام",$N$6:$N$1505,"&gt;"&amp;N883)+COUNTIFS($O$6:O883,"متأخر الاستلام",$N$6:N883,N883),"")</f>
        <v/>
      </c>
    </row>
    <row r="884">
      <c r="A884" s="5" t="n"/>
      <c r="B884" s="13" t="n"/>
      <c r="C884" s="5" t="n"/>
      <c r="D884" s="20" t="n"/>
      <c r="E884" s="5" t="n"/>
      <c r="F884" s="14" t="n"/>
      <c r="G884" s="13" t="n"/>
      <c r="H884" s="5" t="n"/>
      <c r="I884" s="17" t="n"/>
      <c r="J884" s="5" t="n"/>
      <c r="K884" s="19">
        <f>IF(A884&amp;""="","",IFERROR(INDEX('الخدمات'!$B$6:$B$55,MATCH(E884&amp;"",'الخدمات'!$A$6:$A$55,0)),"غير مسعّرة"))</f>
        <v/>
      </c>
      <c r="L884" s="19">
        <f>IF(ISNUMBER(K884),ROUND(N(F884)*K884,2),"")</f>
        <v/>
      </c>
      <c r="M884" s="19">
        <f>IF(L884="","",ROUND(L884-N(I884),2))</f>
        <v/>
      </c>
      <c r="N884" s="18">
        <f>IF(OR(A884&amp;""="",H884="تم التسليم",NOT(ISNUMBER(G884))),"",'الإعدادات'!$B$4-G884)</f>
        <v/>
      </c>
      <c r="O884" s="6">
        <f>IF(A884&amp;""="","",IF(NOT(ISNUMBER(K884)),"خدمة غير مسعّرة",IF(H884="تم التسليم",IF(M884&gt;0,"مسلّم وعليه متبقي",""),IF(N884="","",IF(H884="جاهز",IF(N884&gt;='الإعدادات'!$B$5,"متأخر الاستلام",""),IF(N884&gt;0,"متأخر الغسيل",""))))))</f>
        <v/>
      </c>
      <c r="P884" s="18">
        <f>IF(O884="متأخر الاستلام",COUNTIFS($O$6:$O$1505,"متأخر الاستلام",$N$6:$N$1505,"&gt;"&amp;N884)+COUNTIFS($O$6:O884,"متأخر الاستلام",$N$6:N884,N884),"")</f>
        <v/>
      </c>
    </row>
    <row r="885">
      <c r="A885" s="5" t="n"/>
      <c r="B885" s="13" t="n"/>
      <c r="C885" s="5" t="n"/>
      <c r="D885" s="20" t="n"/>
      <c r="E885" s="5" t="n"/>
      <c r="F885" s="14" t="n"/>
      <c r="G885" s="13" t="n"/>
      <c r="H885" s="5" t="n"/>
      <c r="I885" s="17" t="n"/>
      <c r="J885" s="5" t="n"/>
      <c r="K885" s="19">
        <f>IF(A885&amp;""="","",IFERROR(INDEX('الخدمات'!$B$6:$B$55,MATCH(E885&amp;"",'الخدمات'!$A$6:$A$55,0)),"غير مسعّرة"))</f>
        <v/>
      </c>
      <c r="L885" s="19">
        <f>IF(ISNUMBER(K885),ROUND(N(F885)*K885,2),"")</f>
        <v/>
      </c>
      <c r="M885" s="19">
        <f>IF(L885="","",ROUND(L885-N(I885),2))</f>
        <v/>
      </c>
      <c r="N885" s="18">
        <f>IF(OR(A885&amp;""="",H885="تم التسليم",NOT(ISNUMBER(G885))),"",'الإعدادات'!$B$4-G885)</f>
        <v/>
      </c>
      <c r="O885" s="6">
        <f>IF(A885&amp;""="","",IF(NOT(ISNUMBER(K885)),"خدمة غير مسعّرة",IF(H885="تم التسليم",IF(M885&gt;0,"مسلّم وعليه متبقي",""),IF(N885="","",IF(H885="جاهز",IF(N885&gt;='الإعدادات'!$B$5,"متأخر الاستلام",""),IF(N885&gt;0,"متأخر الغسيل",""))))))</f>
        <v/>
      </c>
      <c r="P885" s="18">
        <f>IF(O885="متأخر الاستلام",COUNTIFS($O$6:$O$1505,"متأخر الاستلام",$N$6:$N$1505,"&gt;"&amp;N885)+COUNTIFS($O$6:O885,"متأخر الاستلام",$N$6:N885,N885),"")</f>
        <v/>
      </c>
    </row>
    <row r="886">
      <c r="A886" s="5" t="n"/>
      <c r="B886" s="13" t="n"/>
      <c r="C886" s="5" t="n"/>
      <c r="D886" s="20" t="n"/>
      <c r="E886" s="5" t="n"/>
      <c r="F886" s="14" t="n"/>
      <c r="G886" s="13" t="n"/>
      <c r="H886" s="5" t="n"/>
      <c r="I886" s="17" t="n"/>
      <c r="J886" s="5" t="n"/>
      <c r="K886" s="19">
        <f>IF(A886&amp;""="","",IFERROR(INDEX('الخدمات'!$B$6:$B$55,MATCH(E886&amp;"",'الخدمات'!$A$6:$A$55,0)),"غير مسعّرة"))</f>
        <v/>
      </c>
      <c r="L886" s="19">
        <f>IF(ISNUMBER(K886),ROUND(N(F886)*K886,2),"")</f>
        <v/>
      </c>
      <c r="M886" s="19">
        <f>IF(L886="","",ROUND(L886-N(I886),2))</f>
        <v/>
      </c>
      <c r="N886" s="18">
        <f>IF(OR(A886&amp;""="",H886="تم التسليم",NOT(ISNUMBER(G886))),"",'الإعدادات'!$B$4-G886)</f>
        <v/>
      </c>
      <c r="O886" s="6">
        <f>IF(A886&amp;""="","",IF(NOT(ISNUMBER(K886)),"خدمة غير مسعّرة",IF(H886="تم التسليم",IF(M886&gt;0,"مسلّم وعليه متبقي",""),IF(N886="","",IF(H886="جاهز",IF(N886&gt;='الإعدادات'!$B$5,"متأخر الاستلام",""),IF(N886&gt;0,"متأخر الغسيل",""))))))</f>
        <v/>
      </c>
      <c r="P886" s="18">
        <f>IF(O886="متأخر الاستلام",COUNTIFS($O$6:$O$1505,"متأخر الاستلام",$N$6:$N$1505,"&gt;"&amp;N886)+COUNTIFS($O$6:O886,"متأخر الاستلام",$N$6:N886,N886),"")</f>
        <v/>
      </c>
    </row>
    <row r="887">
      <c r="A887" s="5" t="n"/>
      <c r="B887" s="13" t="n"/>
      <c r="C887" s="5" t="n"/>
      <c r="D887" s="20" t="n"/>
      <c r="E887" s="5" t="n"/>
      <c r="F887" s="14" t="n"/>
      <c r="G887" s="13" t="n"/>
      <c r="H887" s="5" t="n"/>
      <c r="I887" s="17" t="n"/>
      <c r="J887" s="5" t="n"/>
      <c r="K887" s="19">
        <f>IF(A887&amp;""="","",IFERROR(INDEX('الخدمات'!$B$6:$B$55,MATCH(E887&amp;"",'الخدمات'!$A$6:$A$55,0)),"غير مسعّرة"))</f>
        <v/>
      </c>
      <c r="L887" s="19">
        <f>IF(ISNUMBER(K887),ROUND(N(F887)*K887,2),"")</f>
        <v/>
      </c>
      <c r="M887" s="19">
        <f>IF(L887="","",ROUND(L887-N(I887),2))</f>
        <v/>
      </c>
      <c r="N887" s="18">
        <f>IF(OR(A887&amp;""="",H887="تم التسليم",NOT(ISNUMBER(G887))),"",'الإعدادات'!$B$4-G887)</f>
        <v/>
      </c>
      <c r="O887" s="6">
        <f>IF(A887&amp;""="","",IF(NOT(ISNUMBER(K887)),"خدمة غير مسعّرة",IF(H887="تم التسليم",IF(M887&gt;0,"مسلّم وعليه متبقي",""),IF(N887="","",IF(H887="جاهز",IF(N887&gt;='الإعدادات'!$B$5,"متأخر الاستلام",""),IF(N887&gt;0,"متأخر الغسيل",""))))))</f>
        <v/>
      </c>
      <c r="P887" s="18">
        <f>IF(O887="متأخر الاستلام",COUNTIFS($O$6:$O$1505,"متأخر الاستلام",$N$6:$N$1505,"&gt;"&amp;N887)+COUNTIFS($O$6:O887,"متأخر الاستلام",$N$6:N887,N887),"")</f>
        <v/>
      </c>
    </row>
    <row r="888">
      <c r="A888" s="5" t="n"/>
      <c r="B888" s="13" t="n"/>
      <c r="C888" s="5" t="n"/>
      <c r="D888" s="20" t="n"/>
      <c r="E888" s="5" t="n"/>
      <c r="F888" s="14" t="n"/>
      <c r="G888" s="13" t="n"/>
      <c r="H888" s="5" t="n"/>
      <c r="I888" s="17" t="n"/>
      <c r="J888" s="5" t="n"/>
      <c r="K888" s="19">
        <f>IF(A888&amp;""="","",IFERROR(INDEX('الخدمات'!$B$6:$B$55,MATCH(E888&amp;"",'الخدمات'!$A$6:$A$55,0)),"غير مسعّرة"))</f>
        <v/>
      </c>
      <c r="L888" s="19">
        <f>IF(ISNUMBER(K888),ROUND(N(F888)*K888,2),"")</f>
        <v/>
      </c>
      <c r="M888" s="19">
        <f>IF(L888="","",ROUND(L888-N(I888),2))</f>
        <v/>
      </c>
      <c r="N888" s="18">
        <f>IF(OR(A888&amp;""="",H888="تم التسليم",NOT(ISNUMBER(G888))),"",'الإعدادات'!$B$4-G888)</f>
        <v/>
      </c>
      <c r="O888" s="6">
        <f>IF(A888&amp;""="","",IF(NOT(ISNUMBER(K888)),"خدمة غير مسعّرة",IF(H888="تم التسليم",IF(M888&gt;0,"مسلّم وعليه متبقي",""),IF(N888="","",IF(H888="جاهز",IF(N888&gt;='الإعدادات'!$B$5,"متأخر الاستلام",""),IF(N888&gt;0,"متأخر الغسيل",""))))))</f>
        <v/>
      </c>
      <c r="P888" s="18">
        <f>IF(O888="متأخر الاستلام",COUNTIFS($O$6:$O$1505,"متأخر الاستلام",$N$6:$N$1505,"&gt;"&amp;N888)+COUNTIFS($O$6:O888,"متأخر الاستلام",$N$6:N888,N888),"")</f>
        <v/>
      </c>
    </row>
    <row r="889">
      <c r="A889" s="5" t="n"/>
      <c r="B889" s="13" t="n"/>
      <c r="C889" s="5" t="n"/>
      <c r="D889" s="20" t="n"/>
      <c r="E889" s="5" t="n"/>
      <c r="F889" s="14" t="n"/>
      <c r="G889" s="13" t="n"/>
      <c r="H889" s="5" t="n"/>
      <c r="I889" s="17" t="n"/>
      <c r="J889" s="5" t="n"/>
      <c r="K889" s="19">
        <f>IF(A889&amp;""="","",IFERROR(INDEX('الخدمات'!$B$6:$B$55,MATCH(E889&amp;"",'الخدمات'!$A$6:$A$55,0)),"غير مسعّرة"))</f>
        <v/>
      </c>
      <c r="L889" s="19">
        <f>IF(ISNUMBER(K889),ROUND(N(F889)*K889,2),"")</f>
        <v/>
      </c>
      <c r="M889" s="19">
        <f>IF(L889="","",ROUND(L889-N(I889),2))</f>
        <v/>
      </c>
      <c r="N889" s="18">
        <f>IF(OR(A889&amp;""="",H889="تم التسليم",NOT(ISNUMBER(G889))),"",'الإعدادات'!$B$4-G889)</f>
        <v/>
      </c>
      <c r="O889" s="6">
        <f>IF(A889&amp;""="","",IF(NOT(ISNUMBER(K889)),"خدمة غير مسعّرة",IF(H889="تم التسليم",IF(M889&gt;0,"مسلّم وعليه متبقي",""),IF(N889="","",IF(H889="جاهز",IF(N889&gt;='الإعدادات'!$B$5,"متأخر الاستلام",""),IF(N889&gt;0,"متأخر الغسيل",""))))))</f>
        <v/>
      </c>
      <c r="P889" s="18">
        <f>IF(O889="متأخر الاستلام",COUNTIFS($O$6:$O$1505,"متأخر الاستلام",$N$6:$N$1505,"&gt;"&amp;N889)+COUNTIFS($O$6:O889,"متأخر الاستلام",$N$6:N889,N889),"")</f>
        <v/>
      </c>
    </row>
    <row r="890">
      <c r="A890" s="5" t="n"/>
      <c r="B890" s="13" t="n"/>
      <c r="C890" s="5" t="n"/>
      <c r="D890" s="20" t="n"/>
      <c r="E890" s="5" t="n"/>
      <c r="F890" s="14" t="n"/>
      <c r="G890" s="13" t="n"/>
      <c r="H890" s="5" t="n"/>
      <c r="I890" s="17" t="n"/>
      <c r="J890" s="5" t="n"/>
      <c r="K890" s="19">
        <f>IF(A890&amp;""="","",IFERROR(INDEX('الخدمات'!$B$6:$B$55,MATCH(E890&amp;"",'الخدمات'!$A$6:$A$55,0)),"غير مسعّرة"))</f>
        <v/>
      </c>
      <c r="L890" s="19">
        <f>IF(ISNUMBER(K890),ROUND(N(F890)*K890,2),"")</f>
        <v/>
      </c>
      <c r="M890" s="19">
        <f>IF(L890="","",ROUND(L890-N(I890),2))</f>
        <v/>
      </c>
      <c r="N890" s="18">
        <f>IF(OR(A890&amp;""="",H890="تم التسليم",NOT(ISNUMBER(G890))),"",'الإعدادات'!$B$4-G890)</f>
        <v/>
      </c>
      <c r="O890" s="6">
        <f>IF(A890&amp;""="","",IF(NOT(ISNUMBER(K890)),"خدمة غير مسعّرة",IF(H890="تم التسليم",IF(M890&gt;0,"مسلّم وعليه متبقي",""),IF(N890="","",IF(H890="جاهز",IF(N890&gt;='الإعدادات'!$B$5,"متأخر الاستلام",""),IF(N890&gt;0,"متأخر الغسيل",""))))))</f>
        <v/>
      </c>
      <c r="P890" s="18">
        <f>IF(O890="متأخر الاستلام",COUNTIFS($O$6:$O$1505,"متأخر الاستلام",$N$6:$N$1505,"&gt;"&amp;N890)+COUNTIFS($O$6:O890,"متأخر الاستلام",$N$6:N890,N890),"")</f>
        <v/>
      </c>
    </row>
    <row r="891">
      <c r="A891" s="5" t="n"/>
      <c r="B891" s="13" t="n"/>
      <c r="C891" s="5" t="n"/>
      <c r="D891" s="20" t="n"/>
      <c r="E891" s="5" t="n"/>
      <c r="F891" s="14" t="n"/>
      <c r="G891" s="13" t="n"/>
      <c r="H891" s="5" t="n"/>
      <c r="I891" s="17" t="n"/>
      <c r="J891" s="5" t="n"/>
      <c r="K891" s="19">
        <f>IF(A891&amp;""="","",IFERROR(INDEX('الخدمات'!$B$6:$B$55,MATCH(E891&amp;"",'الخدمات'!$A$6:$A$55,0)),"غير مسعّرة"))</f>
        <v/>
      </c>
      <c r="L891" s="19">
        <f>IF(ISNUMBER(K891),ROUND(N(F891)*K891,2),"")</f>
        <v/>
      </c>
      <c r="M891" s="19">
        <f>IF(L891="","",ROUND(L891-N(I891),2))</f>
        <v/>
      </c>
      <c r="N891" s="18">
        <f>IF(OR(A891&amp;""="",H891="تم التسليم",NOT(ISNUMBER(G891))),"",'الإعدادات'!$B$4-G891)</f>
        <v/>
      </c>
      <c r="O891" s="6">
        <f>IF(A891&amp;""="","",IF(NOT(ISNUMBER(K891)),"خدمة غير مسعّرة",IF(H891="تم التسليم",IF(M891&gt;0,"مسلّم وعليه متبقي",""),IF(N891="","",IF(H891="جاهز",IF(N891&gt;='الإعدادات'!$B$5,"متأخر الاستلام",""),IF(N891&gt;0,"متأخر الغسيل",""))))))</f>
        <v/>
      </c>
      <c r="P891" s="18">
        <f>IF(O891="متأخر الاستلام",COUNTIFS($O$6:$O$1505,"متأخر الاستلام",$N$6:$N$1505,"&gt;"&amp;N891)+COUNTIFS($O$6:O891,"متأخر الاستلام",$N$6:N891,N891),"")</f>
        <v/>
      </c>
    </row>
    <row r="892">
      <c r="A892" s="5" t="n"/>
      <c r="B892" s="13" t="n"/>
      <c r="C892" s="5" t="n"/>
      <c r="D892" s="20" t="n"/>
      <c r="E892" s="5" t="n"/>
      <c r="F892" s="14" t="n"/>
      <c r="G892" s="13" t="n"/>
      <c r="H892" s="5" t="n"/>
      <c r="I892" s="17" t="n"/>
      <c r="J892" s="5" t="n"/>
      <c r="K892" s="19">
        <f>IF(A892&amp;""="","",IFERROR(INDEX('الخدمات'!$B$6:$B$55,MATCH(E892&amp;"",'الخدمات'!$A$6:$A$55,0)),"غير مسعّرة"))</f>
        <v/>
      </c>
      <c r="L892" s="19">
        <f>IF(ISNUMBER(K892),ROUND(N(F892)*K892,2),"")</f>
        <v/>
      </c>
      <c r="M892" s="19">
        <f>IF(L892="","",ROUND(L892-N(I892),2))</f>
        <v/>
      </c>
      <c r="N892" s="18">
        <f>IF(OR(A892&amp;""="",H892="تم التسليم",NOT(ISNUMBER(G892))),"",'الإعدادات'!$B$4-G892)</f>
        <v/>
      </c>
      <c r="O892" s="6">
        <f>IF(A892&amp;""="","",IF(NOT(ISNUMBER(K892)),"خدمة غير مسعّرة",IF(H892="تم التسليم",IF(M892&gt;0,"مسلّم وعليه متبقي",""),IF(N892="","",IF(H892="جاهز",IF(N892&gt;='الإعدادات'!$B$5,"متأخر الاستلام",""),IF(N892&gt;0,"متأخر الغسيل",""))))))</f>
        <v/>
      </c>
      <c r="P892" s="18">
        <f>IF(O892="متأخر الاستلام",COUNTIFS($O$6:$O$1505,"متأخر الاستلام",$N$6:$N$1505,"&gt;"&amp;N892)+COUNTIFS($O$6:O892,"متأخر الاستلام",$N$6:N892,N892),"")</f>
        <v/>
      </c>
    </row>
    <row r="893">
      <c r="A893" s="5" t="n"/>
      <c r="B893" s="13" t="n"/>
      <c r="C893" s="5" t="n"/>
      <c r="D893" s="20" t="n"/>
      <c r="E893" s="5" t="n"/>
      <c r="F893" s="14" t="n"/>
      <c r="G893" s="13" t="n"/>
      <c r="H893" s="5" t="n"/>
      <c r="I893" s="17" t="n"/>
      <c r="J893" s="5" t="n"/>
      <c r="K893" s="19">
        <f>IF(A893&amp;""="","",IFERROR(INDEX('الخدمات'!$B$6:$B$55,MATCH(E893&amp;"",'الخدمات'!$A$6:$A$55,0)),"غير مسعّرة"))</f>
        <v/>
      </c>
      <c r="L893" s="19">
        <f>IF(ISNUMBER(K893),ROUND(N(F893)*K893,2),"")</f>
        <v/>
      </c>
      <c r="M893" s="19">
        <f>IF(L893="","",ROUND(L893-N(I893),2))</f>
        <v/>
      </c>
      <c r="N893" s="18">
        <f>IF(OR(A893&amp;""="",H893="تم التسليم",NOT(ISNUMBER(G893))),"",'الإعدادات'!$B$4-G893)</f>
        <v/>
      </c>
      <c r="O893" s="6">
        <f>IF(A893&amp;""="","",IF(NOT(ISNUMBER(K893)),"خدمة غير مسعّرة",IF(H893="تم التسليم",IF(M893&gt;0,"مسلّم وعليه متبقي",""),IF(N893="","",IF(H893="جاهز",IF(N893&gt;='الإعدادات'!$B$5,"متأخر الاستلام",""),IF(N893&gt;0,"متأخر الغسيل",""))))))</f>
        <v/>
      </c>
      <c r="P893" s="18">
        <f>IF(O893="متأخر الاستلام",COUNTIFS($O$6:$O$1505,"متأخر الاستلام",$N$6:$N$1505,"&gt;"&amp;N893)+COUNTIFS($O$6:O893,"متأخر الاستلام",$N$6:N893,N893),"")</f>
        <v/>
      </c>
    </row>
    <row r="894">
      <c r="A894" s="5" t="n"/>
      <c r="B894" s="13" t="n"/>
      <c r="C894" s="5" t="n"/>
      <c r="D894" s="20" t="n"/>
      <c r="E894" s="5" t="n"/>
      <c r="F894" s="14" t="n"/>
      <c r="G894" s="13" t="n"/>
      <c r="H894" s="5" t="n"/>
      <c r="I894" s="17" t="n"/>
      <c r="J894" s="5" t="n"/>
      <c r="K894" s="19">
        <f>IF(A894&amp;""="","",IFERROR(INDEX('الخدمات'!$B$6:$B$55,MATCH(E894&amp;"",'الخدمات'!$A$6:$A$55,0)),"غير مسعّرة"))</f>
        <v/>
      </c>
      <c r="L894" s="19">
        <f>IF(ISNUMBER(K894),ROUND(N(F894)*K894,2),"")</f>
        <v/>
      </c>
      <c r="M894" s="19">
        <f>IF(L894="","",ROUND(L894-N(I894),2))</f>
        <v/>
      </c>
      <c r="N894" s="18">
        <f>IF(OR(A894&amp;""="",H894="تم التسليم",NOT(ISNUMBER(G894))),"",'الإعدادات'!$B$4-G894)</f>
        <v/>
      </c>
      <c r="O894" s="6">
        <f>IF(A894&amp;""="","",IF(NOT(ISNUMBER(K894)),"خدمة غير مسعّرة",IF(H894="تم التسليم",IF(M894&gt;0,"مسلّم وعليه متبقي",""),IF(N894="","",IF(H894="جاهز",IF(N894&gt;='الإعدادات'!$B$5,"متأخر الاستلام",""),IF(N894&gt;0,"متأخر الغسيل",""))))))</f>
        <v/>
      </c>
      <c r="P894" s="18">
        <f>IF(O894="متأخر الاستلام",COUNTIFS($O$6:$O$1505,"متأخر الاستلام",$N$6:$N$1505,"&gt;"&amp;N894)+COUNTIFS($O$6:O894,"متأخر الاستلام",$N$6:N894,N894),"")</f>
        <v/>
      </c>
    </row>
    <row r="895">
      <c r="A895" s="5" t="n"/>
      <c r="B895" s="13" t="n"/>
      <c r="C895" s="5" t="n"/>
      <c r="D895" s="20" t="n"/>
      <c r="E895" s="5" t="n"/>
      <c r="F895" s="14" t="n"/>
      <c r="G895" s="13" t="n"/>
      <c r="H895" s="5" t="n"/>
      <c r="I895" s="17" t="n"/>
      <c r="J895" s="5" t="n"/>
      <c r="K895" s="19">
        <f>IF(A895&amp;""="","",IFERROR(INDEX('الخدمات'!$B$6:$B$55,MATCH(E895&amp;"",'الخدمات'!$A$6:$A$55,0)),"غير مسعّرة"))</f>
        <v/>
      </c>
      <c r="L895" s="19">
        <f>IF(ISNUMBER(K895),ROUND(N(F895)*K895,2),"")</f>
        <v/>
      </c>
      <c r="M895" s="19">
        <f>IF(L895="","",ROUND(L895-N(I895),2))</f>
        <v/>
      </c>
      <c r="N895" s="18">
        <f>IF(OR(A895&amp;""="",H895="تم التسليم",NOT(ISNUMBER(G895))),"",'الإعدادات'!$B$4-G895)</f>
        <v/>
      </c>
      <c r="O895" s="6">
        <f>IF(A895&amp;""="","",IF(NOT(ISNUMBER(K895)),"خدمة غير مسعّرة",IF(H895="تم التسليم",IF(M895&gt;0,"مسلّم وعليه متبقي",""),IF(N895="","",IF(H895="جاهز",IF(N895&gt;='الإعدادات'!$B$5,"متأخر الاستلام",""),IF(N895&gt;0,"متأخر الغسيل",""))))))</f>
        <v/>
      </c>
      <c r="P895" s="18">
        <f>IF(O895="متأخر الاستلام",COUNTIFS($O$6:$O$1505,"متأخر الاستلام",$N$6:$N$1505,"&gt;"&amp;N895)+COUNTIFS($O$6:O895,"متأخر الاستلام",$N$6:N895,N895),"")</f>
        <v/>
      </c>
    </row>
    <row r="896">
      <c r="A896" s="5" t="n"/>
      <c r="B896" s="13" t="n"/>
      <c r="C896" s="5" t="n"/>
      <c r="D896" s="20" t="n"/>
      <c r="E896" s="5" t="n"/>
      <c r="F896" s="14" t="n"/>
      <c r="G896" s="13" t="n"/>
      <c r="H896" s="5" t="n"/>
      <c r="I896" s="17" t="n"/>
      <c r="J896" s="5" t="n"/>
      <c r="K896" s="19">
        <f>IF(A896&amp;""="","",IFERROR(INDEX('الخدمات'!$B$6:$B$55,MATCH(E896&amp;"",'الخدمات'!$A$6:$A$55,0)),"غير مسعّرة"))</f>
        <v/>
      </c>
      <c r="L896" s="19">
        <f>IF(ISNUMBER(K896),ROUND(N(F896)*K896,2),"")</f>
        <v/>
      </c>
      <c r="M896" s="19">
        <f>IF(L896="","",ROUND(L896-N(I896),2))</f>
        <v/>
      </c>
      <c r="N896" s="18">
        <f>IF(OR(A896&amp;""="",H896="تم التسليم",NOT(ISNUMBER(G896))),"",'الإعدادات'!$B$4-G896)</f>
        <v/>
      </c>
      <c r="O896" s="6">
        <f>IF(A896&amp;""="","",IF(NOT(ISNUMBER(K896)),"خدمة غير مسعّرة",IF(H896="تم التسليم",IF(M896&gt;0,"مسلّم وعليه متبقي",""),IF(N896="","",IF(H896="جاهز",IF(N896&gt;='الإعدادات'!$B$5,"متأخر الاستلام",""),IF(N896&gt;0,"متأخر الغسيل",""))))))</f>
        <v/>
      </c>
      <c r="P896" s="18">
        <f>IF(O896="متأخر الاستلام",COUNTIFS($O$6:$O$1505,"متأخر الاستلام",$N$6:$N$1505,"&gt;"&amp;N896)+COUNTIFS($O$6:O896,"متأخر الاستلام",$N$6:N896,N896),"")</f>
        <v/>
      </c>
    </row>
    <row r="897">
      <c r="A897" s="5" t="n"/>
      <c r="B897" s="13" t="n"/>
      <c r="C897" s="5" t="n"/>
      <c r="D897" s="20" t="n"/>
      <c r="E897" s="5" t="n"/>
      <c r="F897" s="14" t="n"/>
      <c r="G897" s="13" t="n"/>
      <c r="H897" s="5" t="n"/>
      <c r="I897" s="17" t="n"/>
      <c r="J897" s="5" t="n"/>
      <c r="K897" s="19">
        <f>IF(A897&amp;""="","",IFERROR(INDEX('الخدمات'!$B$6:$B$55,MATCH(E897&amp;"",'الخدمات'!$A$6:$A$55,0)),"غير مسعّرة"))</f>
        <v/>
      </c>
      <c r="L897" s="19">
        <f>IF(ISNUMBER(K897),ROUND(N(F897)*K897,2),"")</f>
        <v/>
      </c>
      <c r="M897" s="19">
        <f>IF(L897="","",ROUND(L897-N(I897),2))</f>
        <v/>
      </c>
      <c r="N897" s="18">
        <f>IF(OR(A897&amp;""="",H897="تم التسليم",NOT(ISNUMBER(G897))),"",'الإعدادات'!$B$4-G897)</f>
        <v/>
      </c>
      <c r="O897" s="6">
        <f>IF(A897&amp;""="","",IF(NOT(ISNUMBER(K897)),"خدمة غير مسعّرة",IF(H897="تم التسليم",IF(M897&gt;0,"مسلّم وعليه متبقي",""),IF(N897="","",IF(H897="جاهز",IF(N897&gt;='الإعدادات'!$B$5,"متأخر الاستلام",""),IF(N897&gt;0,"متأخر الغسيل",""))))))</f>
        <v/>
      </c>
      <c r="P897" s="18">
        <f>IF(O897="متأخر الاستلام",COUNTIFS($O$6:$O$1505,"متأخر الاستلام",$N$6:$N$1505,"&gt;"&amp;N897)+COUNTIFS($O$6:O897,"متأخر الاستلام",$N$6:N897,N897),"")</f>
        <v/>
      </c>
    </row>
    <row r="898">
      <c r="A898" s="5" t="n"/>
      <c r="B898" s="13" t="n"/>
      <c r="C898" s="5" t="n"/>
      <c r="D898" s="20" t="n"/>
      <c r="E898" s="5" t="n"/>
      <c r="F898" s="14" t="n"/>
      <c r="G898" s="13" t="n"/>
      <c r="H898" s="5" t="n"/>
      <c r="I898" s="17" t="n"/>
      <c r="J898" s="5" t="n"/>
      <c r="K898" s="19">
        <f>IF(A898&amp;""="","",IFERROR(INDEX('الخدمات'!$B$6:$B$55,MATCH(E898&amp;"",'الخدمات'!$A$6:$A$55,0)),"غير مسعّرة"))</f>
        <v/>
      </c>
      <c r="L898" s="19">
        <f>IF(ISNUMBER(K898),ROUND(N(F898)*K898,2),"")</f>
        <v/>
      </c>
      <c r="M898" s="19">
        <f>IF(L898="","",ROUND(L898-N(I898),2))</f>
        <v/>
      </c>
      <c r="N898" s="18">
        <f>IF(OR(A898&amp;""="",H898="تم التسليم",NOT(ISNUMBER(G898))),"",'الإعدادات'!$B$4-G898)</f>
        <v/>
      </c>
      <c r="O898" s="6">
        <f>IF(A898&amp;""="","",IF(NOT(ISNUMBER(K898)),"خدمة غير مسعّرة",IF(H898="تم التسليم",IF(M898&gt;0,"مسلّم وعليه متبقي",""),IF(N898="","",IF(H898="جاهز",IF(N898&gt;='الإعدادات'!$B$5,"متأخر الاستلام",""),IF(N898&gt;0,"متأخر الغسيل",""))))))</f>
        <v/>
      </c>
      <c r="P898" s="18">
        <f>IF(O898="متأخر الاستلام",COUNTIFS($O$6:$O$1505,"متأخر الاستلام",$N$6:$N$1505,"&gt;"&amp;N898)+COUNTIFS($O$6:O898,"متأخر الاستلام",$N$6:N898,N898),"")</f>
        <v/>
      </c>
    </row>
    <row r="899">
      <c r="A899" s="5" t="n"/>
      <c r="B899" s="13" t="n"/>
      <c r="C899" s="5" t="n"/>
      <c r="D899" s="20" t="n"/>
      <c r="E899" s="5" t="n"/>
      <c r="F899" s="14" t="n"/>
      <c r="G899" s="13" t="n"/>
      <c r="H899" s="5" t="n"/>
      <c r="I899" s="17" t="n"/>
      <c r="J899" s="5" t="n"/>
      <c r="K899" s="19">
        <f>IF(A899&amp;""="","",IFERROR(INDEX('الخدمات'!$B$6:$B$55,MATCH(E899&amp;"",'الخدمات'!$A$6:$A$55,0)),"غير مسعّرة"))</f>
        <v/>
      </c>
      <c r="L899" s="19">
        <f>IF(ISNUMBER(K899),ROUND(N(F899)*K899,2),"")</f>
        <v/>
      </c>
      <c r="M899" s="19">
        <f>IF(L899="","",ROUND(L899-N(I899),2))</f>
        <v/>
      </c>
      <c r="N899" s="18">
        <f>IF(OR(A899&amp;""="",H899="تم التسليم",NOT(ISNUMBER(G899))),"",'الإعدادات'!$B$4-G899)</f>
        <v/>
      </c>
      <c r="O899" s="6">
        <f>IF(A899&amp;""="","",IF(NOT(ISNUMBER(K899)),"خدمة غير مسعّرة",IF(H899="تم التسليم",IF(M899&gt;0,"مسلّم وعليه متبقي",""),IF(N899="","",IF(H899="جاهز",IF(N899&gt;='الإعدادات'!$B$5,"متأخر الاستلام",""),IF(N899&gt;0,"متأخر الغسيل",""))))))</f>
        <v/>
      </c>
      <c r="P899" s="18">
        <f>IF(O899="متأخر الاستلام",COUNTIFS($O$6:$O$1505,"متأخر الاستلام",$N$6:$N$1505,"&gt;"&amp;N899)+COUNTIFS($O$6:O899,"متأخر الاستلام",$N$6:N899,N899),"")</f>
        <v/>
      </c>
    </row>
    <row r="900">
      <c r="A900" s="5" t="n"/>
      <c r="B900" s="13" t="n"/>
      <c r="C900" s="5" t="n"/>
      <c r="D900" s="20" t="n"/>
      <c r="E900" s="5" t="n"/>
      <c r="F900" s="14" t="n"/>
      <c r="G900" s="13" t="n"/>
      <c r="H900" s="5" t="n"/>
      <c r="I900" s="17" t="n"/>
      <c r="J900" s="5" t="n"/>
      <c r="K900" s="19">
        <f>IF(A900&amp;""="","",IFERROR(INDEX('الخدمات'!$B$6:$B$55,MATCH(E900&amp;"",'الخدمات'!$A$6:$A$55,0)),"غير مسعّرة"))</f>
        <v/>
      </c>
      <c r="L900" s="19">
        <f>IF(ISNUMBER(K900),ROUND(N(F900)*K900,2),"")</f>
        <v/>
      </c>
      <c r="M900" s="19">
        <f>IF(L900="","",ROUND(L900-N(I900),2))</f>
        <v/>
      </c>
      <c r="N900" s="18">
        <f>IF(OR(A900&amp;""="",H900="تم التسليم",NOT(ISNUMBER(G900))),"",'الإعدادات'!$B$4-G900)</f>
        <v/>
      </c>
      <c r="O900" s="6">
        <f>IF(A900&amp;""="","",IF(NOT(ISNUMBER(K900)),"خدمة غير مسعّرة",IF(H900="تم التسليم",IF(M900&gt;0,"مسلّم وعليه متبقي",""),IF(N900="","",IF(H900="جاهز",IF(N900&gt;='الإعدادات'!$B$5,"متأخر الاستلام",""),IF(N900&gt;0,"متأخر الغسيل",""))))))</f>
        <v/>
      </c>
      <c r="P900" s="18">
        <f>IF(O900="متأخر الاستلام",COUNTIFS($O$6:$O$1505,"متأخر الاستلام",$N$6:$N$1505,"&gt;"&amp;N900)+COUNTIFS($O$6:O900,"متأخر الاستلام",$N$6:N900,N900),"")</f>
        <v/>
      </c>
    </row>
    <row r="901">
      <c r="A901" s="5" t="n"/>
      <c r="B901" s="13" t="n"/>
      <c r="C901" s="5" t="n"/>
      <c r="D901" s="20" t="n"/>
      <c r="E901" s="5" t="n"/>
      <c r="F901" s="14" t="n"/>
      <c r="G901" s="13" t="n"/>
      <c r="H901" s="5" t="n"/>
      <c r="I901" s="17" t="n"/>
      <c r="J901" s="5" t="n"/>
      <c r="K901" s="19">
        <f>IF(A901&amp;""="","",IFERROR(INDEX('الخدمات'!$B$6:$B$55,MATCH(E901&amp;"",'الخدمات'!$A$6:$A$55,0)),"غير مسعّرة"))</f>
        <v/>
      </c>
      <c r="L901" s="19">
        <f>IF(ISNUMBER(K901),ROUND(N(F901)*K901,2),"")</f>
        <v/>
      </c>
      <c r="M901" s="19">
        <f>IF(L901="","",ROUND(L901-N(I901),2))</f>
        <v/>
      </c>
      <c r="N901" s="18">
        <f>IF(OR(A901&amp;""="",H901="تم التسليم",NOT(ISNUMBER(G901))),"",'الإعدادات'!$B$4-G901)</f>
        <v/>
      </c>
      <c r="O901" s="6">
        <f>IF(A901&amp;""="","",IF(NOT(ISNUMBER(K901)),"خدمة غير مسعّرة",IF(H901="تم التسليم",IF(M901&gt;0,"مسلّم وعليه متبقي",""),IF(N901="","",IF(H901="جاهز",IF(N901&gt;='الإعدادات'!$B$5,"متأخر الاستلام",""),IF(N901&gt;0,"متأخر الغسيل",""))))))</f>
        <v/>
      </c>
      <c r="P901" s="18">
        <f>IF(O901="متأخر الاستلام",COUNTIFS($O$6:$O$1505,"متأخر الاستلام",$N$6:$N$1505,"&gt;"&amp;N901)+COUNTIFS($O$6:O901,"متأخر الاستلام",$N$6:N901,N901),"")</f>
        <v/>
      </c>
    </row>
    <row r="902">
      <c r="A902" s="5" t="n"/>
      <c r="B902" s="13" t="n"/>
      <c r="C902" s="5" t="n"/>
      <c r="D902" s="20" t="n"/>
      <c r="E902" s="5" t="n"/>
      <c r="F902" s="14" t="n"/>
      <c r="G902" s="13" t="n"/>
      <c r="H902" s="5" t="n"/>
      <c r="I902" s="17" t="n"/>
      <c r="J902" s="5" t="n"/>
      <c r="K902" s="19">
        <f>IF(A902&amp;""="","",IFERROR(INDEX('الخدمات'!$B$6:$B$55,MATCH(E902&amp;"",'الخدمات'!$A$6:$A$55,0)),"غير مسعّرة"))</f>
        <v/>
      </c>
      <c r="L902" s="19">
        <f>IF(ISNUMBER(K902),ROUND(N(F902)*K902,2),"")</f>
        <v/>
      </c>
      <c r="M902" s="19">
        <f>IF(L902="","",ROUND(L902-N(I902),2))</f>
        <v/>
      </c>
      <c r="N902" s="18">
        <f>IF(OR(A902&amp;""="",H902="تم التسليم",NOT(ISNUMBER(G902))),"",'الإعدادات'!$B$4-G902)</f>
        <v/>
      </c>
      <c r="O902" s="6">
        <f>IF(A902&amp;""="","",IF(NOT(ISNUMBER(K902)),"خدمة غير مسعّرة",IF(H902="تم التسليم",IF(M902&gt;0,"مسلّم وعليه متبقي",""),IF(N902="","",IF(H902="جاهز",IF(N902&gt;='الإعدادات'!$B$5,"متأخر الاستلام",""),IF(N902&gt;0,"متأخر الغسيل",""))))))</f>
        <v/>
      </c>
      <c r="P902" s="18">
        <f>IF(O902="متأخر الاستلام",COUNTIFS($O$6:$O$1505,"متأخر الاستلام",$N$6:$N$1505,"&gt;"&amp;N902)+COUNTIFS($O$6:O902,"متأخر الاستلام",$N$6:N902,N902),"")</f>
        <v/>
      </c>
    </row>
    <row r="903">
      <c r="A903" s="5" t="n"/>
      <c r="B903" s="13" t="n"/>
      <c r="C903" s="5" t="n"/>
      <c r="D903" s="20" t="n"/>
      <c r="E903" s="5" t="n"/>
      <c r="F903" s="14" t="n"/>
      <c r="G903" s="13" t="n"/>
      <c r="H903" s="5" t="n"/>
      <c r="I903" s="17" t="n"/>
      <c r="J903" s="5" t="n"/>
      <c r="K903" s="19">
        <f>IF(A903&amp;""="","",IFERROR(INDEX('الخدمات'!$B$6:$B$55,MATCH(E903&amp;"",'الخدمات'!$A$6:$A$55,0)),"غير مسعّرة"))</f>
        <v/>
      </c>
      <c r="L903" s="19">
        <f>IF(ISNUMBER(K903),ROUND(N(F903)*K903,2),"")</f>
        <v/>
      </c>
      <c r="M903" s="19">
        <f>IF(L903="","",ROUND(L903-N(I903),2))</f>
        <v/>
      </c>
      <c r="N903" s="18">
        <f>IF(OR(A903&amp;""="",H903="تم التسليم",NOT(ISNUMBER(G903))),"",'الإعدادات'!$B$4-G903)</f>
        <v/>
      </c>
      <c r="O903" s="6">
        <f>IF(A903&amp;""="","",IF(NOT(ISNUMBER(K903)),"خدمة غير مسعّرة",IF(H903="تم التسليم",IF(M903&gt;0,"مسلّم وعليه متبقي",""),IF(N903="","",IF(H903="جاهز",IF(N903&gt;='الإعدادات'!$B$5,"متأخر الاستلام",""),IF(N903&gt;0,"متأخر الغسيل",""))))))</f>
        <v/>
      </c>
      <c r="P903" s="18">
        <f>IF(O903="متأخر الاستلام",COUNTIFS($O$6:$O$1505,"متأخر الاستلام",$N$6:$N$1505,"&gt;"&amp;N903)+COUNTIFS($O$6:O903,"متأخر الاستلام",$N$6:N903,N903),"")</f>
        <v/>
      </c>
    </row>
    <row r="904">
      <c r="A904" s="5" t="n"/>
      <c r="B904" s="13" t="n"/>
      <c r="C904" s="5" t="n"/>
      <c r="D904" s="20" t="n"/>
      <c r="E904" s="5" t="n"/>
      <c r="F904" s="14" t="n"/>
      <c r="G904" s="13" t="n"/>
      <c r="H904" s="5" t="n"/>
      <c r="I904" s="17" t="n"/>
      <c r="J904" s="5" t="n"/>
      <c r="K904" s="19">
        <f>IF(A904&amp;""="","",IFERROR(INDEX('الخدمات'!$B$6:$B$55,MATCH(E904&amp;"",'الخدمات'!$A$6:$A$55,0)),"غير مسعّرة"))</f>
        <v/>
      </c>
      <c r="L904" s="19">
        <f>IF(ISNUMBER(K904),ROUND(N(F904)*K904,2),"")</f>
        <v/>
      </c>
      <c r="M904" s="19">
        <f>IF(L904="","",ROUND(L904-N(I904),2))</f>
        <v/>
      </c>
      <c r="N904" s="18">
        <f>IF(OR(A904&amp;""="",H904="تم التسليم",NOT(ISNUMBER(G904))),"",'الإعدادات'!$B$4-G904)</f>
        <v/>
      </c>
      <c r="O904" s="6">
        <f>IF(A904&amp;""="","",IF(NOT(ISNUMBER(K904)),"خدمة غير مسعّرة",IF(H904="تم التسليم",IF(M904&gt;0,"مسلّم وعليه متبقي",""),IF(N904="","",IF(H904="جاهز",IF(N904&gt;='الإعدادات'!$B$5,"متأخر الاستلام",""),IF(N904&gt;0,"متأخر الغسيل",""))))))</f>
        <v/>
      </c>
      <c r="P904" s="18">
        <f>IF(O904="متأخر الاستلام",COUNTIFS($O$6:$O$1505,"متأخر الاستلام",$N$6:$N$1505,"&gt;"&amp;N904)+COUNTIFS($O$6:O904,"متأخر الاستلام",$N$6:N904,N904),"")</f>
        <v/>
      </c>
    </row>
    <row r="905">
      <c r="A905" s="5" t="n"/>
      <c r="B905" s="13" t="n"/>
      <c r="C905" s="5" t="n"/>
      <c r="D905" s="20" t="n"/>
      <c r="E905" s="5" t="n"/>
      <c r="F905" s="14" t="n"/>
      <c r="G905" s="13" t="n"/>
      <c r="H905" s="5" t="n"/>
      <c r="I905" s="17" t="n"/>
      <c r="J905" s="5" t="n"/>
      <c r="K905" s="19">
        <f>IF(A905&amp;""="","",IFERROR(INDEX('الخدمات'!$B$6:$B$55,MATCH(E905&amp;"",'الخدمات'!$A$6:$A$55,0)),"غير مسعّرة"))</f>
        <v/>
      </c>
      <c r="L905" s="19">
        <f>IF(ISNUMBER(K905),ROUND(N(F905)*K905,2),"")</f>
        <v/>
      </c>
      <c r="M905" s="19">
        <f>IF(L905="","",ROUND(L905-N(I905),2))</f>
        <v/>
      </c>
      <c r="N905" s="18">
        <f>IF(OR(A905&amp;""="",H905="تم التسليم",NOT(ISNUMBER(G905))),"",'الإعدادات'!$B$4-G905)</f>
        <v/>
      </c>
      <c r="O905" s="6">
        <f>IF(A905&amp;""="","",IF(NOT(ISNUMBER(K905)),"خدمة غير مسعّرة",IF(H905="تم التسليم",IF(M905&gt;0,"مسلّم وعليه متبقي",""),IF(N905="","",IF(H905="جاهز",IF(N905&gt;='الإعدادات'!$B$5,"متأخر الاستلام",""),IF(N905&gt;0,"متأخر الغسيل",""))))))</f>
        <v/>
      </c>
      <c r="P905" s="18">
        <f>IF(O905="متأخر الاستلام",COUNTIFS($O$6:$O$1505,"متأخر الاستلام",$N$6:$N$1505,"&gt;"&amp;N905)+COUNTIFS($O$6:O905,"متأخر الاستلام",$N$6:N905,N905),"")</f>
        <v/>
      </c>
    </row>
    <row r="906">
      <c r="A906" s="5" t="n"/>
      <c r="B906" s="13" t="n"/>
      <c r="C906" s="5" t="n"/>
      <c r="D906" s="20" t="n"/>
      <c r="E906" s="5" t="n"/>
      <c r="F906" s="14" t="n"/>
      <c r="G906" s="13" t="n"/>
      <c r="H906" s="5" t="n"/>
      <c r="I906" s="17" t="n"/>
      <c r="J906" s="5" t="n"/>
      <c r="K906" s="19">
        <f>IF(A906&amp;""="","",IFERROR(INDEX('الخدمات'!$B$6:$B$55,MATCH(E906&amp;"",'الخدمات'!$A$6:$A$55,0)),"غير مسعّرة"))</f>
        <v/>
      </c>
      <c r="L906" s="19">
        <f>IF(ISNUMBER(K906),ROUND(N(F906)*K906,2),"")</f>
        <v/>
      </c>
      <c r="M906" s="19">
        <f>IF(L906="","",ROUND(L906-N(I906),2))</f>
        <v/>
      </c>
      <c r="N906" s="18">
        <f>IF(OR(A906&amp;""="",H906="تم التسليم",NOT(ISNUMBER(G906))),"",'الإعدادات'!$B$4-G906)</f>
        <v/>
      </c>
      <c r="O906" s="6">
        <f>IF(A906&amp;""="","",IF(NOT(ISNUMBER(K906)),"خدمة غير مسعّرة",IF(H906="تم التسليم",IF(M906&gt;0,"مسلّم وعليه متبقي",""),IF(N906="","",IF(H906="جاهز",IF(N906&gt;='الإعدادات'!$B$5,"متأخر الاستلام",""),IF(N906&gt;0,"متأخر الغسيل",""))))))</f>
        <v/>
      </c>
      <c r="P906" s="18">
        <f>IF(O906="متأخر الاستلام",COUNTIFS($O$6:$O$1505,"متأخر الاستلام",$N$6:$N$1505,"&gt;"&amp;N906)+COUNTIFS($O$6:O906,"متأخر الاستلام",$N$6:N906,N906),"")</f>
        <v/>
      </c>
    </row>
    <row r="907">
      <c r="A907" s="5" t="n"/>
      <c r="B907" s="13" t="n"/>
      <c r="C907" s="5" t="n"/>
      <c r="D907" s="20" t="n"/>
      <c r="E907" s="5" t="n"/>
      <c r="F907" s="14" t="n"/>
      <c r="G907" s="13" t="n"/>
      <c r="H907" s="5" t="n"/>
      <c r="I907" s="17" t="n"/>
      <c r="J907" s="5" t="n"/>
      <c r="K907" s="19">
        <f>IF(A907&amp;""="","",IFERROR(INDEX('الخدمات'!$B$6:$B$55,MATCH(E907&amp;"",'الخدمات'!$A$6:$A$55,0)),"غير مسعّرة"))</f>
        <v/>
      </c>
      <c r="L907" s="19">
        <f>IF(ISNUMBER(K907),ROUND(N(F907)*K907,2),"")</f>
        <v/>
      </c>
      <c r="M907" s="19">
        <f>IF(L907="","",ROUND(L907-N(I907),2))</f>
        <v/>
      </c>
      <c r="N907" s="18">
        <f>IF(OR(A907&amp;""="",H907="تم التسليم",NOT(ISNUMBER(G907))),"",'الإعدادات'!$B$4-G907)</f>
        <v/>
      </c>
      <c r="O907" s="6">
        <f>IF(A907&amp;""="","",IF(NOT(ISNUMBER(K907)),"خدمة غير مسعّرة",IF(H907="تم التسليم",IF(M907&gt;0,"مسلّم وعليه متبقي",""),IF(N907="","",IF(H907="جاهز",IF(N907&gt;='الإعدادات'!$B$5,"متأخر الاستلام",""),IF(N907&gt;0,"متأخر الغسيل",""))))))</f>
        <v/>
      </c>
      <c r="P907" s="18">
        <f>IF(O907="متأخر الاستلام",COUNTIFS($O$6:$O$1505,"متأخر الاستلام",$N$6:$N$1505,"&gt;"&amp;N907)+COUNTIFS($O$6:O907,"متأخر الاستلام",$N$6:N907,N907),"")</f>
        <v/>
      </c>
    </row>
    <row r="908">
      <c r="A908" s="5" t="n"/>
      <c r="B908" s="13" t="n"/>
      <c r="C908" s="5" t="n"/>
      <c r="D908" s="20" t="n"/>
      <c r="E908" s="5" t="n"/>
      <c r="F908" s="14" t="n"/>
      <c r="G908" s="13" t="n"/>
      <c r="H908" s="5" t="n"/>
      <c r="I908" s="17" t="n"/>
      <c r="J908" s="5" t="n"/>
      <c r="K908" s="19">
        <f>IF(A908&amp;""="","",IFERROR(INDEX('الخدمات'!$B$6:$B$55,MATCH(E908&amp;"",'الخدمات'!$A$6:$A$55,0)),"غير مسعّرة"))</f>
        <v/>
      </c>
      <c r="L908" s="19">
        <f>IF(ISNUMBER(K908),ROUND(N(F908)*K908,2),"")</f>
        <v/>
      </c>
      <c r="M908" s="19">
        <f>IF(L908="","",ROUND(L908-N(I908),2))</f>
        <v/>
      </c>
      <c r="N908" s="18">
        <f>IF(OR(A908&amp;""="",H908="تم التسليم",NOT(ISNUMBER(G908))),"",'الإعدادات'!$B$4-G908)</f>
        <v/>
      </c>
      <c r="O908" s="6">
        <f>IF(A908&amp;""="","",IF(NOT(ISNUMBER(K908)),"خدمة غير مسعّرة",IF(H908="تم التسليم",IF(M908&gt;0,"مسلّم وعليه متبقي",""),IF(N908="","",IF(H908="جاهز",IF(N908&gt;='الإعدادات'!$B$5,"متأخر الاستلام",""),IF(N908&gt;0,"متأخر الغسيل",""))))))</f>
        <v/>
      </c>
      <c r="P908" s="18">
        <f>IF(O908="متأخر الاستلام",COUNTIFS($O$6:$O$1505,"متأخر الاستلام",$N$6:$N$1505,"&gt;"&amp;N908)+COUNTIFS($O$6:O908,"متأخر الاستلام",$N$6:N908,N908),"")</f>
        <v/>
      </c>
    </row>
    <row r="909">
      <c r="A909" s="5" t="n"/>
      <c r="B909" s="13" t="n"/>
      <c r="C909" s="5" t="n"/>
      <c r="D909" s="20" t="n"/>
      <c r="E909" s="5" t="n"/>
      <c r="F909" s="14" t="n"/>
      <c r="G909" s="13" t="n"/>
      <c r="H909" s="5" t="n"/>
      <c r="I909" s="17" t="n"/>
      <c r="J909" s="5" t="n"/>
      <c r="K909" s="19">
        <f>IF(A909&amp;""="","",IFERROR(INDEX('الخدمات'!$B$6:$B$55,MATCH(E909&amp;"",'الخدمات'!$A$6:$A$55,0)),"غير مسعّرة"))</f>
        <v/>
      </c>
      <c r="L909" s="19">
        <f>IF(ISNUMBER(K909),ROUND(N(F909)*K909,2),"")</f>
        <v/>
      </c>
      <c r="M909" s="19">
        <f>IF(L909="","",ROUND(L909-N(I909),2))</f>
        <v/>
      </c>
      <c r="N909" s="18">
        <f>IF(OR(A909&amp;""="",H909="تم التسليم",NOT(ISNUMBER(G909))),"",'الإعدادات'!$B$4-G909)</f>
        <v/>
      </c>
      <c r="O909" s="6">
        <f>IF(A909&amp;""="","",IF(NOT(ISNUMBER(K909)),"خدمة غير مسعّرة",IF(H909="تم التسليم",IF(M909&gt;0,"مسلّم وعليه متبقي",""),IF(N909="","",IF(H909="جاهز",IF(N909&gt;='الإعدادات'!$B$5,"متأخر الاستلام",""),IF(N909&gt;0,"متأخر الغسيل",""))))))</f>
        <v/>
      </c>
      <c r="P909" s="18">
        <f>IF(O909="متأخر الاستلام",COUNTIFS($O$6:$O$1505,"متأخر الاستلام",$N$6:$N$1505,"&gt;"&amp;N909)+COUNTIFS($O$6:O909,"متأخر الاستلام",$N$6:N909,N909),"")</f>
        <v/>
      </c>
    </row>
    <row r="910">
      <c r="A910" s="5" t="n"/>
      <c r="B910" s="13" t="n"/>
      <c r="C910" s="5" t="n"/>
      <c r="D910" s="20" t="n"/>
      <c r="E910" s="5" t="n"/>
      <c r="F910" s="14" t="n"/>
      <c r="G910" s="13" t="n"/>
      <c r="H910" s="5" t="n"/>
      <c r="I910" s="17" t="n"/>
      <c r="J910" s="5" t="n"/>
      <c r="K910" s="19">
        <f>IF(A910&amp;""="","",IFERROR(INDEX('الخدمات'!$B$6:$B$55,MATCH(E910&amp;"",'الخدمات'!$A$6:$A$55,0)),"غير مسعّرة"))</f>
        <v/>
      </c>
      <c r="L910" s="19">
        <f>IF(ISNUMBER(K910),ROUND(N(F910)*K910,2),"")</f>
        <v/>
      </c>
      <c r="M910" s="19">
        <f>IF(L910="","",ROUND(L910-N(I910),2))</f>
        <v/>
      </c>
      <c r="N910" s="18">
        <f>IF(OR(A910&amp;""="",H910="تم التسليم",NOT(ISNUMBER(G910))),"",'الإعدادات'!$B$4-G910)</f>
        <v/>
      </c>
      <c r="O910" s="6">
        <f>IF(A910&amp;""="","",IF(NOT(ISNUMBER(K910)),"خدمة غير مسعّرة",IF(H910="تم التسليم",IF(M910&gt;0,"مسلّم وعليه متبقي",""),IF(N910="","",IF(H910="جاهز",IF(N910&gt;='الإعدادات'!$B$5,"متأخر الاستلام",""),IF(N910&gt;0,"متأخر الغسيل",""))))))</f>
        <v/>
      </c>
      <c r="P910" s="18">
        <f>IF(O910="متأخر الاستلام",COUNTIFS($O$6:$O$1505,"متأخر الاستلام",$N$6:$N$1505,"&gt;"&amp;N910)+COUNTIFS($O$6:O910,"متأخر الاستلام",$N$6:N910,N910),"")</f>
        <v/>
      </c>
    </row>
    <row r="911">
      <c r="A911" s="5" t="n"/>
      <c r="B911" s="13" t="n"/>
      <c r="C911" s="5" t="n"/>
      <c r="D911" s="20" t="n"/>
      <c r="E911" s="5" t="n"/>
      <c r="F911" s="14" t="n"/>
      <c r="G911" s="13" t="n"/>
      <c r="H911" s="5" t="n"/>
      <c r="I911" s="17" t="n"/>
      <c r="J911" s="5" t="n"/>
      <c r="K911" s="19">
        <f>IF(A911&amp;""="","",IFERROR(INDEX('الخدمات'!$B$6:$B$55,MATCH(E911&amp;"",'الخدمات'!$A$6:$A$55,0)),"غير مسعّرة"))</f>
        <v/>
      </c>
      <c r="L911" s="19">
        <f>IF(ISNUMBER(K911),ROUND(N(F911)*K911,2),"")</f>
        <v/>
      </c>
      <c r="M911" s="19">
        <f>IF(L911="","",ROUND(L911-N(I911),2))</f>
        <v/>
      </c>
      <c r="N911" s="18">
        <f>IF(OR(A911&amp;""="",H911="تم التسليم",NOT(ISNUMBER(G911))),"",'الإعدادات'!$B$4-G911)</f>
        <v/>
      </c>
      <c r="O911" s="6">
        <f>IF(A911&amp;""="","",IF(NOT(ISNUMBER(K911)),"خدمة غير مسعّرة",IF(H911="تم التسليم",IF(M911&gt;0,"مسلّم وعليه متبقي",""),IF(N911="","",IF(H911="جاهز",IF(N911&gt;='الإعدادات'!$B$5,"متأخر الاستلام",""),IF(N911&gt;0,"متأخر الغسيل",""))))))</f>
        <v/>
      </c>
      <c r="P911" s="18">
        <f>IF(O911="متأخر الاستلام",COUNTIFS($O$6:$O$1505,"متأخر الاستلام",$N$6:$N$1505,"&gt;"&amp;N911)+COUNTIFS($O$6:O911,"متأخر الاستلام",$N$6:N911,N911),"")</f>
        <v/>
      </c>
    </row>
    <row r="912">
      <c r="A912" s="5" t="n"/>
      <c r="B912" s="13" t="n"/>
      <c r="C912" s="5" t="n"/>
      <c r="D912" s="20" t="n"/>
      <c r="E912" s="5" t="n"/>
      <c r="F912" s="14" t="n"/>
      <c r="G912" s="13" t="n"/>
      <c r="H912" s="5" t="n"/>
      <c r="I912" s="17" t="n"/>
      <c r="J912" s="5" t="n"/>
      <c r="K912" s="19">
        <f>IF(A912&amp;""="","",IFERROR(INDEX('الخدمات'!$B$6:$B$55,MATCH(E912&amp;"",'الخدمات'!$A$6:$A$55,0)),"غير مسعّرة"))</f>
        <v/>
      </c>
      <c r="L912" s="19">
        <f>IF(ISNUMBER(K912),ROUND(N(F912)*K912,2),"")</f>
        <v/>
      </c>
      <c r="M912" s="19">
        <f>IF(L912="","",ROUND(L912-N(I912),2))</f>
        <v/>
      </c>
      <c r="N912" s="18">
        <f>IF(OR(A912&amp;""="",H912="تم التسليم",NOT(ISNUMBER(G912))),"",'الإعدادات'!$B$4-G912)</f>
        <v/>
      </c>
      <c r="O912" s="6">
        <f>IF(A912&amp;""="","",IF(NOT(ISNUMBER(K912)),"خدمة غير مسعّرة",IF(H912="تم التسليم",IF(M912&gt;0,"مسلّم وعليه متبقي",""),IF(N912="","",IF(H912="جاهز",IF(N912&gt;='الإعدادات'!$B$5,"متأخر الاستلام",""),IF(N912&gt;0,"متأخر الغسيل",""))))))</f>
        <v/>
      </c>
      <c r="P912" s="18">
        <f>IF(O912="متأخر الاستلام",COUNTIFS($O$6:$O$1505,"متأخر الاستلام",$N$6:$N$1505,"&gt;"&amp;N912)+COUNTIFS($O$6:O912,"متأخر الاستلام",$N$6:N912,N912),"")</f>
        <v/>
      </c>
    </row>
    <row r="913">
      <c r="A913" s="5" t="n"/>
      <c r="B913" s="13" t="n"/>
      <c r="C913" s="5" t="n"/>
      <c r="D913" s="20" t="n"/>
      <c r="E913" s="5" t="n"/>
      <c r="F913" s="14" t="n"/>
      <c r="G913" s="13" t="n"/>
      <c r="H913" s="5" t="n"/>
      <c r="I913" s="17" t="n"/>
      <c r="J913" s="5" t="n"/>
      <c r="K913" s="19">
        <f>IF(A913&amp;""="","",IFERROR(INDEX('الخدمات'!$B$6:$B$55,MATCH(E913&amp;"",'الخدمات'!$A$6:$A$55,0)),"غير مسعّرة"))</f>
        <v/>
      </c>
      <c r="L913" s="19">
        <f>IF(ISNUMBER(K913),ROUND(N(F913)*K913,2),"")</f>
        <v/>
      </c>
      <c r="M913" s="19">
        <f>IF(L913="","",ROUND(L913-N(I913),2))</f>
        <v/>
      </c>
      <c r="N913" s="18">
        <f>IF(OR(A913&amp;""="",H913="تم التسليم",NOT(ISNUMBER(G913))),"",'الإعدادات'!$B$4-G913)</f>
        <v/>
      </c>
      <c r="O913" s="6">
        <f>IF(A913&amp;""="","",IF(NOT(ISNUMBER(K913)),"خدمة غير مسعّرة",IF(H913="تم التسليم",IF(M913&gt;0,"مسلّم وعليه متبقي",""),IF(N913="","",IF(H913="جاهز",IF(N913&gt;='الإعدادات'!$B$5,"متأخر الاستلام",""),IF(N913&gt;0,"متأخر الغسيل",""))))))</f>
        <v/>
      </c>
      <c r="P913" s="18">
        <f>IF(O913="متأخر الاستلام",COUNTIFS($O$6:$O$1505,"متأخر الاستلام",$N$6:$N$1505,"&gt;"&amp;N913)+COUNTIFS($O$6:O913,"متأخر الاستلام",$N$6:N913,N913),"")</f>
        <v/>
      </c>
    </row>
    <row r="914">
      <c r="A914" s="5" t="n"/>
      <c r="B914" s="13" t="n"/>
      <c r="C914" s="5" t="n"/>
      <c r="D914" s="20" t="n"/>
      <c r="E914" s="5" t="n"/>
      <c r="F914" s="14" t="n"/>
      <c r="G914" s="13" t="n"/>
      <c r="H914" s="5" t="n"/>
      <c r="I914" s="17" t="n"/>
      <c r="J914" s="5" t="n"/>
      <c r="K914" s="19">
        <f>IF(A914&amp;""="","",IFERROR(INDEX('الخدمات'!$B$6:$B$55,MATCH(E914&amp;"",'الخدمات'!$A$6:$A$55,0)),"غير مسعّرة"))</f>
        <v/>
      </c>
      <c r="L914" s="19">
        <f>IF(ISNUMBER(K914),ROUND(N(F914)*K914,2),"")</f>
        <v/>
      </c>
      <c r="M914" s="19">
        <f>IF(L914="","",ROUND(L914-N(I914),2))</f>
        <v/>
      </c>
      <c r="N914" s="18">
        <f>IF(OR(A914&amp;""="",H914="تم التسليم",NOT(ISNUMBER(G914))),"",'الإعدادات'!$B$4-G914)</f>
        <v/>
      </c>
      <c r="O914" s="6">
        <f>IF(A914&amp;""="","",IF(NOT(ISNUMBER(K914)),"خدمة غير مسعّرة",IF(H914="تم التسليم",IF(M914&gt;0,"مسلّم وعليه متبقي",""),IF(N914="","",IF(H914="جاهز",IF(N914&gt;='الإعدادات'!$B$5,"متأخر الاستلام",""),IF(N914&gt;0,"متأخر الغسيل",""))))))</f>
        <v/>
      </c>
      <c r="P914" s="18">
        <f>IF(O914="متأخر الاستلام",COUNTIFS($O$6:$O$1505,"متأخر الاستلام",$N$6:$N$1505,"&gt;"&amp;N914)+COUNTIFS($O$6:O914,"متأخر الاستلام",$N$6:N914,N914),"")</f>
        <v/>
      </c>
    </row>
    <row r="915">
      <c r="A915" s="5" t="n"/>
      <c r="B915" s="13" t="n"/>
      <c r="C915" s="5" t="n"/>
      <c r="D915" s="20" t="n"/>
      <c r="E915" s="5" t="n"/>
      <c r="F915" s="14" t="n"/>
      <c r="G915" s="13" t="n"/>
      <c r="H915" s="5" t="n"/>
      <c r="I915" s="17" t="n"/>
      <c r="J915" s="5" t="n"/>
      <c r="K915" s="19">
        <f>IF(A915&amp;""="","",IFERROR(INDEX('الخدمات'!$B$6:$B$55,MATCH(E915&amp;"",'الخدمات'!$A$6:$A$55,0)),"غير مسعّرة"))</f>
        <v/>
      </c>
      <c r="L915" s="19">
        <f>IF(ISNUMBER(K915),ROUND(N(F915)*K915,2),"")</f>
        <v/>
      </c>
      <c r="M915" s="19">
        <f>IF(L915="","",ROUND(L915-N(I915),2))</f>
        <v/>
      </c>
      <c r="N915" s="18">
        <f>IF(OR(A915&amp;""="",H915="تم التسليم",NOT(ISNUMBER(G915))),"",'الإعدادات'!$B$4-G915)</f>
        <v/>
      </c>
      <c r="O915" s="6">
        <f>IF(A915&amp;""="","",IF(NOT(ISNUMBER(K915)),"خدمة غير مسعّرة",IF(H915="تم التسليم",IF(M915&gt;0,"مسلّم وعليه متبقي",""),IF(N915="","",IF(H915="جاهز",IF(N915&gt;='الإعدادات'!$B$5,"متأخر الاستلام",""),IF(N915&gt;0,"متأخر الغسيل",""))))))</f>
        <v/>
      </c>
      <c r="P915" s="18">
        <f>IF(O915="متأخر الاستلام",COUNTIFS($O$6:$O$1505,"متأخر الاستلام",$N$6:$N$1505,"&gt;"&amp;N915)+COUNTIFS($O$6:O915,"متأخر الاستلام",$N$6:N915,N915),"")</f>
        <v/>
      </c>
    </row>
    <row r="916">
      <c r="A916" s="5" t="n"/>
      <c r="B916" s="13" t="n"/>
      <c r="C916" s="5" t="n"/>
      <c r="D916" s="20" t="n"/>
      <c r="E916" s="5" t="n"/>
      <c r="F916" s="14" t="n"/>
      <c r="G916" s="13" t="n"/>
      <c r="H916" s="5" t="n"/>
      <c r="I916" s="17" t="n"/>
      <c r="J916" s="5" t="n"/>
      <c r="K916" s="19">
        <f>IF(A916&amp;""="","",IFERROR(INDEX('الخدمات'!$B$6:$B$55,MATCH(E916&amp;"",'الخدمات'!$A$6:$A$55,0)),"غير مسعّرة"))</f>
        <v/>
      </c>
      <c r="L916" s="19">
        <f>IF(ISNUMBER(K916),ROUND(N(F916)*K916,2),"")</f>
        <v/>
      </c>
      <c r="M916" s="19">
        <f>IF(L916="","",ROUND(L916-N(I916),2))</f>
        <v/>
      </c>
      <c r="N916" s="18">
        <f>IF(OR(A916&amp;""="",H916="تم التسليم",NOT(ISNUMBER(G916))),"",'الإعدادات'!$B$4-G916)</f>
        <v/>
      </c>
      <c r="O916" s="6">
        <f>IF(A916&amp;""="","",IF(NOT(ISNUMBER(K916)),"خدمة غير مسعّرة",IF(H916="تم التسليم",IF(M916&gt;0,"مسلّم وعليه متبقي",""),IF(N916="","",IF(H916="جاهز",IF(N916&gt;='الإعدادات'!$B$5,"متأخر الاستلام",""),IF(N916&gt;0,"متأخر الغسيل",""))))))</f>
        <v/>
      </c>
      <c r="P916" s="18">
        <f>IF(O916="متأخر الاستلام",COUNTIFS($O$6:$O$1505,"متأخر الاستلام",$N$6:$N$1505,"&gt;"&amp;N916)+COUNTIFS($O$6:O916,"متأخر الاستلام",$N$6:N916,N916),"")</f>
        <v/>
      </c>
    </row>
    <row r="917">
      <c r="A917" s="5" t="n"/>
      <c r="B917" s="13" t="n"/>
      <c r="C917" s="5" t="n"/>
      <c r="D917" s="20" t="n"/>
      <c r="E917" s="5" t="n"/>
      <c r="F917" s="14" t="n"/>
      <c r="G917" s="13" t="n"/>
      <c r="H917" s="5" t="n"/>
      <c r="I917" s="17" t="n"/>
      <c r="J917" s="5" t="n"/>
      <c r="K917" s="19">
        <f>IF(A917&amp;""="","",IFERROR(INDEX('الخدمات'!$B$6:$B$55,MATCH(E917&amp;"",'الخدمات'!$A$6:$A$55,0)),"غير مسعّرة"))</f>
        <v/>
      </c>
      <c r="L917" s="19">
        <f>IF(ISNUMBER(K917),ROUND(N(F917)*K917,2),"")</f>
        <v/>
      </c>
      <c r="M917" s="19">
        <f>IF(L917="","",ROUND(L917-N(I917),2))</f>
        <v/>
      </c>
      <c r="N917" s="18">
        <f>IF(OR(A917&amp;""="",H917="تم التسليم",NOT(ISNUMBER(G917))),"",'الإعدادات'!$B$4-G917)</f>
        <v/>
      </c>
      <c r="O917" s="6">
        <f>IF(A917&amp;""="","",IF(NOT(ISNUMBER(K917)),"خدمة غير مسعّرة",IF(H917="تم التسليم",IF(M917&gt;0,"مسلّم وعليه متبقي",""),IF(N917="","",IF(H917="جاهز",IF(N917&gt;='الإعدادات'!$B$5,"متأخر الاستلام",""),IF(N917&gt;0,"متأخر الغسيل",""))))))</f>
        <v/>
      </c>
      <c r="P917" s="18">
        <f>IF(O917="متأخر الاستلام",COUNTIFS($O$6:$O$1505,"متأخر الاستلام",$N$6:$N$1505,"&gt;"&amp;N917)+COUNTIFS($O$6:O917,"متأخر الاستلام",$N$6:N917,N917),"")</f>
        <v/>
      </c>
    </row>
    <row r="918">
      <c r="A918" s="5" t="n"/>
      <c r="B918" s="13" t="n"/>
      <c r="C918" s="5" t="n"/>
      <c r="D918" s="20" t="n"/>
      <c r="E918" s="5" t="n"/>
      <c r="F918" s="14" t="n"/>
      <c r="G918" s="13" t="n"/>
      <c r="H918" s="5" t="n"/>
      <c r="I918" s="17" t="n"/>
      <c r="J918" s="5" t="n"/>
      <c r="K918" s="19">
        <f>IF(A918&amp;""="","",IFERROR(INDEX('الخدمات'!$B$6:$B$55,MATCH(E918&amp;"",'الخدمات'!$A$6:$A$55,0)),"غير مسعّرة"))</f>
        <v/>
      </c>
      <c r="L918" s="19">
        <f>IF(ISNUMBER(K918),ROUND(N(F918)*K918,2),"")</f>
        <v/>
      </c>
      <c r="M918" s="19">
        <f>IF(L918="","",ROUND(L918-N(I918),2))</f>
        <v/>
      </c>
      <c r="N918" s="18">
        <f>IF(OR(A918&amp;""="",H918="تم التسليم",NOT(ISNUMBER(G918))),"",'الإعدادات'!$B$4-G918)</f>
        <v/>
      </c>
      <c r="O918" s="6">
        <f>IF(A918&amp;""="","",IF(NOT(ISNUMBER(K918)),"خدمة غير مسعّرة",IF(H918="تم التسليم",IF(M918&gt;0,"مسلّم وعليه متبقي",""),IF(N918="","",IF(H918="جاهز",IF(N918&gt;='الإعدادات'!$B$5,"متأخر الاستلام",""),IF(N918&gt;0,"متأخر الغسيل",""))))))</f>
        <v/>
      </c>
      <c r="P918" s="18">
        <f>IF(O918="متأخر الاستلام",COUNTIFS($O$6:$O$1505,"متأخر الاستلام",$N$6:$N$1505,"&gt;"&amp;N918)+COUNTIFS($O$6:O918,"متأخر الاستلام",$N$6:N918,N918),"")</f>
        <v/>
      </c>
    </row>
    <row r="919">
      <c r="A919" s="5" t="n"/>
      <c r="B919" s="13" t="n"/>
      <c r="C919" s="5" t="n"/>
      <c r="D919" s="20" t="n"/>
      <c r="E919" s="5" t="n"/>
      <c r="F919" s="14" t="n"/>
      <c r="G919" s="13" t="n"/>
      <c r="H919" s="5" t="n"/>
      <c r="I919" s="17" t="n"/>
      <c r="J919" s="5" t="n"/>
      <c r="K919" s="19">
        <f>IF(A919&amp;""="","",IFERROR(INDEX('الخدمات'!$B$6:$B$55,MATCH(E919&amp;"",'الخدمات'!$A$6:$A$55,0)),"غير مسعّرة"))</f>
        <v/>
      </c>
      <c r="L919" s="19">
        <f>IF(ISNUMBER(K919),ROUND(N(F919)*K919,2),"")</f>
        <v/>
      </c>
      <c r="M919" s="19">
        <f>IF(L919="","",ROUND(L919-N(I919),2))</f>
        <v/>
      </c>
      <c r="N919" s="18">
        <f>IF(OR(A919&amp;""="",H919="تم التسليم",NOT(ISNUMBER(G919))),"",'الإعدادات'!$B$4-G919)</f>
        <v/>
      </c>
      <c r="O919" s="6">
        <f>IF(A919&amp;""="","",IF(NOT(ISNUMBER(K919)),"خدمة غير مسعّرة",IF(H919="تم التسليم",IF(M919&gt;0,"مسلّم وعليه متبقي",""),IF(N919="","",IF(H919="جاهز",IF(N919&gt;='الإعدادات'!$B$5,"متأخر الاستلام",""),IF(N919&gt;0,"متأخر الغسيل",""))))))</f>
        <v/>
      </c>
      <c r="P919" s="18">
        <f>IF(O919="متأخر الاستلام",COUNTIFS($O$6:$O$1505,"متأخر الاستلام",$N$6:$N$1505,"&gt;"&amp;N919)+COUNTIFS($O$6:O919,"متأخر الاستلام",$N$6:N919,N919),"")</f>
        <v/>
      </c>
    </row>
    <row r="920">
      <c r="A920" s="5" t="n"/>
      <c r="B920" s="13" t="n"/>
      <c r="C920" s="5" t="n"/>
      <c r="D920" s="20" t="n"/>
      <c r="E920" s="5" t="n"/>
      <c r="F920" s="14" t="n"/>
      <c r="G920" s="13" t="n"/>
      <c r="H920" s="5" t="n"/>
      <c r="I920" s="17" t="n"/>
      <c r="J920" s="5" t="n"/>
      <c r="K920" s="19">
        <f>IF(A920&amp;""="","",IFERROR(INDEX('الخدمات'!$B$6:$B$55,MATCH(E920&amp;"",'الخدمات'!$A$6:$A$55,0)),"غير مسعّرة"))</f>
        <v/>
      </c>
      <c r="L920" s="19">
        <f>IF(ISNUMBER(K920),ROUND(N(F920)*K920,2),"")</f>
        <v/>
      </c>
      <c r="M920" s="19">
        <f>IF(L920="","",ROUND(L920-N(I920),2))</f>
        <v/>
      </c>
      <c r="N920" s="18">
        <f>IF(OR(A920&amp;""="",H920="تم التسليم",NOT(ISNUMBER(G920))),"",'الإعدادات'!$B$4-G920)</f>
        <v/>
      </c>
      <c r="O920" s="6">
        <f>IF(A920&amp;""="","",IF(NOT(ISNUMBER(K920)),"خدمة غير مسعّرة",IF(H920="تم التسليم",IF(M920&gt;0,"مسلّم وعليه متبقي",""),IF(N920="","",IF(H920="جاهز",IF(N920&gt;='الإعدادات'!$B$5,"متأخر الاستلام",""),IF(N920&gt;0,"متأخر الغسيل",""))))))</f>
        <v/>
      </c>
      <c r="P920" s="18">
        <f>IF(O920="متأخر الاستلام",COUNTIFS($O$6:$O$1505,"متأخر الاستلام",$N$6:$N$1505,"&gt;"&amp;N920)+COUNTIFS($O$6:O920,"متأخر الاستلام",$N$6:N920,N920),"")</f>
        <v/>
      </c>
    </row>
    <row r="921">
      <c r="A921" s="5" t="n"/>
      <c r="B921" s="13" t="n"/>
      <c r="C921" s="5" t="n"/>
      <c r="D921" s="20" t="n"/>
      <c r="E921" s="5" t="n"/>
      <c r="F921" s="14" t="n"/>
      <c r="G921" s="13" t="n"/>
      <c r="H921" s="5" t="n"/>
      <c r="I921" s="17" t="n"/>
      <c r="J921" s="5" t="n"/>
      <c r="K921" s="19">
        <f>IF(A921&amp;""="","",IFERROR(INDEX('الخدمات'!$B$6:$B$55,MATCH(E921&amp;"",'الخدمات'!$A$6:$A$55,0)),"غير مسعّرة"))</f>
        <v/>
      </c>
      <c r="L921" s="19">
        <f>IF(ISNUMBER(K921),ROUND(N(F921)*K921,2),"")</f>
        <v/>
      </c>
      <c r="M921" s="19">
        <f>IF(L921="","",ROUND(L921-N(I921),2))</f>
        <v/>
      </c>
      <c r="N921" s="18">
        <f>IF(OR(A921&amp;""="",H921="تم التسليم",NOT(ISNUMBER(G921))),"",'الإعدادات'!$B$4-G921)</f>
        <v/>
      </c>
      <c r="O921" s="6">
        <f>IF(A921&amp;""="","",IF(NOT(ISNUMBER(K921)),"خدمة غير مسعّرة",IF(H921="تم التسليم",IF(M921&gt;0,"مسلّم وعليه متبقي",""),IF(N921="","",IF(H921="جاهز",IF(N921&gt;='الإعدادات'!$B$5,"متأخر الاستلام",""),IF(N921&gt;0,"متأخر الغسيل",""))))))</f>
        <v/>
      </c>
      <c r="P921" s="18">
        <f>IF(O921="متأخر الاستلام",COUNTIFS($O$6:$O$1505,"متأخر الاستلام",$N$6:$N$1505,"&gt;"&amp;N921)+COUNTIFS($O$6:O921,"متأخر الاستلام",$N$6:N921,N921),"")</f>
        <v/>
      </c>
    </row>
    <row r="922">
      <c r="A922" s="5" t="n"/>
      <c r="B922" s="13" t="n"/>
      <c r="C922" s="5" t="n"/>
      <c r="D922" s="20" t="n"/>
      <c r="E922" s="5" t="n"/>
      <c r="F922" s="14" t="n"/>
      <c r="G922" s="13" t="n"/>
      <c r="H922" s="5" t="n"/>
      <c r="I922" s="17" t="n"/>
      <c r="J922" s="5" t="n"/>
      <c r="K922" s="19">
        <f>IF(A922&amp;""="","",IFERROR(INDEX('الخدمات'!$B$6:$B$55,MATCH(E922&amp;"",'الخدمات'!$A$6:$A$55,0)),"غير مسعّرة"))</f>
        <v/>
      </c>
      <c r="L922" s="19">
        <f>IF(ISNUMBER(K922),ROUND(N(F922)*K922,2),"")</f>
        <v/>
      </c>
      <c r="M922" s="19">
        <f>IF(L922="","",ROUND(L922-N(I922),2))</f>
        <v/>
      </c>
      <c r="N922" s="18">
        <f>IF(OR(A922&amp;""="",H922="تم التسليم",NOT(ISNUMBER(G922))),"",'الإعدادات'!$B$4-G922)</f>
        <v/>
      </c>
      <c r="O922" s="6">
        <f>IF(A922&amp;""="","",IF(NOT(ISNUMBER(K922)),"خدمة غير مسعّرة",IF(H922="تم التسليم",IF(M922&gt;0,"مسلّم وعليه متبقي",""),IF(N922="","",IF(H922="جاهز",IF(N922&gt;='الإعدادات'!$B$5,"متأخر الاستلام",""),IF(N922&gt;0,"متأخر الغسيل",""))))))</f>
        <v/>
      </c>
      <c r="P922" s="18">
        <f>IF(O922="متأخر الاستلام",COUNTIFS($O$6:$O$1505,"متأخر الاستلام",$N$6:$N$1505,"&gt;"&amp;N922)+COUNTIFS($O$6:O922,"متأخر الاستلام",$N$6:N922,N922),"")</f>
        <v/>
      </c>
    </row>
    <row r="923">
      <c r="A923" s="5" t="n"/>
      <c r="B923" s="13" t="n"/>
      <c r="C923" s="5" t="n"/>
      <c r="D923" s="20" t="n"/>
      <c r="E923" s="5" t="n"/>
      <c r="F923" s="14" t="n"/>
      <c r="G923" s="13" t="n"/>
      <c r="H923" s="5" t="n"/>
      <c r="I923" s="17" t="n"/>
      <c r="J923" s="5" t="n"/>
      <c r="K923" s="19">
        <f>IF(A923&amp;""="","",IFERROR(INDEX('الخدمات'!$B$6:$B$55,MATCH(E923&amp;"",'الخدمات'!$A$6:$A$55,0)),"غير مسعّرة"))</f>
        <v/>
      </c>
      <c r="L923" s="19">
        <f>IF(ISNUMBER(K923),ROUND(N(F923)*K923,2),"")</f>
        <v/>
      </c>
      <c r="M923" s="19">
        <f>IF(L923="","",ROUND(L923-N(I923),2))</f>
        <v/>
      </c>
      <c r="N923" s="18">
        <f>IF(OR(A923&amp;""="",H923="تم التسليم",NOT(ISNUMBER(G923))),"",'الإعدادات'!$B$4-G923)</f>
        <v/>
      </c>
      <c r="O923" s="6">
        <f>IF(A923&amp;""="","",IF(NOT(ISNUMBER(K923)),"خدمة غير مسعّرة",IF(H923="تم التسليم",IF(M923&gt;0,"مسلّم وعليه متبقي",""),IF(N923="","",IF(H923="جاهز",IF(N923&gt;='الإعدادات'!$B$5,"متأخر الاستلام",""),IF(N923&gt;0,"متأخر الغسيل",""))))))</f>
        <v/>
      </c>
      <c r="P923" s="18">
        <f>IF(O923="متأخر الاستلام",COUNTIFS($O$6:$O$1505,"متأخر الاستلام",$N$6:$N$1505,"&gt;"&amp;N923)+COUNTIFS($O$6:O923,"متأخر الاستلام",$N$6:N923,N923),"")</f>
        <v/>
      </c>
    </row>
    <row r="924">
      <c r="A924" s="5" t="n"/>
      <c r="B924" s="13" t="n"/>
      <c r="C924" s="5" t="n"/>
      <c r="D924" s="20" t="n"/>
      <c r="E924" s="5" t="n"/>
      <c r="F924" s="14" t="n"/>
      <c r="G924" s="13" t="n"/>
      <c r="H924" s="5" t="n"/>
      <c r="I924" s="17" t="n"/>
      <c r="J924" s="5" t="n"/>
      <c r="K924" s="19">
        <f>IF(A924&amp;""="","",IFERROR(INDEX('الخدمات'!$B$6:$B$55,MATCH(E924&amp;"",'الخدمات'!$A$6:$A$55,0)),"غير مسعّرة"))</f>
        <v/>
      </c>
      <c r="L924" s="19">
        <f>IF(ISNUMBER(K924),ROUND(N(F924)*K924,2),"")</f>
        <v/>
      </c>
      <c r="M924" s="19">
        <f>IF(L924="","",ROUND(L924-N(I924),2))</f>
        <v/>
      </c>
      <c r="N924" s="18">
        <f>IF(OR(A924&amp;""="",H924="تم التسليم",NOT(ISNUMBER(G924))),"",'الإعدادات'!$B$4-G924)</f>
        <v/>
      </c>
      <c r="O924" s="6">
        <f>IF(A924&amp;""="","",IF(NOT(ISNUMBER(K924)),"خدمة غير مسعّرة",IF(H924="تم التسليم",IF(M924&gt;0,"مسلّم وعليه متبقي",""),IF(N924="","",IF(H924="جاهز",IF(N924&gt;='الإعدادات'!$B$5,"متأخر الاستلام",""),IF(N924&gt;0,"متأخر الغسيل",""))))))</f>
        <v/>
      </c>
      <c r="P924" s="18">
        <f>IF(O924="متأخر الاستلام",COUNTIFS($O$6:$O$1505,"متأخر الاستلام",$N$6:$N$1505,"&gt;"&amp;N924)+COUNTIFS($O$6:O924,"متأخر الاستلام",$N$6:N924,N924),"")</f>
        <v/>
      </c>
    </row>
    <row r="925">
      <c r="A925" s="5" t="n"/>
      <c r="B925" s="13" t="n"/>
      <c r="C925" s="5" t="n"/>
      <c r="D925" s="20" t="n"/>
      <c r="E925" s="5" t="n"/>
      <c r="F925" s="14" t="n"/>
      <c r="G925" s="13" t="n"/>
      <c r="H925" s="5" t="n"/>
      <c r="I925" s="17" t="n"/>
      <c r="J925" s="5" t="n"/>
      <c r="K925" s="19">
        <f>IF(A925&amp;""="","",IFERROR(INDEX('الخدمات'!$B$6:$B$55,MATCH(E925&amp;"",'الخدمات'!$A$6:$A$55,0)),"غير مسعّرة"))</f>
        <v/>
      </c>
      <c r="L925" s="19">
        <f>IF(ISNUMBER(K925),ROUND(N(F925)*K925,2),"")</f>
        <v/>
      </c>
      <c r="M925" s="19">
        <f>IF(L925="","",ROUND(L925-N(I925),2))</f>
        <v/>
      </c>
      <c r="N925" s="18">
        <f>IF(OR(A925&amp;""="",H925="تم التسليم",NOT(ISNUMBER(G925))),"",'الإعدادات'!$B$4-G925)</f>
        <v/>
      </c>
      <c r="O925" s="6">
        <f>IF(A925&amp;""="","",IF(NOT(ISNUMBER(K925)),"خدمة غير مسعّرة",IF(H925="تم التسليم",IF(M925&gt;0,"مسلّم وعليه متبقي",""),IF(N925="","",IF(H925="جاهز",IF(N925&gt;='الإعدادات'!$B$5,"متأخر الاستلام",""),IF(N925&gt;0,"متأخر الغسيل",""))))))</f>
        <v/>
      </c>
      <c r="P925" s="18">
        <f>IF(O925="متأخر الاستلام",COUNTIFS($O$6:$O$1505,"متأخر الاستلام",$N$6:$N$1505,"&gt;"&amp;N925)+COUNTIFS($O$6:O925,"متأخر الاستلام",$N$6:N925,N925),"")</f>
        <v/>
      </c>
    </row>
    <row r="926">
      <c r="A926" s="5" t="n"/>
      <c r="B926" s="13" t="n"/>
      <c r="C926" s="5" t="n"/>
      <c r="D926" s="20" t="n"/>
      <c r="E926" s="5" t="n"/>
      <c r="F926" s="14" t="n"/>
      <c r="G926" s="13" t="n"/>
      <c r="H926" s="5" t="n"/>
      <c r="I926" s="17" t="n"/>
      <c r="J926" s="5" t="n"/>
      <c r="K926" s="19">
        <f>IF(A926&amp;""="","",IFERROR(INDEX('الخدمات'!$B$6:$B$55,MATCH(E926&amp;"",'الخدمات'!$A$6:$A$55,0)),"غير مسعّرة"))</f>
        <v/>
      </c>
      <c r="L926" s="19">
        <f>IF(ISNUMBER(K926),ROUND(N(F926)*K926,2),"")</f>
        <v/>
      </c>
      <c r="M926" s="19">
        <f>IF(L926="","",ROUND(L926-N(I926),2))</f>
        <v/>
      </c>
      <c r="N926" s="18">
        <f>IF(OR(A926&amp;""="",H926="تم التسليم",NOT(ISNUMBER(G926))),"",'الإعدادات'!$B$4-G926)</f>
        <v/>
      </c>
      <c r="O926" s="6">
        <f>IF(A926&amp;""="","",IF(NOT(ISNUMBER(K926)),"خدمة غير مسعّرة",IF(H926="تم التسليم",IF(M926&gt;0,"مسلّم وعليه متبقي",""),IF(N926="","",IF(H926="جاهز",IF(N926&gt;='الإعدادات'!$B$5,"متأخر الاستلام",""),IF(N926&gt;0,"متأخر الغسيل",""))))))</f>
        <v/>
      </c>
      <c r="P926" s="18">
        <f>IF(O926="متأخر الاستلام",COUNTIFS($O$6:$O$1505,"متأخر الاستلام",$N$6:$N$1505,"&gt;"&amp;N926)+COUNTIFS($O$6:O926,"متأخر الاستلام",$N$6:N926,N926),"")</f>
        <v/>
      </c>
    </row>
    <row r="927">
      <c r="A927" s="5" t="n"/>
      <c r="B927" s="13" t="n"/>
      <c r="C927" s="5" t="n"/>
      <c r="D927" s="20" t="n"/>
      <c r="E927" s="5" t="n"/>
      <c r="F927" s="14" t="n"/>
      <c r="G927" s="13" t="n"/>
      <c r="H927" s="5" t="n"/>
      <c r="I927" s="17" t="n"/>
      <c r="J927" s="5" t="n"/>
      <c r="K927" s="19">
        <f>IF(A927&amp;""="","",IFERROR(INDEX('الخدمات'!$B$6:$B$55,MATCH(E927&amp;"",'الخدمات'!$A$6:$A$55,0)),"غير مسعّرة"))</f>
        <v/>
      </c>
      <c r="L927" s="19">
        <f>IF(ISNUMBER(K927),ROUND(N(F927)*K927,2),"")</f>
        <v/>
      </c>
      <c r="M927" s="19">
        <f>IF(L927="","",ROUND(L927-N(I927),2))</f>
        <v/>
      </c>
      <c r="N927" s="18">
        <f>IF(OR(A927&amp;""="",H927="تم التسليم",NOT(ISNUMBER(G927))),"",'الإعدادات'!$B$4-G927)</f>
        <v/>
      </c>
      <c r="O927" s="6">
        <f>IF(A927&amp;""="","",IF(NOT(ISNUMBER(K927)),"خدمة غير مسعّرة",IF(H927="تم التسليم",IF(M927&gt;0,"مسلّم وعليه متبقي",""),IF(N927="","",IF(H927="جاهز",IF(N927&gt;='الإعدادات'!$B$5,"متأخر الاستلام",""),IF(N927&gt;0,"متأخر الغسيل",""))))))</f>
        <v/>
      </c>
      <c r="P927" s="18">
        <f>IF(O927="متأخر الاستلام",COUNTIFS($O$6:$O$1505,"متأخر الاستلام",$N$6:$N$1505,"&gt;"&amp;N927)+COUNTIFS($O$6:O927,"متأخر الاستلام",$N$6:N927,N927),"")</f>
        <v/>
      </c>
    </row>
    <row r="928">
      <c r="A928" s="5" t="n"/>
      <c r="B928" s="13" t="n"/>
      <c r="C928" s="5" t="n"/>
      <c r="D928" s="20" t="n"/>
      <c r="E928" s="5" t="n"/>
      <c r="F928" s="14" t="n"/>
      <c r="G928" s="13" t="n"/>
      <c r="H928" s="5" t="n"/>
      <c r="I928" s="17" t="n"/>
      <c r="J928" s="5" t="n"/>
      <c r="K928" s="19">
        <f>IF(A928&amp;""="","",IFERROR(INDEX('الخدمات'!$B$6:$B$55,MATCH(E928&amp;"",'الخدمات'!$A$6:$A$55,0)),"غير مسعّرة"))</f>
        <v/>
      </c>
      <c r="L928" s="19">
        <f>IF(ISNUMBER(K928),ROUND(N(F928)*K928,2),"")</f>
        <v/>
      </c>
      <c r="M928" s="19">
        <f>IF(L928="","",ROUND(L928-N(I928),2))</f>
        <v/>
      </c>
      <c r="N928" s="18">
        <f>IF(OR(A928&amp;""="",H928="تم التسليم",NOT(ISNUMBER(G928))),"",'الإعدادات'!$B$4-G928)</f>
        <v/>
      </c>
      <c r="O928" s="6">
        <f>IF(A928&amp;""="","",IF(NOT(ISNUMBER(K928)),"خدمة غير مسعّرة",IF(H928="تم التسليم",IF(M928&gt;0,"مسلّم وعليه متبقي",""),IF(N928="","",IF(H928="جاهز",IF(N928&gt;='الإعدادات'!$B$5,"متأخر الاستلام",""),IF(N928&gt;0,"متأخر الغسيل",""))))))</f>
        <v/>
      </c>
      <c r="P928" s="18">
        <f>IF(O928="متأخر الاستلام",COUNTIFS($O$6:$O$1505,"متأخر الاستلام",$N$6:$N$1505,"&gt;"&amp;N928)+COUNTIFS($O$6:O928,"متأخر الاستلام",$N$6:N928,N928),"")</f>
        <v/>
      </c>
    </row>
    <row r="929">
      <c r="A929" s="5" t="n"/>
      <c r="B929" s="13" t="n"/>
      <c r="C929" s="5" t="n"/>
      <c r="D929" s="20" t="n"/>
      <c r="E929" s="5" t="n"/>
      <c r="F929" s="14" t="n"/>
      <c r="G929" s="13" t="n"/>
      <c r="H929" s="5" t="n"/>
      <c r="I929" s="17" t="n"/>
      <c r="J929" s="5" t="n"/>
      <c r="K929" s="19">
        <f>IF(A929&amp;""="","",IFERROR(INDEX('الخدمات'!$B$6:$B$55,MATCH(E929&amp;"",'الخدمات'!$A$6:$A$55,0)),"غير مسعّرة"))</f>
        <v/>
      </c>
      <c r="L929" s="19">
        <f>IF(ISNUMBER(K929),ROUND(N(F929)*K929,2),"")</f>
        <v/>
      </c>
      <c r="M929" s="19">
        <f>IF(L929="","",ROUND(L929-N(I929),2))</f>
        <v/>
      </c>
      <c r="N929" s="18">
        <f>IF(OR(A929&amp;""="",H929="تم التسليم",NOT(ISNUMBER(G929))),"",'الإعدادات'!$B$4-G929)</f>
        <v/>
      </c>
      <c r="O929" s="6">
        <f>IF(A929&amp;""="","",IF(NOT(ISNUMBER(K929)),"خدمة غير مسعّرة",IF(H929="تم التسليم",IF(M929&gt;0,"مسلّم وعليه متبقي",""),IF(N929="","",IF(H929="جاهز",IF(N929&gt;='الإعدادات'!$B$5,"متأخر الاستلام",""),IF(N929&gt;0,"متأخر الغسيل",""))))))</f>
        <v/>
      </c>
      <c r="P929" s="18">
        <f>IF(O929="متأخر الاستلام",COUNTIFS($O$6:$O$1505,"متأخر الاستلام",$N$6:$N$1505,"&gt;"&amp;N929)+COUNTIFS($O$6:O929,"متأخر الاستلام",$N$6:N929,N929),"")</f>
        <v/>
      </c>
    </row>
    <row r="930">
      <c r="A930" s="5" t="n"/>
      <c r="B930" s="13" t="n"/>
      <c r="C930" s="5" t="n"/>
      <c r="D930" s="20" t="n"/>
      <c r="E930" s="5" t="n"/>
      <c r="F930" s="14" t="n"/>
      <c r="G930" s="13" t="n"/>
      <c r="H930" s="5" t="n"/>
      <c r="I930" s="17" t="n"/>
      <c r="J930" s="5" t="n"/>
      <c r="K930" s="19">
        <f>IF(A930&amp;""="","",IFERROR(INDEX('الخدمات'!$B$6:$B$55,MATCH(E930&amp;"",'الخدمات'!$A$6:$A$55,0)),"غير مسعّرة"))</f>
        <v/>
      </c>
      <c r="L930" s="19">
        <f>IF(ISNUMBER(K930),ROUND(N(F930)*K930,2),"")</f>
        <v/>
      </c>
      <c r="M930" s="19">
        <f>IF(L930="","",ROUND(L930-N(I930),2))</f>
        <v/>
      </c>
      <c r="N930" s="18">
        <f>IF(OR(A930&amp;""="",H930="تم التسليم",NOT(ISNUMBER(G930))),"",'الإعدادات'!$B$4-G930)</f>
        <v/>
      </c>
      <c r="O930" s="6">
        <f>IF(A930&amp;""="","",IF(NOT(ISNUMBER(K930)),"خدمة غير مسعّرة",IF(H930="تم التسليم",IF(M930&gt;0,"مسلّم وعليه متبقي",""),IF(N930="","",IF(H930="جاهز",IF(N930&gt;='الإعدادات'!$B$5,"متأخر الاستلام",""),IF(N930&gt;0,"متأخر الغسيل",""))))))</f>
        <v/>
      </c>
      <c r="P930" s="18">
        <f>IF(O930="متأخر الاستلام",COUNTIFS($O$6:$O$1505,"متأخر الاستلام",$N$6:$N$1505,"&gt;"&amp;N930)+COUNTIFS($O$6:O930,"متأخر الاستلام",$N$6:N930,N930),"")</f>
        <v/>
      </c>
    </row>
    <row r="931">
      <c r="A931" s="5" t="n"/>
      <c r="B931" s="13" t="n"/>
      <c r="C931" s="5" t="n"/>
      <c r="D931" s="20" t="n"/>
      <c r="E931" s="5" t="n"/>
      <c r="F931" s="14" t="n"/>
      <c r="G931" s="13" t="n"/>
      <c r="H931" s="5" t="n"/>
      <c r="I931" s="17" t="n"/>
      <c r="J931" s="5" t="n"/>
      <c r="K931" s="19">
        <f>IF(A931&amp;""="","",IFERROR(INDEX('الخدمات'!$B$6:$B$55,MATCH(E931&amp;"",'الخدمات'!$A$6:$A$55,0)),"غير مسعّرة"))</f>
        <v/>
      </c>
      <c r="L931" s="19">
        <f>IF(ISNUMBER(K931),ROUND(N(F931)*K931,2),"")</f>
        <v/>
      </c>
      <c r="M931" s="19">
        <f>IF(L931="","",ROUND(L931-N(I931),2))</f>
        <v/>
      </c>
      <c r="N931" s="18">
        <f>IF(OR(A931&amp;""="",H931="تم التسليم",NOT(ISNUMBER(G931))),"",'الإعدادات'!$B$4-G931)</f>
        <v/>
      </c>
      <c r="O931" s="6">
        <f>IF(A931&amp;""="","",IF(NOT(ISNUMBER(K931)),"خدمة غير مسعّرة",IF(H931="تم التسليم",IF(M931&gt;0,"مسلّم وعليه متبقي",""),IF(N931="","",IF(H931="جاهز",IF(N931&gt;='الإعدادات'!$B$5,"متأخر الاستلام",""),IF(N931&gt;0,"متأخر الغسيل",""))))))</f>
        <v/>
      </c>
      <c r="P931" s="18">
        <f>IF(O931="متأخر الاستلام",COUNTIFS($O$6:$O$1505,"متأخر الاستلام",$N$6:$N$1505,"&gt;"&amp;N931)+COUNTIFS($O$6:O931,"متأخر الاستلام",$N$6:N931,N931),"")</f>
        <v/>
      </c>
    </row>
    <row r="932">
      <c r="A932" s="5" t="n"/>
      <c r="B932" s="13" t="n"/>
      <c r="C932" s="5" t="n"/>
      <c r="D932" s="20" t="n"/>
      <c r="E932" s="5" t="n"/>
      <c r="F932" s="14" t="n"/>
      <c r="G932" s="13" t="n"/>
      <c r="H932" s="5" t="n"/>
      <c r="I932" s="17" t="n"/>
      <c r="J932" s="5" t="n"/>
      <c r="K932" s="19">
        <f>IF(A932&amp;""="","",IFERROR(INDEX('الخدمات'!$B$6:$B$55,MATCH(E932&amp;"",'الخدمات'!$A$6:$A$55,0)),"غير مسعّرة"))</f>
        <v/>
      </c>
      <c r="L932" s="19">
        <f>IF(ISNUMBER(K932),ROUND(N(F932)*K932,2),"")</f>
        <v/>
      </c>
      <c r="M932" s="19">
        <f>IF(L932="","",ROUND(L932-N(I932),2))</f>
        <v/>
      </c>
      <c r="N932" s="18">
        <f>IF(OR(A932&amp;""="",H932="تم التسليم",NOT(ISNUMBER(G932))),"",'الإعدادات'!$B$4-G932)</f>
        <v/>
      </c>
      <c r="O932" s="6">
        <f>IF(A932&amp;""="","",IF(NOT(ISNUMBER(K932)),"خدمة غير مسعّرة",IF(H932="تم التسليم",IF(M932&gt;0,"مسلّم وعليه متبقي",""),IF(N932="","",IF(H932="جاهز",IF(N932&gt;='الإعدادات'!$B$5,"متأخر الاستلام",""),IF(N932&gt;0,"متأخر الغسيل",""))))))</f>
        <v/>
      </c>
      <c r="P932" s="18">
        <f>IF(O932="متأخر الاستلام",COUNTIFS($O$6:$O$1505,"متأخر الاستلام",$N$6:$N$1505,"&gt;"&amp;N932)+COUNTIFS($O$6:O932,"متأخر الاستلام",$N$6:N932,N932),"")</f>
        <v/>
      </c>
    </row>
    <row r="933">
      <c r="A933" s="5" t="n"/>
      <c r="B933" s="13" t="n"/>
      <c r="C933" s="5" t="n"/>
      <c r="D933" s="20" t="n"/>
      <c r="E933" s="5" t="n"/>
      <c r="F933" s="14" t="n"/>
      <c r="G933" s="13" t="n"/>
      <c r="H933" s="5" t="n"/>
      <c r="I933" s="17" t="n"/>
      <c r="J933" s="5" t="n"/>
      <c r="K933" s="19">
        <f>IF(A933&amp;""="","",IFERROR(INDEX('الخدمات'!$B$6:$B$55,MATCH(E933&amp;"",'الخدمات'!$A$6:$A$55,0)),"غير مسعّرة"))</f>
        <v/>
      </c>
      <c r="L933" s="19">
        <f>IF(ISNUMBER(K933),ROUND(N(F933)*K933,2),"")</f>
        <v/>
      </c>
      <c r="M933" s="19">
        <f>IF(L933="","",ROUND(L933-N(I933),2))</f>
        <v/>
      </c>
      <c r="N933" s="18">
        <f>IF(OR(A933&amp;""="",H933="تم التسليم",NOT(ISNUMBER(G933))),"",'الإعدادات'!$B$4-G933)</f>
        <v/>
      </c>
      <c r="O933" s="6">
        <f>IF(A933&amp;""="","",IF(NOT(ISNUMBER(K933)),"خدمة غير مسعّرة",IF(H933="تم التسليم",IF(M933&gt;0,"مسلّم وعليه متبقي",""),IF(N933="","",IF(H933="جاهز",IF(N933&gt;='الإعدادات'!$B$5,"متأخر الاستلام",""),IF(N933&gt;0,"متأخر الغسيل",""))))))</f>
        <v/>
      </c>
      <c r="P933" s="18">
        <f>IF(O933="متأخر الاستلام",COUNTIFS($O$6:$O$1505,"متأخر الاستلام",$N$6:$N$1505,"&gt;"&amp;N933)+COUNTIFS($O$6:O933,"متأخر الاستلام",$N$6:N933,N933),"")</f>
        <v/>
      </c>
    </row>
    <row r="934">
      <c r="A934" s="5" t="n"/>
      <c r="B934" s="13" t="n"/>
      <c r="C934" s="5" t="n"/>
      <c r="D934" s="20" t="n"/>
      <c r="E934" s="5" t="n"/>
      <c r="F934" s="14" t="n"/>
      <c r="G934" s="13" t="n"/>
      <c r="H934" s="5" t="n"/>
      <c r="I934" s="17" t="n"/>
      <c r="J934" s="5" t="n"/>
      <c r="K934" s="19">
        <f>IF(A934&amp;""="","",IFERROR(INDEX('الخدمات'!$B$6:$B$55,MATCH(E934&amp;"",'الخدمات'!$A$6:$A$55,0)),"غير مسعّرة"))</f>
        <v/>
      </c>
      <c r="L934" s="19">
        <f>IF(ISNUMBER(K934),ROUND(N(F934)*K934,2),"")</f>
        <v/>
      </c>
      <c r="M934" s="19">
        <f>IF(L934="","",ROUND(L934-N(I934),2))</f>
        <v/>
      </c>
      <c r="N934" s="18">
        <f>IF(OR(A934&amp;""="",H934="تم التسليم",NOT(ISNUMBER(G934))),"",'الإعدادات'!$B$4-G934)</f>
        <v/>
      </c>
      <c r="O934" s="6">
        <f>IF(A934&amp;""="","",IF(NOT(ISNUMBER(K934)),"خدمة غير مسعّرة",IF(H934="تم التسليم",IF(M934&gt;0,"مسلّم وعليه متبقي",""),IF(N934="","",IF(H934="جاهز",IF(N934&gt;='الإعدادات'!$B$5,"متأخر الاستلام",""),IF(N934&gt;0,"متأخر الغسيل",""))))))</f>
        <v/>
      </c>
      <c r="P934" s="18">
        <f>IF(O934="متأخر الاستلام",COUNTIFS($O$6:$O$1505,"متأخر الاستلام",$N$6:$N$1505,"&gt;"&amp;N934)+COUNTIFS($O$6:O934,"متأخر الاستلام",$N$6:N934,N934),"")</f>
        <v/>
      </c>
    </row>
    <row r="935">
      <c r="A935" s="5" t="n"/>
      <c r="B935" s="13" t="n"/>
      <c r="C935" s="5" t="n"/>
      <c r="D935" s="20" t="n"/>
      <c r="E935" s="5" t="n"/>
      <c r="F935" s="14" t="n"/>
      <c r="G935" s="13" t="n"/>
      <c r="H935" s="5" t="n"/>
      <c r="I935" s="17" t="n"/>
      <c r="J935" s="5" t="n"/>
      <c r="K935" s="19">
        <f>IF(A935&amp;""="","",IFERROR(INDEX('الخدمات'!$B$6:$B$55,MATCH(E935&amp;"",'الخدمات'!$A$6:$A$55,0)),"غير مسعّرة"))</f>
        <v/>
      </c>
      <c r="L935" s="19">
        <f>IF(ISNUMBER(K935),ROUND(N(F935)*K935,2),"")</f>
        <v/>
      </c>
      <c r="M935" s="19">
        <f>IF(L935="","",ROUND(L935-N(I935),2))</f>
        <v/>
      </c>
      <c r="N935" s="18">
        <f>IF(OR(A935&amp;""="",H935="تم التسليم",NOT(ISNUMBER(G935))),"",'الإعدادات'!$B$4-G935)</f>
        <v/>
      </c>
      <c r="O935" s="6">
        <f>IF(A935&amp;""="","",IF(NOT(ISNUMBER(K935)),"خدمة غير مسعّرة",IF(H935="تم التسليم",IF(M935&gt;0,"مسلّم وعليه متبقي",""),IF(N935="","",IF(H935="جاهز",IF(N935&gt;='الإعدادات'!$B$5,"متأخر الاستلام",""),IF(N935&gt;0,"متأخر الغسيل",""))))))</f>
        <v/>
      </c>
      <c r="P935" s="18">
        <f>IF(O935="متأخر الاستلام",COUNTIFS($O$6:$O$1505,"متأخر الاستلام",$N$6:$N$1505,"&gt;"&amp;N935)+COUNTIFS($O$6:O935,"متأخر الاستلام",$N$6:N935,N935),"")</f>
        <v/>
      </c>
    </row>
    <row r="936">
      <c r="A936" s="5" t="n"/>
      <c r="B936" s="13" t="n"/>
      <c r="C936" s="5" t="n"/>
      <c r="D936" s="20" t="n"/>
      <c r="E936" s="5" t="n"/>
      <c r="F936" s="14" t="n"/>
      <c r="G936" s="13" t="n"/>
      <c r="H936" s="5" t="n"/>
      <c r="I936" s="17" t="n"/>
      <c r="J936" s="5" t="n"/>
      <c r="K936" s="19">
        <f>IF(A936&amp;""="","",IFERROR(INDEX('الخدمات'!$B$6:$B$55,MATCH(E936&amp;"",'الخدمات'!$A$6:$A$55,0)),"غير مسعّرة"))</f>
        <v/>
      </c>
      <c r="L936" s="19">
        <f>IF(ISNUMBER(K936),ROUND(N(F936)*K936,2),"")</f>
        <v/>
      </c>
      <c r="M936" s="19">
        <f>IF(L936="","",ROUND(L936-N(I936),2))</f>
        <v/>
      </c>
      <c r="N936" s="18">
        <f>IF(OR(A936&amp;""="",H936="تم التسليم",NOT(ISNUMBER(G936))),"",'الإعدادات'!$B$4-G936)</f>
        <v/>
      </c>
      <c r="O936" s="6">
        <f>IF(A936&amp;""="","",IF(NOT(ISNUMBER(K936)),"خدمة غير مسعّرة",IF(H936="تم التسليم",IF(M936&gt;0,"مسلّم وعليه متبقي",""),IF(N936="","",IF(H936="جاهز",IF(N936&gt;='الإعدادات'!$B$5,"متأخر الاستلام",""),IF(N936&gt;0,"متأخر الغسيل",""))))))</f>
        <v/>
      </c>
      <c r="P936" s="18">
        <f>IF(O936="متأخر الاستلام",COUNTIFS($O$6:$O$1505,"متأخر الاستلام",$N$6:$N$1505,"&gt;"&amp;N936)+COUNTIFS($O$6:O936,"متأخر الاستلام",$N$6:N936,N936),"")</f>
        <v/>
      </c>
    </row>
    <row r="937">
      <c r="A937" s="5" t="n"/>
      <c r="B937" s="13" t="n"/>
      <c r="C937" s="5" t="n"/>
      <c r="D937" s="20" t="n"/>
      <c r="E937" s="5" t="n"/>
      <c r="F937" s="14" t="n"/>
      <c r="G937" s="13" t="n"/>
      <c r="H937" s="5" t="n"/>
      <c r="I937" s="17" t="n"/>
      <c r="J937" s="5" t="n"/>
      <c r="K937" s="19">
        <f>IF(A937&amp;""="","",IFERROR(INDEX('الخدمات'!$B$6:$B$55,MATCH(E937&amp;"",'الخدمات'!$A$6:$A$55,0)),"غير مسعّرة"))</f>
        <v/>
      </c>
      <c r="L937" s="19">
        <f>IF(ISNUMBER(K937),ROUND(N(F937)*K937,2),"")</f>
        <v/>
      </c>
      <c r="M937" s="19">
        <f>IF(L937="","",ROUND(L937-N(I937),2))</f>
        <v/>
      </c>
      <c r="N937" s="18">
        <f>IF(OR(A937&amp;""="",H937="تم التسليم",NOT(ISNUMBER(G937))),"",'الإعدادات'!$B$4-G937)</f>
        <v/>
      </c>
      <c r="O937" s="6">
        <f>IF(A937&amp;""="","",IF(NOT(ISNUMBER(K937)),"خدمة غير مسعّرة",IF(H937="تم التسليم",IF(M937&gt;0,"مسلّم وعليه متبقي",""),IF(N937="","",IF(H937="جاهز",IF(N937&gt;='الإعدادات'!$B$5,"متأخر الاستلام",""),IF(N937&gt;0,"متأخر الغسيل",""))))))</f>
        <v/>
      </c>
      <c r="P937" s="18">
        <f>IF(O937="متأخر الاستلام",COUNTIFS($O$6:$O$1505,"متأخر الاستلام",$N$6:$N$1505,"&gt;"&amp;N937)+COUNTIFS($O$6:O937,"متأخر الاستلام",$N$6:N937,N937),"")</f>
        <v/>
      </c>
    </row>
    <row r="938">
      <c r="A938" s="5" t="n"/>
      <c r="B938" s="13" t="n"/>
      <c r="C938" s="5" t="n"/>
      <c r="D938" s="20" t="n"/>
      <c r="E938" s="5" t="n"/>
      <c r="F938" s="14" t="n"/>
      <c r="G938" s="13" t="n"/>
      <c r="H938" s="5" t="n"/>
      <c r="I938" s="17" t="n"/>
      <c r="J938" s="5" t="n"/>
      <c r="K938" s="19">
        <f>IF(A938&amp;""="","",IFERROR(INDEX('الخدمات'!$B$6:$B$55,MATCH(E938&amp;"",'الخدمات'!$A$6:$A$55,0)),"غير مسعّرة"))</f>
        <v/>
      </c>
      <c r="L938" s="19">
        <f>IF(ISNUMBER(K938),ROUND(N(F938)*K938,2),"")</f>
        <v/>
      </c>
      <c r="M938" s="19">
        <f>IF(L938="","",ROUND(L938-N(I938),2))</f>
        <v/>
      </c>
      <c r="N938" s="18">
        <f>IF(OR(A938&amp;""="",H938="تم التسليم",NOT(ISNUMBER(G938))),"",'الإعدادات'!$B$4-G938)</f>
        <v/>
      </c>
      <c r="O938" s="6">
        <f>IF(A938&amp;""="","",IF(NOT(ISNUMBER(K938)),"خدمة غير مسعّرة",IF(H938="تم التسليم",IF(M938&gt;0,"مسلّم وعليه متبقي",""),IF(N938="","",IF(H938="جاهز",IF(N938&gt;='الإعدادات'!$B$5,"متأخر الاستلام",""),IF(N938&gt;0,"متأخر الغسيل",""))))))</f>
        <v/>
      </c>
      <c r="P938" s="18">
        <f>IF(O938="متأخر الاستلام",COUNTIFS($O$6:$O$1505,"متأخر الاستلام",$N$6:$N$1505,"&gt;"&amp;N938)+COUNTIFS($O$6:O938,"متأخر الاستلام",$N$6:N938,N938),"")</f>
        <v/>
      </c>
    </row>
    <row r="939">
      <c r="A939" s="5" t="n"/>
      <c r="B939" s="13" t="n"/>
      <c r="C939" s="5" t="n"/>
      <c r="D939" s="20" t="n"/>
      <c r="E939" s="5" t="n"/>
      <c r="F939" s="14" t="n"/>
      <c r="G939" s="13" t="n"/>
      <c r="H939" s="5" t="n"/>
      <c r="I939" s="17" t="n"/>
      <c r="J939" s="5" t="n"/>
      <c r="K939" s="19">
        <f>IF(A939&amp;""="","",IFERROR(INDEX('الخدمات'!$B$6:$B$55,MATCH(E939&amp;"",'الخدمات'!$A$6:$A$55,0)),"غير مسعّرة"))</f>
        <v/>
      </c>
      <c r="L939" s="19">
        <f>IF(ISNUMBER(K939),ROUND(N(F939)*K939,2),"")</f>
        <v/>
      </c>
      <c r="M939" s="19">
        <f>IF(L939="","",ROUND(L939-N(I939),2))</f>
        <v/>
      </c>
      <c r="N939" s="18">
        <f>IF(OR(A939&amp;""="",H939="تم التسليم",NOT(ISNUMBER(G939))),"",'الإعدادات'!$B$4-G939)</f>
        <v/>
      </c>
      <c r="O939" s="6">
        <f>IF(A939&amp;""="","",IF(NOT(ISNUMBER(K939)),"خدمة غير مسعّرة",IF(H939="تم التسليم",IF(M939&gt;0,"مسلّم وعليه متبقي",""),IF(N939="","",IF(H939="جاهز",IF(N939&gt;='الإعدادات'!$B$5,"متأخر الاستلام",""),IF(N939&gt;0,"متأخر الغسيل",""))))))</f>
        <v/>
      </c>
      <c r="P939" s="18">
        <f>IF(O939="متأخر الاستلام",COUNTIFS($O$6:$O$1505,"متأخر الاستلام",$N$6:$N$1505,"&gt;"&amp;N939)+COUNTIFS($O$6:O939,"متأخر الاستلام",$N$6:N939,N939),"")</f>
        <v/>
      </c>
    </row>
    <row r="940">
      <c r="A940" s="5" t="n"/>
      <c r="B940" s="13" t="n"/>
      <c r="C940" s="5" t="n"/>
      <c r="D940" s="20" t="n"/>
      <c r="E940" s="5" t="n"/>
      <c r="F940" s="14" t="n"/>
      <c r="G940" s="13" t="n"/>
      <c r="H940" s="5" t="n"/>
      <c r="I940" s="17" t="n"/>
      <c r="J940" s="5" t="n"/>
      <c r="K940" s="19">
        <f>IF(A940&amp;""="","",IFERROR(INDEX('الخدمات'!$B$6:$B$55,MATCH(E940&amp;"",'الخدمات'!$A$6:$A$55,0)),"غير مسعّرة"))</f>
        <v/>
      </c>
      <c r="L940" s="19">
        <f>IF(ISNUMBER(K940),ROUND(N(F940)*K940,2),"")</f>
        <v/>
      </c>
      <c r="M940" s="19">
        <f>IF(L940="","",ROUND(L940-N(I940),2))</f>
        <v/>
      </c>
      <c r="N940" s="18">
        <f>IF(OR(A940&amp;""="",H940="تم التسليم",NOT(ISNUMBER(G940))),"",'الإعدادات'!$B$4-G940)</f>
        <v/>
      </c>
      <c r="O940" s="6">
        <f>IF(A940&amp;""="","",IF(NOT(ISNUMBER(K940)),"خدمة غير مسعّرة",IF(H940="تم التسليم",IF(M940&gt;0,"مسلّم وعليه متبقي",""),IF(N940="","",IF(H940="جاهز",IF(N940&gt;='الإعدادات'!$B$5,"متأخر الاستلام",""),IF(N940&gt;0,"متأخر الغسيل",""))))))</f>
        <v/>
      </c>
      <c r="P940" s="18">
        <f>IF(O940="متأخر الاستلام",COUNTIFS($O$6:$O$1505,"متأخر الاستلام",$N$6:$N$1505,"&gt;"&amp;N940)+COUNTIFS($O$6:O940,"متأخر الاستلام",$N$6:N940,N940),"")</f>
        <v/>
      </c>
    </row>
    <row r="941">
      <c r="A941" s="5" t="n"/>
      <c r="B941" s="13" t="n"/>
      <c r="C941" s="5" t="n"/>
      <c r="D941" s="20" t="n"/>
      <c r="E941" s="5" t="n"/>
      <c r="F941" s="14" t="n"/>
      <c r="G941" s="13" t="n"/>
      <c r="H941" s="5" t="n"/>
      <c r="I941" s="17" t="n"/>
      <c r="J941" s="5" t="n"/>
      <c r="K941" s="19">
        <f>IF(A941&amp;""="","",IFERROR(INDEX('الخدمات'!$B$6:$B$55,MATCH(E941&amp;"",'الخدمات'!$A$6:$A$55,0)),"غير مسعّرة"))</f>
        <v/>
      </c>
      <c r="L941" s="19">
        <f>IF(ISNUMBER(K941),ROUND(N(F941)*K941,2),"")</f>
        <v/>
      </c>
      <c r="M941" s="19">
        <f>IF(L941="","",ROUND(L941-N(I941),2))</f>
        <v/>
      </c>
      <c r="N941" s="18">
        <f>IF(OR(A941&amp;""="",H941="تم التسليم",NOT(ISNUMBER(G941))),"",'الإعدادات'!$B$4-G941)</f>
        <v/>
      </c>
      <c r="O941" s="6">
        <f>IF(A941&amp;""="","",IF(NOT(ISNUMBER(K941)),"خدمة غير مسعّرة",IF(H941="تم التسليم",IF(M941&gt;0,"مسلّم وعليه متبقي",""),IF(N941="","",IF(H941="جاهز",IF(N941&gt;='الإعدادات'!$B$5,"متأخر الاستلام",""),IF(N941&gt;0,"متأخر الغسيل",""))))))</f>
        <v/>
      </c>
      <c r="P941" s="18">
        <f>IF(O941="متأخر الاستلام",COUNTIFS($O$6:$O$1505,"متأخر الاستلام",$N$6:$N$1505,"&gt;"&amp;N941)+COUNTIFS($O$6:O941,"متأخر الاستلام",$N$6:N941,N941),"")</f>
        <v/>
      </c>
    </row>
    <row r="942">
      <c r="A942" s="5" t="n"/>
      <c r="B942" s="13" t="n"/>
      <c r="C942" s="5" t="n"/>
      <c r="D942" s="20" t="n"/>
      <c r="E942" s="5" t="n"/>
      <c r="F942" s="14" t="n"/>
      <c r="G942" s="13" t="n"/>
      <c r="H942" s="5" t="n"/>
      <c r="I942" s="17" t="n"/>
      <c r="J942" s="5" t="n"/>
      <c r="K942" s="19">
        <f>IF(A942&amp;""="","",IFERROR(INDEX('الخدمات'!$B$6:$B$55,MATCH(E942&amp;"",'الخدمات'!$A$6:$A$55,0)),"غير مسعّرة"))</f>
        <v/>
      </c>
      <c r="L942" s="19">
        <f>IF(ISNUMBER(K942),ROUND(N(F942)*K942,2),"")</f>
        <v/>
      </c>
      <c r="M942" s="19">
        <f>IF(L942="","",ROUND(L942-N(I942),2))</f>
        <v/>
      </c>
      <c r="N942" s="18">
        <f>IF(OR(A942&amp;""="",H942="تم التسليم",NOT(ISNUMBER(G942))),"",'الإعدادات'!$B$4-G942)</f>
        <v/>
      </c>
      <c r="O942" s="6">
        <f>IF(A942&amp;""="","",IF(NOT(ISNUMBER(K942)),"خدمة غير مسعّرة",IF(H942="تم التسليم",IF(M942&gt;0,"مسلّم وعليه متبقي",""),IF(N942="","",IF(H942="جاهز",IF(N942&gt;='الإعدادات'!$B$5,"متأخر الاستلام",""),IF(N942&gt;0,"متأخر الغسيل",""))))))</f>
        <v/>
      </c>
      <c r="P942" s="18">
        <f>IF(O942="متأخر الاستلام",COUNTIFS($O$6:$O$1505,"متأخر الاستلام",$N$6:$N$1505,"&gt;"&amp;N942)+COUNTIFS($O$6:O942,"متأخر الاستلام",$N$6:N942,N942),"")</f>
        <v/>
      </c>
    </row>
    <row r="943">
      <c r="A943" s="5" t="n"/>
      <c r="B943" s="13" t="n"/>
      <c r="C943" s="5" t="n"/>
      <c r="D943" s="20" t="n"/>
      <c r="E943" s="5" t="n"/>
      <c r="F943" s="14" t="n"/>
      <c r="G943" s="13" t="n"/>
      <c r="H943" s="5" t="n"/>
      <c r="I943" s="17" t="n"/>
      <c r="J943" s="5" t="n"/>
      <c r="K943" s="19">
        <f>IF(A943&amp;""="","",IFERROR(INDEX('الخدمات'!$B$6:$B$55,MATCH(E943&amp;"",'الخدمات'!$A$6:$A$55,0)),"غير مسعّرة"))</f>
        <v/>
      </c>
      <c r="L943" s="19">
        <f>IF(ISNUMBER(K943),ROUND(N(F943)*K943,2),"")</f>
        <v/>
      </c>
      <c r="M943" s="19">
        <f>IF(L943="","",ROUND(L943-N(I943),2))</f>
        <v/>
      </c>
      <c r="N943" s="18">
        <f>IF(OR(A943&amp;""="",H943="تم التسليم",NOT(ISNUMBER(G943))),"",'الإعدادات'!$B$4-G943)</f>
        <v/>
      </c>
      <c r="O943" s="6">
        <f>IF(A943&amp;""="","",IF(NOT(ISNUMBER(K943)),"خدمة غير مسعّرة",IF(H943="تم التسليم",IF(M943&gt;0,"مسلّم وعليه متبقي",""),IF(N943="","",IF(H943="جاهز",IF(N943&gt;='الإعدادات'!$B$5,"متأخر الاستلام",""),IF(N943&gt;0,"متأخر الغسيل",""))))))</f>
        <v/>
      </c>
      <c r="P943" s="18">
        <f>IF(O943="متأخر الاستلام",COUNTIFS($O$6:$O$1505,"متأخر الاستلام",$N$6:$N$1505,"&gt;"&amp;N943)+COUNTIFS($O$6:O943,"متأخر الاستلام",$N$6:N943,N943),"")</f>
        <v/>
      </c>
    </row>
    <row r="944">
      <c r="A944" s="5" t="n"/>
      <c r="B944" s="13" t="n"/>
      <c r="C944" s="5" t="n"/>
      <c r="D944" s="20" t="n"/>
      <c r="E944" s="5" t="n"/>
      <c r="F944" s="14" t="n"/>
      <c r="G944" s="13" t="n"/>
      <c r="H944" s="5" t="n"/>
      <c r="I944" s="17" t="n"/>
      <c r="J944" s="5" t="n"/>
      <c r="K944" s="19">
        <f>IF(A944&amp;""="","",IFERROR(INDEX('الخدمات'!$B$6:$B$55,MATCH(E944&amp;"",'الخدمات'!$A$6:$A$55,0)),"غير مسعّرة"))</f>
        <v/>
      </c>
      <c r="L944" s="19">
        <f>IF(ISNUMBER(K944),ROUND(N(F944)*K944,2),"")</f>
        <v/>
      </c>
      <c r="M944" s="19">
        <f>IF(L944="","",ROUND(L944-N(I944),2))</f>
        <v/>
      </c>
      <c r="N944" s="18">
        <f>IF(OR(A944&amp;""="",H944="تم التسليم",NOT(ISNUMBER(G944))),"",'الإعدادات'!$B$4-G944)</f>
        <v/>
      </c>
      <c r="O944" s="6">
        <f>IF(A944&amp;""="","",IF(NOT(ISNUMBER(K944)),"خدمة غير مسعّرة",IF(H944="تم التسليم",IF(M944&gt;0,"مسلّم وعليه متبقي",""),IF(N944="","",IF(H944="جاهز",IF(N944&gt;='الإعدادات'!$B$5,"متأخر الاستلام",""),IF(N944&gt;0,"متأخر الغسيل",""))))))</f>
        <v/>
      </c>
      <c r="P944" s="18">
        <f>IF(O944="متأخر الاستلام",COUNTIFS($O$6:$O$1505,"متأخر الاستلام",$N$6:$N$1505,"&gt;"&amp;N944)+COUNTIFS($O$6:O944,"متأخر الاستلام",$N$6:N944,N944),"")</f>
        <v/>
      </c>
    </row>
    <row r="945">
      <c r="A945" s="5" t="n"/>
      <c r="B945" s="13" t="n"/>
      <c r="C945" s="5" t="n"/>
      <c r="D945" s="20" t="n"/>
      <c r="E945" s="5" t="n"/>
      <c r="F945" s="14" t="n"/>
      <c r="G945" s="13" t="n"/>
      <c r="H945" s="5" t="n"/>
      <c r="I945" s="17" t="n"/>
      <c r="J945" s="5" t="n"/>
      <c r="K945" s="19">
        <f>IF(A945&amp;""="","",IFERROR(INDEX('الخدمات'!$B$6:$B$55,MATCH(E945&amp;"",'الخدمات'!$A$6:$A$55,0)),"غير مسعّرة"))</f>
        <v/>
      </c>
      <c r="L945" s="19">
        <f>IF(ISNUMBER(K945),ROUND(N(F945)*K945,2),"")</f>
        <v/>
      </c>
      <c r="M945" s="19">
        <f>IF(L945="","",ROUND(L945-N(I945),2))</f>
        <v/>
      </c>
      <c r="N945" s="18">
        <f>IF(OR(A945&amp;""="",H945="تم التسليم",NOT(ISNUMBER(G945))),"",'الإعدادات'!$B$4-G945)</f>
        <v/>
      </c>
      <c r="O945" s="6">
        <f>IF(A945&amp;""="","",IF(NOT(ISNUMBER(K945)),"خدمة غير مسعّرة",IF(H945="تم التسليم",IF(M945&gt;0,"مسلّم وعليه متبقي",""),IF(N945="","",IF(H945="جاهز",IF(N945&gt;='الإعدادات'!$B$5,"متأخر الاستلام",""),IF(N945&gt;0,"متأخر الغسيل",""))))))</f>
        <v/>
      </c>
      <c r="P945" s="18">
        <f>IF(O945="متأخر الاستلام",COUNTIFS($O$6:$O$1505,"متأخر الاستلام",$N$6:$N$1505,"&gt;"&amp;N945)+COUNTIFS($O$6:O945,"متأخر الاستلام",$N$6:N945,N945),"")</f>
        <v/>
      </c>
    </row>
    <row r="946">
      <c r="A946" s="5" t="n"/>
      <c r="B946" s="13" t="n"/>
      <c r="C946" s="5" t="n"/>
      <c r="D946" s="20" t="n"/>
      <c r="E946" s="5" t="n"/>
      <c r="F946" s="14" t="n"/>
      <c r="G946" s="13" t="n"/>
      <c r="H946" s="5" t="n"/>
      <c r="I946" s="17" t="n"/>
      <c r="J946" s="5" t="n"/>
      <c r="K946" s="19">
        <f>IF(A946&amp;""="","",IFERROR(INDEX('الخدمات'!$B$6:$B$55,MATCH(E946&amp;"",'الخدمات'!$A$6:$A$55,0)),"غير مسعّرة"))</f>
        <v/>
      </c>
      <c r="L946" s="19">
        <f>IF(ISNUMBER(K946),ROUND(N(F946)*K946,2),"")</f>
        <v/>
      </c>
      <c r="M946" s="19">
        <f>IF(L946="","",ROUND(L946-N(I946),2))</f>
        <v/>
      </c>
      <c r="N946" s="18">
        <f>IF(OR(A946&amp;""="",H946="تم التسليم",NOT(ISNUMBER(G946))),"",'الإعدادات'!$B$4-G946)</f>
        <v/>
      </c>
      <c r="O946" s="6">
        <f>IF(A946&amp;""="","",IF(NOT(ISNUMBER(K946)),"خدمة غير مسعّرة",IF(H946="تم التسليم",IF(M946&gt;0,"مسلّم وعليه متبقي",""),IF(N946="","",IF(H946="جاهز",IF(N946&gt;='الإعدادات'!$B$5,"متأخر الاستلام",""),IF(N946&gt;0,"متأخر الغسيل",""))))))</f>
        <v/>
      </c>
      <c r="P946" s="18">
        <f>IF(O946="متأخر الاستلام",COUNTIFS($O$6:$O$1505,"متأخر الاستلام",$N$6:$N$1505,"&gt;"&amp;N946)+COUNTIFS($O$6:O946,"متأخر الاستلام",$N$6:N946,N946),"")</f>
        <v/>
      </c>
    </row>
    <row r="947">
      <c r="A947" s="5" t="n"/>
      <c r="B947" s="13" t="n"/>
      <c r="C947" s="5" t="n"/>
      <c r="D947" s="20" t="n"/>
      <c r="E947" s="5" t="n"/>
      <c r="F947" s="14" t="n"/>
      <c r="G947" s="13" t="n"/>
      <c r="H947" s="5" t="n"/>
      <c r="I947" s="17" t="n"/>
      <c r="J947" s="5" t="n"/>
      <c r="K947" s="19">
        <f>IF(A947&amp;""="","",IFERROR(INDEX('الخدمات'!$B$6:$B$55,MATCH(E947&amp;"",'الخدمات'!$A$6:$A$55,0)),"غير مسعّرة"))</f>
        <v/>
      </c>
      <c r="L947" s="19">
        <f>IF(ISNUMBER(K947),ROUND(N(F947)*K947,2),"")</f>
        <v/>
      </c>
      <c r="M947" s="19">
        <f>IF(L947="","",ROUND(L947-N(I947),2))</f>
        <v/>
      </c>
      <c r="N947" s="18">
        <f>IF(OR(A947&amp;""="",H947="تم التسليم",NOT(ISNUMBER(G947))),"",'الإعدادات'!$B$4-G947)</f>
        <v/>
      </c>
      <c r="O947" s="6">
        <f>IF(A947&amp;""="","",IF(NOT(ISNUMBER(K947)),"خدمة غير مسعّرة",IF(H947="تم التسليم",IF(M947&gt;0,"مسلّم وعليه متبقي",""),IF(N947="","",IF(H947="جاهز",IF(N947&gt;='الإعدادات'!$B$5,"متأخر الاستلام",""),IF(N947&gt;0,"متأخر الغسيل",""))))))</f>
        <v/>
      </c>
      <c r="P947" s="18">
        <f>IF(O947="متأخر الاستلام",COUNTIFS($O$6:$O$1505,"متأخر الاستلام",$N$6:$N$1505,"&gt;"&amp;N947)+COUNTIFS($O$6:O947,"متأخر الاستلام",$N$6:N947,N947),"")</f>
        <v/>
      </c>
    </row>
    <row r="948">
      <c r="A948" s="5" t="n"/>
      <c r="B948" s="13" t="n"/>
      <c r="C948" s="5" t="n"/>
      <c r="D948" s="20" t="n"/>
      <c r="E948" s="5" t="n"/>
      <c r="F948" s="14" t="n"/>
      <c r="G948" s="13" t="n"/>
      <c r="H948" s="5" t="n"/>
      <c r="I948" s="17" t="n"/>
      <c r="J948" s="5" t="n"/>
      <c r="K948" s="19">
        <f>IF(A948&amp;""="","",IFERROR(INDEX('الخدمات'!$B$6:$B$55,MATCH(E948&amp;"",'الخدمات'!$A$6:$A$55,0)),"غير مسعّرة"))</f>
        <v/>
      </c>
      <c r="L948" s="19">
        <f>IF(ISNUMBER(K948),ROUND(N(F948)*K948,2),"")</f>
        <v/>
      </c>
      <c r="M948" s="19">
        <f>IF(L948="","",ROUND(L948-N(I948),2))</f>
        <v/>
      </c>
      <c r="N948" s="18">
        <f>IF(OR(A948&amp;""="",H948="تم التسليم",NOT(ISNUMBER(G948))),"",'الإعدادات'!$B$4-G948)</f>
        <v/>
      </c>
      <c r="O948" s="6">
        <f>IF(A948&amp;""="","",IF(NOT(ISNUMBER(K948)),"خدمة غير مسعّرة",IF(H948="تم التسليم",IF(M948&gt;0,"مسلّم وعليه متبقي",""),IF(N948="","",IF(H948="جاهز",IF(N948&gt;='الإعدادات'!$B$5,"متأخر الاستلام",""),IF(N948&gt;0,"متأخر الغسيل",""))))))</f>
        <v/>
      </c>
      <c r="P948" s="18">
        <f>IF(O948="متأخر الاستلام",COUNTIFS($O$6:$O$1505,"متأخر الاستلام",$N$6:$N$1505,"&gt;"&amp;N948)+COUNTIFS($O$6:O948,"متأخر الاستلام",$N$6:N948,N948),"")</f>
        <v/>
      </c>
    </row>
    <row r="949">
      <c r="A949" s="5" t="n"/>
      <c r="B949" s="13" t="n"/>
      <c r="C949" s="5" t="n"/>
      <c r="D949" s="20" t="n"/>
      <c r="E949" s="5" t="n"/>
      <c r="F949" s="14" t="n"/>
      <c r="G949" s="13" t="n"/>
      <c r="H949" s="5" t="n"/>
      <c r="I949" s="17" t="n"/>
      <c r="J949" s="5" t="n"/>
      <c r="K949" s="19">
        <f>IF(A949&amp;""="","",IFERROR(INDEX('الخدمات'!$B$6:$B$55,MATCH(E949&amp;"",'الخدمات'!$A$6:$A$55,0)),"غير مسعّرة"))</f>
        <v/>
      </c>
      <c r="L949" s="19">
        <f>IF(ISNUMBER(K949),ROUND(N(F949)*K949,2),"")</f>
        <v/>
      </c>
      <c r="M949" s="19">
        <f>IF(L949="","",ROUND(L949-N(I949),2))</f>
        <v/>
      </c>
      <c r="N949" s="18">
        <f>IF(OR(A949&amp;""="",H949="تم التسليم",NOT(ISNUMBER(G949))),"",'الإعدادات'!$B$4-G949)</f>
        <v/>
      </c>
      <c r="O949" s="6">
        <f>IF(A949&amp;""="","",IF(NOT(ISNUMBER(K949)),"خدمة غير مسعّرة",IF(H949="تم التسليم",IF(M949&gt;0,"مسلّم وعليه متبقي",""),IF(N949="","",IF(H949="جاهز",IF(N949&gt;='الإعدادات'!$B$5,"متأخر الاستلام",""),IF(N949&gt;0,"متأخر الغسيل",""))))))</f>
        <v/>
      </c>
      <c r="P949" s="18">
        <f>IF(O949="متأخر الاستلام",COUNTIFS($O$6:$O$1505,"متأخر الاستلام",$N$6:$N$1505,"&gt;"&amp;N949)+COUNTIFS($O$6:O949,"متأخر الاستلام",$N$6:N949,N949),"")</f>
        <v/>
      </c>
    </row>
    <row r="950">
      <c r="A950" s="5" t="n"/>
      <c r="B950" s="13" t="n"/>
      <c r="C950" s="5" t="n"/>
      <c r="D950" s="20" t="n"/>
      <c r="E950" s="5" t="n"/>
      <c r="F950" s="14" t="n"/>
      <c r="G950" s="13" t="n"/>
      <c r="H950" s="5" t="n"/>
      <c r="I950" s="17" t="n"/>
      <c r="J950" s="5" t="n"/>
      <c r="K950" s="19">
        <f>IF(A950&amp;""="","",IFERROR(INDEX('الخدمات'!$B$6:$B$55,MATCH(E950&amp;"",'الخدمات'!$A$6:$A$55,0)),"غير مسعّرة"))</f>
        <v/>
      </c>
      <c r="L950" s="19">
        <f>IF(ISNUMBER(K950),ROUND(N(F950)*K950,2),"")</f>
        <v/>
      </c>
      <c r="M950" s="19">
        <f>IF(L950="","",ROUND(L950-N(I950),2))</f>
        <v/>
      </c>
      <c r="N950" s="18">
        <f>IF(OR(A950&amp;""="",H950="تم التسليم",NOT(ISNUMBER(G950))),"",'الإعدادات'!$B$4-G950)</f>
        <v/>
      </c>
      <c r="O950" s="6">
        <f>IF(A950&amp;""="","",IF(NOT(ISNUMBER(K950)),"خدمة غير مسعّرة",IF(H950="تم التسليم",IF(M950&gt;0,"مسلّم وعليه متبقي",""),IF(N950="","",IF(H950="جاهز",IF(N950&gt;='الإعدادات'!$B$5,"متأخر الاستلام",""),IF(N950&gt;0,"متأخر الغسيل",""))))))</f>
        <v/>
      </c>
      <c r="P950" s="18">
        <f>IF(O950="متأخر الاستلام",COUNTIFS($O$6:$O$1505,"متأخر الاستلام",$N$6:$N$1505,"&gt;"&amp;N950)+COUNTIFS($O$6:O950,"متأخر الاستلام",$N$6:N950,N950),"")</f>
        <v/>
      </c>
    </row>
    <row r="951">
      <c r="A951" s="5" t="n"/>
      <c r="B951" s="13" t="n"/>
      <c r="C951" s="5" t="n"/>
      <c r="D951" s="20" t="n"/>
      <c r="E951" s="5" t="n"/>
      <c r="F951" s="14" t="n"/>
      <c r="G951" s="13" t="n"/>
      <c r="H951" s="5" t="n"/>
      <c r="I951" s="17" t="n"/>
      <c r="J951" s="5" t="n"/>
      <c r="K951" s="19">
        <f>IF(A951&amp;""="","",IFERROR(INDEX('الخدمات'!$B$6:$B$55,MATCH(E951&amp;"",'الخدمات'!$A$6:$A$55,0)),"غير مسعّرة"))</f>
        <v/>
      </c>
      <c r="L951" s="19">
        <f>IF(ISNUMBER(K951),ROUND(N(F951)*K951,2),"")</f>
        <v/>
      </c>
      <c r="M951" s="19">
        <f>IF(L951="","",ROUND(L951-N(I951),2))</f>
        <v/>
      </c>
      <c r="N951" s="18">
        <f>IF(OR(A951&amp;""="",H951="تم التسليم",NOT(ISNUMBER(G951))),"",'الإعدادات'!$B$4-G951)</f>
        <v/>
      </c>
      <c r="O951" s="6">
        <f>IF(A951&amp;""="","",IF(NOT(ISNUMBER(K951)),"خدمة غير مسعّرة",IF(H951="تم التسليم",IF(M951&gt;0,"مسلّم وعليه متبقي",""),IF(N951="","",IF(H951="جاهز",IF(N951&gt;='الإعدادات'!$B$5,"متأخر الاستلام",""),IF(N951&gt;0,"متأخر الغسيل",""))))))</f>
        <v/>
      </c>
      <c r="P951" s="18">
        <f>IF(O951="متأخر الاستلام",COUNTIFS($O$6:$O$1505,"متأخر الاستلام",$N$6:$N$1505,"&gt;"&amp;N951)+COUNTIFS($O$6:O951,"متأخر الاستلام",$N$6:N951,N951),"")</f>
        <v/>
      </c>
    </row>
    <row r="952">
      <c r="A952" s="5" t="n"/>
      <c r="B952" s="13" t="n"/>
      <c r="C952" s="5" t="n"/>
      <c r="D952" s="20" t="n"/>
      <c r="E952" s="5" t="n"/>
      <c r="F952" s="14" t="n"/>
      <c r="G952" s="13" t="n"/>
      <c r="H952" s="5" t="n"/>
      <c r="I952" s="17" t="n"/>
      <c r="J952" s="5" t="n"/>
      <c r="K952" s="19">
        <f>IF(A952&amp;""="","",IFERROR(INDEX('الخدمات'!$B$6:$B$55,MATCH(E952&amp;"",'الخدمات'!$A$6:$A$55,0)),"غير مسعّرة"))</f>
        <v/>
      </c>
      <c r="L952" s="19">
        <f>IF(ISNUMBER(K952),ROUND(N(F952)*K952,2),"")</f>
        <v/>
      </c>
      <c r="M952" s="19">
        <f>IF(L952="","",ROUND(L952-N(I952),2))</f>
        <v/>
      </c>
      <c r="N952" s="18">
        <f>IF(OR(A952&amp;""="",H952="تم التسليم",NOT(ISNUMBER(G952))),"",'الإعدادات'!$B$4-G952)</f>
        <v/>
      </c>
      <c r="O952" s="6">
        <f>IF(A952&amp;""="","",IF(NOT(ISNUMBER(K952)),"خدمة غير مسعّرة",IF(H952="تم التسليم",IF(M952&gt;0,"مسلّم وعليه متبقي",""),IF(N952="","",IF(H952="جاهز",IF(N952&gt;='الإعدادات'!$B$5,"متأخر الاستلام",""),IF(N952&gt;0,"متأخر الغسيل",""))))))</f>
        <v/>
      </c>
      <c r="P952" s="18">
        <f>IF(O952="متأخر الاستلام",COUNTIFS($O$6:$O$1505,"متأخر الاستلام",$N$6:$N$1505,"&gt;"&amp;N952)+COUNTIFS($O$6:O952,"متأخر الاستلام",$N$6:N952,N952),"")</f>
        <v/>
      </c>
    </row>
    <row r="953">
      <c r="A953" s="5" t="n"/>
      <c r="B953" s="13" t="n"/>
      <c r="C953" s="5" t="n"/>
      <c r="D953" s="20" t="n"/>
      <c r="E953" s="5" t="n"/>
      <c r="F953" s="14" t="n"/>
      <c r="G953" s="13" t="n"/>
      <c r="H953" s="5" t="n"/>
      <c r="I953" s="17" t="n"/>
      <c r="J953" s="5" t="n"/>
      <c r="K953" s="19">
        <f>IF(A953&amp;""="","",IFERROR(INDEX('الخدمات'!$B$6:$B$55,MATCH(E953&amp;"",'الخدمات'!$A$6:$A$55,0)),"غير مسعّرة"))</f>
        <v/>
      </c>
      <c r="L953" s="19">
        <f>IF(ISNUMBER(K953),ROUND(N(F953)*K953,2),"")</f>
        <v/>
      </c>
      <c r="M953" s="19">
        <f>IF(L953="","",ROUND(L953-N(I953),2))</f>
        <v/>
      </c>
      <c r="N953" s="18">
        <f>IF(OR(A953&amp;""="",H953="تم التسليم",NOT(ISNUMBER(G953))),"",'الإعدادات'!$B$4-G953)</f>
        <v/>
      </c>
      <c r="O953" s="6">
        <f>IF(A953&amp;""="","",IF(NOT(ISNUMBER(K953)),"خدمة غير مسعّرة",IF(H953="تم التسليم",IF(M953&gt;0,"مسلّم وعليه متبقي",""),IF(N953="","",IF(H953="جاهز",IF(N953&gt;='الإعدادات'!$B$5,"متأخر الاستلام",""),IF(N953&gt;0,"متأخر الغسيل",""))))))</f>
        <v/>
      </c>
      <c r="P953" s="18">
        <f>IF(O953="متأخر الاستلام",COUNTIFS($O$6:$O$1505,"متأخر الاستلام",$N$6:$N$1505,"&gt;"&amp;N953)+COUNTIFS($O$6:O953,"متأخر الاستلام",$N$6:N953,N953),"")</f>
        <v/>
      </c>
    </row>
    <row r="954">
      <c r="A954" s="5" t="n"/>
      <c r="B954" s="13" t="n"/>
      <c r="C954" s="5" t="n"/>
      <c r="D954" s="20" t="n"/>
      <c r="E954" s="5" t="n"/>
      <c r="F954" s="14" t="n"/>
      <c r="G954" s="13" t="n"/>
      <c r="H954" s="5" t="n"/>
      <c r="I954" s="17" t="n"/>
      <c r="J954" s="5" t="n"/>
      <c r="K954" s="19">
        <f>IF(A954&amp;""="","",IFERROR(INDEX('الخدمات'!$B$6:$B$55,MATCH(E954&amp;"",'الخدمات'!$A$6:$A$55,0)),"غير مسعّرة"))</f>
        <v/>
      </c>
      <c r="L954" s="19">
        <f>IF(ISNUMBER(K954),ROUND(N(F954)*K954,2),"")</f>
        <v/>
      </c>
      <c r="M954" s="19">
        <f>IF(L954="","",ROUND(L954-N(I954),2))</f>
        <v/>
      </c>
      <c r="N954" s="18">
        <f>IF(OR(A954&amp;""="",H954="تم التسليم",NOT(ISNUMBER(G954))),"",'الإعدادات'!$B$4-G954)</f>
        <v/>
      </c>
      <c r="O954" s="6">
        <f>IF(A954&amp;""="","",IF(NOT(ISNUMBER(K954)),"خدمة غير مسعّرة",IF(H954="تم التسليم",IF(M954&gt;0,"مسلّم وعليه متبقي",""),IF(N954="","",IF(H954="جاهز",IF(N954&gt;='الإعدادات'!$B$5,"متأخر الاستلام",""),IF(N954&gt;0,"متأخر الغسيل",""))))))</f>
        <v/>
      </c>
      <c r="P954" s="18">
        <f>IF(O954="متأخر الاستلام",COUNTIFS($O$6:$O$1505,"متأخر الاستلام",$N$6:$N$1505,"&gt;"&amp;N954)+COUNTIFS($O$6:O954,"متأخر الاستلام",$N$6:N954,N954),"")</f>
        <v/>
      </c>
    </row>
    <row r="955">
      <c r="A955" s="5" t="n"/>
      <c r="B955" s="13" t="n"/>
      <c r="C955" s="5" t="n"/>
      <c r="D955" s="20" t="n"/>
      <c r="E955" s="5" t="n"/>
      <c r="F955" s="14" t="n"/>
      <c r="G955" s="13" t="n"/>
      <c r="H955" s="5" t="n"/>
      <c r="I955" s="17" t="n"/>
      <c r="J955" s="5" t="n"/>
      <c r="K955" s="19">
        <f>IF(A955&amp;""="","",IFERROR(INDEX('الخدمات'!$B$6:$B$55,MATCH(E955&amp;"",'الخدمات'!$A$6:$A$55,0)),"غير مسعّرة"))</f>
        <v/>
      </c>
      <c r="L955" s="19">
        <f>IF(ISNUMBER(K955),ROUND(N(F955)*K955,2),"")</f>
        <v/>
      </c>
      <c r="M955" s="19">
        <f>IF(L955="","",ROUND(L955-N(I955),2))</f>
        <v/>
      </c>
      <c r="N955" s="18">
        <f>IF(OR(A955&amp;""="",H955="تم التسليم",NOT(ISNUMBER(G955))),"",'الإعدادات'!$B$4-G955)</f>
        <v/>
      </c>
      <c r="O955" s="6">
        <f>IF(A955&amp;""="","",IF(NOT(ISNUMBER(K955)),"خدمة غير مسعّرة",IF(H955="تم التسليم",IF(M955&gt;0,"مسلّم وعليه متبقي",""),IF(N955="","",IF(H955="جاهز",IF(N955&gt;='الإعدادات'!$B$5,"متأخر الاستلام",""),IF(N955&gt;0,"متأخر الغسيل",""))))))</f>
        <v/>
      </c>
      <c r="P955" s="18">
        <f>IF(O955="متأخر الاستلام",COUNTIFS($O$6:$O$1505,"متأخر الاستلام",$N$6:$N$1505,"&gt;"&amp;N955)+COUNTIFS($O$6:O955,"متأخر الاستلام",$N$6:N955,N955),"")</f>
        <v/>
      </c>
    </row>
    <row r="956">
      <c r="A956" s="5" t="n"/>
      <c r="B956" s="13" t="n"/>
      <c r="C956" s="5" t="n"/>
      <c r="D956" s="20" t="n"/>
      <c r="E956" s="5" t="n"/>
      <c r="F956" s="14" t="n"/>
      <c r="G956" s="13" t="n"/>
      <c r="H956" s="5" t="n"/>
      <c r="I956" s="17" t="n"/>
      <c r="J956" s="5" t="n"/>
      <c r="K956" s="19">
        <f>IF(A956&amp;""="","",IFERROR(INDEX('الخدمات'!$B$6:$B$55,MATCH(E956&amp;"",'الخدمات'!$A$6:$A$55,0)),"غير مسعّرة"))</f>
        <v/>
      </c>
      <c r="L956" s="19">
        <f>IF(ISNUMBER(K956),ROUND(N(F956)*K956,2),"")</f>
        <v/>
      </c>
      <c r="M956" s="19">
        <f>IF(L956="","",ROUND(L956-N(I956),2))</f>
        <v/>
      </c>
      <c r="N956" s="18">
        <f>IF(OR(A956&amp;""="",H956="تم التسليم",NOT(ISNUMBER(G956))),"",'الإعدادات'!$B$4-G956)</f>
        <v/>
      </c>
      <c r="O956" s="6">
        <f>IF(A956&amp;""="","",IF(NOT(ISNUMBER(K956)),"خدمة غير مسعّرة",IF(H956="تم التسليم",IF(M956&gt;0,"مسلّم وعليه متبقي",""),IF(N956="","",IF(H956="جاهز",IF(N956&gt;='الإعدادات'!$B$5,"متأخر الاستلام",""),IF(N956&gt;0,"متأخر الغسيل",""))))))</f>
        <v/>
      </c>
      <c r="P956" s="18">
        <f>IF(O956="متأخر الاستلام",COUNTIFS($O$6:$O$1505,"متأخر الاستلام",$N$6:$N$1505,"&gt;"&amp;N956)+COUNTIFS($O$6:O956,"متأخر الاستلام",$N$6:N956,N956),"")</f>
        <v/>
      </c>
    </row>
    <row r="957">
      <c r="A957" s="5" t="n"/>
      <c r="B957" s="13" t="n"/>
      <c r="C957" s="5" t="n"/>
      <c r="D957" s="20" t="n"/>
      <c r="E957" s="5" t="n"/>
      <c r="F957" s="14" t="n"/>
      <c r="G957" s="13" t="n"/>
      <c r="H957" s="5" t="n"/>
      <c r="I957" s="17" t="n"/>
      <c r="J957" s="5" t="n"/>
      <c r="K957" s="19">
        <f>IF(A957&amp;""="","",IFERROR(INDEX('الخدمات'!$B$6:$B$55,MATCH(E957&amp;"",'الخدمات'!$A$6:$A$55,0)),"غير مسعّرة"))</f>
        <v/>
      </c>
      <c r="L957" s="19">
        <f>IF(ISNUMBER(K957),ROUND(N(F957)*K957,2),"")</f>
        <v/>
      </c>
      <c r="M957" s="19">
        <f>IF(L957="","",ROUND(L957-N(I957),2))</f>
        <v/>
      </c>
      <c r="N957" s="18">
        <f>IF(OR(A957&amp;""="",H957="تم التسليم",NOT(ISNUMBER(G957))),"",'الإعدادات'!$B$4-G957)</f>
        <v/>
      </c>
      <c r="O957" s="6">
        <f>IF(A957&amp;""="","",IF(NOT(ISNUMBER(K957)),"خدمة غير مسعّرة",IF(H957="تم التسليم",IF(M957&gt;0,"مسلّم وعليه متبقي",""),IF(N957="","",IF(H957="جاهز",IF(N957&gt;='الإعدادات'!$B$5,"متأخر الاستلام",""),IF(N957&gt;0,"متأخر الغسيل",""))))))</f>
        <v/>
      </c>
      <c r="P957" s="18">
        <f>IF(O957="متأخر الاستلام",COUNTIFS($O$6:$O$1505,"متأخر الاستلام",$N$6:$N$1505,"&gt;"&amp;N957)+COUNTIFS($O$6:O957,"متأخر الاستلام",$N$6:N957,N957),"")</f>
        <v/>
      </c>
    </row>
    <row r="958">
      <c r="A958" s="5" t="n"/>
      <c r="B958" s="13" t="n"/>
      <c r="C958" s="5" t="n"/>
      <c r="D958" s="20" t="n"/>
      <c r="E958" s="5" t="n"/>
      <c r="F958" s="14" t="n"/>
      <c r="G958" s="13" t="n"/>
      <c r="H958" s="5" t="n"/>
      <c r="I958" s="17" t="n"/>
      <c r="J958" s="5" t="n"/>
      <c r="K958" s="19">
        <f>IF(A958&amp;""="","",IFERROR(INDEX('الخدمات'!$B$6:$B$55,MATCH(E958&amp;"",'الخدمات'!$A$6:$A$55,0)),"غير مسعّرة"))</f>
        <v/>
      </c>
      <c r="L958" s="19">
        <f>IF(ISNUMBER(K958),ROUND(N(F958)*K958,2),"")</f>
        <v/>
      </c>
      <c r="M958" s="19">
        <f>IF(L958="","",ROUND(L958-N(I958),2))</f>
        <v/>
      </c>
      <c r="N958" s="18">
        <f>IF(OR(A958&amp;""="",H958="تم التسليم",NOT(ISNUMBER(G958))),"",'الإعدادات'!$B$4-G958)</f>
        <v/>
      </c>
      <c r="O958" s="6">
        <f>IF(A958&amp;""="","",IF(NOT(ISNUMBER(K958)),"خدمة غير مسعّرة",IF(H958="تم التسليم",IF(M958&gt;0,"مسلّم وعليه متبقي",""),IF(N958="","",IF(H958="جاهز",IF(N958&gt;='الإعدادات'!$B$5,"متأخر الاستلام",""),IF(N958&gt;0,"متأخر الغسيل",""))))))</f>
        <v/>
      </c>
      <c r="P958" s="18">
        <f>IF(O958="متأخر الاستلام",COUNTIFS($O$6:$O$1505,"متأخر الاستلام",$N$6:$N$1505,"&gt;"&amp;N958)+COUNTIFS($O$6:O958,"متأخر الاستلام",$N$6:N958,N958),"")</f>
        <v/>
      </c>
    </row>
    <row r="959">
      <c r="A959" s="5" t="n"/>
      <c r="B959" s="13" t="n"/>
      <c r="C959" s="5" t="n"/>
      <c r="D959" s="20" t="n"/>
      <c r="E959" s="5" t="n"/>
      <c r="F959" s="14" t="n"/>
      <c r="G959" s="13" t="n"/>
      <c r="H959" s="5" t="n"/>
      <c r="I959" s="17" t="n"/>
      <c r="J959" s="5" t="n"/>
      <c r="K959" s="19">
        <f>IF(A959&amp;""="","",IFERROR(INDEX('الخدمات'!$B$6:$B$55,MATCH(E959&amp;"",'الخدمات'!$A$6:$A$55,0)),"غير مسعّرة"))</f>
        <v/>
      </c>
      <c r="L959" s="19">
        <f>IF(ISNUMBER(K959),ROUND(N(F959)*K959,2),"")</f>
        <v/>
      </c>
      <c r="M959" s="19">
        <f>IF(L959="","",ROUND(L959-N(I959),2))</f>
        <v/>
      </c>
      <c r="N959" s="18">
        <f>IF(OR(A959&amp;""="",H959="تم التسليم",NOT(ISNUMBER(G959))),"",'الإعدادات'!$B$4-G959)</f>
        <v/>
      </c>
      <c r="O959" s="6">
        <f>IF(A959&amp;""="","",IF(NOT(ISNUMBER(K959)),"خدمة غير مسعّرة",IF(H959="تم التسليم",IF(M959&gt;0,"مسلّم وعليه متبقي",""),IF(N959="","",IF(H959="جاهز",IF(N959&gt;='الإعدادات'!$B$5,"متأخر الاستلام",""),IF(N959&gt;0,"متأخر الغسيل",""))))))</f>
        <v/>
      </c>
      <c r="P959" s="18">
        <f>IF(O959="متأخر الاستلام",COUNTIFS($O$6:$O$1505,"متأخر الاستلام",$N$6:$N$1505,"&gt;"&amp;N959)+COUNTIFS($O$6:O959,"متأخر الاستلام",$N$6:N959,N959),"")</f>
        <v/>
      </c>
    </row>
    <row r="960">
      <c r="A960" s="5" t="n"/>
      <c r="B960" s="13" t="n"/>
      <c r="C960" s="5" t="n"/>
      <c r="D960" s="20" t="n"/>
      <c r="E960" s="5" t="n"/>
      <c r="F960" s="14" t="n"/>
      <c r="G960" s="13" t="n"/>
      <c r="H960" s="5" t="n"/>
      <c r="I960" s="17" t="n"/>
      <c r="J960" s="5" t="n"/>
      <c r="K960" s="19">
        <f>IF(A960&amp;""="","",IFERROR(INDEX('الخدمات'!$B$6:$B$55,MATCH(E960&amp;"",'الخدمات'!$A$6:$A$55,0)),"غير مسعّرة"))</f>
        <v/>
      </c>
      <c r="L960" s="19">
        <f>IF(ISNUMBER(K960),ROUND(N(F960)*K960,2),"")</f>
        <v/>
      </c>
      <c r="M960" s="19">
        <f>IF(L960="","",ROUND(L960-N(I960),2))</f>
        <v/>
      </c>
      <c r="N960" s="18">
        <f>IF(OR(A960&amp;""="",H960="تم التسليم",NOT(ISNUMBER(G960))),"",'الإعدادات'!$B$4-G960)</f>
        <v/>
      </c>
      <c r="O960" s="6">
        <f>IF(A960&amp;""="","",IF(NOT(ISNUMBER(K960)),"خدمة غير مسعّرة",IF(H960="تم التسليم",IF(M960&gt;0,"مسلّم وعليه متبقي",""),IF(N960="","",IF(H960="جاهز",IF(N960&gt;='الإعدادات'!$B$5,"متأخر الاستلام",""),IF(N960&gt;0,"متأخر الغسيل",""))))))</f>
        <v/>
      </c>
      <c r="P960" s="18">
        <f>IF(O960="متأخر الاستلام",COUNTIFS($O$6:$O$1505,"متأخر الاستلام",$N$6:$N$1505,"&gt;"&amp;N960)+COUNTIFS($O$6:O960,"متأخر الاستلام",$N$6:N960,N960),"")</f>
        <v/>
      </c>
    </row>
    <row r="961">
      <c r="A961" s="5" t="n"/>
      <c r="B961" s="13" t="n"/>
      <c r="C961" s="5" t="n"/>
      <c r="D961" s="20" t="n"/>
      <c r="E961" s="5" t="n"/>
      <c r="F961" s="14" t="n"/>
      <c r="G961" s="13" t="n"/>
      <c r="H961" s="5" t="n"/>
      <c r="I961" s="17" t="n"/>
      <c r="J961" s="5" t="n"/>
      <c r="K961" s="19">
        <f>IF(A961&amp;""="","",IFERROR(INDEX('الخدمات'!$B$6:$B$55,MATCH(E961&amp;"",'الخدمات'!$A$6:$A$55,0)),"غير مسعّرة"))</f>
        <v/>
      </c>
      <c r="L961" s="19">
        <f>IF(ISNUMBER(K961),ROUND(N(F961)*K961,2),"")</f>
        <v/>
      </c>
      <c r="M961" s="19">
        <f>IF(L961="","",ROUND(L961-N(I961),2))</f>
        <v/>
      </c>
      <c r="N961" s="18">
        <f>IF(OR(A961&amp;""="",H961="تم التسليم",NOT(ISNUMBER(G961))),"",'الإعدادات'!$B$4-G961)</f>
        <v/>
      </c>
      <c r="O961" s="6">
        <f>IF(A961&amp;""="","",IF(NOT(ISNUMBER(K961)),"خدمة غير مسعّرة",IF(H961="تم التسليم",IF(M961&gt;0,"مسلّم وعليه متبقي",""),IF(N961="","",IF(H961="جاهز",IF(N961&gt;='الإعدادات'!$B$5,"متأخر الاستلام",""),IF(N961&gt;0,"متأخر الغسيل",""))))))</f>
        <v/>
      </c>
      <c r="P961" s="18">
        <f>IF(O961="متأخر الاستلام",COUNTIFS($O$6:$O$1505,"متأخر الاستلام",$N$6:$N$1505,"&gt;"&amp;N961)+COUNTIFS($O$6:O961,"متأخر الاستلام",$N$6:N961,N961),"")</f>
        <v/>
      </c>
    </row>
    <row r="962">
      <c r="A962" s="5" t="n"/>
      <c r="B962" s="13" t="n"/>
      <c r="C962" s="5" t="n"/>
      <c r="D962" s="20" t="n"/>
      <c r="E962" s="5" t="n"/>
      <c r="F962" s="14" t="n"/>
      <c r="G962" s="13" t="n"/>
      <c r="H962" s="5" t="n"/>
      <c r="I962" s="17" t="n"/>
      <c r="J962" s="5" t="n"/>
      <c r="K962" s="19">
        <f>IF(A962&amp;""="","",IFERROR(INDEX('الخدمات'!$B$6:$B$55,MATCH(E962&amp;"",'الخدمات'!$A$6:$A$55,0)),"غير مسعّرة"))</f>
        <v/>
      </c>
      <c r="L962" s="19">
        <f>IF(ISNUMBER(K962),ROUND(N(F962)*K962,2),"")</f>
        <v/>
      </c>
      <c r="M962" s="19">
        <f>IF(L962="","",ROUND(L962-N(I962),2))</f>
        <v/>
      </c>
      <c r="N962" s="18">
        <f>IF(OR(A962&amp;""="",H962="تم التسليم",NOT(ISNUMBER(G962))),"",'الإعدادات'!$B$4-G962)</f>
        <v/>
      </c>
      <c r="O962" s="6">
        <f>IF(A962&amp;""="","",IF(NOT(ISNUMBER(K962)),"خدمة غير مسعّرة",IF(H962="تم التسليم",IF(M962&gt;0,"مسلّم وعليه متبقي",""),IF(N962="","",IF(H962="جاهز",IF(N962&gt;='الإعدادات'!$B$5,"متأخر الاستلام",""),IF(N962&gt;0,"متأخر الغسيل",""))))))</f>
        <v/>
      </c>
      <c r="P962" s="18">
        <f>IF(O962="متأخر الاستلام",COUNTIFS($O$6:$O$1505,"متأخر الاستلام",$N$6:$N$1505,"&gt;"&amp;N962)+COUNTIFS($O$6:O962,"متأخر الاستلام",$N$6:N962,N962),"")</f>
        <v/>
      </c>
    </row>
    <row r="963">
      <c r="A963" s="5" t="n"/>
      <c r="B963" s="13" t="n"/>
      <c r="C963" s="5" t="n"/>
      <c r="D963" s="20" t="n"/>
      <c r="E963" s="5" t="n"/>
      <c r="F963" s="14" t="n"/>
      <c r="G963" s="13" t="n"/>
      <c r="H963" s="5" t="n"/>
      <c r="I963" s="17" t="n"/>
      <c r="J963" s="5" t="n"/>
      <c r="K963" s="19">
        <f>IF(A963&amp;""="","",IFERROR(INDEX('الخدمات'!$B$6:$B$55,MATCH(E963&amp;"",'الخدمات'!$A$6:$A$55,0)),"غير مسعّرة"))</f>
        <v/>
      </c>
      <c r="L963" s="19">
        <f>IF(ISNUMBER(K963),ROUND(N(F963)*K963,2),"")</f>
        <v/>
      </c>
      <c r="M963" s="19">
        <f>IF(L963="","",ROUND(L963-N(I963),2))</f>
        <v/>
      </c>
      <c r="N963" s="18">
        <f>IF(OR(A963&amp;""="",H963="تم التسليم",NOT(ISNUMBER(G963))),"",'الإعدادات'!$B$4-G963)</f>
        <v/>
      </c>
      <c r="O963" s="6">
        <f>IF(A963&amp;""="","",IF(NOT(ISNUMBER(K963)),"خدمة غير مسعّرة",IF(H963="تم التسليم",IF(M963&gt;0,"مسلّم وعليه متبقي",""),IF(N963="","",IF(H963="جاهز",IF(N963&gt;='الإعدادات'!$B$5,"متأخر الاستلام",""),IF(N963&gt;0,"متأخر الغسيل",""))))))</f>
        <v/>
      </c>
      <c r="P963" s="18">
        <f>IF(O963="متأخر الاستلام",COUNTIFS($O$6:$O$1505,"متأخر الاستلام",$N$6:$N$1505,"&gt;"&amp;N963)+COUNTIFS($O$6:O963,"متأخر الاستلام",$N$6:N963,N963),"")</f>
        <v/>
      </c>
    </row>
    <row r="964">
      <c r="A964" s="5" t="n"/>
      <c r="B964" s="13" t="n"/>
      <c r="C964" s="5" t="n"/>
      <c r="D964" s="20" t="n"/>
      <c r="E964" s="5" t="n"/>
      <c r="F964" s="14" t="n"/>
      <c r="G964" s="13" t="n"/>
      <c r="H964" s="5" t="n"/>
      <c r="I964" s="17" t="n"/>
      <c r="J964" s="5" t="n"/>
      <c r="K964" s="19">
        <f>IF(A964&amp;""="","",IFERROR(INDEX('الخدمات'!$B$6:$B$55,MATCH(E964&amp;"",'الخدمات'!$A$6:$A$55,0)),"غير مسعّرة"))</f>
        <v/>
      </c>
      <c r="L964" s="19">
        <f>IF(ISNUMBER(K964),ROUND(N(F964)*K964,2),"")</f>
        <v/>
      </c>
      <c r="M964" s="19">
        <f>IF(L964="","",ROUND(L964-N(I964),2))</f>
        <v/>
      </c>
      <c r="N964" s="18">
        <f>IF(OR(A964&amp;""="",H964="تم التسليم",NOT(ISNUMBER(G964))),"",'الإعدادات'!$B$4-G964)</f>
        <v/>
      </c>
      <c r="O964" s="6">
        <f>IF(A964&amp;""="","",IF(NOT(ISNUMBER(K964)),"خدمة غير مسعّرة",IF(H964="تم التسليم",IF(M964&gt;0,"مسلّم وعليه متبقي",""),IF(N964="","",IF(H964="جاهز",IF(N964&gt;='الإعدادات'!$B$5,"متأخر الاستلام",""),IF(N964&gt;0,"متأخر الغسيل",""))))))</f>
        <v/>
      </c>
      <c r="P964" s="18">
        <f>IF(O964="متأخر الاستلام",COUNTIFS($O$6:$O$1505,"متأخر الاستلام",$N$6:$N$1505,"&gt;"&amp;N964)+COUNTIFS($O$6:O964,"متأخر الاستلام",$N$6:N964,N964),"")</f>
        <v/>
      </c>
    </row>
    <row r="965">
      <c r="A965" s="5" t="n"/>
      <c r="B965" s="13" t="n"/>
      <c r="C965" s="5" t="n"/>
      <c r="D965" s="20" t="n"/>
      <c r="E965" s="5" t="n"/>
      <c r="F965" s="14" t="n"/>
      <c r="G965" s="13" t="n"/>
      <c r="H965" s="5" t="n"/>
      <c r="I965" s="17" t="n"/>
      <c r="J965" s="5" t="n"/>
      <c r="K965" s="19">
        <f>IF(A965&amp;""="","",IFERROR(INDEX('الخدمات'!$B$6:$B$55,MATCH(E965&amp;"",'الخدمات'!$A$6:$A$55,0)),"غير مسعّرة"))</f>
        <v/>
      </c>
      <c r="L965" s="19">
        <f>IF(ISNUMBER(K965),ROUND(N(F965)*K965,2),"")</f>
        <v/>
      </c>
      <c r="M965" s="19">
        <f>IF(L965="","",ROUND(L965-N(I965),2))</f>
        <v/>
      </c>
      <c r="N965" s="18">
        <f>IF(OR(A965&amp;""="",H965="تم التسليم",NOT(ISNUMBER(G965))),"",'الإعدادات'!$B$4-G965)</f>
        <v/>
      </c>
      <c r="O965" s="6">
        <f>IF(A965&amp;""="","",IF(NOT(ISNUMBER(K965)),"خدمة غير مسعّرة",IF(H965="تم التسليم",IF(M965&gt;0,"مسلّم وعليه متبقي",""),IF(N965="","",IF(H965="جاهز",IF(N965&gt;='الإعدادات'!$B$5,"متأخر الاستلام",""),IF(N965&gt;0,"متأخر الغسيل",""))))))</f>
        <v/>
      </c>
      <c r="P965" s="18">
        <f>IF(O965="متأخر الاستلام",COUNTIFS($O$6:$O$1505,"متأخر الاستلام",$N$6:$N$1505,"&gt;"&amp;N965)+COUNTIFS($O$6:O965,"متأخر الاستلام",$N$6:N965,N965),"")</f>
        <v/>
      </c>
    </row>
    <row r="966">
      <c r="A966" s="5" t="n"/>
      <c r="B966" s="13" t="n"/>
      <c r="C966" s="5" t="n"/>
      <c r="D966" s="20" t="n"/>
      <c r="E966" s="5" t="n"/>
      <c r="F966" s="14" t="n"/>
      <c r="G966" s="13" t="n"/>
      <c r="H966" s="5" t="n"/>
      <c r="I966" s="17" t="n"/>
      <c r="J966" s="5" t="n"/>
      <c r="K966" s="19">
        <f>IF(A966&amp;""="","",IFERROR(INDEX('الخدمات'!$B$6:$B$55,MATCH(E966&amp;"",'الخدمات'!$A$6:$A$55,0)),"غير مسعّرة"))</f>
        <v/>
      </c>
      <c r="L966" s="19">
        <f>IF(ISNUMBER(K966),ROUND(N(F966)*K966,2),"")</f>
        <v/>
      </c>
      <c r="M966" s="19">
        <f>IF(L966="","",ROUND(L966-N(I966),2))</f>
        <v/>
      </c>
      <c r="N966" s="18">
        <f>IF(OR(A966&amp;""="",H966="تم التسليم",NOT(ISNUMBER(G966))),"",'الإعدادات'!$B$4-G966)</f>
        <v/>
      </c>
      <c r="O966" s="6">
        <f>IF(A966&amp;""="","",IF(NOT(ISNUMBER(K966)),"خدمة غير مسعّرة",IF(H966="تم التسليم",IF(M966&gt;0,"مسلّم وعليه متبقي",""),IF(N966="","",IF(H966="جاهز",IF(N966&gt;='الإعدادات'!$B$5,"متأخر الاستلام",""),IF(N966&gt;0,"متأخر الغسيل",""))))))</f>
        <v/>
      </c>
      <c r="P966" s="18">
        <f>IF(O966="متأخر الاستلام",COUNTIFS($O$6:$O$1505,"متأخر الاستلام",$N$6:$N$1505,"&gt;"&amp;N966)+COUNTIFS($O$6:O966,"متأخر الاستلام",$N$6:N966,N966),"")</f>
        <v/>
      </c>
    </row>
    <row r="967">
      <c r="A967" s="5" t="n"/>
      <c r="B967" s="13" t="n"/>
      <c r="C967" s="5" t="n"/>
      <c r="D967" s="20" t="n"/>
      <c r="E967" s="5" t="n"/>
      <c r="F967" s="14" t="n"/>
      <c r="G967" s="13" t="n"/>
      <c r="H967" s="5" t="n"/>
      <c r="I967" s="17" t="n"/>
      <c r="J967" s="5" t="n"/>
      <c r="K967" s="19">
        <f>IF(A967&amp;""="","",IFERROR(INDEX('الخدمات'!$B$6:$B$55,MATCH(E967&amp;"",'الخدمات'!$A$6:$A$55,0)),"غير مسعّرة"))</f>
        <v/>
      </c>
      <c r="L967" s="19">
        <f>IF(ISNUMBER(K967),ROUND(N(F967)*K967,2),"")</f>
        <v/>
      </c>
      <c r="M967" s="19">
        <f>IF(L967="","",ROUND(L967-N(I967),2))</f>
        <v/>
      </c>
      <c r="N967" s="18">
        <f>IF(OR(A967&amp;""="",H967="تم التسليم",NOT(ISNUMBER(G967))),"",'الإعدادات'!$B$4-G967)</f>
        <v/>
      </c>
      <c r="O967" s="6">
        <f>IF(A967&amp;""="","",IF(NOT(ISNUMBER(K967)),"خدمة غير مسعّرة",IF(H967="تم التسليم",IF(M967&gt;0,"مسلّم وعليه متبقي",""),IF(N967="","",IF(H967="جاهز",IF(N967&gt;='الإعدادات'!$B$5,"متأخر الاستلام",""),IF(N967&gt;0,"متأخر الغسيل",""))))))</f>
        <v/>
      </c>
      <c r="P967" s="18">
        <f>IF(O967="متأخر الاستلام",COUNTIFS($O$6:$O$1505,"متأخر الاستلام",$N$6:$N$1505,"&gt;"&amp;N967)+COUNTIFS($O$6:O967,"متأخر الاستلام",$N$6:N967,N967),"")</f>
        <v/>
      </c>
    </row>
    <row r="968">
      <c r="A968" s="5" t="n"/>
      <c r="B968" s="13" t="n"/>
      <c r="C968" s="5" t="n"/>
      <c r="D968" s="20" t="n"/>
      <c r="E968" s="5" t="n"/>
      <c r="F968" s="14" t="n"/>
      <c r="G968" s="13" t="n"/>
      <c r="H968" s="5" t="n"/>
      <c r="I968" s="17" t="n"/>
      <c r="J968" s="5" t="n"/>
      <c r="K968" s="19">
        <f>IF(A968&amp;""="","",IFERROR(INDEX('الخدمات'!$B$6:$B$55,MATCH(E968&amp;"",'الخدمات'!$A$6:$A$55,0)),"غير مسعّرة"))</f>
        <v/>
      </c>
      <c r="L968" s="19">
        <f>IF(ISNUMBER(K968),ROUND(N(F968)*K968,2),"")</f>
        <v/>
      </c>
      <c r="M968" s="19">
        <f>IF(L968="","",ROUND(L968-N(I968),2))</f>
        <v/>
      </c>
      <c r="N968" s="18">
        <f>IF(OR(A968&amp;""="",H968="تم التسليم",NOT(ISNUMBER(G968))),"",'الإعدادات'!$B$4-G968)</f>
        <v/>
      </c>
      <c r="O968" s="6">
        <f>IF(A968&amp;""="","",IF(NOT(ISNUMBER(K968)),"خدمة غير مسعّرة",IF(H968="تم التسليم",IF(M968&gt;0,"مسلّم وعليه متبقي",""),IF(N968="","",IF(H968="جاهز",IF(N968&gt;='الإعدادات'!$B$5,"متأخر الاستلام",""),IF(N968&gt;0,"متأخر الغسيل",""))))))</f>
        <v/>
      </c>
      <c r="P968" s="18">
        <f>IF(O968="متأخر الاستلام",COUNTIFS($O$6:$O$1505,"متأخر الاستلام",$N$6:$N$1505,"&gt;"&amp;N968)+COUNTIFS($O$6:O968,"متأخر الاستلام",$N$6:N968,N968),"")</f>
        <v/>
      </c>
    </row>
    <row r="969">
      <c r="A969" s="5" t="n"/>
      <c r="B969" s="13" t="n"/>
      <c r="C969" s="5" t="n"/>
      <c r="D969" s="20" t="n"/>
      <c r="E969" s="5" t="n"/>
      <c r="F969" s="14" t="n"/>
      <c r="G969" s="13" t="n"/>
      <c r="H969" s="5" t="n"/>
      <c r="I969" s="17" t="n"/>
      <c r="J969" s="5" t="n"/>
      <c r="K969" s="19">
        <f>IF(A969&amp;""="","",IFERROR(INDEX('الخدمات'!$B$6:$B$55,MATCH(E969&amp;"",'الخدمات'!$A$6:$A$55,0)),"غير مسعّرة"))</f>
        <v/>
      </c>
      <c r="L969" s="19">
        <f>IF(ISNUMBER(K969),ROUND(N(F969)*K969,2),"")</f>
        <v/>
      </c>
      <c r="M969" s="19">
        <f>IF(L969="","",ROUND(L969-N(I969),2))</f>
        <v/>
      </c>
      <c r="N969" s="18">
        <f>IF(OR(A969&amp;""="",H969="تم التسليم",NOT(ISNUMBER(G969))),"",'الإعدادات'!$B$4-G969)</f>
        <v/>
      </c>
      <c r="O969" s="6">
        <f>IF(A969&amp;""="","",IF(NOT(ISNUMBER(K969)),"خدمة غير مسعّرة",IF(H969="تم التسليم",IF(M969&gt;0,"مسلّم وعليه متبقي",""),IF(N969="","",IF(H969="جاهز",IF(N969&gt;='الإعدادات'!$B$5,"متأخر الاستلام",""),IF(N969&gt;0,"متأخر الغسيل",""))))))</f>
        <v/>
      </c>
      <c r="P969" s="18">
        <f>IF(O969="متأخر الاستلام",COUNTIFS($O$6:$O$1505,"متأخر الاستلام",$N$6:$N$1505,"&gt;"&amp;N969)+COUNTIFS($O$6:O969,"متأخر الاستلام",$N$6:N969,N969),"")</f>
        <v/>
      </c>
    </row>
    <row r="970">
      <c r="A970" s="5" t="n"/>
      <c r="B970" s="13" t="n"/>
      <c r="C970" s="5" t="n"/>
      <c r="D970" s="20" t="n"/>
      <c r="E970" s="5" t="n"/>
      <c r="F970" s="14" t="n"/>
      <c r="G970" s="13" t="n"/>
      <c r="H970" s="5" t="n"/>
      <c r="I970" s="17" t="n"/>
      <c r="J970" s="5" t="n"/>
      <c r="K970" s="19">
        <f>IF(A970&amp;""="","",IFERROR(INDEX('الخدمات'!$B$6:$B$55,MATCH(E970&amp;"",'الخدمات'!$A$6:$A$55,0)),"غير مسعّرة"))</f>
        <v/>
      </c>
      <c r="L970" s="19">
        <f>IF(ISNUMBER(K970),ROUND(N(F970)*K970,2),"")</f>
        <v/>
      </c>
      <c r="M970" s="19">
        <f>IF(L970="","",ROUND(L970-N(I970),2))</f>
        <v/>
      </c>
      <c r="N970" s="18">
        <f>IF(OR(A970&amp;""="",H970="تم التسليم",NOT(ISNUMBER(G970))),"",'الإعدادات'!$B$4-G970)</f>
        <v/>
      </c>
      <c r="O970" s="6">
        <f>IF(A970&amp;""="","",IF(NOT(ISNUMBER(K970)),"خدمة غير مسعّرة",IF(H970="تم التسليم",IF(M970&gt;0,"مسلّم وعليه متبقي",""),IF(N970="","",IF(H970="جاهز",IF(N970&gt;='الإعدادات'!$B$5,"متأخر الاستلام",""),IF(N970&gt;0,"متأخر الغسيل",""))))))</f>
        <v/>
      </c>
      <c r="P970" s="18">
        <f>IF(O970="متأخر الاستلام",COUNTIFS($O$6:$O$1505,"متأخر الاستلام",$N$6:$N$1505,"&gt;"&amp;N970)+COUNTIFS($O$6:O970,"متأخر الاستلام",$N$6:N970,N970),"")</f>
        <v/>
      </c>
    </row>
    <row r="971">
      <c r="A971" s="5" t="n"/>
      <c r="B971" s="13" t="n"/>
      <c r="C971" s="5" t="n"/>
      <c r="D971" s="20" t="n"/>
      <c r="E971" s="5" t="n"/>
      <c r="F971" s="14" t="n"/>
      <c r="G971" s="13" t="n"/>
      <c r="H971" s="5" t="n"/>
      <c r="I971" s="17" t="n"/>
      <c r="J971" s="5" t="n"/>
      <c r="K971" s="19">
        <f>IF(A971&amp;""="","",IFERROR(INDEX('الخدمات'!$B$6:$B$55,MATCH(E971&amp;"",'الخدمات'!$A$6:$A$55,0)),"غير مسعّرة"))</f>
        <v/>
      </c>
      <c r="L971" s="19">
        <f>IF(ISNUMBER(K971),ROUND(N(F971)*K971,2),"")</f>
        <v/>
      </c>
      <c r="M971" s="19">
        <f>IF(L971="","",ROUND(L971-N(I971),2))</f>
        <v/>
      </c>
      <c r="N971" s="18">
        <f>IF(OR(A971&amp;""="",H971="تم التسليم",NOT(ISNUMBER(G971))),"",'الإعدادات'!$B$4-G971)</f>
        <v/>
      </c>
      <c r="O971" s="6">
        <f>IF(A971&amp;""="","",IF(NOT(ISNUMBER(K971)),"خدمة غير مسعّرة",IF(H971="تم التسليم",IF(M971&gt;0,"مسلّم وعليه متبقي",""),IF(N971="","",IF(H971="جاهز",IF(N971&gt;='الإعدادات'!$B$5,"متأخر الاستلام",""),IF(N971&gt;0,"متأخر الغسيل",""))))))</f>
        <v/>
      </c>
      <c r="P971" s="18">
        <f>IF(O971="متأخر الاستلام",COUNTIFS($O$6:$O$1505,"متأخر الاستلام",$N$6:$N$1505,"&gt;"&amp;N971)+COUNTIFS($O$6:O971,"متأخر الاستلام",$N$6:N971,N971),"")</f>
        <v/>
      </c>
    </row>
    <row r="972">
      <c r="A972" s="5" t="n"/>
      <c r="B972" s="13" t="n"/>
      <c r="C972" s="5" t="n"/>
      <c r="D972" s="20" t="n"/>
      <c r="E972" s="5" t="n"/>
      <c r="F972" s="14" t="n"/>
      <c r="G972" s="13" t="n"/>
      <c r="H972" s="5" t="n"/>
      <c r="I972" s="17" t="n"/>
      <c r="J972" s="5" t="n"/>
      <c r="K972" s="19">
        <f>IF(A972&amp;""="","",IFERROR(INDEX('الخدمات'!$B$6:$B$55,MATCH(E972&amp;"",'الخدمات'!$A$6:$A$55,0)),"غير مسعّرة"))</f>
        <v/>
      </c>
      <c r="L972" s="19">
        <f>IF(ISNUMBER(K972),ROUND(N(F972)*K972,2),"")</f>
        <v/>
      </c>
      <c r="M972" s="19">
        <f>IF(L972="","",ROUND(L972-N(I972),2))</f>
        <v/>
      </c>
      <c r="N972" s="18">
        <f>IF(OR(A972&amp;""="",H972="تم التسليم",NOT(ISNUMBER(G972))),"",'الإعدادات'!$B$4-G972)</f>
        <v/>
      </c>
      <c r="O972" s="6">
        <f>IF(A972&amp;""="","",IF(NOT(ISNUMBER(K972)),"خدمة غير مسعّرة",IF(H972="تم التسليم",IF(M972&gt;0,"مسلّم وعليه متبقي",""),IF(N972="","",IF(H972="جاهز",IF(N972&gt;='الإعدادات'!$B$5,"متأخر الاستلام",""),IF(N972&gt;0,"متأخر الغسيل",""))))))</f>
        <v/>
      </c>
      <c r="P972" s="18">
        <f>IF(O972="متأخر الاستلام",COUNTIFS($O$6:$O$1505,"متأخر الاستلام",$N$6:$N$1505,"&gt;"&amp;N972)+COUNTIFS($O$6:O972,"متأخر الاستلام",$N$6:N972,N972),"")</f>
        <v/>
      </c>
    </row>
    <row r="973">
      <c r="A973" s="5" t="n"/>
      <c r="B973" s="13" t="n"/>
      <c r="C973" s="5" t="n"/>
      <c r="D973" s="20" t="n"/>
      <c r="E973" s="5" t="n"/>
      <c r="F973" s="14" t="n"/>
      <c r="G973" s="13" t="n"/>
      <c r="H973" s="5" t="n"/>
      <c r="I973" s="17" t="n"/>
      <c r="J973" s="5" t="n"/>
      <c r="K973" s="19">
        <f>IF(A973&amp;""="","",IFERROR(INDEX('الخدمات'!$B$6:$B$55,MATCH(E973&amp;"",'الخدمات'!$A$6:$A$55,0)),"غير مسعّرة"))</f>
        <v/>
      </c>
      <c r="L973" s="19">
        <f>IF(ISNUMBER(K973),ROUND(N(F973)*K973,2),"")</f>
        <v/>
      </c>
      <c r="M973" s="19">
        <f>IF(L973="","",ROUND(L973-N(I973),2))</f>
        <v/>
      </c>
      <c r="N973" s="18">
        <f>IF(OR(A973&amp;""="",H973="تم التسليم",NOT(ISNUMBER(G973))),"",'الإعدادات'!$B$4-G973)</f>
        <v/>
      </c>
      <c r="O973" s="6">
        <f>IF(A973&amp;""="","",IF(NOT(ISNUMBER(K973)),"خدمة غير مسعّرة",IF(H973="تم التسليم",IF(M973&gt;0,"مسلّم وعليه متبقي",""),IF(N973="","",IF(H973="جاهز",IF(N973&gt;='الإعدادات'!$B$5,"متأخر الاستلام",""),IF(N973&gt;0,"متأخر الغسيل",""))))))</f>
        <v/>
      </c>
      <c r="P973" s="18">
        <f>IF(O973="متأخر الاستلام",COUNTIFS($O$6:$O$1505,"متأخر الاستلام",$N$6:$N$1505,"&gt;"&amp;N973)+COUNTIFS($O$6:O973,"متأخر الاستلام",$N$6:N973,N973),"")</f>
        <v/>
      </c>
    </row>
    <row r="974">
      <c r="A974" s="5" t="n"/>
      <c r="B974" s="13" t="n"/>
      <c r="C974" s="5" t="n"/>
      <c r="D974" s="20" t="n"/>
      <c r="E974" s="5" t="n"/>
      <c r="F974" s="14" t="n"/>
      <c r="G974" s="13" t="n"/>
      <c r="H974" s="5" t="n"/>
      <c r="I974" s="17" t="n"/>
      <c r="J974" s="5" t="n"/>
      <c r="K974" s="19">
        <f>IF(A974&amp;""="","",IFERROR(INDEX('الخدمات'!$B$6:$B$55,MATCH(E974&amp;"",'الخدمات'!$A$6:$A$55,0)),"غير مسعّرة"))</f>
        <v/>
      </c>
      <c r="L974" s="19">
        <f>IF(ISNUMBER(K974),ROUND(N(F974)*K974,2),"")</f>
        <v/>
      </c>
      <c r="M974" s="19">
        <f>IF(L974="","",ROUND(L974-N(I974),2))</f>
        <v/>
      </c>
      <c r="N974" s="18">
        <f>IF(OR(A974&amp;""="",H974="تم التسليم",NOT(ISNUMBER(G974))),"",'الإعدادات'!$B$4-G974)</f>
        <v/>
      </c>
      <c r="O974" s="6">
        <f>IF(A974&amp;""="","",IF(NOT(ISNUMBER(K974)),"خدمة غير مسعّرة",IF(H974="تم التسليم",IF(M974&gt;0,"مسلّم وعليه متبقي",""),IF(N974="","",IF(H974="جاهز",IF(N974&gt;='الإعدادات'!$B$5,"متأخر الاستلام",""),IF(N974&gt;0,"متأخر الغسيل",""))))))</f>
        <v/>
      </c>
      <c r="P974" s="18">
        <f>IF(O974="متأخر الاستلام",COUNTIFS($O$6:$O$1505,"متأخر الاستلام",$N$6:$N$1505,"&gt;"&amp;N974)+COUNTIFS($O$6:O974,"متأخر الاستلام",$N$6:N974,N974),"")</f>
        <v/>
      </c>
    </row>
    <row r="975">
      <c r="A975" s="5" t="n"/>
      <c r="B975" s="13" t="n"/>
      <c r="C975" s="5" t="n"/>
      <c r="D975" s="20" t="n"/>
      <c r="E975" s="5" t="n"/>
      <c r="F975" s="14" t="n"/>
      <c r="G975" s="13" t="n"/>
      <c r="H975" s="5" t="n"/>
      <c r="I975" s="17" t="n"/>
      <c r="J975" s="5" t="n"/>
      <c r="K975" s="19">
        <f>IF(A975&amp;""="","",IFERROR(INDEX('الخدمات'!$B$6:$B$55,MATCH(E975&amp;"",'الخدمات'!$A$6:$A$55,0)),"غير مسعّرة"))</f>
        <v/>
      </c>
      <c r="L975" s="19">
        <f>IF(ISNUMBER(K975),ROUND(N(F975)*K975,2),"")</f>
        <v/>
      </c>
      <c r="M975" s="19">
        <f>IF(L975="","",ROUND(L975-N(I975),2))</f>
        <v/>
      </c>
      <c r="N975" s="18">
        <f>IF(OR(A975&amp;""="",H975="تم التسليم",NOT(ISNUMBER(G975))),"",'الإعدادات'!$B$4-G975)</f>
        <v/>
      </c>
      <c r="O975" s="6">
        <f>IF(A975&amp;""="","",IF(NOT(ISNUMBER(K975)),"خدمة غير مسعّرة",IF(H975="تم التسليم",IF(M975&gt;0,"مسلّم وعليه متبقي",""),IF(N975="","",IF(H975="جاهز",IF(N975&gt;='الإعدادات'!$B$5,"متأخر الاستلام",""),IF(N975&gt;0,"متأخر الغسيل",""))))))</f>
        <v/>
      </c>
      <c r="P975" s="18">
        <f>IF(O975="متأخر الاستلام",COUNTIFS($O$6:$O$1505,"متأخر الاستلام",$N$6:$N$1505,"&gt;"&amp;N975)+COUNTIFS($O$6:O975,"متأخر الاستلام",$N$6:N975,N975),"")</f>
        <v/>
      </c>
    </row>
    <row r="976">
      <c r="A976" s="5" t="n"/>
      <c r="B976" s="13" t="n"/>
      <c r="C976" s="5" t="n"/>
      <c r="D976" s="20" t="n"/>
      <c r="E976" s="5" t="n"/>
      <c r="F976" s="14" t="n"/>
      <c r="G976" s="13" t="n"/>
      <c r="H976" s="5" t="n"/>
      <c r="I976" s="17" t="n"/>
      <c r="J976" s="5" t="n"/>
      <c r="K976" s="19">
        <f>IF(A976&amp;""="","",IFERROR(INDEX('الخدمات'!$B$6:$B$55,MATCH(E976&amp;"",'الخدمات'!$A$6:$A$55,0)),"غير مسعّرة"))</f>
        <v/>
      </c>
      <c r="L976" s="19">
        <f>IF(ISNUMBER(K976),ROUND(N(F976)*K976,2),"")</f>
        <v/>
      </c>
      <c r="M976" s="19">
        <f>IF(L976="","",ROUND(L976-N(I976),2))</f>
        <v/>
      </c>
      <c r="N976" s="18">
        <f>IF(OR(A976&amp;""="",H976="تم التسليم",NOT(ISNUMBER(G976))),"",'الإعدادات'!$B$4-G976)</f>
        <v/>
      </c>
      <c r="O976" s="6">
        <f>IF(A976&amp;""="","",IF(NOT(ISNUMBER(K976)),"خدمة غير مسعّرة",IF(H976="تم التسليم",IF(M976&gt;0,"مسلّم وعليه متبقي",""),IF(N976="","",IF(H976="جاهز",IF(N976&gt;='الإعدادات'!$B$5,"متأخر الاستلام",""),IF(N976&gt;0,"متأخر الغسيل",""))))))</f>
        <v/>
      </c>
      <c r="P976" s="18">
        <f>IF(O976="متأخر الاستلام",COUNTIFS($O$6:$O$1505,"متأخر الاستلام",$N$6:$N$1505,"&gt;"&amp;N976)+COUNTIFS($O$6:O976,"متأخر الاستلام",$N$6:N976,N976),"")</f>
        <v/>
      </c>
    </row>
    <row r="977">
      <c r="A977" s="5" t="n"/>
      <c r="B977" s="13" t="n"/>
      <c r="C977" s="5" t="n"/>
      <c r="D977" s="20" t="n"/>
      <c r="E977" s="5" t="n"/>
      <c r="F977" s="14" t="n"/>
      <c r="G977" s="13" t="n"/>
      <c r="H977" s="5" t="n"/>
      <c r="I977" s="17" t="n"/>
      <c r="J977" s="5" t="n"/>
      <c r="K977" s="19">
        <f>IF(A977&amp;""="","",IFERROR(INDEX('الخدمات'!$B$6:$B$55,MATCH(E977&amp;"",'الخدمات'!$A$6:$A$55,0)),"غير مسعّرة"))</f>
        <v/>
      </c>
      <c r="L977" s="19">
        <f>IF(ISNUMBER(K977),ROUND(N(F977)*K977,2),"")</f>
        <v/>
      </c>
      <c r="M977" s="19">
        <f>IF(L977="","",ROUND(L977-N(I977),2))</f>
        <v/>
      </c>
      <c r="N977" s="18">
        <f>IF(OR(A977&amp;""="",H977="تم التسليم",NOT(ISNUMBER(G977))),"",'الإعدادات'!$B$4-G977)</f>
        <v/>
      </c>
      <c r="O977" s="6">
        <f>IF(A977&amp;""="","",IF(NOT(ISNUMBER(K977)),"خدمة غير مسعّرة",IF(H977="تم التسليم",IF(M977&gt;0,"مسلّم وعليه متبقي",""),IF(N977="","",IF(H977="جاهز",IF(N977&gt;='الإعدادات'!$B$5,"متأخر الاستلام",""),IF(N977&gt;0,"متأخر الغسيل",""))))))</f>
        <v/>
      </c>
      <c r="P977" s="18">
        <f>IF(O977="متأخر الاستلام",COUNTIFS($O$6:$O$1505,"متأخر الاستلام",$N$6:$N$1505,"&gt;"&amp;N977)+COUNTIFS($O$6:O977,"متأخر الاستلام",$N$6:N977,N977),"")</f>
        <v/>
      </c>
    </row>
    <row r="978">
      <c r="A978" s="5" t="n"/>
      <c r="B978" s="13" t="n"/>
      <c r="C978" s="5" t="n"/>
      <c r="D978" s="20" t="n"/>
      <c r="E978" s="5" t="n"/>
      <c r="F978" s="14" t="n"/>
      <c r="G978" s="13" t="n"/>
      <c r="H978" s="5" t="n"/>
      <c r="I978" s="17" t="n"/>
      <c r="J978" s="5" t="n"/>
      <c r="K978" s="19">
        <f>IF(A978&amp;""="","",IFERROR(INDEX('الخدمات'!$B$6:$B$55,MATCH(E978&amp;"",'الخدمات'!$A$6:$A$55,0)),"غير مسعّرة"))</f>
        <v/>
      </c>
      <c r="L978" s="19">
        <f>IF(ISNUMBER(K978),ROUND(N(F978)*K978,2),"")</f>
        <v/>
      </c>
      <c r="M978" s="19">
        <f>IF(L978="","",ROUND(L978-N(I978),2))</f>
        <v/>
      </c>
      <c r="N978" s="18">
        <f>IF(OR(A978&amp;""="",H978="تم التسليم",NOT(ISNUMBER(G978))),"",'الإعدادات'!$B$4-G978)</f>
        <v/>
      </c>
      <c r="O978" s="6">
        <f>IF(A978&amp;""="","",IF(NOT(ISNUMBER(K978)),"خدمة غير مسعّرة",IF(H978="تم التسليم",IF(M978&gt;0,"مسلّم وعليه متبقي",""),IF(N978="","",IF(H978="جاهز",IF(N978&gt;='الإعدادات'!$B$5,"متأخر الاستلام",""),IF(N978&gt;0,"متأخر الغسيل",""))))))</f>
        <v/>
      </c>
      <c r="P978" s="18">
        <f>IF(O978="متأخر الاستلام",COUNTIFS($O$6:$O$1505,"متأخر الاستلام",$N$6:$N$1505,"&gt;"&amp;N978)+COUNTIFS($O$6:O978,"متأخر الاستلام",$N$6:N978,N978),"")</f>
        <v/>
      </c>
    </row>
    <row r="979">
      <c r="A979" s="5" t="n"/>
      <c r="B979" s="13" t="n"/>
      <c r="C979" s="5" t="n"/>
      <c r="D979" s="20" t="n"/>
      <c r="E979" s="5" t="n"/>
      <c r="F979" s="14" t="n"/>
      <c r="G979" s="13" t="n"/>
      <c r="H979" s="5" t="n"/>
      <c r="I979" s="17" t="n"/>
      <c r="J979" s="5" t="n"/>
      <c r="K979" s="19">
        <f>IF(A979&amp;""="","",IFERROR(INDEX('الخدمات'!$B$6:$B$55,MATCH(E979&amp;"",'الخدمات'!$A$6:$A$55,0)),"غير مسعّرة"))</f>
        <v/>
      </c>
      <c r="L979" s="19">
        <f>IF(ISNUMBER(K979),ROUND(N(F979)*K979,2),"")</f>
        <v/>
      </c>
      <c r="M979" s="19">
        <f>IF(L979="","",ROUND(L979-N(I979),2))</f>
        <v/>
      </c>
      <c r="N979" s="18">
        <f>IF(OR(A979&amp;""="",H979="تم التسليم",NOT(ISNUMBER(G979))),"",'الإعدادات'!$B$4-G979)</f>
        <v/>
      </c>
      <c r="O979" s="6">
        <f>IF(A979&amp;""="","",IF(NOT(ISNUMBER(K979)),"خدمة غير مسعّرة",IF(H979="تم التسليم",IF(M979&gt;0,"مسلّم وعليه متبقي",""),IF(N979="","",IF(H979="جاهز",IF(N979&gt;='الإعدادات'!$B$5,"متأخر الاستلام",""),IF(N979&gt;0,"متأخر الغسيل",""))))))</f>
        <v/>
      </c>
      <c r="P979" s="18">
        <f>IF(O979="متأخر الاستلام",COUNTIFS($O$6:$O$1505,"متأخر الاستلام",$N$6:$N$1505,"&gt;"&amp;N979)+COUNTIFS($O$6:O979,"متأخر الاستلام",$N$6:N979,N979),"")</f>
        <v/>
      </c>
    </row>
    <row r="980">
      <c r="A980" s="5" t="n"/>
      <c r="B980" s="13" t="n"/>
      <c r="C980" s="5" t="n"/>
      <c r="D980" s="20" t="n"/>
      <c r="E980" s="5" t="n"/>
      <c r="F980" s="14" t="n"/>
      <c r="G980" s="13" t="n"/>
      <c r="H980" s="5" t="n"/>
      <c r="I980" s="17" t="n"/>
      <c r="J980" s="5" t="n"/>
      <c r="K980" s="19">
        <f>IF(A980&amp;""="","",IFERROR(INDEX('الخدمات'!$B$6:$B$55,MATCH(E980&amp;"",'الخدمات'!$A$6:$A$55,0)),"غير مسعّرة"))</f>
        <v/>
      </c>
      <c r="L980" s="19">
        <f>IF(ISNUMBER(K980),ROUND(N(F980)*K980,2),"")</f>
        <v/>
      </c>
      <c r="M980" s="19">
        <f>IF(L980="","",ROUND(L980-N(I980),2))</f>
        <v/>
      </c>
      <c r="N980" s="18">
        <f>IF(OR(A980&amp;""="",H980="تم التسليم",NOT(ISNUMBER(G980))),"",'الإعدادات'!$B$4-G980)</f>
        <v/>
      </c>
      <c r="O980" s="6">
        <f>IF(A980&amp;""="","",IF(NOT(ISNUMBER(K980)),"خدمة غير مسعّرة",IF(H980="تم التسليم",IF(M980&gt;0,"مسلّم وعليه متبقي",""),IF(N980="","",IF(H980="جاهز",IF(N980&gt;='الإعدادات'!$B$5,"متأخر الاستلام",""),IF(N980&gt;0,"متأخر الغسيل",""))))))</f>
        <v/>
      </c>
      <c r="P980" s="18">
        <f>IF(O980="متأخر الاستلام",COUNTIFS($O$6:$O$1505,"متأخر الاستلام",$N$6:$N$1505,"&gt;"&amp;N980)+COUNTIFS($O$6:O980,"متأخر الاستلام",$N$6:N980,N980),"")</f>
        <v/>
      </c>
    </row>
    <row r="981">
      <c r="A981" s="5" t="n"/>
      <c r="B981" s="13" t="n"/>
      <c r="C981" s="5" t="n"/>
      <c r="D981" s="20" t="n"/>
      <c r="E981" s="5" t="n"/>
      <c r="F981" s="14" t="n"/>
      <c r="G981" s="13" t="n"/>
      <c r="H981" s="5" t="n"/>
      <c r="I981" s="17" t="n"/>
      <c r="J981" s="5" t="n"/>
      <c r="K981" s="19">
        <f>IF(A981&amp;""="","",IFERROR(INDEX('الخدمات'!$B$6:$B$55,MATCH(E981&amp;"",'الخدمات'!$A$6:$A$55,0)),"غير مسعّرة"))</f>
        <v/>
      </c>
      <c r="L981" s="19">
        <f>IF(ISNUMBER(K981),ROUND(N(F981)*K981,2),"")</f>
        <v/>
      </c>
      <c r="M981" s="19">
        <f>IF(L981="","",ROUND(L981-N(I981),2))</f>
        <v/>
      </c>
      <c r="N981" s="18">
        <f>IF(OR(A981&amp;""="",H981="تم التسليم",NOT(ISNUMBER(G981))),"",'الإعدادات'!$B$4-G981)</f>
        <v/>
      </c>
      <c r="O981" s="6">
        <f>IF(A981&amp;""="","",IF(NOT(ISNUMBER(K981)),"خدمة غير مسعّرة",IF(H981="تم التسليم",IF(M981&gt;0,"مسلّم وعليه متبقي",""),IF(N981="","",IF(H981="جاهز",IF(N981&gt;='الإعدادات'!$B$5,"متأخر الاستلام",""),IF(N981&gt;0,"متأخر الغسيل",""))))))</f>
        <v/>
      </c>
      <c r="P981" s="18">
        <f>IF(O981="متأخر الاستلام",COUNTIFS($O$6:$O$1505,"متأخر الاستلام",$N$6:$N$1505,"&gt;"&amp;N981)+COUNTIFS($O$6:O981,"متأخر الاستلام",$N$6:N981,N981),"")</f>
        <v/>
      </c>
    </row>
    <row r="982">
      <c r="A982" s="5" t="n"/>
      <c r="B982" s="13" t="n"/>
      <c r="C982" s="5" t="n"/>
      <c r="D982" s="20" t="n"/>
      <c r="E982" s="5" t="n"/>
      <c r="F982" s="14" t="n"/>
      <c r="G982" s="13" t="n"/>
      <c r="H982" s="5" t="n"/>
      <c r="I982" s="17" t="n"/>
      <c r="J982" s="5" t="n"/>
      <c r="K982" s="19">
        <f>IF(A982&amp;""="","",IFERROR(INDEX('الخدمات'!$B$6:$B$55,MATCH(E982&amp;"",'الخدمات'!$A$6:$A$55,0)),"غير مسعّرة"))</f>
        <v/>
      </c>
      <c r="L982" s="19">
        <f>IF(ISNUMBER(K982),ROUND(N(F982)*K982,2),"")</f>
        <v/>
      </c>
      <c r="M982" s="19">
        <f>IF(L982="","",ROUND(L982-N(I982),2))</f>
        <v/>
      </c>
      <c r="N982" s="18">
        <f>IF(OR(A982&amp;""="",H982="تم التسليم",NOT(ISNUMBER(G982))),"",'الإعدادات'!$B$4-G982)</f>
        <v/>
      </c>
      <c r="O982" s="6">
        <f>IF(A982&amp;""="","",IF(NOT(ISNUMBER(K982)),"خدمة غير مسعّرة",IF(H982="تم التسليم",IF(M982&gt;0,"مسلّم وعليه متبقي",""),IF(N982="","",IF(H982="جاهز",IF(N982&gt;='الإعدادات'!$B$5,"متأخر الاستلام",""),IF(N982&gt;0,"متأخر الغسيل",""))))))</f>
        <v/>
      </c>
      <c r="P982" s="18">
        <f>IF(O982="متأخر الاستلام",COUNTIFS($O$6:$O$1505,"متأخر الاستلام",$N$6:$N$1505,"&gt;"&amp;N982)+COUNTIFS($O$6:O982,"متأخر الاستلام",$N$6:N982,N982),"")</f>
        <v/>
      </c>
    </row>
    <row r="983">
      <c r="A983" s="5" t="n"/>
      <c r="B983" s="13" t="n"/>
      <c r="C983" s="5" t="n"/>
      <c r="D983" s="20" t="n"/>
      <c r="E983" s="5" t="n"/>
      <c r="F983" s="14" t="n"/>
      <c r="G983" s="13" t="n"/>
      <c r="H983" s="5" t="n"/>
      <c r="I983" s="17" t="n"/>
      <c r="J983" s="5" t="n"/>
      <c r="K983" s="19">
        <f>IF(A983&amp;""="","",IFERROR(INDEX('الخدمات'!$B$6:$B$55,MATCH(E983&amp;"",'الخدمات'!$A$6:$A$55,0)),"غير مسعّرة"))</f>
        <v/>
      </c>
      <c r="L983" s="19">
        <f>IF(ISNUMBER(K983),ROUND(N(F983)*K983,2),"")</f>
        <v/>
      </c>
      <c r="M983" s="19">
        <f>IF(L983="","",ROUND(L983-N(I983),2))</f>
        <v/>
      </c>
      <c r="N983" s="18">
        <f>IF(OR(A983&amp;""="",H983="تم التسليم",NOT(ISNUMBER(G983))),"",'الإعدادات'!$B$4-G983)</f>
        <v/>
      </c>
      <c r="O983" s="6">
        <f>IF(A983&amp;""="","",IF(NOT(ISNUMBER(K983)),"خدمة غير مسعّرة",IF(H983="تم التسليم",IF(M983&gt;0,"مسلّم وعليه متبقي",""),IF(N983="","",IF(H983="جاهز",IF(N983&gt;='الإعدادات'!$B$5,"متأخر الاستلام",""),IF(N983&gt;0,"متأخر الغسيل",""))))))</f>
        <v/>
      </c>
      <c r="P983" s="18">
        <f>IF(O983="متأخر الاستلام",COUNTIFS($O$6:$O$1505,"متأخر الاستلام",$N$6:$N$1505,"&gt;"&amp;N983)+COUNTIFS($O$6:O983,"متأخر الاستلام",$N$6:N983,N983),"")</f>
        <v/>
      </c>
    </row>
    <row r="984">
      <c r="A984" s="5" t="n"/>
      <c r="B984" s="13" t="n"/>
      <c r="C984" s="5" t="n"/>
      <c r="D984" s="20" t="n"/>
      <c r="E984" s="5" t="n"/>
      <c r="F984" s="14" t="n"/>
      <c r="G984" s="13" t="n"/>
      <c r="H984" s="5" t="n"/>
      <c r="I984" s="17" t="n"/>
      <c r="J984" s="5" t="n"/>
      <c r="K984" s="19">
        <f>IF(A984&amp;""="","",IFERROR(INDEX('الخدمات'!$B$6:$B$55,MATCH(E984&amp;"",'الخدمات'!$A$6:$A$55,0)),"غير مسعّرة"))</f>
        <v/>
      </c>
      <c r="L984" s="19">
        <f>IF(ISNUMBER(K984),ROUND(N(F984)*K984,2),"")</f>
        <v/>
      </c>
      <c r="M984" s="19">
        <f>IF(L984="","",ROUND(L984-N(I984),2))</f>
        <v/>
      </c>
      <c r="N984" s="18">
        <f>IF(OR(A984&amp;""="",H984="تم التسليم",NOT(ISNUMBER(G984))),"",'الإعدادات'!$B$4-G984)</f>
        <v/>
      </c>
      <c r="O984" s="6">
        <f>IF(A984&amp;""="","",IF(NOT(ISNUMBER(K984)),"خدمة غير مسعّرة",IF(H984="تم التسليم",IF(M984&gt;0,"مسلّم وعليه متبقي",""),IF(N984="","",IF(H984="جاهز",IF(N984&gt;='الإعدادات'!$B$5,"متأخر الاستلام",""),IF(N984&gt;0,"متأخر الغسيل",""))))))</f>
        <v/>
      </c>
      <c r="P984" s="18">
        <f>IF(O984="متأخر الاستلام",COUNTIFS($O$6:$O$1505,"متأخر الاستلام",$N$6:$N$1505,"&gt;"&amp;N984)+COUNTIFS($O$6:O984,"متأخر الاستلام",$N$6:N984,N984),"")</f>
        <v/>
      </c>
    </row>
    <row r="985">
      <c r="A985" s="5" t="n"/>
      <c r="B985" s="13" t="n"/>
      <c r="C985" s="5" t="n"/>
      <c r="D985" s="20" t="n"/>
      <c r="E985" s="5" t="n"/>
      <c r="F985" s="14" t="n"/>
      <c r="G985" s="13" t="n"/>
      <c r="H985" s="5" t="n"/>
      <c r="I985" s="17" t="n"/>
      <c r="J985" s="5" t="n"/>
      <c r="K985" s="19">
        <f>IF(A985&amp;""="","",IFERROR(INDEX('الخدمات'!$B$6:$B$55,MATCH(E985&amp;"",'الخدمات'!$A$6:$A$55,0)),"غير مسعّرة"))</f>
        <v/>
      </c>
      <c r="L985" s="19">
        <f>IF(ISNUMBER(K985),ROUND(N(F985)*K985,2),"")</f>
        <v/>
      </c>
      <c r="M985" s="19">
        <f>IF(L985="","",ROUND(L985-N(I985),2))</f>
        <v/>
      </c>
      <c r="N985" s="18">
        <f>IF(OR(A985&amp;""="",H985="تم التسليم",NOT(ISNUMBER(G985))),"",'الإعدادات'!$B$4-G985)</f>
        <v/>
      </c>
      <c r="O985" s="6">
        <f>IF(A985&amp;""="","",IF(NOT(ISNUMBER(K985)),"خدمة غير مسعّرة",IF(H985="تم التسليم",IF(M985&gt;0,"مسلّم وعليه متبقي",""),IF(N985="","",IF(H985="جاهز",IF(N985&gt;='الإعدادات'!$B$5,"متأخر الاستلام",""),IF(N985&gt;0,"متأخر الغسيل",""))))))</f>
        <v/>
      </c>
      <c r="P985" s="18">
        <f>IF(O985="متأخر الاستلام",COUNTIFS($O$6:$O$1505,"متأخر الاستلام",$N$6:$N$1505,"&gt;"&amp;N985)+COUNTIFS($O$6:O985,"متأخر الاستلام",$N$6:N985,N985),"")</f>
        <v/>
      </c>
    </row>
    <row r="986">
      <c r="A986" s="5" t="n"/>
      <c r="B986" s="13" t="n"/>
      <c r="C986" s="5" t="n"/>
      <c r="D986" s="20" t="n"/>
      <c r="E986" s="5" t="n"/>
      <c r="F986" s="14" t="n"/>
      <c r="G986" s="13" t="n"/>
      <c r="H986" s="5" t="n"/>
      <c r="I986" s="17" t="n"/>
      <c r="J986" s="5" t="n"/>
      <c r="K986" s="19">
        <f>IF(A986&amp;""="","",IFERROR(INDEX('الخدمات'!$B$6:$B$55,MATCH(E986&amp;"",'الخدمات'!$A$6:$A$55,0)),"غير مسعّرة"))</f>
        <v/>
      </c>
      <c r="L986" s="19">
        <f>IF(ISNUMBER(K986),ROUND(N(F986)*K986,2),"")</f>
        <v/>
      </c>
      <c r="M986" s="19">
        <f>IF(L986="","",ROUND(L986-N(I986),2))</f>
        <v/>
      </c>
      <c r="N986" s="18">
        <f>IF(OR(A986&amp;""="",H986="تم التسليم",NOT(ISNUMBER(G986))),"",'الإعدادات'!$B$4-G986)</f>
        <v/>
      </c>
      <c r="O986" s="6">
        <f>IF(A986&amp;""="","",IF(NOT(ISNUMBER(K986)),"خدمة غير مسعّرة",IF(H986="تم التسليم",IF(M986&gt;0,"مسلّم وعليه متبقي",""),IF(N986="","",IF(H986="جاهز",IF(N986&gt;='الإعدادات'!$B$5,"متأخر الاستلام",""),IF(N986&gt;0,"متأخر الغسيل",""))))))</f>
        <v/>
      </c>
      <c r="P986" s="18">
        <f>IF(O986="متأخر الاستلام",COUNTIFS($O$6:$O$1505,"متأخر الاستلام",$N$6:$N$1505,"&gt;"&amp;N986)+COUNTIFS($O$6:O986,"متأخر الاستلام",$N$6:N986,N986),"")</f>
        <v/>
      </c>
    </row>
    <row r="987">
      <c r="A987" s="5" t="n"/>
      <c r="B987" s="13" t="n"/>
      <c r="C987" s="5" t="n"/>
      <c r="D987" s="20" t="n"/>
      <c r="E987" s="5" t="n"/>
      <c r="F987" s="14" t="n"/>
      <c r="G987" s="13" t="n"/>
      <c r="H987" s="5" t="n"/>
      <c r="I987" s="17" t="n"/>
      <c r="J987" s="5" t="n"/>
      <c r="K987" s="19">
        <f>IF(A987&amp;""="","",IFERROR(INDEX('الخدمات'!$B$6:$B$55,MATCH(E987&amp;"",'الخدمات'!$A$6:$A$55,0)),"غير مسعّرة"))</f>
        <v/>
      </c>
      <c r="L987" s="19">
        <f>IF(ISNUMBER(K987),ROUND(N(F987)*K987,2),"")</f>
        <v/>
      </c>
      <c r="M987" s="19">
        <f>IF(L987="","",ROUND(L987-N(I987),2))</f>
        <v/>
      </c>
      <c r="N987" s="18">
        <f>IF(OR(A987&amp;""="",H987="تم التسليم",NOT(ISNUMBER(G987))),"",'الإعدادات'!$B$4-G987)</f>
        <v/>
      </c>
      <c r="O987" s="6">
        <f>IF(A987&amp;""="","",IF(NOT(ISNUMBER(K987)),"خدمة غير مسعّرة",IF(H987="تم التسليم",IF(M987&gt;0,"مسلّم وعليه متبقي",""),IF(N987="","",IF(H987="جاهز",IF(N987&gt;='الإعدادات'!$B$5,"متأخر الاستلام",""),IF(N987&gt;0,"متأخر الغسيل",""))))))</f>
        <v/>
      </c>
      <c r="P987" s="18">
        <f>IF(O987="متأخر الاستلام",COUNTIFS($O$6:$O$1505,"متأخر الاستلام",$N$6:$N$1505,"&gt;"&amp;N987)+COUNTIFS($O$6:O987,"متأخر الاستلام",$N$6:N987,N987),"")</f>
        <v/>
      </c>
    </row>
    <row r="988">
      <c r="A988" s="5" t="n"/>
      <c r="B988" s="13" t="n"/>
      <c r="C988" s="5" t="n"/>
      <c r="D988" s="20" t="n"/>
      <c r="E988" s="5" t="n"/>
      <c r="F988" s="14" t="n"/>
      <c r="G988" s="13" t="n"/>
      <c r="H988" s="5" t="n"/>
      <c r="I988" s="17" t="n"/>
      <c r="J988" s="5" t="n"/>
      <c r="K988" s="19">
        <f>IF(A988&amp;""="","",IFERROR(INDEX('الخدمات'!$B$6:$B$55,MATCH(E988&amp;"",'الخدمات'!$A$6:$A$55,0)),"غير مسعّرة"))</f>
        <v/>
      </c>
      <c r="L988" s="19">
        <f>IF(ISNUMBER(K988),ROUND(N(F988)*K988,2),"")</f>
        <v/>
      </c>
      <c r="M988" s="19">
        <f>IF(L988="","",ROUND(L988-N(I988),2))</f>
        <v/>
      </c>
      <c r="N988" s="18">
        <f>IF(OR(A988&amp;""="",H988="تم التسليم",NOT(ISNUMBER(G988))),"",'الإعدادات'!$B$4-G988)</f>
        <v/>
      </c>
      <c r="O988" s="6">
        <f>IF(A988&amp;""="","",IF(NOT(ISNUMBER(K988)),"خدمة غير مسعّرة",IF(H988="تم التسليم",IF(M988&gt;0,"مسلّم وعليه متبقي",""),IF(N988="","",IF(H988="جاهز",IF(N988&gt;='الإعدادات'!$B$5,"متأخر الاستلام",""),IF(N988&gt;0,"متأخر الغسيل",""))))))</f>
        <v/>
      </c>
      <c r="P988" s="18">
        <f>IF(O988="متأخر الاستلام",COUNTIFS($O$6:$O$1505,"متأخر الاستلام",$N$6:$N$1505,"&gt;"&amp;N988)+COUNTIFS($O$6:O988,"متأخر الاستلام",$N$6:N988,N988),"")</f>
        <v/>
      </c>
    </row>
    <row r="989">
      <c r="A989" s="5" t="n"/>
      <c r="B989" s="13" t="n"/>
      <c r="C989" s="5" t="n"/>
      <c r="D989" s="20" t="n"/>
      <c r="E989" s="5" t="n"/>
      <c r="F989" s="14" t="n"/>
      <c r="G989" s="13" t="n"/>
      <c r="H989" s="5" t="n"/>
      <c r="I989" s="17" t="n"/>
      <c r="J989" s="5" t="n"/>
      <c r="K989" s="19">
        <f>IF(A989&amp;""="","",IFERROR(INDEX('الخدمات'!$B$6:$B$55,MATCH(E989&amp;"",'الخدمات'!$A$6:$A$55,0)),"غير مسعّرة"))</f>
        <v/>
      </c>
      <c r="L989" s="19">
        <f>IF(ISNUMBER(K989),ROUND(N(F989)*K989,2),"")</f>
        <v/>
      </c>
      <c r="M989" s="19">
        <f>IF(L989="","",ROUND(L989-N(I989),2))</f>
        <v/>
      </c>
      <c r="N989" s="18">
        <f>IF(OR(A989&amp;""="",H989="تم التسليم",NOT(ISNUMBER(G989))),"",'الإعدادات'!$B$4-G989)</f>
        <v/>
      </c>
      <c r="O989" s="6">
        <f>IF(A989&amp;""="","",IF(NOT(ISNUMBER(K989)),"خدمة غير مسعّرة",IF(H989="تم التسليم",IF(M989&gt;0,"مسلّم وعليه متبقي",""),IF(N989="","",IF(H989="جاهز",IF(N989&gt;='الإعدادات'!$B$5,"متأخر الاستلام",""),IF(N989&gt;0,"متأخر الغسيل",""))))))</f>
        <v/>
      </c>
      <c r="P989" s="18">
        <f>IF(O989="متأخر الاستلام",COUNTIFS($O$6:$O$1505,"متأخر الاستلام",$N$6:$N$1505,"&gt;"&amp;N989)+COUNTIFS($O$6:O989,"متأخر الاستلام",$N$6:N989,N989),"")</f>
        <v/>
      </c>
    </row>
    <row r="990">
      <c r="A990" s="5" t="n"/>
      <c r="B990" s="13" t="n"/>
      <c r="C990" s="5" t="n"/>
      <c r="D990" s="20" t="n"/>
      <c r="E990" s="5" t="n"/>
      <c r="F990" s="14" t="n"/>
      <c r="G990" s="13" t="n"/>
      <c r="H990" s="5" t="n"/>
      <c r="I990" s="17" t="n"/>
      <c r="J990" s="5" t="n"/>
      <c r="K990" s="19">
        <f>IF(A990&amp;""="","",IFERROR(INDEX('الخدمات'!$B$6:$B$55,MATCH(E990&amp;"",'الخدمات'!$A$6:$A$55,0)),"غير مسعّرة"))</f>
        <v/>
      </c>
      <c r="L990" s="19">
        <f>IF(ISNUMBER(K990),ROUND(N(F990)*K990,2),"")</f>
        <v/>
      </c>
      <c r="M990" s="19">
        <f>IF(L990="","",ROUND(L990-N(I990),2))</f>
        <v/>
      </c>
      <c r="N990" s="18">
        <f>IF(OR(A990&amp;""="",H990="تم التسليم",NOT(ISNUMBER(G990))),"",'الإعدادات'!$B$4-G990)</f>
        <v/>
      </c>
      <c r="O990" s="6">
        <f>IF(A990&amp;""="","",IF(NOT(ISNUMBER(K990)),"خدمة غير مسعّرة",IF(H990="تم التسليم",IF(M990&gt;0,"مسلّم وعليه متبقي",""),IF(N990="","",IF(H990="جاهز",IF(N990&gt;='الإعدادات'!$B$5,"متأخر الاستلام",""),IF(N990&gt;0,"متأخر الغسيل",""))))))</f>
        <v/>
      </c>
      <c r="P990" s="18">
        <f>IF(O990="متأخر الاستلام",COUNTIFS($O$6:$O$1505,"متأخر الاستلام",$N$6:$N$1505,"&gt;"&amp;N990)+COUNTIFS($O$6:O990,"متأخر الاستلام",$N$6:N990,N990),"")</f>
        <v/>
      </c>
    </row>
    <row r="991">
      <c r="A991" s="5" t="n"/>
      <c r="B991" s="13" t="n"/>
      <c r="C991" s="5" t="n"/>
      <c r="D991" s="20" t="n"/>
      <c r="E991" s="5" t="n"/>
      <c r="F991" s="14" t="n"/>
      <c r="G991" s="13" t="n"/>
      <c r="H991" s="5" t="n"/>
      <c r="I991" s="17" t="n"/>
      <c r="J991" s="5" t="n"/>
      <c r="K991" s="19">
        <f>IF(A991&amp;""="","",IFERROR(INDEX('الخدمات'!$B$6:$B$55,MATCH(E991&amp;"",'الخدمات'!$A$6:$A$55,0)),"غير مسعّرة"))</f>
        <v/>
      </c>
      <c r="L991" s="19">
        <f>IF(ISNUMBER(K991),ROUND(N(F991)*K991,2),"")</f>
        <v/>
      </c>
      <c r="M991" s="19">
        <f>IF(L991="","",ROUND(L991-N(I991),2))</f>
        <v/>
      </c>
      <c r="N991" s="18">
        <f>IF(OR(A991&amp;""="",H991="تم التسليم",NOT(ISNUMBER(G991))),"",'الإعدادات'!$B$4-G991)</f>
        <v/>
      </c>
      <c r="O991" s="6">
        <f>IF(A991&amp;""="","",IF(NOT(ISNUMBER(K991)),"خدمة غير مسعّرة",IF(H991="تم التسليم",IF(M991&gt;0,"مسلّم وعليه متبقي",""),IF(N991="","",IF(H991="جاهز",IF(N991&gt;='الإعدادات'!$B$5,"متأخر الاستلام",""),IF(N991&gt;0,"متأخر الغسيل",""))))))</f>
        <v/>
      </c>
      <c r="P991" s="18">
        <f>IF(O991="متأخر الاستلام",COUNTIFS($O$6:$O$1505,"متأخر الاستلام",$N$6:$N$1505,"&gt;"&amp;N991)+COUNTIFS($O$6:O991,"متأخر الاستلام",$N$6:N991,N991),"")</f>
        <v/>
      </c>
    </row>
    <row r="992">
      <c r="A992" s="5" t="n"/>
      <c r="B992" s="13" t="n"/>
      <c r="C992" s="5" t="n"/>
      <c r="D992" s="20" t="n"/>
      <c r="E992" s="5" t="n"/>
      <c r="F992" s="14" t="n"/>
      <c r="G992" s="13" t="n"/>
      <c r="H992" s="5" t="n"/>
      <c r="I992" s="17" t="n"/>
      <c r="J992" s="5" t="n"/>
      <c r="K992" s="19">
        <f>IF(A992&amp;""="","",IFERROR(INDEX('الخدمات'!$B$6:$B$55,MATCH(E992&amp;"",'الخدمات'!$A$6:$A$55,0)),"غير مسعّرة"))</f>
        <v/>
      </c>
      <c r="L992" s="19">
        <f>IF(ISNUMBER(K992),ROUND(N(F992)*K992,2),"")</f>
        <v/>
      </c>
      <c r="M992" s="19">
        <f>IF(L992="","",ROUND(L992-N(I992),2))</f>
        <v/>
      </c>
      <c r="N992" s="18">
        <f>IF(OR(A992&amp;""="",H992="تم التسليم",NOT(ISNUMBER(G992))),"",'الإعدادات'!$B$4-G992)</f>
        <v/>
      </c>
      <c r="O992" s="6">
        <f>IF(A992&amp;""="","",IF(NOT(ISNUMBER(K992)),"خدمة غير مسعّرة",IF(H992="تم التسليم",IF(M992&gt;0,"مسلّم وعليه متبقي",""),IF(N992="","",IF(H992="جاهز",IF(N992&gt;='الإعدادات'!$B$5,"متأخر الاستلام",""),IF(N992&gt;0,"متأخر الغسيل",""))))))</f>
        <v/>
      </c>
      <c r="P992" s="18">
        <f>IF(O992="متأخر الاستلام",COUNTIFS($O$6:$O$1505,"متأخر الاستلام",$N$6:$N$1505,"&gt;"&amp;N992)+COUNTIFS($O$6:O992,"متأخر الاستلام",$N$6:N992,N992),"")</f>
        <v/>
      </c>
    </row>
    <row r="993">
      <c r="A993" s="5" t="n"/>
      <c r="B993" s="13" t="n"/>
      <c r="C993" s="5" t="n"/>
      <c r="D993" s="20" t="n"/>
      <c r="E993" s="5" t="n"/>
      <c r="F993" s="14" t="n"/>
      <c r="G993" s="13" t="n"/>
      <c r="H993" s="5" t="n"/>
      <c r="I993" s="17" t="n"/>
      <c r="J993" s="5" t="n"/>
      <c r="K993" s="19">
        <f>IF(A993&amp;""="","",IFERROR(INDEX('الخدمات'!$B$6:$B$55,MATCH(E993&amp;"",'الخدمات'!$A$6:$A$55,0)),"غير مسعّرة"))</f>
        <v/>
      </c>
      <c r="L993" s="19">
        <f>IF(ISNUMBER(K993),ROUND(N(F993)*K993,2),"")</f>
        <v/>
      </c>
      <c r="M993" s="19">
        <f>IF(L993="","",ROUND(L993-N(I993),2))</f>
        <v/>
      </c>
      <c r="N993" s="18">
        <f>IF(OR(A993&amp;""="",H993="تم التسليم",NOT(ISNUMBER(G993))),"",'الإعدادات'!$B$4-G993)</f>
        <v/>
      </c>
      <c r="O993" s="6">
        <f>IF(A993&amp;""="","",IF(NOT(ISNUMBER(K993)),"خدمة غير مسعّرة",IF(H993="تم التسليم",IF(M993&gt;0,"مسلّم وعليه متبقي",""),IF(N993="","",IF(H993="جاهز",IF(N993&gt;='الإعدادات'!$B$5,"متأخر الاستلام",""),IF(N993&gt;0,"متأخر الغسيل",""))))))</f>
        <v/>
      </c>
      <c r="P993" s="18">
        <f>IF(O993="متأخر الاستلام",COUNTIFS($O$6:$O$1505,"متأخر الاستلام",$N$6:$N$1505,"&gt;"&amp;N993)+COUNTIFS($O$6:O993,"متأخر الاستلام",$N$6:N993,N993),"")</f>
        <v/>
      </c>
    </row>
    <row r="994">
      <c r="A994" s="5" t="n"/>
      <c r="B994" s="13" t="n"/>
      <c r="C994" s="5" t="n"/>
      <c r="D994" s="20" t="n"/>
      <c r="E994" s="5" t="n"/>
      <c r="F994" s="14" t="n"/>
      <c r="G994" s="13" t="n"/>
      <c r="H994" s="5" t="n"/>
      <c r="I994" s="17" t="n"/>
      <c r="J994" s="5" t="n"/>
      <c r="K994" s="19">
        <f>IF(A994&amp;""="","",IFERROR(INDEX('الخدمات'!$B$6:$B$55,MATCH(E994&amp;"",'الخدمات'!$A$6:$A$55,0)),"غير مسعّرة"))</f>
        <v/>
      </c>
      <c r="L994" s="19">
        <f>IF(ISNUMBER(K994),ROUND(N(F994)*K994,2),"")</f>
        <v/>
      </c>
      <c r="M994" s="19">
        <f>IF(L994="","",ROUND(L994-N(I994),2))</f>
        <v/>
      </c>
      <c r="N994" s="18">
        <f>IF(OR(A994&amp;""="",H994="تم التسليم",NOT(ISNUMBER(G994))),"",'الإعدادات'!$B$4-G994)</f>
        <v/>
      </c>
      <c r="O994" s="6">
        <f>IF(A994&amp;""="","",IF(NOT(ISNUMBER(K994)),"خدمة غير مسعّرة",IF(H994="تم التسليم",IF(M994&gt;0,"مسلّم وعليه متبقي",""),IF(N994="","",IF(H994="جاهز",IF(N994&gt;='الإعدادات'!$B$5,"متأخر الاستلام",""),IF(N994&gt;0,"متأخر الغسيل",""))))))</f>
        <v/>
      </c>
      <c r="P994" s="18">
        <f>IF(O994="متأخر الاستلام",COUNTIFS($O$6:$O$1505,"متأخر الاستلام",$N$6:$N$1505,"&gt;"&amp;N994)+COUNTIFS($O$6:O994,"متأخر الاستلام",$N$6:N994,N994),"")</f>
        <v/>
      </c>
    </row>
    <row r="995">
      <c r="A995" s="5" t="n"/>
      <c r="B995" s="13" t="n"/>
      <c r="C995" s="5" t="n"/>
      <c r="D995" s="20" t="n"/>
      <c r="E995" s="5" t="n"/>
      <c r="F995" s="14" t="n"/>
      <c r="G995" s="13" t="n"/>
      <c r="H995" s="5" t="n"/>
      <c r="I995" s="17" t="n"/>
      <c r="J995" s="5" t="n"/>
      <c r="K995" s="19">
        <f>IF(A995&amp;""="","",IFERROR(INDEX('الخدمات'!$B$6:$B$55,MATCH(E995&amp;"",'الخدمات'!$A$6:$A$55,0)),"غير مسعّرة"))</f>
        <v/>
      </c>
      <c r="L995" s="19">
        <f>IF(ISNUMBER(K995),ROUND(N(F995)*K995,2),"")</f>
        <v/>
      </c>
      <c r="M995" s="19">
        <f>IF(L995="","",ROUND(L995-N(I995),2))</f>
        <v/>
      </c>
      <c r="N995" s="18">
        <f>IF(OR(A995&amp;""="",H995="تم التسليم",NOT(ISNUMBER(G995))),"",'الإعدادات'!$B$4-G995)</f>
        <v/>
      </c>
      <c r="O995" s="6">
        <f>IF(A995&amp;""="","",IF(NOT(ISNUMBER(K995)),"خدمة غير مسعّرة",IF(H995="تم التسليم",IF(M995&gt;0,"مسلّم وعليه متبقي",""),IF(N995="","",IF(H995="جاهز",IF(N995&gt;='الإعدادات'!$B$5,"متأخر الاستلام",""),IF(N995&gt;0,"متأخر الغسيل",""))))))</f>
        <v/>
      </c>
      <c r="P995" s="18">
        <f>IF(O995="متأخر الاستلام",COUNTIFS($O$6:$O$1505,"متأخر الاستلام",$N$6:$N$1505,"&gt;"&amp;N995)+COUNTIFS($O$6:O995,"متأخر الاستلام",$N$6:N995,N995),"")</f>
        <v/>
      </c>
    </row>
    <row r="996">
      <c r="A996" s="5" t="n"/>
      <c r="B996" s="13" t="n"/>
      <c r="C996" s="5" t="n"/>
      <c r="D996" s="20" t="n"/>
      <c r="E996" s="5" t="n"/>
      <c r="F996" s="14" t="n"/>
      <c r="G996" s="13" t="n"/>
      <c r="H996" s="5" t="n"/>
      <c r="I996" s="17" t="n"/>
      <c r="J996" s="5" t="n"/>
      <c r="K996" s="19">
        <f>IF(A996&amp;""="","",IFERROR(INDEX('الخدمات'!$B$6:$B$55,MATCH(E996&amp;"",'الخدمات'!$A$6:$A$55,0)),"غير مسعّرة"))</f>
        <v/>
      </c>
      <c r="L996" s="19">
        <f>IF(ISNUMBER(K996),ROUND(N(F996)*K996,2),"")</f>
        <v/>
      </c>
      <c r="M996" s="19">
        <f>IF(L996="","",ROUND(L996-N(I996),2))</f>
        <v/>
      </c>
      <c r="N996" s="18">
        <f>IF(OR(A996&amp;""="",H996="تم التسليم",NOT(ISNUMBER(G996))),"",'الإعدادات'!$B$4-G996)</f>
        <v/>
      </c>
      <c r="O996" s="6">
        <f>IF(A996&amp;""="","",IF(NOT(ISNUMBER(K996)),"خدمة غير مسعّرة",IF(H996="تم التسليم",IF(M996&gt;0,"مسلّم وعليه متبقي",""),IF(N996="","",IF(H996="جاهز",IF(N996&gt;='الإعدادات'!$B$5,"متأخر الاستلام",""),IF(N996&gt;0,"متأخر الغسيل",""))))))</f>
        <v/>
      </c>
      <c r="P996" s="18">
        <f>IF(O996="متأخر الاستلام",COUNTIFS($O$6:$O$1505,"متأخر الاستلام",$N$6:$N$1505,"&gt;"&amp;N996)+COUNTIFS($O$6:O996,"متأخر الاستلام",$N$6:N996,N996),"")</f>
        <v/>
      </c>
    </row>
    <row r="997">
      <c r="A997" s="5" t="n"/>
      <c r="B997" s="13" t="n"/>
      <c r="C997" s="5" t="n"/>
      <c r="D997" s="20" t="n"/>
      <c r="E997" s="5" t="n"/>
      <c r="F997" s="14" t="n"/>
      <c r="G997" s="13" t="n"/>
      <c r="H997" s="5" t="n"/>
      <c r="I997" s="17" t="n"/>
      <c r="J997" s="5" t="n"/>
      <c r="K997" s="19">
        <f>IF(A997&amp;""="","",IFERROR(INDEX('الخدمات'!$B$6:$B$55,MATCH(E997&amp;"",'الخدمات'!$A$6:$A$55,0)),"غير مسعّرة"))</f>
        <v/>
      </c>
      <c r="L997" s="19">
        <f>IF(ISNUMBER(K997),ROUND(N(F997)*K997,2),"")</f>
        <v/>
      </c>
      <c r="M997" s="19">
        <f>IF(L997="","",ROUND(L997-N(I997),2))</f>
        <v/>
      </c>
      <c r="N997" s="18">
        <f>IF(OR(A997&amp;""="",H997="تم التسليم",NOT(ISNUMBER(G997))),"",'الإعدادات'!$B$4-G997)</f>
        <v/>
      </c>
      <c r="O997" s="6">
        <f>IF(A997&amp;""="","",IF(NOT(ISNUMBER(K997)),"خدمة غير مسعّرة",IF(H997="تم التسليم",IF(M997&gt;0,"مسلّم وعليه متبقي",""),IF(N997="","",IF(H997="جاهز",IF(N997&gt;='الإعدادات'!$B$5,"متأخر الاستلام",""),IF(N997&gt;0,"متأخر الغسيل",""))))))</f>
        <v/>
      </c>
      <c r="P997" s="18">
        <f>IF(O997="متأخر الاستلام",COUNTIFS($O$6:$O$1505,"متأخر الاستلام",$N$6:$N$1505,"&gt;"&amp;N997)+COUNTIFS($O$6:O997,"متأخر الاستلام",$N$6:N997,N997),"")</f>
        <v/>
      </c>
    </row>
    <row r="998">
      <c r="A998" s="5" t="n"/>
      <c r="B998" s="13" t="n"/>
      <c r="C998" s="5" t="n"/>
      <c r="D998" s="20" t="n"/>
      <c r="E998" s="5" t="n"/>
      <c r="F998" s="14" t="n"/>
      <c r="G998" s="13" t="n"/>
      <c r="H998" s="5" t="n"/>
      <c r="I998" s="17" t="n"/>
      <c r="J998" s="5" t="n"/>
      <c r="K998" s="19">
        <f>IF(A998&amp;""="","",IFERROR(INDEX('الخدمات'!$B$6:$B$55,MATCH(E998&amp;"",'الخدمات'!$A$6:$A$55,0)),"غير مسعّرة"))</f>
        <v/>
      </c>
      <c r="L998" s="19">
        <f>IF(ISNUMBER(K998),ROUND(N(F998)*K998,2),"")</f>
        <v/>
      </c>
      <c r="M998" s="19">
        <f>IF(L998="","",ROUND(L998-N(I998),2))</f>
        <v/>
      </c>
      <c r="N998" s="18">
        <f>IF(OR(A998&amp;""="",H998="تم التسليم",NOT(ISNUMBER(G998))),"",'الإعدادات'!$B$4-G998)</f>
        <v/>
      </c>
      <c r="O998" s="6">
        <f>IF(A998&amp;""="","",IF(NOT(ISNUMBER(K998)),"خدمة غير مسعّرة",IF(H998="تم التسليم",IF(M998&gt;0,"مسلّم وعليه متبقي",""),IF(N998="","",IF(H998="جاهز",IF(N998&gt;='الإعدادات'!$B$5,"متأخر الاستلام",""),IF(N998&gt;0,"متأخر الغسيل",""))))))</f>
        <v/>
      </c>
      <c r="P998" s="18">
        <f>IF(O998="متأخر الاستلام",COUNTIFS($O$6:$O$1505,"متأخر الاستلام",$N$6:$N$1505,"&gt;"&amp;N998)+COUNTIFS($O$6:O998,"متأخر الاستلام",$N$6:N998,N998),"")</f>
        <v/>
      </c>
    </row>
    <row r="999">
      <c r="A999" s="5" t="n"/>
      <c r="B999" s="13" t="n"/>
      <c r="C999" s="5" t="n"/>
      <c r="D999" s="20" t="n"/>
      <c r="E999" s="5" t="n"/>
      <c r="F999" s="14" t="n"/>
      <c r="G999" s="13" t="n"/>
      <c r="H999" s="5" t="n"/>
      <c r="I999" s="17" t="n"/>
      <c r="J999" s="5" t="n"/>
      <c r="K999" s="19">
        <f>IF(A999&amp;""="","",IFERROR(INDEX('الخدمات'!$B$6:$B$55,MATCH(E999&amp;"",'الخدمات'!$A$6:$A$55,0)),"غير مسعّرة"))</f>
        <v/>
      </c>
      <c r="L999" s="19">
        <f>IF(ISNUMBER(K999),ROUND(N(F999)*K999,2),"")</f>
        <v/>
      </c>
      <c r="M999" s="19">
        <f>IF(L999="","",ROUND(L999-N(I999),2))</f>
        <v/>
      </c>
      <c r="N999" s="18">
        <f>IF(OR(A999&amp;""="",H999="تم التسليم",NOT(ISNUMBER(G999))),"",'الإعدادات'!$B$4-G999)</f>
        <v/>
      </c>
      <c r="O999" s="6">
        <f>IF(A999&amp;""="","",IF(NOT(ISNUMBER(K999)),"خدمة غير مسعّرة",IF(H999="تم التسليم",IF(M999&gt;0,"مسلّم وعليه متبقي",""),IF(N999="","",IF(H999="جاهز",IF(N999&gt;='الإعدادات'!$B$5,"متأخر الاستلام",""),IF(N999&gt;0,"متأخر الغسيل",""))))))</f>
        <v/>
      </c>
      <c r="P999" s="18">
        <f>IF(O999="متأخر الاستلام",COUNTIFS($O$6:$O$1505,"متأخر الاستلام",$N$6:$N$1505,"&gt;"&amp;N999)+COUNTIFS($O$6:O999,"متأخر الاستلام",$N$6:N999,N999),"")</f>
        <v/>
      </c>
    </row>
    <row r="1000">
      <c r="A1000" s="5" t="n"/>
      <c r="B1000" s="13" t="n"/>
      <c r="C1000" s="5" t="n"/>
      <c r="D1000" s="20" t="n"/>
      <c r="E1000" s="5" t="n"/>
      <c r="F1000" s="14" t="n"/>
      <c r="G1000" s="13" t="n"/>
      <c r="H1000" s="5" t="n"/>
      <c r="I1000" s="17" t="n"/>
      <c r="J1000" s="5" t="n"/>
      <c r="K1000" s="19">
        <f>IF(A1000&amp;""="","",IFERROR(INDEX('الخدمات'!$B$6:$B$55,MATCH(E1000&amp;"",'الخدمات'!$A$6:$A$55,0)),"غير مسعّرة"))</f>
        <v/>
      </c>
      <c r="L1000" s="19">
        <f>IF(ISNUMBER(K1000),ROUND(N(F1000)*K1000,2),"")</f>
        <v/>
      </c>
      <c r="M1000" s="19">
        <f>IF(L1000="","",ROUND(L1000-N(I1000),2))</f>
        <v/>
      </c>
      <c r="N1000" s="18">
        <f>IF(OR(A1000&amp;""="",H1000="تم التسليم",NOT(ISNUMBER(G1000))),"",'الإعدادات'!$B$4-G1000)</f>
        <v/>
      </c>
      <c r="O1000" s="6">
        <f>IF(A1000&amp;""="","",IF(NOT(ISNUMBER(K1000)),"خدمة غير مسعّرة",IF(H1000="تم التسليم",IF(M1000&gt;0,"مسلّم وعليه متبقي",""),IF(N1000="","",IF(H1000="جاهز",IF(N1000&gt;='الإعدادات'!$B$5,"متأخر الاستلام",""),IF(N1000&gt;0,"متأخر الغسيل",""))))))</f>
        <v/>
      </c>
      <c r="P1000" s="18">
        <f>IF(O1000="متأخر الاستلام",COUNTIFS($O$6:$O$1505,"متأخر الاستلام",$N$6:$N$1505,"&gt;"&amp;N1000)+COUNTIFS($O$6:O1000,"متأخر الاستلام",$N$6:N1000,N1000),"")</f>
        <v/>
      </c>
    </row>
    <row r="1001">
      <c r="A1001" s="5" t="n"/>
      <c r="B1001" s="13" t="n"/>
      <c r="C1001" s="5" t="n"/>
      <c r="D1001" s="20" t="n"/>
      <c r="E1001" s="5" t="n"/>
      <c r="F1001" s="14" t="n"/>
      <c r="G1001" s="13" t="n"/>
      <c r="H1001" s="5" t="n"/>
      <c r="I1001" s="17" t="n"/>
      <c r="J1001" s="5" t="n"/>
      <c r="K1001" s="19">
        <f>IF(A1001&amp;""="","",IFERROR(INDEX('الخدمات'!$B$6:$B$55,MATCH(E1001&amp;"",'الخدمات'!$A$6:$A$55,0)),"غير مسعّرة"))</f>
        <v/>
      </c>
      <c r="L1001" s="19">
        <f>IF(ISNUMBER(K1001),ROUND(N(F1001)*K1001,2),"")</f>
        <v/>
      </c>
      <c r="M1001" s="19">
        <f>IF(L1001="","",ROUND(L1001-N(I1001),2))</f>
        <v/>
      </c>
      <c r="N1001" s="18">
        <f>IF(OR(A1001&amp;""="",H1001="تم التسليم",NOT(ISNUMBER(G1001))),"",'الإعدادات'!$B$4-G1001)</f>
        <v/>
      </c>
      <c r="O1001" s="6">
        <f>IF(A1001&amp;""="","",IF(NOT(ISNUMBER(K1001)),"خدمة غير مسعّرة",IF(H1001="تم التسليم",IF(M1001&gt;0,"مسلّم وعليه متبقي",""),IF(N1001="","",IF(H1001="جاهز",IF(N1001&gt;='الإعدادات'!$B$5,"متأخر الاستلام",""),IF(N1001&gt;0,"متأخر الغسيل",""))))))</f>
        <v/>
      </c>
      <c r="P1001" s="18">
        <f>IF(O1001="متأخر الاستلام",COUNTIFS($O$6:$O$1505,"متأخر الاستلام",$N$6:$N$1505,"&gt;"&amp;N1001)+COUNTIFS($O$6:O1001,"متأخر الاستلام",$N$6:N1001,N1001),"")</f>
        <v/>
      </c>
    </row>
    <row r="1002">
      <c r="A1002" s="5" t="n"/>
      <c r="B1002" s="13" t="n"/>
      <c r="C1002" s="5" t="n"/>
      <c r="D1002" s="20" t="n"/>
      <c r="E1002" s="5" t="n"/>
      <c r="F1002" s="14" t="n"/>
      <c r="G1002" s="13" t="n"/>
      <c r="H1002" s="5" t="n"/>
      <c r="I1002" s="17" t="n"/>
      <c r="J1002" s="5" t="n"/>
      <c r="K1002" s="19">
        <f>IF(A1002&amp;""="","",IFERROR(INDEX('الخدمات'!$B$6:$B$55,MATCH(E1002&amp;"",'الخدمات'!$A$6:$A$55,0)),"غير مسعّرة"))</f>
        <v/>
      </c>
      <c r="L1002" s="19">
        <f>IF(ISNUMBER(K1002),ROUND(N(F1002)*K1002,2),"")</f>
        <v/>
      </c>
      <c r="M1002" s="19">
        <f>IF(L1002="","",ROUND(L1002-N(I1002),2))</f>
        <v/>
      </c>
      <c r="N1002" s="18">
        <f>IF(OR(A1002&amp;""="",H1002="تم التسليم",NOT(ISNUMBER(G1002))),"",'الإعدادات'!$B$4-G1002)</f>
        <v/>
      </c>
      <c r="O1002" s="6">
        <f>IF(A1002&amp;""="","",IF(NOT(ISNUMBER(K1002)),"خدمة غير مسعّرة",IF(H1002="تم التسليم",IF(M1002&gt;0,"مسلّم وعليه متبقي",""),IF(N1002="","",IF(H1002="جاهز",IF(N1002&gt;='الإعدادات'!$B$5,"متأخر الاستلام",""),IF(N1002&gt;0,"متأخر الغسيل",""))))))</f>
        <v/>
      </c>
      <c r="P1002" s="18">
        <f>IF(O1002="متأخر الاستلام",COUNTIFS($O$6:$O$1505,"متأخر الاستلام",$N$6:$N$1505,"&gt;"&amp;N1002)+COUNTIFS($O$6:O1002,"متأخر الاستلام",$N$6:N1002,N1002),"")</f>
        <v/>
      </c>
    </row>
    <row r="1003">
      <c r="A1003" s="5" t="n"/>
      <c r="B1003" s="13" t="n"/>
      <c r="C1003" s="5" t="n"/>
      <c r="D1003" s="20" t="n"/>
      <c r="E1003" s="5" t="n"/>
      <c r="F1003" s="14" t="n"/>
      <c r="G1003" s="13" t="n"/>
      <c r="H1003" s="5" t="n"/>
      <c r="I1003" s="17" t="n"/>
      <c r="J1003" s="5" t="n"/>
      <c r="K1003" s="19">
        <f>IF(A1003&amp;""="","",IFERROR(INDEX('الخدمات'!$B$6:$B$55,MATCH(E1003&amp;"",'الخدمات'!$A$6:$A$55,0)),"غير مسعّرة"))</f>
        <v/>
      </c>
      <c r="L1003" s="19">
        <f>IF(ISNUMBER(K1003),ROUND(N(F1003)*K1003,2),"")</f>
        <v/>
      </c>
      <c r="M1003" s="19">
        <f>IF(L1003="","",ROUND(L1003-N(I1003),2))</f>
        <v/>
      </c>
      <c r="N1003" s="18">
        <f>IF(OR(A1003&amp;""="",H1003="تم التسليم",NOT(ISNUMBER(G1003))),"",'الإعدادات'!$B$4-G1003)</f>
        <v/>
      </c>
      <c r="O1003" s="6">
        <f>IF(A1003&amp;""="","",IF(NOT(ISNUMBER(K1003)),"خدمة غير مسعّرة",IF(H1003="تم التسليم",IF(M1003&gt;0,"مسلّم وعليه متبقي",""),IF(N1003="","",IF(H1003="جاهز",IF(N1003&gt;='الإعدادات'!$B$5,"متأخر الاستلام",""),IF(N1003&gt;0,"متأخر الغسيل",""))))))</f>
        <v/>
      </c>
      <c r="P1003" s="18">
        <f>IF(O1003="متأخر الاستلام",COUNTIFS($O$6:$O$1505,"متأخر الاستلام",$N$6:$N$1505,"&gt;"&amp;N1003)+COUNTIFS($O$6:O1003,"متأخر الاستلام",$N$6:N1003,N1003),"")</f>
        <v/>
      </c>
    </row>
    <row r="1004">
      <c r="A1004" s="5" t="n"/>
      <c r="B1004" s="13" t="n"/>
      <c r="C1004" s="5" t="n"/>
      <c r="D1004" s="20" t="n"/>
      <c r="E1004" s="5" t="n"/>
      <c r="F1004" s="14" t="n"/>
      <c r="G1004" s="13" t="n"/>
      <c r="H1004" s="5" t="n"/>
      <c r="I1004" s="17" t="n"/>
      <c r="J1004" s="5" t="n"/>
      <c r="K1004" s="19">
        <f>IF(A1004&amp;""="","",IFERROR(INDEX('الخدمات'!$B$6:$B$55,MATCH(E1004&amp;"",'الخدمات'!$A$6:$A$55,0)),"غير مسعّرة"))</f>
        <v/>
      </c>
      <c r="L1004" s="19">
        <f>IF(ISNUMBER(K1004),ROUND(N(F1004)*K1004,2),"")</f>
        <v/>
      </c>
      <c r="M1004" s="19">
        <f>IF(L1004="","",ROUND(L1004-N(I1004),2))</f>
        <v/>
      </c>
      <c r="N1004" s="18">
        <f>IF(OR(A1004&amp;""="",H1004="تم التسليم",NOT(ISNUMBER(G1004))),"",'الإعدادات'!$B$4-G1004)</f>
        <v/>
      </c>
      <c r="O1004" s="6">
        <f>IF(A1004&amp;""="","",IF(NOT(ISNUMBER(K1004)),"خدمة غير مسعّرة",IF(H1004="تم التسليم",IF(M1004&gt;0,"مسلّم وعليه متبقي",""),IF(N1004="","",IF(H1004="جاهز",IF(N1004&gt;='الإعدادات'!$B$5,"متأخر الاستلام",""),IF(N1004&gt;0,"متأخر الغسيل",""))))))</f>
        <v/>
      </c>
      <c r="P1004" s="18">
        <f>IF(O1004="متأخر الاستلام",COUNTIFS($O$6:$O$1505,"متأخر الاستلام",$N$6:$N$1505,"&gt;"&amp;N1004)+COUNTIFS($O$6:O1004,"متأخر الاستلام",$N$6:N1004,N1004),"")</f>
        <v/>
      </c>
    </row>
    <row r="1005">
      <c r="A1005" s="5" t="n"/>
      <c r="B1005" s="13" t="n"/>
      <c r="C1005" s="5" t="n"/>
      <c r="D1005" s="20" t="n"/>
      <c r="E1005" s="5" t="n"/>
      <c r="F1005" s="14" t="n"/>
      <c r="G1005" s="13" t="n"/>
      <c r="H1005" s="5" t="n"/>
      <c r="I1005" s="17" t="n"/>
      <c r="J1005" s="5" t="n"/>
      <c r="K1005" s="19">
        <f>IF(A1005&amp;""="","",IFERROR(INDEX('الخدمات'!$B$6:$B$55,MATCH(E1005&amp;"",'الخدمات'!$A$6:$A$55,0)),"غير مسعّرة"))</f>
        <v/>
      </c>
      <c r="L1005" s="19">
        <f>IF(ISNUMBER(K1005),ROUND(N(F1005)*K1005,2),"")</f>
        <v/>
      </c>
      <c r="M1005" s="19">
        <f>IF(L1005="","",ROUND(L1005-N(I1005),2))</f>
        <v/>
      </c>
      <c r="N1005" s="18">
        <f>IF(OR(A1005&amp;""="",H1005="تم التسليم",NOT(ISNUMBER(G1005))),"",'الإعدادات'!$B$4-G1005)</f>
        <v/>
      </c>
      <c r="O1005" s="6">
        <f>IF(A1005&amp;""="","",IF(NOT(ISNUMBER(K1005)),"خدمة غير مسعّرة",IF(H1005="تم التسليم",IF(M1005&gt;0,"مسلّم وعليه متبقي",""),IF(N1005="","",IF(H1005="جاهز",IF(N1005&gt;='الإعدادات'!$B$5,"متأخر الاستلام",""),IF(N1005&gt;0,"متأخر الغسيل",""))))))</f>
        <v/>
      </c>
      <c r="P1005" s="18">
        <f>IF(O1005="متأخر الاستلام",COUNTIFS($O$6:$O$1505,"متأخر الاستلام",$N$6:$N$1505,"&gt;"&amp;N1005)+COUNTIFS($O$6:O1005,"متأخر الاستلام",$N$6:N1005,N1005),"")</f>
        <v/>
      </c>
    </row>
    <row r="1006">
      <c r="A1006" s="5" t="n"/>
      <c r="B1006" s="13" t="n"/>
      <c r="C1006" s="5" t="n"/>
      <c r="D1006" s="20" t="n"/>
      <c r="E1006" s="5" t="n"/>
      <c r="F1006" s="14" t="n"/>
      <c r="G1006" s="13" t="n"/>
      <c r="H1006" s="5" t="n"/>
      <c r="I1006" s="17" t="n"/>
      <c r="J1006" s="5" t="n"/>
      <c r="K1006" s="19">
        <f>IF(A1006&amp;""="","",IFERROR(INDEX('الخدمات'!$B$6:$B$55,MATCH(E1006&amp;"",'الخدمات'!$A$6:$A$55,0)),"غير مسعّرة"))</f>
        <v/>
      </c>
      <c r="L1006" s="19">
        <f>IF(ISNUMBER(K1006),ROUND(N(F1006)*K1006,2),"")</f>
        <v/>
      </c>
      <c r="M1006" s="19">
        <f>IF(L1006="","",ROUND(L1006-N(I1006),2))</f>
        <v/>
      </c>
      <c r="N1006" s="18">
        <f>IF(OR(A1006&amp;""="",H1006="تم التسليم",NOT(ISNUMBER(G1006))),"",'الإعدادات'!$B$4-G1006)</f>
        <v/>
      </c>
      <c r="O1006" s="6">
        <f>IF(A1006&amp;""="","",IF(NOT(ISNUMBER(K1006)),"خدمة غير مسعّرة",IF(H1006="تم التسليم",IF(M1006&gt;0,"مسلّم وعليه متبقي",""),IF(N1006="","",IF(H1006="جاهز",IF(N1006&gt;='الإعدادات'!$B$5,"متأخر الاستلام",""),IF(N1006&gt;0,"متأخر الغسيل",""))))))</f>
        <v/>
      </c>
      <c r="P1006" s="18">
        <f>IF(O1006="متأخر الاستلام",COUNTIFS($O$6:$O$1505,"متأخر الاستلام",$N$6:$N$1505,"&gt;"&amp;N1006)+COUNTIFS($O$6:O1006,"متأخر الاستلام",$N$6:N1006,N1006),"")</f>
        <v/>
      </c>
    </row>
    <row r="1007">
      <c r="A1007" s="5" t="n"/>
      <c r="B1007" s="13" t="n"/>
      <c r="C1007" s="5" t="n"/>
      <c r="D1007" s="20" t="n"/>
      <c r="E1007" s="5" t="n"/>
      <c r="F1007" s="14" t="n"/>
      <c r="G1007" s="13" t="n"/>
      <c r="H1007" s="5" t="n"/>
      <c r="I1007" s="17" t="n"/>
      <c r="J1007" s="5" t="n"/>
      <c r="K1007" s="19">
        <f>IF(A1007&amp;""="","",IFERROR(INDEX('الخدمات'!$B$6:$B$55,MATCH(E1007&amp;"",'الخدمات'!$A$6:$A$55,0)),"غير مسعّرة"))</f>
        <v/>
      </c>
      <c r="L1007" s="19">
        <f>IF(ISNUMBER(K1007),ROUND(N(F1007)*K1007,2),"")</f>
        <v/>
      </c>
      <c r="M1007" s="19">
        <f>IF(L1007="","",ROUND(L1007-N(I1007),2))</f>
        <v/>
      </c>
      <c r="N1007" s="18">
        <f>IF(OR(A1007&amp;""="",H1007="تم التسليم",NOT(ISNUMBER(G1007))),"",'الإعدادات'!$B$4-G1007)</f>
        <v/>
      </c>
      <c r="O1007" s="6">
        <f>IF(A1007&amp;""="","",IF(NOT(ISNUMBER(K1007)),"خدمة غير مسعّرة",IF(H1007="تم التسليم",IF(M1007&gt;0,"مسلّم وعليه متبقي",""),IF(N1007="","",IF(H1007="جاهز",IF(N1007&gt;='الإعدادات'!$B$5,"متأخر الاستلام",""),IF(N1007&gt;0,"متأخر الغسيل",""))))))</f>
        <v/>
      </c>
      <c r="P1007" s="18">
        <f>IF(O1007="متأخر الاستلام",COUNTIFS($O$6:$O$1505,"متأخر الاستلام",$N$6:$N$1505,"&gt;"&amp;N1007)+COUNTIFS($O$6:O1007,"متأخر الاستلام",$N$6:N1007,N1007),"")</f>
        <v/>
      </c>
    </row>
    <row r="1008">
      <c r="A1008" s="5" t="n"/>
      <c r="B1008" s="13" t="n"/>
      <c r="C1008" s="5" t="n"/>
      <c r="D1008" s="20" t="n"/>
      <c r="E1008" s="5" t="n"/>
      <c r="F1008" s="14" t="n"/>
      <c r="G1008" s="13" t="n"/>
      <c r="H1008" s="5" t="n"/>
      <c r="I1008" s="17" t="n"/>
      <c r="J1008" s="5" t="n"/>
      <c r="K1008" s="19">
        <f>IF(A1008&amp;""="","",IFERROR(INDEX('الخدمات'!$B$6:$B$55,MATCH(E1008&amp;"",'الخدمات'!$A$6:$A$55,0)),"غير مسعّرة"))</f>
        <v/>
      </c>
      <c r="L1008" s="19">
        <f>IF(ISNUMBER(K1008),ROUND(N(F1008)*K1008,2),"")</f>
        <v/>
      </c>
      <c r="M1008" s="19">
        <f>IF(L1008="","",ROUND(L1008-N(I1008),2))</f>
        <v/>
      </c>
      <c r="N1008" s="18">
        <f>IF(OR(A1008&amp;""="",H1008="تم التسليم",NOT(ISNUMBER(G1008))),"",'الإعدادات'!$B$4-G1008)</f>
        <v/>
      </c>
      <c r="O1008" s="6">
        <f>IF(A1008&amp;""="","",IF(NOT(ISNUMBER(K1008)),"خدمة غير مسعّرة",IF(H1008="تم التسليم",IF(M1008&gt;0,"مسلّم وعليه متبقي",""),IF(N1008="","",IF(H1008="جاهز",IF(N1008&gt;='الإعدادات'!$B$5,"متأخر الاستلام",""),IF(N1008&gt;0,"متأخر الغسيل",""))))))</f>
        <v/>
      </c>
      <c r="P1008" s="18">
        <f>IF(O1008="متأخر الاستلام",COUNTIFS($O$6:$O$1505,"متأخر الاستلام",$N$6:$N$1505,"&gt;"&amp;N1008)+COUNTIFS($O$6:O1008,"متأخر الاستلام",$N$6:N1008,N1008),"")</f>
        <v/>
      </c>
    </row>
    <row r="1009">
      <c r="A1009" s="5" t="n"/>
      <c r="B1009" s="13" t="n"/>
      <c r="C1009" s="5" t="n"/>
      <c r="D1009" s="20" t="n"/>
      <c r="E1009" s="5" t="n"/>
      <c r="F1009" s="14" t="n"/>
      <c r="G1009" s="13" t="n"/>
      <c r="H1009" s="5" t="n"/>
      <c r="I1009" s="17" t="n"/>
      <c r="J1009" s="5" t="n"/>
      <c r="K1009" s="19">
        <f>IF(A1009&amp;""="","",IFERROR(INDEX('الخدمات'!$B$6:$B$55,MATCH(E1009&amp;"",'الخدمات'!$A$6:$A$55,0)),"غير مسعّرة"))</f>
        <v/>
      </c>
      <c r="L1009" s="19">
        <f>IF(ISNUMBER(K1009),ROUND(N(F1009)*K1009,2),"")</f>
        <v/>
      </c>
      <c r="M1009" s="19">
        <f>IF(L1009="","",ROUND(L1009-N(I1009),2))</f>
        <v/>
      </c>
      <c r="N1009" s="18">
        <f>IF(OR(A1009&amp;""="",H1009="تم التسليم",NOT(ISNUMBER(G1009))),"",'الإعدادات'!$B$4-G1009)</f>
        <v/>
      </c>
      <c r="O1009" s="6">
        <f>IF(A1009&amp;""="","",IF(NOT(ISNUMBER(K1009)),"خدمة غير مسعّرة",IF(H1009="تم التسليم",IF(M1009&gt;0,"مسلّم وعليه متبقي",""),IF(N1009="","",IF(H1009="جاهز",IF(N1009&gt;='الإعدادات'!$B$5,"متأخر الاستلام",""),IF(N1009&gt;0,"متأخر الغسيل",""))))))</f>
        <v/>
      </c>
      <c r="P1009" s="18">
        <f>IF(O1009="متأخر الاستلام",COUNTIFS($O$6:$O$1505,"متأخر الاستلام",$N$6:$N$1505,"&gt;"&amp;N1009)+COUNTIFS($O$6:O1009,"متأخر الاستلام",$N$6:N1009,N1009),"")</f>
        <v/>
      </c>
    </row>
    <row r="1010">
      <c r="A1010" s="5" t="n"/>
      <c r="B1010" s="13" t="n"/>
      <c r="C1010" s="5" t="n"/>
      <c r="D1010" s="20" t="n"/>
      <c r="E1010" s="5" t="n"/>
      <c r="F1010" s="14" t="n"/>
      <c r="G1010" s="13" t="n"/>
      <c r="H1010" s="5" t="n"/>
      <c r="I1010" s="17" t="n"/>
      <c r="J1010" s="5" t="n"/>
      <c r="K1010" s="19">
        <f>IF(A1010&amp;""="","",IFERROR(INDEX('الخدمات'!$B$6:$B$55,MATCH(E1010&amp;"",'الخدمات'!$A$6:$A$55,0)),"غير مسعّرة"))</f>
        <v/>
      </c>
      <c r="L1010" s="19">
        <f>IF(ISNUMBER(K1010),ROUND(N(F1010)*K1010,2),"")</f>
        <v/>
      </c>
      <c r="M1010" s="19">
        <f>IF(L1010="","",ROUND(L1010-N(I1010),2))</f>
        <v/>
      </c>
      <c r="N1010" s="18">
        <f>IF(OR(A1010&amp;""="",H1010="تم التسليم",NOT(ISNUMBER(G1010))),"",'الإعدادات'!$B$4-G1010)</f>
        <v/>
      </c>
      <c r="O1010" s="6">
        <f>IF(A1010&amp;""="","",IF(NOT(ISNUMBER(K1010)),"خدمة غير مسعّرة",IF(H1010="تم التسليم",IF(M1010&gt;0,"مسلّم وعليه متبقي",""),IF(N1010="","",IF(H1010="جاهز",IF(N1010&gt;='الإعدادات'!$B$5,"متأخر الاستلام",""),IF(N1010&gt;0,"متأخر الغسيل",""))))))</f>
        <v/>
      </c>
      <c r="P1010" s="18">
        <f>IF(O1010="متأخر الاستلام",COUNTIFS($O$6:$O$1505,"متأخر الاستلام",$N$6:$N$1505,"&gt;"&amp;N1010)+COUNTIFS($O$6:O1010,"متأخر الاستلام",$N$6:N1010,N1010),"")</f>
        <v/>
      </c>
    </row>
    <row r="1011">
      <c r="A1011" s="5" t="n"/>
      <c r="B1011" s="13" t="n"/>
      <c r="C1011" s="5" t="n"/>
      <c r="D1011" s="20" t="n"/>
      <c r="E1011" s="5" t="n"/>
      <c r="F1011" s="14" t="n"/>
      <c r="G1011" s="13" t="n"/>
      <c r="H1011" s="5" t="n"/>
      <c r="I1011" s="17" t="n"/>
      <c r="J1011" s="5" t="n"/>
      <c r="K1011" s="19">
        <f>IF(A1011&amp;""="","",IFERROR(INDEX('الخدمات'!$B$6:$B$55,MATCH(E1011&amp;"",'الخدمات'!$A$6:$A$55,0)),"غير مسعّرة"))</f>
        <v/>
      </c>
      <c r="L1011" s="19">
        <f>IF(ISNUMBER(K1011),ROUND(N(F1011)*K1011,2),"")</f>
        <v/>
      </c>
      <c r="M1011" s="19">
        <f>IF(L1011="","",ROUND(L1011-N(I1011),2))</f>
        <v/>
      </c>
      <c r="N1011" s="18">
        <f>IF(OR(A1011&amp;""="",H1011="تم التسليم",NOT(ISNUMBER(G1011))),"",'الإعدادات'!$B$4-G1011)</f>
        <v/>
      </c>
      <c r="O1011" s="6">
        <f>IF(A1011&amp;""="","",IF(NOT(ISNUMBER(K1011)),"خدمة غير مسعّرة",IF(H1011="تم التسليم",IF(M1011&gt;0,"مسلّم وعليه متبقي",""),IF(N1011="","",IF(H1011="جاهز",IF(N1011&gt;='الإعدادات'!$B$5,"متأخر الاستلام",""),IF(N1011&gt;0,"متأخر الغسيل",""))))))</f>
        <v/>
      </c>
      <c r="P1011" s="18">
        <f>IF(O1011="متأخر الاستلام",COUNTIFS($O$6:$O$1505,"متأخر الاستلام",$N$6:$N$1505,"&gt;"&amp;N1011)+COUNTIFS($O$6:O1011,"متأخر الاستلام",$N$6:N1011,N1011),"")</f>
        <v/>
      </c>
    </row>
    <row r="1012">
      <c r="A1012" s="5" t="n"/>
      <c r="B1012" s="13" t="n"/>
      <c r="C1012" s="5" t="n"/>
      <c r="D1012" s="20" t="n"/>
      <c r="E1012" s="5" t="n"/>
      <c r="F1012" s="14" t="n"/>
      <c r="G1012" s="13" t="n"/>
      <c r="H1012" s="5" t="n"/>
      <c r="I1012" s="17" t="n"/>
      <c r="J1012" s="5" t="n"/>
      <c r="K1012" s="19">
        <f>IF(A1012&amp;""="","",IFERROR(INDEX('الخدمات'!$B$6:$B$55,MATCH(E1012&amp;"",'الخدمات'!$A$6:$A$55,0)),"غير مسعّرة"))</f>
        <v/>
      </c>
      <c r="L1012" s="19">
        <f>IF(ISNUMBER(K1012),ROUND(N(F1012)*K1012,2),"")</f>
        <v/>
      </c>
      <c r="M1012" s="19">
        <f>IF(L1012="","",ROUND(L1012-N(I1012),2))</f>
        <v/>
      </c>
      <c r="N1012" s="18">
        <f>IF(OR(A1012&amp;""="",H1012="تم التسليم",NOT(ISNUMBER(G1012))),"",'الإعدادات'!$B$4-G1012)</f>
        <v/>
      </c>
      <c r="O1012" s="6">
        <f>IF(A1012&amp;""="","",IF(NOT(ISNUMBER(K1012)),"خدمة غير مسعّرة",IF(H1012="تم التسليم",IF(M1012&gt;0,"مسلّم وعليه متبقي",""),IF(N1012="","",IF(H1012="جاهز",IF(N1012&gt;='الإعدادات'!$B$5,"متأخر الاستلام",""),IF(N1012&gt;0,"متأخر الغسيل",""))))))</f>
        <v/>
      </c>
      <c r="P1012" s="18">
        <f>IF(O1012="متأخر الاستلام",COUNTIFS($O$6:$O$1505,"متأخر الاستلام",$N$6:$N$1505,"&gt;"&amp;N1012)+COUNTIFS($O$6:O1012,"متأخر الاستلام",$N$6:N1012,N1012),"")</f>
        <v/>
      </c>
    </row>
    <row r="1013">
      <c r="A1013" s="5" t="n"/>
      <c r="B1013" s="13" t="n"/>
      <c r="C1013" s="5" t="n"/>
      <c r="D1013" s="20" t="n"/>
      <c r="E1013" s="5" t="n"/>
      <c r="F1013" s="14" t="n"/>
      <c r="G1013" s="13" t="n"/>
      <c r="H1013" s="5" t="n"/>
      <c r="I1013" s="17" t="n"/>
      <c r="J1013" s="5" t="n"/>
      <c r="K1013" s="19">
        <f>IF(A1013&amp;""="","",IFERROR(INDEX('الخدمات'!$B$6:$B$55,MATCH(E1013&amp;"",'الخدمات'!$A$6:$A$55,0)),"غير مسعّرة"))</f>
        <v/>
      </c>
      <c r="L1013" s="19">
        <f>IF(ISNUMBER(K1013),ROUND(N(F1013)*K1013,2),"")</f>
        <v/>
      </c>
      <c r="M1013" s="19">
        <f>IF(L1013="","",ROUND(L1013-N(I1013),2))</f>
        <v/>
      </c>
      <c r="N1013" s="18">
        <f>IF(OR(A1013&amp;""="",H1013="تم التسليم",NOT(ISNUMBER(G1013))),"",'الإعدادات'!$B$4-G1013)</f>
        <v/>
      </c>
      <c r="O1013" s="6">
        <f>IF(A1013&amp;""="","",IF(NOT(ISNUMBER(K1013)),"خدمة غير مسعّرة",IF(H1013="تم التسليم",IF(M1013&gt;0,"مسلّم وعليه متبقي",""),IF(N1013="","",IF(H1013="جاهز",IF(N1013&gt;='الإعدادات'!$B$5,"متأخر الاستلام",""),IF(N1013&gt;0,"متأخر الغسيل",""))))))</f>
        <v/>
      </c>
      <c r="P1013" s="18">
        <f>IF(O1013="متأخر الاستلام",COUNTIFS($O$6:$O$1505,"متأخر الاستلام",$N$6:$N$1505,"&gt;"&amp;N1013)+COUNTIFS($O$6:O1013,"متأخر الاستلام",$N$6:N1013,N1013),"")</f>
        <v/>
      </c>
    </row>
    <row r="1014">
      <c r="A1014" s="5" t="n"/>
      <c r="B1014" s="13" t="n"/>
      <c r="C1014" s="5" t="n"/>
      <c r="D1014" s="20" t="n"/>
      <c r="E1014" s="5" t="n"/>
      <c r="F1014" s="14" t="n"/>
      <c r="G1014" s="13" t="n"/>
      <c r="H1014" s="5" t="n"/>
      <c r="I1014" s="17" t="n"/>
      <c r="J1014" s="5" t="n"/>
      <c r="K1014" s="19">
        <f>IF(A1014&amp;""="","",IFERROR(INDEX('الخدمات'!$B$6:$B$55,MATCH(E1014&amp;"",'الخدمات'!$A$6:$A$55,0)),"غير مسعّرة"))</f>
        <v/>
      </c>
      <c r="L1014" s="19">
        <f>IF(ISNUMBER(K1014),ROUND(N(F1014)*K1014,2),"")</f>
        <v/>
      </c>
      <c r="M1014" s="19">
        <f>IF(L1014="","",ROUND(L1014-N(I1014),2))</f>
        <v/>
      </c>
      <c r="N1014" s="18">
        <f>IF(OR(A1014&amp;""="",H1014="تم التسليم",NOT(ISNUMBER(G1014))),"",'الإعدادات'!$B$4-G1014)</f>
        <v/>
      </c>
      <c r="O1014" s="6">
        <f>IF(A1014&amp;""="","",IF(NOT(ISNUMBER(K1014)),"خدمة غير مسعّرة",IF(H1014="تم التسليم",IF(M1014&gt;0,"مسلّم وعليه متبقي",""),IF(N1014="","",IF(H1014="جاهز",IF(N1014&gt;='الإعدادات'!$B$5,"متأخر الاستلام",""),IF(N1014&gt;0,"متأخر الغسيل",""))))))</f>
        <v/>
      </c>
      <c r="P1014" s="18">
        <f>IF(O1014="متأخر الاستلام",COUNTIFS($O$6:$O$1505,"متأخر الاستلام",$N$6:$N$1505,"&gt;"&amp;N1014)+COUNTIFS($O$6:O1014,"متأخر الاستلام",$N$6:N1014,N1014),"")</f>
        <v/>
      </c>
    </row>
    <row r="1015">
      <c r="A1015" s="5" t="n"/>
      <c r="B1015" s="13" t="n"/>
      <c r="C1015" s="5" t="n"/>
      <c r="D1015" s="20" t="n"/>
      <c r="E1015" s="5" t="n"/>
      <c r="F1015" s="14" t="n"/>
      <c r="G1015" s="13" t="n"/>
      <c r="H1015" s="5" t="n"/>
      <c r="I1015" s="17" t="n"/>
      <c r="J1015" s="5" t="n"/>
      <c r="K1015" s="19">
        <f>IF(A1015&amp;""="","",IFERROR(INDEX('الخدمات'!$B$6:$B$55,MATCH(E1015&amp;"",'الخدمات'!$A$6:$A$55,0)),"غير مسعّرة"))</f>
        <v/>
      </c>
      <c r="L1015" s="19">
        <f>IF(ISNUMBER(K1015),ROUND(N(F1015)*K1015,2),"")</f>
        <v/>
      </c>
      <c r="M1015" s="19">
        <f>IF(L1015="","",ROUND(L1015-N(I1015),2))</f>
        <v/>
      </c>
      <c r="N1015" s="18">
        <f>IF(OR(A1015&amp;""="",H1015="تم التسليم",NOT(ISNUMBER(G1015))),"",'الإعدادات'!$B$4-G1015)</f>
        <v/>
      </c>
      <c r="O1015" s="6">
        <f>IF(A1015&amp;""="","",IF(NOT(ISNUMBER(K1015)),"خدمة غير مسعّرة",IF(H1015="تم التسليم",IF(M1015&gt;0,"مسلّم وعليه متبقي",""),IF(N1015="","",IF(H1015="جاهز",IF(N1015&gt;='الإعدادات'!$B$5,"متأخر الاستلام",""),IF(N1015&gt;0,"متأخر الغسيل",""))))))</f>
        <v/>
      </c>
      <c r="P1015" s="18">
        <f>IF(O1015="متأخر الاستلام",COUNTIFS($O$6:$O$1505,"متأخر الاستلام",$N$6:$N$1505,"&gt;"&amp;N1015)+COUNTIFS($O$6:O1015,"متأخر الاستلام",$N$6:N1015,N1015),"")</f>
        <v/>
      </c>
    </row>
    <row r="1016">
      <c r="A1016" s="5" t="n"/>
      <c r="B1016" s="13" t="n"/>
      <c r="C1016" s="5" t="n"/>
      <c r="D1016" s="20" t="n"/>
      <c r="E1016" s="5" t="n"/>
      <c r="F1016" s="14" t="n"/>
      <c r="G1016" s="13" t="n"/>
      <c r="H1016" s="5" t="n"/>
      <c r="I1016" s="17" t="n"/>
      <c r="J1016" s="5" t="n"/>
      <c r="K1016" s="19">
        <f>IF(A1016&amp;""="","",IFERROR(INDEX('الخدمات'!$B$6:$B$55,MATCH(E1016&amp;"",'الخدمات'!$A$6:$A$55,0)),"غير مسعّرة"))</f>
        <v/>
      </c>
      <c r="L1016" s="19">
        <f>IF(ISNUMBER(K1016),ROUND(N(F1016)*K1016,2),"")</f>
        <v/>
      </c>
      <c r="M1016" s="19">
        <f>IF(L1016="","",ROUND(L1016-N(I1016),2))</f>
        <v/>
      </c>
      <c r="N1016" s="18">
        <f>IF(OR(A1016&amp;""="",H1016="تم التسليم",NOT(ISNUMBER(G1016))),"",'الإعدادات'!$B$4-G1016)</f>
        <v/>
      </c>
      <c r="O1016" s="6">
        <f>IF(A1016&amp;""="","",IF(NOT(ISNUMBER(K1016)),"خدمة غير مسعّرة",IF(H1016="تم التسليم",IF(M1016&gt;0,"مسلّم وعليه متبقي",""),IF(N1016="","",IF(H1016="جاهز",IF(N1016&gt;='الإعدادات'!$B$5,"متأخر الاستلام",""),IF(N1016&gt;0,"متأخر الغسيل",""))))))</f>
        <v/>
      </c>
      <c r="P1016" s="18">
        <f>IF(O1016="متأخر الاستلام",COUNTIFS($O$6:$O$1505,"متأخر الاستلام",$N$6:$N$1505,"&gt;"&amp;N1016)+COUNTIFS($O$6:O1016,"متأخر الاستلام",$N$6:N1016,N1016),"")</f>
        <v/>
      </c>
    </row>
    <row r="1017">
      <c r="A1017" s="5" t="n"/>
      <c r="B1017" s="13" t="n"/>
      <c r="C1017" s="5" t="n"/>
      <c r="D1017" s="20" t="n"/>
      <c r="E1017" s="5" t="n"/>
      <c r="F1017" s="14" t="n"/>
      <c r="G1017" s="13" t="n"/>
      <c r="H1017" s="5" t="n"/>
      <c r="I1017" s="17" t="n"/>
      <c r="J1017" s="5" t="n"/>
      <c r="K1017" s="19">
        <f>IF(A1017&amp;""="","",IFERROR(INDEX('الخدمات'!$B$6:$B$55,MATCH(E1017&amp;"",'الخدمات'!$A$6:$A$55,0)),"غير مسعّرة"))</f>
        <v/>
      </c>
      <c r="L1017" s="19">
        <f>IF(ISNUMBER(K1017),ROUND(N(F1017)*K1017,2),"")</f>
        <v/>
      </c>
      <c r="M1017" s="19">
        <f>IF(L1017="","",ROUND(L1017-N(I1017),2))</f>
        <v/>
      </c>
      <c r="N1017" s="18">
        <f>IF(OR(A1017&amp;""="",H1017="تم التسليم",NOT(ISNUMBER(G1017))),"",'الإعدادات'!$B$4-G1017)</f>
        <v/>
      </c>
      <c r="O1017" s="6">
        <f>IF(A1017&amp;""="","",IF(NOT(ISNUMBER(K1017)),"خدمة غير مسعّرة",IF(H1017="تم التسليم",IF(M1017&gt;0,"مسلّم وعليه متبقي",""),IF(N1017="","",IF(H1017="جاهز",IF(N1017&gt;='الإعدادات'!$B$5,"متأخر الاستلام",""),IF(N1017&gt;0,"متأخر الغسيل",""))))))</f>
        <v/>
      </c>
      <c r="P1017" s="18">
        <f>IF(O1017="متأخر الاستلام",COUNTIFS($O$6:$O$1505,"متأخر الاستلام",$N$6:$N$1505,"&gt;"&amp;N1017)+COUNTIFS($O$6:O1017,"متأخر الاستلام",$N$6:N1017,N1017),"")</f>
        <v/>
      </c>
    </row>
    <row r="1018">
      <c r="A1018" s="5" t="n"/>
      <c r="B1018" s="13" t="n"/>
      <c r="C1018" s="5" t="n"/>
      <c r="D1018" s="20" t="n"/>
      <c r="E1018" s="5" t="n"/>
      <c r="F1018" s="14" t="n"/>
      <c r="G1018" s="13" t="n"/>
      <c r="H1018" s="5" t="n"/>
      <c r="I1018" s="17" t="n"/>
      <c r="J1018" s="5" t="n"/>
      <c r="K1018" s="19">
        <f>IF(A1018&amp;""="","",IFERROR(INDEX('الخدمات'!$B$6:$B$55,MATCH(E1018&amp;"",'الخدمات'!$A$6:$A$55,0)),"غير مسعّرة"))</f>
        <v/>
      </c>
      <c r="L1018" s="19">
        <f>IF(ISNUMBER(K1018),ROUND(N(F1018)*K1018,2),"")</f>
        <v/>
      </c>
      <c r="M1018" s="19">
        <f>IF(L1018="","",ROUND(L1018-N(I1018),2))</f>
        <v/>
      </c>
      <c r="N1018" s="18">
        <f>IF(OR(A1018&amp;""="",H1018="تم التسليم",NOT(ISNUMBER(G1018))),"",'الإعدادات'!$B$4-G1018)</f>
        <v/>
      </c>
      <c r="O1018" s="6">
        <f>IF(A1018&amp;""="","",IF(NOT(ISNUMBER(K1018)),"خدمة غير مسعّرة",IF(H1018="تم التسليم",IF(M1018&gt;0,"مسلّم وعليه متبقي",""),IF(N1018="","",IF(H1018="جاهز",IF(N1018&gt;='الإعدادات'!$B$5,"متأخر الاستلام",""),IF(N1018&gt;0,"متأخر الغسيل",""))))))</f>
        <v/>
      </c>
      <c r="P1018" s="18">
        <f>IF(O1018="متأخر الاستلام",COUNTIFS($O$6:$O$1505,"متأخر الاستلام",$N$6:$N$1505,"&gt;"&amp;N1018)+COUNTIFS($O$6:O1018,"متأخر الاستلام",$N$6:N1018,N1018),"")</f>
        <v/>
      </c>
    </row>
    <row r="1019">
      <c r="A1019" s="5" t="n"/>
      <c r="B1019" s="13" t="n"/>
      <c r="C1019" s="5" t="n"/>
      <c r="D1019" s="20" t="n"/>
      <c r="E1019" s="5" t="n"/>
      <c r="F1019" s="14" t="n"/>
      <c r="G1019" s="13" t="n"/>
      <c r="H1019" s="5" t="n"/>
      <c r="I1019" s="17" t="n"/>
      <c r="J1019" s="5" t="n"/>
      <c r="K1019" s="19">
        <f>IF(A1019&amp;""="","",IFERROR(INDEX('الخدمات'!$B$6:$B$55,MATCH(E1019&amp;"",'الخدمات'!$A$6:$A$55,0)),"غير مسعّرة"))</f>
        <v/>
      </c>
      <c r="L1019" s="19">
        <f>IF(ISNUMBER(K1019),ROUND(N(F1019)*K1019,2),"")</f>
        <v/>
      </c>
      <c r="M1019" s="19">
        <f>IF(L1019="","",ROUND(L1019-N(I1019),2))</f>
        <v/>
      </c>
      <c r="N1019" s="18">
        <f>IF(OR(A1019&amp;""="",H1019="تم التسليم",NOT(ISNUMBER(G1019))),"",'الإعدادات'!$B$4-G1019)</f>
        <v/>
      </c>
      <c r="O1019" s="6">
        <f>IF(A1019&amp;""="","",IF(NOT(ISNUMBER(K1019)),"خدمة غير مسعّرة",IF(H1019="تم التسليم",IF(M1019&gt;0,"مسلّم وعليه متبقي",""),IF(N1019="","",IF(H1019="جاهز",IF(N1019&gt;='الإعدادات'!$B$5,"متأخر الاستلام",""),IF(N1019&gt;0,"متأخر الغسيل",""))))))</f>
        <v/>
      </c>
      <c r="P1019" s="18">
        <f>IF(O1019="متأخر الاستلام",COUNTIFS($O$6:$O$1505,"متأخر الاستلام",$N$6:$N$1505,"&gt;"&amp;N1019)+COUNTIFS($O$6:O1019,"متأخر الاستلام",$N$6:N1019,N1019),"")</f>
        <v/>
      </c>
    </row>
    <row r="1020">
      <c r="A1020" s="5" t="n"/>
      <c r="B1020" s="13" t="n"/>
      <c r="C1020" s="5" t="n"/>
      <c r="D1020" s="20" t="n"/>
      <c r="E1020" s="5" t="n"/>
      <c r="F1020" s="14" t="n"/>
      <c r="G1020" s="13" t="n"/>
      <c r="H1020" s="5" t="n"/>
      <c r="I1020" s="17" t="n"/>
      <c r="J1020" s="5" t="n"/>
      <c r="K1020" s="19">
        <f>IF(A1020&amp;""="","",IFERROR(INDEX('الخدمات'!$B$6:$B$55,MATCH(E1020&amp;"",'الخدمات'!$A$6:$A$55,0)),"غير مسعّرة"))</f>
        <v/>
      </c>
      <c r="L1020" s="19">
        <f>IF(ISNUMBER(K1020),ROUND(N(F1020)*K1020,2),"")</f>
        <v/>
      </c>
      <c r="M1020" s="19">
        <f>IF(L1020="","",ROUND(L1020-N(I1020),2))</f>
        <v/>
      </c>
      <c r="N1020" s="18">
        <f>IF(OR(A1020&amp;""="",H1020="تم التسليم",NOT(ISNUMBER(G1020))),"",'الإعدادات'!$B$4-G1020)</f>
        <v/>
      </c>
      <c r="O1020" s="6">
        <f>IF(A1020&amp;""="","",IF(NOT(ISNUMBER(K1020)),"خدمة غير مسعّرة",IF(H1020="تم التسليم",IF(M1020&gt;0,"مسلّم وعليه متبقي",""),IF(N1020="","",IF(H1020="جاهز",IF(N1020&gt;='الإعدادات'!$B$5,"متأخر الاستلام",""),IF(N1020&gt;0,"متأخر الغسيل",""))))))</f>
        <v/>
      </c>
      <c r="P1020" s="18">
        <f>IF(O1020="متأخر الاستلام",COUNTIFS($O$6:$O$1505,"متأخر الاستلام",$N$6:$N$1505,"&gt;"&amp;N1020)+COUNTIFS($O$6:O1020,"متأخر الاستلام",$N$6:N1020,N1020),"")</f>
        <v/>
      </c>
    </row>
    <row r="1021">
      <c r="A1021" s="5" t="n"/>
      <c r="B1021" s="13" t="n"/>
      <c r="C1021" s="5" t="n"/>
      <c r="D1021" s="20" t="n"/>
      <c r="E1021" s="5" t="n"/>
      <c r="F1021" s="14" t="n"/>
      <c r="G1021" s="13" t="n"/>
      <c r="H1021" s="5" t="n"/>
      <c r="I1021" s="17" t="n"/>
      <c r="J1021" s="5" t="n"/>
      <c r="K1021" s="19">
        <f>IF(A1021&amp;""="","",IFERROR(INDEX('الخدمات'!$B$6:$B$55,MATCH(E1021&amp;"",'الخدمات'!$A$6:$A$55,0)),"غير مسعّرة"))</f>
        <v/>
      </c>
      <c r="L1021" s="19">
        <f>IF(ISNUMBER(K1021),ROUND(N(F1021)*K1021,2),"")</f>
        <v/>
      </c>
      <c r="M1021" s="19">
        <f>IF(L1021="","",ROUND(L1021-N(I1021),2))</f>
        <v/>
      </c>
      <c r="N1021" s="18">
        <f>IF(OR(A1021&amp;""="",H1021="تم التسليم",NOT(ISNUMBER(G1021))),"",'الإعدادات'!$B$4-G1021)</f>
        <v/>
      </c>
      <c r="O1021" s="6">
        <f>IF(A1021&amp;""="","",IF(NOT(ISNUMBER(K1021)),"خدمة غير مسعّرة",IF(H1021="تم التسليم",IF(M1021&gt;0,"مسلّم وعليه متبقي",""),IF(N1021="","",IF(H1021="جاهز",IF(N1021&gt;='الإعدادات'!$B$5,"متأخر الاستلام",""),IF(N1021&gt;0,"متأخر الغسيل",""))))))</f>
        <v/>
      </c>
      <c r="P1021" s="18">
        <f>IF(O1021="متأخر الاستلام",COUNTIFS($O$6:$O$1505,"متأخر الاستلام",$N$6:$N$1505,"&gt;"&amp;N1021)+COUNTIFS($O$6:O1021,"متأخر الاستلام",$N$6:N1021,N1021),"")</f>
        <v/>
      </c>
    </row>
    <row r="1022">
      <c r="A1022" s="5" t="n"/>
      <c r="B1022" s="13" t="n"/>
      <c r="C1022" s="5" t="n"/>
      <c r="D1022" s="20" t="n"/>
      <c r="E1022" s="5" t="n"/>
      <c r="F1022" s="14" t="n"/>
      <c r="G1022" s="13" t="n"/>
      <c r="H1022" s="5" t="n"/>
      <c r="I1022" s="17" t="n"/>
      <c r="J1022" s="5" t="n"/>
      <c r="K1022" s="19">
        <f>IF(A1022&amp;""="","",IFERROR(INDEX('الخدمات'!$B$6:$B$55,MATCH(E1022&amp;"",'الخدمات'!$A$6:$A$55,0)),"غير مسعّرة"))</f>
        <v/>
      </c>
      <c r="L1022" s="19">
        <f>IF(ISNUMBER(K1022),ROUND(N(F1022)*K1022,2),"")</f>
        <v/>
      </c>
      <c r="M1022" s="19">
        <f>IF(L1022="","",ROUND(L1022-N(I1022),2))</f>
        <v/>
      </c>
      <c r="N1022" s="18">
        <f>IF(OR(A1022&amp;""="",H1022="تم التسليم",NOT(ISNUMBER(G1022))),"",'الإعدادات'!$B$4-G1022)</f>
        <v/>
      </c>
      <c r="O1022" s="6">
        <f>IF(A1022&amp;""="","",IF(NOT(ISNUMBER(K1022)),"خدمة غير مسعّرة",IF(H1022="تم التسليم",IF(M1022&gt;0,"مسلّم وعليه متبقي",""),IF(N1022="","",IF(H1022="جاهز",IF(N1022&gt;='الإعدادات'!$B$5,"متأخر الاستلام",""),IF(N1022&gt;0,"متأخر الغسيل",""))))))</f>
        <v/>
      </c>
      <c r="P1022" s="18">
        <f>IF(O1022="متأخر الاستلام",COUNTIFS($O$6:$O$1505,"متأخر الاستلام",$N$6:$N$1505,"&gt;"&amp;N1022)+COUNTIFS($O$6:O1022,"متأخر الاستلام",$N$6:N1022,N1022),"")</f>
        <v/>
      </c>
    </row>
    <row r="1023">
      <c r="A1023" s="5" t="n"/>
      <c r="B1023" s="13" t="n"/>
      <c r="C1023" s="5" t="n"/>
      <c r="D1023" s="20" t="n"/>
      <c r="E1023" s="5" t="n"/>
      <c r="F1023" s="14" t="n"/>
      <c r="G1023" s="13" t="n"/>
      <c r="H1023" s="5" t="n"/>
      <c r="I1023" s="17" t="n"/>
      <c r="J1023" s="5" t="n"/>
      <c r="K1023" s="19">
        <f>IF(A1023&amp;""="","",IFERROR(INDEX('الخدمات'!$B$6:$B$55,MATCH(E1023&amp;"",'الخدمات'!$A$6:$A$55,0)),"غير مسعّرة"))</f>
        <v/>
      </c>
      <c r="L1023" s="19">
        <f>IF(ISNUMBER(K1023),ROUND(N(F1023)*K1023,2),"")</f>
        <v/>
      </c>
      <c r="M1023" s="19">
        <f>IF(L1023="","",ROUND(L1023-N(I1023),2))</f>
        <v/>
      </c>
      <c r="N1023" s="18">
        <f>IF(OR(A1023&amp;""="",H1023="تم التسليم",NOT(ISNUMBER(G1023))),"",'الإعدادات'!$B$4-G1023)</f>
        <v/>
      </c>
      <c r="O1023" s="6">
        <f>IF(A1023&amp;""="","",IF(NOT(ISNUMBER(K1023)),"خدمة غير مسعّرة",IF(H1023="تم التسليم",IF(M1023&gt;0,"مسلّم وعليه متبقي",""),IF(N1023="","",IF(H1023="جاهز",IF(N1023&gt;='الإعدادات'!$B$5,"متأخر الاستلام",""),IF(N1023&gt;0,"متأخر الغسيل",""))))))</f>
        <v/>
      </c>
      <c r="P1023" s="18">
        <f>IF(O1023="متأخر الاستلام",COUNTIFS($O$6:$O$1505,"متأخر الاستلام",$N$6:$N$1505,"&gt;"&amp;N1023)+COUNTIFS($O$6:O1023,"متأخر الاستلام",$N$6:N1023,N1023),"")</f>
        <v/>
      </c>
    </row>
    <row r="1024">
      <c r="A1024" s="5" t="n"/>
      <c r="B1024" s="13" t="n"/>
      <c r="C1024" s="5" t="n"/>
      <c r="D1024" s="20" t="n"/>
      <c r="E1024" s="5" t="n"/>
      <c r="F1024" s="14" t="n"/>
      <c r="G1024" s="13" t="n"/>
      <c r="H1024" s="5" t="n"/>
      <c r="I1024" s="17" t="n"/>
      <c r="J1024" s="5" t="n"/>
      <c r="K1024" s="19">
        <f>IF(A1024&amp;""="","",IFERROR(INDEX('الخدمات'!$B$6:$B$55,MATCH(E1024&amp;"",'الخدمات'!$A$6:$A$55,0)),"غير مسعّرة"))</f>
        <v/>
      </c>
      <c r="L1024" s="19">
        <f>IF(ISNUMBER(K1024),ROUND(N(F1024)*K1024,2),"")</f>
        <v/>
      </c>
      <c r="M1024" s="19">
        <f>IF(L1024="","",ROUND(L1024-N(I1024),2))</f>
        <v/>
      </c>
      <c r="N1024" s="18">
        <f>IF(OR(A1024&amp;""="",H1024="تم التسليم",NOT(ISNUMBER(G1024))),"",'الإعدادات'!$B$4-G1024)</f>
        <v/>
      </c>
      <c r="O1024" s="6">
        <f>IF(A1024&amp;""="","",IF(NOT(ISNUMBER(K1024)),"خدمة غير مسعّرة",IF(H1024="تم التسليم",IF(M1024&gt;0,"مسلّم وعليه متبقي",""),IF(N1024="","",IF(H1024="جاهز",IF(N1024&gt;='الإعدادات'!$B$5,"متأخر الاستلام",""),IF(N1024&gt;0,"متأخر الغسيل",""))))))</f>
        <v/>
      </c>
      <c r="P1024" s="18">
        <f>IF(O1024="متأخر الاستلام",COUNTIFS($O$6:$O$1505,"متأخر الاستلام",$N$6:$N$1505,"&gt;"&amp;N1024)+COUNTIFS($O$6:O1024,"متأخر الاستلام",$N$6:N1024,N1024),"")</f>
        <v/>
      </c>
    </row>
    <row r="1025">
      <c r="A1025" s="5" t="n"/>
      <c r="B1025" s="13" t="n"/>
      <c r="C1025" s="5" t="n"/>
      <c r="D1025" s="20" t="n"/>
      <c r="E1025" s="5" t="n"/>
      <c r="F1025" s="14" t="n"/>
      <c r="G1025" s="13" t="n"/>
      <c r="H1025" s="5" t="n"/>
      <c r="I1025" s="17" t="n"/>
      <c r="J1025" s="5" t="n"/>
      <c r="K1025" s="19">
        <f>IF(A1025&amp;""="","",IFERROR(INDEX('الخدمات'!$B$6:$B$55,MATCH(E1025&amp;"",'الخدمات'!$A$6:$A$55,0)),"غير مسعّرة"))</f>
        <v/>
      </c>
      <c r="L1025" s="19">
        <f>IF(ISNUMBER(K1025),ROUND(N(F1025)*K1025,2),"")</f>
        <v/>
      </c>
      <c r="M1025" s="19">
        <f>IF(L1025="","",ROUND(L1025-N(I1025),2))</f>
        <v/>
      </c>
      <c r="N1025" s="18">
        <f>IF(OR(A1025&amp;""="",H1025="تم التسليم",NOT(ISNUMBER(G1025))),"",'الإعدادات'!$B$4-G1025)</f>
        <v/>
      </c>
      <c r="O1025" s="6">
        <f>IF(A1025&amp;""="","",IF(NOT(ISNUMBER(K1025)),"خدمة غير مسعّرة",IF(H1025="تم التسليم",IF(M1025&gt;0,"مسلّم وعليه متبقي",""),IF(N1025="","",IF(H1025="جاهز",IF(N1025&gt;='الإعدادات'!$B$5,"متأخر الاستلام",""),IF(N1025&gt;0,"متأخر الغسيل",""))))))</f>
        <v/>
      </c>
      <c r="P1025" s="18">
        <f>IF(O1025="متأخر الاستلام",COUNTIFS($O$6:$O$1505,"متأخر الاستلام",$N$6:$N$1505,"&gt;"&amp;N1025)+COUNTIFS($O$6:O1025,"متأخر الاستلام",$N$6:N1025,N1025),"")</f>
        <v/>
      </c>
    </row>
    <row r="1026">
      <c r="A1026" s="5" t="n"/>
      <c r="B1026" s="13" t="n"/>
      <c r="C1026" s="5" t="n"/>
      <c r="D1026" s="20" t="n"/>
      <c r="E1026" s="5" t="n"/>
      <c r="F1026" s="14" t="n"/>
      <c r="G1026" s="13" t="n"/>
      <c r="H1026" s="5" t="n"/>
      <c r="I1026" s="17" t="n"/>
      <c r="J1026" s="5" t="n"/>
      <c r="K1026" s="19">
        <f>IF(A1026&amp;""="","",IFERROR(INDEX('الخدمات'!$B$6:$B$55,MATCH(E1026&amp;"",'الخدمات'!$A$6:$A$55,0)),"غير مسعّرة"))</f>
        <v/>
      </c>
      <c r="L1026" s="19">
        <f>IF(ISNUMBER(K1026),ROUND(N(F1026)*K1026,2),"")</f>
        <v/>
      </c>
      <c r="M1026" s="19">
        <f>IF(L1026="","",ROUND(L1026-N(I1026),2))</f>
        <v/>
      </c>
      <c r="N1026" s="18">
        <f>IF(OR(A1026&amp;""="",H1026="تم التسليم",NOT(ISNUMBER(G1026))),"",'الإعدادات'!$B$4-G1026)</f>
        <v/>
      </c>
      <c r="O1026" s="6">
        <f>IF(A1026&amp;""="","",IF(NOT(ISNUMBER(K1026)),"خدمة غير مسعّرة",IF(H1026="تم التسليم",IF(M1026&gt;0,"مسلّم وعليه متبقي",""),IF(N1026="","",IF(H1026="جاهز",IF(N1026&gt;='الإعدادات'!$B$5,"متأخر الاستلام",""),IF(N1026&gt;0,"متأخر الغسيل",""))))))</f>
        <v/>
      </c>
      <c r="P1026" s="18">
        <f>IF(O1026="متأخر الاستلام",COUNTIFS($O$6:$O$1505,"متأخر الاستلام",$N$6:$N$1505,"&gt;"&amp;N1026)+COUNTIFS($O$6:O1026,"متأخر الاستلام",$N$6:N1026,N1026),"")</f>
        <v/>
      </c>
    </row>
    <row r="1027">
      <c r="A1027" s="5" t="n"/>
      <c r="B1027" s="13" t="n"/>
      <c r="C1027" s="5" t="n"/>
      <c r="D1027" s="20" t="n"/>
      <c r="E1027" s="5" t="n"/>
      <c r="F1027" s="14" t="n"/>
      <c r="G1027" s="13" t="n"/>
      <c r="H1027" s="5" t="n"/>
      <c r="I1027" s="17" t="n"/>
      <c r="J1027" s="5" t="n"/>
      <c r="K1027" s="19">
        <f>IF(A1027&amp;""="","",IFERROR(INDEX('الخدمات'!$B$6:$B$55,MATCH(E1027&amp;"",'الخدمات'!$A$6:$A$55,0)),"غير مسعّرة"))</f>
        <v/>
      </c>
      <c r="L1027" s="19">
        <f>IF(ISNUMBER(K1027),ROUND(N(F1027)*K1027,2),"")</f>
        <v/>
      </c>
      <c r="M1027" s="19">
        <f>IF(L1027="","",ROUND(L1027-N(I1027),2))</f>
        <v/>
      </c>
      <c r="N1027" s="18">
        <f>IF(OR(A1027&amp;""="",H1027="تم التسليم",NOT(ISNUMBER(G1027))),"",'الإعدادات'!$B$4-G1027)</f>
        <v/>
      </c>
      <c r="O1027" s="6">
        <f>IF(A1027&amp;""="","",IF(NOT(ISNUMBER(K1027)),"خدمة غير مسعّرة",IF(H1027="تم التسليم",IF(M1027&gt;0,"مسلّم وعليه متبقي",""),IF(N1027="","",IF(H1027="جاهز",IF(N1027&gt;='الإعدادات'!$B$5,"متأخر الاستلام",""),IF(N1027&gt;0,"متأخر الغسيل",""))))))</f>
        <v/>
      </c>
      <c r="P1027" s="18">
        <f>IF(O1027="متأخر الاستلام",COUNTIFS($O$6:$O$1505,"متأخر الاستلام",$N$6:$N$1505,"&gt;"&amp;N1027)+COUNTIFS($O$6:O1027,"متأخر الاستلام",$N$6:N1027,N1027),"")</f>
        <v/>
      </c>
    </row>
    <row r="1028">
      <c r="A1028" s="5" t="n"/>
      <c r="B1028" s="13" t="n"/>
      <c r="C1028" s="5" t="n"/>
      <c r="D1028" s="20" t="n"/>
      <c r="E1028" s="5" t="n"/>
      <c r="F1028" s="14" t="n"/>
      <c r="G1028" s="13" t="n"/>
      <c r="H1028" s="5" t="n"/>
      <c r="I1028" s="17" t="n"/>
      <c r="J1028" s="5" t="n"/>
      <c r="K1028" s="19">
        <f>IF(A1028&amp;""="","",IFERROR(INDEX('الخدمات'!$B$6:$B$55,MATCH(E1028&amp;"",'الخدمات'!$A$6:$A$55,0)),"غير مسعّرة"))</f>
        <v/>
      </c>
      <c r="L1028" s="19">
        <f>IF(ISNUMBER(K1028),ROUND(N(F1028)*K1028,2),"")</f>
        <v/>
      </c>
      <c r="M1028" s="19">
        <f>IF(L1028="","",ROUND(L1028-N(I1028),2))</f>
        <v/>
      </c>
      <c r="N1028" s="18">
        <f>IF(OR(A1028&amp;""="",H1028="تم التسليم",NOT(ISNUMBER(G1028))),"",'الإعدادات'!$B$4-G1028)</f>
        <v/>
      </c>
      <c r="O1028" s="6">
        <f>IF(A1028&amp;""="","",IF(NOT(ISNUMBER(K1028)),"خدمة غير مسعّرة",IF(H1028="تم التسليم",IF(M1028&gt;0,"مسلّم وعليه متبقي",""),IF(N1028="","",IF(H1028="جاهز",IF(N1028&gt;='الإعدادات'!$B$5,"متأخر الاستلام",""),IF(N1028&gt;0,"متأخر الغسيل",""))))))</f>
        <v/>
      </c>
      <c r="P1028" s="18">
        <f>IF(O1028="متأخر الاستلام",COUNTIFS($O$6:$O$1505,"متأخر الاستلام",$N$6:$N$1505,"&gt;"&amp;N1028)+COUNTIFS($O$6:O1028,"متأخر الاستلام",$N$6:N1028,N1028),"")</f>
        <v/>
      </c>
    </row>
    <row r="1029">
      <c r="A1029" s="5" t="n"/>
      <c r="B1029" s="13" t="n"/>
      <c r="C1029" s="5" t="n"/>
      <c r="D1029" s="20" t="n"/>
      <c r="E1029" s="5" t="n"/>
      <c r="F1029" s="14" t="n"/>
      <c r="G1029" s="13" t="n"/>
      <c r="H1029" s="5" t="n"/>
      <c r="I1029" s="17" t="n"/>
      <c r="J1029" s="5" t="n"/>
      <c r="K1029" s="19">
        <f>IF(A1029&amp;""="","",IFERROR(INDEX('الخدمات'!$B$6:$B$55,MATCH(E1029&amp;"",'الخدمات'!$A$6:$A$55,0)),"غير مسعّرة"))</f>
        <v/>
      </c>
      <c r="L1029" s="19">
        <f>IF(ISNUMBER(K1029),ROUND(N(F1029)*K1029,2),"")</f>
        <v/>
      </c>
      <c r="M1029" s="19">
        <f>IF(L1029="","",ROUND(L1029-N(I1029),2))</f>
        <v/>
      </c>
      <c r="N1029" s="18">
        <f>IF(OR(A1029&amp;""="",H1029="تم التسليم",NOT(ISNUMBER(G1029))),"",'الإعدادات'!$B$4-G1029)</f>
        <v/>
      </c>
      <c r="O1029" s="6">
        <f>IF(A1029&amp;""="","",IF(NOT(ISNUMBER(K1029)),"خدمة غير مسعّرة",IF(H1029="تم التسليم",IF(M1029&gt;0,"مسلّم وعليه متبقي",""),IF(N1029="","",IF(H1029="جاهز",IF(N1029&gt;='الإعدادات'!$B$5,"متأخر الاستلام",""),IF(N1029&gt;0,"متأخر الغسيل",""))))))</f>
        <v/>
      </c>
      <c r="P1029" s="18">
        <f>IF(O1029="متأخر الاستلام",COUNTIFS($O$6:$O$1505,"متأخر الاستلام",$N$6:$N$1505,"&gt;"&amp;N1029)+COUNTIFS($O$6:O1029,"متأخر الاستلام",$N$6:N1029,N1029),"")</f>
        <v/>
      </c>
    </row>
    <row r="1030">
      <c r="A1030" s="5" t="n"/>
      <c r="B1030" s="13" t="n"/>
      <c r="C1030" s="5" t="n"/>
      <c r="D1030" s="20" t="n"/>
      <c r="E1030" s="5" t="n"/>
      <c r="F1030" s="14" t="n"/>
      <c r="G1030" s="13" t="n"/>
      <c r="H1030" s="5" t="n"/>
      <c r="I1030" s="17" t="n"/>
      <c r="J1030" s="5" t="n"/>
      <c r="K1030" s="19">
        <f>IF(A1030&amp;""="","",IFERROR(INDEX('الخدمات'!$B$6:$B$55,MATCH(E1030&amp;"",'الخدمات'!$A$6:$A$55,0)),"غير مسعّرة"))</f>
        <v/>
      </c>
      <c r="L1030" s="19">
        <f>IF(ISNUMBER(K1030),ROUND(N(F1030)*K1030,2),"")</f>
        <v/>
      </c>
      <c r="M1030" s="19">
        <f>IF(L1030="","",ROUND(L1030-N(I1030),2))</f>
        <v/>
      </c>
      <c r="N1030" s="18">
        <f>IF(OR(A1030&amp;""="",H1030="تم التسليم",NOT(ISNUMBER(G1030))),"",'الإعدادات'!$B$4-G1030)</f>
        <v/>
      </c>
      <c r="O1030" s="6">
        <f>IF(A1030&amp;""="","",IF(NOT(ISNUMBER(K1030)),"خدمة غير مسعّرة",IF(H1030="تم التسليم",IF(M1030&gt;0,"مسلّم وعليه متبقي",""),IF(N1030="","",IF(H1030="جاهز",IF(N1030&gt;='الإعدادات'!$B$5,"متأخر الاستلام",""),IF(N1030&gt;0,"متأخر الغسيل",""))))))</f>
        <v/>
      </c>
      <c r="P1030" s="18">
        <f>IF(O1030="متأخر الاستلام",COUNTIFS($O$6:$O$1505,"متأخر الاستلام",$N$6:$N$1505,"&gt;"&amp;N1030)+COUNTIFS($O$6:O1030,"متأخر الاستلام",$N$6:N1030,N1030),"")</f>
        <v/>
      </c>
    </row>
    <row r="1031">
      <c r="A1031" s="5" t="n"/>
      <c r="B1031" s="13" t="n"/>
      <c r="C1031" s="5" t="n"/>
      <c r="D1031" s="20" t="n"/>
      <c r="E1031" s="5" t="n"/>
      <c r="F1031" s="14" t="n"/>
      <c r="G1031" s="13" t="n"/>
      <c r="H1031" s="5" t="n"/>
      <c r="I1031" s="17" t="n"/>
      <c r="J1031" s="5" t="n"/>
      <c r="K1031" s="19">
        <f>IF(A1031&amp;""="","",IFERROR(INDEX('الخدمات'!$B$6:$B$55,MATCH(E1031&amp;"",'الخدمات'!$A$6:$A$55,0)),"غير مسعّرة"))</f>
        <v/>
      </c>
      <c r="L1031" s="19">
        <f>IF(ISNUMBER(K1031),ROUND(N(F1031)*K1031,2),"")</f>
        <v/>
      </c>
      <c r="M1031" s="19">
        <f>IF(L1031="","",ROUND(L1031-N(I1031),2))</f>
        <v/>
      </c>
      <c r="N1031" s="18">
        <f>IF(OR(A1031&amp;""="",H1031="تم التسليم",NOT(ISNUMBER(G1031))),"",'الإعدادات'!$B$4-G1031)</f>
        <v/>
      </c>
      <c r="O1031" s="6">
        <f>IF(A1031&amp;""="","",IF(NOT(ISNUMBER(K1031)),"خدمة غير مسعّرة",IF(H1031="تم التسليم",IF(M1031&gt;0,"مسلّم وعليه متبقي",""),IF(N1031="","",IF(H1031="جاهز",IF(N1031&gt;='الإعدادات'!$B$5,"متأخر الاستلام",""),IF(N1031&gt;0,"متأخر الغسيل",""))))))</f>
        <v/>
      </c>
      <c r="P1031" s="18">
        <f>IF(O1031="متأخر الاستلام",COUNTIFS($O$6:$O$1505,"متأخر الاستلام",$N$6:$N$1505,"&gt;"&amp;N1031)+COUNTIFS($O$6:O1031,"متأخر الاستلام",$N$6:N1031,N1031),"")</f>
        <v/>
      </c>
    </row>
    <row r="1032">
      <c r="A1032" s="5" t="n"/>
      <c r="B1032" s="13" t="n"/>
      <c r="C1032" s="5" t="n"/>
      <c r="D1032" s="20" t="n"/>
      <c r="E1032" s="5" t="n"/>
      <c r="F1032" s="14" t="n"/>
      <c r="G1032" s="13" t="n"/>
      <c r="H1032" s="5" t="n"/>
      <c r="I1032" s="17" t="n"/>
      <c r="J1032" s="5" t="n"/>
      <c r="K1032" s="19">
        <f>IF(A1032&amp;""="","",IFERROR(INDEX('الخدمات'!$B$6:$B$55,MATCH(E1032&amp;"",'الخدمات'!$A$6:$A$55,0)),"غير مسعّرة"))</f>
        <v/>
      </c>
      <c r="L1032" s="19">
        <f>IF(ISNUMBER(K1032),ROUND(N(F1032)*K1032,2),"")</f>
        <v/>
      </c>
      <c r="M1032" s="19">
        <f>IF(L1032="","",ROUND(L1032-N(I1032),2))</f>
        <v/>
      </c>
      <c r="N1032" s="18">
        <f>IF(OR(A1032&amp;""="",H1032="تم التسليم",NOT(ISNUMBER(G1032))),"",'الإعدادات'!$B$4-G1032)</f>
        <v/>
      </c>
      <c r="O1032" s="6">
        <f>IF(A1032&amp;""="","",IF(NOT(ISNUMBER(K1032)),"خدمة غير مسعّرة",IF(H1032="تم التسليم",IF(M1032&gt;0,"مسلّم وعليه متبقي",""),IF(N1032="","",IF(H1032="جاهز",IF(N1032&gt;='الإعدادات'!$B$5,"متأخر الاستلام",""),IF(N1032&gt;0,"متأخر الغسيل",""))))))</f>
        <v/>
      </c>
      <c r="P1032" s="18">
        <f>IF(O1032="متأخر الاستلام",COUNTIFS($O$6:$O$1505,"متأخر الاستلام",$N$6:$N$1505,"&gt;"&amp;N1032)+COUNTIFS($O$6:O1032,"متأخر الاستلام",$N$6:N1032,N1032),"")</f>
        <v/>
      </c>
    </row>
    <row r="1033">
      <c r="A1033" s="5" t="n"/>
      <c r="B1033" s="13" t="n"/>
      <c r="C1033" s="5" t="n"/>
      <c r="D1033" s="20" t="n"/>
      <c r="E1033" s="5" t="n"/>
      <c r="F1033" s="14" t="n"/>
      <c r="G1033" s="13" t="n"/>
      <c r="H1033" s="5" t="n"/>
      <c r="I1033" s="17" t="n"/>
      <c r="J1033" s="5" t="n"/>
      <c r="K1033" s="19">
        <f>IF(A1033&amp;""="","",IFERROR(INDEX('الخدمات'!$B$6:$B$55,MATCH(E1033&amp;"",'الخدمات'!$A$6:$A$55,0)),"غير مسعّرة"))</f>
        <v/>
      </c>
      <c r="L1033" s="19">
        <f>IF(ISNUMBER(K1033),ROUND(N(F1033)*K1033,2),"")</f>
        <v/>
      </c>
      <c r="M1033" s="19">
        <f>IF(L1033="","",ROUND(L1033-N(I1033),2))</f>
        <v/>
      </c>
      <c r="N1033" s="18">
        <f>IF(OR(A1033&amp;""="",H1033="تم التسليم",NOT(ISNUMBER(G1033))),"",'الإعدادات'!$B$4-G1033)</f>
        <v/>
      </c>
      <c r="O1033" s="6">
        <f>IF(A1033&amp;""="","",IF(NOT(ISNUMBER(K1033)),"خدمة غير مسعّرة",IF(H1033="تم التسليم",IF(M1033&gt;0,"مسلّم وعليه متبقي",""),IF(N1033="","",IF(H1033="جاهز",IF(N1033&gt;='الإعدادات'!$B$5,"متأخر الاستلام",""),IF(N1033&gt;0,"متأخر الغسيل",""))))))</f>
        <v/>
      </c>
      <c r="P1033" s="18">
        <f>IF(O1033="متأخر الاستلام",COUNTIFS($O$6:$O$1505,"متأخر الاستلام",$N$6:$N$1505,"&gt;"&amp;N1033)+COUNTIFS($O$6:O1033,"متأخر الاستلام",$N$6:N1033,N1033),"")</f>
        <v/>
      </c>
    </row>
    <row r="1034">
      <c r="A1034" s="5" t="n"/>
      <c r="B1034" s="13" t="n"/>
      <c r="C1034" s="5" t="n"/>
      <c r="D1034" s="20" t="n"/>
      <c r="E1034" s="5" t="n"/>
      <c r="F1034" s="14" t="n"/>
      <c r="G1034" s="13" t="n"/>
      <c r="H1034" s="5" t="n"/>
      <c r="I1034" s="17" t="n"/>
      <c r="J1034" s="5" t="n"/>
      <c r="K1034" s="19">
        <f>IF(A1034&amp;""="","",IFERROR(INDEX('الخدمات'!$B$6:$B$55,MATCH(E1034&amp;"",'الخدمات'!$A$6:$A$55,0)),"غير مسعّرة"))</f>
        <v/>
      </c>
      <c r="L1034" s="19">
        <f>IF(ISNUMBER(K1034),ROUND(N(F1034)*K1034,2),"")</f>
        <v/>
      </c>
      <c r="M1034" s="19">
        <f>IF(L1034="","",ROUND(L1034-N(I1034),2))</f>
        <v/>
      </c>
      <c r="N1034" s="18">
        <f>IF(OR(A1034&amp;""="",H1034="تم التسليم",NOT(ISNUMBER(G1034))),"",'الإعدادات'!$B$4-G1034)</f>
        <v/>
      </c>
      <c r="O1034" s="6">
        <f>IF(A1034&amp;""="","",IF(NOT(ISNUMBER(K1034)),"خدمة غير مسعّرة",IF(H1034="تم التسليم",IF(M1034&gt;0,"مسلّم وعليه متبقي",""),IF(N1034="","",IF(H1034="جاهز",IF(N1034&gt;='الإعدادات'!$B$5,"متأخر الاستلام",""),IF(N1034&gt;0,"متأخر الغسيل",""))))))</f>
        <v/>
      </c>
      <c r="P1034" s="18">
        <f>IF(O1034="متأخر الاستلام",COUNTIFS($O$6:$O$1505,"متأخر الاستلام",$N$6:$N$1505,"&gt;"&amp;N1034)+COUNTIFS($O$6:O1034,"متأخر الاستلام",$N$6:N1034,N1034),"")</f>
        <v/>
      </c>
    </row>
    <row r="1035">
      <c r="A1035" s="5" t="n"/>
      <c r="B1035" s="13" t="n"/>
      <c r="C1035" s="5" t="n"/>
      <c r="D1035" s="20" t="n"/>
      <c r="E1035" s="5" t="n"/>
      <c r="F1035" s="14" t="n"/>
      <c r="G1035" s="13" t="n"/>
      <c r="H1035" s="5" t="n"/>
      <c r="I1035" s="17" t="n"/>
      <c r="J1035" s="5" t="n"/>
      <c r="K1035" s="19">
        <f>IF(A1035&amp;""="","",IFERROR(INDEX('الخدمات'!$B$6:$B$55,MATCH(E1035&amp;"",'الخدمات'!$A$6:$A$55,0)),"غير مسعّرة"))</f>
        <v/>
      </c>
      <c r="L1035" s="19">
        <f>IF(ISNUMBER(K1035),ROUND(N(F1035)*K1035,2),"")</f>
        <v/>
      </c>
      <c r="M1035" s="19">
        <f>IF(L1035="","",ROUND(L1035-N(I1035),2))</f>
        <v/>
      </c>
      <c r="N1035" s="18">
        <f>IF(OR(A1035&amp;""="",H1035="تم التسليم",NOT(ISNUMBER(G1035))),"",'الإعدادات'!$B$4-G1035)</f>
        <v/>
      </c>
      <c r="O1035" s="6">
        <f>IF(A1035&amp;""="","",IF(NOT(ISNUMBER(K1035)),"خدمة غير مسعّرة",IF(H1035="تم التسليم",IF(M1035&gt;0,"مسلّم وعليه متبقي",""),IF(N1035="","",IF(H1035="جاهز",IF(N1035&gt;='الإعدادات'!$B$5,"متأخر الاستلام",""),IF(N1035&gt;0,"متأخر الغسيل",""))))))</f>
        <v/>
      </c>
      <c r="P1035" s="18">
        <f>IF(O1035="متأخر الاستلام",COUNTIFS($O$6:$O$1505,"متأخر الاستلام",$N$6:$N$1505,"&gt;"&amp;N1035)+COUNTIFS($O$6:O1035,"متأخر الاستلام",$N$6:N1035,N1035),"")</f>
        <v/>
      </c>
    </row>
    <row r="1036">
      <c r="A1036" s="5" t="n"/>
      <c r="B1036" s="13" t="n"/>
      <c r="C1036" s="5" t="n"/>
      <c r="D1036" s="20" t="n"/>
      <c r="E1036" s="5" t="n"/>
      <c r="F1036" s="14" t="n"/>
      <c r="G1036" s="13" t="n"/>
      <c r="H1036" s="5" t="n"/>
      <c r="I1036" s="17" t="n"/>
      <c r="J1036" s="5" t="n"/>
      <c r="K1036" s="19">
        <f>IF(A1036&amp;""="","",IFERROR(INDEX('الخدمات'!$B$6:$B$55,MATCH(E1036&amp;"",'الخدمات'!$A$6:$A$55,0)),"غير مسعّرة"))</f>
        <v/>
      </c>
      <c r="L1036" s="19">
        <f>IF(ISNUMBER(K1036),ROUND(N(F1036)*K1036,2),"")</f>
        <v/>
      </c>
      <c r="M1036" s="19">
        <f>IF(L1036="","",ROUND(L1036-N(I1036),2))</f>
        <v/>
      </c>
      <c r="N1036" s="18">
        <f>IF(OR(A1036&amp;""="",H1036="تم التسليم",NOT(ISNUMBER(G1036))),"",'الإعدادات'!$B$4-G1036)</f>
        <v/>
      </c>
      <c r="O1036" s="6">
        <f>IF(A1036&amp;""="","",IF(NOT(ISNUMBER(K1036)),"خدمة غير مسعّرة",IF(H1036="تم التسليم",IF(M1036&gt;0,"مسلّم وعليه متبقي",""),IF(N1036="","",IF(H1036="جاهز",IF(N1036&gt;='الإعدادات'!$B$5,"متأخر الاستلام",""),IF(N1036&gt;0,"متأخر الغسيل",""))))))</f>
        <v/>
      </c>
      <c r="P1036" s="18">
        <f>IF(O1036="متأخر الاستلام",COUNTIFS($O$6:$O$1505,"متأخر الاستلام",$N$6:$N$1505,"&gt;"&amp;N1036)+COUNTIFS($O$6:O1036,"متأخر الاستلام",$N$6:N1036,N1036),"")</f>
        <v/>
      </c>
    </row>
    <row r="1037">
      <c r="A1037" s="5" t="n"/>
      <c r="B1037" s="13" t="n"/>
      <c r="C1037" s="5" t="n"/>
      <c r="D1037" s="20" t="n"/>
      <c r="E1037" s="5" t="n"/>
      <c r="F1037" s="14" t="n"/>
      <c r="G1037" s="13" t="n"/>
      <c r="H1037" s="5" t="n"/>
      <c r="I1037" s="17" t="n"/>
      <c r="J1037" s="5" t="n"/>
      <c r="K1037" s="19">
        <f>IF(A1037&amp;""="","",IFERROR(INDEX('الخدمات'!$B$6:$B$55,MATCH(E1037&amp;"",'الخدمات'!$A$6:$A$55,0)),"غير مسعّرة"))</f>
        <v/>
      </c>
      <c r="L1037" s="19">
        <f>IF(ISNUMBER(K1037),ROUND(N(F1037)*K1037,2),"")</f>
        <v/>
      </c>
      <c r="M1037" s="19">
        <f>IF(L1037="","",ROUND(L1037-N(I1037),2))</f>
        <v/>
      </c>
      <c r="N1037" s="18">
        <f>IF(OR(A1037&amp;""="",H1037="تم التسليم",NOT(ISNUMBER(G1037))),"",'الإعدادات'!$B$4-G1037)</f>
        <v/>
      </c>
      <c r="O1037" s="6">
        <f>IF(A1037&amp;""="","",IF(NOT(ISNUMBER(K1037)),"خدمة غير مسعّرة",IF(H1037="تم التسليم",IF(M1037&gt;0,"مسلّم وعليه متبقي",""),IF(N1037="","",IF(H1037="جاهز",IF(N1037&gt;='الإعدادات'!$B$5,"متأخر الاستلام",""),IF(N1037&gt;0,"متأخر الغسيل",""))))))</f>
        <v/>
      </c>
      <c r="P1037" s="18">
        <f>IF(O1037="متأخر الاستلام",COUNTIFS($O$6:$O$1505,"متأخر الاستلام",$N$6:$N$1505,"&gt;"&amp;N1037)+COUNTIFS($O$6:O1037,"متأخر الاستلام",$N$6:N1037,N1037),"")</f>
        <v/>
      </c>
    </row>
    <row r="1038">
      <c r="A1038" s="5" t="n"/>
      <c r="B1038" s="13" t="n"/>
      <c r="C1038" s="5" t="n"/>
      <c r="D1038" s="20" t="n"/>
      <c r="E1038" s="5" t="n"/>
      <c r="F1038" s="14" t="n"/>
      <c r="G1038" s="13" t="n"/>
      <c r="H1038" s="5" t="n"/>
      <c r="I1038" s="17" t="n"/>
      <c r="J1038" s="5" t="n"/>
      <c r="K1038" s="19">
        <f>IF(A1038&amp;""="","",IFERROR(INDEX('الخدمات'!$B$6:$B$55,MATCH(E1038&amp;"",'الخدمات'!$A$6:$A$55,0)),"غير مسعّرة"))</f>
        <v/>
      </c>
      <c r="L1038" s="19">
        <f>IF(ISNUMBER(K1038),ROUND(N(F1038)*K1038,2),"")</f>
        <v/>
      </c>
      <c r="M1038" s="19">
        <f>IF(L1038="","",ROUND(L1038-N(I1038),2))</f>
        <v/>
      </c>
      <c r="N1038" s="18">
        <f>IF(OR(A1038&amp;""="",H1038="تم التسليم",NOT(ISNUMBER(G1038))),"",'الإعدادات'!$B$4-G1038)</f>
        <v/>
      </c>
      <c r="O1038" s="6">
        <f>IF(A1038&amp;""="","",IF(NOT(ISNUMBER(K1038)),"خدمة غير مسعّرة",IF(H1038="تم التسليم",IF(M1038&gt;0,"مسلّم وعليه متبقي",""),IF(N1038="","",IF(H1038="جاهز",IF(N1038&gt;='الإعدادات'!$B$5,"متأخر الاستلام",""),IF(N1038&gt;0,"متأخر الغسيل",""))))))</f>
        <v/>
      </c>
      <c r="P1038" s="18">
        <f>IF(O1038="متأخر الاستلام",COUNTIFS($O$6:$O$1505,"متأخر الاستلام",$N$6:$N$1505,"&gt;"&amp;N1038)+COUNTIFS($O$6:O1038,"متأخر الاستلام",$N$6:N1038,N1038),"")</f>
        <v/>
      </c>
    </row>
    <row r="1039">
      <c r="A1039" s="5" t="n"/>
      <c r="B1039" s="13" t="n"/>
      <c r="C1039" s="5" t="n"/>
      <c r="D1039" s="20" t="n"/>
      <c r="E1039" s="5" t="n"/>
      <c r="F1039" s="14" t="n"/>
      <c r="G1039" s="13" t="n"/>
      <c r="H1039" s="5" t="n"/>
      <c r="I1039" s="17" t="n"/>
      <c r="J1039" s="5" t="n"/>
      <c r="K1039" s="19">
        <f>IF(A1039&amp;""="","",IFERROR(INDEX('الخدمات'!$B$6:$B$55,MATCH(E1039&amp;"",'الخدمات'!$A$6:$A$55,0)),"غير مسعّرة"))</f>
        <v/>
      </c>
      <c r="L1039" s="19">
        <f>IF(ISNUMBER(K1039),ROUND(N(F1039)*K1039,2),"")</f>
        <v/>
      </c>
      <c r="M1039" s="19">
        <f>IF(L1039="","",ROUND(L1039-N(I1039),2))</f>
        <v/>
      </c>
      <c r="N1039" s="18">
        <f>IF(OR(A1039&amp;""="",H1039="تم التسليم",NOT(ISNUMBER(G1039))),"",'الإعدادات'!$B$4-G1039)</f>
        <v/>
      </c>
      <c r="O1039" s="6">
        <f>IF(A1039&amp;""="","",IF(NOT(ISNUMBER(K1039)),"خدمة غير مسعّرة",IF(H1039="تم التسليم",IF(M1039&gt;0,"مسلّم وعليه متبقي",""),IF(N1039="","",IF(H1039="جاهز",IF(N1039&gt;='الإعدادات'!$B$5,"متأخر الاستلام",""),IF(N1039&gt;0,"متأخر الغسيل",""))))))</f>
        <v/>
      </c>
      <c r="P1039" s="18">
        <f>IF(O1039="متأخر الاستلام",COUNTIFS($O$6:$O$1505,"متأخر الاستلام",$N$6:$N$1505,"&gt;"&amp;N1039)+COUNTIFS($O$6:O1039,"متأخر الاستلام",$N$6:N1039,N1039),"")</f>
        <v/>
      </c>
    </row>
    <row r="1040">
      <c r="A1040" s="5" t="n"/>
      <c r="B1040" s="13" t="n"/>
      <c r="C1040" s="5" t="n"/>
      <c r="D1040" s="20" t="n"/>
      <c r="E1040" s="5" t="n"/>
      <c r="F1040" s="14" t="n"/>
      <c r="G1040" s="13" t="n"/>
      <c r="H1040" s="5" t="n"/>
      <c r="I1040" s="17" t="n"/>
      <c r="J1040" s="5" t="n"/>
      <c r="K1040" s="19">
        <f>IF(A1040&amp;""="","",IFERROR(INDEX('الخدمات'!$B$6:$B$55,MATCH(E1040&amp;"",'الخدمات'!$A$6:$A$55,0)),"غير مسعّرة"))</f>
        <v/>
      </c>
      <c r="L1040" s="19">
        <f>IF(ISNUMBER(K1040),ROUND(N(F1040)*K1040,2),"")</f>
        <v/>
      </c>
      <c r="M1040" s="19">
        <f>IF(L1040="","",ROUND(L1040-N(I1040),2))</f>
        <v/>
      </c>
      <c r="N1040" s="18">
        <f>IF(OR(A1040&amp;""="",H1040="تم التسليم",NOT(ISNUMBER(G1040))),"",'الإعدادات'!$B$4-G1040)</f>
        <v/>
      </c>
      <c r="O1040" s="6">
        <f>IF(A1040&amp;""="","",IF(NOT(ISNUMBER(K1040)),"خدمة غير مسعّرة",IF(H1040="تم التسليم",IF(M1040&gt;0,"مسلّم وعليه متبقي",""),IF(N1040="","",IF(H1040="جاهز",IF(N1040&gt;='الإعدادات'!$B$5,"متأخر الاستلام",""),IF(N1040&gt;0,"متأخر الغسيل",""))))))</f>
        <v/>
      </c>
      <c r="P1040" s="18">
        <f>IF(O1040="متأخر الاستلام",COUNTIFS($O$6:$O$1505,"متأخر الاستلام",$N$6:$N$1505,"&gt;"&amp;N1040)+COUNTIFS($O$6:O1040,"متأخر الاستلام",$N$6:N1040,N1040),"")</f>
        <v/>
      </c>
    </row>
    <row r="1041">
      <c r="A1041" s="5" t="n"/>
      <c r="B1041" s="13" t="n"/>
      <c r="C1041" s="5" t="n"/>
      <c r="D1041" s="20" t="n"/>
      <c r="E1041" s="5" t="n"/>
      <c r="F1041" s="14" t="n"/>
      <c r="G1041" s="13" t="n"/>
      <c r="H1041" s="5" t="n"/>
      <c r="I1041" s="17" t="n"/>
      <c r="J1041" s="5" t="n"/>
      <c r="K1041" s="19">
        <f>IF(A1041&amp;""="","",IFERROR(INDEX('الخدمات'!$B$6:$B$55,MATCH(E1041&amp;"",'الخدمات'!$A$6:$A$55,0)),"غير مسعّرة"))</f>
        <v/>
      </c>
      <c r="L1041" s="19">
        <f>IF(ISNUMBER(K1041),ROUND(N(F1041)*K1041,2),"")</f>
        <v/>
      </c>
      <c r="M1041" s="19">
        <f>IF(L1041="","",ROUND(L1041-N(I1041),2))</f>
        <v/>
      </c>
      <c r="N1041" s="18">
        <f>IF(OR(A1041&amp;""="",H1041="تم التسليم",NOT(ISNUMBER(G1041))),"",'الإعدادات'!$B$4-G1041)</f>
        <v/>
      </c>
      <c r="O1041" s="6">
        <f>IF(A1041&amp;""="","",IF(NOT(ISNUMBER(K1041)),"خدمة غير مسعّرة",IF(H1041="تم التسليم",IF(M1041&gt;0,"مسلّم وعليه متبقي",""),IF(N1041="","",IF(H1041="جاهز",IF(N1041&gt;='الإعدادات'!$B$5,"متأخر الاستلام",""),IF(N1041&gt;0,"متأخر الغسيل",""))))))</f>
        <v/>
      </c>
      <c r="P1041" s="18">
        <f>IF(O1041="متأخر الاستلام",COUNTIFS($O$6:$O$1505,"متأخر الاستلام",$N$6:$N$1505,"&gt;"&amp;N1041)+COUNTIFS($O$6:O1041,"متأخر الاستلام",$N$6:N1041,N1041),"")</f>
        <v/>
      </c>
    </row>
    <row r="1042">
      <c r="A1042" s="5" t="n"/>
      <c r="B1042" s="13" t="n"/>
      <c r="C1042" s="5" t="n"/>
      <c r="D1042" s="20" t="n"/>
      <c r="E1042" s="5" t="n"/>
      <c r="F1042" s="14" t="n"/>
      <c r="G1042" s="13" t="n"/>
      <c r="H1042" s="5" t="n"/>
      <c r="I1042" s="17" t="n"/>
      <c r="J1042" s="5" t="n"/>
      <c r="K1042" s="19">
        <f>IF(A1042&amp;""="","",IFERROR(INDEX('الخدمات'!$B$6:$B$55,MATCH(E1042&amp;"",'الخدمات'!$A$6:$A$55,0)),"غير مسعّرة"))</f>
        <v/>
      </c>
      <c r="L1042" s="19">
        <f>IF(ISNUMBER(K1042),ROUND(N(F1042)*K1042,2),"")</f>
        <v/>
      </c>
      <c r="M1042" s="19">
        <f>IF(L1042="","",ROUND(L1042-N(I1042),2))</f>
        <v/>
      </c>
      <c r="N1042" s="18">
        <f>IF(OR(A1042&amp;""="",H1042="تم التسليم",NOT(ISNUMBER(G1042))),"",'الإعدادات'!$B$4-G1042)</f>
        <v/>
      </c>
      <c r="O1042" s="6">
        <f>IF(A1042&amp;""="","",IF(NOT(ISNUMBER(K1042)),"خدمة غير مسعّرة",IF(H1042="تم التسليم",IF(M1042&gt;0,"مسلّم وعليه متبقي",""),IF(N1042="","",IF(H1042="جاهز",IF(N1042&gt;='الإعدادات'!$B$5,"متأخر الاستلام",""),IF(N1042&gt;0,"متأخر الغسيل",""))))))</f>
        <v/>
      </c>
      <c r="P1042" s="18">
        <f>IF(O1042="متأخر الاستلام",COUNTIFS($O$6:$O$1505,"متأخر الاستلام",$N$6:$N$1505,"&gt;"&amp;N1042)+COUNTIFS($O$6:O1042,"متأخر الاستلام",$N$6:N1042,N1042),"")</f>
        <v/>
      </c>
    </row>
    <row r="1043">
      <c r="A1043" s="5" t="n"/>
      <c r="B1043" s="13" t="n"/>
      <c r="C1043" s="5" t="n"/>
      <c r="D1043" s="20" t="n"/>
      <c r="E1043" s="5" t="n"/>
      <c r="F1043" s="14" t="n"/>
      <c r="G1043" s="13" t="n"/>
      <c r="H1043" s="5" t="n"/>
      <c r="I1043" s="17" t="n"/>
      <c r="J1043" s="5" t="n"/>
      <c r="K1043" s="19">
        <f>IF(A1043&amp;""="","",IFERROR(INDEX('الخدمات'!$B$6:$B$55,MATCH(E1043&amp;"",'الخدمات'!$A$6:$A$55,0)),"غير مسعّرة"))</f>
        <v/>
      </c>
      <c r="L1043" s="19">
        <f>IF(ISNUMBER(K1043),ROUND(N(F1043)*K1043,2),"")</f>
        <v/>
      </c>
      <c r="M1043" s="19">
        <f>IF(L1043="","",ROUND(L1043-N(I1043),2))</f>
        <v/>
      </c>
      <c r="N1043" s="18">
        <f>IF(OR(A1043&amp;""="",H1043="تم التسليم",NOT(ISNUMBER(G1043))),"",'الإعدادات'!$B$4-G1043)</f>
        <v/>
      </c>
      <c r="O1043" s="6">
        <f>IF(A1043&amp;""="","",IF(NOT(ISNUMBER(K1043)),"خدمة غير مسعّرة",IF(H1043="تم التسليم",IF(M1043&gt;0,"مسلّم وعليه متبقي",""),IF(N1043="","",IF(H1043="جاهز",IF(N1043&gt;='الإعدادات'!$B$5,"متأخر الاستلام",""),IF(N1043&gt;0,"متأخر الغسيل",""))))))</f>
        <v/>
      </c>
      <c r="P1043" s="18">
        <f>IF(O1043="متأخر الاستلام",COUNTIFS($O$6:$O$1505,"متأخر الاستلام",$N$6:$N$1505,"&gt;"&amp;N1043)+COUNTIFS($O$6:O1043,"متأخر الاستلام",$N$6:N1043,N1043),"")</f>
        <v/>
      </c>
    </row>
    <row r="1044">
      <c r="A1044" s="5" t="n"/>
      <c r="B1044" s="13" t="n"/>
      <c r="C1044" s="5" t="n"/>
      <c r="D1044" s="20" t="n"/>
      <c r="E1044" s="5" t="n"/>
      <c r="F1044" s="14" t="n"/>
      <c r="G1044" s="13" t="n"/>
      <c r="H1044" s="5" t="n"/>
      <c r="I1044" s="17" t="n"/>
      <c r="J1044" s="5" t="n"/>
      <c r="K1044" s="19">
        <f>IF(A1044&amp;""="","",IFERROR(INDEX('الخدمات'!$B$6:$B$55,MATCH(E1044&amp;"",'الخدمات'!$A$6:$A$55,0)),"غير مسعّرة"))</f>
        <v/>
      </c>
      <c r="L1044" s="19">
        <f>IF(ISNUMBER(K1044),ROUND(N(F1044)*K1044,2),"")</f>
        <v/>
      </c>
      <c r="M1044" s="19">
        <f>IF(L1044="","",ROUND(L1044-N(I1044),2))</f>
        <v/>
      </c>
      <c r="N1044" s="18">
        <f>IF(OR(A1044&amp;""="",H1044="تم التسليم",NOT(ISNUMBER(G1044))),"",'الإعدادات'!$B$4-G1044)</f>
        <v/>
      </c>
      <c r="O1044" s="6">
        <f>IF(A1044&amp;""="","",IF(NOT(ISNUMBER(K1044)),"خدمة غير مسعّرة",IF(H1044="تم التسليم",IF(M1044&gt;0,"مسلّم وعليه متبقي",""),IF(N1044="","",IF(H1044="جاهز",IF(N1044&gt;='الإعدادات'!$B$5,"متأخر الاستلام",""),IF(N1044&gt;0,"متأخر الغسيل",""))))))</f>
        <v/>
      </c>
      <c r="P1044" s="18">
        <f>IF(O1044="متأخر الاستلام",COUNTIFS($O$6:$O$1505,"متأخر الاستلام",$N$6:$N$1505,"&gt;"&amp;N1044)+COUNTIFS($O$6:O1044,"متأخر الاستلام",$N$6:N1044,N1044),"")</f>
        <v/>
      </c>
    </row>
    <row r="1045">
      <c r="A1045" s="5" t="n"/>
      <c r="B1045" s="13" t="n"/>
      <c r="C1045" s="5" t="n"/>
      <c r="D1045" s="20" t="n"/>
      <c r="E1045" s="5" t="n"/>
      <c r="F1045" s="14" t="n"/>
      <c r="G1045" s="13" t="n"/>
      <c r="H1045" s="5" t="n"/>
      <c r="I1045" s="17" t="n"/>
      <c r="J1045" s="5" t="n"/>
      <c r="K1045" s="19">
        <f>IF(A1045&amp;""="","",IFERROR(INDEX('الخدمات'!$B$6:$B$55,MATCH(E1045&amp;"",'الخدمات'!$A$6:$A$55,0)),"غير مسعّرة"))</f>
        <v/>
      </c>
      <c r="L1045" s="19">
        <f>IF(ISNUMBER(K1045),ROUND(N(F1045)*K1045,2),"")</f>
        <v/>
      </c>
      <c r="M1045" s="19">
        <f>IF(L1045="","",ROUND(L1045-N(I1045),2))</f>
        <v/>
      </c>
      <c r="N1045" s="18">
        <f>IF(OR(A1045&amp;""="",H1045="تم التسليم",NOT(ISNUMBER(G1045))),"",'الإعدادات'!$B$4-G1045)</f>
        <v/>
      </c>
      <c r="O1045" s="6">
        <f>IF(A1045&amp;""="","",IF(NOT(ISNUMBER(K1045)),"خدمة غير مسعّرة",IF(H1045="تم التسليم",IF(M1045&gt;0,"مسلّم وعليه متبقي",""),IF(N1045="","",IF(H1045="جاهز",IF(N1045&gt;='الإعدادات'!$B$5,"متأخر الاستلام",""),IF(N1045&gt;0,"متأخر الغسيل",""))))))</f>
        <v/>
      </c>
      <c r="P1045" s="18">
        <f>IF(O1045="متأخر الاستلام",COUNTIFS($O$6:$O$1505,"متأخر الاستلام",$N$6:$N$1505,"&gt;"&amp;N1045)+COUNTIFS($O$6:O1045,"متأخر الاستلام",$N$6:N1045,N1045),"")</f>
        <v/>
      </c>
    </row>
    <row r="1046">
      <c r="A1046" s="5" t="n"/>
      <c r="B1046" s="13" t="n"/>
      <c r="C1046" s="5" t="n"/>
      <c r="D1046" s="20" t="n"/>
      <c r="E1046" s="5" t="n"/>
      <c r="F1046" s="14" t="n"/>
      <c r="G1046" s="13" t="n"/>
      <c r="H1046" s="5" t="n"/>
      <c r="I1046" s="17" t="n"/>
      <c r="J1046" s="5" t="n"/>
      <c r="K1046" s="19">
        <f>IF(A1046&amp;""="","",IFERROR(INDEX('الخدمات'!$B$6:$B$55,MATCH(E1046&amp;"",'الخدمات'!$A$6:$A$55,0)),"غير مسعّرة"))</f>
        <v/>
      </c>
      <c r="L1046" s="19">
        <f>IF(ISNUMBER(K1046),ROUND(N(F1046)*K1046,2),"")</f>
        <v/>
      </c>
      <c r="M1046" s="19">
        <f>IF(L1046="","",ROUND(L1046-N(I1046),2))</f>
        <v/>
      </c>
      <c r="N1046" s="18">
        <f>IF(OR(A1046&amp;""="",H1046="تم التسليم",NOT(ISNUMBER(G1046))),"",'الإعدادات'!$B$4-G1046)</f>
        <v/>
      </c>
      <c r="O1046" s="6">
        <f>IF(A1046&amp;""="","",IF(NOT(ISNUMBER(K1046)),"خدمة غير مسعّرة",IF(H1046="تم التسليم",IF(M1046&gt;0,"مسلّم وعليه متبقي",""),IF(N1046="","",IF(H1046="جاهز",IF(N1046&gt;='الإعدادات'!$B$5,"متأخر الاستلام",""),IF(N1046&gt;0,"متأخر الغسيل",""))))))</f>
        <v/>
      </c>
      <c r="P1046" s="18">
        <f>IF(O1046="متأخر الاستلام",COUNTIFS($O$6:$O$1505,"متأخر الاستلام",$N$6:$N$1505,"&gt;"&amp;N1046)+COUNTIFS($O$6:O1046,"متأخر الاستلام",$N$6:N1046,N1046),"")</f>
        <v/>
      </c>
    </row>
    <row r="1047">
      <c r="A1047" s="5" t="n"/>
      <c r="B1047" s="13" t="n"/>
      <c r="C1047" s="5" t="n"/>
      <c r="D1047" s="20" t="n"/>
      <c r="E1047" s="5" t="n"/>
      <c r="F1047" s="14" t="n"/>
      <c r="G1047" s="13" t="n"/>
      <c r="H1047" s="5" t="n"/>
      <c r="I1047" s="17" t="n"/>
      <c r="J1047" s="5" t="n"/>
      <c r="K1047" s="19">
        <f>IF(A1047&amp;""="","",IFERROR(INDEX('الخدمات'!$B$6:$B$55,MATCH(E1047&amp;"",'الخدمات'!$A$6:$A$55,0)),"غير مسعّرة"))</f>
        <v/>
      </c>
      <c r="L1047" s="19">
        <f>IF(ISNUMBER(K1047),ROUND(N(F1047)*K1047,2),"")</f>
        <v/>
      </c>
      <c r="M1047" s="19">
        <f>IF(L1047="","",ROUND(L1047-N(I1047),2))</f>
        <v/>
      </c>
      <c r="N1047" s="18">
        <f>IF(OR(A1047&amp;""="",H1047="تم التسليم",NOT(ISNUMBER(G1047))),"",'الإعدادات'!$B$4-G1047)</f>
        <v/>
      </c>
      <c r="O1047" s="6">
        <f>IF(A1047&amp;""="","",IF(NOT(ISNUMBER(K1047)),"خدمة غير مسعّرة",IF(H1047="تم التسليم",IF(M1047&gt;0,"مسلّم وعليه متبقي",""),IF(N1047="","",IF(H1047="جاهز",IF(N1047&gt;='الإعدادات'!$B$5,"متأخر الاستلام",""),IF(N1047&gt;0,"متأخر الغسيل",""))))))</f>
        <v/>
      </c>
      <c r="P1047" s="18">
        <f>IF(O1047="متأخر الاستلام",COUNTIFS($O$6:$O$1505,"متأخر الاستلام",$N$6:$N$1505,"&gt;"&amp;N1047)+COUNTIFS($O$6:O1047,"متأخر الاستلام",$N$6:N1047,N1047),"")</f>
        <v/>
      </c>
    </row>
    <row r="1048">
      <c r="A1048" s="5" t="n"/>
      <c r="B1048" s="13" t="n"/>
      <c r="C1048" s="5" t="n"/>
      <c r="D1048" s="20" t="n"/>
      <c r="E1048" s="5" t="n"/>
      <c r="F1048" s="14" t="n"/>
      <c r="G1048" s="13" t="n"/>
      <c r="H1048" s="5" t="n"/>
      <c r="I1048" s="17" t="n"/>
      <c r="J1048" s="5" t="n"/>
      <c r="K1048" s="19">
        <f>IF(A1048&amp;""="","",IFERROR(INDEX('الخدمات'!$B$6:$B$55,MATCH(E1048&amp;"",'الخدمات'!$A$6:$A$55,0)),"غير مسعّرة"))</f>
        <v/>
      </c>
      <c r="L1048" s="19">
        <f>IF(ISNUMBER(K1048),ROUND(N(F1048)*K1048,2),"")</f>
        <v/>
      </c>
      <c r="M1048" s="19">
        <f>IF(L1048="","",ROUND(L1048-N(I1048),2))</f>
        <v/>
      </c>
      <c r="N1048" s="18">
        <f>IF(OR(A1048&amp;""="",H1048="تم التسليم",NOT(ISNUMBER(G1048))),"",'الإعدادات'!$B$4-G1048)</f>
        <v/>
      </c>
      <c r="O1048" s="6">
        <f>IF(A1048&amp;""="","",IF(NOT(ISNUMBER(K1048)),"خدمة غير مسعّرة",IF(H1048="تم التسليم",IF(M1048&gt;0,"مسلّم وعليه متبقي",""),IF(N1048="","",IF(H1048="جاهز",IF(N1048&gt;='الإعدادات'!$B$5,"متأخر الاستلام",""),IF(N1048&gt;0,"متأخر الغسيل",""))))))</f>
        <v/>
      </c>
      <c r="P1048" s="18">
        <f>IF(O1048="متأخر الاستلام",COUNTIFS($O$6:$O$1505,"متأخر الاستلام",$N$6:$N$1505,"&gt;"&amp;N1048)+COUNTIFS($O$6:O1048,"متأخر الاستلام",$N$6:N1048,N1048),"")</f>
        <v/>
      </c>
    </row>
    <row r="1049">
      <c r="A1049" s="5" t="n"/>
      <c r="B1049" s="13" t="n"/>
      <c r="C1049" s="5" t="n"/>
      <c r="D1049" s="20" t="n"/>
      <c r="E1049" s="5" t="n"/>
      <c r="F1049" s="14" t="n"/>
      <c r="G1049" s="13" t="n"/>
      <c r="H1049" s="5" t="n"/>
      <c r="I1049" s="17" t="n"/>
      <c r="J1049" s="5" t="n"/>
      <c r="K1049" s="19">
        <f>IF(A1049&amp;""="","",IFERROR(INDEX('الخدمات'!$B$6:$B$55,MATCH(E1049&amp;"",'الخدمات'!$A$6:$A$55,0)),"غير مسعّرة"))</f>
        <v/>
      </c>
      <c r="L1049" s="19">
        <f>IF(ISNUMBER(K1049),ROUND(N(F1049)*K1049,2),"")</f>
        <v/>
      </c>
      <c r="M1049" s="19">
        <f>IF(L1049="","",ROUND(L1049-N(I1049),2))</f>
        <v/>
      </c>
      <c r="N1049" s="18">
        <f>IF(OR(A1049&amp;""="",H1049="تم التسليم",NOT(ISNUMBER(G1049))),"",'الإعدادات'!$B$4-G1049)</f>
        <v/>
      </c>
      <c r="O1049" s="6">
        <f>IF(A1049&amp;""="","",IF(NOT(ISNUMBER(K1049)),"خدمة غير مسعّرة",IF(H1049="تم التسليم",IF(M1049&gt;0,"مسلّم وعليه متبقي",""),IF(N1049="","",IF(H1049="جاهز",IF(N1049&gt;='الإعدادات'!$B$5,"متأخر الاستلام",""),IF(N1049&gt;0,"متأخر الغسيل",""))))))</f>
        <v/>
      </c>
      <c r="P1049" s="18">
        <f>IF(O1049="متأخر الاستلام",COUNTIFS($O$6:$O$1505,"متأخر الاستلام",$N$6:$N$1505,"&gt;"&amp;N1049)+COUNTIFS($O$6:O1049,"متأخر الاستلام",$N$6:N1049,N1049),"")</f>
        <v/>
      </c>
    </row>
    <row r="1050">
      <c r="A1050" s="5" t="n"/>
      <c r="B1050" s="13" t="n"/>
      <c r="C1050" s="5" t="n"/>
      <c r="D1050" s="20" t="n"/>
      <c r="E1050" s="5" t="n"/>
      <c r="F1050" s="14" t="n"/>
      <c r="G1050" s="13" t="n"/>
      <c r="H1050" s="5" t="n"/>
      <c r="I1050" s="17" t="n"/>
      <c r="J1050" s="5" t="n"/>
      <c r="K1050" s="19">
        <f>IF(A1050&amp;""="","",IFERROR(INDEX('الخدمات'!$B$6:$B$55,MATCH(E1050&amp;"",'الخدمات'!$A$6:$A$55,0)),"غير مسعّرة"))</f>
        <v/>
      </c>
      <c r="L1050" s="19">
        <f>IF(ISNUMBER(K1050),ROUND(N(F1050)*K1050,2),"")</f>
        <v/>
      </c>
      <c r="M1050" s="19">
        <f>IF(L1050="","",ROUND(L1050-N(I1050),2))</f>
        <v/>
      </c>
      <c r="N1050" s="18">
        <f>IF(OR(A1050&amp;""="",H1050="تم التسليم",NOT(ISNUMBER(G1050))),"",'الإعدادات'!$B$4-G1050)</f>
        <v/>
      </c>
      <c r="O1050" s="6">
        <f>IF(A1050&amp;""="","",IF(NOT(ISNUMBER(K1050)),"خدمة غير مسعّرة",IF(H1050="تم التسليم",IF(M1050&gt;0,"مسلّم وعليه متبقي",""),IF(N1050="","",IF(H1050="جاهز",IF(N1050&gt;='الإعدادات'!$B$5,"متأخر الاستلام",""),IF(N1050&gt;0,"متأخر الغسيل",""))))))</f>
        <v/>
      </c>
      <c r="P1050" s="18">
        <f>IF(O1050="متأخر الاستلام",COUNTIFS($O$6:$O$1505,"متأخر الاستلام",$N$6:$N$1505,"&gt;"&amp;N1050)+COUNTIFS($O$6:O1050,"متأخر الاستلام",$N$6:N1050,N1050),"")</f>
        <v/>
      </c>
    </row>
    <row r="1051">
      <c r="A1051" s="5" t="n"/>
      <c r="B1051" s="13" t="n"/>
      <c r="C1051" s="5" t="n"/>
      <c r="D1051" s="20" t="n"/>
      <c r="E1051" s="5" t="n"/>
      <c r="F1051" s="14" t="n"/>
      <c r="G1051" s="13" t="n"/>
      <c r="H1051" s="5" t="n"/>
      <c r="I1051" s="17" t="n"/>
      <c r="J1051" s="5" t="n"/>
      <c r="K1051" s="19">
        <f>IF(A1051&amp;""="","",IFERROR(INDEX('الخدمات'!$B$6:$B$55,MATCH(E1051&amp;"",'الخدمات'!$A$6:$A$55,0)),"غير مسعّرة"))</f>
        <v/>
      </c>
      <c r="L1051" s="19">
        <f>IF(ISNUMBER(K1051),ROUND(N(F1051)*K1051,2),"")</f>
        <v/>
      </c>
      <c r="M1051" s="19">
        <f>IF(L1051="","",ROUND(L1051-N(I1051),2))</f>
        <v/>
      </c>
      <c r="N1051" s="18">
        <f>IF(OR(A1051&amp;""="",H1051="تم التسليم",NOT(ISNUMBER(G1051))),"",'الإعدادات'!$B$4-G1051)</f>
        <v/>
      </c>
      <c r="O1051" s="6">
        <f>IF(A1051&amp;""="","",IF(NOT(ISNUMBER(K1051)),"خدمة غير مسعّرة",IF(H1051="تم التسليم",IF(M1051&gt;0,"مسلّم وعليه متبقي",""),IF(N1051="","",IF(H1051="جاهز",IF(N1051&gt;='الإعدادات'!$B$5,"متأخر الاستلام",""),IF(N1051&gt;0,"متأخر الغسيل",""))))))</f>
        <v/>
      </c>
      <c r="P1051" s="18">
        <f>IF(O1051="متأخر الاستلام",COUNTIFS($O$6:$O$1505,"متأخر الاستلام",$N$6:$N$1505,"&gt;"&amp;N1051)+COUNTIFS($O$6:O1051,"متأخر الاستلام",$N$6:N1051,N1051),"")</f>
        <v/>
      </c>
    </row>
    <row r="1052">
      <c r="A1052" s="5" t="n"/>
      <c r="B1052" s="13" t="n"/>
      <c r="C1052" s="5" t="n"/>
      <c r="D1052" s="20" t="n"/>
      <c r="E1052" s="5" t="n"/>
      <c r="F1052" s="14" t="n"/>
      <c r="G1052" s="13" t="n"/>
      <c r="H1052" s="5" t="n"/>
      <c r="I1052" s="17" t="n"/>
      <c r="J1052" s="5" t="n"/>
      <c r="K1052" s="19">
        <f>IF(A1052&amp;""="","",IFERROR(INDEX('الخدمات'!$B$6:$B$55,MATCH(E1052&amp;"",'الخدمات'!$A$6:$A$55,0)),"غير مسعّرة"))</f>
        <v/>
      </c>
      <c r="L1052" s="19">
        <f>IF(ISNUMBER(K1052),ROUND(N(F1052)*K1052,2),"")</f>
        <v/>
      </c>
      <c r="M1052" s="19">
        <f>IF(L1052="","",ROUND(L1052-N(I1052),2))</f>
        <v/>
      </c>
      <c r="N1052" s="18">
        <f>IF(OR(A1052&amp;""="",H1052="تم التسليم",NOT(ISNUMBER(G1052))),"",'الإعدادات'!$B$4-G1052)</f>
        <v/>
      </c>
      <c r="O1052" s="6">
        <f>IF(A1052&amp;""="","",IF(NOT(ISNUMBER(K1052)),"خدمة غير مسعّرة",IF(H1052="تم التسليم",IF(M1052&gt;0,"مسلّم وعليه متبقي",""),IF(N1052="","",IF(H1052="جاهز",IF(N1052&gt;='الإعدادات'!$B$5,"متأخر الاستلام",""),IF(N1052&gt;0,"متأخر الغسيل",""))))))</f>
        <v/>
      </c>
      <c r="P1052" s="18">
        <f>IF(O1052="متأخر الاستلام",COUNTIFS($O$6:$O$1505,"متأخر الاستلام",$N$6:$N$1505,"&gt;"&amp;N1052)+COUNTIFS($O$6:O1052,"متأخر الاستلام",$N$6:N1052,N1052),"")</f>
        <v/>
      </c>
    </row>
    <row r="1053">
      <c r="A1053" s="5" t="n"/>
      <c r="B1053" s="13" t="n"/>
      <c r="C1053" s="5" t="n"/>
      <c r="D1053" s="20" t="n"/>
      <c r="E1053" s="5" t="n"/>
      <c r="F1053" s="14" t="n"/>
      <c r="G1053" s="13" t="n"/>
      <c r="H1053" s="5" t="n"/>
      <c r="I1053" s="17" t="n"/>
      <c r="J1053" s="5" t="n"/>
      <c r="K1053" s="19">
        <f>IF(A1053&amp;""="","",IFERROR(INDEX('الخدمات'!$B$6:$B$55,MATCH(E1053&amp;"",'الخدمات'!$A$6:$A$55,0)),"غير مسعّرة"))</f>
        <v/>
      </c>
      <c r="L1053" s="19">
        <f>IF(ISNUMBER(K1053),ROUND(N(F1053)*K1053,2),"")</f>
        <v/>
      </c>
      <c r="M1053" s="19">
        <f>IF(L1053="","",ROUND(L1053-N(I1053),2))</f>
        <v/>
      </c>
      <c r="N1053" s="18">
        <f>IF(OR(A1053&amp;""="",H1053="تم التسليم",NOT(ISNUMBER(G1053))),"",'الإعدادات'!$B$4-G1053)</f>
        <v/>
      </c>
      <c r="O1053" s="6">
        <f>IF(A1053&amp;""="","",IF(NOT(ISNUMBER(K1053)),"خدمة غير مسعّرة",IF(H1053="تم التسليم",IF(M1053&gt;0,"مسلّم وعليه متبقي",""),IF(N1053="","",IF(H1053="جاهز",IF(N1053&gt;='الإعدادات'!$B$5,"متأخر الاستلام",""),IF(N1053&gt;0,"متأخر الغسيل",""))))))</f>
        <v/>
      </c>
      <c r="P1053" s="18">
        <f>IF(O1053="متأخر الاستلام",COUNTIFS($O$6:$O$1505,"متأخر الاستلام",$N$6:$N$1505,"&gt;"&amp;N1053)+COUNTIFS($O$6:O1053,"متأخر الاستلام",$N$6:N1053,N1053),"")</f>
        <v/>
      </c>
    </row>
    <row r="1054">
      <c r="A1054" s="5" t="n"/>
      <c r="B1054" s="13" t="n"/>
      <c r="C1054" s="5" t="n"/>
      <c r="D1054" s="20" t="n"/>
      <c r="E1054" s="5" t="n"/>
      <c r="F1054" s="14" t="n"/>
      <c r="G1054" s="13" t="n"/>
      <c r="H1054" s="5" t="n"/>
      <c r="I1054" s="17" t="n"/>
      <c r="J1054" s="5" t="n"/>
      <c r="K1054" s="19">
        <f>IF(A1054&amp;""="","",IFERROR(INDEX('الخدمات'!$B$6:$B$55,MATCH(E1054&amp;"",'الخدمات'!$A$6:$A$55,0)),"غير مسعّرة"))</f>
        <v/>
      </c>
      <c r="L1054" s="19">
        <f>IF(ISNUMBER(K1054),ROUND(N(F1054)*K1054,2),"")</f>
        <v/>
      </c>
      <c r="M1054" s="19">
        <f>IF(L1054="","",ROUND(L1054-N(I1054),2))</f>
        <v/>
      </c>
      <c r="N1054" s="18">
        <f>IF(OR(A1054&amp;""="",H1054="تم التسليم",NOT(ISNUMBER(G1054))),"",'الإعدادات'!$B$4-G1054)</f>
        <v/>
      </c>
      <c r="O1054" s="6">
        <f>IF(A1054&amp;""="","",IF(NOT(ISNUMBER(K1054)),"خدمة غير مسعّرة",IF(H1054="تم التسليم",IF(M1054&gt;0,"مسلّم وعليه متبقي",""),IF(N1054="","",IF(H1054="جاهز",IF(N1054&gt;='الإعدادات'!$B$5,"متأخر الاستلام",""),IF(N1054&gt;0,"متأخر الغسيل",""))))))</f>
        <v/>
      </c>
      <c r="P1054" s="18">
        <f>IF(O1054="متأخر الاستلام",COUNTIFS($O$6:$O$1505,"متأخر الاستلام",$N$6:$N$1505,"&gt;"&amp;N1054)+COUNTIFS($O$6:O1054,"متأخر الاستلام",$N$6:N1054,N1054),"")</f>
        <v/>
      </c>
    </row>
    <row r="1055">
      <c r="A1055" s="5" t="n"/>
      <c r="B1055" s="13" t="n"/>
      <c r="C1055" s="5" t="n"/>
      <c r="D1055" s="20" t="n"/>
      <c r="E1055" s="5" t="n"/>
      <c r="F1055" s="14" t="n"/>
      <c r="G1055" s="13" t="n"/>
      <c r="H1055" s="5" t="n"/>
      <c r="I1055" s="17" t="n"/>
      <c r="J1055" s="5" t="n"/>
      <c r="K1055" s="19">
        <f>IF(A1055&amp;""="","",IFERROR(INDEX('الخدمات'!$B$6:$B$55,MATCH(E1055&amp;"",'الخدمات'!$A$6:$A$55,0)),"غير مسعّرة"))</f>
        <v/>
      </c>
      <c r="L1055" s="19">
        <f>IF(ISNUMBER(K1055),ROUND(N(F1055)*K1055,2),"")</f>
        <v/>
      </c>
      <c r="M1055" s="19">
        <f>IF(L1055="","",ROUND(L1055-N(I1055),2))</f>
        <v/>
      </c>
      <c r="N1055" s="18">
        <f>IF(OR(A1055&amp;""="",H1055="تم التسليم",NOT(ISNUMBER(G1055))),"",'الإعدادات'!$B$4-G1055)</f>
        <v/>
      </c>
      <c r="O1055" s="6">
        <f>IF(A1055&amp;""="","",IF(NOT(ISNUMBER(K1055)),"خدمة غير مسعّرة",IF(H1055="تم التسليم",IF(M1055&gt;0,"مسلّم وعليه متبقي",""),IF(N1055="","",IF(H1055="جاهز",IF(N1055&gt;='الإعدادات'!$B$5,"متأخر الاستلام",""),IF(N1055&gt;0,"متأخر الغسيل",""))))))</f>
        <v/>
      </c>
      <c r="P1055" s="18">
        <f>IF(O1055="متأخر الاستلام",COUNTIFS($O$6:$O$1505,"متأخر الاستلام",$N$6:$N$1505,"&gt;"&amp;N1055)+COUNTIFS($O$6:O1055,"متأخر الاستلام",$N$6:N1055,N1055),"")</f>
        <v/>
      </c>
    </row>
    <row r="1056">
      <c r="A1056" s="5" t="n"/>
      <c r="B1056" s="13" t="n"/>
      <c r="C1056" s="5" t="n"/>
      <c r="D1056" s="20" t="n"/>
      <c r="E1056" s="5" t="n"/>
      <c r="F1056" s="14" t="n"/>
      <c r="G1056" s="13" t="n"/>
      <c r="H1056" s="5" t="n"/>
      <c r="I1056" s="17" t="n"/>
      <c r="J1056" s="5" t="n"/>
      <c r="K1056" s="19">
        <f>IF(A1056&amp;""="","",IFERROR(INDEX('الخدمات'!$B$6:$B$55,MATCH(E1056&amp;"",'الخدمات'!$A$6:$A$55,0)),"غير مسعّرة"))</f>
        <v/>
      </c>
      <c r="L1056" s="19">
        <f>IF(ISNUMBER(K1056),ROUND(N(F1056)*K1056,2),"")</f>
        <v/>
      </c>
      <c r="M1056" s="19">
        <f>IF(L1056="","",ROUND(L1056-N(I1056),2))</f>
        <v/>
      </c>
      <c r="N1056" s="18">
        <f>IF(OR(A1056&amp;""="",H1056="تم التسليم",NOT(ISNUMBER(G1056))),"",'الإعدادات'!$B$4-G1056)</f>
        <v/>
      </c>
      <c r="O1056" s="6">
        <f>IF(A1056&amp;""="","",IF(NOT(ISNUMBER(K1056)),"خدمة غير مسعّرة",IF(H1056="تم التسليم",IF(M1056&gt;0,"مسلّم وعليه متبقي",""),IF(N1056="","",IF(H1056="جاهز",IF(N1056&gt;='الإعدادات'!$B$5,"متأخر الاستلام",""),IF(N1056&gt;0,"متأخر الغسيل",""))))))</f>
        <v/>
      </c>
      <c r="P1056" s="18">
        <f>IF(O1056="متأخر الاستلام",COUNTIFS($O$6:$O$1505,"متأخر الاستلام",$N$6:$N$1505,"&gt;"&amp;N1056)+COUNTIFS($O$6:O1056,"متأخر الاستلام",$N$6:N1056,N1056),"")</f>
        <v/>
      </c>
    </row>
    <row r="1057">
      <c r="A1057" s="5" t="n"/>
      <c r="B1057" s="13" t="n"/>
      <c r="C1057" s="5" t="n"/>
      <c r="D1057" s="20" t="n"/>
      <c r="E1057" s="5" t="n"/>
      <c r="F1057" s="14" t="n"/>
      <c r="G1057" s="13" t="n"/>
      <c r="H1057" s="5" t="n"/>
      <c r="I1057" s="17" t="n"/>
      <c r="J1057" s="5" t="n"/>
      <c r="K1057" s="19">
        <f>IF(A1057&amp;""="","",IFERROR(INDEX('الخدمات'!$B$6:$B$55,MATCH(E1057&amp;"",'الخدمات'!$A$6:$A$55,0)),"غير مسعّرة"))</f>
        <v/>
      </c>
      <c r="L1057" s="19">
        <f>IF(ISNUMBER(K1057),ROUND(N(F1057)*K1057,2),"")</f>
        <v/>
      </c>
      <c r="M1057" s="19">
        <f>IF(L1057="","",ROUND(L1057-N(I1057),2))</f>
        <v/>
      </c>
      <c r="N1057" s="18">
        <f>IF(OR(A1057&amp;""="",H1057="تم التسليم",NOT(ISNUMBER(G1057))),"",'الإعدادات'!$B$4-G1057)</f>
        <v/>
      </c>
      <c r="O1057" s="6">
        <f>IF(A1057&amp;""="","",IF(NOT(ISNUMBER(K1057)),"خدمة غير مسعّرة",IF(H1057="تم التسليم",IF(M1057&gt;0,"مسلّم وعليه متبقي",""),IF(N1057="","",IF(H1057="جاهز",IF(N1057&gt;='الإعدادات'!$B$5,"متأخر الاستلام",""),IF(N1057&gt;0,"متأخر الغسيل",""))))))</f>
        <v/>
      </c>
      <c r="P1057" s="18">
        <f>IF(O1057="متأخر الاستلام",COUNTIFS($O$6:$O$1505,"متأخر الاستلام",$N$6:$N$1505,"&gt;"&amp;N1057)+COUNTIFS($O$6:O1057,"متأخر الاستلام",$N$6:N1057,N1057),"")</f>
        <v/>
      </c>
    </row>
    <row r="1058">
      <c r="A1058" s="5" t="n"/>
      <c r="B1058" s="13" t="n"/>
      <c r="C1058" s="5" t="n"/>
      <c r="D1058" s="20" t="n"/>
      <c r="E1058" s="5" t="n"/>
      <c r="F1058" s="14" t="n"/>
      <c r="G1058" s="13" t="n"/>
      <c r="H1058" s="5" t="n"/>
      <c r="I1058" s="17" t="n"/>
      <c r="J1058" s="5" t="n"/>
      <c r="K1058" s="19">
        <f>IF(A1058&amp;""="","",IFERROR(INDEX('الخدمات'!$B$6:$B$55,MATCH(E1058&amp;"",'الخدمات'!$A$6:$A$55,0)),"غير مسعّرة"))</f>
        <v/>
      </c>
      <c r="L1058" s="19">
        <f>IF(ISNUMBER(K1058),ROUND(N(F1058)*K1058,2),"")</f>
        <v/>
      </c>
      <c r="M1058" s="19">
        <f>IF(L1058="","",ROUND(L1058-N(I1058),2))</f>
        <v/>
      </c>
      <c r="N1058" s="18">
        <f>IF(OR(A1058&amp;""="",H1058="تم التسليم",NOT(ISNUMBER(G1058))),"",'الإعدادات'!$B$4-G1058)</f>
        <v/>
      </c>
      <c r="O1058" s="6">
        <f>IF(A1058&amp;""="","",IF(NOT(ISNUMBER(K1058)),"خدمة غير مسعّرة",IF(H1058="تم التسليم",IF(M1058&gt;0,"مسلّم وعليه متبقي",""),IF(N1058="","",IF(H1058="جاهز",IF(N1058&gt;='الإعدادات'!$B$5,"متأخر الاستلام",""),IF(N1058&gt;0,"متأخر الغسيل",""))))))</f>
        <v/>
      </c>
      <c r="P1058" s="18">
        <f>IF(O1058="متأخر الاستلام",COUNTIFS($O$6:$O$1505,"متأخر الاستلام",$N$6:$N$1505,"&gt;"&amp;N1058)+COUNTIFS($O$6:O1058,"متأخر الاستلام",$N$6:N1058,N1058),"")</f>
        <v/>
      </c>
    </row>
    <row r="1059">
      <c r="A1059" s="5" t="n"/>
      <c r="B1059" s="13" t="n"/>
      <c r="C1059" s="5" t="n"/>
      <c r="D1059" s="20" t="n"/>
      <c r="E1059" s="5" t="n"/>
      <c r="F1059" s="14" t="n"/>
      <c r="G1059" s="13" t="n"/>
      <c r="H1059" s="5" t="n"/>
      <c r="I1059" s="17" t="n"/>
      <c r="J1059" s="5" t="n"/>
      <c r="K1059" s="19">
        <f>IF(A1059&amp;""="","",IFERROR(INDEX('الخدمات'!$B$6:$B$55,MATCH(E1059&amp;"",'الخدمات'!$A$6:$A$55,0)),"غير مسعّرة"))</f>
        <v/>
      </c>
      <c r="L1059" s="19">
        <f>IF(ISNUMBER(K1059),ROUND(N(F1059)*K1059,2),"")</f>
        <v/>
      </c>
      <c r="M1059" s="19">
        <f>IF(L1059="","",ROUND(L1059-N(I1059),2))</f>
        <v/>
      </c>
      <c r="N1059" s="18">
        <f>IF(OR(A1059&amp;""="",H1059="تم التسليم",NOT(ISNUMBER(G1059))),"",'الإعدادات'!$B$4-G1059)</f>
        <v/>
      </c>
      <c r="O1059" s="6">
        <f>IF(A1059&amp;""="","",IF(NOT(ISNUMBER(K1059)),"خدمة غير مسعّرة",IF(H1059="تم التسليم",IF(M1059&gt;0,"مسلّم وعليه متبقي",""),IF(N1059="","",IF(H1059="جاهز",IF(N1059&gt;='الإعدادات'!$B$5,"متأخر الاستلام",""),IF(N1059&gt;0,"متأخر الغسيل",""))))))</f>
        <v/>
      </c>
      <c r="P1059" s="18">
        <f>IF(O1059="متأخر الاستلام",COUNTIFS($O$6:$O$1505,"متأخر الاستلام",$N$6:$N$1505,"&gt;"&amp;N1059)+COUNTIFS($O$6:O1059,"متأخر الاستلام",$N$6:N1059,N1059),"")</f>
        <v/>
      </c>
    </row>
    <row r="1060">
      <c r="A1060" s="5" t="n"/>
      <c r="B1060" s="13" t="n"/>
      <c r="C1060" s="5" t="n"/>
      <c r="D1060" s="20" t="n"/>
      <c r="E1060" s="5" t="n"/>
      <c r="F1060" s="14" t="n"/>
      <c r="G1060" s="13" t="n"/>
      <c r="H1060" s="5" t="n"/>
      <c r="I1060" s="17" t="n"/>
      <c r="J1060" s="5" t="n"/>
      <c r="K1060" s="19">
        <f>IF(A1060&amp;""="","",IFERROR(INDEX('الخدمات'!$B$6:$B$55,MATCH(E1060&amp;"",'الخدمات'!$A$6:$A$55,0)),"غير مسعّرة"))</f>
        <v/>
      </c>
      <c r="L1060" s="19">
        <f>IF(ISNUMBER(K1060),ROUND(N(F1060)*K1060,2),"")</f>
        <v/>
      </c>
      <c r="M1060" s="19">
        <f>IF(L1060="","",ROUND(L1060-N(I1060),2))</f>
        <v/>
      </c>
      <c r="N1060" s="18">
        <f>IF(OR(A1060&amp;""="",H1060="تم التسليم",NOT(ISNUMBER(G1060))),"",'الإعدادات'!$B$4-G1060)</f>
        <v/>
      </c>
      <c r="O1060" s="6">
        <f>IF(A1060&amp;""="","",IF(NOT(ISNUMBER(K1060)),"خدمة غير مسعّرة",IF(H1060="تم التسليم",IF(M1060&gt;0,"مسلّم وعليه متبقي",""),IF(N1060="","",IF(H1060="جاهز",IF(N1060&gt;='الإعدادات'!$B$5,"متأخر الاستلام",""),IF(N1060&gt;0,"متأخر الغسيل",""))))))</f>
        <v/>
      </c>
      <c r="P1060" s="18">
        <f>IF(O1060="متأخر الاستلام",COUNTIFS($O$6:$O$1505,"متأخر الاستلام",$N$6:$N$1505,"&gt;"&amp;N1060)+COUNTIFS($O$6:O1060,"متأخر الاستلام",$N$6:N1060,N1060),"")</f>
        <v/>
      </c>
    </row>
    <row r="1061">
      <c r="A1061" s="5" t="n"/>
      <c r="B1061" s="13" t="n"/>
      <c r="C1061" s="5" t="n"/>
      <c r="D1061" s="20" t="n"/>
      <c r="E1061" s="5" t="n"/>
      <c r="F1061" s="14" t="n"/>
      <c r="G1061" s="13" t="n"/>
      <c r="H1061" s="5" t="n"/>
      <c r="I1061" s="17" t="n"/>
      <c r="J1061" s="5" t="n"/>
      <c r="K1061" s="19">
        <f>IF(A1061&amp;""="","",IFERROR(INDEX('الخدمات'!$B$6:$B$55,MATCH(E1061&amp;"",'الخدمات'!$A$6:$A$55,0)),"غير مسعّرة"))</f>
        <v/>
      </c>
      <c r="L1061" s="19">
        <f>IF(ISNUMBER(K1061),ROUND(N(F1061)*K1061,2),"")</f>
        <v/>
      </c>
      <c r="M1061" s="19">
        <f>IF(L1061="","",ROUND(L1061-N(I1061),2))</f>
        <v/>
      </c>
      <c r="N1061" s="18">
        <f>IF(OR(A1061&amp;""="",H1061="تم التسليم",NOT(ISNUMBER(G1061))),"",'الإعدادات'!$B$4-G1061)</f>
        <v/>
      </c>
      <c r="O1061" s="6">
        <f>IF(A1061&amp;""="","",IF(NOT(ISNUMBER(K1061)),"خدمة غير مسعّرة",IF(H1061="تم التسليم",IF(M1061&gt;0,"مسلّم وعليه متبقي",""),IF(N1061="","",IF(H1061="جاهز",IF(N1061&gt;='الإعدادات'!$B$5,"متأخر الاستلام",""),IF(N1061&gt;0,"متأخر الغسيل",""))))))</f>
        <v/>
      </c>
      <c r="P1061" s="18">
        <f>IF(O1061="متأخر الاستلام",COUNTIFS($O$6:$O$1505,"متأخر الاستلام",$N$6:$N$1505,"&gt;"&amp;N1061)+COUNTIFS($O$6:O1061,"متأخر الاستلام",$N$6:N1061,N1061),"")</f>
        <v/>
      </c>
    </row>
    <row r="1062">
      <c r="A1062" s="5" t="n"/>
      <c r="B1062" s="13" t="n"/>
      <c r="C1062" s="5" t="n"/>
      <c r="D1062" s="20" t="n"/>
      <c r="E1062" s="5" t="n"/>
      <c r="F1062" s="14" t="n"/>
      <c r="G1062" s="13" t="n"/>
      <c r="H1062" s="5" t="n"/>
      <c r="I1062" s="17" t="n"/>
      <c r="J1062" s="5" t="n"/>
      <c r="K1062" s="19">
        <f>IF(A1062&amp;""="","",IFERROR(INDEX('الخدمات'!$B$6:$B$55,MATCH(E1062&amp;"",'الخدمات'!$A$6:$A$55,0)),"غير مسعّرة"))</f>
        <v/>
      </c>
      <c r="L1062" s="19">
        <f>IF(ISNUMBER(K1062),ROUND(N(F1062)*K1062,2),"")</f>
        <v/>
      </c>
      <c r="M1062" s="19">
        <f>IF(L1062="","",ROUND(L1062-N(I1062),2))</f>
        <v/>
      </c>
      <c r="N1062" s="18">
        <f>IF(OR(A1062&amp;""="",H1062="تم التسليم",NOT(ISNUMBER(G1062))),"",'الإعدادات'!$B$4-G1062)</f>
        <v/>
      </c>
      <c r="O1062" s="6">
        <f>IF(A1062&amp;""="","",IF(NOT(ISNUMBER(K1062)),"خدمة غير مسعّرة",IF(H1062="تم التسليم",IF(M1062&gt;0,"مسلّم وعليه متبقي",""),IF(N1062="","",IF(H1062="جاهز",IF(N1062&gt;='الإعدادات'!$B$5,"متأخر الاستلام",""),IF(N1062&gt;0,"متأخر الغسيل",""))))))</f>
        <v/>
      </c>
      <c r="P1062" s="18">
        <f>IF(O1062="متأخر الاستلام",COUNTIFS($O$6:$O$1505,"متأخر الاستلام",$N$6:$N$1505,"&gt;"&amp;N1062)+COUNTIFS($O$6:O1062,"متأخر الاستلام",$N$6:N1062,N1062),"")</f>
        <v/>
      </c>
    </row>
    <row r="1063">
      <c r="A1063" s="5" t="n"/>
      <c r="B1063" s="13" t="n"/>
      <c r="C1063" s="5" t="n"/>
      <c r="D1063" s="20" t="n"/>
      <c r="E1063" s="5" t="n"/>
      <c r="F1063" s="14" t="n"/>
      <c r="G1063" s="13" t="n"/>
      <c r="H1063" s="5" t="n"/>
      <c r="I1063" s="17" t="n"/>
      <c r="J1063" s="5" t="n"/>
      <c r="K1063" s="19">
        <f>IF(A1063&amp;""="","",IFERROR(INDEX('الخدمات'!$B$6:$B$55,MATCH(E1063&amp;"",'الخدمات'!$A$6:$A$55,0)),"غير مسعّرة"))</f>
        <v/>
      </c>
      <c r="L1063" s="19">
        <f>IF(ISNUMBER(K1063),ROUND(N(F1063)*K1063,2),"")</f>
        <v/>
      </c>
      <c r="M1063" s="19">
        <f>IF(L1063="","",ROUND(L1063-N(I1063),2))</f>
        <v/>
      </c>
      <c r="N1063" s="18">
        <f>IF(OR(A1063&amp;""="",H1063="تم التسليم",NOT(ISNUMBER(G1063))),"",'الإعدادات'!$B$4-G1063)</f>
        <v/>
      </c>
      <c r="O1063" s="6">
        <f>IF(A1063&amp;""="","",IF(NOT(ISNUMBER(K1063)),"خدمة غير مسعّرة",IF(H1063="تم التسليم",IF(M1063&gt;0,"مسلّم وعليه متبقي",""),IF(N1063="","",IF(H1063="جاهز",IF(N1063&gt;='الإعدادات'!$B$5,"متأخر الاستلام",""),IF(N1063&gt;0,"متأخر الغسيل",""))))))</f>
        <v/>
      </c>
      <c r="P1063" s="18">
        <f>IF(O1063="متأخر الاستلام",COUNTIFS($O$6:$O$1505,"متأخر الاستلام",$N$6:$N$1505,"&gt;"&amp;N1063)+COUNTIFS($O$6:O1063,"متأخر الاستلام",$N$6:N1063,N1063),"")</f>
        <v/>
      </c>
    </row>
    <row r="1064">
      <c r="A1064" s="5" t="n"/>
      <c r="B1064" s="13" t="n"/>
      <c r="C1064" s="5" t="n"/>
      <c r="D1064" s="20" t="n"/>
      <c r="E1064" s="5" t="n"/>
      <c r="F1064" s="14" t="n"/>
      <c r="G1064" s="13" t="n"/>
      <c r="H1064" s="5" t="n"/>
      <c r="I1064" s="17" t="n"/>
      <c r="J1064" s="5" t="n"/>
      <c r="K1064" s="19">
        <f>IF(A1064&amp;""="","",IFERROR(INDEX('الخدمات'!$B$6:$B$55,MATCH(E1064&amp;"",'الخدمات'!$A$6:$A$55,0)),"غير مسعّرة"))</f>
        <v/>
      </c>
      <c r="L1064" s="19">
        <f>IF(ISNUMBER(K1064),ROUND(N(F1064)*K1064,2),"")</f>
        <v/>
      </c>
      <c r="M1064" s="19">
        <f>IF(L1064="","",ROUND(L1064-N(I1064),2))</f>
        <v/>
      </c>
      <c r="N1064" s="18">
        <f>IF(OR(A1064&amp;""="",H1064="تم التسليم",NOT(ISNUMBER(G1064))),"",'الإعدادات'!$B$4-G1064)</f>
        <v/>
      </c>
      <c r="O1064" s="6">
        <f>IF(A1064&amp;""="","",IF(NOT(ISNUMBER(K1064)),"خدمة غير مسعّرة",IF(H1064="تم التسليم",IF(M1064&gt;0,"مسلّم وعليه متبقي",""),IF(N1064="","",IF(H1064="جاهز",IF(N1064&gt;='الإعدادات'!$B$5,"متأخر الاستلام",""),IF(N1064&gt;0,"متأخر الغسيل",""))))))</f>
        <v/>
      </c>
      <c r="P1064" s="18">
        <f>IF(O1064="متأخر الاستلام",COUNTIFS($O$6:$O$1505,"متأخر الاستلام",$N$6:$N$1505,"&gt;"&amp;N1064)+COUNTIFS($O$6:O1064,"متأخر الاستلام",$N$6:N1064,N1064),"")</f>
        <v/>
      </c>
    </row>
    <row r="1065">
      <c r="A1065" s="5" t="n"/>
      <c r="B1065" s="13" t="n"/>
      <c r="C1065" s="5" t="n"/>
      <c r="D1065" s="20" t="n"/>
      <c r="E1065" s="5" t="n"/>
      <c r="F1065" s="14" t="n"/>
      <c r="G1065" s="13" t="n"/>
      <c r="H1065" s="5" t="n"/>
      <c r="I1065" s="17" t="n"/>
      <c r="J1065" s="5" t="n"/>
      <c r="K1065" s="19">
        <f>IF(A1065&amp;""="","",IFERROR(INDEX('الخدمات'!$B$6:$B$55,MATCH(E1065&amp;"",'الخدمات'!$A$6:$A$55,0)),"غير مسعّرة"))</f>
        <v/>
      </c>
      <c r="L1065" s="19">
        <f>IF(ISNUMBER(K1065),ROUND(N(F1065)*K1065,2),"")</f>
        <v/>
      </c>
      <c r="M1065" s="19">
        <f>IF(L1065="","",ROUND(L1065-N(I1065),2))</f>
        <v/>
      </c>
      <c r="N1065" s="18">
        <f>IF(OR(A1065&amp;""="",H1065="تم التسليم",NOT(ISNUMBER(G1065))),"",'الإعدادات'!$B$4-G1065)</f>
        <v/>
      </c>
      <c r="O1065" s="6">
        <f>IF(A1065&amp;""="","",IF(NOT(ISNUMBER(K1065)),"خدمة غير مسعّرة",IF(H1065="تم التسليم",IF(M1065&gt;0,"مسلّم وعليه متبقي",""),IF(N1065="","",IF(H1065="جاهز",IF(N1065&gt;='الإعدادات'!$B$5,"متأخر الاستلام",""),IF(N1065&gt;0,"متأخر الغسيل",""))))))</f>
        <v/>
      </c>
      <c r="P1065" s="18">
        <f>IF(O1065="متأخر الاستلام",COUNTIFS($O$6:$O$1505,"متأخر الاستلام",$N$6:$N$1505,"&gt;"&amp;N1065)+COUNTIFS($O$6:O1065,"متأخر الاستلام",$N$6:N1065,N1065),"")</f>
        <v/>
      </c>
    </row>
    <row r="1066">
      <c r="A1066" s="5" t="n"/>
      <c r="B1066" s="13" t="n"/>
      <c r="C1066" s="5" t="n"/>
      <c r="D1066" s="20" t="n"/>
      <c r="E1066" s="5" t="n"/>
      <c r="F1066" s="14" t="n"/>
      <c r="G1066" s="13" t="n"/>
      <c r="H1066" s="5" t="n"/>
      <c r="I1066" s="17" t="n"/>
      <c r="J1066" s="5" t="n"/>
      <c r="K1066" s="19">
        <f>IF(A1066&amp;""="","",IFERROR(INDEX('الخدمات'!$B$6:$B$55,MATCH(E1066&amp;"",'الخدمات'!$A$6:$A$55,0)),"غير مسعّرة"))</f>
        <v/>
      </c>
      <c r="L1066" s="19">
        <f>IF(ISNUMBER(K1066),ROUND(N(F1066)*K1066,2),"")</f>
        <v/>
      </c>
      <c r="M1066" s="19">
        <f>IF(L1066="","",ROUND(L1066-N(I1066),2))</f>
        <v/>
      </c>
      <c r="N1066" s="18">
        <f>IF(OR(A1066&amp;""="",H1066="تم التسليم",NOT(ISNUMBER(G1066))),"",'الإعدادات'!$B$4-G1066)</f>
        <v/>
      </c>
      <c r="O1066" s="6">
        <f>IF(A1066&amp;""="","",IF(NOT(ISNUMBER(K1066)),"خدمة غير مسعّرة",IF(H1066="تم التسليم",IF(M1066&gt;0,"مسلّم وعليه متبقي",""),IF(N1066="","",IF(H1066="جاهز",IF(N1066&gt;='الإعدادات'!$B$5,"متأخر الاستلام",""),IF(N1066&gt;0,"متأخر الغسيل",""))))))</f>
        <v/>
      </c>
      <c r="P1066" s="18">
        <f>IF(O1066="متأخر الاستلام",COUNTIFS($O$6:$O$1505,"متأخر الاستلام",$N$6:$N$1505,"&gt;"&amp;N1066)+COUNTIFS($O$6:O1066,"متأخر الاستلام",$N$6:N1066,N1066),"")</f>
        <v/>
      </c>
    </row>
    <row r="1067">
      <c r="A1067" s="5" t="n"/>
      <c r="B1067" s="13" t="n"/>
      <c r="C1067" s="5" t="n"/>
      <c r="D1067" s="20" t="n"/>
      <c r="E1067" s="5" t="n"/>
      <c r="F1067" s="14" t="n"/>
      <c r="G1067" s="13" t="n"/>
      <c r="H1067" s="5" t="n"/>
      <c r="I1067" s="17" t="n"/>
      <c r="J1067" s="5" t="n"/>
      <c r="K1067" s="19">
        <f>IF(A1067&amp;""="","",IFERROR(INDEX('الخدمات'!$B$6:$B$55,MATCH(E1067&amp;"",'الخدمات'!$A$6:$A$55,0)),"غير مسعّرة"))</f>
        <v/>
      </c>
      <c r="L1067" s="19">
        <f>IF(ISNUMBER(K1067),ROUND(N(F1067)*K1067,2),"")</f>
        <v/>
      </c>
      <c r="M1067" s="19">
        <f>IF(L1067="","",ROUND(L1067-N(I1067),2))</f>
        <v/>
      </c>
      <c r="N1067" s="18">
        <f>IF(OR(A1067&amp;""="",H1067="تم التسليم",NOT(ISNUMBER(G1067))),"",'الإعدادات'!$B$4-G1067)</f>
        <v/>
      </c>
      <c r="O1067" s="6">
        <f>IF(A1067&amp;""="","",IF(NOT(ISNUMBER(K1067)),"خدمة غير مسعّرة",IF(H1067="تم التسليم",IF(M1067&gt;0,"مسلّم وعليه متبقي",""),IF(N1067="","",IF(H1067="جاهز",IF(N1067&gt;='الإعدادات'!$B$5,"متأخر الاستلام",""),IF(N1067&gt;0,"متأخر الغسيل",""))))))</f>
        <v/>
      </c>
      <c r="P1067" s="18">
        <f>IF(O1067="متأخر الاستلام",COUNTIFS($O$6:$O$1505,"متأخر الاستلام",$N$6:$N$1505,"&gt;"&amp;N1067)+COUNTIFS($O$6:O1067,"متأخر الاستلام",$N$6:N1067,N1067),"")</f>
        <v/>
      </c>
    </row>
    <row r="1068">
      <c r="A1068" s="5" t="n"/>
      <c r="B1068" s="13" t="n"/>
      <c r="C1068" s="5" t="n"/>
      <c r="D1068" s="20" t="n"/>
      <c r="E1068" s="5" t="n"/>
      <c r="F1068" s="14" t="n"/>
      <c r="G1068" s="13" t="n"/>
      <c r="H1068" s="5" t="n"/>
      <c r="I1068" s="17" t="n"/>
      <c r="J1068" s="5" t="n"/>
      <c r="K1068" s="19">
        <f>IF(A1068&amp;""="","",IFERROR(INDEX('الخدمات'!$B$6:$B$55,MATCH(E1068&amp;"",'الخدمات'!$A$6:$A$55,0)),"غير مسعّرة"))</f>
        <v/>
      </c>
      <c r="L1068" s="19">
        <f>IF(ISNUMBER(K1068),ROUND(N(F1068)*K1068,2),"")</f>
        <v/>
      </c>
      <c r="M1068" s="19">
        <f>IF(L1068="","",ROUND(L1068-N(I1068),2))</f>
        <v/>
      </c>
      <c r="N1068" s="18">
        <f>IF(OR(A1068&amp;""="",H1068="تم التسليم",NOT(ISNUMBER(G1068))),"",'الإعدادات'!$B$4-G1068)</f>
        <v/>
      </c>
      <c r="O1068" s="6">
        <f>IF(A1068&amp;""="","",IF(NOT(ISNUMBER(K1068)),"خدمة غير مسعّرة",IF(H1068="تم التسليم",IF(M1068&gt;0,"مسلّم وعليه متبقي",""),IF(N1068="","",IF(H1068="جاهز",IF(N1068&gt;='الإعدادات'!$B$5,"متأخر الاستلام",""),IF(N1068&gt;0,"متأخر الغسيل",""))))))</f>
        <v/>
      </c>
      <c r="P1068" s="18">
        <f>IF(O1068="متأخر الاستلام",COUNTIFS($O$6:$O$1505,"متأخر الاستلام",$N$6:$N$1505,"&gt;"&amp;N1068)+COUNTIFS($O$6:O1068,"متأخر الاستلام",$N$6:N1068,N1068),"")</f>
        <v/>
      </c>
    </row>
    <row r="1069">
      <c r="A1069" s="5" t="n"/>
      <c r="B1069" s="13" t="n"/>
      <c r="C1069" s="5" t="n"/>
      <c r="D1069" s="20" t="n"/>
      <c r="E1069" s="5" t="n"/>
      <c r="F1069" s="14" t="n"/>
      <c r="G1069" s="13" t="n"/>
      <c r="H1069" s="5" t="n"/>
      <c r="I1069" s="17" t="n"/>
      <c r="J1069" s="5" t="n"/>
      <c r="K1069" s="19">
        <f>IF(A1069&amp;""="","",IFERROR(INDEX('الخدمات'!$B$6:$B$55,MATCH(E1069&amp;"",'الخدمات'!$A$6:$A$55,0)),"غير مسعّرة"))</f>
        <v/>
      </c>
      <c r="L1069" s="19">
        <f>IF(ISNUMBER(K1069),ROUND(N(F1069)*K1069,2),"")</f>
        <v/>
      </c>
      <c r="M1069" s="19">
        <f>IF(L1069="","",ROUND(L1069-N(I1069),2))</f>
        <v/>
      </c>
      <c r="N1069" s="18">
        <f>IF(OR(A1069&amp;""="",H1069="تم التسليم",NOT(ISNUMBER(G1069))),"",'الإعدادات'!$B$4-G1069)</f>
        <v/>
      </c>
      <c r="O1069" s="6">
        <f>IF(A1069&amp;""="","",IF(NOT(ISNUMBER(K1069)),"خدمة غير مسعّرة",IF(H1069="تم التسليم",IF(M1069&gt;0,"مسلّم وعليه متبقي",""),IF(N1069="","",IF(H1069="جاهز",IF(N1069&gt;='الإعدادات'!$B$5,"متأخر الاستلام",""),IF(N1069&gt;0,"متأخر الغسيل",""))))))</f>
        <v/>
      </c>
      <c r="P1069" s="18">
        <f>IF(O1069="متأخر الاستلام",COUNTIFS($O$6:$O$1505,"متأخر الاستلام",$N$6:$N$1505,"&gt;"&amp;N1069)+COUNTIFS($O$6:O1069,"متأخر الاستلام",$N$6:N1069,N1069),"")</f>
        <v/>
      </c>
    </row>
    <row r="1070">
      <c r="A1070" s="5" t="n"/>
      <c r="B1070" s="13" t="n"/>
      <c r="C1070" s="5" t="n"/>
      <c r="D1070" s="20" t="n"/>
      <c r="E1070" s="5" t="n"/>
      <c r="F1070" s="14" t="n"/>
      <c r="G1070" s="13" t="n"/>
      <c r="H1070" s="5" t="n"/>
      <c r="I1070" s="17" t="n"/>
      <c r="J1070" s="5" t="n"/>
      <c r="K1070" s="19">
        <f>IF(A1070&amp;""="","",IFERROR(INDEX('الخدمات'!$B$6:$B$55,MATCH(E1070&amp;"",'الخدمات'!$A$6:$A$55,0)),"غير مسعّرة"))</f>
        <v/>
      </c>
      <c r="L1070" s="19">
        <f>IF(ISNUMBER(K1070),ROUND(N(F1070)*K1070,2),"")</f>
        <v/>
      </c>
      <c r="M1070" s="19">
        <f>IF(L1070="","",ROUND(L1070-N(I1070),2))</f>
        <v/>
      </c>
      <c r="N1070" s="18">
        <f>IF(OR(A1070&amp;""="",H1070="تم التسليم",NOT(ISNUMBER(G1070))),"",'الإعدادات'!$B$4-G1070)</f>
        <v/>
      </c>
      <c r="O1070" s="6">
        <f>IF(A1070&amp;""="","",IF(NOT(ISNUMBER(K1070)),"خدمة غير مسعّرة",IF(H1070="تم التسليم",IF(M1070&gt;0,"مسلّم وعليه متبقي",""),IF(N1070="","",IF(H1070="جاهز",IF(N1070&gt;='الإعدادات'!$B$5,"متأخر الاستلام",""),IF(N1070&gt;0,"متأخر الغسيل",""))))))</f>
        <v/>
      </c>
      <c r="P1070" s="18">
        <f>IF(O1070="متأخر الاستلام",COUNTIFS($O$6:$O$1505,"متأخر الاستلام",$N$6:$N$1505,"&gt;"&amp;N1070)+COUNTIFS($O$6:O1070,"متأخر الاستلام",$N$6:N1070,N1070),"")</f>
        <v/>
      </c>
    </row>
    <row r="1071">
      <c r="A1071" s="5" t="n"/>
      <c r="B1071" s="13" t="n"/>
      <c r="C1071" s="5" t="n"/>
      <c r="D1071" s="20" t="n"/>
      <c r="E1071" s="5" t="n"/>
      <c r="F1071" s="14" t="n"/>
      <c r="G1071" s="13" t="n"/>
      <c r="H1071" s="5" t="n"/>
      <c r="I1071" s="17" t="n"/>
      <c r="J1071" s="5" t="n"/>
      <c r="K1071" s="19">
        <f>IF(A1071&amp;""="","",IFERROR(INDEX('الخدمات'!$B$6:$B$55,MATCH(E1071&amp;"",'الخدمات'!$A$6:$A$55,0)),"غير مسعّرة"))</f>
        <v/>
      </c>
      <c r="L1071" s="19">
        <f>IF(ISNUMBER(K1071),ROUND(N(F1071)*K1071,2),"")</f>
        <v/>
      </c>
      <c r="M1071" s="19">
        <f>IF(L1071="","",ROUND(L1071-N(I1071),2))</f>
        <v/>
      </c>
      <c r="N1071" s="18">
        <f>IF(OR(A1071&amp;""="",H1071="تم التسليم",NOT(ISNUMBER(G1071))),"",'الإعدادات'!$B$4-G1071)</f>
        <v/>
      </c>
      <c r="O1071" s="6">
        <f>IF(A1071&amp;""="","",IF(NOT(ISNUMBER(K1071)),"خدمة غير مسعّرة",IF(H1071="تم التسليم",IF(M1071&gt;0,"مسلّم وعليه متبقي",""),IF(N1071="","",IF(H1071="جاهز",IF(N1071&gt;='الإعدادات'!$B$5,"متأخر الاستلام",""),IF(N1071&gt;0,"متأخر الغسيل",""))))))</f>
        <v/>
      </c>
      <c r="P1071" s="18">
        <f>IF(O1071="متأخر الاستلام",COUNTIFS($O$6:$O$1505,"متأخر الاستلام",$N$6:$N$1505,"&gt;"&amp;N1071)+COUNTIFS($O$6:O1071,"متأخر الاستلام",$N$6:N1071,N1071),"")</f>
        <v/>
      </c>
    </row>
    <row r="1072">
      <c r="A1072" s="5" t="n"/>
      <c r="B1072" s="13" t="n"/>
      <c r="C1072" s="5" t="n"/>
      <c r="D1072" s="20" t="n"/>
      <c r="E1072" s="5" t="n"/>
      <c r="F1072" s="14" t="n"/>
      <c r="G1072" s="13" t="n"/>
      <c r="H1072" s="5" t="n"/>
      <c r="I1072" s="17" t="n"/>
      <c r="J1072" s="5" t="n"/>
      <c r="K1072" s="19">
        <f>IF(A1072&amp;""="","",IFERROR(INDEX('الخدمات'!$B$6:$B$55,MATCH(E1072&amp;"",'الخدمات'!$A$6:$A$55,0)),"غير مسعّرة"))</f>
        <v/>
      </c>
      <c r="L1072" s="19">
        <f>IF(ISNUMBER(K1072),ROUND(N(F1072)*K1072,2),"")</f>
        <v/>
      </c>
      <c r="M1072" s="19">
        <f>IF(L1072="","",ROUND(L1072-N(I1072),2))</f>
        <v/>
      </c>
      <c r="N1072" s="18">
        <f>IF(OR(A1072&amp;""="",H1072="تم التسليم",NOT(ISNUMBER(G1072))),"",'الإعدادات'!$B$4-G1072)</f>
        <v/>
      </c>
      <c r="O1072" s="6">
        <f>IF(A1072&amp;""="","",IF(NOT(ISNUMBER(K1072)),"خدمة غير مسعّرة",IF(H1072="تم التسليم",IF(M1072&gt;0,"مسلّم وعليه متبقي",""),IF(N1072="","",IF(H1072="جاهز",IF(N1072&gt;='الإعدادات'!$B$5,"متأخر الاستلام",""),IF(N1072&gt;0,"متأخر الغسيل",""))))))</f>
        <v/>
      </c>
      <c r="P1072" s="18">
        <f>IF(O1072="متأخر الاستلام",COUNTIFS($O$6:$O$1505,"متأخر الاستلام",$N$6:$N$1505,"&gt;"&amp;N1072)+COUNTIFS($O$6:O1072,"متأخر الاستلام",$N$6:N1072,N1072),"")</f>
        <v/>
      </c>
    </row>
    <row r="1073">
      <c r="A1073" s="5" t="n"/>
      <c r="B1073" s="13" t="n"/>
      <c r="C1073" s="5" t="n"/>
      <c r="D1073" s="20" t="n"/>
      <c r="E1073" s="5" t="n"/>
      <c r="F1073" s="14" t="n"/>
      <c r="G1073" s="13" t="n"/>
      <c r="H1073" s="5" t="n"/>
      <c r="I1073" s="17" t="n"/>
      <c r="J1073" s="5" t="n"/>
      <c r="K1073" s="19">
        <f>IF(A1073&amp;""="","",IFERROR(INDEX('الخدمات'!$B$6:$B$55,MATCH(E1073&amp;"",'الخدمات'!$A$6:$A$55,0)),"غير مسعّرة"))</f>
        <v/>
      </c>
      <c r="L1073" s="19">
        <f>IF(ISNUMBER(K1073),ROUND(N(F1073)*K1073,2),"")</f>
        <v/>
      </c>
      <c r="M1073" s="19">
        <f>IF(L1073="","",ROUND(L1073-N(I1073),2))</f>
        <v/>
      </c>
      <c r="N1073" s="18">
        <f>IF(OR(A1073&amp;""="",H1073="تم التسليم",NOT(ISNUMBER(G1073))),"",'الإعدادات'!$B$4-G1073)</f>
        <v/>
      </c>
      <c r="O1073" s="6">
        <f>IF(A1073&amp;""="","",IF(NOT(ISNUMBER(K1073)),"خدمة غير مسعّرة",IF(H1073="تم التسليم",IF(M1073&gt;0,"مسلّم وعليه متبقي",""),IF(N1073="","",IF(H1073="جاهز",IF(N1073&gt;='الإعدادات'!$B$5,"متأخر الاستلام",""),IF(N1073&gt;0,"متأخر الغسيل",""))))))</f>
        <v/>
      </c>
      <c r="P1073" s="18">
        <f>IF(O1073="متأخر الاستلام",COUNTIFS($O$6:$O$1505,"متأخر الاستلام",$N$6:$N$1505,"&gt;"&amp;N1073)+COUNTIFS($O$6:O1073,"متأخر الاستلام",$N$6:N1073,N1073),"")</f>
        <v/>
      </c>
    </row>
    <row r="1074">
      <c r="A1074" s="5" t="n"/>
      <c r="B1074" s="13" t="n"/>
      <c r="C1074" s="5" t="n"/>
      <c r="D1074" s="20" t="n"/>
      <c r="E1074" s="5" t="n"/>
      <c r="F1074" s="14" t="n"/>
      <c r="G1074" s="13" t="n"/>
      <c r="H1074" s="5" t="n"/>
      <c r="I1074" s="17" t="n"/>
      <c r="J1074" s="5" t="n"/>
      <c r="K1074" s="19">
        <f>IF(A1074&amp;""="","",IFERROR(INDEX('الخدمات'!$B$6:$B$55,MATCH(E1074&amp;"",'الخدمات'!$A$6:$A$55,0)),"غير مسعّرة"))</f>
        <v/>
      </c>
      <c r="L1074" s="19">
        <f>IF(ISNUMBER(K1074),ROUND(N(F1074)*K1074,2),"")</f>
        <v/>
      </c>
      <c r="M1074" s="19">
        <f>IF(L1074="","",ROUND(L1074-N(I1074),2))</f>
        <v/>
      </c>
      <c r="N1074" s="18">
        <f>IF(OR(A1074&amp;""="",H1074="تم التسليم",NOT(ISNUMBER(G1074))),"",'الإعدادات'!$B$4-G1074)</f>
        <v/>
      </c>
      <c r="O1074" s="6">
        <f>IF(A1074&amp;""="","",IF(NOT(ISNUMBER(K1074)),"خدمة غير مسعّرة",IF(H1074="تم التسليم",IF(M1074&gt;0,"مسلّم وعليه متبقي",""),IF(N1074="","",IF(H1074="جاهز",IF(N1074&gt;='الإعدادات'!$B$5,"متأخر الاستلام",""),IF(N1074&gt;0,"متأخر الغسيل",""))))))</f>
        <v/>
      </c>
      <c r="P1074" s="18">
        <f>IF(O1074="متأخر الاستلام",COUNTIFS($O$6:$O$1505,"متأخر الاستلام",$N$6:$N$1505,"&gt;"&amp;N1074)+COUNTIFS($O$6:O1074,"متأخر الاستلام",$N$6:N1074,N1074),"")</f>
        <v/>
      </c>
    </row>
    <row r="1075">
      <c r="A1075" s="5" t="n"/>
      <c r="B1075" s="13" t="n"/>
      <c r="C1075" s="5" t="n"/>
      <c r="D1075" s="20" t="n"/>
      <c r="E1075" s="5" t="n"/>
      <c r="F1075" s="14" t="n"/>
      <c r="G1075" s="13" t="n"/>
      <c r="H1075" s="5" t="n"/>
      <c r="I1075" s="17" t="n"/>
      <c r="J1075" s="5" t="n"/>
      <c r="K1075" s="19">
        <f>IF(A1075&amp;""="","",IFERROR(INDEX('الخدمات'!$B$6:$B$55,MATCH(E1075&amp;"",'الخدمات'!$A$6:$A$55,0)),"غير مسعّرة"))</f>
        <v/>
      </c>
      <c r="L1075" s="19">
        <f>IF(ISNUMBER(K1075),ROUND(N(F1075)*K1075,2),"")</f>
        <v/>
      </c>
      <c r="M1075" s="19">
        <f>IF(L1075="","",ROUND(L1075-N(I1075),2))</f>
        <v/>
      </c>
      <c r="N1075" s="18">
        <f>IF(OR(A1075&amp;""="",H1075="تم التسليم",NOT(ISNUMBER(G1075))),"",'الإعدادات'!$B$4-G1075)</f>
        <v/>
      </c>
      <c r="O1075" s="6">
        <f>IF(A1075&amp;""="","",IF(NOT(ISNUMBER(K1075)),"خدمة غير مسعّرة",IF(H1075="تم التسليم",IF(M1075&gt;0,"مسلّم وعليه متبقي",""),IF(N1075="","",IF(H1075="جاهز",IF(N1075&gt;='الإعدادات'!$B$5,"متأخر الاستلام",""),IF(N1075&gt;0,"متأخر الغسيل",""))))))</f>
        <v/>
      </c>
      <c r="P1075" s="18">
        <f>IF(O1075="متأخر الاستلام",COUNTIFS($O$6:$O$1505,"متأخر الاستلام",$N$6:$N$1505,"&gt;"&amp;N1075)+COUNTIFS($O$6:O1075,"متأخر الاستلام",$N$6:N1075,N1075),"")</f>
        <v/>
      </c>
    </row>
    <row r="1076">
      <c r="A1076" s="5" t="n"/>
      <c r="B1076" s="13" t="n"/>
      <c r="C1076" s="5" t="n"/>
      <c r="D1076" s="20" t="n"/>
      <c r="E1076" s="5" t="n"/>
      <c r="F1076" s="14" t="n"/>
      <c r="G1076" s="13" t="n"/>
      <c r="H1076" s="5" t="n"/>
      <c r="I1076" s="17" t="n"/>
      <c r="J1076" s="5" t="n"/>
      <c r="K1076" s="19">
        <f>IF(A1076&amp;""="","",IFERROR(INDEX('الخدمات'!$B$6:$B$55,MATCH(E1076&amp;"",'الخدمات'!$A$6:$A$55,0)),"غير مسعّرة"))</f>
        <v/>
      </c>
      <c r="L1076" s="19">
        <f>IF(ISNUMBER(K1076),ROUND(N(F1076)*K1076,2),"")</f>
        <v/>
      </c>
      <c r="M1076" s="19">
        <f>IF(L1076="","",ROUND(L1076-N(I1076),2))</f>
        <v/>
      </c>
      <c r="N1076" s="18">
        <f>IF(OR(A1076&amp;""="",H1076="تم التسليم",NOT(ISNUMBER(G1076))),"",'الإعدادات'!$B$4-G1076)</f>
        <v/>
      </c>
      <c r="O1076" s="6">
        <f>IF(A1076&amp;""="","",IF(NOT(ISNUMBER(K1076)),"خدمة غير مسعّرة",IF(H1076="تم التسليم",IF(M1076&gt;0,"مسلّم وعليه متبقي",""),IF(N1076="","",IF(H1076="جاهز",IF(N1076&gt;='الإعدادات'!$B$5,"متأخر الاستلام",""),IF(N1076&gt;0,"متأخر الغسيل",""))))))</f>
        <v/>
      </c>
      <c r="P1076" s="18">
        <f>IF(O1076="متأخر الاستلام",COUNTIFS($O$6:$O$1505,"متأخر الاستلام",$N$6:$N$1505,"&gt;"&amp;N1076)+COUNTIFS($O$6:O1076,"متأخر الاستلام",$N$6:N1076,N1076),"")</f>
        <v/>
      </c>
    </row>
    <row r="1077">
      <c r="A1077" s="5" t="n"/>
      <c r="B1077" s="13" t="n"/>
      <c r="C1077" s="5" t="n"/>
      <c r="D1077" s="20" t="n"/>
      <c r="E1077" s="5" t="n"/>
      <c r="F1077" s="14" t="n"/>
      <c r="G1077" s="13" t="n"/>
      <c r="H1077" s="5" t="n"/>
      <c r="I1077" s="17" t="n"/>
      <c r="J1077" s="5" t="n"/>
      <c r="K1077" s="19">
        <f>IF(A1077&amp;""="","",IFERROR(INDEX('الخدمات'!$B$6:$B$55,MATCH(E1077&amp;"",'الخدمات'!$A$6:$A$55,0)),"غير مسعّرة"))</f>
        <v/>
      </c>
      <c r="L1077" s="19">
        <f>IF(ISNUMBER(K1077),ROUND(N(F1077)*K1077,2),"")</f>
        <v/>
      </c>
      <c r="M1077" s="19">
        <f>IF(L1077="","",ROUND(L1077-N(I1077),2))</f>
        <v/>
      </c>
      <c r="N1077" s="18">
        <f>IF(OR(A1077&amp;""="",H1077="تم التسليم",NOT(ISNUMBER(G1077))),"",'الإعدادات'!$B$4-G1077)</f>
        <v/>
      </c>
      <c r="O1077" s="6">
        <f>IF(A1077&amp;""="","",IF(NOT(ISNUMBER(K1077)),"خدمة غير مسعّرة",IF(H1077="تم التسليم",IF(M1077&gt;0,"مسلّم وعليه متبقي",""),IF(N1077="","",IF(H1077="جاهز",IF(N1077&gt;='الإعدادات'!$B$5,"متأخر الاستلام",""),IF(N1077&gt;0,"متأخر الغسيل",""))))))</f>
        <v/>
      </c>
      <c r="P1077" s="18">
        <f>IF(O1077="متأخر الاستلام",COUNTIFS($O$6:$O$1505,"متأخر الاستلام",$N$6:$N$1505,"&gt;"&amp;N1077)+COUNTIFS($O$6:O1077,"متأخر الاستلام",$N$6:N1077,N1077),"")</f>
        <v/>
      </c>
    </row>
    <row r="1078">
      <c r="A1078" s="5" t="n"/>
      <c r="B1078" s="13" t="n"/>
      <c r="C1078" s="5" t="n"/>
      <c r="D1078" s="20" t="n"/>
      <c r="E1078" s="5" t="n"/>
      <c r="F1078" s="14" t="n"/>
      <c r="G1078" s="13" t="n"/>
      <c r="H1078" s="5" t="n"/>
      <c r="I1078" s="17" t="n"/>
      <c r="J1078" s="5" t="n"/>
      <c r="K1078" s="19">
        <f>IF(A1078&amp;""="","",IFERROR(INDEX('الخدمات'!$B$6:$B$55,MATCH(E1078&amp;"",'الخدمات'!$A$6:$A$55,0)),"غير مسعّرة"))</f>
        <v/>
      </c>
      <c r="L1078" s="19">
        <f>IF(ISNUMBER(K1078),ROUND(N(F1078)*K1078,2),"")</f>
        <v/>
      </c>
      <c r="M1078" s="19">
        <f>IF(L1078="","",ROUND(L1078-N(I1078),2))</f>
        <v/>
      </c>
      <c r="N1078" s="18">
        <f>IF(OR(A1078&amp;""="",H1078="تم التسليم",NOT(ISNUMBER(G1078))),"",'الإعدادات'!$B$4-G1078)</f>
        <v/>
      </c>
      <c r="O1078" s="6">
        <f>IF(A1078&amp;""="","",IF(NOT(ISNUMBER(K1078)),"خدمة غير مسعّرة",IF(H1078="تم التسليم",IF(M1078&gt;0,"مسلّم وعليه متبقي",""),IF(N1078="","",IF(H1078="جاهز",IF(N1078&gt;='الإعدادات'!$B$5,"متأخر الاستلام",""),IF(N1078&gt;0,"متأخر الغسيل",""))))))</f>
        <v/>
      </c>
      <c r="P1078" s="18">
        <f>IF(O1078="متأخر الاستلام",COUNTIFS($O$6:$O$1505,"متأخر الاستلام",$N$6:$N$1505,"&gt;"&amp;N1078)+COUNTIFS($O$6:O1078,"متأخر الاستلام",$N$6:N1078,N1078),"")</f>
        <v/>
      </c>
    </row>
    <row r="1079">
      <c r="A1079" s="5" t="n"/>
      <c r="B1079" s="13" t="n"/>
      <c r="C1079" s="5" t="n"/>
      <c r="D1079" s="20" t="n"/>
      <c r="E1079" s="5" t="n"/>
      <c r="F1079" s="14" t="n"/>
      <c r="G1079" s="13" t="n"/>
      <c r="H1079" s="5" t="n"/>
      <c r="I1079" s="17" t="n"/>
      <c r="J1079" s="5" t="n"/>
      <c r="K1079" s="19">
        <f>IF(A1079&amp;""="","",IFERROR(INDEX('الخدمات'!$B$6:$B$55,MATCH(E1079&amp;"",'الخدمات'!$A$6:$A$55,0)),"غير مسعّرة"))</f>
        <v/>
      </c>
      <c r="L1079" s="19">
        <f>IF(ISNUMBER(K1079),ROUND(N(F1079)*K1079,2),"")</f>
        <v/>
      </c>
      <c r="M1079" s="19">
        <f>IF(L1079="","",ROUND(L1079-N(I1079),2))</f>
        <v/>
      </c>
      <c r="N1079" s="18">
        <f>IF(OR(A1079&amp;""="",H1079="تم التسليم",NOT(ISNUMBER(G1079))),"",'الإعدادات'!$B$4-G1079)</f>
        <v/>
      </c>
      <c r="O1079" s="6">
        <f>IF(A1079&amp;""="","",IF(NOT(ISNUMBER(K1079)),"خدمة غير مسعّرة",IF(H1079="تم التسليم",IF(M1079&gt;0,"مسلّم وعليه متبقي",""),IF(N1079="","",IF(H1079="جاهز",IF(N1079&gt;='الإعدادات'!$B$5,"متأخر الاستلام",""),IF(N1079&gt;0,"متأخر الغسيل",""))))))</f>
        <v/>
      </c>
      <c r="P1079" s="18">
        <f>IF(O1079="متأخر الاستلام",COUNTIFS($O$6:$O$1505,"متأخر الاستلام",$N$6:$N$1505,"&gt;"&amp;N1079)+COUNTIFS($O$6:O1079,"متأخر الاستلام",$N$6:N1079,N1079),"")</f>
        <v/>
      </c>
    </row>
    <row r="1080">
      <c r="A1080" s="5" t="n"/>
      <c r="B1080" s="13" t="n"/>
      <c r="C1080" s="5" t="n"/>
      <c r="D1080" s="20" t="n"/>
      <c r="E1080" s="5" t="n"/>
      <c r="F1080" s="14" t="n"/>
      <c r="G1080" s="13" t="n"/>
      <c r="H1080" s="5" t="n"/>
      <c r="I1080" s="17" t="n"/>
      <c r="J1080" s="5" t="n"/>
      <c r="K1080" s="19">
        <f>IF(A1080&amp;""="","",IFERROR(INDEX('الخدمات'!$B$6:$B$55,MATCH(E1080&amp;"",'الخدمات'!$A$6:$A$55,0)),"غير مسعّرة"))</f>
        <v/>
      </c>
      <c r="L1080" s="19">
        <f>IF(ISNUMBER(K1080),ROUND(N(F1080)*K1080,2),"")</f>
        <v/>
      </c>
      <c r="M1080" s="19">
        <f>IF(L1080="","",ROUND(L1080-N(I1080),2))</f>
        <v/>
      </c>
      <c r="N1080" s="18">
        <f>IF(OR(A1080&amp;""="",H1080="تم التسليم",NOT(ISNUMBER(G1080))),"",'الإعدادات'!$B$4-G1080)</f>
        <v/>
      </c>
      <c r="O1080" s="6">
        <f>IF(A1080&amp;""="","",IF(NOT(ISNUMBER(K1080)),"خدمة غير مسعّرة",IF(H1080="تم التسليم",IF(M1080&gt;0,"مسلّم وعليه متبقي",""),IF(N1080="","",IF(H1080="جاهز",IF(N1080&gt;='الإعدادات'!$B$5,"متأخر الاستلام",""),IF(N1080&gt;0,"متأخر الغسيل",""))))))</f>
        <v/>
      </c>
      <c r="P1080" s="18">
        <f>IF(O1080="متأخر الاستلام",COUNTIFS($O$6:$O$1505,"متأخر الاستلام",$N$6:$N$1505,"&gt;"&amp;N1080)+COUNTIFS($O$6:O1080,"متأخر الاستلام",$N$6:N1080,N1080),"")</f>
        <v/>
      </c>
    </row>
    <row r="1081">
      <c r="A1081" s="5" t="n"/>
      <c r="B1081" s="13" t="n"/>
      <c r="C1081" s="5" t="n"/>
      <c r="D1081" s="20" t="n"/>
      <c r="E1081" s="5" t="n"/>
      <c r="F1081" s="14" t="n"/>
      <c r="G1081" s="13" t="n"/>
      <c r="H1081" s="5" t="n"/>
      <c r="I1081" s="17" t="n"/>
      <c r="J1081" s="5" t="n"/>
      <c r="K1081" s="19">
        <f>IF(A1081&amp;""="","",IFERROR(INDEX('الخدمات'!$B$6:$B$55,MATCH(E1081&amp;"",'الخدمات'!$A$6:$A$55,0)),"غير مسعّرة"))</f>
        <v/>
      </c>
      <c r="L1081" s="19">
        <f>IF(ISNUMBER(K1081),ROUND(N(F1081)*K1081,2),"")</f>
        <v/>
      </c>
      <c r="M1081" s="19">
        <f>IF(L1081="","",ROUND(L1081-N(I1081),2))</f>
        <v/>
      </c>
      <c r="N1081" s="18">
        <f>IF(OR(A1081&amp;""="",H1081="تم التسليم",NOT(ISNUMBER(G1081))),"",'الإعدادات'!$B$4-G1081)</f>
        <v/>
      </c>
      <c r="O1081" s="6">
        <f>IF(A1081&amp;""="","",IF(NOT(ISNUMBER(K1081)),"خدمة غير مسعّرة",IF(H1081="تم التسليم",IF(M1081&gt;0,"مسلّم وعليه متبقي",""),IF(N1081="","",IF(H1081="جاهز",IF(N1081&gt;='الإعدادات'!$B$5,"متأخر الاستلام",""),IF(N1081&gt;0,"متأخر الغسيل",""))))))</f>
        <v/>
      </c>
      <c r="P1081" s="18">
        <f>IF(O1081="متأخر الاستلام",COUNTIFS($O$6:$O$1505,"متأخر الاستلام",$N$6:$N$1505,"&gt;"&amp;N1081)+COUNTIFS($O$6:O1081,"متأخر الاستلام",$N$6:N1081,N1081),"")</f>
        <v/>
      </c>
    </row>
    <row r="1082">
      <c r="A1082" s="5" t="n"/>
      <c r="B1082" s="13" t="n"/>
      <c r="C1082" s="5" t="n"/>
      <c r="D1082" s="20" t="n"/>
      <c r="E1082" s="5" t="n"/>
      <c r="F1082" s="14" t="n"/>
      <c r="G1082" s="13" t="n"/>
      <c r="H1082" s="5" t="n"/>
      <c r="I1082" s="17" t="n"/>
      <c r="J1082" s="5" t="n"/>
      <c r="K1082" s="19">
        <f>IF(A1082&amp;""="","",IFERROR(INDEX('الخدمات'!$B$6:$B$55,MATCH(E1082&amp;"",'الخدمات'!$A$6:$A$55,0)),"غير مسعّرة"))</f>
        <v/>
      </c>
      <c r="L1082" s="19">
        <f>IF(ISNUMBER(K1082),ROUND(N(F1082)*K1082,2),"")</f>
        <v/>
      </c>
      <c r="M1082" s="19">
        <f>IF(L1082="","",ROUND(L1082-N(I1082),2))</f>
        <v/>
      </c>
      <c r="N1082" s="18">
        <f>IF(OR(A1082&amp;""="",H1082="تم التسليم",NOT(ISNUMBER(G1082))),"",'الإعدادات'!$B$4-G1082)</f>
        <v/>
      </c>
      <c r="O1082" s="6">
        <f>IF(A1082&amp;""="","",IF(NOT(ISNUMBER(K1082)),"خدمة غير مسعّرة",IF(H1082="تم التسليم",IF(M1082&gt;0,"مسلّم وعليه متبقي",""),IF(N1082="","",IF(H1082="جاهز",IF(N1082&gt;='الإعدادات'!$B$5,"متأخر الاستلام",""),IF(N1082&gt;0,"متأخر الغسيل",""))))))</f>
        <v/>
      </c>
      <c r="P1082" s="18">
        <f>IF(O1082="متأخر الاستلام",COUNTIFS($O$6:$O$1505,"متأخر الاستلام",$N$6:$N$1505,"&gt;"&amp;N1082)+COUNTIFS($O$6:O1082,"متأخر الاستلام",$N$6:N1082,N1082),"")</f>
        <v/>
      </c>
    </row>
    <row r="1083">
      <c r="A1083" s="5" t="n"/>
      <c r="B1083" s="13" t="n"/>
      <c r="C1083" s="5" t="n"/>
      <c r="D1083" s="20" t="n"/>
      <c r="E1083" s="5" t="n"/>
      <c r="F1083" s="14" t="n"/>
      <c r="G1083" s="13" t="n"/>
      <c r="H1083" s="5" t="n"/>
      <c r="I1083" s="17" t="n"/>
      <c r="J1083" s="5" t="n"/>
      <c r="K1083" s="19">
        <f>IF(A1083&amp;""="","",IFERROR(INDEX('الخدمات'!$B$6:$B$55,MATCH(E1083&amp;"",'الخدمات'!$A$6:$A$55,0)),"غير مسعّرة"))</f>
        <v/>
      </c>
      <c r="L1083" s="19">
        <f>IF(ISNUMBER(K1083),ROUND(N(F1083)*K1083,2),"")</f>
        <v/>
      </c>
      <c r="M1083" s="19">
        <f>IF(L1083="","",ROUND(L1083-N(I1083),2))</f>
        <v/>
      </c>
      <c r="N1083" s="18">
        <f>IF(OR(A1083&amp;""="",H1083="تم التسليم",NOT(ISNUMBER(G1083))),"",'الإعدادات'!$B$4-G1083)</f>
        <v/>
      </c>
      <c r="O1083" s="6">
        <f>IF(A1083&amp;""="","",IF(NOT(ISNUMBER(K1083)),"خدمة غير مسعّرة",IF(H1083="تم التسليم",IF(M1083&gt;0,"مسلّم وعليه متبقي",""),IF(N1083="","",IF(H1083="جاهز",IF(N1083&gt;='الإعدادات'!$B$5,"متأخر الاستلام",""),IF(N1083&gt;0,"متأخر الغسيل",""))))))</f>
        <v/>
      </c>
      <c r="P1083" s="18">
        <f>IF(O1083="متأخر الاستلام",COUNTIFS($O$6:$O$1505,"متأخر الاستلام",$N$6:$N$1505,"&gt;"&amp;N1083)+COUNTIFS($O$6:O1083,"متأخر الاستلام",$N$6:N1083,N1083),"")</f>
        <v/>
      </c>
    </row>
    <row r="1084">
      <c r="A1084" s="5" t="n"/>
      <c r="B1084" s="13" t="n"/>
      <c r="C1084" s="5" t="n"/>
      <c r="D1084" s="20" t="n"/>
      <c r="E1084" s="5" t="n"/>
      <c r="F1084" s="14" t="n"/>
      <c r="G1084" s="13" t="n"/>
      <c r="H1084" s="5" t="n"/>
      <c r="I1084" s="17" t="n"/>
      <c r="J1084" s="5" t="n"/>
      <c r="K1084" s="19">
        <f>IF(A1084&amp;""="","",IFERROR(INDEX('الخدمات'!$B$6:$B$55,MATCH(E1084&amp;"",'الخدمات'!$A$6:$A$55,0)),"غير مسعّرة"))</f>
        <v/>
      </c>
      <c r="L1084" s="19">
        <f>IF(ISNUMBER(K1084),ROUND(N(F1084)*K1084,2),"")</f>
        <v/>
      </c>
      <c r="M1084" s="19">
        <f>IF(L1084="","",ROUND(L1084-N(I1084),2))</f>
        <v/>
      </c>
      <c r="N1084" s="18">
        <f>IF(OR(A1084&amp;""="",H1084="تم التسليم",NOT(ISNUMBER(G1084))),"",'الإعدادات'!$B$4-G1084)</f>
        <v/>
      </c>
      <c r="O1084" s="6">
        <f>IF(A1084&amp;""="","",IF(NOT(ISNUMBER(K1084)),"خدمة غير مسعّرة",IF(H1084="تم التسليم",IF(M1084&gt;0,"مسلّم وعليه متبقي",""),IF(N1084="","",IF(H1084="جاهز",IF(N1084&gt;='الإعدادات'!$B$5,"متأخر الاستلام",""),IF(N1084&gt;0,"متأخر الغسيل",""))))))</f>
        <v/>
      </c>
      <c r="P1084" s="18">
        <f>IF(O1084="متأخر الاستلام",COUNTIFS($O$6:$O$1505,"متأخر الاستلام",$N$6:$N$1505,"&gt;"&amp;N1084)+COUNTIFS($O$6:O1084,"متأخر الاستلام",$N$6:N1084,N1084),"")</f>
        <v/>
      </c>
    </row>
    <row r="1085">
      <c r="A1085" s="5" t="n"/>
      <c r="B1085" s="13" t="n"/>
      <c r="C1085" s="5" t="n"/>
      <c r="D1085" s="20" t="n"/>
      <c r="E1085" s="5" t="n"/>
      <c r="F1085" s="14" t="n"/>
      <c r="G1085" s="13" t="n"/>
      <c r="H1085" s="5" t="n"/>
      <c r="I1085" s="17" t="n"/>
      <c r="J1085" s="5" t="n"/>
      <c r="K1085" s="19">
        <f>IF(A1085&amp;""="","",IFERROR(INDEX('الخدمات'!$B$6:$B$55,MATCH(E1085&amp;"",'الخدمات'!$A$6:$A$55,0)),"غير مسعّرة"))</f>
        <v/>
      </c>
      <c r="L1085" s="19">
        <f>IF(ISNUMBER(K1085),ROUND(N(F1085)*K1085,2),"")</f>
        <v/>
      </c>
      <c r="M1085" s="19">
        <f>IF(L1085="","",ROUND(L1085-N(I1085),2))</f>
        <v/>
      </c>
      <c r="N1085" s="18">
        <f>IF(OR(A1085&amp;""="",H1085="تم التسليم",NOT(ISNUMBER(G1085))),"",'الإعدادات'!$B$4-G1085)</f>
        <v/>
      </c>
      <c r="O1085" s="6">
        <f>IF(A1085&amp;""="","",IF(NOT(ISNUMBER(K1085)),"خدمة غير مسعّرة",IF(H1085="تم التسليم",IF(M1085&gt;0,"مسلّم وعليه متبقي",""),IF(N1085="","",IF(H1085="جاهز",IF(N1085&gt;='الإعدادات'!$B$5,"متأخر الاستلام",""),IF(N1085&gt;0,"متأخر الغسيل",""))))))</f>
        <v/>
      </c>
      <c r="P1085" s="18">
        <f>IF(O1085="متأخر الاستلام",COUNTIFS($O$6:$O$1505,"متأخر الاستلام",$N$6:$N$1505,"&gt;"&amp;N1085)+COUNTIFS($O$6:O1085,"متأخر الاستلام",$N$6:N1085,N1085),"")</f>
        <v/>
      </c>
    </row>
    <row r="1086">
      <c r="A1086" s="5" t="n"/>
      <c r="B1086" s="13" t="n"/>
      <c r="C1086" s="5" t="n"/>
      <c r="D1086" s="20" t="n"/>
      <c r="E1086" s="5" t="n"/>
      <c r="F1086" s="14" t="n"/>
      <c r="G1086" s="13" t="n"/>
      <c r="H1086" s="5" t="n"/>
      <c r="I1086" s="17" t="n"/>
      <c r="J1086" s="5" t="n"/>
      <c r="K1086" s="19">
        <f>IF(A1086&amp;""="","",IFERROR(INDEX('الخدمات'!$B$6:$B$55,MATCH(E1086&amp;"",'الخدمات'!$A$6:$A$55,0)),"غير مسعّرة"))</f>
        <v/>
      </c>
      <c r="L1086" s="19">
        <f>IF(ISNUMBER(K1086),ROUND(N(F1086)*K1086,2),"")</f>
        <v/>
      </c>
      <c r="M1086" s="19">
        <f>IF(L1086="","",ROUND(L1086-N(I1086),2))</f>
        <v/>
      </c>
      <c r="N1086" s="18">
        <f>IF(OR(A1086&amp;""="",H1086="تم التسليم",NOT(ISNUMBER(G1086))),"",'الإعدادات'!$B$4-G1086)</f>
        <v/>
      </c>
      <c r="O1086" s="6">
        <f>IF(A1086&amp;""="","",IF(NOT(ISNUMBER(K1086)),"خدمة غير مسعّرة",IF(H1086="تم التسليم",IF(M1086&gt;0,"مسلّم وعليه متبقي",""),IF(N1086="","",IF(H1086="جاهز",IF(N1086&gt;='الإعدادات'!$B$5,"متأخر الاستلام",""),IF(N1086&gt;0,"متأخر الغسيل",""))))))</f>
        <v/>
      </c>
      <c r="P1086" s="18">
        <f>IF(O1086="متأخر الاستلام",COUNTIFS($O$6:$O$1505,"متأخر الاستلام",$N$6:$N$1505,"&gt;"&amp;N1086)+COUNTIFS($O$6:O1086,"متأخر الاستلام",$N$6:N1086,N1086),"")</f>
        <v/>
      </c>
    </row>
    <row r="1087">
      <c r="A1087" s="5" t="n"/>
      <c r="B1087" s="13" t="n"/>
      <c r="C1087" s="5" t="n"/>
      <c r="D1087" s="20" t="n"/>
      <c r="E1087" s="5" t="n"/>
      <c r="F1087" s="14" t="n"/>
      <c r="G1087" s="13" t="n"/>
      <c r="H1087" s="5" t="n"/>
      <c r="I1087" s="17" t="n"/>
      <c r="J1087" s="5" t="n"/>
      <c r="K1087" s="19">
        <f>IF(A1087&amp;""="","",IFERROR(INDEX('الخدمات'!$B$6:$B$55,MATCH(E1087&amp;"",'الخدمات'!$A$6:$A$55,0)),"غير مسعّرة"))</f>
        <v/>
      </c>
      <c r="L1087" s="19">
        <f>IF(ISNUMBER(K1087),ROUND(N(F1087)*K1087,2),"")</f>
        <v/>
      </c>
      <c r="M1087" s="19">
        <f>IF(L1087="","",ROUND(L1087-N(I1087),2))</f>
        <v/>
      </c>
      <c r="N1087" s="18">
        <f>IF(OR(A1087&amp;""="",H1087="تم التسليم",NOT(ISNUMBER(G1087))),"",'الإعدادات'!$B$4-G1087)</f>
        <v/>
      </c>
      <c r="O1087" s="6">
        <f>IF(A1087&amp;""="","",IF(NOT(ISNUMBER(K1087)),"خدمة غير مسعّرة",IF(H1087="تم التسليم",IF(M1087&gt;0,"مسلّم وعليه متبقي",""),IF(N1087="","",IF(H1087="جاهز",IF(N1087&gt;='الإعدادات'!$B$5,"متأخر الاستلام",""),IF(N1087&gt;0,"متأخر الغسيل",""))))))</f>
        <v/>
      </c>
      <c r="P1087" s="18">
        <f>IF(O1087="متأخر الاستلام",COUNTIFS($O$6:$O$1505,"متأخر الاستلام",$N$6:$N$1505,"&gt;"&amp;N1087)+COUNTIFS($O$6:O1087,"متأخر الاستلام",$N$6:N1087,N1087),"")</f>
        <v/>
      </c>
    </row>
    <row r="1088">
      <c r="A1088" s="5" t="n"/>
      <c r="B1088" s="13" t="n"/>
      <c r="C1088" s="5" t="n"/>
      <c r="D1088" s="20" t="n"/>
      <c r="E1088" s="5" t="n"/>
      <c r="F1088" s="14" t="n"/>
      <c r="G1088" s="13" t="n"/>
      <c r="H1088" s="5" t="n"/>
      <c r="I1088" s="17" t="n"/>
      <c r="J1088" s="5" t="n"/>
      <c r="K1088" s="19">
        <f>IF(A1088&amp;""="","",IFERROR(INDEX('الخدمات'!$B$6:$B$55,MATCH(E1088&amp;"",'الخدمات'!$A$6:$A$55,0)),"غير مسعّرة"))</f>
        <v/>
      </c>
      <c r="L1088" s="19">
        <f>IF(ISNUMBER(K1088),ROUND(N(F1088)*K1088,2),"")</f>
        <v/>
      </c>
      <c r="M1088" s="19">
        <f>IF(L1088="","",ROUND(L1088-N(I1088),2))</f>
        <v/>
      </c>
      <c r="N1088" s="18">
        <f>IF(OR(A1088&amp;""="",H1088="تم التسليم",NOT(ISNUMBER(G1088))),"",'الإعدادات'!$B$4-G1088)</f>
        <v/>
      </c>
      <c r="O1088" s="6">
        <f>IF(A1088&amp;""="","",IF(NOT(ISNUMBER(K1088)),"خدمة غير مسعّرة",IF(H1088="تم التسليم",IF(M1088&gt;0,"مسلّم وعليه متبقي",""),IF(N1088="","",IF(H1088="جاهز",IF(N1088&gt;='الإعدادات'!$B$5,"متأخر الاستلام",""),IF(N1088&gt;0,"متأخر الغسيل",""))))))</f>
        <v/>
      </c>
      <c r="P1088" s="18">
        <f>IF(O1088="متأخر الاستلام",COUNTIFS($O$6:$O$1505,"متأخر الاستلام",$N$6:$N$1505,"&gt;"&amp;N1088)+COUNTIFS($O$6:O1088,"متأخر الاستلام",$N$6:N1088,N1088),"")</f>
        <v/>
      </c>
    </row>
    <row r="1089">
      <c r="A1089" s="5" t="n"/>
      <c r="B1089" s="13" t="n"/>
      <c r="C1089" s="5" t="n"/>
      <c r="D1089" s="20" t="n"/>
      <c r="E1089" s="5" t="n"/>
      <c r="F1089" s="14" t="n"/>
      <c r="G1089" s="13" t="n"/>
      <c r="H1089" s="5" t="n"/>
      <c r="I1089" s="17" t="n"/>
      <c r="J1089" s="5" t="n"/>
      <c r="K1089" s="19">
        <f>IF(A1089&amp;""="","",IFERROR(INDEX('الخدمات'!$B$6:$B$55,MATCH(E1089&amp;"",'الخدمات'!$A$6:$A$55,0)),"غير مسعّرة"))</f>
        <v/>
      </c>
      <c r="L1089" s="19">
        <f>IF(ISNUMBER(K1089),ROUND(N(F1089)*K1089,2),"")</f>
        <v/>
      </c>
      <c r="M1089" s="19">
        <f>IF(L1089="","",ROUND(L1089-N(I1089),2))</f>
        <v/>
      </c>
      <c r="N1089" s="18">
        <f>IF(OR(A1089&amp;""="",H1089="تم التسليم",NOT(ISNUMBER(G1089))),"",'الإعدادات'!$B$4-G1089)</f>
        <v/>
      </c>
      <c r="O1089" s="6">
        <f>IF(A1089&amp;""="","",IF(NOT(ISNUMBER(K1089)),"خدمة غير مسعّرة",IF(H1089="تم التسليم",IF(M1089&gt;0,"مسلّم وعليه متبقي",""),IF(N1089="","",IF(H1089="جاهز",IF(N1089&gt;='الإعدادات'!$B$5,"متأخر الاستلام",""),IF(N1089&gt;0,"متأخر الغسيل",""))))))</f>
        <v/>
      </c>
      <c r="P1089" s="18">
        <f>IF(O1089="متأخر الاستلام",COUNTIFS($O$6:$O$1505,"متأخر الاستلام",$N$6:$N$1505,"&gt;"&amp;N1089)+COUNTIFS($O$6:O1089,"متأخر الاستلام",$N$6:N1089,N1089),"")</f>
        <v/>
      </c>
    </row>
    <row r="1090">
      <c r="A1090" s="5" t="n"/>
      <c r="B1090" s="13" t="n"/>
      <c r="C1090" s="5" t="n"/>
      <c r="D1090" s="20" t="n"/>
      <c r="E1090" s="5" t="n"/>
      <c r="F1090" s="14" t="n"/>
      <c r="G1090" s="13" t="n"/>
      <c r="H1090" s="5" t="n"/>
      <c r="I1090" s="17" t="n"/>
      <c r="J1090" s="5" t="n"/>
      <c r="K1090" s="19">
        <f>IF(A1090&amp;""="","",IFERROR(INDEX('الخدمات'!$B$6:$B$55,MATCH(E1090&amp;"",'الخدمات'!$A$6:$A$55,0)),"غير مسعّرة"))</f>
        <v/>
      </c>
      <c r="L1090" s="19">
        <f>IF(ISNUMBER(K1090),ROUND(N(F1090)*K1090,2),"")</f>
        <v/>
      </c>
      <c r="M1090" s="19">
        <f>IF(L1090="","",ROUND(L1090-N(I1090),2))</f>
        <v/>
      </c>
      <c r="N1090" s="18">
        <f>IF(OR(A1090&amp;""="",H1090="تم التسليم",NOT(ISNUMBER(G1090))),"",'الإعدادات'!$B$4-G1090)</f>
        <v/>
      </c>
      <c r="O1090" s="6">
        <f>IF(A1090&amp;""="","",IF(NOT(ISNUMBER(K1090)),"خدمة غير مسعّرة",IF(H1090="تم التسليم",IF(M1090&gt;0,"مسلّم وعليه متبقي",""),IF(N1090="","",IF(H1090="جاهز",IF(N1090&gt;='الإعدادات'!$B$5,"متأخر الاستلام",""),IF(N1090&gt;0,"متأخر الغسيل",""))))))</f>
        <v/>
      </c>
      <c r="P1090" s="18">
        <f>IF(O1090="متأخر الاستلام",COUNTIFS($O$6:$O$1505,"متأخر الاستلام",$N$6:$N$1505,"&gt;"&amp;N1090)+COUNTIFS($O$6:O1090,"متأخر الاستلام",$N$6:N1090,N1090),"")</f>
        <v/>
      </c>
    </row>
    <row r="1091">
      <c r="A1091" s="5" t="n"/>
      <c r="B1091" s="13" t="n"/>
      <c r="C1091" s="5" t="n"/>
      <c r="D1091" s="20" t="n"/>
      <c r="E1091" s="5" t="n"/>
      <c r="F1091" s="14" t="n"/>
      <c r="G1091" s="13" t="n"/>
      <c r="H1091" s="5" t="n"/>
      <c r="I1091" s="17" t="n"/>
      <c r="J1091" s="5" t="n"/>
      <c r="K1091" s="19">
        <f>IF(A1091&amp;""="","",IFERROR(INDEX('الخدمات'!$B$6:$B$55,MATCH(E1091&amp;"",'الخدمات'!$A$6:$A$55,0)),"غير مسعّرة"))</f>
        <v/>
      </c>
      <c r="L1091" s="19">
        <f>IF(ISNUMBER(K1091),ROUND(N(F1091)*K1091,2),"")</f>
        <v/>
      </c>
      <c r="M1091" s="19">
        <f>IF(L1091="","",ROUND(L1091-N(I1091),2))</f>
        <v/>
      </c>
      <c r="N1091" s="18">
        <f>IF(OR(A1091&amp;""="",H1091="تم التسليم",NOT(ISNUMBER(G1091))),"",'الإعدادات'!$B$4-G1091)</f>
        <v/>
      </c>
      <c r="O1091" s="6">
        <f>IF(A1091&amp;""="","",IF(NOT(ISNUMBER(K1091)),"خدمة غير مسعّرة",IF(H1091="تم التسليم",IF(M1091&gt;0,"مسلّم وعليه متبقي",""),IF(N1091="","",IF(H1091="جاهز",IF(N1091&gt;='الإعدادات'!$B$5,"متأخر الاستلام",""),IF(N1091&gt;0,"متأخر الغسيل",""))))))</f>
        <v/>
      </c>
      <c r="P1091" s="18">
        <f>IF(O1091="متأخر الاستلام",COUNTIFS($O$6:$O$1505,"متأخر الاستلام",$N$6:$N$1505,"&gt;"&amp;N1091)+COUNTIFS($O$6:O1091,"متأخر الاستلام",$N$6:N1091,N1091),"")</f>
        <v/>
      </c>
    </row>
    <row r="1092">
      <c r="A1092" s="5" t="n"/>
      <c r="B1092" s="13" t="n"/>
      <c r="C1092" s="5" t="n"/>
      <c r="D1092" s="20" t="n"/>
      <c r="E1092" s="5" t="n"/>
      <c r="F1092" s="14" t="n"/>
      <c r="G1092" s="13" t="n"/>
      <c r="H1092" s="5" t="n"/>
      <c r="I1092" s="17" t="n"/>
      <c r="J1092" s="5" t="n"/>
      <c r="K1092" s="19">
        <f>IF(A1092&amp;""="","",IFERROR(INDEX('الخدمات'!$B$6:$B$55,MATCH(E1092&amp;"",'الخدمات'!$A$6:$A$55,0)),"غير مسعّرة"))</f>
        <v/>
      </c>
      <c r="L1092" s="19">
        <f>IF(ISNUMBER(K1092),ROUND(N(F1092)*K1092,2),"")</f>
        <v/>
      </c>
      <c r="M1092" s="19">
        <f>IF(L1092="","",ROUND(L1092-N(I1092),2))</f>
        <v/>
      </c>
      <c r="N1092" s="18">
        <f>IF(OR(A1092&amp;""="",H1092="تم التسليم",NOT(ISNUMBER(G1092))),"",'الإعدادات'!$B$4-G1092)</f>
        <v/>
      </c>
      <c r="O1092" s="6">
        <f>IF(A1092&amp;""="","",IF(NOT(ISNUMBER(K1092)),"خدمة غير مسعّرة",IF(H1092="تم التسليم",IF(M1092&gt;0,"مسلّم وعليه متبقي",""),IF(N1092="","",IF(H1092="جاهز",IF(N1092&gt;='الإعدادات'!$B$5,"متأخر الاستلام",""),IF(N1092&gt;0,"متأخر الغسيل",""))))))</f>
        <v/>
      </c>
      <c r="P1092" s="18">
        <f>IF(O1092="متأخر الاستلام",COUNTIFS($O$6:$O$1505,"متأخر الاستلام",$N$6:$N$1505,"&gt;"&amp;N1092)+COUNTIFS($O$6:O1092,"متأخر الاستلام",$N$6:N1092,N1092),"")</f>
        <v/>
      </c>
    </row>
    <row r="1093">
      <c r="A1093" s="5" t="n"/>
      <c r="B1093" s="13" t="n"/>
      <c r="C1093" s="5" t="n"/>
      <c r="D1093" s="20" t="n"/>
      <c r="E1093" s="5" t="n"/>
      <c r="F1093" s="14" t="n"/>
      <c r="G1093" s="13" t="n"/>
      <c r="H1093" s="5" t="n"/>
      <c r="I1093" s="17" t="n"/>
      <c r="J1093" s="5" t="n"/>
      <c r="K1093" s="19">
        <f>IF(A1093&amp;""="","",IFERROR(INDEX('الخدمات'!$B$6:$B$55,MATCH(E1093&amp;"",'الخدمات'!$A$6:$A$55,0)),"غير مسعّرة"))</f>
        <v/>
      </c>
      <c r="L1093" s="19">
        <f>IF(ISNUMBER(K1093),ROUND(N(F1093)*K1093,2),"")</f>
        <v/>
      </c>
      <c r="M1093" s="19">
        <f>IF(L1093="","",ROUND(L1093-N(I1093),2))</f>
        <v/>
      </c>
      <c r="N1093" s="18">
        <f>IF(OR(A1093&amp;""="",H1093="تم التسليم",NOT(ISNUMBER(G1093))),"",'الإعدادات'!$B$4-G1093)</f>
        <v/>
      </c>
      <c r="O1093" s="6">
        <f>IF(A1093&amp;""="","",IF(NOT(ISNUMBER(K1093)),"خدمة غير مسعّرة",IF(H1093="تم التسليم",IF(M1093&gt;0,"مسلّم وعليه متبقي",""),IF(N1093="","",IF(H1093="جاهز",IF(N1093&gt;='الإعدادات'!$B$5,"متأخر الاستلام",""),IF(N1093&gt;0,"متأخر الغسيل",""))))))</f>
        <v/>
      </c>
      <c r="P1093" s="18">
        <f>IF(O1093="متأخر الاستلام",COUNTIFS($O$6:$O$1505,"متأخر الاستلام",$N$6:$N$1505,"&gt;"&amp;N1093)+COUNTIFS($O$6:O1093,"متأخر الاستلام",$N$6:N1093,N1093),"")</f>
        <v/>
      </c>
    </row>
    <row r="1094">
      <c r="A1094" s="5" t="n"/>
      <c r="B1094" s="13" t="n"/>
      <c r="C1094" s="5" t="n"/>
      <c r="D1094" s="20" t="n"/>
      <c r="E1094" s="5" t="n"/>
      <c r="F1094" s="14" t="n"/>
      <c r="G1094" s="13" t="n"/>
      <c r="H1094" s="5" t="n"/>
      <c r="I1094" s="17" t="n"/>
      <c r="J1094" s="5" t="n"/>
      <c r="K1094" s="19">
        <f>IF(A1094&amp;""="","",IFERROR(INDEX('الخدمات'!$B$6:$B$55,MATCH(E1094&amp;"",'الخدمات'!$A$6:$A$55,0)),"غير مسعّرة"))</f>
        <v/>
      </c>
      <c r="L1094" s="19">
        <f>IF(ISNUMBER(K1094),ROUND(N(F1094)*K1094,2),"")</f>
        <v/>
      </c>
      <c r="M1094" s="19">
        <f>IF(L1094="","",ROUND(L1094-N(I1094),2))</f>
        <v/>
      </c>
      <c r="N1094" s="18">
        <f>IF(OR(A1094&amp;""="",H1094="تم التسليم",NOT(ISNUMBER(G1094))),"",'الإعدادات'!$B$4-G1094)</f>
        <v/>
      </c>
      <c r="O1094" s="6">
        <f>IF(A1094&amp;""="","",IF(NOT(ISNUMBER(K1094)),"خدمة غير مسعّرة",IF(H1094="تم التسليم",IF(M1094&gt;0,"مسلّم وعليه متبقي",""),IF(N1094="","",IF(H1094="جاهز",IF(N1094&gt;='الإعدادات'!$B$5,"متأخر الاستلام",""),IF(N1094&gt;0,"متأخر الغسيل",""))))))</f>
        <v/>
      </c>
      <c r="P1094" s="18">
        <f>IF(O1094="متأخر الاستلام",COUNTIFS($O$6:$O$1505,"متأخر الاستلام",$N$6:$N$1505,"&gt;"&amp;N1094)+COUNTIFS($O$6:O1094,"متأخر الاستلام",$N$6:N1094,N1094),"")</f>
        <v/>
      </c>
    </row>
    <row r="1095">
      <c r="A1095" s="5" t="n"/>
      <c r="B1095" s="13" t="n"/>
      <c r="C1095" s="5" t="n"/>
      <c r="D1095" s="20" t="n"/>
      <c r="E1095" s="5" t="n"/>
      <c r="F1095" s="14" t="n"/>
      <c r="G1095" s="13" t="n"/>
      <c r="H1095" s="5" t="n"/>
      <c r="I1095" s="17" t="n"/>
      <c r="J1095" s="5" t="n"/>
      <c r="K1095" s="19">
        <f>IF(A1095&amp;""="","",IFERROR(INDEX('الخدمات'!$B$6:$B$55,MATCH(E1095&amp;"",'الخدمات'!$A$6:$A$55,0)),"غير مسعّرة"))</f>
        <v/>
      </c>
      <c r="L1095" s="19">
        <f>IF(ISNUMBER(K1095),ROUND(N(F1095)*K1095,2),"")</f>
        <v/>
      </c>
      <c r="M1095" s="19">
        <f>IF(L1095="","",ROUND(L1095-N(I1095),2))</f>
        <v/>
      </c>
      <c r="N1095" s="18">
        <f>IF(OR(A1095&amp;""="",H1095="تم التسليم",NOT(ISNUMBER(G1095))),"",'الإعدادات'!$B$4-G1095)</f>
        <v/>
      </c>
      <c r="O1095" s="6">
        <f>IF(A1095&amp;""="","",IF(NOT(ISNUMBER(K1095)),"خدمة غير مسعّرة",IF(H1095="تم التسليم",IF(M1095&gt;0,"مسلّم وعليه متبقي",""),IF(N1095="","",IF(H1095="جاهز",IF(N1095&gt;='الإعدادات'!$B$5,"متأخر الاستلام",""),IF(N1095&gt;0,"متأخر الغسيل",""))))))</f>
        <v/>
      </c>
      <c r="P1095" s="18">
        <f>IF(O1095="متأخر الاستلام",COUNTIFS($O$6:$O$1505,"متأخر الاستلام",$N$6:$N$1505,"&gt;"&amp;N1095)+COUNTIFS($O$6:O1095,"متأخر الاستلام",$N$6:N1095,N1095),"")</f>
        <v/>
      </c>
    </row>
    <row r="1096">
      <c r="A1096" s="5" t="n"/>
      <c r="B1096" s="13" t="n"/>
      <c r="C1096" s="5" t="n"/>
      <c r="D1096" s="20" t="n"/>
      <c r="E1096" s="5" t="n"/>
      <c r="F1096" s="14" t="n"/>
      <c r="G1096" s="13" t="n"/>
      <c r="H1096" s="5" t="n"/>
      <c r="I1096" s="17" t="n"/>
      <c r="J1096" s="5" t="n"/>
      <c r="K1096" s="19">
        <f>IF(A1096&amp;""="","",IFERROR(INDEX('الخدمات'!$B$6:$B$55,MATCH(E1096&amp;"",'الخدمات'!$A$6:$A$55,0)),"غير مسعّرة"))</f>
        <v/>
      </c>
      <c r="L1096" s="19">
        <f>IF(ISNUMBER(K1096),ROUND(N(F1096)*K1096,2),"")</f>
        <v/>
      </c>
      <c r="M1096" s="19">
        <f>IF(L1096="","",ROUND(L1096-N(I1096),2))</f>
        <v/>
      </c>
      <c r="N1096" s="18">
        <f>IF(OR(A1096&amp;""="",H1096="تم التسليم",NOT(ISNUMBER(G1096))),"",'الإعدادات'!$B$4-G1096)</f>
        <v/>
      </c>
      <c r="O1096" s="6">
        <f>IF(A1096&amp;""="","",IF(NOT(ISNUMBER(K1096)),"خدمة غير مسعّرة",IF(H1096="تم التسليم",IF(M1096&gt;0,"مسلّم وعليه متبقي",""),IF(N1096="","",IF(H1096="جاهز",IF(N1096&gt;='الإعدادات'!$B$5,"متأخر الاستلام",""),IF(N1096&gt;0,"متأخر الغسيل",""))))))</f>
        <v/>
      </c>
      <c r="P1096" s="18">
        <f>IF(O1096="متأخر الاستلام",COUNTIFS($O$6:$O$1505,"متأخر الاستلام",$N$6:$N$1505,"&gt;"&amp;N1096)+COUNTIFS($O$6:O1096,"متأخر الاستلام",$N$6:N1096,N1096),"")</f>
        <v/>
      </c>
    </row>
    <row r="1097">
      <c r="A1097" s="5" t="n"/>
      <c r="B1097" s="13" t="n"/>
      <c r="C1097" s="5" t="n"/>
      <c r="D1097" s="20" t="n"/>
      <c r="E1097" s="5" t="n"/>
      <c r="F1097" s="14" t="n"/>
      <c r="G1097" s="13" t="n"/>
      <c r="H1097" s="5" t="n"/>
      <c r="I1097" s="17" t="n"/>
      <c r="J1097" s="5" t="n"/>
      <c r="K1097" s="19">
        <f>IF(A1097&amp;""="","",IFERROR(INDEX('الخدمات'!$B$6:$B$55,MATCH(E1097&amp;"",'الخدمات'!$A$6:$A$55,0)),"غير مسعّرة"))</f>
        <v/>
      </c>
      <c r="L1097" s="19">
        <f>IF(ISNUMBER(K1097),ROUND(N(F1097)*K1097,2),"")</f>
        <v/>
      </c>
      <c r="M1097" s="19">
        <f>IF(L1097="","",ROUND(L1097-N(I1097),2))</f>
        <v/>
      </c>
      <c r="N1097" s="18">
        <f>IF(OR(A1097&amp;""="",H1097="تم التسليم",NOT(ISNUMBER(G1097))),"",'الإعدادات'!$B$4-G1097)</f>
        <v/>
      </c>
      <c r="O1097" s="6">
        <f>IF(A1097&amp;""="","",IF(NOT(ISNUMBER(K1097)),"خدمة غير مسعّرة",IF(H1097="تم التسليم",IF(M1097&gt;0,"مسلّم وعليه متبقي",""),IF(N1097="","",IF(H1097="جاهز",IF(N1097&gt;='الإعدادات'!$B$5,"متأخر الاستلام",""),IF(N1097&gt;0,"متأخر الغسيل",""))))))</f>
        <v/>
      </c>
      <c r="P1097" s="18">
        <f>IF(O1097="متأخر الاستلام",COUNTIFS($O$6:$O$1505,"متأخر الاستلام",$N$6:$N$1505,"&gt;"&amp;N1097)+COUNTIFS($O$6:O1097,"متأخر الاستلام",$N$6:N1097,N1097),"")</f>
        <v/>
      </c>
    </row>
    <row r="1098">
      <c r="A1098" s="5" t="n"/>
      <c r="B1098" s="13" t="n"/>
      <c r="C1098" s="5" t="n"/>
      <c r="D1098" s="20" t="n"/>
      <c r="E1098" s="5" t="n"/>
      <c r="F1098" s="14" t="n"/>
      <c r="G1098" s="13" t="n"/>
      <c r="H1098" s="5" t="n"/>
      <c r="I1098" s="17" t="n"/>
      <c r="J1098" s="5" t="n"/>
      <c r="K1098" s="19">
        <f>IF(A1098&amp;""="","",IFERROR(INDEX('الخدمات'!$B$6:$B$55,MATCH(E1098&amp;"",'الخدمات'!$A$6:$A$55,0)),"غير مسعّرة"))</f>
        <v/>
      </c>
      <c r="L1098" s="19">
        <f>IF(ISNUMBER(K1098),ROUND(N(F1098)*K1098,2),"")</f>
        <v/>
      </c>
      <c r="M1098" s="19">
        <f>IF(L1098="","",ROUND(L1098-N(I1098),2))</f>
        <v/>
      </c>
      <c r="N1098" s="18">
        <f>IF(OR(A1098&amp;""="",H1098="تم التسليم",NOT(ISNUMBER(G1098))),"",'الإعدادات'!$B$4-G1098)</f>
        <v/>
      </c>
      <c r="O1098" s="6">
        <f>IF(A1098&amp;""="","",IF(NOT(ISNUMBER(K1098)),"خدمة غير مسعّرة",IF(H1098="تم التسليم",IF(M1098&gt;0,"مسلّم وعليه متبقي",""),IF(N1098="","",IF(H1098="جاهز",IF(N1098&gt;='الإعدادات'!$B$5,"متأخر الاستلام",""),IF(N1098&gt;0,"متأخر الغسيل",""))))))</f>
        <v/>
      </c>
      <c r="P1098" s="18">
        <f>IF(O1098="متأخر الاستلام",COUNTIFS($O$6:$O$1505,"متأخر الاستلام",$N$6:$N$1505,"&gt;"&amp;N1098)+COUNTIFS($O$6:O1098,"متأخر الاستلام",$N$6:N1098,N1098),"")</f>
        <v/>
      </c>
    </row>
    <row r="1099">
      <c r="A1099" s="5" t="n"/>
      <c r="B1099" s="13" t="n"/>
      <c r="C1099" s="5" t="n"/>
      <c r="D1099" s="20" t="n"/>
      <c r="E1099" s="5" t="n"/>
      <c r="F1099" s="14" t="n"/>
      <c r="G1099" s="13" t="n"/>
      <c r="H1099" s="5" t="n"/>
      <c r="I1099" s="17" t="n"/>
      <c r="J1099" s="5" t="n"/>
      <c r="K1099" s="19">
        <f>IF(A1099&amp;""="","",IFERROR(INDEX('الخدمات'!$B$6:$B$55,MATCH(E1099&amp;"",'الخدمات'!$A$6:$A$55,0)),"غير مسعّرة"))</f>
        <v/>
      </c>
      <c r="L1099" s="19">
        <f>IF(ISNUMBER(K1099),ROUND(N(F1099)*K1099,2),"")</f>
        <v/>
      </c>
      <c r="M1099" s="19">
        <f>IF(L1099="","",ROUND(L1099-N(I1099),2))</f>
        <v/>
      </c>
      <c r="N1099" s="18">
        <f>IF(OR(A1099&amp;""="",H1099="تم التسليم",NOT(ISNUMBER(G1099))),"",'الإعدادات'!$B$4-G1099)</f>
        <v/>
      </c>
      <c r="O1099" s="6">
        <f>IF(A1099&amp;""="","",IF(NOT(ISNUMBER(K1099)),"خدمة غير مسعّرة",IF(H1099="تم التسليم",IF(M1099&gt;0,"مسلّم وعليه متبقي",""),IF(N1099="","",IF(H1099="جاهز",IF(N1099&gt;='الإعدادات'!$B$5,"متأخر الاستلام",""),IF(N1099&gt;0,"متأخر الغسيل",""))))))</f>
        <v/>
      </c>
      <c r="P1099" s="18">
        <f>IF(O1099="متأخر الاستلام",COUNTIFS($O$6:$O$1505,"متأخر الاستلام",$N$6:$N$1505,"&gt;"&amp;N1099)+COUNTIFS($O$6:O1099,"متأخر الاستلام",$N$6:N1099,N1099),"")</f>
        <v/>
      </c>
    </row>
    <row r="1100">
      <c r="A1100" s="5" t="n"/>
      <c r="B1100" s="13" t="n"/>
      <c r="C1100" s="5" t="n"/>
      <c r="D1100" s="20" t="n"/>
      <c r="E1100" s="5" t="n"/>
      <c r="F1100" s="14" t="n"/>
      <c r="G1100" s="13" t="n"/>
      <c r="H1100" s="5" t="n"/>
      <c r="I1100" s="17" t="n"/>
      <c r="J1100" s="5" t="n"/>
      <c r="K1100" s="19">
        <f>IF(A1100&amp;""="","",IFERROR(INDEX('الخدمات'!$B$6:$B$55,MATCH(E1100&amp;"",'الخدمات'!$A$6:$A$55,0)),"غير مسعّرة"))</f>
        <v/>
      </c>
      <c r="L1100" s="19">
        <f>IF(ISNUMBER(K1100),ROUND(N(F1100)*K1100,2),"")</f>
        <v/>
      </c>
      <c r="M1100" s="19">
        <f>IF(L1100="","",ROUND(L1100-N(I1100),2))</f>
        <v/>
      </c>
      <c r="N1100" s="18">
        <f>IF(OR(A1100&amp;""="",H1100="تم التسليم",NOT(ISNUMBER(G1100))),"",'الإعدادات'!$B$4-G1100)</f>
        <v/>
      </c>
      <c r="O1100" s="6">
        <f>IF(A1100&amp;""="","",IF(NOT(ISNUMBER(K1100)),"خدمة غير مسعّرة",IF(H1100="تم التسليم",IF(M1100&gt;0,"مسلّم وعليه متبقي",""),IF(N1100="","",IF(H1100="جاهز",IF(N1100&gt;='الإعدادات'!$B$5,"متأخر الاستلام",""),IF(N1100&gt;0,"متأخر الغسيل",""))))))</f>
        <v/>
      </c>
      <c r="P1100" s="18">
        <f>IF(O1100="متأخر الاستلام",COUNTIFS($O$6:$O$1505,"متأخر الاستلام",$N$6:$N$1505,"&gt;"&amp;N1100)+COUNTIFS($O$6:O1100,"متأخر الاستلام",$N$6:N1100,N1100),"")</f>
        <v/>
      </c>
    </row>
    <row r="1101">
      <c r="A1101" s="5" t="n"/>
      <c r="B1101" s="13" t="n"/>
      <c r="C1101" s="5" t="n"/>
      <c r="D1101" s="20" t="n"/>
      <c r="E1101" s="5" t="n"/>
      <c r="F1101" s="14" t="n"/>
      <c r="G1101" s="13" t="n"/>
      <c r="H1101" s="5" t="n"/>
      <c r="I1101" s="17" t="n"/>
      <c r="J1101" s="5" t="n"/>
      <c r="K1101" s="19">
        <f>IF(A1101&amp;""="","",IFERROR(INDEX('الخدمات'!$B$6:$B$55,MATCH(E1101&amp;"",'الخدمات'!$A$6:$A$55,0)),"غير مسعّرة"))</f>
        <v/>
      </c>
      <c r="L1101" s="19">
        <f>IF(ISNUMBER(K1101),ROUND(N(F1101)*K1101,2),"")</f>
        <v/>
      </c>
      <c r="M1101" s="19">
        <f>IF(L1101="","",ROUND(L1101-N(I1101),2))</f>
        <v/>
      </c>
      <c r="N1101" s="18">
        <f>IF(OR(A1101&amp;""="",H1101="تم التسليم",NOT(ISNUMBER(G1101))),"",'الإعدادات'!$B$4-G1101)</f>
        <v/>
      </c>
      <c r="O1101" s="6">
        <f>IF(A1101&amp;""="","",IF(NOT(ISNUMBER(K1101)),"خدمة غير مسعّرة",IF(H1101="تم التسليم",IF(M1101&gt;0,"مسلّم وعليه متبقي",""),IF(N1101="","",IF(H1101="جاهز",IF(N1101&gt;='الإعدادات'!$B$5,"متأخر الاستلام",""),IF(N1101&gt;0,"متأخر الغسيل",""))))))</f>
        <v/>
      </c>
      <c r="P1101" s="18">
        <f>IF(O1101="متأخر الاستلام",COUNTIFS($O$6:$O$1505,"متأخر الاستلام",$N$6:$N$1505,"&gt;"&amp;N1101)+COUNTIFS($O$6:O1101,"متأخر الاستلام",$N$6:N1101,N1101),"")</f>
        <v/>
      </c>
    </row>
    <row r="1102">
      <c r="A1102" s="5" t="n"/>
      <c r="B1102" s="13" t="n"/>
      <c r="C1102" s="5" t="n"/>
      <c r="D1102" s="20" t="n"/>
      <c r="E1102" s="5" t="n"/>
      <c r="F1102" s="14" t="n"/>
      <c r="G1102" s="13" t="n"/>
      <c r="H1102" s="5" t="n"/>
      <c r="I1102" s="17" t="n"/>
      <c r="J1102" s="5" t="n"/>
      <c r="K1102" s="19">
        <f>IF(A1102&amp;""="","",IFERROR(INDEX('الخدمات'!$B$6:$B$55,MATCH(E1102&amp;"",'الخدمات'!$A$6:$A$55,0)),"غير مسعّرة"))</f>
        <v/>
      </c>
      <c r="L1102" s="19">
        <f>IF(ISNUMBER(K1102),ROUND(N(F1102)*K1102,2),"")</f>
        <v/>
      </c>
      <c r="M1102" s="19">
        <f>IF(L1102="","",ROUND(L1102-N(I1102),2))</f>
        <v/>
      </c>
      <c r="N1102" s="18">
        <f>IF(OR(A1102&amp;""="",H1102="تم التسليم",NOT(ISNUMBER(G1102))),"",'الإعدادات'!$B$4-G1102)</f>
        <v/>
      </c>
      <c r="O1102" s="6">
        <f>IF(A1102&amp;""="","",IF(NOT(ISNUMBER(K1102)),"خدمة غير مسعّرة",IF(H1102="تم التسليم",IF(M1102&gt;0,"مسلّم وعليه متبقي",""),IF(N1102="","",IF(H1102="جاهز",IF(N1102&gt;='الإعدادات'!$B$5,"متأخر الاستلام",""),IF(N1102&gt;0,"متأخر الغسيل",""))))))</f>
        <v/>
      </c>
      <c r="P1102" s="18">
        <f>IF(O1102="متأخر الاستلام",COUNTIFS($O$6:$O$1505,"متأخر الاستلام",$N$6:$N$1505,"&gt;"&amp;N1102)+COUNTIFS($O$6:O1102,"متأخر الاستلام",$N$6:N1102,N1102),"")</f>
        <v/>
      </c>
    </row>
    <row r="1103">
      <c r="A1103" s="5" t="n"/>
      <c r="B1103" s="13" t="n"/>
      <c r="C1103" s="5" t="n"/>
      <c r="D1103" s="20" t="n"/>
      <c r="E1103" s="5" t="n"/>
      <c r="F1103" s="14" t="n"/>
      <c r="G1103" s="13" t="n"/>
      <c r="H1103" s="5" t="n"/>
      <c r="I1103" s="17" t="n"/>
      <c r="J1103" s="5" t="n"/>
      <c r="K1103" s="19">
        <f>IF(A1103&amp;""="","",IFERROR(INDEX('الخدمات'!$B$6:$B$55,MATCH(E1103&amp;"",'الخدمات'!$A$6:$A$55,0)),"غير مسعّرة"))</f>
        <v/>
      </c>
      <c r="L1103" s="19">
        <f>IF(ISNUMBER(K1103),ROUND(N(F1103)*K1103,2),"")</f>
        <v/>
      </c>
      <c r="M1103" s="19">
        <f>IF(L1103="","",ROUND(L1103-N(I1103),2))</f>
        <v/>
      </c>
      <c r="N1103" s="18">
        <f>IF(OR(A1103&amp;""="",H1103="تم التسليم",NOT(ISNUMBER(G1103))),"",'الإعدادات'!$B$4-G1103)</f>
        <v/>
      </c>
      <c r="O1103" s="6">
        <f>IF(A1103&amp;""="","",IF(NOT(ISNUMBER(K1103)),"خدمة غير مسعّرة",IF(H1103="تم التسليم",IF(M1103&gt;0,"مسلّم وعليه متبقي",""),IF(N1103="","",IF(H1103="جاهز",IF(N1103&gt;='الإعدادات'!$B$5,"متأخر الاستلام",""),IF(N1103&gt;0,"متأخر الغسيل",""))))))</f>
        <v/>
      </c>
      <c r="P1103" s="18">
        <f>IF(O1103="متأخر الاستلام",COUNTIFS($O$6:$O$1505,"متأخر الاستلام",$N$6:$N$1505,"&gt;"&amp;N1103)+COUNTIFS($O$6:O1103,"متأخر الاستلام",$N$6:N1103,N1103),"")</f>
        <v/>
      </c>
    </row>
    <row r="1104">
      <c r="A1104" s="5" t="n"/>
      <c r="B1104" s="13" t="n"/>
      <c r="C1104" s="5" t="n"/>
      <c r="D1104" s="20" t="n"/>
      <c r="E1104" s="5" t="n"/>
      <c r="F1104" s="14" t="n"/>
      <c r="G1104" s="13" t="n"/>
      <c r="H1104" s="5" t="n"/>
      <c r="I1104" s="17" t="n"/>
      <c r="J1104" s="5" t="n"/>
      <c r="K1104" s="19">
        <f>IF(A1104&amp;""="","",IFERROR(INDEX('الخدمات'!$B$6:$B$55,MATCH(E1104&amp;"",'الخدمات'!$A$6:$A$55,0)),"غير مسعّرة"))</f>
        <v/>
      </c>
      <c r="L1104" s="19">
        <f>IF(ISNUMBER(K1104),ROUND(N(F1104)*K1104,2),"")</f>
        <v/>
      </c>
      <c r="M1104" s="19">
        <f>IF(L1104="","",ROUND(L1104-N(I1104),2))</f>
        <v/>
      </c>
      <c r="N1104" s="18">
        <f>IF(OR(A1104&amp;""="",H1104="تم التسليم",NOT(ISNUMBER(G1104))),"",'الإعدادات'!$B$4-G1104)</f>
        <v/>
      </c>
      <c r="O1104" s="6">
        <f>IF(A1104&amp;""="","",IF(NOT(ISNUMBER(K1104)),"خدمة غير مسعّرة",IF(H1104="تم التسليم",IF(M1104&gt;0,"مسلّم وعليه متبقي",""),IF(N1104="","",IF(H1104="جاهز",IF(N1104&gt;='الإعدادات'!$B$5,"متأخر الاستلام",""),IF(N1104&gt;0,"متأخر الغسيل",""))))))</f>
        <v/>
      </c>
      <c r="P1104" s="18">
        <f>IF(O1104="متأخر الاستلام",COUNTIFS($O$6:$O$1505,"متأخر الاستلام",$N$6:$N$1505,"&gt;"&amp;N1104)+COUNTIFS($O$6:O1104,"متأخر الاستلام",$N$6:N1104,N1104),"")</f>
        <v/>
      </c>
    </row>
    <row r="1105">
      <c r="A1105" s="5" t="n"/>
      <c r="B1105" s="13" t="n"/>
      <c r="C1105" s="5" t="n"/>
      <c r="D1105" s="20" t="n"/>
      <c r="E1105" s="5" t="n"/>
      <c r="F1105" s="14" t="n"/>
      <c r="G1105" s="13" t="n"/>
      <c r="H1105" s="5" t="n"/>
      <c r="I1105" s="17" t="n"/>
      <c r="J1105" s="5" t="n"/>
      <c r="K1105" s="19">
        <f>IF(A1105&amp;""="","",IFERROR(INDEX('الخدمات'!$B$6:$B$55,MATCH(E1105&amp;"",'الخدمات'!$A$6:$A$55,0)),"غير مسعّرة"))</f>
        <v/>
      </c>
      <c r="L1105" s="19">
        <f>IF(ISNUMBER(K1105),ROUND(N(F1105)*K1105,2),"")</f>
        <v/>
      </c>
      <c r="M1105" s="19">
        <f>IF(L1105="","",ROUND(L1105-N(I1105),2))</f>
        <v/>
      </c>
      <c r="N1105" s="18">
        <f>IF(OR(A1105&amp;""="",H1105="تم التسليم",NOT(ISNUMBER(G1105))),"",'الإعدادات'!$B$4-G1105)</f>
        <v/>
      </c>
      <c r="O1105" s="6">
        <f>IF(A1105&amp;""="","",IF(NOT(ISNUMBER(K1105)),"خدمة غير مسعّرة",IF(H1105="تم التسليم",IF(M1105&gt;0,"مسلّم وعليه متبقي",""),IF(N1105="","",IF(H1105="جاهز",IF(N1105&gt;='الإعدادات'!$B$5,"متأخر الاستلام",""),IF(N1105&gt;0,"متأخر الغسيل",""))))))</f>
        <v/>
      </c>
      <c r="P1105" s="18">
        <f>IF(O1105="متأخر الاستلام",COUNTIFS($O$6:$O$1505,"متأخر الاستلام",$N$6:$N$1505,"&gt;"&amp;N1105)+COUNTIFS($O$6:O1105,"متأخر الاستلام",$N$6:N1105,N1105),"")</f>
        <v/>
      </c>
    </row>
    <row r="1106">
      <c r="A1106" s="5" t="n"/>
      <c r="B1106" s="13" t="n"/>
      <c r="C1106" s="5" t="n"/>
      <c r="D1106" s="20" t="n"/>
      <c r="E1106" s="5" t="n"/>
      <c r="F1106" s="14" t="n"/>
      <c r="G1106" s="13" t="n"/>
      <c r="H1106" s="5" t="n"/>
      <c r="I1106" s="17" t="n"/>
      <c r="J1106" s="5" t="n"/>
      <c r="K1106" s="19">
        <f>IF(A1106&amp;""="","",IFERROR(INDEX('الخدمات'!$B$6:$B$55,MATCH(E1106&amp;"",'الخدمات'!$A$6:$A$55,0)),"غير مسعّرة"))</f>
        <v/>
      </c>
      <c r="L1106" s="19">
        <f>IF(ISNUMBER(K1106),ROUND(N(F1106)*K1106,2),"")</f>
        <v/>
      </c>
      <c r="M1106" s="19">
        <f>IF(L1106="","",ROUND(L1106-N(I1106),2))</f>
        <v/>
      </c>
      <c r="N1106" s="18">
        <f>IF(OR(A1106&amp;""="",H1106="تم التسليم",NOT(ISNUMBER(G1106))),"",'الإعدادات'!$B$4-G1106)</f>
        <v/>
      </c>
      <c r="O1106" s="6">
        <f>IF(A1106&amp;""="","",IF(NOT(ISNUMBER(K1106)),"خدمة غير مسعّرة",IF(H1106="تم التسليم",IF(M1106&gt;0,"مسلّم وعليه متبقي",""),IF(N1106="","",IF(H1106="جاهز",IF(N1106&gt;='الإعدادات'!$B$5,"متأخر الاستلام",""),IF(N1106&gt;0,"متأخر الغسيل",""))))))</f>
        <v/>
      </c>
      <c r="P1106" s="18">
        <f>IF(O1106="متأخر الاستلام",COUNTIFS($O$6:$O$1505,"متأخر الاستلام",$N$6:$N$1505,"&gt;"&amp;N1106)+COUNTIFS($O$6:O1106,"متأخر الاستلام",$N$6:N1106,N1106),"")</f>
        <v/>
      </c>
    </row>
    <row r="1107">
      <c r="A1107" s="5" t="n"/>
      <c r="B1107" s="13" t="n"/>
      <c r="C1107" s="5" t="n"/>
      <c r="D1107" s="20" t="n"/>
      <c r="E1107" s="5" t="n"/>
      <c r="F1107" s="14" t="n"/>
      <c r="G1107" s="13" t="n"/>
      <c r="H1107" s="5" t="n"/>
      <c r="I1107" s="17" t="n"/>
      <c r="J1107" s="5" t="n"/>
      <c r="K1107" s="19">
        <f>IF(A1107&amp;""="","",IFERROR(INDEX('الخدمات'!$B$6:$B$55,MATCH(E1107&amp;"",'الخدمات'!$A$6:$A$55,0)),"غير مسعّرة"))</f>
        <v/>
      </c>
      <c r="L1107" s="19">
        <f>IF(ISNUMBER(K1107),ROUND(N(F1107)*K1107,2),"")</f>
        <v/>
      </c>
      <c r="M1107" s="19">
        <f>IF(L1107="","",ROUND(L1107-N(I1107),2))</f>
        <v/>
      </c>
      <c r="N1107" s="18">
        <f>IF(OR(A1107&amp;""="",H1107="تم التسليم",NOT(ISNUMBER(G1107))),"",'الإعدادات'!$B$4-G1107)</f>
        <v/>
      </c>
      <c r="O1107" s="6">
        <f>IF(A1107&amp;""="","",IF(NOT(ISNUMBER(K1107)),"خدمة غير مسعّرة",IF(H1107="تم التسليم",IF(M1107&gt;0,"مسلّم وعليه متبقي",""),IF(N1107="","",IF(H1107="جاهز",IF(N1107&gt;='الإعدادات'!$B$5,"متأخر الاستلام",""),IF(N1107&gt;0,"متأخر الغسيل",""))))))</f>
        <v/>
      </c>
      <c r="P1107" s="18">
        <f>IF(O1107="متأخر الاستلام",COUNTIFS($O$6:$O$1505,"متأخر الاستلام",$N$6:$N$1505,"&gt;"&amp;N1107)+COUNTIFS($O$6:O1107,"متأخر الاستلام",$N$6:N1107,N1107),"")</f>
        <v/>
      </c>
    </row>
    <row r="1108">
      <c r="A1108" s="5" t="n"/>
      <c r="B1108" s="13" t="n"/>
      <c r="C1108" s="5" t="n"/>
      <c r="D1108" s="20" t="n"/>
      <c r="E1108" s="5" t="n"/>
      <c r="F1108" s="14" t="n"/>
      <c r="G1108" s="13" t="n"/>
      <c r="H1108" s="5" t="n"/>
      <c r="I1108" s="17" t="n"/>
      <c r="J1108" s="5" t="n"/>
      <c r="K1108" s="19">
        <f>IF(A1108&amp;""="","",IFERROR(INDEX('الخدمات'!$B$6:$B$55,MATCH(E1108&amp;"",'الخدمات'!$A$6:$A$55,0)),"غير مسعّرة"))</f>
        <v/>
      </c>
      <c r="L1108" s="19">
        <f>IF(ISNUMBER(K1108),ROUND(N(F1108)*K1108,2),"")</f>
        <v/>
      </c>
      <c r="M1108" s="19">
        <f>IF(L1108="","",ROUND(L1108-N(I1108),2))</f>
        <v/>
      </c>
      <c r="N1108" s="18">
        <f>IF(OR(A1108&amp;""="",H1108="تم التسليم",NOT(ISNUMBER(G1108))),"",'الإعدادات'!$B$4-G1108)</f>
        <v/>
      </c>
      <c r="O1108" s="6">
        <f>IF(A1108&amp;""="","",IF(NOT(ISNUMBER(K1108)),"خدمة غير مسعّرة",IF(H1108="تم التسليم",IF(M1108&gt;0,"مسلّم وعليه متبقي",""),IF(N1108="","",IF(H1108="جاهز",IF(N1108&gt;='الإعدادات'!$B$5,"متأخر الاستلام",""),IF(N1108&gt;0,"متأخر الغسيل",""))))))</f>
        <v/>
      </c>
      <c r="P1108" s="18">
        <f>IF(O1108="متأخر الاستلام",COUNTIFS($O$6:$O$1505,"متأخر الاستلام",$N$6:$N$1505,"&gt;"&amp;N1108)+COUNTIFS($O$6:O1108,"متأخر الاستلام",$N$6:N1108,N1108),"")</f>
        <v/>
      </c>
    </row>
    <row r="1109">
      <c r="A1109" s="5" t="n"/>
      <c r="B1109" s="13" t="n"/>
      <c r="C1109" s="5" t="n"/>
      <c r="D1109" s="20" t="n"/>
      <c r="E1109" s="5" t="n"/>
      <c r="F1109" s="14" t="n"/>
      <c r="G1109" s="13" t="n"/>
      <c r="H1109" s="5" t="n"/>
      <c r="I1109" s="17" t="n"/>
      <c r="J1109" s="5" t="n"/>
      <c r="K1109" s="19">
        <f>IF(A1109&amp;""="","",IFERROR(INDEX('الخدمات'!$B$6:$B$55,MATCH(E1109&amp;"",'الخدمات'!$A$6:$A$55,0)),"غير مسعّرة"))</f>
        <v/>
      </c>
      <c r="L1109" s="19">
        <f>IF(ISNUMBER(K1109),ROUND(N(F1109)*K1109,2),"")</f>
        <v/>
      </c>
      <c r="M1109" s="19">
        <f>IF(L1109="","",ROUND(L1109-N(I1109),2))</f>
        <v/>
      </c>
      <c r="N1109" s="18">
        <f>IF(OR(A1109&amp;""="",H1109="تم التسليم",NOT(ISNUMBER(G1109))),"",'الإعدادات'!$B$4-G1109)</f>
        <v/>
      </c>
      <c r="O1109" s="6">
        <f>IF(A1109&amp;""="","",IF(NOT(ISNUMBER(K1109)),"خدمة غير مسعّرة",IF(H1109="تم التسليم",IF(M1109&gt;0,"مسلّم وعليه متبقي",""),IF(N1109="","",IF(H1109="جاهز",IF(N1109&gt;='الإعدادات'!$B$5,"متأخر الاستلام",""),IF(N1109&gt;0,"متأخر الغسيل",""))))))</f>
        <v/>
      </c>
      <c r="P1109" s="18">
        <f>IF(O1109="متأخر الاستلام",COUNTIFS($O$6:$O$1505,"متأخر الاستلام",$N$6:$N$1505,"&gt;"&amp;N1109)+COUNTIFS($O$6:O1109,"متأخر الاستلام",$N$6:N1109,N1109),"")</f>
        <v/>
      </c>
    </row>
    <row r="1110">
      <c r="A1110" s="5" t="n"/>
      <c r="B1110" s="13" t="n"/>
      <c r="C1110" s="5" t="n"/>
      <c r="D1110" s="20" t="n"/>
      <c r="E1110" s="5" t="n"/>
      <c r="F1110" s="14" t="n"/>
      <c r="G1110" s="13" t="n"/>
      <c r="H1110" s="5" t="n"/>
      <c r="I1110" s="17" t="n"/>
      <c r="J1110" s="5" t="n"/>
      <c r="K1110" s="19">
        <f>IF(A1110&amp;""="","",IFERROR(INDEX('الخدمات'!$B$6:$B$55,MATCH(E1110&amp;"",'الخدمات'!$A$6:$A$55,0)),"غير مسعّرة"))</f>
        <v/>
      </c>
      <c r="L1110" s="19">
        <f>IF(ISNUMBER(K1110),ROUND(N(F1110)*K1110,2),"")</f>
        <v/>
      </c>
      <c r="M1110" s="19">
        <f>IF(L1110="","",ROUND(L1110-N(I1110),2))</f>
        <v/>
      </c>
      <c r="N1110" s="18">
        <f>IF(OR(A1110&amp;""="",H1110="تم التسليم",NOT(ISNUMBER(G1110))),"",'الإعدادات'!$B$4-G1110)</f>
        <v/>
      </c>
      <c r="O1110" s="6">
        <f>IF(A1110&amp;""="","",IF(NOT(ISNUMBER(K1110)),"خدمة غير مسعّرة",IF(H1110="تم التسليم",IF(M1110&gt;0,"مسلّم وعليه متبقي",""),IF(N1110="","",IF(H1110="جاهز",IF(N1110&gt;='الإعدادات'!$B$5,"متأخر الاستلام",""),IF(N1110&gt;0,"متأخر الغسيل",""))))))</f>
        <v/>
      </c>
      <c r="P1110" s="18">
        <f>IF(O1110="متأخر الاستلام",COUNTIFS($O$6:$O$1505,"متأخر الاستلام",$N$6:$N$1505,"&gt;"&amp;N1110)+COUNTIFS($O$6:O1110,"متأخر الاستلام",$N$6:N1110,N1110),"")</f>
        <v/>
      </c>
    </row>
    <row r="1111">
      <c r="A1111" s="5" t="n"/>
      <c r="B1111" s="13" t="n"/>
      <c r="C1111" s="5" t="n"/>
      <c r="D1111" s="20" t="n"/>
      <c r="E1111" s="5" t="n"/>
      <c r="F1111" s="14" t="n"/>
      <c r="G1111" s="13" t="n"/>
      <c r="H1111" s="5" t="n"/>
      <c r="I1111" s="17" t="n"/>
      <c r="J1111" s="5" t="n"/>
      <c r="K1111" s="19">
        <f>IF(A1111&amp;""="","",IFERROR(INDEX('الخدمات'!$B$6:$B$55,MATCH(E1111&amp;"",'الخدمات'!$A$6:$A$55,0)),"غير مسعّرة"))</f>
        <v/>
      </c>
      <c r="L1111" s="19">
        <f>IF(ISNUMBER(K1111),ROUND(N(F1111)*K1111,2),"")</f>
        <v/>
      </c>
      <c r="M1111" s="19">
        <f>IF(L1111="","",ROUND(L1111-N(I1111),2))</f>
        <v/>
      </c>
      <c r="N1111" s="18">
        <f>IF(OR(A1111&amp;""="",H1111="تم التسليم",NOT(ISNUMBER(G1111))),"",'الإعدادات'!$B$4-G1111)</f>
        <v/>
      </c>
      <c r="O1111" s="6">
        <f>IF(A1111&amp;""="","",IF(NOT(ISNUMBER(K1111)),"خدمة غير مسعّرة",IF(H1111="تم التسليم",IF(M1111&gt;0,"مسلّم وعليه متبقي",""),IF(N1111="","",IF(H1111="جاهز",IF(N1111&gt;='الإعدادات'!$B$5,"متأخر الاستلام",""),IF(N1111&gt;0,"متأخر الغسيل",""))))))</f>
        <v/>
      </c>
      <c r="P1111" s="18">
        <f>IF(O1111="متأخر الاستلام",COUNTIFS($O$6:$O$1505,"متأخر الاستلام",$N$6:$N$1505,"&gt;"&amp;N1111)+COUNTIFS($O$6:O1111,"متأخر الاستلام",$N$6:N1111,N1111),"")</f>
        <v/>
      </c>
    </row>
    <row r="1112">
      <c r="A1112" s="5" t="n"/>
      <c r="B1112" s="13" t="n"/>
      <c r="C1112" s="5" t="n"/>
      <c r="D1112" s="20" t="n"/>
      <c r="E1112" s="5" t="n"/>
      <c r="F1112" s="14" t="n"/>
      <c r="G1112" s="13" t="n"/>
      <c r="H1112" s="5" t="n"/>
      <c r="I1112" s="17" t="n"/>
      <c r="J1112" s="5" t="n"/>
      <c r="K1112" s="19">
        <f>IF(A1112&amp;""="","",IFERROR(INDEX('الخدمات'!$B$6:$B$55,MATCH(E1112&amp;"",'الخدمات'!$A$6:$A$55,0)),"غير مسعّرة"))</f>
        <v/>
      </c>
      <c r="L1112" s="19">
        <f>IF(ISNUMBER(K1112),ROUND(N(F1112)*K1112,2),"")</f>
        <v/>
      </c>
      <c r="M1112" s="19">
        <f>IF(L1112="","",ROUND(L1112-N(I1112),2))</f>
        <v/>
      </c>
      <c r="N1112" s="18">
        <f>IF(OR(A1112&amp;""="",H1112="تم التسليم",NOT(ISNUMBER(G1112))),"",'الإعدادات'!$B$4-G1112)</f>
        <v/>
      </c>
      <c r="O1112" s="6">
        <f>IF(A1112&amp;""="","",IF(NOT(ISNUMBER(K1112)),"خدمة غير مسعّرة",IF(H1112="تم التسليم",IF(M1112&gt;0,"مسلّم وعليه متبقي",""),IF(N1112="","",IF(H1112="جاهز",IF(N1112&gt;='الإعدادات'!$B$5,"متأخر الاستلام",""),IF(N1112&gt;0,"متأخر الغسيل",""))))))</f>
        <v/>
      </c>
      <c r="P1112" s="18">
        <f>IF(O1112="متأخر الاستلام",COUNTIFS($O$6:$O$1505,"متأخر الاستلام",$N$6:$N$1505,"&gt;"&amp;N1112)+COUNTIFS($O$6:O1112,"متأخر الاستلام",$N$6:N1112,N1112),"")</f>
        <v/>
      </c>
    </row>
    <row r="1113">
      <c r="A1113" s="5" t="n"/>
      <c r="B1113" s="13" t="n"/>
      <c r="C1113" s="5" t="n"/>
      <c r="D1113" s="20" t="n"/>
      <c r="E1113" s="5" t="n"/>
      <c r="F1113" s="14" t="n"/>
      <c r="G1113" s="13" t="n"/>
      <c r="H1113" s="5" t="n"/>
      <c r="I1113" s="17" t="n"/>
      <c r="J1113" s="5" t="n"/>
      <c r="K1113" s="19">
        <f>IF(A1113&amp;""="","",IFERROR(INDEX('الخدمات'!$B$6:$B$55,MATCH(E1113&amp;"",'الخدمات'!$A$6:$A$55,0)),"غير مسعّرة"))</f>
        <v/>
      </c>
      <c r="L1113" s="19">
        <f>IF(ISNUMBER(K1113),ROUND(N(F1113)*K1113,2),"")</f>
        <v/>
      </c>
      <c r="M1113" s="19">
        <f>IF(L1113="","",ROUND(L1113-N(I1113),2))</f>
        <v/>
      </c>
      <c r="N1113" s="18">
        <f>IF(OR(A1113&amp;""="",H1113="تم التسليم",NOT(ISNUMBER(G1113))),"",'الإعدادات'!$B$4-G1113)</f>
        <v/>
      </c>
      <c r="O1113" s="6">
        <f>IF(A1113&amp;""="","",IF(NOT(ISNUMBER(K1113)),"خدمة غير مسعّرة",IF(H1113="تم التسليم",IF(M1113&gt;0,"مسلّم وعليه متبقي",""),IF(N1113="","",IF(H1113="جاهز",IF(N1113&gt;='الإعدادات'!$B$5,"متأخر الاستلام",""),IF(N1113&gt;0,"متأخر الغسيل",""))))))</f>
        <v/>
      </c>
      <c r="P1113" s="18">
        <f>IF(O1113="متأخر الاستلام",COUNTIFS($O$6:$O$1505,"متأخر الاستلام",$N$6:$N$1505,"&gt;"&amp;N1113)+COUNTIFS($O$6:O1113,"متأخر الاستلام",$N$6:N1113,N1113),"")</f>
        <v/>
      </c>
    </row>
    <row r="1114">
      <c r="A1114" s="5" t="n"/>
      <c r="B1114" s="13" t="n"/>
      <c r="C1114" s="5" t="n"/>
      <c r="D1114" s="20" t="n"/>
      <c r="E1114" s="5" t="n"/>
      <c r="F1114" s="14" t="n"/>
      <c r="G1114" s="13" t="n"/>
      <c r="H1114" s="5" t="n"/>
      <c r="I1114" s="17" t="n"/>
      <c r="J1114" s="5" t="n"/>
      <c r="K1114" s="19">
        <f>IF(A1114&amp;""="","",IFERROR(INDEX('الخدمات'!$B$6:$B$55,MATCH(E1114&amp;"",'الخدمات'!$A$6:$A$55,0)),"غير مسعّرة"))</f>
        <v/>
      </c>
      <c r="L1114" s="19">
        <f>IF(ISNUMBER(K1114),ROUND(N(F1114)*K1114,2),"")</f>
        <v/>
      </c>
      <c r="M1114" s="19">
        <f>IF(L1114="","",ROUND(L1114-N(I1114),2))</f>
        <v/>
      </c>
      <c r="N1114" s="18">
        <f>IF(OR(A1114&amp;""="",H1114="تم التسليم",NOT(ISNUMBER(G1114))),"",'الإعدادات'!$B$4-G1114)</f>
        <v/>
      </c>
      <c r="O1114" s="6">
        <f>IF(A1114&amp;""="","",IF(NOT(ISNUMBER(K1114)),"خدمة غير مسعّرة",IF(H1114="تم التسليم",IF(M1114&gt;0,"مسلّم وعليه متبقي",""),IF(N1114="","",IF(H1114="جاهز",IF(N1114&gt;='الإعدادات'!$B$5,"متأخر الاستلام",""),IF(N1114&gt;0,"متأخر الغسيل",""))))))</f>
        <v/>
      </c>
      <c r="P1114" s="18">
        <f>IF(O1114="متأخر الاستلام",COUNTIFS($O$6:$O$1505,"متأخر الاستلام",$N$6:$N$1505,"&gt;"&amp;N1114)+COUNTIFS($O$6:O1114,"متأخر الاستلام",$N$6:N1114,N1114),"")</f>
        <v/>
      </c>
    </row>
    <row r="1115">
      <c r="A1115" s="5" t="n"/>
      <c r="B1115" s="13" t="n"/>
      <c r="C1115" s="5" t="n"/>
      <c r="D1115" s="20" t="n"/>
      <c r="E1115" s="5" t="n"/>
      <c r="F1115" s="14" t="n"/>
      <c r="G1115" s="13" t="n"/>
      <c r="H1115" s="5" t="n"/>
      <c r="I1115" s="17" t="n"/>
      <c r="J1115" s="5" t="n"/>
      <c r="K1115" s="19">
        <f>IF(A1115&amp;""="","",IFERROR(INDEX('الخدمات'!$B$6:$B$55,MATCH(E1115&amp;"",'الخدمات'!$A$6:$A$55,0)),"غير مسعّرة"))</f>
        <v/>
      </c>
      <c r="L1115" s="19">
        <f>IF(ISNUMBER(K1115),ROUND(N(F1115)*K1115,2),"")</f>
        <v/>
      </c>
      <c r="M1115" s="19">
        <f>IF(L1115="","",ROUND(L1115-N(I1115),2))</f>
        <v/>
      </c>
      <c r="N1115" s="18">
        <f>IF(OR(A1115&amp;""="",H1115="تم التسليم",NOT(ISNUMBER(G1115))),"",'الإعدادات'!$B$4-G1115)</f>
        <v/>
      </c>
      <c r="O1115" s="6">
        <f>IF(A1115&amp;""="","",IF(NOT(ISNUMBER(K1115)),"خدمة غير مسعّرة",IF(H1115="تم التسليم",IF(M1115&gt;0,"مسلّم وعليه متبقي",""),IF(N1115="","",IF(H1115="جاهز",IF(N1115&gt;='الإعدادات'!$B$5,"متأخر الاستلام",""),IF(N1115&gt;0,"متأخر الغسيل",""))))))</f>
        <v/>
      </c>
      <c r="P1115" s="18">
        <f>IF(O1115="متأخر الاستلام",COUNTIFS($O$6:$O$1505,"متأخر الاستلام",$N$6:$N$1505,"&gt;"&amp;N1115)+COUNTIFS($O$6:O1115,"متأخر الاستلام",$N$6:N1115,N1115),"")</f>
        <v/>
      </c>
    </row>
    <row r="1116">
      <c r="A1116" s="5" t="n"/>
      <c r="B1116" s="13" t="n"/>
      <c r="C1116" s="5" t="n"/>
      <c r="D1116" s="20" t="n"/>
      <c r="E1116" s="5" t="n"/>
      <c r="F1116" s="14" t="n"/>
      <c r="G1116" s="13" t="n"/>
      <c r="H1116" s="5" t="n"/>
      <c r="I1116" s="17" t="n"/>
      <c r="J1116" s="5" t="n"/>
      <c r="K1116" s="19">
        <f>IF(A1116&amp;""="","",IFERROR(INDEX('الخدمات'!$B$6:$B$55,MATCH(E1116&amp;"",'الخدمات'!$A$6:$A$55,0)),"غير مسعّرة"))</f>
        <v/>
      </c>
      <c r="L1116" s="19">
        <f>IF(ISNUMBER(K1116),ROUND(N(F1116)*K1116,2),"")</f>
        <v/>
      </c>
      <c r="M1116" s="19">
        <f>IF(L1116="","",ROUND(L1116-N(I1116),2))</f>
        <v/>
      </c>
      <c r="N1116" s="18">
        <f>IF(OR(A1116&amp;""="",H1116="تم التسليم",NOT(ISNUMBER(G1116))),"",'الإعدادات'!$B$4-G1116)</f>
        <v/>
      </c>
      <c r="O1116" s="6">
        <f>IF(A1116&amp;""="","",IF(NOT(ISNUMBER(K1116)),"خدمة غير مسعّرة",IF(H1116="تم التسليم",IF(M1116&gt;0,"مسلّم وعليه متبقي",""),IF(N1116="","",IF(H1116="جاهز",IF(N1116&gt;='الإعدادات'!$B$5,"متأخر الاستلام",""),IF(N1116&gt;0,"متأخر الغسيل",""))))))</f>
        <v/>
      </c>
      <c r="P1116" s="18">
        <f>IF(O1116="متأخر الاستلام",COUNTIFS($O$6:$O$1505,"متأخر الاستلام",$N$6:$N$1505,"&gt;"&amp;N1116)+COUNTIFS($O$6:O1116,"متأخر الاستلام",$N$6:N1116,N1116),"")</f>
        <v/>
      </c>
    </row>
    <row r="1117">
      <c r="A1117" s="5" t="n"/>
      <c r="B1117" s="13" t="n"/>
      <c r="C1117" s="5" t="n"/>
      <c r="D1117" s="20" t="n"/>
      <c r="E1117" s="5" t="n"/>
      <c r="F1117" s="14" t="n"/>
      <c r="G1117" s="13" t="n"/>
      <c r="H1117" s="5" t="n"/>
      <c r="I1117" s="17" t="n"/>
      <c r="J1117" s="5" t="n"/>
      <c r="K1117" s="19">
        <f>IF(A1117&amp;""="","",IFERROR(INDEX('الخدمات'!$B$6:$B$55,MATCH(E1117&amp;"",'الخدمات'!$A$6:$A$55,0)),"غير مسعّرة"))</f>
        <v/>
      </c>
      <c r="L1117" s="19">
        <f>IF(ISNUMBER(K1117),ROUND(N(F1117)*K1117,2),"")</f>
        <v/>
      </c>
      <c r="M1117" s="19">
        <f>IF(L1117="","",ROUND(L1117-N(I1117),2))</f>
        <v/>
      </c>
      <c r="N1117" s="18">
        <f>IF(OR(A1117&amp;""="",H1117="تم التسليم",NOT(ISNUMBER(G1117))),"",'الإعدادات'!$B$4-G1117)</f>
        <v/>
      </c>
      <c r="O1117" s="6">
        <f>IF(A1117&amp;""="","",IF(NOT(ISNUMBER(K1117)),"خدمة غير مسعّرة",IF(H1117="تم التسليم",IF(M1117&gt;0,"مسلّم وعليه متبقي",""),IF(N1117="","",IF(H1117="جاهز",IF(N1117&gt;='الإعدادات'!$B$5,"متأخر الاستلام",""),IF(N1117&gt;0,"متأخر الغسيل",""))))))</f>
        <v/>
      </c>
      <c r="P1117" s="18">
        <f>IF(O1117="متأخر الاستلام",COUNTIFS($O$6:$O$1505,"متأخر الاستلام",$N$6:$N$1505,"&gt;"&amp;N1117)+COUNTIFS($O$6:O1117,"متأخر الاستلام",$N$6:N1117,N1117),"")</f>
        <v/>
      </c>
    </row>
    <row r="1118">
      <c r="A1118" s="5" t="n"/>
      <c r="B1118" s="13" t="n"/>
      <c r="C1118" s="5" t="n"/>
      <c r="D1118" s="20" t="n"/>
      <c r="E1118" s="5" t="n"/>
      <c r="F1118" s="14" t="n"/>
      <c r="G1118" s="13" t="n"/>
      <c r="H1118" s="5" t="n"/>
      <c r="I1118" s="17" t="n"/>
      <c r="J1118" s="5" t="n"/>
      <c r="K1118" s="19">
        <f>IF(A1118&amp;""="","",IFERROR(INDEX('الخدمات'!$B$6:$B$55,MATCH(E1118&amp;"",'الخدمات'!$A$6:$A$55,0)),"غير مسعّرة"))</f>
        <v/>
      </c>
      <c r="L1118" s="19">
        <f>IF(ISNUMBER(K1118),ROUND(N(F1118)*K1118,2),"")</f>
        <v/>
      </c>
      <c r="M1118" s="19">
        <f>IF(L1118="","",ROUND(L1118-N(I1118),2))</f>
        <v/>
      </c>
      <c r="N1118" s="18">
        <f>IF(OR(A1118&amp;""="",H1118="تم التسليم",NOT(ISNUMBER(G1118))),"",'الإعدادات'!$B$4-G1118)</f>
        <v/>
      </c>
      <c r="O1118" s="6">
        <f>IF(A1118&amp;""="","",IF(NOT(ISNUMBER(K1118)),"خدمة غير مسعّرة",IF(H1118="تم التسليم",IF(M1118&gt;0,"مسلّم وعليه متبقي",""),IF(N1118="","",IF(H1118="جاهز",IF(N1118&gt;='الإعدادات'!$B$5,"متأخر الاستلام",""),IF(N1118&gt;0,"متأخر الغسيل",""))))))</f>
        <v/>
      </c>
      <c r="P1118" s="18">
        <f>IF(O1118="متأخر الاستلام",COUNTIFS($O$6:$O$1505,"متأخر الاستلام",$N$6:$N$1505,"&gt;"&amp;N1118)+COUNTIFS($O$6:O1118,"متأخر الاستلام",$N$6:N1118,N1118),"")</f>
        <v/>
      </c>
    </row>
    <row r="1119">
      <c r="A1119" s="5" t="n"/>
      <c r="B1119" s="13" t="n"/>
      <c r="C1119" s="5" t="n"/>
      <c r="D1119" s="20" t="n"/>
      <c r="E1119" s="5" t="n"/>
      <c r="F1119" s="14" t="n"/>
      <c r="G1119" s="13" t="n"/>
      <c r="H1119" s="5" t="n"/>
      <c r="I1119" s="17" t="n"/>
      <c r="J1119" s="5" t="n"/>
      <c r="K1119" s="19">
        <f>IF(A1119&amp;""="","",IFERROR(INDEX('الخدمات'!$B$6:$B$55,MATCH(E1119&amp;"",'الخدمات'!$A$6:$A$55,0)),"غير مسعّرة"))</f>
        <v/>
      </c>
      <c r="L1119" s="19">
        <f>IF(ISNUMBER(K1119),ROUND(N(F1119)*K1119,2),"")</f>
        <v/>
      </c>
      <c r="M1119" s="19">
        <f>IF(L1119="","",ROUND(L1119-N(I1119),2))</f>
        <v/>
      </c>
      <c r="N1119" s="18">
        <f>IF(OR(A1119&amp;""="",H1119="تم التسليم",NOT(ISNUMBER(G1119))),"",'الإعدادات'!$B$4-G1119)</f>
        <v/>
      </c>
      <c r="O1119" s="6">
        <f>IF(A1119&amp;""="","",IF(NOT(ISNUMBER(K1119)),"خدمة غير مسعّرة",IF(H1119="تم التسليم",IF(M1119&gt;0,"مسلّم وعليه متبقي",""),IF(N1119="","",IF(H1119="جاهز",IF(N1119&gt;='الإعدادات'!$B$5,"متأخر الاستلام",""),IF(N1119&gt;0,"متأخر الغسيل",""))))))</f>
        <v/>
      </c>
      <c r="P1119" s="18">
        <f>IF(O1119="متأخر الاستلام",COUNTIFS($O$6:$O$1505,"متأخر الاستلام",$N$6:$N$1505,"&gt;"&amp;N1119)+COUNTIFS($O$6:O1119,"متأخر الاستلام",$N$6:N1119,N1119),"")</f>
        <v/>
      </c>
    </row>
    <row r="1120">
      <c r="A1120" s="5" t="n"/>
      <c r="B1120" s="13" t="n"/>
      <c r="C1120" s="5" t="n"/>
      <c r="D1120" s="20" t="n"/>
      <c r="E1120" s="5" t="n"/>
      <c r="F1120" s="14" t="n"/>
      <c r="G1120" s="13" t="n"/>
      <c r="H1120" s="5" t="n"/>
      <c r="I1120" s="17" t="n"/>
      <c r="J1120" s="5" t="n"/>
      <c r="K1120" s="19">
        <f>IF(A1120&amp;""="","",IFERROR(INDEX('الخدمات'!$B$6:$B$55,MATCH(E1120&amp;"",'الخدمات'!$A$6:$A$55,0)),"غير مسعّرة"))</f>
        <v/>
      </c>
      <c r="L1120" s="19">
        <f>IF(ISNUMBER(K1120),ROUND(N(F1120)*K1120,2),"")</f>
        <v/>
      </c>
      <c r="M1120" s="19">
        <f>IF(L1120="","",ROUND(L1120-N(I1120),2))</f>
        <v/>
      </c>
      <c r="N1120" s="18">
        <f>IF(OR(A1120&amp;""="",H1120="تم التسليم",NOT(ISNUMBER(G1120))),"",'الإعدادات'!$B$4-G1120)</f>
        <v/>
      </c>
      <c r="O1120" s="6">
        <f>IF(A1120&amp;""="","",IF(NOT(ISNUMBER(K1120)),"خدمة غير مسعّرة",IF(H1120="تم التسليم",IF(M1120&gt;0,"مسلّم وعليه متبقي",""),IF(N1120="","",IF(H1120="جاهز",IF(N1120&gt;='الإعدادات'!$B$5,"متأخر الاستلام",""),IF(N1120&gt;0,"متأخر الغسيل",""))))))</f>
        <v/>
      </c>
      <c r="P1120" s="18">
        <f>IF(O1120="متأخر الاستلام",COUNTIFS($O$6:$O$1505,"متأخر الاستلام",$N$6:$N$1505,"&gt;"&amp;N1120)+COUNTIFS($O$6:O1120,"متأخر الاستلام",$N$6:N1120,N1120),"")</f>
        <v/>
      </c>
    </row>
    <row r="1121">
      <c r="A1121" s="5" t="n"/>
      <c r="B1121" s="13" t="n"/>
      <c r="C1121" s="5" t="n"/>
      <c r="D1121" s="20" t="n"/>
      <c r="E1121" s="5" t="n"/>
      <c r="F1121" s="14" t="n"/>
      <c r="G1121" s="13" t="n"/>
      <c r="H1121" s="5" t="n"/>
      <c r="I1121" s="17" t="n"/>
      <c r="J1121" s="5" t="n"/>
      <c r="K1121" s="19">
        <f>IF(A1121&amp;""="","",IFERROR(INDEX('الخدمات'!$B$6:$B$55,MATCH(E1121&amp;"",'الخدمات'!$A$6:$A$55,0)),"غير مسعّرة"))</f>
        <v/>
      </c>
      <c r="L1121" s="19">
        <f>IF(ISNUMBER(K1121),ROUND(N(F1121)*K1121,2),"")</f>
        <v/>
      </c>
      <c r="M1121" s="19">
        <f>IF(L1121="","",ROUND(L1121-N(I1121),2))</f>
        <v/>
      </c>
      <c r="N1121" s="18">
        <f>IF(OR(A1121&amp;""="",H1121="تم التسليم",NOT(ISNUMBER(G1121))),"",'الإعدادات'!$B$4-G1121)</f>
        <v/>
      </c>
      <c r="O1121" s="6">
        <f>IF(A1121&amp;""="","",IF(NOT(ISNUMBER(K1121)),"خدمة غير مسعّرة",IF(H1121="تم التسليم",IF(M1121&gt;0,"مسلّم وعليه متبقي",""),IF(N1121="","",IF(H1121="جاهز",IF(N1121&gt;='الإعدادات'!$B$5,"متأخر الاستلام",""),IF(N1121&gt;0,"متأخر الغسيل",""))))))</f>
        <v/>
      </c>
      <c r="P1121" s="18">
        <f>IF(O1121="متأخر الاستلام",COUNTIFS($O$6:$O$1505,"متأخر الاستلام",$N$6:$N$1505,"&gt;"&amp;N1121)+COUNTIFS($O$6:O1121,"متأخر الاستلام",$N$6:N1121,N1121),"")</f>
        <v/>
      </c>
    </row>
    <row r="1122">
      <c r="A1122" s="5" t="n"/>
      <c r="B1122" s="13" t="n"/>
      <c r="C1122" s="5" t="n"/>
      <c r="D1122" s="20" t="n"/>
      <c r="E1122" s="5" t="n"/>
      <c r="F1122" s="14" t="n"/>
      <c r="G1122" s="13" t="n"/>
      <c r="H1122" s="5" t="n"/>
      <c r="I1122" s="17" t="n"/>
      <c r="J1122" s="5" t="n"/>
      <c r="K1122" s="19">
        <f>IF(A1122&amp;""="","",IFERROR(INDEX('الخدمات'!$B$6:$B$55,MATCH(E1122&amp;"",'الخدمات'!$A$6:$A$55,0)),"غير مسعّرة"))</f>
        <v/>
      </c>
      <c r="L1122" s="19">
        <f>IF(ISNUMBER(K1122),ROUND(N(F1122)*K1122,2),"")</f>
        <v/>
      </c>
      <c r="M1122" s="19">
        <f>IF(L1122="","",ROUND(L1122-N(I1122),2))</f>
        <v/>
      </c>
      <c r="N1122" s="18">
        <f>IF(OR(A1122&amp;""="",H1122="تم التسليم",NOT(ISNUMBER(G1122))),"",'الإعدادات'!$B$4-G1122)</f>
        <v/>
      </c>
      <c r="O1122" s="6">
        <f>IF(A1122&amp;""="","",IF(NOT(ISNUMBER(K1122)),"خدمة غير مسعّرة",IF(H1122="تم التسليم",IF(M1122&gt;0,"مسلّم وعليه متبقي",""),IF(N1122="","",IF(H1122="جاهز",IF(N1122&gt;='الإعدادات'!$B$5,"متأخر الاستلام",""),IF(N1122&gt;0,"متأخر الغسيل",""))))))</f>
        <v/>
      </c>
      <c r="P1122" s="18">
        <f>IF(O1122="متأخر الاستلام",COUNTIFS($O$6:$O$1505,"متأخر الاستلام",$N$6:$N$1505,"&gt;"&amp;N1122)+COUNTIFS($O$6:O1122,"متأخر الاستلام",$N$6:N1122,N1122),"")</f>
        <v/>
      </c>
    </row>
    <row r="1123">
      <c r="A1123" s="5" t="n"/>
      <c r="B1123" s="13" t="n"/>
      <c r="C1123" s="5" t="n"/>
      <c r="D1123" s="20" t="n"/>
      <c r="E1123" s="5" t="n"/>
      <c r="F1123" s="14" t="n"/>
      <c r="G1123" s="13" t="n"/>
      <c r="H1123" s="5" t="n"/>
      <c r="I1123" s="17" t="n"/>
      <c r="J1123" s="5" t="n"/>
      <c r="K1123" s="19">
        <f>IF(A1123&amp;""="","",IFERROR(INDEX('الخدمات'!$B$6:$B$55,MATCH(E1123&amp;"",'الخدمات'!$A$6:$A$55,0)),"غير مسعّرة"))</f>
        <v/>
      </c>
      <c r="L1123" s="19">
        <f>IF(ISNUMBER(K1123),ROUND(N(F1123)*K1123,2),"")</f>
        <v/>
      </c>
      <c r="M1123" s="19">
        <f>IF(L1123="","",ROUND(L1123-N(I1123),2))</f>
        <v/>
      </c>
      <c r="N1123" s="18">
        <f>IF(OR(A1123&amp;""="",H1123="تم التسليم",NOT(ISNUMBER(G1123))),"",'الإعدادات'!$B$4-G1123)</f>
        <v/>
      </c>
      <c r="O1123" s="6">
        <f>IF(A1123&amp;""="","",IF(NOT(ISNUMBER(K1123)),"خدمة غير مسعّرة",IF(H1123="تم التسليم",IF(M1123&gt;0,"مسلّم وعليه متبقي",""),IF(N1123="","",IF(H1123="جاهز",IF(N1123&gt;='الإعدادات'!$B$5,"متأخر الاستلام",""),IF(N1123&gt;0,"متأخر الغسيل",""))))))</f>
        <v/>
      </c>
      <c r="P1123" s="18">
        <f>IF(O1123="متأخر الاستلام",COUNTIFS($O$6:$O$1505,"متأخر الاستلام",$N$6:$N$1505,"&gt;"&amp;N1123)+COUNTIFS($O$6:O1123,"متأخر الاستلام",$N$6:N1123,N1123),"")</f>
        <v/>
      </c>
    </row>
    <row r="1124">
      <c r="A1124" s="5" t="n"/>
      <c r="B1124" s="13" t="n"/>
      <c r="C1124" s="5" t="n"/>
      <c r="D1124" s="20" t="n"/>
      <c r="E1124" s="5" t="n"/>
      <c r="F1124" s="14" t="n"/>
      <c r="G1124" s="13" t="n"/>
      <c r="H1124" s="5" t="n"/>
      <c r="I1124" s="17" t="n"/>
      <c r="J1124" s="5" t="n"/>
      <c r="K1124" s="19">
        <f>IF(A1124&amp;""="","",IFERROR(INDEX('الخدمات'!$B$6:$B$55,MATCH(E1124&amp;"",'الخدمات'!$A$6:$A$55,0)),"غير مسعّرة"))</f>
        <v/>
      </c>
      <c r="L1124" s="19">
        <f>IF(ISNUMBER(K1124),ROUND(N(F1124)*K1124,2),"")</f>
        <v/>
      </c>
      <c r="M1124" s="19">
        <f>IF(L1124="","",ROUND(L1124-N(I1124),2))</f>
        <v/>
      </c>
      <c r="N1124" s="18">
        <f>IF(OR(A1124&amp;""="",H1124="تم التسليم",NOT(ISNUMBER(G1124))),"",'الإعدادات'!$B$4-G1124)</f>
        <v/>
      </c>
      <c r="O1124" s="6">
        <f>IF(A1124&amp;""="","",IF(NOT(ISNUMBER(K1124)),"خدمة غير مسعّرة",IF(H1124="تم التسليم",IF(M1124&gt;0,"مسلّم وعليه متبقي",""),IF(N1124="","",IF(H1124="جاهز",IF(N1124&gt;='الإعدادات'!$B$5,"متأخر الاستلام",""),IF(N1124&gt;0,"متأخر الغسيل",""))))))</f>
        <v/>
      </c>
      <c r="P1124" s="18">
        <f>IF(O1124="متأخر الاستلام",COUNTIFS($O$6:$O$1505,"متأخر الاستلام",$N$6:$N$1505,"&gt;"&amp;N1124)+COUNTIFS($O$6:O1124,"متأخر الاستلام",$N$6:N1124,N1124),"")</f>
        <v/>
      </c>
    </row>
    <row r="1125">
      <c r="A1125" s="5" t="n"/>
      <c r="B1125" s="13" t="n"/>
      <c r="C1125" s="5" t="n"/>
      <c r="D1125" s="20" t="n"/>
      <c r="E1125" s="5" t="n"/>
      <c r="F1125" s="14" t="n"/>
      <c r="G1125" s="13" t="n"/>
      <c r="H1125" s="5" t="n"/>
      <c r="I1125" s="17" t="n"/>
      <c r="J1125" s="5" t="n"/>
      <c r="K1125" s="19">
        <f>IF(A1125&amp;""="","",IFERROR(INDEX('الخدمات'!$B$6:$B$55,MATCH(E1125&amp;"",'الخدمات'!$A$6:$A$55,0)),"غير مسعّرة"))</f>
        <v/>
      </c>
      <c r="L1125" s="19">
        <f>IF(ISNUMBER(K1125),ROUND(N(F1125)*K1125,2),"")</f>
        <v/>
      </c>
      <c r="M1125" s="19">
        <f>IF(L1125="","",ROUND(L1125-N(I1125),2))</f>
        <v/>
      </c>
      <c r="N1125" s="18">
        <f>IF(OR(A1125&amp;""="",H1125="تم التسليم",NOT(ISNUMBER(G1125))),"",'الإعدادات'!$B$4-G1125)</f>
        <v/>
      </c>
      <c r="O1125" s="6">
        <f>IF(A1125&amp;""="","",IF(NOT(ISNUMBER(K1125)),"خدمة غير مسعّرة",IF(H1125="تم التسليم",IF(M1125&gt;0,"مسلّم وعليه متبقي",""),IF(N1125="","",IF(H1125="جاهز",IF(N1125&gt;='الإعدادات'!$B$5,"متأخر الاستلام",""),IF(N1125&gt;0,"متأخر الغسيل",""))))))</f>
        <v/>
      </c>
      <c r="P1125" s="18">
        <f>IF(O1125="متأخر الاستلام",COUNTIFS($O$6:$O$1505,"متأخر الاستلام",$N$6:$N$1505,"&gt;"&amp;N1125)+COUNTIFS($O$6:O1125,"متأخر الاستلام",$N$6:N1125,N1125),"")</f>
        <v/>
      </c>
    </row>
    <row r="1126">
      <c r="A1126" s="5" t="n"/>
      <c r="B1126" s="13" t="n"/>
      <c r="C1126" s="5" t="n"/>
      <c r="D1126" s="20" t="n"/>
      <c r="E1126" s="5" t="n"/>
      <c r="F1126" s="14" t="n"/>
      <c r="G1126" s="13" t="n"/>
      <c r="H1126" s="5" t="n"/>
      <c r="I1126" s="17" t="n"/>
      <c r="J1126" s="5" t="n"/>
      <c r="K1126" s="19">
        <f>IF(A1126&amp;""="","",IFERROR(INDEX('الخدمات'!$B$6:$B$55,MATCH(E1126&amp;"",'الخدمات'!$A$6:$A$55,0)),"غير مسعّرة"))</f>
        <v/>
      </c>
      <c r="L1126" s="19">
        <f>IF(ISNUMBER(K1126),ROUND(N(F1126)*K1126,2),"")</f>
        <v/>
      </c>
      <c r="M1126" s="19">
        <f>IF(L1126="","",ROUND(L1126-N(I1126),2))</f>
        <v/>
      </c>
      <c r="N1126" s="18">
        <f>IF(OR(A1126&amp;""="",H1126="تم التسليم",NOT(ISNUMBER(G1126))),"",'الإعدادات'!$B$4-G1126)</f>
        <v/>
      </c>
      <c r="O1126" s="6">
        <f>IF(A1126&amp;""="","",IF(NOT(ISNUMBER(K1126)),"خدمة غير مسعّرة",IF(H1126="تم التسليم",IF(M1126&gt;0,"مسلّم وعليه متبقي",""),IF(N1126="","",IF(H1126="جاهز",IF(N1126&gt;='الإعدادات'!$B$5,"متأخر الاستلام",""),IF(N1126&gt;0,"متأخر الغسيل",""))))))</f>
        <v/>
      </c>
      <c r="P1126" s="18">
        <f>IF(O1126="متأخر الاستلام",COUNTIFS($O$6:$O$1505,"متأخر الاستلام",$N$6:$N$1505,"&gt;"&amp;N1126)+COUNTIFS($O$6:O1126,"متأخر الاستلام",$N$6:N1126,N1126),"")</f>
        <v/>
      </c>
    </row>
    <row r="1127">
      <c r="A1127" s="5" t="n"/>
      <c r="B1127" s="13" t="n"/>
      <c r="C1127" s="5" t="n"/>
      <c r="D1127" s="20" t="n"/>
      <c r="E1127" s="5" t="n"/>
      <c r="F1127" s="14" t="n"/>
      <c r="G1127" s="13" t="n"/>
      <c r="H1127" s="5" t="n"/>
      <c r="I1127" s="17" t="n"/>
      <c r="J1127" s="5" t="n"/>
      <c r="K1127" s="19">
        <f>IF(A1127&amp;""="","",IFERROR(INDEX('الخدمات'!$B$6:$B$55,MATCH(E1127&amp;"",'الخدمات'!$A$6:$A$55,0)),"غير مسعّرة"))</f>
        <v/>
      </c>
      <c r="L1127" s="19">
        <f>IF(ISNUMBER(K1127),ROUND(N(F1127)*K1127,2),"")</f>
        <v/>
      </c>
      <c r="M1127" s="19">
        <f>IF(L1127="","",ROUND(L1127-N(I1127),2))</f>
        <v/>
      </c>
      <c r="N1127" s="18">
        <f>IF(OR(A1127&amp;""="",H1127="تم التسليم",NOT(ISNUMBER(G1127))),"",'الإعدادات'!$B$4-G1127)</f>
        <v/>
      </c>
      <c r="O1127" s="6">
        <f>IF(A1127&amp;""="","",IF(NOT(ISNUMBER(K1127)),"خدمة غير مسعّرة",IF(H1127="تم التسليم",IF(M1127&gt;0,"مسلّم وعليه متبقي",""),IF(N1127="","",IF(H1127="جاهز",IF(N1127&gt;='الإعدادات'!$B$5,"متأخر الاستلام",""),IF(N1127&gt;0,"متأخر الغسيل",""))))))</f>
        <v/>
      </c>
      <c r="P1127" s="18">
        <f>IF(O1127="متأخر الاستلام",COUNTIFS($O$6:$O$1505,"متأخر الاستلام",$N$6:$N$1505,"&gt;"&amp;N1127)+COUNTIFS($O$6:O1127,"متأخر الاستلام",$N$6:N1127,N1127),"")</f>
        <v/>
      </c>
    </row>
    <row r="1128">
      <c r="A1128" s="5" t="n"/>
      <c r="B1128" s="13" t="n"/>
      <c r="C1128" s="5" t="n"/>
      <c r="D1128" s="20" t="n"/>
      <c r="E1128" s="5" t="n"/>
      <c r="F1128" s="14" t="n"/>
      <c r="G1128" s="13" t="n"/>
      <c r="H1128" s="5" t="n"/>
      <c r="I1128" s="17" t="n"/>
      <c r="J1128" s="5" t="n"/>
      <c r="K1128" s="19">
        <f>IF(A1128&amp;""="","",IFERROR(INDEX('الخدمات'!$B$6:$B$55,MATCH(E1128&amp;"",'الخدمات'!$A$6:$A$55,0)),"غير مسعّرة"))</f>
        <v/>
      </c>
      <c r="L1128" s="19">
        <f>IF(ISNUMBER(K1128),ROUND(N(F1128)*K1128,2),"")</f>
        <v/>
      </c>
      <c r="M1128" s="19">
        <f>IF(L1128="","",ROUND(L1128-N(I1128),2))</f>
        <v/>
      </c>
      <c r="N1128" s="18">
        <f>IF(OR(A1128&amp;""="",H1128="تم التسليم",NOT(ISNUMBER(G1128))),"",'الإعدادات'!$B$4-G1128)</f>
        <v/>
      </c>
      <c r="O1128" s="6">
        <f>IF(A1128&amp;""="","",IF(NOT(ISNUMBER(K1128)),"خدمة غير مسعّرة",IF(H1128="تم التسليم",IF(M1128&gt;0,"مسلّم وعليه متبقي",""),IF(N1128="","",IF(H1128="جاهز",IF(N1128&gt;='الإعدادات'!$B$5,"متأخر الاستلام",""),IF(N1128&gt;0,"متأخر الغسيل",""))))))</f>
        <v/>
      </c>
      <c r="P1128" s="18">
        <f>IF(O1128="متأخر الاستلام",COUNTIFS($O$6:$O$1505,"متأخر الاستلام",$N$6:$N$1505,"&gt;"&amp;N1128)+COUNTIFS($O$6:O1128,"متأخر الاستلام",$N$6:N1128,N1128),"")</f>
        <v/>
      </c>
    </row>
    <row r="1129">
      <c r="A1129" s="5" t="n"/>
      <c r="B1129" s="13" t="n"/>
      <c r="C1129" s="5" t="n"/>
      <c r="D1129" s="20" t="n"/>
      <c r="E1129" s="5" t="n"/>
      <c r="F1129" s="14" t="n"/>
      <c r="G1129" s="13" t="n"/>
      <c r="H1129" s="5" t="n"/>
      <c r="I1129" s="17" t="n"/>
      <c r="J1129" s="5" t="n"/>
      <c r="K1129" s="19">
        <f>IF(A1129&amp;""="","",IFERROR(INDEX('الخدمات'!$B$6:$B$55,MATCH(E1129&amp;"",'الخدمات'!$A$6:$A$55,0)),"غير مسعّرة"))</f>
        <v/>
      </c>
      <c r="L1129" s="19">
        <f>IF(ISNUMBER(K1129),ROUND(N(F1129)*K1129,2),"")</f>
        <v/>
      </c>
      <c r="M1129" s="19">
        <f>IF(L1129="","",ROUND(L1129-N(I1129),2))</f>
        <v/>
      </c>
      <c r="N1129" s="18">
        <f>IF(OR(A1129&amp;""="",H1129="تم التسليم",NOT(ISNUMBER(G1129))),"",'الإعدادات'!$B$4-G1129)</f>
        <v/>
      </c>
      <c r="O1129" s="6">
        <f>IF(A1129&amp;""="","",IF(NOT(ISNUMBER(K1129)),"خدمة غير مسعّرة",IF(H1129="تم التسليم",IF(M1129&gt;0,"مسلّم وعليه متبقي",""),IF(N1129="","",IF(H1129="جاهز",IF(N1129&gt;='الإعدادات'!$B$5,"متأخر الاستلام",""),IF(N1129&gt;0,"متأخر الغسيل",""))))))</f>
        <v/>
      </c>
      <c r="P1129" s="18">
        <f>IF(O1129="متأخر الاستلام",COUNTIFS($O$6:$O$1505,"متأخر الاستلام",$N$6:$N$1505,"&gt;"&amp;N1129)+COUNTIFS($O$6:O1129,"متأخر الاستلام",$N$6:N1129,N1129),"")</f>
        <v/>
      </c>
    </row>
    <row r="1130">
      <c r="A1130" s="5" t="n"/>
      <c r="B1130" s="13" t="n"/>
      <c r="C1130" s="5" t="n"/>
      <c r="D1130" s="20" t="n"/>
      <c r="E1130" s="5" t="n"/>
      <c r="F1130" s="14" t="n"/>
      <c r="G1130" s="13" t="n"/>
      <c r="H1130" s="5" t="n"/>
      <c r="I1130" s="17" t="n"/>
      <c r="J1130" s="5" t="n"/>
      <c r="K1130" s="19">
        <f>IF(A1130&amp;""="","",IFERROR(INDEX('الخدمات'!$B$6:$B$55,MATCH(E1130&amp;"",'الخدمات'!$A$6:$A$55,0)),"غير مسعّرة"))</f>
        <v/>
      </c>
      <c r="L1130" s="19">
        <f>IF(ISNUMBER(K1130),ROUND(N(F1130)*K1130,2),"")</f>
        <v/>
      </c>
      <c r="M1130" s="19">
        <f>IF(L1130="","",ROUND(L1130-N(I1130),2))</f>
        <v/>
      </c>
      <c r="N1130" s="18">
        <f>IF(OR(A1130&amp;""="",H1130="تم التسليم",NOT(ISNUMBER(G1130))),"",'الإعدادات'!$B$4-G1130)</f>
        <v/>
      </c>
      <c r="O1130" s="6">
        <f>IF(A1130&amp;""="","",IF(NOT(ISNUMBER(K1130)),"خدمة غير مسعّرة",IF(H1130="تم التسليم",IF(M1130&gt;0,"مسلّم وعليه متبقي",""),IF(N1130="","",IF(H1130="جاهز",IF(N1130&gt;='الإعدادات'!$B$5,"متأخر الاستلام",""),IF(N1130&gt;0,"متأخر الغسيل",""))))))</f>
        <v/>
      </c>
      <c r="P1130" s="18">
        <f>IF(O1130="متأخر الاستلام",COUNTIFS($O$6:$O$1505,"متأخر الاستلام",$N$6:$N$1505,"&gt;"&amp;N1130)+COUNTIFS($O$6:O1130,"متأخر الاستلام",$N$6:N1130,N1130),"")</f>
        <v/>
      </c>
    </row>
    <row r="1131">
      <c r="A1131" s="5" t="n"/>
      <c r="B1131" s="13" t="n"/>
      <c r="C1131" s="5" t="n"/>
      <c r="D1131" s="20" t="n"/>
      <c r="E1131" s="5" t="n"/>
      <c r="F1131" s="14" t="n"/>
      <c r="G1131" s="13" t="n"/>
      <c r="H1131" s="5" t="n"/>
      <c r="I1131" s="17" t="n"/>
      <c r="J1131" s="5" t="n"/>
      <c r="K1131" s="19">
        <f>IF(A1131&amp;""="","",IFERROR(INDEX('الخدمات'!$B$6:$B$55,MATCH(E1131&amp;"",'الخدمات'!$A$6:$A$55,0)),"غير مسعّرة"))</f>
        <v/>
      </c>
      <c r="L1131" s="19">
        <f>IF(ISNUMBER(K1131),ROUND(N(F1131)*K1131,2),"")</f>
        <v/>
      </c>
      <c r="M1131" s="19">
        <f>IF(L1131="","",ROUND(L1131-N(I1131),2))</f>
        <v/>
      </c>
      <c r="N1131" s="18">
        <f>IF(OR(A1131&amp;""="",H1131="تم التسليم",NOT(ISNUMBER(G1131))),"",'الإعدادات'!$B$4-G1131)</f>
        <v/>
      </c>
      <c r="O1131" s="6">
        <f>IF(A1131&amp;""="","",IF(NOT(ISNUMBER(K1131)),"خدمة غير مسعّرة",IF(H1131="تم التسليم",IF(M1131&gt;0,"مسلّم وعليه متبقي",""),IF(N1131="","",IF(H1131="جاهز",IF(N1131&gt;='الإعدادات'!$B$5,"متأخر الاستلام",""),IF(N1131&gt;0,"متأخر الغسيل",""))))))</f>
        <v/>
      </c>
      <c r="P1131" s="18">
        <f>IF(O1131="متأخر الاستلام",COUNTIFS($O$6:$O$1505,"متأخر الاستلام",$N$6:$N$1505,"&gt;"&amp;N1131)+COUNTIFS($O$6:O1131,"متأخر الاستلام",$N$6:N1131,N1131),"")</f>
        <v/>
      </c>
    </row>
    <row r="1132">
      <c r="A1132" s="5" t="n"/>
      <c r="B1132" s="13" t="n"/>
      <c r="C1132" s="5" t="n"/>
      <c r="D1132" s="20" t="n"/>
      <c r="E1132" s="5" t="n"/>
      <c r="F1132" s="14" t="n"/>
      <c r="G1132" s="13" t="n"/>
      <c r="H1132" s="5" t="n"/>
      <c r="I1132" s="17" t="n"/>
      <c r="J1132" s="5" t="n"/>
      <c r="K1132" s="19">
        <f>IF(A1132&amp;""="","",IFERROR(INDEX('الخدمات'!$B$6:$B$55,MATCH(E1132&amp;"",'الخدمات'!$A$6:$A$55,0)),"غير مسعّرة"))</f>
        <v/>
      </c>
      <c r="L1132" s="19">
        <f>IF(ISNUMBER(K1132),ROUND(N(F1132)*K1132,2),"")</f>
        <v/>
      </c>
      <c r="M1132" s="19">
        <f>IF(L1132="","",ROUND(L1132-N(I1132),2))</f>
        <v/>
      </c>
      <c r="N1132" s="18">
        <f>IF(OR(A1132&amp;""="",H1132="تم التسليم",NOT(ISNUMBER(G1132))),"",'الإعدادات'!$B$4-G1132)</f>
        <v/>
      </c>
      <c r="O1132" s="6">
        <f>IF(A1132&amp;""="","",IF(NOT(ISNUMBER(K1132)),"خدمة غير مسعّرة",IF(H1132="تم التسليم",IF(M1132&gt;0,"مسلّم وعليه متبقي",""),IF(N1132="","",IF(H1132="جاهز",IF(N1132&gt;='الإعدادات'!$B$5,"متأخر الاستلام",""),IF(N1132&gt;0,"متأخر الغسيل",""))))))</f>
        <v/>
      </c>
      <c r="P1132" s="18">
        <f>IF(O1132="متأخر الاستلام",COUNTIFS($O$6:$O$1505,"متأخر الاستلام",$N$6:$N$1505,"&gt;"&amp;N1132)+COUNTIFS($O$6:O1132,"متأخر الاستلام",$N$6:N1132,N1132),"")</f>
        <v/>
      </c>
    </row>
    <row r="1133">
      <c r="A1133" s="5" t="n"/>
      <c r="B1133" s="13" t="n"/>
      <c r="C1133" s="5" t="n"/>
      <c r="D1133" s="20" t="n"/>
      <c r="E1133" s="5" t="n"/>
      <c r="F1133" s="14" t="n"/>
      <c r="G1133" s="13" t="n"/>
      <c r="H1133" s="5" t="n"/>
      <c r="I1133" s="17" t="n"/>
      <c r="J1133" s="5" t="n"/>
      <c r="K1133" s="19">
        <f>IF(A1133&amp;""="","",IFERROR(INDEX('الخدمات'!$B$6:$B$55,MATCH(E1133&amp;"",'الخدمات'!$A$6:$A$55,0)),"غير مسعّرة"))</f>
        <v/>
      </c>
      <c r="L1133" s="19">
        <f>IF(ISNUMBER(K1133),ROUND(N(F1133)*K1133,2),"")</f>
        <v/>
      </c>
      <c r="M1133" s="19">
        <f>IF(L1133="","",ROUND(L1133-N(I1133),2))</f>
        <v/>
      </c>
      <c r="N1133" s="18">
        <f>IF(OR(A1133&amp;""="",H1133="تم التسليم",NOT(ISNUMBER(G1133))),"",'الإعدادات'!$B$4-G1133)</f>
        <v/>
      </c>
      <c r="O1133" s="6">
        <f>IF(A1133&amp;""="","",IF(NOT(ISNUMBER(K1133)),"خدمة غير مسعّرة",IF(H1133="تم التسليم",IF(M1133&gt;0,"مسلّم وعليه متبقي",""),IF(N1133="","",IF(H1133="جاهز",IF(N1133&gt;='الإعدادات'!$B$5,"متأخر الاستلام",""),IF(N1133&gt;0,"متأخر الغسيل",""))))))</f>
        <v/>
      </c>
      <c r="P1133" s="18">
        <f>IF(O1133="متأخر الاستلام",COUNTIFS($O$6:$O$1505,"متأخر الاستلام",$N$6:$N$1505,"&gt;"&amp;N1133)+COUNTIFS($O$6:O1133,"متأخر الاستلام",$N$6:N1133,N1133),"")</f>
        <v/>
      </c>
    </row>
    <row r="1134">
      <c r="A1134" s="5" t="n"/>
      <c r="B1134" s="13" t="n"/>
      <c r="C1134" s="5" t="n"/>
      <c r="D1134" s="20" t="n"/>
      <c r="E1134" s="5" t="n"/>
      <c r="F1134" s="14" t="n"/>
      <c r="G1134" s="13" t="n"/>
      <c r="H1134" s="5" t="n"/>
      <c r="I1134" s="17" t="n"/>
      <c r="J1134" s="5" t="n"/>
      <c r="K1134" s="19">
        <f>IF(A1134&amp;""="","",IFERROR(INDEX('الخدمات'!$B$6:$B$55,MATCH(E1134&amp;"",'الخدمات'!$A$6:$A$55,0)),"غير مسعّرة"))</f>
        <v/>
      </c>
      <c r="L1134" s="19">
        <f>IF(ISNUMBER(K1134),ROUND(N(F1134)*K1134,2),"")</f>
        <v/>
      </c>
      <c r="M1134" s="19">
        <f>IF(L1134="","",ROUND(L1134-N(I1134),2))</f>
        <v/>
      </c>
      <c r="N1134" s="18">
        <f>IF(OR(A1134&amp;""="",H1134="تم التسليم",NOT(ISNUMBER(G1134))),"",'الإعدادات'!$B$4-G1134)</f>
        <v/>
      </c>
      <c r="O1134" s="6">
        <f>IF(A1134&amp;""="","",IF(NOT(ISNUMBER(K1134)),"خدمة غير مسعّرة",IF(H1134="تم التسليم",IF(M1134&gt;0,"مسلّم وعليه متبقي",""),IF(N1134="","",IF(H1134="جاهز",IF(N1134&gt;='الإعدادات'!$B$5,"متأخر الاستلام",""),IF(N1134&gt;0,"متأخر الغسيل",""))))))</f>
        <v/>
      </c>
      <c r="P1134" s="18">
        <f>IF(O1134="متأخر الاستلام",COUNTIFS($O$6:$O$1505,"متأخر الاستلام",$N$6:$N$1505,"&gt;"&amp;N1134)+COUNTIFS($O$6:O1134,"متأخر الاستلام",$N$6:N1134,N1134),"")</f>
        <v/>
      </c>
    </row>
    <row r="1135">
      <c r="A1135" s="5" t="n"/>
      <c r="B1135" s="13" t="n"/>
      <c r="C1135" s="5" t="n"/>
      <c r="D1135" s="20" t="n"/>
      <c r="E1135" s="5" t="n"/>
      <c r="F1135" s="14" t="n"/>
      <c r="G1135" s="13" t="n"/>
      <c r="H1135" s="5" t="n"/>
      <c r="I1135" s="17" t="n"/>
      <c r="J1135" s="5" t="n"/>
      <c r="K1135" s="19">
        <f>IF(A1135&amp;""="","",IFERROR(INDEX('الخدمات'!$B$6:$B$55,MATCH(E1135&amp;"",'الخدمات'!$A$6:$A$55,0)),"غير مسعّرة"))</f>
        <v/>
      </c>
      <c r="L1135" s="19">
        <f>IF(ISNUMBER(K1135),ROUND(N(F1135)*K1135,2),"")</f>
        <v/>
      </c>
      <c r="M1135" s="19">
        <f>IF(L1135="","",ROUND(L1135-N(I1135),2))</f>
        <v/>
      </c>
      <c r="N1135" s="18">
        <f>IF(OR(A1135&amp;""="",H1135="تم التسليم",NOT(ISNUMBER(G1135))),"",'الإعدادات'!$B$4-G1135)</f>
        <v/>
      </c>
      <c r="O1135" s="6">
        <f>IF(A1135&amp;""="","",IF(NOT(ISNUMBER(K1135)),"خدمة غير مسعّرة",IF(H1135="تم التسليم",IF(M1135&gt;0,"مسلّم وعليه متبقي",""),IF(N1135="","",IF(H1135="جاهز",IF(N1135&gt;='الإعدادات'!$B$5,"متأخر الاستلام",""),IF(N1135&gt;0,"متأخر الغسيل",""))))))</f>
        <v/>
      </c>
      <c r="P1135" s="18">
        <f>IF(O1135="متأخر الاستلام",COUNTIFS($O$6:$O$1505,"متأخر الاستلام",$N$6:$N$1505,"&gt;"&amp;N1135)+COUNTIFS($O$6:O1135,"متأخر الاستلام",$N$6:N1135,N1135),"")</f>
        <v/>
      </c>
    </row>
    <row r="1136">
      <c r="A1136" s="5" t="n"/>
      <c r="B1136" s="13" t="n"/>
      <c r="C1136" s="5" t="n"/>
      <c r="D1136" s="20" t="n"/>
      <c r="E1136" s="5" t="n"/>
      <c r="F1136" s="14" t="n"/>
      <c r="G1136" s="13" t="n"/>
      <c r="H1136" s="5" t="n"/>
      <c r="I1136" s="17" t="n"/>
      <c r="J1136" s="5" t="n"/>
      <c r="K1136" s="19">
        <f>IF(A1136&amp;""="","",IFERROR(INDEX('الخدمات'!$B$6:$B$55,MATCH(E1136&amp;"",'الخدمات'!$A$6:$A$55,0)),"غير مسعّرة"))</f>
        <v/>
      </c>
      <c r="L1136" s="19">
        <f>IF(ISNUMBER(K1136),ROUND(N(F1136)*K1136,2),"")</f>
        <v/>
      </c>
      <c r="M1136" s="19">
        <f>IF(L1136="","",ROUND(L1136-N(I1136),2))</f>
        <v/>
      </c>
      <c r="N1136" s="18">
        <f>IF(OR(A1136&amp;""="",H1136="تم التسليم",NOT(ISNUMBER(G1136))),"",'الإعدادات'!$B$4-G1136)</f>
        <v/>
      </c>
      <c r="O1136" s="6">
        <f>IF(A1136&amp;""="","",IF(NOT(ISNUMBER(K1136)),"خدمة غير مسعّرة",IF(H1136="تم التسليم",IF(M1136&gt;0,"مسلّم وعليه متبقي",""),IF(N1136="","",IF(H1136="جاهز",IF(N1136&gt;='الإعدادات'!$B$5,"متأخر الاستلام",""),IF(N1136&gt;0,"متأخر الغسيل",""))))))</f>
        <v/>
      </c>
      <c r="P1136" s="18">
        <f>IF(O1136="متأخر الاستلام",COUNTIFS($O$6:$O$1505,"متأخر الاستلام",$N$6:$N$1505,"&gt;"&amp;N1136)+COUNTIFS($O$6:O1136,"متأخر الاستلام",$N$6:N1136,N1136),"")</f>
        <v/>
      </c>
    </row>
    <row r="1137">
      <c r="A1137" s="5" t="n"/>
      <c r="B1137" s="13" t="n"/>
      <c r="C1137" s="5" t="n"/>
      <c r="D1137" s="20" t="n"/>
      <c r="E1137" s="5" t="n"/>
      <c r="F1137" s="14" t="n"/>
      <c r="G1137" s="13" t="n"/>
      <c r="H1137" s="5" t="n"/>
      <c r="I1137" s="17" t="n"/>
      <c r="J1137" s="5" t="n"/>
      <c r="K1137" s="19">
        <f>IF(A1137&amp;""="","",IFERROR(INDEX('الخدمات'!$B$6:$B$55,MATCH(E1137&amp;"",'الخدمات'!$A$6:$A$55,0)),"غير مسعّرة"))</f>
        <v/>
      </c>
      <c r="L1137" s="19">
        <f>IF(ISNUMBER(K1137),ROUND(N(F1137)*K1137,2),"")</f>
        <v/>
      </c>
      <c r="M1137" s="19">
        <f>IF(L1137="","",ROUND(L1137-N(I1137),2))</f>
        <v/>
      </c>
      <c r="N1137" s="18">
        <f>IF(OR(A1137&amp;""="",H1137="تم التسليم",NOT(ISNUMBER(G1137))),"",'الإعدادات'!$B$4-G1137)</f>
        <v/>
      </c>
      <c r="O1137" s="6">
        <f>IF(A1137&amp;""="","",IF(NOT(ISNUMBER(K1137)),"خدمة غير مسعّرة",IF(H1137="تم التسليم",IF(M1137&gt;0,"مسلّم وعليه متبقي",""),IF(N1137="","",IF(H1137="جاهز",IF(N1137&gt;='الإعدادات'!$B$5,"متأخر الاستلام",""),IF(N1137&gt;0,"متأخر الغسيل",""))))))</f>
        <v/>
      </c>
      <c r="P1137" s="18">
        <f>IF(O1137="متأخر الاستلام",COUNTIFS($O$6:$O$1505,"متأخر الاستلام",$N$6:$N$1505,"&gt;"&amp;N1137)+COUNTIFS($O$6:O1137,"متأخر الاستلام",$N$6:N1137,N1137),"")</f>
        <v/>
      </c>
    </row>
    <row r="1138">
      <c r="A1138" s="5" t="n"/>
      <c r="B1138" s="13" t="n"/>
      <c r="C1138" s="5" t="n"/>
      <c r="D1138" s="20" t="n"/>
      <c r="E1138" s="5" t="n"/>
      <c r="F1138" s="14" t="n"/>
      <c r="G1138" s="13" t="n"/>
      <c r="H1138" s="5" t="n"/>
      <c r="I1138" s="17" t="n"/>
      <c r="J1138" s="5" t="n"/>
      <c r="K1138" s="19">
        <f>IF(A1138&amp;""="","",IFERROR(INDEX('الخدمات'!$B$6:$B$55,MATCH(E1138&amp;"",'الخدمات'!$A$6:$A$55,0)),"غير مسعّرة"))</f>
        <v/>
      </c>
      <c r="L1138" s="19">
        <f>IF(ISNUMBER(K1138),ROUND(N(F1138)*K1138,2),"")</f>
        <v/>
      </c>
      <c r="M1138" s="19">
        <f>IF(L1138="","",ROUND(L1138-N(I1138),2))</f>
        <v/>
      </c>
      <c r="N1138" s="18">
        <f>IF(OR(A1138&amp;""="",H1138="تم التسليم",NOT(ISNUMBER(G1138))),"",'الإعدادات'!$B$4-G1138)</f>
        <v/>
      </c>
      <c r="O1138" s="6">
        <f>IF(A1138&amp;""="","",IF(NOT(ISNUMBER(K1138)),"خدمة غير مسعّرة",IF(H1138="تم التسليم",IF(M1138&gt;0,"مسلّم وعليه متبقي",""),IF(N1138="","",IF(H1138="جاهز",IF(N1138&gt;='الإعدادات'!$B$5,"متأخر الاستلام",""),IF(N1138&gt;0,"متأخر الغسيل",""))))))</f>
        <v/>
      </c>
      <c r="P1138" s="18">
        <f>IF(O1138="متأخر الاستلام",COUNTIFS($O$6:$O$1505,"متأخر الاستلام",$N$6:$N$1505,"&gt;"&amp;N1138)+COUNTIFS($O$6:O1138,"متأخر الاستلام",$N$6:N1138,N1138),"")</f>
        <v/>
      </c>
    </row>
    <row r="1139">
      <c r="A1139" s="5" t="n"/>
      <c r="B1139" s="13" t="n"/>
      <c r="C1139" s="5" t="n"/>
      <c r="D1139" s="20" t="n"/>
      <c r="E1139" s="5" t="n"/>
      <c r="F1139" s="14" t="n"/>
      <c r="G1139" s="13" t="n"/>
      <c r="H1139" s="5" t="n"/>
      <c r="I1139" s="17" t="n"/>
      <c r="J1139" s="5" t="n"/>
      <c r="K1139" s="19">
        <f>IF(A1139&amp;""="","",IFERROR(INDEX('الخدمات'!$B$6:$B$55,MATCH(E1139&amp;"",'الخدمات'!$A$6:$A$55,0)),"غير مسعّرة"))</f>
        <v/>
      </c>
      <c r="L1139" s="19">
        <f>IF(ISNUMBER(K1139),ROUND(N(F1139)*K1139,2),"")</f>
        <v/>
      </c>
      <c r="M1139" s="19">
        <f>IF(L1139="","",ROUND(L1139-N(I1139),2))</f>
        <v/>
      </c>
      <c r="N1139" s="18">
        <f>IF(OR(A1139&amp;""="",H1139="تم التسليم",NOT(ISNUMBER(G1139))),"",'الإعدادات'!$B$4-G1139)</f>
        <v/>
      </c>
      <c r="O1139" s="6">
        <f>IF(A1139&amp;""="","",IF(NOT(ISNUMBER(K1139)),"خدمة غير مسعّرة",IF(H1139="تم التسليم",IF(M1139&gt;0,"مسلّم وعليه متبقي",""),IF(N1139="","",IF(H1139="جاهز",IF(N1139&gt;='الإعدادات'!$B$5,"متأخر الاستلام",""),IF(N1139&gt;0,"متأخر الغسيل",""))))))</f>
        <v/>
      </c>
      <c r="P1139" s="18">
        <f>IF(O1139="متأخر الاستلام",COUNTIFS($O$6:$O$1505,"متأخر الاستلام",$N$6:$N$1505,"&gt;"&amp;N1139)+COUNTIFS($O$6:O1139,"متأخر الاستلام",$N$6:N1139,N1139),"")</f>
        <v/>
      </c>
    </row>
    <row r="1140">
      <c r="A1140" s="5" t="n"/>
      <c r="B1140" s="13" t="n"/>
      <c r="C1140" s="5" t="n"/>
      <c r="D1140" s="20" t="n"/>
      <c r="E1140" s="5" t="n"/>
      <c r="F1140" s="14" t="n"/>
      <c r="G1140" s="13" t="n"/>
      <c r="H1140" s="5" t="n"/>
      <c r="I1140" s="17" t="n"/>
      <c r="J1140" s="5" t="n"/>
      <c r="K1140" s="19">
        <f>IF(A1140&amp;""="","",IFERROR(INDEX('الخدمات'!$B$6:$B$55,MATCH(E1140&amp;"",'الخدمات'!$A$6:$A$55,0)),"غير مسعّرة"))</f>
        <v/>
      </c>
      <c r="L1140" s="19">
        <f>IF(ISNUMBER(K1140),ROUND(N(F1140)*K1140,2),"")</f>
        <v/>
      </c>
      <c r="M1140" s="19">
        <f>IF(L1140="","",ROUND(L1140-N(I1140),2))</f>
        <v/>
      </c>
      <c r="N1140" s="18">
        <f>IF(OR(A1140&amp;""="",H1140="تم التسليم",NOT(ISNUMBER(G1140))),"",'الإعدادات'!$B$4-G1140)</f>
        <v/>
      </c>
      <c r="O1140" s="6">
        <f>IF(A1140&amp;""="","",IF(NOT(ISNUMBER(K1140)),"خدمة غير مسعّرة",IF(H1140="تم التسليم",IF(M1140&gt;0,"مسلّم وعليه متبقي",""),IF(N1140="","",IF(H1140="جاهز",IF(N1140&gt;='الإعدادات'!$B$5,"متأخر الاستلام",""),IF(N1140&gt;0,"متأخر الغسيل",""))))))</f>
        <v/>
      </c>
      <c r="P1140" s="18">
        <f>IF(O1140="متأخر الاستلام",COUNTIFS($O$6:$O$1505,"متأخر الاستلام",$N$6:$N$1505,"&gt;"&amp;N1140)+COUNTIFS($O$6:O1140,"متأخر الاستلام",$N$6:N1140,N1140),"")</f>
        <v/>
      </c>
    </row>
    <row r="1141">
      <c r="A1141" s="5" t="n"/>
      <c r="B1141" s="13" t="n"/>
      <c r="C1141" s="5" t="n"/>
      <c r="D1141" s="20" t="n"/>
      <c r="E1141" s="5" t="n"/>
      <c r="F1141" s="14" t="n"/>
      <c r="G1141" s="13" t="n"/>
      <c r="H1141" s="5" t="n"/>
      <c r="I1141" s="17" t="n"/>
      <c r="J1141" s="5" t="n"/>
      <c r="K1141" s="19">
        <f>IF(A1141&amp;""="","",IFERROR(INDEX('الخدمات'!$B$6:$B$55,MATCH(E1141&amp;"",'الخدمات'!$A$6:$A$55,0)),"غير مسعّرة"))</f>
        <v/>
      </c>
      <c r="L1141" s="19">
        <f>IF(ISNUMBER(K1141),ROUND(N(F1141)*K1141,2),"")</f>
        <v/>
      </c>
      <c r="M1141" s="19">
        <f>IF(L1141="","",ROUND(L1141-N(I1141),2))</f>
        <v/>
      </c>
      <c r="N1141" s="18">
        <f>IF(OR(A1141&amp;""="",H1141="تم التسليم",NOT(ISNUMBER(G1141))),"",'الإعدادات'!$B$4-G1141)</f>
        <v/>
      </c>
      <c r="O1141" s="6">
        <f>IF(A1141&amp;""="","",IF(NOT(ISNUMBER(K1141)),"خدمة غير مسعّرة",IF(H1141="تم التسليم",IF(M1141&gt;0,"مسلّم وعليه متبقي",""),IF(N1141="","",IF(H1141="جاهز",IF(N1141&gt;='الإعدادات'!$B$5,"متأخر الاستلام",""),IF(N1141&gt;0,"متأخر الغسيل",""))))))</f>
        <v/>
      </c>
      <c r="P1141" s="18">
        <f>IF(O1141="متأخر الاستلام",COUNTIFS($O$6:$O$1505,"متأخر الاستلام",$N$6:$N$1505,"&gt;"&amp;N1141)+COUNTIFS($O$6:O1141,"متأخر الاستلام",$N$6:N1141,N1141),"")</f>
        <v/>
      </c>
    </row>
    <row r="1142">
      <c r="A1142" s="5" t="n"/>
      <c r="B1142" s="13" t="n"/>
      <c r="C1142" s="5" t="n"/>
      <c r="D1142" s="20" t="n"/>
      <c r="E1142" s="5" t="n"/>
      <c r="F1142" s="14" t="n"/>
      <c r="G1142" s="13" t="n"/>
      <c r="H1142" s="5" t="n"/>
      <c r="I1142" s="17" t="n"/>
      <c r="J1142" s="5" t="n"/>
      <c r="K1142" s="19">
        <f>IF(A1142&amp;""="","",IFERROR(INDEX('الخدمات'!$B$6:$B$55,MATCH(E1142&amp;"",'الخدمات'!$A$6:$A$55,0)),"غير مسعّرة"))</f>
        <v/>
      </c>
      <c r="L1142" s="19">
        <f>IF(ISNUMBER(K1142),ROUND(N(F1142)*K1142,2),"")</f>
        <v/>
      </c>
      <c r="M1142" s="19">
        <f>IF(L1142="","",ROUND(L1142-N(I1142),2))</f>
        <v/>
      </c>
      <c r="N1142" s="18">
        <f>IF(OR(A1142&amp;""="",H1142="تم التسليم",NOT(ISNUMBER(G1142))),"",'الإعدادات'!$B$4-G1142)</f>
        <v/>
      </c>
      <c r="O1142" s="6">
        <f>IF(A1142&amp;""="","",IF(NOT(ISNUMBER(K1142)),"خدمة غير مسعّرة",IF(H1142="تم التسليم",IF(M1142&gt;0,"مسلّم وعليه متبقي",""),IF(N1142="","",IF(H1142="جاهز",IF(N1142&gt;='الإعدادات'!$B$5,"متأخر الاستلام",""),IF(N1142&gt;0,"متأخر الغسيل",""))))))</f>
        <v/>
      </c>
      <c r="P1142" s="18">
        <f>IF(O1142="متأخر الاستلام",COUNTIFS($O$6:$O$1505,"متأخر الاستلام",$N$6:$N$1505,"&gt;"&amp;N1142)+COUNTIFS($O$6:O1142,"متأخر الاستلام",$N$6:N1142,N1142),"")</f>
        <v/>
      </c>
    </row>
    <row r="1143">
      <c r="A1143" s="5" t="n"/>
      <c r="B1143" s="13" t="n"/>
      <c r="C1143" s="5" t="n"/>
      <c r="D1143" s="20" t="n"/>
      <c r="E1143" s="5" t="n"/>
      <c r="F1143" s="14" t="n"/>
      <c r="G1143" s="13" t="n"/>
      <c r="H1143" s="5" t="n"/>
      <c r="I1143" s="17" t="n"/>
      <c r="J1143" s="5" t="n"/>
      <c r="K1143" s="19">
        <f>IF(A1143&amp;""="","",IFERROR(INDEX('الخدمات'!$B$6:$B$55,MATCH(E1143&amp;"",'الخدمات'!$A$6:$A$55,0)),"غير مسعّرة"))</f>
        <v/>
      </c>
      <c r="L1143" s="19">
        <f>IF(ISNUMBER(K1143),ROUND(N(F1143)*K1143,2),"")</f>
        <v/>
      </c>
      <c r="M1143" s="19">
        <f>IF(L1143="","",ROUND(L1143-N(I1143),2))</f>
        <v/>
      </c>
      <c r="N1143" s="18">
        <f>IF(OR(A1143&amp;""="",H1143="تم التسليم",NOT(ISNUMBER(G1143))),"",'الإعدادات'!$B$4-G1143)</f>
        <v/>
      </c>
      <c r="O1143" s="6">
        <f>IF(A1143&amp;""="","",IF(NOT(ISNUMBER(K1143)),"خدمة غير مسعّرة",IF(H1143="تم التسليم",IF(M1143&gt;0,"مسلّم وعليه متبقي",""),IF(N1143="","",IF(H1143="جاهز",IF(N1143&gt;='الإعدادات'!$B$5,"متأخر الاستلام",""),IF(N1143&gt;0,"متأخر الغسيل",""))))))</f>
        <v/>
      </c>
      <c r="P1143" s="18">
        <f>IF(O1143="متأخر الاستلام",COUNTIFS($O$6:$O$1505,"متأخر الاستلام",$N$6:$N$1505,"&gt;"&amp;N1143)+COUNTIFS($O$6:O1143,"متأخر الاستلام",$N$6:N1143,N1143),"")</f>
        <v/>
      </c>
    </row>
    <row r="1144">
      <c r="A1144" s="5" t="n"/>
      <c r="B1144" s="13" t="n"/>
      <c r="C1144" s="5" t="n"/>
      <c r="D1144" s="20" t="n"/>
      <c r="E1144" s="5" t="n"/>
      <c r="F1144" s="14" t="n"/>
      <c r="G1144" s="13" t="n"/>
      <c r="H1144" s="5" t="n"/>
      <c r="I1144" s="17" t="n"/>
      <c r="J1144" s="5" t="n"/>
      <c r="K1144" s="19">
        <f>IF(A1144&amp;""="","",IFERROR(INDEX('الخدمات'!$B$6:$B$55,MATCH(E1144&amp;"",'الخدمات'!$A$6:$A$55,0)),"غير مسعّرة"))</f>
        <v/>
      </c>
      <c r="L1144" s="19">
        <f>IF(ISNUMBER(K1144),ROUND(N(F1144)*K1144,2),"")</f>
        <v/>
      </c>
      <c r="M1144" s="19">
        <f>IF(L1144="","",ROUND(L1144-N(I1144),2))</f>
        <v/>
      </c>
      <c r="N1144" s="18">
        <f>IF(OR(A1144&amp;""="",H1144="تم التسليم",NOT(ISNUMBER(G1144))),"",'الإعدادات'!$B$4-G1144)</f>
        <v/>
      </c>
      <c r="O1144" s="6">
        <f>IF(A1144&amp;""="","",IF(NOT(ISNUMBER(K1144)),"خدمة غير مسعّرة",IF(H1144="تم التسليم",IF(M1144&gt;0,"مسلّم وعليه متبقي",""),IF(N1144="","",IF(H1144="جاهز",IF(N1144&gt;='الإعدادات'!$B$5,"متأخر الاستلام",""),IF(N1144&gt;0,"متأخر الغسيل",""))))))</f>
        <v/>
      </c>
      <c r="P1144" s="18">
        <f>IF(O1144="متأخر الاستلام",COUNTIFS($O$6:$O$1505,"متأخر الاستلام",$N$6:$N$1505,"&gt;"&amp;N1144)+COUNTIFS($O$6:O1144,"متأخر الاستلام",$N$6:N1144,N1144),"")</f>
        <v/>
      </c>
    </row>
    <row r="1145">
      <c r="A1145" s="5" t="n"/>
      <c r="B1145" s="13" t="n"/>
      <c r="C1145" s="5" t="n"/>
      <c r="D1145" s="20" t="n"/>
      <c r="E1145" s="5" t="n"/>
      <c r="F1145" s="14" t="n"/>
      <c r="G1145" s="13" t="n"/>
      <c r="H1145" s="5" t="n"/>
      <c r="I1145" s="17" t="n"/>
      <c r="J1145" s="5" t="n"/>
      <c r="K1145" s="19">
        <f>IF(A1145&amp;""="","",IFERROR(INDEX('الخدمات'!$B$6:$B$55,MATCH(E1145&amp;"",'الخدمات'!$A$6:$A$55,0)),"غير مسعّرة"))</f>
        <v/>
      </c>
      <c r="L1145" s="19">
        <f>IF(ISNUMBER(K1145),ROUND(N(F1145)*K1145,2),"")</f>
        <v/>
      </c>
      <c r="M1145" s="19">
        <f>IF(L1145="","",ROUND(L1145-N(I1145),2))</f>
        <v/>
      </c>
      <c r="N1145" s="18">
        <f>IF(OR(A1145&amp;""="",H1145="تم التسليم",NOT(ISNUMBER(G1145))),"",'الإعدادات'!$B$4-G1145)</f>
        <v/>
      </c>
      <c r="O1145" s="6">
        <f>IF(A1145&amp;""="","",IF(NOT(ISNUMBER(K1145)),"خدمة غير مسعّرة",IF(H1145="تم التسليم",IF(M1145&gt;0,"مسلّم وعليه متبقي",""),IF(N1145="","",IF(H1145="جاهز",IF(N1145&gt;='الإعدادات'!$B$5,"متأخر الاستلام",""),IF(N1145&gt;0,"متأخر الغسيل",""))))))</f>
        <v/>
      </c>
      <c r="P1145" s="18">
        <f>IF(O1145="متأخر الاستلام",COUNTIFS($O$6:$O$1505,"متأخر الاستلام",$N$6:$N$1505,"&gt;"&amp;N1145)+COUNTIFS($O$6:O1145,"متأخر الاستلام",$N$6:N1145,N1145),"")</f>
        <v/>
      </c>
    </row>
    <row r="1146">
      <c r="A1146" s="5" t="n"/>
      <c r="B1146" s="13" t="n"/>
      <c r="C1146" s="5" t="n"/>
      <c r="D1146" s="20" t="n"/>
      <c r="E1146" s="5" t="n"/>
      <c r="F1146" s="14" t="n"/>
      <c r="G1146" s="13" t="n"/>
      <c r="H1146" s="5" t="n"/>
      <c r="I1146" s="17" t="n"/>
      <c r="J1146" s="5" t="n"/>
      <c r="K1146" s="19">
        <f>IF(A1146&amp;""="","",IFERROR(INDEX('الخدمات'!$B$6:$B$55,MATCH(E1146&amp;"",'الخدمات'!$A$6:$A$55,0)),"غير مسعّرة"))</f>
        <v/>
      </c>
      <c r="L1146" s="19">
        <f>IF(ISNUMBER(K1146),ROUND(N(F1146)*K1146,2),"")</f>
        <v/>
      </c>
      <c r="M1146" s="19">
        <f>IF(L1146="","",ROUND(L1146-N(I1146),2))</f>
        <v/>
      </c>
      <c r="N1146" s="18">
        <f>IF(OR(A1146&amp;""="",H1146="تم التسليم",NOT(ISNUMBER(G1146))),"",'الإعدادات'!$B$4-G1146)</f>
        <v/>
      </c>
      <c r="O1146" s="6">
        <f>IF(A1146&amp;""="","",IF(NOT(ISNUMBER(K1146)),"خدمة غير مسعّرة",IF(H1146="تم التسليم",IF(M1146&gt;0,"مسلّم وعليه متبقي",""),IF(N1146="","",IF(H1146="جاهز",IF(N1146&gt;='الإعدادات'!$B$5,"متأخر الاستلام",""),IF(N1146&gt;0,"متأخر الغسيل",""))))))</f>
        <v/>
      </c>
      <c r="P1146" s="18">
        <f>IF(O1146="متأخر الاستلام",COUNTIFS($O$6:$O$1505,"متأخر الاستلام",$N$6:$N$1505,"&gt;"&amp;N1146)+COUNTIFS($O$6:O1146,"متأخر الاستلام",$N$6:N1146,N1146),"")</f>
        <v/>
      </c>
    </row>
    <row r="1147">
      <c r="A1147" s="5" t="n"/>
      <c r="B1147" s="13" t="n"/>
      <c r="C1147" s="5" t="n"/>
      <c r="D1147" s="20" t="n"/>
      <c r="E1147" s="5" t="n"/>
      <c r="F1147" s="14" t="n"/>
      <c r="G1147" s="13" t="n"/>
      <c r="H1147" s="5" t="n"/>
      <c r="I1147" s="17" t="n"/>
      <c r="J1147" s="5" t="n"/>
      <c r="K1147" s="19">
        <f>IF(A1147&amp;""="","",IFERROR(INDEX('الخدمات'!$B$6:$B$55,MATCH(E1147&amp;"",'الخدمات'!$A$6:$A$55,0)),"غير مسعّرة"))</f>
        <v/>
      </c>
      <c r="L1147" s="19">
        <f>IF(ISNUMBER(K1147),ROUND(N(F1147)*K1147,2),"")</f>
        <v/>
      </c>
      <c r="M1147" s="19">
        <f>IF(L1147="","",ROUND(L1147-N(I1147),2))</f>
        <v/>
      </c>
      <c r="N1147" s="18">
        <f>IF(OR(A1147&amp;""="",H1147="تم التسليم",NOT(ISNUMBER(G1147))),"",'الإعدادات'!$B$4-G1147)</f>
        <v/>
      </c>
      <c r="O1147" s="6">
        <f>IF(A1147&amp;""="","",IF(NOT(ISNUMBER(K1147)),"خدمة غير مسعّرة",IF(H1147="تم التسليم",IF(M1147&gt;0,"مسلّم وعليه متبقي",""),IF(N1147="","",IF(H1147="جاهز",IF(N1147&gt;='الإعدادات'!$B$5,"متأخر الاستلام",""),IF(N1147&gt;0,"متأخر الغسيل",""))))))</f>
        <v/>
      </c>
      <c r="P1147" s="18">
        <f>IF(O1147="متأخر الاستلام",COUNTIFS($O$6:$O$1505,"متأخر الاستلام",$N$6:$N$1505,"&gt;"&amp;N1147)+COUNTIFS($O$6:O1147,"متأخر الاستلام",$N$6:N1147,N1147),"")</f>
        <v/>
      </c>
    </row>
    <row r="1148">
      <c r="A1148" s="5" t="n"/>
      <c r="B1148" s="13" t="n"/>
      <c r="C1148" s="5" t="n"/>
      <c r="D1148" s="20" t="n"/>
      <c r="E1148" s="5" t="n"/>
      <c r="F1148" s="14" t="n"/>
      <c r="G1148" s="13" t="n"/>
      <c r="H1148" s="5" t="n"/>
      <c r="I1148" s="17" t="n"/>
      <c r="J1148" s="5" t="n"/>
      <c r="K1148" s="19">
        <f>IF(A1148&amp;""="","",IFERROR(INDEX('الخدمات'!$B$6:$B$55,MATCH(E1148&amp;"",'الخدمات'!$A$6:$A$55,0)),"غير مسعّرة"))</f>
        <v/>
      </c>
      <c r="L1148" s="19">
        <f>IF(ISNUMBER(K1148),ROUND(N(F1148)*K1148,2),"")</f>
        <v/>
      </c>
      <c r="M1148" s="19">
        <f>IF(L1148="","",ROUND(L1148-N(I1148),2))</f>
        <v/>
      </c>
      <c r="N1148" s="18">
        <f>IF(OR(A1148&amp;""="",H1148="تم التسليم",NOT(ISNUMBER(G1148))),"",'الإعدادات'!$B$4-G1148)</f>
        <v/>
      </c>
      <c r="O1148" s="6">
        <f>IF(A1148&amp;""="","",IF(NOT(ISNUMBER(K1148)),"خدمة غير مسعّرة",IF(H1148="تم التسليم",IF(M1148&gt;0,"مسلّم وعليه متبقي",""),IF(N1148="","",IF(H1148="جاهز",IF(N1148&gt;='الإعدادات'!$B$5,"متأخر الاستلام",""),IF(N1148&gt;0,"متأخر الغسيل",""))))))</f>
        <v/>
      </c>
      <c r="P1148" s="18">
        <f>IF(O1148="متأخر الاستلام",COUNTIFS($O$6:$O$1505,"متأخر الاستلام",$N$6:$N$1505,"&gt;"&amp;N1148)+COUNTIFS($O$6:O1148,"متأخر الاستلام",$N$6:N1148,N1148),"")</f>
        <v/>
      </c>
    </row>
    <row r="1149">
      <c r="A1149" s="5" t="n"/>
      <c r="B1149" s="13" t="n"/>
      <c r="C1149" s="5" t="n"/>
      <c r="D1149" s="20" t="n"/>
      <c r="E1149" s="5" t="n"/>
      <c r="F1149" s="14" t="n"/>
      <c r="G1149" s="13" t="n"/>
      <c r="H1149" s="5" t="n"/>
      <c r="I1149" s="17" t="n"/>
      <c r="J1149" s="5" t="n"/>
      <c r="K1149" s="19">
        <f>IF(A1149&amp;""="","",IFERROR(INDEX('الخدمات'!$B$6:$B$55,MATCH(E1149&amp;"",'الخدمات'!$A$6:$A$55,0)),"غير مسعّرة"))</f>
        <v/>
      </c>
      <c r="L1149" s="19">
        <f>IF(ISNUMBER(K1149),ROUND(N(F1149)*K1149,2),"")</f>
        <v/>
      </c>
      <c r="M1149" s="19">
        <f>IF(L1149="","",ROUND(L1149-N(I1149),2))</f>
        <v/>
      </c>
      <c r="N1149" s="18">
        <f>IF(OR(A1149&amp;""="",H1149="تم التسليم",NOT(ISNUMBER(G1149))),"",'الإعدادات'!$B$4-G1149)</f>
        <v/>
      </c>
      <c r="O1149" s="6">
        <f>IF(A1149&amp;""="","",IF(NOT(ISNUMBER(K1149)),"خدمة غير مسعّرة",IF(H1149="تم التسليم",IF(M1149&gt;0,"مسلّم وعليه متبقي",""),IF(N1149="","",IF(H1149="جاهز",IF(N1149&gt;='الإعدادات'!$B$5,"متأخر الاستلام",""),IF(N1149&gt;0,"متأخر الغسيل",""))))))</f>
        <v/>
      </c>
      <c r="P1149" s="18">
        <f>IF(O1149="متأخر الاستلام",COUNTIFS($O$6:$O$1505,"متأخر الاستلام",$N$6:$N$1505,"&gt;"&amp;N1149)+COUNTIFS($O$6:O1149,"متأخر الاستلام",$N$6:N1149,N1149),"")</f>
        <v/>
      </c>
    </row>
    <row r="1150">
      <c r="A1150" s="5" t="n"/>
      <c r="B1150" s="13" t="n"/>
      <c r="C1150" s="5" t="n"/>
      <c r="D1150" s="20" t="n"/>
      <c r="E1150" s="5" t="n"/>
      <c r="F1150" s="14" t="n"/>
      <c r="G1150" s="13" t="n"/>
      <c r="H1150" s="5" t="n"/>
      <c r="I1150" s="17" t="n"/>
      <c r="J1150" s="5" t="n"/>
      <c r="K1150" s="19">
        <f>IF(A1150&amp;""="","",IFERROR(INDEX('الخدمات'!$B$6:$B$55,MATCH(E1150&amp;"",'الخدمات'!$A$6:$A$55,0)),"غير مسعّرة"))</f>
        <v/>
      </c>
      <c r="L1150" s="19">
        <f>IF(ISNUMBER(K1150),ROUND(N(F1150)*K1150,2),"")</f>
        <v/>
      </c>
      <c r="M1150" s="19">
        <f>IF(L1150="","",ROUND(L1150-N(I1150),2))</f>
        <v/>
      </c>
      <c r="N1150" s="18">
        <f>IF(OR(A1150&amp;""="",H1150="تم التسليم",NOT(ISNUMBER(G1150))),"",'الإعدادات'!$B$4-G1150)</f>
        <v/>
      </c>
      <c r="O1150" s="6">
        <f>IF(A1150&amp;""="","",IF(NOT(ISNUMBER(K1150)),"خدمة غير مسعّرة",IF(H1150="تم التسليم",IF(M1150&gt;0,"مسلّم وعليه متبقي",""),IF(N1150="","",IF(H1150="جاهز",IF(N1150&gt;='الإعدادات'!$B$5,"متأخر الاستلام",""),IF(N1150&gt;0,"متأخر الغسيل",""))))))</f>
        <v/>
      </c>
      <c r="P1150" s="18">
        <f>IF(O1150="متأخر الاستلام",COUNTIFS($O$6:$O$1505,"متأخر الاستلام",$N$6:$N$1505,"&gt;"&amp;N1150)+COUNTIFS($O$6:O1150,"متأخر الاستلام",$N$6:N1150,N1150),"")</f>
        <v/>
      </c>
    </row>
    <row r="1151">
      <c r="A1151" s="5" t="n"/>
      <c r="B1151" s="13" t="n"/>
      <c r="C1151" s="5" t="n"/>
      <c r="D1151" s="20" t="n"/>
      <c r="E1151" s="5" t="n"/>
      <c r="F1151" s="14" t="n"/>
      <c r="G1151" s="13" t="n"/>
      <c r="H1151" s="5" t="n"/>
      <c r="I1151" s="17" t="n"/>
      <c r="J1151" s="5" t="n"/>
      <c r="K1151" s="19">
        <f>IF(A1151&amp;""="","",IFERROR(INDEX('الخدمات'!$B$6:$B$55,MATCH(E1151&amp;"",'الخدمات'!$A$6:$A$55,0)),"غير مسعّرة"))</f>
        <v/>
      </c>
      <c r="L1151" s="19">
        <f>IF(ISNUMBER(K1151),ROUND(N(F1151)*K1151,2),"")</f>
        <v/>
      </c>
      <c r="M1151" s="19">
        <f>IF(L1151="","",ROUND(L1151-N(I1151),2))</f>
        <v/>
      </c>
      <c r="N1151" s="18">
        <f>IF(OR(A1151&amp;""="",H1151="تم التسليم",NOT(ISNUMBER(G1151))),"",'الإعدادات'!$B$4-G1151)</f>
        <v/>
      </c>
      <c r="O1151" s="6">
        <f>IF(A1151&amp;""="","",IF(NOT(ISNUMBER(K1151)),"خدمة غير مسعّرة",IF(H1151="تم التسليم",IF(M1151&gt;0,"مسلّم وعليه متبقي",""),IF(N1151="","",IF(H1151="جاهز",IF(N1151&gt;='الإعدادات'!$B$5,"متأخر الاستلام",""),IF(N1151&gt;0,"متأخر الغسيل",""))))))</f>
        <v/>
      </c>
      <c r="P1151" s="18">
        <f>IF(O1151="متأخر الاستلام",COUNTIFS($O$6:$O$1505,"متأخر الاستلام",$N$6:$N$1505,"&gt;"&amp;N1151)+COUNTIFS($O$6:O1151,"متأخر الاستلام",$N$6:N1151,N1151),"")</f>
        <v/>
      </c>
    </row>
    <row r="1152">
      <c r="A1152" s="5" t="n"/>
      <c r="B1152" s="13" t="n"/>
      <c r="C1152" s="5" t="n"/>
      <c r="D1152" s="20" t="n"/>
      <c r="E1152" s="5" t="n"/>
      <c r="F1152" s="14" t="n"/>
      <c r="G1152" s="13" t="n"/>
      <c r="H1152" s="5" t="n"/>
      <c r="I1152" s="17" t="n"/>
      <c r="J1152" s="5" t="n"/>
      <c r="K1152" s="19">
        <f>IF(A1152&amp;""="","",IFERROR(INDEX('الخدمات'!$B$6:$B$55,MATCH(E1152&amp;"",'الخدمات'!$A$6:$A$55,0)),"غير مسعّرة"))</f>
        <v/>
      </c>
      <c r="L1152" s="19">
        <f>IF(ISNUMBER(K1152),ROUND(N(F1152)*K1152,2),"")</f>
        <v/>
      </c>
      <c r="M1152" s="19">
        <f>IF(L1152="","",ROUND(L1152-N(I1152),2))</f>
        <v/>
      </c>
      <c r="N1152" s="18">
        <f>IF(OR(A1152&amp;""="",H1152="تم التسليم",NOT(ISNUMBER(G1152))),"",'الإعدادات'!$B$4-G1152)</f>
        <v/>
      </c>
      <c r="O1152" s="6">
        <f>IF(A1152&amp;""="","",IF(NOT(ISNUMBER(K1152)),"خدمة غير مسعّرة",IF(H1152="تم التسليم",IF(M1152&gt;0,"مسلّم وعليه متبقي",""),IF(N1152="","",IF(H1152="جاهز",IF(N1152&gt;='الإعدادات'!$B$5,"متأخر الاستلام",""),IF(N1152&gt;0,"متأخر الغسيل",""))))))</f>
        <v/>
      </c>
      <c r="P1152" s="18">
        <f>IF(O1152="متأخر الاستلام",COUNTIFS($O$6:$O$1505,"متأخر الاستلام",$N$6:$N$1505,"&gt;"&amp;N1152)+COUNTIFS($O$6:O1152,"متأخر الاستلام",$N$6:N1152,N1152),"")</f>
        <v/>
      </c>
    </row>
    <row r="1153">
      <c r="A1153" s="5" t="n"/>
      <c r="B1153" s="13" t="n"/>
      <c r="C1153" s="5" t="n"/>
      <c r="D1153" s="20" t="n"/>
      <c r="E1153" s="5" t="n"/>
      <c r="F1153" s="14" t="n"/>
      <c r="G1153" s="13" t="n"/>
      <c r="H1153" s="5" t="n"/>
      <c r="I1153" s="17" t="n"/>
      <c r="J1153" s="5" t="n"/>
      <c r="K1153" s="19">
        <f>IF(A1153&amp;""="","",IFERROR(INDEX('الخدمات'!$B$6:$B$55,MATCH(E1153&amp;"",'الخدمات'!$A$6:$A$55,0)),"غير مسعّرة"))</f>
        <v/>
      </c>
      <c r="L1153" s="19">
        <f>IF(ISNUMBER(K1153),ROUND(N(F1153)*K1153,2),"")</f>
        <v/>
      </c>
      <c r="M1153" s="19">
        <f>IF(L1153="","",ROUND(L1153-N(I1153),2))</f>
        <v/>
      </c>
      <c r="N1153" s="18">
        <f>IF(OR(A1153&amp;""="",H1153="تم التسليم",NOT(ISNUMBER(G1153))),"",'الإعدادات'!$B$4-G1153)</f>
        <v/>
      </c>
      <c r="O1153" s="6">
        <f>IF(A1153&amp;""="","",IF(NOT(ISNUMBER(K1153)),"خدمة غير مسعّرة",IF(H1153="تم التسليم",IF(M1153&gt;0,"مسلّم وعليه متبقي",""),IF(N1153="","",IF(H1153="جاهز",IF(N1153&gt;='الإعدادات'!$B$5,"متأخر الاستلام",""),IF(N1153&gt;0,"متأخر الغسيل",""))))))</f>
        <v/>
      </c>
      <c r="P1153" s="18">
        <f>IF(O1153="متأخر الاستلام",COUNTIFS($O$6:$O$1505,"متأخر الاستلام",$N$6:$N$1505,"&gt;"&amp;N1153)+COUNTIFS($O$6:O1153,"متأخر الاستلام",$N$6:N1153,N1153),"")</f>
        <v/>
      </c>
    </row>
    <row r="1154">
      <c r="A1154" s="5" t="n"/>
      <c r="B1154" s="13" t="n"/>
      <c r="C1154" s="5" t="n"/>
      <c r="D1154" s="20" t="n"/>
      <c r="E1154" s="5" t="n"/>
      <c r="F1154" s="14" t="n"/>
      <c r="G1154" s="13" t="n"/>
      <c r="H1154" s="5" t="n"/>
      <c r="I1154" s="17" t="n"/>
      <c r="J1154" s="5" t="n"/>
      <c r="K1154" s="19">
        <f>IF(A1154&amp;""="","",IFERROR(INDEX('الخدمات'!$B$6:$B$55,MATCH(E1154&amp;"",'الخدمات'!$A$6:$A$55,0)),"غير مسعّرة"))</f>
        <v/>
      </c>
      <c r="L1154" s="19">
        <f>IF(ISNUMBER(K1154),ROUND(N(F1154)*K1154,2),"")</f>
        <v/>
      </c>
      <c r="M1154" s="19">
        <f>IF(L1154="","",ROUND(L1154-N(I1154),2))</f>
        <v/>
      </c>
      <c r="N1154" s="18">
        <f>IF(OR(A1154&amp;""="",H1154="تم التسليم",NOT(ISNUMBER(G1154))),"",'الإعدادات'!$B$4-G1154)</f>
        <v/>
      </c>
      <c r="O1154" s="6">
        <f>IF(A1154&amp;""="","",IF(NOT(ISNUMBER(K1154)),"خدمة غير مسعّرة",IF(H1154="تم التسليم",IF(M1154&gt;0,"مسلّم وعليه متبقي",""),IF(N1154="","",IF(H1154="جاهز",IF(N1154&gt;='الإعدادات'!$B$5,"متأخر الاستلام",""),IF(N1154&gt;0,"متأخر الغسيل",""))))))</f>
        <v/>
      </c>
      <c r="P1154" s="18">
        <f>IF(O1154="متأخر الاستلام",COUNTIFS($O$6:$O$1505,"متأخر الاستلام",$N$6:$N$1505,"&gt;"&amp;N1154)+COUNTIFS($O$6:O1154,"متأخر الاستلام",$N$6:N1154,N1154),"")</f>
        <v/>
      </c>
    </row>
    <row r="1155">
      <c r="A1155" s="5" t="n"/>
      <c r="B1155" s="13" t="n"/>
      <c r="C1155" s="5" t="n"/>
      <c r="D1155" s="20" t="n"/>
      <c r="E1155" s="5" t="n"/>
      <c r="F1155" s="14" t="n"/>
      <c r="G1155" s="13" t="n"/>
      <c r="H1155" s="5" t="n"/>
      <c r="I1155" s="17" t="n"/>
      <c r="J1155" s="5" t="n"/>
      <c r="K1155" s="19">
        <f>IF(A1155&amp;""="","",IFERROR(INDEX('الخدمات'!$B$6:$B$55,MATCH(E1155&amp;"",'الخدمات'!$A$6:$A$55,0)),"غير مسعّرة"))</f>
        <v/>
      </c>
      <c r="L1155" s="19">
        <f>IF(ISNUMBER(K1155),ROUND(N(F1155)*K1155,2),"")</f>
        <v/>
      </c>
      <c r="M1155" s="19">
        <f>IF(L1155="","",ROUND(L1155-N(I1155),2))</f>
        <v/>
      </c>
      <c r="N1155" s="18">
        <f>IF(OR(A1155&amp;""="",H1155="تم التسليم",NOT(ISNUMBER(G1155))),"",'الإعدادات'!$B$4-G1155)</f>
        <v/>
      </c>
      <c r="O1155" s="6">
        <f>IF(A1155&amp;""="","",IF(NOT(ISNUMBER(K1155)),"خدمة غير مسعّرة",IF(H1155="تم التسليم",IF(M1155&gt;0,"مسلّم وعليه متبقي",""),IF(N1155="","",IF(H1155="جاهز",IF(N1155&gt;='الإعدادات'!$B$5,"متأخر الاستلام",""),IF(N1155&gt;0,"متأخر الغسيل",""))))))</f>
        <v/>
      </c>
      <c r="P1155" s="18">
        <f>IF(O1155="متأخر الاستلام",COUNTIFS($O$6:$O$1505,"متأخر الاستلام",$N$6:$N$1505,"&gt;"&amp;N1155)+COUNTIFS($O$6:O1155,"متأخر الاستلام",$N$6:N1155,N1155),"")</f>
        <v/>
      </c>
    </row>
    <row r="1156">
      <c r="A1156" s="5" t="n"/>
      <c r="B1156" s="13" t="n"/>
      <c r="C1156" s="5" t="n"/>
      <c r="D1156" s="20" t="n"/>
      <c r="E1156" s="5" t="n"/>
      <c r="F1156" s="14" t="n"/>
      <c r="G1156" s="13" t="n"/>
      <c r="H1156" s="5" t="n"/>
      <c r="I1156" s="17" t="n"/>
      <c r="J1156" s="5" t="n"/>
      <c r="K1156" s="19">
        <f>IF(A1156&amp;""="","",IFERROR(INDEX('الخدمات'!$B$6:$B$55,MATCH(E1156&amp;"",'الخدمات'!$A$6:$A$55,0)),"غير مسعّرة"))</f>
        <v/>
      </c>
      <c r="L1156" s="19">
        <f>IF(ISNUMBER(K1156),ROUND(N(F1156)*K1156,2),"")</f>
        <v/>
      </c>
      <c r="M1156" s="19">
        <f>IF(L1156="","",ROUND(L1156-N(I1156),2))</f>
        <v/>
      </c>
      <c r="N1156" s="18">
        <f>IF(OR(A1156&amp;""="",H1156="تم التسليم",NOT(ISNUMBER(G1156))),"",'الإعدادات'!$B$4-G1156)</f>
        <v/>
      </c>
      <c r="O1156" s="6">
        <f>IF(A1156&amp;""="","",IF(NOT(ISNUMBER(K1156)),"خدمة غير مسعّرة",IF(H1156="تم التسليم",IF(M1156&gt;0,"مسلّم وعليه متبقي",""),IF(N1156="","",IF(H1156="جاهز",IF(N1156&gt;='الإعدادات'!$B$5,"متأخر الاستلام",""),IF(N1156&gt;0,"متأخر الغسيل",""))))))</f>
        <v/>
      </c>
      <c r="P1156" s="18">
        <f>IF(O1156="متأخر الاستلام",COUNTIFS($O$6:$O$1505,"متأخر الاستلام",$N$6:$N$1505,"&gt;"&amp;N1156)+COUNTIFS($O$6:O1156,"متأخر الاستلام",$N$6:N1156,N1156),"")</f>
        <v/>
      </c>
    </row>
    <row r="1157">
      <c r="A1157" s="5" t="n"/>
      <c r="B1157" s="13" t="n"/>
      <c r="C1157" s="5" t="n"/>
      <c r="D1157" s="20" t="n"/>
      <c r="E1157" s="5" t="n"/>
      <c r="F1157" s="14" t="n"/>
      <c r="G1157" s="13" t="n"/>
      <c r="H1157" s="5" t="n"/>
      <c r="I1157" s="17" t="n"/>
      <c r="J1157" s="5" t="n"/>
      <c r="K1157" s="19">
        <f>IF(A1157&amp;""="","",IFERROR(INDEX('الخدمات'!$B$6:$B$55,MATCH(E1157&amp;"",'الخدمات'!$A$6:$A$55,0)),"غير مسعّرة"))</f>
        <v/>
      </c>
      <c r="L1157" s="19">
        <f>IF(ISNUMBER(K1157),ROUND(N(F1157)*K1157,2),"")</f>
        <v/>
      </c>
      <c r="M1157" s="19">
        <f>IF(L1157="","",ROUND(L1157-N(I1157),2))</f>
        <v/>
      </c>
      <c r="N1157" s="18">
        <f>IF(OR(A1157&amp;""="",H1157="تم التسليم",NOT(ISNUMBER(G1157))),"",'الإعدادات'!$B$4-G1157)</f>
        <v/>
      </c>
      <c r="O1157" s="6">
        <f>IF(A1157&amp;""="","",IF(NOT(ISNUMBER(K1157)),"خدمة غير مسعّرة",IF(H1157="تم التسليم",IF(M1157&gt;0,"مسلّم وعليه متبقي",""),IF(N1157="","",IF(H1157="جاهز",IF(N1157&gt;='الإعدادات'!$B$5,"متأخر الاستلام",""),IF(N1157&gt;0,"متأخر الغسيل",""))))))</f>
        <v/>
      </c>
      <c r="P1157" s="18">
        <f>IF(O1157="متأخر الاستلام",COUNTIFS($O$6:$O$1505,"متأخر الاستلام",$N$6:$N$1505,"&gt;"&amp;N1157)+COUNTIFS($O$6:O1157,"متأخر الاستلام",$N$6:N1157,N1157),"")</f>
        <v/>
      </c>
    </row>
    <row r="1158">
      <c r="A1158" s="5" t="n"/>
      <c r="B1158" s="13" t="n"/>
      <c r="C1158" s="5" t="n"/>
      <c r="D1158" s="20" t="n"/>
      <c r="E1158" s="5" t="n"/>
      <c r="F1158" s="14" t="n"/>
      <c r="G1158" s="13" t="n"/>
      <c r="H1158" s="5" t="n"/>
      <c r="I1158" s="17" t="n"/>
      <c r="J1158" s="5" t="n"/>
      <c r="K1158" s="19">
        <f>IF(A1158&amp;""="","",IFERROR(INDEX('الخدمات'!$B$6:$B$55,MATCH(E1158&amp;"",'الخدمات'!$A$6:$A$55,0)),"غير مسعّرة"))</f>
        <v/>
      </c>
      <c r="L1158" s="19">
        <f>IF(ISNUMBER(K1158),ROUND(N(F1158)*K1158,2),"")</f>
        <v/>
      </c>
      <c r="M1158" s="19">
        <f>IF(L1158="","",ROUND(L1158-N(I1158),2))</f>
        <v/>
      </c>
      <c r="N1158" s="18">
        <f>IF(OR(A1158&amp;""="",H1158="تم التسليم",NOT(ISNUMBER(G1158))),"",'الإعدادات'!$B$4-G1158)</f>
        <v/>
      </c>
      <c r="O1158" s="6">
        <f>IF(A1158&amp;""="","",IF(NOT(ISNUMBER(K1158)),"خدمة غير مسعّرة",IF(H1158="تم التسليم",IF(M1158&gt;0,"مسلّم وعليه متبقي",""),IF(N1158="","",IF(H1158="جاهز",IF(N1158&gt;='الإعدادات'!$B$5,"متأخر الاستلام",""),IF(N1158&gt;0,"متأخر الغسيل",""))))))</f>
        <v/>
      </c>
      <c r="P1158" s="18">
        <f>IF(O1158="متأخر الاستلام",COUNTIFS($O$6:$O$1505,"متأخر الاستلام",$N$6:$N$1505,"&gt;"&amp;N1158)+COUNTIFS($O$6:O1158,"متأخر الاستلام",$N$6:N1158,N1158),"")</f>
        <v/>
      </c>
    </row>
    <row r="1159">
      <c r="A1159" s="5" t="n"/>
      <c r="B1159" s="13" t="n"/>
      <c r="C1159" s="5" t="n"/>
      <c r="D1159" s="20" t="n"/>
      <c r="E1159" s="5" t="n"/>
      <c r="F1159" s="14" t="n"/>
      <c r="G1159" s="13" t="n"/>
      <c r="H1159" s="5" t="n"/>
      <c r="I1159" s="17" t="n"/>
      <c r="J1159" s="5" t="n"/>
      <c r="K1159" s="19">
        <f>IF(A1159&amp;""="","",IFERROR(INDEX('الخدمات'!$B$6:$B$55,MATCH(E1159&amp;"",'الخدمات'!$A$6:$A$55,0)),"غير مسعّرة"))</f>
        <v/>
      </c>
      <c r="L1159" s="19">
        <f>IF(ISNUMBER(K1159),ROUND(N(F1159)*K1159,2),"")</f>
        <v/>
      </c>
      <c r="M1159" s="19">
        <f>IF(L1159="","",ROUND(L1159-N(I1159),2))</f>
        <v/>
      </c>
      <c r="N1159" s="18">
        <f>IF(OR(A1159&amp;""="",H1159="تم التسليم",NOT(ISNUMBER(G1159))),"",'الإعدادات'!$B$4-G1159)</f>
        <v/>
      </c>
      <c r="O1159" s="6">
        <f>IF(A1159&amp;""="","",IF(NOT(ISNUMBER(K1159)),"خدمة غير مسعّرة",IF(H1159="تم التسليم",IF(M1159&gt;0,"مسلّم وعليه متبقي",""),IF(N1159="","",IF(H1159="جاهز",IF(N1159&gt;='الإعدادات'!$B$5,"متأخر الاستلام",""),IF(N1159&gt;0,"متأخر الغسيل",""))))))</f>
        <v/>
      </c>
      <c r="P1159" s="18">
        <f>IF(O1159="متأخر الاستلام",COUNTIFS($O$6:$O$1505,"متأخر الاستلام",$N$6:$N$1505,"&gt;"&amp;N1159)+COUNTIFS($O$6:O1159,"متأخر الاستلام",$N$6:N1159,N1159),"")</f>
        <v/>
      </c>
    </row>
    <row r="1160">
      <c r="A1160" s="5" t="n"/>
      <c r="B1160" s="13" t="n"/>
      <c r="C1160" s="5" t="n"/>
      <c r="D1160" s="20" t="n"/>
      <c r="E1160" s="5" t="n"/>
      <c r="F1160" s="14" t="n"/>
      <c r="G1160" s="13" t="n"/>
      <c r="H1160" s="5" t="n"/>
      <c r="I1160" s="17" t="n"/>
      <c r="J1160" s="5" t="n"/>
      <c r="K1160" s="19">
        <f>IF(A1160&amp;""="","",IFERROR(INDEX('الخدمات'!$B$6:$B$55,MATCH(E1160&amp;"",'الخدمات'!$A$6:$A$55,0)),"غير مسعّرة"))</f>
        <v/>
      </c>
      <c r="L1160" s="19">
        <f>IF(ISNUMBER(K1160),ROUND(N(F1160)*K1160,2),"")</f>
        <v/>
      </c>
      <c r="M1160" s="19">
        <f>IF(L1160="","",ROUND(L1160-N(I1160),2))</f>
        <v/>
      </c>
      <c r="N1160" s="18">
        <f>IF(OR(A1160&amp;""="",H1160="تم التسليم",NOT(ISNUMBER(G1160))),"",'الإعدادات'!$B$4-G1160)</f>
        <v/>
      </c>
      <c r="O1160" s="6">
        <f>IF(A1160&amp;""="","",IF(NOT(ISNUMBER(K1160)),"خدمة غير مسعّرة",IF(H1160="تم التسليم",IF(M1160&gt;0,"مسلّم وعليه متبقي",""),IF(N1160="","",IF(H1160="جاهز",IF(N1160&gt;='الإعدادات'!$B$5,"متأخر الاستلام",""),IF(N1160&gt;0,"متأخر الغسيل",""))))))</f>
        <v/>
      </c>
      <c r="P1160" s="18">
        <f>IF(O1160="متأخر الاستلام",COUNTIFS($O$6:$O$1505,"متأخر الاستلام",$N$6:$N$1505,"&gt;"&amp;N1160)+COUNTIFS($O$6:O1160,"متأخر الاستلام",$N$6:N1160,N1160),"")</f>
        <v/>
      </c>
    </row>
    <row r="1161">
      <c r="A1161" s="5" t="n"/>
      <c r="B1161" s="13" t="n"/>
      <c r="C1161" s="5" t="n"/>
      <c r="D1161" s="20" t="n"/>
      <c r="E1161" s="5" t="n"/>
      <c r="F1161" s="14" t="n"/>
      <c r="G1161" s="13" t="n"/>
      <c r="H1161" s="5" t="n"/>
      <c r="I1161" s="17" t="n"/>
      <c r="J1161" s="5" t="n"/>
      <c r="K1161" s="19">
        <f>IF(A1161&amp;""="","",IFERROR(INDEX('الخدمات'!$B$6:$B$55,MATCH(E1161&amp;"",'الخدمات'!$A$6:$A$55,0)),"غير مسعّرة"))</f>
        <v/>
      </c>
      <c r="L1161" s="19">
        <f>IF(ISNUMBER(K1161),ROUND(N(F1161)*K1161,2),"")</f>
        <v/>
      </c>
      <c r="M1161" s="19">
        <f>IF(L1161="","",ROUND(L1161-N(I1161),2))</f>
        <v/>
      </c>
      <c r="N1161" s="18">
        <f>IF(OR(A1161&amp;""="",H1161="تم التسليم",NOT(ISNUMBER(G1161))),"",'الإعدادات'!$B$4-G1161)</f>
        <v/>
      </c>
      <c r="O1161" s="6">
        <f>IF(A1161&amp;""="","",IF(NOT(ISNUMBER(K1161)),"خدمة غير مسعّرة",IF(H1161="تم التسليم",IF(M1161&gt;0,"مسلّم وعليه متبقي",""),IF(N1161="","",IF(H1161="جاهز",IF(N1161&gt;='الإعدادات'!$B$5,"متأخر الاستلام",""),IF(N1161&gt;0,"متأخر الغسيل",""))))))</f>
        <v/>
      </c>
      <c r="P1161" s="18">
        <f>IF(O1161="متأخر الاستلام",COUNTIFS($O$6:$O$1505,"متأخر الاستلام",$N$6:$N$1505,"&gt;"&amp;N1161)+COUNTIFS($O$6:O1161,"متأخر الاستلام",$N$6:N1161,N1161),"")</f>
        <v/>
      </c>
    </row>
    <row r="1162">
      <c r="A1162" s="5" t="n"/>
      <c r="B1162" s="13" t="n"/>
      <c r="C1162" s="5" t="n"/>
      <c r="D1162" s="20" t="n"/>
      <c r="E1162" s="5" t="n"/>
      <c r="F1162" s="14" t="n"/>
      <c r="G1162" s="13" t="n"/>
      <c r="H1162" s="5" t="n"/>
      <c r="I1162" s="17" t="n"/>
      <c r="J1162" s="5" t="n"/>
      <c r="K1162" s="19">
        <f>IF(A1162&amp;""="","",IFERROR(INDEX('الخدمات'!$B$6:$B$55,MATCH(E1162&amp;"",'الخدمات'!$A$6:$A$55,0)),"غير مسعّرة"))</f>
        <v/>
      </c>
      <c r="L1162" s="19">
        <f>IF(ISNUMBER(K1162),ROUND(N(F1162)*K1162,2),"")</f>
        <v/>
      </c>
      <c r="M1162" s="19">
        <f>IF(L1162="","",ROUND(L1162-N(I1162),2))</f>
        <v/>
      </c>
      <c r="N1162" s="18">
        <f>IF(OR(A1162&amp;""="",H1162="تم التسليم",NOT(ISNUMBER(G1162))),"",'الإعدادات'!$B$4-G1162)</f>
        <v/>
      </c>
      <c r="O1162" s="6">
        <f>IF(A1162&amp;""="","",IF(NOT(ISNUMBER(K1162)),"خدمة غير مسعّرة",IF(H1162="تم التسليم",IF(M1162&gt;0,"مسلّم وعليه متبقي",""),IF(N1162="","",IF(H1162="جاهز",IF(N1162&gt;='الإعدادات'!$B$5,"متأخر الاستلام",""),IF(N1162&gt;0,"متأخر الغسيل",""))))))</f>
        <v/>
      </c>
      <c r="P1162" s="18">
        <f>IF(O1162="متأخر الاستلام",COUNTIFS($O$6:$O$1505,"متأخر الاستلام",$N$6:$N$1505,"&gt;"&amp;N1162)+COUNTIFS($O$6:O1162,"متأخر الاستلام",$N$6:N1162,N1162),"")</f>
        <v/>
      </c>
    </row>
    <row r="1163">
      <c r="A1163" s="5" t="n"/>
      <c r="B1163" s="13" t="n"/>
      <c r="C1163" s="5" t="n"/>
      <c r="D1163" s="20" t="n"/>
      <c r="E1163" s="5" t="n"/>
      <c r="F1163" s="14" t="n"/>
      <c r="G1163" s="13" t="n"/>
      <c r="H1163" s="5" t="n"/>
      <c r="I1163" s="17" t="n"/>
      <c r="J1163" s="5" t="n"/>
      <c r="K1163" s="19">
        <f>IF(A1163&amp;""="","",IFERROR(INDEX('الخدمات'!$B$6:$B$55,MATCH(E1163&amp;"",'الخدمات'!$A$6:$A$55,0)),"غير مسعّرة"))</f>
        <v/>
      </c>
      <c r="L1163" s="19">
        <f>IF(ISNUMBER(K1163),ROUND(N(F1163)*K1163,2),"")</f>
        <v/>
      </c>
      <c r="M1163" s="19">
        <f>IF(L1163="","",ROUND(L1163-N(I1163),2))</f>
        <v/>
      </c>
      <c r="N1163" s="18">
        <f>IF(OR(A1163&amp;""="",H1163="تم التسليم",NOT(ISNUMBER(G1163))),"",'الإعدادات'!$B$4-G1163)</f>
        <v/>
      </c>
      <c r="O1163" s="6">
        <f>IF(A1163&amp;""="","",IF(NOT(ISNUMBER(K1163)),"خدمة غير مسعّرة",IF(H1163="تم التسليم",IF(M1163&gt;0,"مسلّم وعليه متبقي",""),IF(N1163="","",IF(H1163="جاهز",IF(N1163&gt;='الإعدادات'!$B$5,"متأخر الاستلام",""),IF(N1163&gt;0,"متأخر الغسيل",""))))))</f>
        <v/>
      </c>
      <c r="P1163" s="18">
        <f>IF(O1163="متأخر الاستلام",COUNTIFS($O$6:$O$1505,"متأخر الاستلام",$N$6:$N$1505,"&gt;"&amp;N1163)+COUNTIFS($O$6:O1163,"متأخر الاستلام",$N$6:N1163,N1163),"")</f>
        <v/>
      </c>
    </row>
    <row r="1164">
      <c r="A1164" s="5" t="n"/>
      <c r="B1164" s="13" t="n"/>
      <c r="C1164" s="5" t="n"/>
      <c r="D1164" s="20" t="n"/>
      <c r="E1164" s="5" t="n"/>
      <c r="F1164" s="14" t="n"/>
      <c r="G1164" s="13" t="n"/>
      <c r="H1164" s="5" t="n"/>
      <c r="I1164" s="17" t="n"/>
      <c r="J1164" s="5" t="n"/>
      <c r="K1164" s="19">
        <f>IF(A1164&amp;""="","",IFERROR(INDEX('الخدمات'!$B$6:$B$55,MATCH(E1164&amp;"",'الخدمات'!$A$6:$A$55,0)),"غير مسعّرة"))</f>
        <v/>
      </c>
      <c r="L1164" s="19">
        <f>IF(ISNUMBER(K1164),ROUND(N(F1164)*K1164,2),"")</f>
        <v/>
      </c>
      <c r="M1164" s="19">
        <f>IF(L1164="","",ROUND(L1164-N(I1164),2))</f>
        <v/>
      </c>
      <c r="N1164" s="18">
        <f>IF(OR(A1164&amp;""="",H1164="تم التسليم",NOT(ISNUMBER(G1164))),"",'الإعدادات'!$B$4-G1164)</f>
        <v/>
      </c>
      <c r="O1164" s="6">
        <f>IF(A1164&amp;""="","",IF(NOT(ISNUMBER(K1164)),"خدمة غير مسعّرة",IF(H1164="تم التسليم",IF(M1164&gt;0,"مسلّم وعليه متبقي",""),IF(N1164="","",IF(H1164="جاهز",IF(N1164&gt;='الإعدادات'!$B$5,"متأخر الاستلام",""),IF(N1164&gt;0,"متأخر الغسيل",""))))))</f>
        <v/>
      </c>
      <c r="P1164" s="18">
        <f>IF(O1164="متأخر الاستلام",COUNTIFS($O$6:$O$1505,"متأخر الاستلام",$N$6:$N$1505,"&gt;"&amp;N1164)+COUNTIFS($O$6:O1164,"متأخر الاستلام",$N$6:N1164,N1164),"")</f>
        <v/>
      </c>
    </row>
    <row r="1165">
      <c r="A1165" s="5" t="n"/>
      <c r="B1165" s="13" t="n"/>
      <c r="C1165" s="5" t="n"/>
      <c r="D1165" s="20" t="n"/>
      <c r="E1165" s="5" t="n"/>
      <c r="F1165" s="14" t="n"/>
      <c r="G1165" s="13" t="n"/>
      <c r="H1165" s="5" t="n"/>
      <c r="I1165" s="17" t="n"/>
      <c r="J1165" s="5" t="n"/>
      <c r="K1165" s="19">
        <f>IF(A1165&amp;""="","",IFERROR(INDEX('الخدمات'!$B$6:$B$55,MATCH(E1165&amp;"",'الخدمات'!$A$6:$A$55,0)),"غير مسعّرة"))</f>
        <v/>
      </c>
      <c r="L1165" s="19">
        <f>IF(ISNUMBER(K1165),ROUND(N(F1165)*K1165,2),"")</f>
        <v/>
      </c>
      <c r="M1165" s="19">
        <f>IF(L1165="","",ROUND(L1165-N(I1165),2))</f>
        <v/>
      </c>
      <c r="N1165" s="18">
        <f>IF(OR(A1165&amp;""="",H1165="تم التسليم",NOT(ISNUMBER(G1165))),"",'الإعدادات'!$B$4-G1165)</f>
        <v/>
      </c>
      <c r="O1165" s="6">
        <f>IF(A1165&amp;""="","",IF(NOT(ISNUMBER(K1165)),"خدمة غير مسعّرة",IF(H1165="تم التسليم",IF(M1165&gt;0,"مسلّم وعليه متبقي",""),IF(N1165="","",IF(H1165="جاهز",IF(N1165&gt;='الإعدادات'!$B$5,"متأخر الاستلام",""),IF(N1165&gt;0,"متأخر الغسيل",""))))))</f>
        <v/>
      </c>
      <c r="P1165" s="18">
        <f>IF(O1165="متأخر الاستلام",COUNTIFS($O$6:$O$1505,"متأخر الاستلام",$N$6:$N$1505,"&gt;"&amp;N1165)+COUNTIFS($O$6:O1165,"متأخر الاستلام",$N$6:N1165,N1165),"")</f>
        <v/>
      </c>
    </row>
    <row r="1166">
      <c r="A1166" s="5" t="n"/>
      <c r="B1166" s="13" t="n"/>
      <c r="C1166" s="5" t="n"/>
      <c r="D1166" s="20" t="n"/>
      <c r="E1166" s="5" t="n"/>
      <c r="F1166" s="14" t="n"/>
      <c r="G1166" s="13" t="n"/>
      <c r="H1166" s="5" t="n"/>
      <c r="I1166" s="17" t="n"/>
      <c r="J1166" s="5" t="n"/>
      <c r="K1166" s="19">
        <f>IF(A1166&amp;""="","",IFERROR(INDEX('الخدمات'!$B$6:$B$55,MATCH(E1166&amp;"",'الخدمات'!$A$6:$A$55,0)),"غير مسعّرة"))</f>
        <v/>
      </c>
      <c r="L1166" s="19">
        <f>IF(ISNUMBER(K1166),ROUND(N(F1166)*K1166,2),"")</f>
        <v/>
      </c>
      <c r="M1166" s="19">
        <f>IF(L1166="","",ROUND(L1166-N(I1166),2))</f>
        <v/>
      </c>
      <c r="N1166" s="18">
        <f>IF(OR(A1166&amp;""="",H1166="تم التسليم",NOT(ISNUMBER(G1166))),"",'الإعدادات'!$B$4-G1166)</f>
        <v/>
      </c>
      <c r="O1166" s="6">
        <f>IF(A1166&amp;""="","",IF(NOT(ISNUMBER(K1166)),"خدمة غير مسعّرة",IF(H1166="تم التسليم",IF(M1166&gt;0,"مسلّم وعليه متبقي",""),IF(N1166="","",IF(H1166="جاهز",IF(N1166&gt;='الإعدادات'!$B$5,"متأخر الاستلام",""),IF(N1166&gt;0,"متأخر الغسيل",""))))))</f>
        <v/>
      </c>
      <c r="P1166" s="18">
        <f>IF(O1166="متأخر الاستلام",COUNTIFS($O$6:$O$1505,"متأخر الاستلام",$N$6:$N$1505,"&gt;"&amp;N1166)+COUNTIFS($O$6:O1166,"متأخر الاستلام",$N$6:N1166,N1166),"")</f>
        <v/>
      </c>
    </row>
    <row r="1167">
      <c r="A1167" s="5" t="n"/>
      <c r="B1167" s="13" t="n"/>
      <c r="C1167" s="5" t="n"/>
      <c r="D1167" s="20" t="n"/>
      <c r="E1167" s="5" t="n"/>
      <c r="F1167" s="14" t="n"/>
      <c r="G1167" s="13" t="n"/>
      <c r="H1167" s="5" t="n"/>
      <c r="I1167" s="17" t="n"/>
      <c r="J1167" s="5" t="n"/>
      <c r="K1167" s="19">
        <f>IF(A1167&amp;""="","",IFERROR(INDEX('الخدمات'!$B$6:$B$55,MATCH(E1167&amp;"",'الخدمات'!$A$6:$A$55,0)),"غير مسعّرة"))</f>
        <v/>
      </c>
      <c r="L1167" s="19">
        <f>IF(ISNUMBER(K1167),ROUND(N(F1167)*K1167,2),"")</f>
        <v/>
      </c>
      <c r="M1167" s="19">
        <f>IF(L1167="","",ROUND(L1167-N(I1167),2))</f>
        <v/>
      </c>
      <c r="N1167" s="18">
        <f>IF(OR(A1167&amp;""="",H1167="تم التسليم",NOT(ISNUMBER(G1167))),"",'الإعدادات'!$B$4-G1167)</f>
        <v/>
      </c>
      <c r="O1167" s="6">
        <f>IF(A1167&amp;""="","",IF(NOT(ISNUMBER(K1167)),"خدمة غير مسعّرة",IF(H1167="تم التسليم",IF(M1167&gt;0,"مسلّم وعليه متبقي",""),IF(N1167="","",IF(H1167="جاهز",IF(N1167&gt;='الإعدادات'!$B$5,"متأخر الاستلام",""),IF(N1167&gt;0,"متأخر الغسيل",""))))))</f>
        <v/>
      </c>
      <c r="P1167" s="18">
        <f>IF(O1167="متأخر الاستلام",COUNTIFS($O$6:$O$1505,"متأخر الاستلام",$N$6:$N$1505,"&gt;"&amp;N1167)+COUNTIFS($O$6:O1167,"متأخر الاستلام",$N$6:N1167,N1167),"")</f>
        <v/>
      </c>
    </row>
    <row r="1168">
      <c r="A1168" s="5" t="n"/>
      <c r="B1168" s="13" t="n"/>
      <c r="C1168" s="5" t="n"/>
      <c r="D1168" s="20" t="n"/>
      <c r="E1168" s="5" t="n"/>
      <c r="F1168" s="14" t="n"/>
      <c r="G1168" s="13" t="n"/>
      <c r="H1168" s="5" t="n"/>
      <c r="I1168" s="17" t="n"/>
      <c r="J1168" s="5" t="n"/>
      <c r="K1168" s="19">
        <f>IF(A1168&amp;""="","",IFERROR(INDEX('الخدمات'!$B$6:$B$55,MATCH(E1168&amp;"",'الخدمات'!$A$6:$A$55,0)),"غير مسعّرة"))</f>
        <v/>
      </c>
      <c r="L1168" s="19">
        <f>IF(ISNUMBER(K1168),ROUND(N(F1168)*K1168,2),"")</f>
        <v/>
      </c>
      <c r="M1168" s="19">
        <f>IF(L1168="","",ROUND(L1168-N(I1168),2))</f>
        <v/>
      </c>
      <c r="N1168" s="18">
        <f>IF(OR(A1168&amp;""="",H1168="تم التسليم",NOT(ISNUMBER(G1168))),"",'الإعدادات'!$B$4-G1168)</f>
        <v/>
      </c>
      <c r="O1168" s="6">
        <f>IF(A1168&amp;""="","",IF(NOT(ISNUMBER(K1168)),"خدمة غير مسعّرة",IF(H1168="تم التسليم",IF(M1168&gt;0,"مسلّم وعليه متبقي",""),IF(N1168="","",IF(H1168="جاهز",IF(N1168&gt;='الإعدادات'!$B$5,"متأخر الاستلام",""),IF(N1168&gt;0,"متأخر الغسيل",""))))))</f>
        <v/>
      </c>
      <c r="P1168" s="18">
        <f>IF(O1168="متأخر الاستلام",COUNTIFS($O$6:$O$1505,"متأخر الاستلام",$N$6:$N$1505,"&gt;"&amp;N1168)+COUNTIFS($O$6:O1168,"متأخر الاستلام",$N$6:N1168,N1168),"")</f>
        <v/>
      </c>
    </row>
    <row r="1169">
      <c r="A1169" s="5" t="n"/>
      <c r="B1169" s="13" t="n"/>
      <c r="C1169" s="5" t="n"/>
      <c r="D1169" s="20" t="n"/>
      <c r="E1169" s="5" t="n"/>
      <c r="F1169" s="14" t="n"/>
      <c r="G1169" s="13" t="n"/>
      <c r="H1169" s="5" t="n"/>
      <c r="I1169" s="17" t="n"/>
      <c r="J1169" s="5" t="n"/>
      <c r="K1169" s="19">
        <f>IF(A1169&amp;""="","",IFERROR(INDEX('الخدمات'!$B$6:$B$55,MATCH(E1169&amp;"",'الخدمات'!$A$6:$A$55,0)),"غير مسعّرة"))</f>
        <v/>
      </c>
      <c r="L1169" s="19">
        <f>IF(ISNUMBER(K1169),ROUND(N(F1169)*K1169,2),"")</f>
        <v/>
      </c>
      <c r="M1169" s="19">
        <f>IF(L1169="","",ROUND(L1169-N(I1169),2))</f>
        <v/>
      </c>
      <c r="N1169" s="18">
        <f>IF(OR(A1169&amp;""="",H1169="تم التسليم",NOT(ISNUMBER(G1169))),"",'الإعدادات'!$B$4-G1169)</f>
        <v/>
      </c>
      <c r="O1169" s="6">
        <f>IF(A1169&amp;""="","",IF(NOT(ISNUMBER(K1169)),"خدمة غير مسعّرة",IF(H1169="تم التسليم",IF(M1169&gt;0,"مسلّم وعليه متبقي",""),IF(N1169="","",IF(H1169="جاهز",IF(N1169&gt;='الإعدادات'!$B$5,"متأخر الاستلام",""),IF(N1169&gt;0,"متأخر الغسيل",""))))))</f>
        <v/>
      </c>
      <c r="P1169" s="18">
        <f>IF(O1169="متأخر الاستلام",COUNTIFS($O$6:$O$1505,"متأخر الاستلام",$N$6:$N$1505,"&gt;"&amp;N1169)+COUNTIFS($O$6:O1169,"متأخر الاستلام",$N$6:N1169,N1169),"")</f>
        <v/>
      </c>
    </row>
    <row r="1170">
      <c r="A1170" s="5" t="n"/>
      <c r="B1170" s="13" t="n"/>
      <c r="C1170" s="5" t="n"/>
      <c r="D1170" s="20" t="n"/>
      <c r="E1170" s="5" t="n"/>
      <c r="F1170" s="14" t="n"/>
      <c r="G1170" s="13" t="n"/>
      <c r="H1170" s="5" t="n"/>
      <c r="I1170" s="17" t="n"/>
      <c r="J1170" s="5" t="n"/>
      <c r="K1170" s="19">
        <f>IF(A1170&amp;""="","",IFERROR(INDEX('الخدمات'!$B$6:$B$55,MATCH(E1170&amp;"",'الخدمات'!$A$6:$A$55,0)),"غير مسعّرة"))</f>
        <v/>
      </c>
      <c r="L1170" s="19">
        <f>IF(ISNUMBER(K1170),ROUND(N(F1170)*K1170,2),"")</f>
        <v/>
      </c>
      <c r="M1170" s="19">
        <f>IF(L1170="","",ROUND(L1170-N(I1170),2))</f>
        <v/>
      </c>
      <c r="N1170" s="18">
        <f>IF(OR(A1170&amp;""="",H1170="تم التسليم",NOT(ISNUMBER(G1170))),"",'الإعدادات'!$B$4-G1170)</f>
        <v/>
      </c>
      <c r="O1170" s="6">
        <f>IF(A1170&amp;""="","",IF(NOT(ISNUMBER(K1170)),"خدمة غير مسعّرة",IF(H1170="تم التسليم",IF(M1170&gt;0,"مسلّم وعليه متبقي",""),IF(N1170="","",IF(H1170="جاهز",IF(N1170&gt;='الإعدادات'!$B$5,"متأخر الاستلام",""),IF(N1170&gt;0,"متأخر الغسيل",""))))))</f>
        <v/>
      </c>
      <c r="P1170" s="18">
        <f>IF(O1170="متأخر الاستلام",COUNTIFS($O$6:$O$1505,"متأخر الاستلام",$N$6:$N$1505,"&gt;"&amp;N1170)+COUNTIFS($O$6:O1170,"متأخر الاستلام",$N$6:N1170,N1170),"")</f>
        <v/>
      </c>
    </row>
    <row r="1171">
      <c r="A1171" s="5" t="n"/>
      <c r="B1171" s="13" t="n"/>
      <c r="C1171" s="5" t="n"/>
      <c r="D1171" s="20" t="n"/>
      <c r="E1171" s="5" t="n"/>
      <c r="F1171" s="14" t="n"/>
      <c r="G1171" s="13" t="n"/>
      <c r="H1171" s="5" t="n"/>
      <c r="I1171" s="17" t="n"/>
      <c r="J1171" s="5" t="n"/>
      <c r="K1171" s="19">
        <f>IF(A1171&amp;""="","",IFERROR(INDEX('الخدمات'!$B$6:$B$55,MATCH(E1171&amp;"",'الخدمات'!$A$6:$A$55,0)),"غير مسعّرة"))</f>
        <v/>
      </c>
      <c r="L1171" s="19">
        <f>IF(ISNUMBER(K1171),ROUND(N(F1171)*K1171,2),"")</f>
        <v/>
      </c>
      <c r="M1171" s="19">
        <f>IF(L1171="","",ROUND(L1171-N(I1171),2))</f>
        <v/>
      </c>
      <c r="N1171" s="18">
        <f>IF(OR(A1171&amp;""="",H1171="تم التسليم",NOT(ISNUMBER(G1171))),"",'الإعدادات'!$B$4-G1171)</f>
        <v/>
      </c>
      <c r="O1171" s="6">
        <f>IF(A1171&amp;""="","",IF(NOT(ISNUMBER(K1171)),"خدمة غير مسعّرة",IF(H1171="تم التسليم",IF(M1171&gt;0,"مسلّم وعليه متبقي",""),IF(N1171="","",IF(H1171="جاهز",IF(N1171&gt;='الإعدادات'!$B$5,"متأخر الاستلام",""),IF(N1171&gt;0,"متأخر الغسيل",""))))))</f>
        <v/>
      </c>
      <c r="P1171" s="18">
        <f>IF(O1171="متأخر الاستلام",COUNTIFS($O$6:$O$1505,"متأخر الاستلام",$N$6:$N$1505,"&gt;"&amp;N1171)+COUNTIFS($O$6:O1171,"متأخر الاستلام",$N$6:N1171,N1171),"")</f>
        <v/>
      </c>
    </row>
    <row r="1172">
      <c r="A1172" s="5" t="n"/>
      <c r="B1172" s="13" t="n"/>
      <c r="C1172" s="5" t="n"/>
      <c r="D1172" s="20" t="n"/>
      <c r="E1172" s="5" t="n"/>
      <c r="F1172" s="14" t="n"/>
      <c r="G1172" s="13" t="n"/>
      <c r="H1172" s="5" t="n"/>
      <c r="I1172" s="17" t="n"/>
      <c r="J1172" s="5" t="n"/>
      <c r="K1172" s="19">
        <f>IF(A1172&amp;""="","",IFERROR(INDEX('الخدمات'!$B$6:$B$55,MATCH(E1172&amp;"",'الخدمات'!$A$6:$A$55,0)),"غير مسعّرة"))</f>
        <v/>
      </c>
      <c r="L1172" s="19">
        <f>IF(ISNUMBER(K1172),ROUND(N(F1172)*K1172,2),"")</f>
        <v/>
      </c>
      <c r="M1172" s="19">
        <f>IF(L1172="","",ROUND(L1172-N(I1172),2))</f>
        <v/>
      </c>
      <c r="N1172" s="18">
        <f>IF(OR(A1172&amp;""="",H1172="تم التسليم",NOT(ISNUMBER(G1172))),"",'الإعدادات'!$B$4-G1172)</f>
        <v/>
      </c>
      <c r="O1172" s="6">
        <f>IF(A1172&amp;""="","",IF(NOT(ISNUMBER(K1172)),"خدمة غير مسعّرة",IF(H1172="تم التسليم",IF(M1172&gt;0,"مسلّم وعليه متبقي",""),IF(N1172="","",IF(H1172="جاهز",IF(N1172&gt;='الإعدادات'!$B$5,"متأخر الاستلام",""),IF(N1172&gt;0,"متأخر الغسيل",""))))))</f>
        <v/>
      </c>
      <c r="P1172" s="18">
        <f>IF(O1172="متأخر الاستلام",COUNTIFS($O$6:$O$1505,"متأخر الاستلام",$N$6:$N$1505,"&gt;"&amp;N1172)+COUNTIFS($O$6:O1172,"متأخر الاستلام",$N$6:N1172,N1172),"")</f>
        <v/>
      </c>
    </row>
    <row r="1173">
      <c r="A1173" s="5" t="n"/>
      <c r="B1173" s="13" t="n"/>
      <c r="C1173" s="5" t="n"/>
      <c r="D1173" s="20" t="n"/>
      <c r="E1173" s="5" t="n"/>
      <c r="F1173" s="14" t="n"/>
      <c r="G1173" s="13" t="n"/>
      <c r="H1173" s="5" t="n"/>
      <c r="I1173" s="17" t="n"/>
      <c r="J1173" s="5" t="n"/>
      <c r="K1173" s="19">
        <f>IF(A1173&amp;""="","",IFERROR(INDEX('الخدمات'!$B$6:$B$55,MATCH(E1173&amp;"",'الخدمات'!$A$6:$A$55,0)),"غير مسعّرة"))</f>
        <v/>
      </c>
      <c r="L1173" s="19">
        <f>IF(ISNUMBER(K1173),ROUND(N(F1173)*K1173,2),"")</f>
        <v/>
      </c>
      <c r="M1173" s="19">
        <f>IF(L1173="","",ROUND(L1173-N(I1173),2))</f>
        <v/>
      </c>
      <c r="N1173" s="18">
        <f>IF(OR(A1173&amp;""="",H1173="تم التسليم",NOT(ISNUMBER(G1173))),"",'الإعدادات'!$B$4-G1173)</f>
        <v/>
      </c>
      <c r="O1173" s="6">
        <f>IF(A1173&amp;""="","",IF(NOT(ISNUMBER(K1173)),"خدمة غير مسعّرة",IF(H1173="تم التسليم",IF(M1173&gt;0,"مسلّم وعليه متبقي",""),IF(N1173="","",IF(H1173="جاهز",IF(N1173&gt;='الإعدادات'!$B$5,"متأخر الاستلام",""),IF(N1173&gt;0,"متأخر الغسيل",""))))))</f>
        <v/>
      </c>
      <c r="P1173" s="18">
        <f>IF(O1173="متأخر الاستلام",COUNTIFS($O$6:$O$1505,"متأخر الاستلام",$N$6:$N$1505,"&gt;"&amp;N1173)+COUNTIFS($O$6:O1173,"متأخر الاستلام",$N$6:N1173,N1173),"")</f>
        <v/>
      </c>
    </row>
    <row r="1174">
      <c r="A1174" s="5" t="n"/>
      <c r="B1174" s="13" t="n"/>
      <c r="C1174" s="5" t="n"/>
      <c r="D1174" s="20" t="n"/>
      <c r="E1174" s="5" t="n"/>
      <c r="F1174" s="14" t="n"/>
      <c r="G1174" s="13" t="n"/>
      <c r="H1174" s="5" t="n"/>
      <c r="I1174" s="17" t="n"/>
      <c r="J1174" s="5" t="n"/>
      <c r="K1174" s="19">
        <f>IF(A1174&amp;""="","",IFERROR(INDEX('الخدمات'!$B$6:$B$55,MATCH(E1174&amp;"",'الخدمات'!$A$6:$A$55,0)),"غير مسعّرة"))</f>
        <v/>
      </c>
      <c r="L1174" s="19">
        <f>IF(ISNUMBER(K1174),ROUND(N(F1174)*K1174,2),"")</f>
        <v/>
      </c>
      <c r="M1174" s="19">
        <f>IF(L1174="","",ROUND(L1174-N(I1174),2))</f>
        <v/>
      </c>
      <c r="N1174" s="18">
        <f>IF(OR(A1174&amp;""="",H1174="تم التسليم",NOT(ISNUMBER(G1174))),"",'الإعدادات'!$B$4-G1174)</f>
        <v/>
      </c>
      <c r="O1174" s="6">
        <f>IF(A1174&amp;""="","",IF(NOT(ISNUMBER(K1174)),"خدمة غير مسعّرة",IF(H1174="تم التسليم",IF(M1174&gt;0,"مسلّم وعليه متبقي",""),IF(N1174="","",IF(H1174="جاهز",IF(N1174&gt;='الإعدادات'!$B$5,"متأخر الاستلام",""),IF(N1174&gt;0,"متأخر الغسيل",""))))))</f>
        <v/>
      </c>
      <c r="P1174" s="18">
        <f>IF(O1174="متأخر الاستلام",COUNTIFS($O$6:$O$1505,"متأخر الاستلام",$N$6:$N$1505,"&gt;"&amp;N1174)+COUNTIFS($O$6:O1174,"متأخر الاستلام",$N$6:N1174,N1174),"")</f>
        <v/>
      </c>
    </row>
    <row r="1175">
      <c r="A1175" s="5" t="n"/>
      <c r="B1175" s="13" t="n"/>
      <c r="C1175" s="5" t="n"/>
      <c r="D1175" s="20" t="n"/>
      <c r="E1175" s="5" t="n"/>
      <c r="F1175" s="14" t="n"/>
      <c r="G1175" s="13" t="n"/>
      <c r="H1175" s="5" t="n"/>
      <c r="I1175" s="17" t="n"/>
      <c r="J1175" s="5" t="n"/>
      <c r="K1175" s="19">
        <f>IF(A1175&amp;""="","",IFERROR(INDEX('الخدمات'!$B$6:$B$55,MATCH(E1175&amp;"",'الخدمات'!$A$6:$A$55,0)),"غير مسعّرة"))</f>
        <v/>
      </c>
      <c r="L1175" s="19">
        <f>IF(ISNUMBER(K1175),ROUND(N(F1175)*K1175,2),"")</f>
        <v/>
      </c>
      <c r="M1175" s="19">
        <f>IF(L1175="","",ROUND(L1175-N(I1175),2))</f>
        <v/>
      </c>
      <c r="N1175" s="18">
        <f>IF(OR(A1175&amp;""="",H1175="تم التسليم",NOT(ISNUMBER(G1175))),"",'الإعدادات'!$B$4-G1175)</f>
        <v/>
      </c>
      <c r="O1175" s="6">
        <f>IF(A1175&amp;""="","",IF(NOT(ISNUMBER(K1175)),"خدمة غير مسعّرة",IF(H1175="تم التسليم",IF(M1175&gt;0,"مسلّم وعليه متبقي",""),IF(N1175="","",IF(H1175="جاهز",IF(N1175&gt;='الإعدادات'!$B$5,"متأخر الاستلام",""),IF(N1175&gt;0,"متأخر الغسيل",""))))))</f>
        <v/>
      </c>
      <c r="P1175" s="18">
        <f>IF(O1175="متأخر الاستلام",COUNTIFS($O$6:$O$1505,"متأخر الاستلام",$N$6:$N$1505,"&gt;"&amp;N1175)+COUNTIFS($O$6:O1175,"متأخر الاستلام",$N$6:N1175,N1175),"")</f>
        <v/>
      </c>
    </row>
    <row r="1176">
      <c r="A1176" s="5" t="n"/>
      <c r="B1176" s="13" t="n"/>
      <c r="C1176" s="5" t="n"/>
      <c r="D1176" s="20" t="n"/>
      <c r="E1176" s="5" t="n"/>
      <c r="F1176" s="14" t="n"/>
      <c r="G1176" s="13" t="n"/>
      <c r="H1176" s="5" t="n"/>
      <c r="I1176" s="17" t="n"/>
      <c r="J1176" s="5" t="n"/>
      <c r="K1176" s="19">
        <f>IF(A1176&amp;""="","",IFERROR(INDEX('الخدمات'!$B$6:$B$55,MATCH(E1176&amp;"",'الخدمات'!$A$6:$A$55,0)),"غير مسعّرة"))</f>
        <v/>
      </c>
      <c r="L1176" s="19">
        <f>IF(ISNUMBER(K1176),ROUND(N(F1176)*K1176,2),"")</f>
        <v/>
      </c>
      <c r="M1176" s="19">
        <f>IF(L1176="","",ROUND(L1176-N(I1176),2))</f>
        <v/>
      </c>
      <c r="N1176" s="18">
        <f>IF(OR(A1176&amp;""="",H1176="تم التسليم",NOT(ISNUMBER(G1176))),"",'الإعدادات'!$B$4-G1176)</f>
        <v/>
      </c>
      <c r="O1176" s="6">
        <f>IF(A1176&amp;""="","",IF(NOT(ISNUMBER(K1176)),"خدمة غير مسعّرة",IF(H1176="تم التسليم",IF(M1176&gt;0,"مسلّم وعليه متبقي",""),IF(N1176="","",IF(H1176="جاهز",IF(N1176&gt;='الإعدادات'!$B$5,"متأخر الاستلام",""),IF(N1176&gt;0,"متأخر الغسيل",""))))))</f>
        <v/>
      </c>
      <c r="P1176" s="18">
        <f>IF(O1176="متأخر الاستلام",COUNTIFS($O$6:$O$1505,"متأخر الاستلام",$N$6:$N$1505,"&gt;"&amp;N1176)+COUNTIFS($O$6:O1176,"متأخر الاستلام",$N$6:N1176,N1176),"")</f>
        <v/>
      </c>
    </row>
    <row r="1177">
      <c r="A1177" s="5" t="n"/>
      <c r="B1177" s="13" t="n"/>
      <c r="C1177" s="5" t="n"/>
      <c r="D1177" s="20" t="n"/>
      <c r="E1177" s="5" t="n"/>
      <c r="F1177" s="14" t="n"/>
      <c r="G1177" s="13" t="n"/>
      <c r="H1177" s="5" t="n"/>
      <c r="I1177" s="17" t="n"/>
      <c r="J1177" s="5" t="n"/>
      <c r="K1177" s="19">
        <f>IF(A1177&amp;""="","",IFERROR(INDEX('الخدمات'!$B$6:$B$55,MATCH(E1177&amp;"",'الخدمات'!$A$6:$A$55,0)),"غير مسعّرة"))</f>
        <v/>
      </c>
      <c r="L1177" s="19">
        <f>IF(ISNUMBER(K1177),ROUND(N(F1177)*K1177,2),"")</f>
        <v/>
      </c>
      <c r="M1177" s="19">
        <f>IF(L1177="","",ROUND(L1177-N(I1177),2))</f>
        <v/>
      </c>
      <c r="N1177" s="18">
        <f>IF(OR(A1177&amp;""="",H1177="تم التسليم",NOT(ISNUMBER(G1177))),"",'الإعدادات'!$B$4-G1177)</f>
        <v/>
      </c>
      <c r="O1177" s="6">
        <f>IF(A1177&amp;""="","",IF(NOT(ISNUMBER(K1177)),"خدمة غير مسعّرة",IF(H1177="تم التسليم",IF(M1177&gt;0,"مسلّم وعليه متبقي",""),IF(N1177="","",IF(H1177="جاهز",IF(N1177&gt;='الإعدادات'!$B$5,"متأخر الاستلام",""),IF(N1177&gt;0,"متأخر الغسيل",""))))))</f>
        <v/>
      </c>
      <c r="P1177" s="18">
        <f>IF(O1177="متأخر الاستلام",COUNTIFS($O$6:$O$1505,"متأخر الاستلام",$N$6:$N$1505,"&gt;"&amp;N1177)+COUNTIFS($O$6:O1177,"متأخر الاستلام",$N$6:N1177,N1177),"")</f>
        <v/>
      </c>
    </row>
    <row r="1178">
      <c r="A1178" s="5" t="n"/>
      <c r="B1178" s="13" t="n"/>
      <c r="C1178" s="5" t="n"/>
      <c r="D1178" s="20" t="n"/>
      <c r="E1178" s="5" t="n"/>
      <c r="F1178" s="14" t="n"/>
      <c r="G1178" s="13" t="n"/>
      <c r="H1178" s="5" t="n"/>
      <c r="I1178" s="17" t="n"/>
      <c r="J1178" s="5" t="n"/>
      <c r="K1178" s="19">
        <f>IF(A1178&amp;""="","",IFERROR(INDEX('الخدمات'!$B$6:$B$55,MATCH(E1178&amp;"",'الخدمات'!$A$6:$A$55,0)),"غير مسعّرة"))</f>
        <v/>
      </c>
      <c r="L1178" s="19">
        <f>IF(ISNUMBER(K1178),ROUND(N(F1178)*K1178,2),"")</f>
        <v/>
      </c>
      <c r="M1178" s="19">
        <f>IF(L1178="","",ROUND(L1178-N(I1178),2))</f>
        <v/>
      </c>
      <c r="N1178" s="18">
        <f>IF(OR(A1178&amp;""="",H1178="تم التسليم",NOT(ISNUMBER(G1178))),"",'الإعدادات'!$B$4-G1178)</f>
        <v/>
      </c>
      <c r="O1178" s="6">
        <f>IF(A1178&amp;""="","",IF(NOT(ISNUMBER(K1178)),"خدمة غير مسعّرة",IF(H1178="تم التسليم",IF(M1178&gt;0,"مسلّم وعليه متبقي",""),IF(N1178="","",IF(H1178="جاهز",IF(N1178&gt;='الإعدادات'!$B$5,"متأخر الاستلام",""),IF(N1178&gt;0,"متأخر الغسيل",""))))))</f>
        <v/>
      </c>
      <c r="P1178" s="18">
        <f>IF(O1178="متأخر الاستلام",COUNTIFS($O$6:$O$1505,"متأخر الاستلام",$N$6:$N$1505,"&gt;"&amp;N1178)+COUNTIFS($O$6:O1178,"متأخر الاستلام",$N$6:N1178,N1178),"")</f>
        <v/>
      </c>
    </row>
    <row r="1179">
      <c r="A1179" s="5" t="n"/>
      <c r="B1179" s="13" t="n"/>
      <c r="C1179" s="5" t="n"/>
      <c r="D1179" s="20" t="n"/>
      <c r="E1179" s="5" t="n"/>
      <c r="F1179" s="14" t="n"/>
      <c r="G1179" s="13" t="n"/>
      <c r="H1179" s="5" t="n"/>
      <c r="I1179" s="17" t="n"/>
      <c r="J1179" s="5" t="n"/>
      <c r="K1179" s="19">
        <f>IF(A1179&amp;""="","",IFERROR(INDEX('الخدمات'!$B$6:$B$55,MATCH(E1179&amp;"",'الخدمات'!$A$6:$A$55,0)),"غير مسعّرة"))</f>
        <v/>
      </c>
      <c r="L1179" s="19">
        <f>IF(ISNUMBER(K1179),ROUND(N(F1179)*K1179,2),"")</f>
        <v/>
      </c>
      <c r="M1179" s="19">
        <f>IF(L1179="","",ROUND(L1179-N(I1179),2))</f>
        <v/>
      </c>
      <c r="N1179" s="18">
        <f>IF(OR(A1179&amp;""="",H1179="تم التسليم",NOT(ISNUMBER(G1179))),"",'الإعدادات'!$B$4-G1179)</f>
        <v/>
      </c>
      <c r="O1179" s="6">
        <f>IF(A1179&amp;""="","",IF(NOT(ISNUMBER(K1179)),"خدمة غير مسعّرة",IF(H1179="تم التسليم",IF(M1179&gt;0,"مسلّم وعليه متبقي",""),IF(N1179="","",IF(H1179="جاهز",IF(N1179&gt;='الإعدادات'!$B$5,"متأخر الاستلام",""),IF(N1179&gt;0,"متأخر الغسيل",""))))))</f>
        <v/>
      </c>
      <c r="P1179" s="18">
        <f>IF(O1179="متأخر الاستلام",COUNTIFS($O$6:$O$1505,"متأخر الاستلام",$N$6:$N$1505,"&gt;"&amp;N1179)+COUNTIFS($O$6:O1179,"متأخر الاستلام",$N$6:N1179,N1179),"")</f>
        <v/>
      </c>
    </row>
    <row r="1180">
      <c r="A1180" s="5" t="n"/>
      <c r="B1180" s="13" t="n"/>
      <c r="C1180" s="5" t="n"/>
      <c r="D1180" s="20" t="n"/>
      <c r="E1180" s="5" t="n"/>
      <c r="F1180" s="14" t="n"/>
      <c r="G1180" s="13" t="n"/>
      <c r="H1180" s="5" t="n"/>
      <c r="I1180" s="17" t="n"/>
      <c r="J1180" s="5" t="n"/>
      <c r="K1180" s="19">
        <f>IF(A1180&amp;""="","",IFERROR(INDEX('الخدمات'!$B$6:$B$55,MATCH(E1180&amp;"",'الخدمات'!$A$6:$A$55,0)),"غير مسعّرة"))</f>
        <v/>
      </c>
      <c r="L1180" s="19">
        <f>IF(ISNUMBER(K1180),ROUND(N(F1180)*K1180,2),"")</f>
        <v/>
      </c>
      <c r="M1180" s="19">
        <f>IF(L1180="","",ROUND(L1180-N(I1180),2))</f>
        <v/>
      </c>
      <c r="N1180" s="18">
        <f>IF(OR(A1180&amp;""="",H1180="تم التسليم",NOT(ISNUMBER(G1180))),"",'الإعدادات'!$B$4-G1180)</f>
        <v/>
      </c>
      <c r="O1180" s="6">
        <f>IF(A1180&amp;""="","",IF(NOT(ISNUMBER(K1180)),"خدمة غير مسعّرة",IF(H1180="تم التسليم",IF(M1180&gt;0,"مسلّم وعليه متبقي",""),IF(N1180="","",IF(H1180="جاهز",IF(N1180&gt;='الإعدادات'!$B$5,"متأخر الاستلام",""),IF(N1180&gt;0,"متأخر الغسيل",""))))))</f>
        <v/>
      </c>
      <c r="P1180" s="18">
        <f>IF(O1180="متأخر الاستلام",COUNTIFS($O$6:$O$1505,"متأخر الاستلام",$N$6:$N$1505,"&gt;"&amp;N1180)+COUNTIFS($O$6:O1180,"متأخر الاستلام",$N$6:N1180,N1180),"")</f>
        <v/>
      </c>
    </row>
    <row r="1181">
      <c r="A1181" s="5" t="n"/>
      <c r="B1181" s="13" t="n"/>
      <c r="C1181" s="5" t="n"/>
      <c r="D1181" s="20" t="n"/>
      <c r="E1181" s="5" t="n"/>
      <c r="F1181" s="14" t="n"/>
      <c r="G1181" s="13" t="n"/>
      <c r="H1181" s="5" t="n"/>
      <c r="I1181" s="17" t="n"/>
      <c r="J1181" s="5" t="n"/>
      <c r="K1181" s="19">
        <f>IF(A1181&amp;""="","",IFERROR(INDEX('الخدمات'!$B$6:$B$55,MATCH(E1181&amp;"",'الخدمات'!$A$6:$A$55,0)),"غير مسعّرة"))</f>
        <v/>
      </c>
      <c r="L1181" s="19">
        <f>IF(ISNUMBER(K1181),ROUND(N(F1181)*K1181,2),"")</f>
        <v/>
      </c>
      <c r="M1181" s="19">
        <f>IF(L1181="","",ROUND(L1181-N(I1181),2))</f>
        <v/>
      </c>
      <c r="N1181" s="18">
        <f>IF(OR(A1181&amp;""="",H1181="تم التسليم",NOT(ISNUMBER(G1181))),"",'الإعدادات'!$B$4-G1181)</f>
        <v/>
      </c>
      <c r="O1181" s="6">
        <f>IF(A1181&amp;""="","",IF(NOT(ISNUMBER(K1181)),"خدمة غير مسعّرة",IF(H1181="تم التسليم",IF(M1181&gt;0,"مسلّم وعليه متبقي",""),IF(N1181="","",IF(H1181="جاهز",IF(N1181&gt;='الإعدادات'!$B$5,"متأخر الاستلام",""),IF(N1181&gt;0,"متأخر الغسيل",""))))))</f>
        <v/>
      </c>
      <c r="P1181" s="18">
        <f>IF(O1181="متأخر الاستلام",COUNTIFS($O$6:$O$1505,"متأخر الاستلام",$N$6:$N$1505,"&gt;"&amp;N1181)+COUNTIFS($O$6:O1181,"متأخر الاستلام",$N$6:N1181,N1181),"")</f>
        <v/>
      </c>
    </row>
    <row r="1182">
      <c r="A1182" s="5" t="n"/>
      <c r="B1182" s="13" t="n"/>
      <c r="C1182" s="5" t="n"/>
      <c r="D1182" s="20" t="n"/>
      <c r="E1182" s="5" t="n"/>
      <c r="F1182" s="14" t="n"/>
      <c r="G1182" s="13" t="n"/>
      <c r="H1182" s="5" t="n"/>
      <c r="I1182" s="17" t="n"/>
      <c r="J1182" s="5" t="n"/>
      <c r="K1182" s="19">
        <f>IF(A1182&amp;""="","",IFERROR(INDEX('الخدمات'!$B$6:$B$55,MATCH(E1182&amp;"",'الخدمات'!$A$6:$A$55,0)),"غير مسعّرة"))</f>
        <v/>
      </c>
      <c r="L1182" s="19">
        <f>IF(ISNUMBER(K1182),ROUND(N(F1182)*K1182,2),"")</f>
        <v/>
      </c>
      <c r="M1182" s="19">
        <f>IF(L1182="","",ROUND(L1182-N(I1182),2))</f>
        <v/>
      </c>
      <c r="N1182" s="18">
        <f>IF(OR(A1182&amp;""="",H1182="تم التسليم",NOT(ISNUMBER(G1182))),"",'الإعدادات'!$B$4-G1182)</f>
        <v/>
      </c>
      <c r="O1182" s="6">
        <f>IF(A1182&amp;""="","",IF(NOT(ISNUMBER(K1182)),"خدمة غير مسعّرة",IF(H1182="تم التسليم",IF(M1182&gt;0,"مسلّم وعليه متبقي",""),IF(N1182="","",IF(H1182="جاهز",IF(N1182&gt;='الإعدادات'!$B$5,"متأخر الاستلام",""),IF(N1182&gt;0,"متأخر الغسيل",""))))))</f>
        <v/>
      </c>
      <c r="P1182" s="18">
        <f>IF(O1182="متأخر الاستلام",COUNTIFS($O$6:$O$1505,"متأخر الاستلام",$N$6:$N$1505,"&gt;"&amp;N1182)+COUNTIFS($O$6:O1182,"متأخر الاستلام",$N$6:N1182,N1182),"")</f>
        <v/>
      </c>
    </row>
    <row r="1183">
      <c r="A1183" s="5" t="n"/>
      <c r="B1183" s="13" t="n"/>
      <c r="C1183" s="5" t="n"/>
      <c r="D1183" s="20" t="n"/>
      <c r="E1183" s="5" t="n"/>
      <c r="F1183" s="14" t="n"/>
      <c r="G1183" s="13" t="n"/>
      <c r="H1183" s="5" t="n"/>
      <c r="I1183" s="17" t="n"/>
      <c r="J1183" s="5" t="n"/>
      <c r="K1183" s="19">
        <f>IF(A1183&amp;""="","",IFERROR(INDEX('الخدمات'!$B$6:$B$55,MATCH(E1183&amp;"",'الخدمات'!$A$6:$A$55,0)),"غير مسعّرة"))</f>
        <v/>
      </c>
      <c r="L1183" s="19">
        <f>IF(ISNUMBER(K1183),ROUND(N(F1183)*K1183,2),"")</f>
        <v/>
      </c>
      <c r="M1183" s="19">
        <f>IF(L1183="","",ROUND(L1183-N(I1183),2))</f>
        <v/>
      </c>
      <c r="N1183" s="18">
        <f>IF(OR(A1183&amp;""="",H1183="تم التسليم",NOT(ISNUMBER(G1183))),"",'الإعدادات'!$B$4-G1183)</f>
        <v/>
      </c>
      <c r="O1183" s="6">
        <f>IF(A1183&amp;""="","",IF(NOT(ISNUMBER(K1183)),"خدمة غير مسعّرة",IF(H1183="تم التسليم",IF(M1183&gt;0,"مسلّم وعليه متبقي",""),IF(N1183="","",IF(H1183="جاهز",IF(N1183&gt;='الإعدادات'!$B$5,"متأخر الاستلام",""),IF(N1183&gt;0,"متأخر الغسيل",""))))))</f>
        <v/>
      </c>
      <c r="P1183" s="18">
        <f>IF(O1183="متأخر الاستلام",COUNTIFS($O$6:$O$1505,"متأخر الاستلام",$N$6:$N$1505,"&gt;"&amp;N1183)+COUNTIFS($O$6:O1183,"متأخر الاستلام",$N$6:N1183,N1183),"")</f>
        <v/>
      </c>
    </row>
    <row r="1184">
      <c r="A1184" s="5" t="n"/>
      <c r="B1184" s="13" t="n"/>
      <c r="C1184" s="5" t="n"/>
      <c r="D1184" s="20" t="n"/>
      <c r="E1184" s="5" t="n"/>
      <c r="F1184" s="14" t="n"/>
      <c r="G1184" s="13" t="n"/>
      <c r="H1184" s="5" t="n"/>
      <c r="I1184" s="17" t="n"/>
      <c r="J1184" s="5" t="n"/>
      <c r="K1184" s="19">
        <f>IF(A1184&amp;""="","",IFERROR(INDEX('الخدمات'!$B$6:$B$55,MATCH(E1184&amp;"",'الخدمات'!$A$6:$A$55,0)),"غير مسعّرة"))</f>
        <v/>
      </c>
      <c r="L1184" s="19">
        <f>IF(ISNUMBER(K1184),ROUND(N(F1184)*K1184,2),"")</f>
        <v/>
      </c>
      <c r="M1184" s="19">
        <f>IF(L1184="","",ROUND(L1184-N(I1184),2))</f>
        <v/>
      </c>
      <c r="N1184" s="18">
        <f>IF(OR(A1184&amp;""="",H1184="تم التسليم",NOT(ISNUMBER(G1184))),"",'الإعدادات'!$B$4-G1184)</f>
        <v/>
      </c>
      <c r="O1184" s="6">
        <f>IF(A1184&amp;""="","",IF(NOT(ISNUMBER(K1184)),"خدمة غير مسعّرة",IF(H1184="تم التسليم",IF(M1184&gt;0,"مسلّم وعليه متبقي",""),IF(N1184="","",IF(H1184="جاهز",IF(N1184&gt;='الإعدادات'!$B$5,"متأخر الاستلام",""),IF(N1184&gt;0,"متأخر الغسيل",""))))))</f>
        <v/>
      </c>
      <c r="P1184" s="18">
        <f>IF(O1184="متأخر الاستلام",COUNTIFS($O$6:$O$1505,"متأخر الاستلام",$N$6:$N$1505,"&gt;"&amp;N1184)+COUNTIFS($O$6:O1184,"متأخر الاستلام",$N$6:N1184,N1184),"")</f>
        <v/>
      </c>
    </row>
    <row r="1185">
      <c r="A1185" s="5" t="n"/>
      <c r="B1185" s="13" t="n"/>
      <c r="C1185" s="5" t="n"/>
      <c r="D1185" s="20" t="n"/>
      <c r="E1185" s="5" t="n"/>
      <c r="F1185" s="14" t="n"/>
      <c r="G1185" s="13" t="n"/>
      <c r="H1185" s="5" t="n"/>
      <c r="I1185" s="17" t="n"/>
      <c r="J1185" s="5" t="n"/>
      <c r="K1185" s="19">
        <f>IF(A1185&amp;""="","",IFERROR(INDEX('الخدمات'!$B$6:$B$55,MATCH(E1185&amp;"",'الخدمات'!$A$6:$A$55,0)),"غير مسعّرة"))</f>
        <v/>
      </c>
      <c r="L1185" s="19">
        <f>IF(ISNUMBER(K1185),ROUND(N(F1185)*K1185,2),"")</f>
        <v/>
      </c>
      <c r="M1185" s="19">
        <f>IF(L1185="","",ROUND(L1185-N(I1185),2))</f>
        <v/>
      </c>
      <c r="N1185" s="18">
        <f>IF(OR(A1185&amp;""="",H1185="تم التسليم",NOT(ISNUMBER(G1185))),"",'الإعدادات'!$B$4-G1185)</f>
        <v/>
      </c>
      <c r="O1185" s="6">
        <f>IF(A1185&amp;""="","",IF(NOT(ISNUMBER(K1185)),"خدمة غير مسعّرة",IF(H1185="تم التسليم",IF(M1185&gt;0,"مسلّم وعليه متبقي",""),IF(N1185="","",IF(H1185="جاهز",IF(N1185&gt;='الإعدادات'!$B$5,"متأخر الاستلام",""),IF(N1185&gt;0,"متأخر الغسيل",""))))))</f>
        <v/>
      </c>
      <c r="P1185" s="18">
        <f>IF(O1185="متأخر الاستلام",COUNTIFS($O$6:$O$1505,"متأخر الاستلام",$N$6:$N$1505,"&gt;"&amp;N1185)+COUNTIFS($O$6:O1185,"متأخر الاستلام",$N$6:N1185,N1185),"")</f>
        <v/>
      </c>
    </row>
    <row r="1186">
      <c r="A1186" s="5" t="n"/>
      <c r="B1186" s="13" t="n"/>
      <c r="C1186" s="5" t="n"/>
      <c r="D1186" s="20" t="n"/>
      <c r="E1186" s="5" t="n"/>
      <c r="F1186" s="14" t="n"/>
      <c r="G1186" s="13" t="n"/>
      <c r="H1186" s="5" t="n"/>
      <c r="I1186" s="17" t="n"/>
      <c r="J1186" s="5" t="n"/>
      <c r="K1186" s="19">
        <f>IF(A1186&amp;""="","",IFERROR(INDEX('الخدمات'!$B$6:$B$55,MATCH(E1186&amp;"",'الخدمات'!$A$6:$A$55,0)),"غير مسعّرة"))</f>
        <v/>
      </c>
      <c r="L1186" s="19">
        <f>IF(ISNUMBER(K1186),ROUND(N(F1186)*K1186,2),"")</f>
        <v/>
      </c>
      <c r="M1186" s="19">
        <f>IF(L1186="","",ROUND(L1186-N(I1186),2))</f>
        <v/>
      </c>
      <c r="N1186" s="18">
        <f>IF(OR(A1186&amp;""="",H1186="تم التسليم",NOT(ISNUMBER(G1186))),"",'الإعدادات'!$B$4-G1186)</f>
        <v/>
      </c>
      <c r="O1186" s="6">
        <f>IF(A1186&amp;""="","",IF(NOT(ISNUMBER(K1186)),"خدمة غير مسعّرة",IF(H1186="تم التسليم",IF(M1186&gt;0,"مسلّم وعليه متبقي",""),IF(N1186="","",IF(H1186="جاهز",IF(N1186&gt;='الإعدادات'!$B$5,"متأخر الاستلام",""),IF(N1186&gt;0,"متأخر الغسيل",""))))))</f>
        <v/>
      </c>
      <c r="P1186" s="18">
        <f>IF(O1186="متأخر الاستلام",COUNTIFS($O$6:$O$1505,"متأخر الاستلام",$N$6:$N$1505,"&gt;"&amp;N1186)+COUNTIFS($O$6:O1186,"متأخر الاستلام",$N$6:N1186,N1186),"")</f>
        <v/>
      </c>
    </row>
    <row r="1187">
      <c r="A1187" s="5" t="n"/>
      <c r="B1187" s="13" t="n"/>
      <c r="C1187" s="5" t="n"/>
      <c r="D1187" s="20" t="n"/>
      <c r="E1187" s="5" t="n"/>
      <c r="F1187" s="14" t="n"/>
      <c r="G1187" s="13" t="n"/>
      <c r="H1187" s="5" t="n"/>
      <c r="I1187" s="17" t="n"/>
      <c r="J1187" s="5" t="n"/>
      <c r="K1187" s="19">
        <f>IF(A1187&amp;""="","",IFERROR(INDEX('الخدمات'!$B$6:$B$55,MATCH(E1187&amp;"",'الخدمات'!$A$6:$A$55,0)),"غير مسعّرة"))</f>
        <v/>
      </c>
      <c r="L1187" s="19">
        <f>IF(ISNUMBER(K1187),ROUND(N(F1187)*K1187,2),"")</f>
        <v/>
      </c>
      <c r="M1187" s="19">
        <f>IF(L1187="","",ROUND(L1187-N(I1187),2))</f>
        <v/>
      </c>
      <c r="N1187" s="18">
        <f>IF(OR(A1187&amp;""="",H1187="تم التسليم",NOT(ISNUMBER(G1187))),"",'الإعدادات'!$B$4-G1187)</f>
        <v/>
      </c>
      <c r="O1187" s="6">
        <f>IF(A1187&amp;""="","",IF(NOT(ISNUMBER(K1187)),"خدمة غير مسعّرة",IF(H1187="تم التسليم",IF(M1187&gt;0,"مسلّم وعليه متبقي",""),IF(N1187="","",IF(H1187="جاهز",IF(N1187&gt;='الإعدادات'!$B$5,"متأخر الاستلام",""),IF(N1187&gt;0,"متأخر الغسيل",""))))))</f>
        <v/>
      </c>
      <c r="P1187" s="18">
        <f>IF(O1187="متأخر الاستلام",COUNTIFS($O$6:$O$1505,"متأخر الاستلام",$N$6:$N$1505,"&gt;"&amp;N1187)+COUNTIFS($O$6:O1187,"متأخر الاستلام",$N$6:N1187,N1187),"")</f>
        <v/>
      </c>
    </row>
    <row r="1188">
      <c r="A1188" s="5" t="n"/>
      <c r="B1188" s="13" t="n"/>
      <c r="C1188" s="5" t="n"/>
      <c r="D1188" s="20" t="n"/>
      <c r="E1188" s="5" t="n"/>
      <c r="F1188" s="14" t="n"/>
      <c r="G1188" s="13" t="n"/>
      <c r="H1188" s="5" t="n"/>
      <c r="I1188" s="17" t="n"/>
      <c r="J1188" s="5" t="n"/>
      <c r="K1188" s="19">
        <f>IF(A1188&amp;""="","",IFERROR(INDEX('الخدمات'!$B$6:$B$55,MATCH(E1188&amp;"",'الخدمات'!$A$6:$A$55,0)),"غير مسعّرة"))</f>
        <v/>
      </c>
      <c r="L1188" s="19">
        <f>IF(ISNUMBER(K1188),ROUND(N(F1188)*K1188,2),"")</f>
        <v/>
      </c>
      <c r="M1188" s="19">
        <f>IF(L1188="","",ROUND(L1188-N(I1188),2))</f>
        <v/>
      </c>
      <c r="N1188" s="18">
        <f>IF(OR(A1188&amp;""="",H1188="تم التسليم",NOT(ISNUMBER(G1188))),"",'الإعدادات'!$B$4-G1188)</f>
        <v/>
      </c>
      <c r="O1188" s="6">
        <f>IF(A1188&amp;""="","",IF(NOT(ISNUMBER(K1188)),"خدمة غير مسعّرة",IF(H1188="تم التسليم",IF(M1188&gt;0,"مسلّم وعليه متبقي",""),IF(N1188="","",IF(H1188="جاهز",IF(N1188&gt;='الإعدادات'!$B$5,"متأخر الاستلام",""),IF(N1188&gt;0,"متأخر الغسيل",""))))))</f>
        <v/>
      </c>
      <c r="P1188" s="18">
        <f>IF(O1188="متأخر الاستلام",COUNTIFS($O$6:$O$1505,"متأخر الاستلام",$N$6:$N$1505,"&gt;"&amp;N1188)+COUNTIFS($O$6:O1188,"متأخر الاستلام",$N$6:N1188,N1188),"")</f>
        <v/>
      </c>
    </row>
    <row r="1189">
      <c r="A1189" s="5" t="n"/>
      <c r="B1189" s="13" t="n"/>
      <c r="C1189" s="5" t="n"/>
      <c r="D1189" s="20" t="n"/>
      <c r="E1189" s="5" t="n"/>
      <c r="F1189" s="14" t="n"/>
      <c r="G1189" s="13" t="n"/>
      <c r="H1189" s="5" t="n"/>
      <c r="I1189" s="17" t="n"/>
      <c r="J1189" s="5" t="n"/>
      <c r="K1189" s="19">
        <f>IF(A1189&amp;""="","",IFERROR(INDEX('الخدمات'!$B$6:$B$55,MATCH(E1189&amp;"",'الخدمات'!$A$6:$A$55,0)),"غير مسعّرة"))</f>
        <v/>
      </c>
      <c r="L1189" s="19">
        <f>IF(ISNUMBER(K1189),ROUND(N(F1189)*K1189,2),"")</f>
        <v/>
      </c>
      <c r="M1189" s="19">
        <f>IF(L1189="","",ROUND(L1189-N(I1189),2))</f>
        <v/>
      </c>
      <c r="N1189" s="18">
        <f>IF(OR(A1189&amp;""="",H1189="تم التسليم",NOT(ISNUMBER(G1189))),"",'الإعدادات'!$B$4-G1189)</f>
        <v/>
      </c>
      <c r="O1189" s="6">
        <f>IF(A1189&amp;""="","",IF(NOT(ISNUMBER(K1189)),"خدمة غير مسعّرة",IF(H1189="تم التسليم",IF(M1189&gt;0,"مسلّم وعليه متبقي",""),IF(N1189="","",IF(H1189="جاهز",IF(N1189&gt;='الإعدادات'!$B$5,"متأخر الاستلام",""),IF(N1189&gt;0,"متأخر الغسيل",""))))))</f>
        <v/>
      </c>
      <c r="P1189" s="18">
        <f>IF(O1189="متأخر الاستلام",COUNTIFS($O$6:$O$1505,"متأخر الاستلام",$N$6:$N$1505,"&gt;"&amp;N1189)+COUNTIFS($O$6:O1189,"متأخر الاستلام",$N$6:N1189,N1189),"")</f>
        <v/>
      </c>
    </row>
    <row r="1190">
      <c r="A1190" s="5" t="n"/>
      <c r="B1190" s="13" t="n"/>
      <c r="C1190" s="5" t="n"/>
      <c r="D1190" s="20" t="n"/>
      <c r="E1190" s="5" t="n"/>
      <c r="F1190" s="14" t="n"/>
      <c r="G1190" s="13" t="n"/>
      <c r="H1190" s="5" t="n"/>
      <c r="I1190" s="17" t="n"/>
      <c r="J1190" s="5" t="n"/>
      <c r="K1190" s="19">
        <f>IF(A1190&amp;""="","",IFERROR(INDEX('الخدمات'!$B$6:$B$55,MATCH(E1190&amp;"",'الخدمات'!$A$6:$A$55,0)),"غير مسعّرة"))</f>
        <v/>
      </c>
      <c r="L1190" s="19">
        <f>IF(ISNUMBER(K1190),ROUND(N(F1190)*K1190,2),"")</f>
        <v/>
      </c>
      <c r="M1190" s="19">
        <f>IF(L1190="","",ROUND(L1190-N(I1190),2))</f>
        <v/>
      </c>
      <c r="N1190" s="18">
        <f>IF(OR(A1190&amp;""="",H1190="تم التسليم",NOT(ISNUMBER(G1190))),"",'الإعدادات'!$B$4-G1190)</f>
        <v/>
      </c>
      <c r="O1190" s="6">
        <f>IF(A1190&amp;""="","",IF(NOT(ISNUMBER(K1190)),"خدمة غير مسعّرة",IF(H1190="تم التسليم",IF(M1190&gt;0,"مسلّم وعليه متبقي",""),IF(N1190="","",IF(H1190="جاهز",IF(N1190&gt;='الإعدادات'!$B$5,"متأخر الاستلام",""),IF(N1190&gt;0,"متأخر الغسيل",""))))))</f>
        <v/>
      </c>
      <c r="P1190" s="18">
        <f>IF(O1190="متأخر الاستلام",COUNTIFS($O$6:$O$1505,"متأخر الاستلام",$N$6:$N$1505,"&gt;"&amp;N1190)+COUNTIFS($O$6:O1190,"متأخر الاستلام",$N$6:N1190,N1190),"")</f>
        <v/>
      </c>
    </row>
    <row r="1191">
      <c r="A1191" s="5" t="n"/>
      <c r="B1191" s="13" t="n"/>
      <c r="C1191" s="5" t="n"/>
      <c r="D1191" s="20" t="n"/>
      <c r="E1191" s="5" t="n"/>
      <c r="F1191" s="14" t="n"/>
      <c r="G1191" s="13" t="n"/>
      <c r="H1191" s="5" t="n"/>
      <c r="I1191" s="17" t="n"/>
      <c r="J1191" s="5" t="n"/>
      <c r="K1191" s="19">
        <f>IF(A1191&amp;""="","",IFERROR(INDEX('الخدمات'!$B$6:$B$55,MATCH(E1191&amp;"",'الخدمات'!$A$6:$A$55,0)),"غير مسعّرة"))</f>
        <v/>
      </c>
      <c r="L1191" s="19">
        <f>IF(ISNUMBER(K1191),ROUND(N(F1191)*K1191,2),"")</f>
        <v/>
      </c>
      <c r="M1191" s="19">
        <f>IF(L1191="","",ROUND(L1191-N(I1191),2))</f>
        <v/>
      </c>
      <c r="N1191" s="18">
        <f>IF(OR(A1191&amp;""="",H1191="تم التسليم",NOT(ISNUMBER(G1191))),"",'الإعدادات'!$B$4-G1191)</f>
        <v/>
      </c>
      <c r="O1191" s="6">
        <f>IF(A1191&amp;""="","",IF(NOT(ISNUMBER(K1191)),"خدمة غير مسعّرة",IF(H1191="تم التسليم",IF(M1191&gt;0,"مسلّم وعليه متبقي",""),IF(N1191="","",IF(H1191="جاهز",IF(N1191&gt;='الإعدادات'!$B$5,"متأخر الاستلام",""),IF(N1191&gt;0,"متأخر الغسيل",""))))))</f>
        <v/>
      </c>
      <c r="P1191" s="18">
        <f>IF(O1191="متأخر الاستلام",COUNTIFS($O$6:$O$1505,"متأخر الاستلام",$N$6:$N$1505,"&gt;"&amp;N1191)+COUNTIFS($O$6:O1191,"متأخر الاستلام",$N$6:N1191,N1191),"")</f>
        <v/>
      </c>
    </row>
    <row r="1192">
      <c r="A1192" s="5" t="n"/>
      <c r="B1192" s="13" t="n"/>
      <c r="C1192" s="5" t="n"/>
      <c r="D1192" s="20" t="n"/>
      <c r="E1192" s="5" t="n"/>
      <c r="F1192" s="14" t="n"/>
      <c r="G1192" s="13" t="n"/>
      <c r="H1192" s="5" t="n"/>
      <c r="I1192" s="17" t="n"/>
      <c r="J1192" s="5" t="n"/>
      <c r="K1192" s="19">
        <f>IF(A1192&amp;""="","",IFERROR(INDEX('الخدمات'!$B$6:$B$55,MATCH(E1192&amp;"",'الخدمات'!$A$6:$A$55,0)),"غير مسعّرة"))</f>
        <v/>
      </c>
      <c r="L1192" s="19">
        <f>IF(ISNUMBER(K1192),ROUND(N(F1192)*K1192,2),"")</f>
        <v/>
      </c>
      <c r="M1192" s="19">
        <f>IF(L1192="","",ROUND(L1192-N(I1192),2))</f>
        <v/>
      </c>
      <c r="N1192" s="18">
        <f>IF(OR(A1192&amp;""="",H1192="تم التسليم",NOT(ISNUMBER(G1192))),"",'الإعدادات'!$B$4-G1192)</f>
        <v/>
      </c>
      <c r="O1192" s="6">
        <f>IF(A1192&amp;""="","",IF(NOT(ISNUMBER(K1192)),"خدمة غير مسعّرة",IF(H1192="تم التسليم",IF(M1192&gt;0,"مسلّم وعليه متبقي",""),IF(N1192="","",IF(H1192="جاهز",IF(N1192&gt;='الإعدادات'!$B$5,"متأخر الاستلام",""),IF(N1192&gt;0,"متأخر الغسيل",""))))))</f>
        <v/>
      </c>
      <c r="P1192" s="18">
        <f>IF(O1192="متأخر الاستلام",COUNTIFS($O$6:$O$1505,"متأخر الاستلام",$N$6:$N$1505,"&gt;"&amp;N1192)+COUNTIFS($O$6:O1192,"متأخر الاستلام",$N$6:N1192,N1192),"")</f>
        <v/>
      </c>
    </row>
    <row r="1193">
      <c r="A1193" s="5" t="n"/>
      <c r="B1193" s="13" t="n"/>
      <c r="C1193" s="5" t="n"/>
      <c r="D1193" s="20" t="n"/>
      <c r="E1193" s="5" t="n"/>
      <c r="F1193" s="14" t="n"/>
      <c r="G1193" s="13" t="n"/>
      <c r="H1193" s="5" t="n"/>
      <c r="I1193" s="17" t="n"/>
      <c r="J1193" s="5" t="n"/>
      <c r="K1193" s="19">
        <f>IF(A1193&amp;""="","",IFERROR(INDEX('الخدمات'!$B$6:$B$55,MATCH(E1193&amp;"",'الخدمات'!$A$6:$A$55,0)),"غير مسعّرة"))</f>
        <v/>
      </c>
      <c r="L1193" s="19">
        <f>IF(ISNUMBER(K1193),ROUND(N(F1193)*K1193,2),"")</f>
        <v/>
      </c>
      <c r="M1193" s="19">
        <f>IF(L1193="","",ROUND(L1193-N(I1193),2))</f>
        <v/>
      </c>
      <c r="N1193" s="18">
        <f>IF(OR(A1193&amp;""="",H1193="تم التسليم",NOT(ISNUMBER(G1193))),"",'الإعدادات'!$B$4-G1193)</f>
        <v/>
      </c>
      <c r="O1193" s="6">
        <f>IF(A1193&amp;""="","",IF(NOT(ISNUMBER(K1193)),"خدمة غير مسعّرة",IF(H1193="تم التسليم",IF(M1193&gt;0,"مسلّم وعليه متبقي",""),IF(N1193="","",IF(H1193="جاهز",IF(N1193&gt;='الإعدادات'!$B$5,"متأخر الاستلام",""),IF(N1193&gt;0,"متأخر الغسيل",""))))))</f>
        <v/>
      </c>
      <c r="P1193" s="18">
        <f>IF(O1193="متأخر الاستلام",COUNTIFS($O$6:$O$1505,"متأخر الاستلام",$N$6:$N$1505,"&gt;"&amp;N1193)+COUNTIFS($O$6:O1193,"متأخر الاستلام",$N$6:N1193,N1193),"")</f>
        <v/>
      </c>
    </row>
    <row r="1194">
      <c r="A1194" s="5" t="n"/>
      <c r="B1194" s="13" t="n"/>
      <c r="C1194" s="5" t="n"/>
      <c r="D1194" s="20" t="n"/>
      <c r="E1194" s="5" t="n"/>
      <c r="F1194" s="14" t="n"/>
      <c r="G1194" s="13" t="n"/>
      <c r="H1194" s="5" t="n"/>
      <c r="I1194" s="17" t="n"/>
      <c r="J1194" s="5" t="n"/>
      <c r="K1194" s="19">
        <f>IF(A1194&amp;""="","",IFERROR(INDEX('الخدمات'!$B$6:$B$55,MATCH(E1194&amp;"",'الخدمات'!$A$6:$A$55,0)),"غير مسعّرة"))</f>
        <v/>
      </c>
      <c r="L1194" s="19">
        <f>IF(ISNUMBER(K1194),ROUND(N(F1194)*K1194,2),"")</f>
        <v/>
      </c>
      <c r="M1194" s="19">
        <f>IF(L1194="","",ROUND(L1194-N(I1194),2))</f>
        <v/>
      </c>
      <c r="N1194" s="18">
        <f>IF(OR(A1194&amp;""="",H1194="تم التسليم",NOT(ISNUMBER(G1194))),"",'الإعدادات'!$B$4-G1194)</f>
        <v/>
      </c>
      <c r="O1194" s="6">
        <f>IF(A1194&amp;""="","",IF(NOT(ISNUMBER(K1194)),"خدمة غير مسعّرة",IF(H1194="تم التسليم",IF(M1194&gt;0,"مسلّم وعليه متبقي",""),IF(N1194="","",IF(H1194="جاهز",IF(N1194&gt;='الإعدادات'!$B$5,"متأخر الاستلام",""),IF(N1194&gt;0,"متأخر الغسيل",""))))))</f>
        <v/>
      </c>
      <c r="P1194" s="18">
        <f>IF(O1194="متأخر الاستلام",COUNTIFS($O$6:$O$1505,"متأخر الاستلام",$N$6:$N$1505,"&gt;"&amp;N1194)+COUNTIFS($O$6:O1194,"متأخر الاستلام",$N$6:N1194,N1194),"")</f>
        <v/>
      </c>
    </row>
    <row r="1195">
      <c r="A1195" s="5" t="n"/>
      <c r="B1195" s="13" t="n"/>
      <c r="C1195" s="5" t="n"/>
      <c r="D1195" s="20" t="n"/>
      <c r="E1195" s="5" t="n"/>
      <c r="F1195" s="14" t="n"/>
      <c r="G1195" s="13" t="n"/>
      <c r="H1195" s="5" t="n"/>
      <c r="I1195" s="17" t="n"/>
      <c r="J1195" s="5" t="n"/>
      <c r="K1195" s="19">
        <f>IF(A1195&amp;""="","",IFERROR(INDEX('الخدمات'!$B$6:$B$55,MATCH(E1195&amp;"",'الخدمات'!$A$6:$A$55,0)),"غير مسعّرة"))</f>
        <v/>
      </c>
      <c r="L1195" s="19">
        <f>IF(ISNUMBER(K1195),ROUND(N(F1195)*K1195,2),"")</f>
        <v/>
      </c>
      <c r="M1195" s="19">
        <f>IF(L1195="","",ROUND(L1195-N(I1195),2))</f>
        <v/>
      </c>
      <c r="N1195" s="18">
        <f>IF(OR(A1195&amp;""="",H1195="تم التسليم",NOT(ISNUMBER(G1195))),"",'الإعدادات'!$B$4-G1195)</f>
        <v/>
      </c>
      <c r="O1195" s="6">
        <f>IF(A1195&amp;""="","",IF(NOT(ISNUMBER(K1195)),"خدمة غير مسعّرة",IF(H1195="تم التسليم",IF(M1195&gt;0,"مسلّم وعليه متبقي",""),IF(N1195="","",IF(H1195="جاهز",IF(N1195&gt;='الإعدادات'!$B$5,"متأخر الاستلام",""),IF(N1195&gt;0,"متأخر الغسيل",""))))))</f>
        <v/>
      </c>
      <c r="P1195" s="18">
        <f>IF(O1195="متأخر الاستلام",COUNTIFS($O$6:$O$1505,"متأخر الاستلام",$N$6:$N$1505,"&gt;"&amp;N1195)+COUNTIFS($O$6:O1195,"متأخر الاستلام",$N$6:N1195,N1195),"")</f>
        <v/>
      </c>
    </row>
    <row r="1196">
      <c r="A1196" s="5" t="n"/>
      <c r="B1196" s="13" t="n"/>
      <c r="C1196" s="5" t="n"/>
      <c r="D1196" s="20" t="n"/>
      <c r="E1196" s="5" t="n"/>
      <c r="F1196" s="14" t="n"/>
      <c r="G1196" s="13" t="n"/>
      <c r="H1196" s="5" t="n"/>
      <c r="I1196" s="17" t="n"/>
      <c r="J1196" s="5" t="n"/>
      <c r="K1196" s="19">
        <f>IF(A1196&amp;""="","",IFERROR(INDEX('الخدمات'!$B$6:$B$55,MATCH(E1196&amp;"",'الخدمات'!$A$6:$A$55,0)),"غير مسعّرة"))</f>
        <v/>
      </c>
      <c r="L1196" s="19">
        <f>IF(ISNUMBER(K1196),ROUND(N(F1196)*K1196,2),"")</f>
        <v/>
      </c>
      <c r="M1196" s="19">
        <f>IF(L1196="","",ROUND(L1196-N(I1196),2))</f>
        <v/>
      </c>
      <c r="N1196" s="18">
        <f>IF(OR(A1196&amp;""="",H1196="تم التسليم",NOT(ISNUMBER(G1196))),"",'الإعدادات'!$B$4-G1196)</f>
        <v/>
      </c>
      <c r="O1196" s="6">
        <f>IF(A1196&amp;""="","",IF(NOT(ISNUMBER(K1196)),"خدمة غير مسعّرة",IF(H1196="تم التسليم",IF(M1196&gt;0,"مسلّم وعليه متبقي",""),IF(N1196="","",IF(H1196="جاهز",IF(N1196&gt;='الإعدادات'!$B$5,"متأخر الاستلام",""),IF(N1196&gt;0,"متأخر الغسيل",""))))))</f>
        <v/>
      </c>
      <c r="P1196" s="18">
        <f>IF(O1196="متأخر الاستلام",COUNTIFS($O$6:$O$1505,"متأخر الاستلام",$N$6:$N$1505,"&gt;"&amp;N1196)+COUNTIFS($O$6:O1196,"متأخر الاستلام",$N$6:N1196,N1196),"")</f>
        <v/>
      </c>
    </row>
    <row r="1197">
      <c r="A1197" s="5" t="n"/>
      <c r="B1197" s="13" t="n"/>
      <c r="C1197" s="5" t="n"/>
      <c r="D1197" s="20" t="n"/>
      <c r="E1197" s="5" t="n"/>
      <c r="F1197" s="14" t="n"/>
      <c r="G1197" s="13" t="n"/>
      <c r="H1197" s="5" t="n"/>
      <c r="I1197" s="17" t="n"/>
      <c r="J1197" s="5" t="n"/>
      <c r="K1197" s="19">
        <f>IF(A1197&amp;""="","",IFERROR(INDEX('الخدمات'!$B$6:$B$55,MATCH(E1197&amp;"",'الخدمات'!$A$6:$A$55,0)),"غير مسعّرة"))</f>
        <v/>
      </c>
      <c r="L1197" s="19">
        <f>IF(ISNUMBER(K1197),ROUND(N(F1197)*K1197,2),"")</f>
        <v/>
      </c>
      <c r="M1197" s="19">
        <f>IF(L1197="","",ROUND(L1197-N(I1197),2))</f>
        <v/>
      </c>
      <c r="N1197" s="18">
        <f>IF(OR(A1197&amp;""="",H1197="تم التسليم",NOT(ISNUMBER(G1197))),"",'الإعدادات'!$B$4-G1197)</f>
        <v/>
      </c>
      <c r="O1197" s="6">
        <f>IF(A1197&amp;""="","",IF(NOT(ISNUMBER(K1197)),"خدمة غير مسعّرة",IF(H1197="تم التسليم",IF(M1197&gt;0,"مسلّم وعليه متبقي",""),IF(N1197="","",IF(H1197="جاهز",IF(N1197&gt;='الإعدادات'!$B$5,"متأخر الاستلام",""),IF(N1197&gt;0,"متأخر الغسيل",""))))))</f>
        <v/>
      </c>
      <c r="P1197" s="18">
        <f>IF(O1197="متأخر الاستلام",COUNTIFS($O$6:$O$1505,"متأخر الاستلام",$N$6:$N$1505,"&gt;"&amp;N1197)+COUNTIFS($O$6:O1197,"متأخر الاستلام",$N$6:N1197,N1197),"")</f>
        <v/>
      </c>
    </row>
    <row r="1198">
      <c r="A1198" s="5" t="n"/>
      <c r="B1198" s="13" t="n"/>
      <c r="C1198" s="5" t="n"/>
      <c r="D1198" s="20" t="n"/>
      <c r="E1198" s="5" t="n"/>
      <c r="F1198" s="14" t="n"/>
      <c r="G1198" s="13" t="n"/>
      <c r="H1198" s="5" t="n"/>
      <c r="I1198" s="17" t="n"/>
      <c r="J1198" s="5" t="n"/>
      <c r="K1198" s="19">
        <f>IF(A1198&amp;""="","",IFERROR(INDEX('الخدمات'!$B$6:$B$55,MATCH(E1198&amp;"",'الخدمات'!$A$6:$A$55,0)),"غير مسعّرة"))</f>
        <v/>
      </c>
      <c r="L1198" s="19">
        <f>IF(ISNUMBER(K1198),ROUND(N(F1198)*K1198,2),"")</f>
        <v/>
      </c>
      <c r="M1198" s="19">
        <f>IF(L1198="","",ROUND(L1198-N(I1198),2))</f>
        <v/>
      </c>
      <c r="N1198" s="18">
        <f>IF(OR(A1198&amp;""="",H1198="تم التسليم",NOT(ISNUMBER(G1198))),"",'الإعدادات'!$B$4-G1198)</f>
        <v/>
      </c>
      <c r="O1198" s="6">
        <f>IF(A1198&amp;""="","",IF(NOT(ISNUMBER(K1198)),"خدمة غير مسعّرة",IF(H1198="تم التسليم",IF(M1198&gt;0,"مسلّم وعليه متبقي",""),IF(N1198="","",IF(H1198="جاهز",IF(N1198&gt;='الإعدادات'!$B$5,"متأخر الاستلام",""),IF(N1198&gt;0,"متأخر الغسيل",""))))))</f>
        <v/>
      </c>
      <c r="P1198" s="18">
        <f>IF(O1198="متأخر الاستلام",COUNTIFS($O$6:$O$1505,"متأخر الاستلام",$N$6:$N$1505,"&gt;"&amp;N1198)+COUNTIFS($O$6:O1198,"متأخر الاستلام",$N$6:N1198,N1198),"")</f>
        <v/>
      </c>
    </row>
    <row r="1199">
      <c r="A1199" s="5" t="n"/>
      <c r="B1199" s="13" t="n"/>
      <c r="C1199" s="5" t="n"/>
      <c r="D1199" s="20" t="n"/>
      <c r="E1199" s="5" t="n"/>
      <c r="F1199" s="14" t="n"/>
      <c r="G1199" s="13" t="n"/>
      <c r="H1199" s="5" t="n"/>
      <c r="I1199" s="17" t="n"/>
      <c r="J1199" s="5" t="n"/>
      <c r="K1199" s="19">
        <f>IF(A1199&amp;""="","",IFERROR(INDEX('الخدمات'!$B$6:$B$55,MATCH(E1199&amp;"",'الخدمات'!$A$6:$A$55,0)),"غير مسعّرة"))</f>
        <v/>
      </c>
      <c r="L1199" s="19">
        <f>IF(ISNUMBER(K1199),ROUND(N(F1199)*K1199,2),"")</f>
        <v/>
      </c>
      <c r="M1199" s="19">
        <f>IF(L1199="","",ROUND(L1199-N(I1199),2))</f>
        <v/>
      </c>
      <c r="N1199" s="18">
        <f>IF(OR(A1199&amp;""="",H1199="تم التسليم",NOT(ISNUMBER(G1199))),"",'الإعدادات'!$B$4-G1199)</f>
        <v/>
      </c>
      <c r="O1199" s="6">
        <f>IF(A1199&amp;""="","",IF(NOT(ISNUMBER(K1199)),"خدمة غير مسعّرة",IF(H1199="تم التسليم",IF(M1199&gt;0,"مسلّم وعليه متبقي",""),IF(N1199="","",IF(H1199="جاهز",IF(N1199&gt;='الإعدادات'!$B$5,"متأخر الاستلام",""),IF(N1199&gt;0,"متأخر الغسيل",""))))))</f>
        <v/>
      </c>
      <c r="P1199" s="18">
        <f>IF(O1199="متأخر الاستلام",COUNTIFS($O$6:$O$1505,"متأخر الاستلام",$N$6:$N$1505,"&gt;"&amp;N1199)+COUNTIFS($O$6:O1199,"متأخر الاستلام",$N$6:N1199,N1199),"")</f>
        <v/>
      </c>
    </row>
    <row r="1200">
      <c r="A1200" s="5" t="n"/>
      <c r="B1200" s="13" t="n"/>
      <c r="C1200" s="5" t="n"/>
      <c r="D1200" s="20" t="n"/>
      <c r="E1200" s="5" t="n"/>
      <c r="F1200" s="14" t="n"/>
      <c r="G1200" s="13" t="n"/>
      <c r="H1200" s="5" t="n"/>
      <c r="I1200" s="17" t="n"/>
      <c r="J1200" s="5" t="n"/>
      <c r="K1200" s="19">
        <f>IF(A1200&amp;""="","",IFERROR(INDEX('الخدمات'!$B$6:$B$55,MATCH(E1200&amp;"",'الخدمات'!$A$6:$A$55,0)),"غير مسعّرة"))</f>
        <v/>
      </c>
      <c r="L1200" s="19">
        <f>IF(ISNUMBER(K1200),ROUND(N(F1200)*K1200,2),"")</f>
        <v/>
      </c>
      <c r="M1200" s="19">
        <f>IF(L1200="","",ROUND(L1200-N(I1200),2))</f>
        <v/>
      </c>
      <c r="N1200" s="18">
        <f>IF(OR(A1200&amp;""="",H1200="تم التسليم",NOT(ISNUMBER(G1200))),"",'الإعدادات'!$B$4-G1200)</f>
        <v/>
      </c>
      <c r="O1200" s="6">
        <f>IF(A1200&amp;""="","",IF(NOT(ISNUMBER(K1200)),"خدمة غير مسعّرة",IF(H1200="تم التسليم",IF(M1200&gt;0,"مسلّم وعليه متبقي",""),IF(N1200="","",IF(H1200="جاهز",IF(N1200&gt;='الإعدادات'!$B$5,"متأخر الاستلام",""),IF(N1200&gt;0,"متأخر الغسيل",""))))))</f>
        <v/>
      </c>
      <c r="P1200" s="18">
        <f>IF(O1200="متأخر الاستلام",COUNTIFS($O$6:$O$1505,"متأخر الاستلام",$N$6:$N$1505,"&gt;"&amp;N1200)+COUNTIFS($O$6:O1200,"متأخر الاستلام",$N$6:N1200,N1200),"")</f>
        <v/>
      </c>
    </row>
    <row r="1201">
      <c r="A1201" s="5" t="n"/>
      <c r="B1201" s="13" t="n"/>
      <c r="C1201" s="5" t="n"/>
      <c r="D1201" s="20" t="n"/>
      <c r="E1201" s="5" t="n"/>
      <c r="F1201" s="14" t="n"/>
      <c r="G1201" s="13" t="n"/>
      <c r="H1201" s="5" t="n"/>
      <c r="I1201" s="17" t="n"/>
      <c r="J1201" s="5" t="n"/>
      <c r="K1201" s="19">
        <f>IF(A1201&amp;""="","",IFERROR(INDEX('الخدمات'!$B$6:$B$55,MATCH(E1201&amp;"",'الخدمات'!$A$6:$A$55,0)),"غير مسعّرة"))</f>
        <v/>
      </c>
      <c r="L1201" s="19">
        <f>IF(ISNUMBER(K1201),ROUND(N(F1201)*K1201,2),"")</f>
        <v/>
      </c>
      <c r="M1201" s="19">
        <f>IF(L1201="","",ROUND(L1201-N(I1201),2))</f>
        <v/>
      </c>
      <c r="N1201" s="18">
        <f>IF(OR(A1201&amp;""="",H1201="تم التسليم",NOT(ISNUMBER(G1201))),"",'الإعدادات'!$B$4-G1201)</f>
        <v/>
      </c>
      <c r="O1201" s="6">
        <f>IF(A1201&amp;""="","",IF(NOT(ISNUMBER(K1201)),"خدمة غير مسعّرة",IF(H1201="تم التسليم",IF(M1201&gt;0,"مسلّم وعليه متبقي",""),IF(N1201="","",IF(H1201="جاهز",IF(N1201&gt;='الإعدادات'!$B$5,"متأخر الاستلام",""),IF(N1201&gt;0,"متأخر الغسيل",""))))))</f>
        <v/>
      </c>
      <c r="P1201" s="18">
        <f>IF(O1201="متأخر الاستلام",COUNTIFS($O$6:$O$1505,"متأخر الاستلام",$N$6:$N$1505,"&gt;"&amp;N1201)+COUNTIFS($O$6:O1201,"متأخر الاستلام",$N$6:N1201,N1201),"")</f>
        <v/>
      </c>
    </row>
    <row r="1202">
      <c r="A1202" s="5" t="n"/>
      <c r="B1202" s="13" t="n"/>
      <c r="C1202" s="5" t="n"/>
      <c r="D1202" s="20" t="n"/>
      <c r="E1202" s="5" t="n"/>
      <c r="F1202" s="14" t="n"/>
      <c r="G1202" s="13" t="n"/>
      <c r="H1202" s="5" t="n"/>
      <c r="I1202" s="17" t="n"/>
      <c r="J1202" s="5" t="n"/>
      <c r="K1202" s="19">
        <f>IF(A1202&amp;""="","",IFERROR(INDEX('الخدمات'!$B$6:$B$55,MATCH(E1202&amp;"",'الخدمات'!$A$6:$A$55,0)),"غير مسعّرة"))</f>
        <v/>
      </c>
      <c r="L1202" s="19">
        <f>IF(ISNUMBER(K1202),ROUND(N(F1202)*K1202,2),"")</f>
        <v/>
      </c>
      <c r="M1202" s="19">
        <f>IF(L1202="","",ROUND(L1202-N(I1202),2))</f>
        <v/>
      </c>
      <c r="N1202" s="18">
        <f>IF(OR(A1202&amp;""="",H1202="تم التسليم",NOT(ISNUMBER(G1202))),"",'الإعدادات'!$B$4-G1202)</f>
        <v/>
      </c>
      <c r="O1202" s="6">
        <f>IF(A1202&amp;""="","",IF(NOT(ISNUMBER(K1202)),"خدمة غير مسعّرة",IF(H1202="تم التسليم",IF(M1202&gt;0,"مسلّم وعليه متبقي",""),IF(N1202="","",IF(H1202="جاهز",IF(N1202&gt;='الإعدادات'!$B$5,"متأخر الاستلام",""),IF(N1202&gt;0,"متأخر الغسيل",""))))))</f>
        <v/>
      </c>
      <c r="P1202" s="18">
        <f>IF(O1202="متأخر الاستلام",COUNTIFS($O$6:$O$1505,"متأخر الاستلام",$N$6:$N$1505,"&gt;"&amp;N1202)+COUNTIFS($O$6:O1202,"متأخر الاستلام",$N$6:N1202,N1202),"")</f>
        <v/>
      </c>
    </row>
    <row r="1203">
      <c r="A1203" s="5" t="n"/>
      <c r="B1203" s="13" t="n"/>
      <c r="C1203" s="5" t="n"/>
      <c r="D1203" s="20" t="n"/>
      <c r="E1203" s="5" t="n"/>
      <c r="F1203" s="14" t="n"/>
      <c r="G1203" s="13" t="n"/>
      <c r="H1203" s="5" t="n"/>
      <c r="I1203" s="17" t="n"/>
      <c r="J1203" s="5" t="n"/>
      <c r="K1203" s="19">
        <f>IF(A1203&amp;""="","",IFERROR(INDEX('الخدمات'!$B$6:$B$55,MATCH(E1203&amp;"",'الخدمات'!$A$6:$A$55,0)),"غير مسعّرة"))</f>
        <v/>
      </c>
      <c r="L1203" s="19">
        <f>IF(ISNUMBER(K1203),ROUND(N(F1203)*K1203,2),"")</f>
        <v/>
      </c>
      <c r="M1203" s="19">
        <f>IF(L1203="","",ROUND(L1203-N(I1203),2))</f>
        <v/>
      </c>
      <c r="N1203" s="18">
        <f>IF(OR(A1203&amp;""="",H1203="تم التسليم",NOT(ISNUMBER(G1203))),"",'الإعدادات'!$B$4-G1203)</f>
        <v/>
      </c>
      <c r="O1203" s="6">
        <f>IF(A1203&amp;""="","",IF(NOT(ISNUMBER(K1203)),"خدمة غير مسعّرة",IF(H1203="تم التسليم",IF(M1203&gt;0,"مسلّم وعليه متبقي",""),IF(N1203="","",IF(H1203="جاهز",IF(N1203&gt;='الإعدادات'!$B$5,"متأخر الاستلام",""),IF(N1203&gt;0,"متأخر الغسيل",""))))))</f>
        <v/>
      </c>
      <c r="P1203" s="18">
        <f>IF(O1203="متأخر الاستلام",COUNTIFS($O$6:$O$1505,"متأخر الاستلام",$N$6:$N$1505,"&gt;"&amp;N1203)+COUNTIFS($O$6:O1203,"متأخر الاستلام",$N$6:N1203,N1203),"")</f>
        <v/>
      </c>
    </row>
    <row r="1204">
      <c r="A1204" s="5" t="n"/>
      <c r="B1204" s="13" t="n"/>
      <c r="C1204" s="5" t="n"/>
      <c r="D1204" s="20" t="n"/>
      <c r="E1204" s="5" t="n"/>
      <c r="F1204" s="14" t="n"/>
      <c r="G1204" s="13" t="n"/>
      <c r="H1204" s="5" t="n"/>
      <c r="I1204" s="17" t="n"/>
      <c r="J1204" s="5" t="n"/>
      <c r="K1204" s="19">
        <f>IF(A1204&amp;""="","",IFERROR(INDEX('الخدمات'!$B$6:$B$55,MATCH(E1204&amp;"",'الخدمات'!$A$6:$A$55,0)),"غير مسعّرة"))</f>
        <v/>
      </c>
      <c r="L1204" s="19">
        <f>IF(ISNUMBER(K1204),ROUND(N(F1204)*K1204,2),"")</f>
        <v/>
      </c>
      <c r="M1204" s="19">
        <f>IF(L1204="","",ROUND(L1204-N(I1204),2))</f>
        <v/>
      </c>
      <c r="N1204" s="18">
        <f>IF(OR(A1204&amp;""="",H1204="تم التسليم",NOT(ISNUMBER(G1204))),"",'الإعدادات'!$B$4-G1204)</f>
        <v/>
      </c>
      <c r="O1204" s="6">
        <f>IF(A1204&amp;""="","",IF(NOT(ISNUMBER(K1204)),"خدمة غير مسعّرة",IF(H1204="تم التسليم",IF(M1204&gt;0,"مسلّم وعليه متبقي",""),IF(N1204="","",IF(H1204="جاهز",IF(N1204&gt;='الإعدادات'!$B$5,"متأخر الاستلام",""),IF(N1204&gt;0,"متأخر الغسيل",""))))))</f>
        <v/>
      </c>
      <c r="P1204" s="18">
        <f>IF(O1204="متأخر الاستلام",COUNTIFS($O$6:$O$1505,"متأخر الاستلام",$N$6:$N$1505,"&gt;"&amp;N1204)+COUNTIFS($O$6:O1204,"متأخر الاستلام",$N$6:N1204,N1204),"")</f>
        <v/>
      </c>
    </row>
    <row r="1205">
      <c r="A1205" s="5" t="n"/>
      <c r="B1205" s="13" t="n"/>
      <c r="C1205" s="5" t="n"/>
      <c r="D1205" s="20" t="n"/>
      <c r="E1205" s="5" t="n"/>
      <c r="F1205" s="14" t="n"/>
      <c r="G1205" s="13" t="n"/>
      <c r="H1205" s="5" t="n"/>
      <c r="I1205" s="17" t="n"/>
      <c r="J1205" s="5" t="n"/>
      <c r="K1205" s="19">
        <f>IF(A1205&amp;""="","",IFERROR(INDEX('الخدمات'!$B$6:$B$55,MATCH(E1205&amp;"",'الخدمات'!$A$6:$A$55,0)),"غير مسعّرة"))</f>
        <v/>
      </c>
      <c r="L1205" s="19">
        <f>IF(ISNUMBER(K1205),ROUND(N(F1205)*K1205,2),"")</f>
        <v/>
      </c>
      <c r="M1205" s="19">
        <f>IF(L1205="","",ROUND(L1205-N(I1205),2))</f>
        <v/>
      </c>
      <c r="N1205" s="18">
        <f>IF(OR(A1205&amp;""="",H1205="تم التسليم",NOT(ISNUMBER(G1205))),"",'الإعدادات'!$B$4-G1205)</f>
        <v/>
      </c>
      <c r="O1205" s="6">
        <f>IF(A1205&amp;""="","",IF(NOT(ISNUMBER(K1205)),"خدمة غير مسعّرة",IF(H1205="تم التسليم",IF(M1205&gt;0,"مسلّم وعليه متبقي",""),IF(N1205="","",IF(H1205="جاهز",IF(N1205&gt;='الإعدادات'!$B$5,"متأخر الاستلام",""),IF(N1205&gt;0,"متأخر الغسيل",""))))))</f>
        <v/>
      </c>
      <c r="P1205" s="18">
        <f>IF(O1205="متأخر الاستلام",COUNTIFS($O$6:$O$1505,"متأخر الاستلام",$N$6:$N$1505,"&gt;"&amp;N1205)+COUNTIFS($O$6:O1205,"متأخر الاستلام",$N$6:N1205,N1205),"")</f>
        <v/>
      </c>
    </row>
    <row r="1206">
      <c r="A1206" s="5" t="n"/>
      <c r="B1206" s="13" t="n"/>
      <c r="C1206" s="5" t="n"/>
      <c r="D1206" s="20" t="n"/>
      <c r="E1206" s="5" t="n"/>
      <c r="F1206" s="14" t="n"/>
      <c r="G1206" s="13" t="n"/>
      <c r="H1206" s="5" t="n"/>
      <c r="I1206" s="17" t="n"/>
      <c r="J1206" s="5" t="n"/>
      <c r="K1206" s="19">
        <f>IF(A1206&amp;""="","",IFERROR(INDEX('الخدمات'!$B$6:$B$55,MATCH(E1206&amp;"",'الخدمات'!$A$6:$A$55,0)),"غير مسعّرة"))</f>
        <v/>
      </c>
      <c r="L1206" s="19">
        <f>IF(ISNUMBER(K1206),ROUND(N(F1206)*K1206,2),"")</f>
        <v/>
      </c>
      <c r="M1206" s="19">
        <f>IF(L1206="","",ROUND(L1206-N(I1206),2))</f>
        <v/>
      </c>
      <c r="N1206" s="18">
        <f>IF(OR(A1206&amp;""="",H1206="تم التسليم",NOT(ISNUMBER(G1206))),"",'الإعدادات'!$B$4-G1206)</f>
        <v/>
      </c>
      <c r="O1206" s="6">
        <f>IF(A1206&amp;""="","",IF(NOT(ISNUMBER(K1206)),"خدمة غير مسعّرة",IF(H1206="تم التسليم",IF(M1206&gt;0,"مسلّم وعليه متبقي",""),IF(N1206="","",IF(H1206="جاهز",IF(N1206&gt;='الإعدادات'!$B$5,"متأخر الاستلام",""),IF(N1206&gt;0,"متأخر الغسيل",""))))))</f>
        <v/>
      </c>
      <c r="P1206" s="18">
        <f>IF(O1206="متأخر الاستلام",COUNTIFS($O$6:$O$1505,"متأخر الاستلام",$N$6:$N$1505,"&gt;"&amp;N1206)+COUNTIFS($O$6:O1206,"متأخر الاستلام",$N$6:N1206,N1206),"")</f>
        <v/>
      </c>
    </row>
    <row r="1207">
      <c r="A1207" s="5" t="n"/>
      <c r="B1207" s="13" t="n"/>
      <c r="C1207" s="5" t="n"/>
      <c r="D1207" s="20" t="n"/>
      <c r="E1207" s="5" t="n"/>
      <c r="F1207" s="14" t="n"/>
      <c r="G1207" s="13" t="n"/>
      <c r="H1207" s="5" t="n"/>
      <c r="I1207" s="17" t="n"/>
      <c r="J1207" s="5" t="n"/>
      <c r="K1207" s="19">
        <f>IF(A1207&amp;""="","",IFERROR(INDEX('الخدمات'!$B$6:$B$55,MATCH(E1207&amp;"",'الخدمات'!$A$6:$A$55,0)),"غير مسعّرة"))</f>
        <v/>
      </c>
      <c r="L1207" s="19">
        <f>IF(ISNUMBER(K1207),ROUND(N(F1207)*K1207,2),"")</f>
        <v/>
      </c>
      <c r="M1207" s="19">
        <f>IF(L1207="","",ROUND(L1207-N(I1207),2))</f>
        <v/>
      </c>
      <c r="N1207" s="18">
        <f>IF(OR(A1207&amp;""="",H1207="تم التسليم",NOT(ISNUMBER(G1207))),"",'الإعدادات'!$B$4-G1207)</f>
        <v/>
      </c>
      <c r="O1207" s="6">
        <f>IF(A1207&amp;""="","",IF(NOT(ISNUMBER(K1207)),"خدمة غير مسعّرة",IF(H1207="تم التسليم",IF(M1207&gt;0,"مسلّم وعليه متبقي",""),IF(N1207="","",IF(H1207="جاهز",IF(N1207&gt;='الإعدادات'!$B$5,"متأخر الاستلام",""),IF(N1207&gt;0,"متأخر الغسيل",""))))))</f>
        <v/>
      </c>
      <c r="P1207" s="18">
        <f>IF(O1207="متأخر الاستلام",COUNTIFS($O$6:$O$1505,"متأخر الاستلام",$N$6:$N$1505,"&gt;"&amp;N1207)+COUNTIFS($O$6:O1207,"متأخر الاستلام",$N$6:N1207,N1207),"")</f>
        <v/>
      </c>
    </row>
    <row r="1208">
      <c r="A1208" s="5" t="n"/>
      <c r="B1208" s="13" t="n"/>
      <c r="C1208" s="5" t="n"/>
      <c r="D1208" s="20" t="n"/>
      <c r="E1208" s="5" t="n"/>
      <c r="F1208" s="14" t="n"/>
      <c r="G1208" s="13" t="n"/>
      <c r="H1208" s="5" t="n"/>
      <c r="I1208" s="17" t="n"/>
      <c r="J1208" s="5" t="n"/>
      <c r="K1208" s="19">
        <f>IF(A1208&amp;""="","",IFERROR(INDEX('الخدمات'!$B$6:$B$55,MATCH(E1208&amp;"",'الخدمات'!$A$6:$A$55,0)),"غير مسعّرة"))</f>
        <v/>
      </c>
      <c r="L1208" s="19">
        <f>IF(ISNUMBER(K1208),ROUND(N(F1208)*K1208,2),"")</f>
        <v/>
      </c>
      <c r="M1208" s="19">
        <f>IF(L1208="","",ROUND(L1208-N(I1208),2))</f>
        <v/>
      </c>
      <c r="N1208" s="18">
        <f>IF(OR(A1208&amp;""="",H1208="تم التسليم",NOT(ISNUMBER(G1208))),"",'الإعدادات'!$B$4-G1208)</f>
        <v/>
      </c>
      <c r="O1208" s="6">
        <f>IF(A1208&amp;""="","",IF(NOT(ISNUMBER(K1208)),"خدمة غير مسعّرة",IF(H1208="تم التسليم",IF(M1208&gt;0,"مسلّم وعليه متبقي",""),IF(N1208="","",IF(H1208="جاهز",IF(N1208&gt;='الإعدادات'!$B$5,"متأخر الاستلام",""),IF(N1208&gt;0,"متأخر الغسيل",""))))))</f>
        <v/>
      </c>
      <c r="P1208" s="18">
        <f>IF(O1208="متأخر الاستلام",COUNTIFS($O$6:$O$1505,"متأخر الاستلام",$N$6:$N$1505,"&gt;"&amp;N1208)+COUNTIFS($O$6:O1208,"متأخر الاستلام",$N$6:N1208,N1208),"")</f>
        <v/>
      </c>
    </row>
    <row r="1209">
      <c r="A1209" s="5" t="n"/>
      <c r="B1209" s="13" t="n"/>
      <c r="C1209" s="5" t="n"/>
      <c r="D1209" s="20" t="n"/>
      <c r="E1209" s="5" t="n"/>
      <c r="F1209" s="14" t="n"/>
      <c r="G1209" s="13" t="n"/>
      <c r="H1209" s="5" t="n"/>
      <c r="I1209" s="17" t="n"/>
      <c r="J1209" s="5" t="n"/>
      <c r="K1209" s="19">
        <f>IF(A1209&amp;""="","",IFERROR(INDEX('الخدمات'!$B$6:$B$55,MATCH(E1209&amp;"",'الخدمات'!$A$6:$A$55,0)),"غير مسعّرة"))</f>
        <v/>
      </c>
      <c r="L1209" s="19">
        <f>IF(ISNUMBER(K1209),ROUND(N(F1209)*K1209,2),"")</f>
        <v/>
      </c>
      <c r="M1209" s="19">
        <f>IF(L1209="","",ROUND(L1209-N(I1209),2))</f>
        <v/>
      </c>
      <c r="N1209" s="18">
        <f>IF(OR(A1209&amp;""="",H1209="تم التسليم",NOT(ISNUMBER(G1209))),"",'الإعدادات'!$B$4-G1209)</f>
        <v/>
      </c>
      <c r="O1209" s="6">
        <f>IF(A1209&amp;""="","",IF(NOT(ISNUMBER(K1209)),"خدمة غير مسعّرة",IF(H1209="تم التسليم",IF(M1209&gt;0,"مسلّم وعليه متبقي",""),IF(N1209="","",IF(H1209="جاهز",IF(N1209&gt;='الإعدادات'!$B$5,"متأخر الاستلام",""),IF(N1209&gt;0,"متأخر الغسيل",""))))))</f>
        <v/>
      </c>
      <c r="P1209" s="18">
        <f>IF(O1209="متأخر الاستلام",COUNTIFS($O$6:$O$1505,"متأخر الاستلام",$N$6:$N$1505,"&gt;"&amp;N1209)+COUNTIFS($O$6:O1209,"متأخر الاستلام",$N$6:N1209,N1209),"")</f>
        <v/>
      </c>
    </row>
    <row r="1210">
      <c r="A1210" s="5" t="n"/>
      <c r="B1210" s="13" t="n"/>
      <c r="C1210" s="5" t="n"/>
      <c r="D1210" s="20" t="n"/>
      <c r="E1210" s="5" t="n"/>
      <c r="F1210" s="14" t="n"/>
      <c r="G1210" s="13" t="n"/>
      <c r="H1210" s="5" t="n"/>
      <c r="I1210" s="17" t="n"/>
      <c r="J1210" s="5" t="n"/>
      <c r="K1210" s="19">
        <f>IF(A1210&amp;""="","",IFERROR(INDEX('الخدمات'!$B$6:$B$55,MATCH(E1210&amp;"",'الخدمات'!$A$6:$A$55,0)),"غير مسعّرة"))</f>
        <v/>
      </c>
      <c r="L1210" s="19">
        <f>IF(ISNUMBER(K1210),ROUND(N(F1210)*K1210,2),"")</f>
        <v/>
      </c>
      <c r="M1210" s="19">
        <f>IF(L1210="","",ROUND(L1210-N(I1210),2))</f>
        <v/>
      </c>
      <c r="N1210" s="18">
        <f>IF(OR(A1210&amp;""="",H1210="تم التسليم",NOT(ISNUMBER(G1210))),"",'الإعدادات'!$B$4-G1210)</f>
        <v/>
      </c>
      <c r="O1210" s="6">
        <f>IF(A1210&amp;""="","",IF(NOT(ISNUMBER(K1210)),"خدمة غير مسعّرة",IF(H1210="تم التسليم",IF(M1210&gt;0,"مسلّم وعليه متبقي",""),IF(N1210="","",IF(H1210="جاهز",IF(N1210&gt;='الإعدادات'!$B$5,"متأخر الاستلام",""),IF(N1210&gt;0,"متأخر الغسيل",""))))))</f>
        <v/>
      </c>
      <c r="P1210" s="18">
        <f>IF(O1210="متأخر الاستلام",COUNTIFS($O$6:$O$1505,"متأخر الاستلام",$N$6:$N$1505,"&gt;"&amp;N1210)+COUNTIFS($O$6:O1210,"متأخر الاستلام",$N$6:N1210,N1210),"")</f>
        <v/>
      </c>
    </row>
    <row r="1211">
      <c r="A1211" s="5" t="n"/>
      <c r="B1211" s="13" t="n"/>
      <c r="C1211" s="5" t="n"/>
      <c r="D1211" s="20" t="n"/>
      <c r="E1211" s="5" t="n"/>
      <c r="F1211" s="14" t="n"/>
      <c r="G1211" s="13" t="n"/>
      <c r="H1211" s="5" t="n"/>
      <c r="I1211" s="17" t="n"/>
      <c r="J1211" s="5" t="n"/>
      <c r="K1211" s="19">
        <f>IF(A1211&amp;""="","",IFERROR(INDEX('الخدمات'!$B$6:$B$55,MATCH(E1211&amp;"",'الخدمات'!$A$6:$A$55,0)),"غير مسعّرة"))</f>
        <v/>
      </c>
      <c r="L1211" s="19">
        <f>IF(ISNUMBER(K1211),ROUND(N(F1211)*K1211,2),"")</f>
        <v/>
      </c>
      <c r="M1211" s="19">
        <f>IF(L1211="","",ROUND(L1211-N(I1211),2))</f>
        <v/>
      </c>
      <c r="N1211" s="18">
        <f>IF(OR(A1211&amp;""="",H1211="تم التسليم",NOT(ISNUMBER(G1211))),"",'الإعدادات'!$B$4-G1211)</f>
        <v/>
      </c>
      <c r="O1211" s="6">
        <f>IF(A1211&amp;""="","",IF(NOT(ISNUMBER(K1211)),"خدمة غير مسعّرة",IF(H1211="تم التسليم",IF(M1211&gt;0,"مسلّم وعليه متبقي",""),IF(N1211="","",IF(H1211="جاهز",IF(N1211&gt;='الإعدادات'!$B$5,"متأخر الاستلام",""),IF(N1211&gt;0,"متأخر الغسيل",""))))))</f>
        <v/>
      </c>
      <c r="P1211" s="18">
        <f>IF(O1211="متأخر الاستلام",COUNTIFS($O$6:$O$1505,"متأخر الاستلام",$N$6:$N$1505,"&gt;"&amp;N1211)+COUNTIFS($O$6:O1211,"متأخر الاستلام",$N$6:N1211,N1211),"")</f>
        <v/>
      </c>
    </row>
    <row r="1212">
      <c r="A1212" s="5" t="n"/>
      <c r="B1212" s="13" t="n"/>
      <c r="C1212" s="5" t="n"/>
      <c r="D1212" s="20" t="n"/>
      <c r="E1212" s="5" t="n"/>
      <c r="F1212" s="14" t="n"/>
      <c r="G1212" s="13" t="n"/>
      <c r="H1212" s="5" t="n"/>
      <c r="I1212" s="17" t="n"/>
      <c r="J1212" s="5" t="n"/>
      <c r="K1212" s="19">
        <f>IF(A1212&amp;""="","",IFERROR(INDEX('الخدمات'!$B$6:$B$55,MATCH(E1212&amp;"",'الخدمات'!$A$6:$A$55,0)),"غير مسعّرة"))</f>
        <v/>
      </c>
      <c r="L1212" s="19">
        <f>IF(ISNUMBER(K1212),ROUND(N(F1212)*K1212,2),"")</f>
        <v/>
      </c>
      <c r="M1212" s="19">
        <f>IF(L1212="","",ROUND(L1212-N(I1212),2))</f>
        <v/>
      </c>
      <c r="N1212" s="18">
        <f>IF(OR(A1212&amp;""="",H1212="تم التسليم",NOT(ISNUMBER(G1212))),"",'الإعدادات'!$B$4-G1212)</f>
        <v/>
      </c>
      <c r="O1212" s="6">
        <f>IF(A1212&amp;""="","",IF(NOT(ISNUMBER(K1212)),"خدمة غير مسعّرة",IF(H1212="تم التسليم",IF(M1212&gt;0,"مسلّم وعليه متبقي",""),IF(N1212="","",IF(H1212="جاهز",IF(N1212&gt;='الإعدادات'!$B$5,"متأخر الاستلام",""),IF(N1212&gt;0,"متأخر الغسيل",""))))))</f>
        <v/>
      </c>
      <c r="P1212" s="18">
        <f>IF(O1212="متأخر الاستلام",COUNTIFS($O$6:$O$1505,"متأخر الاستلام",$N$6:$N$1505,"&gt;"&amp;N1212)+COUNTIFS($O$6:O1212,"متأخر الاستلام",$N$6:N1212,N1212),"")</f>
        <v/>
      </c>
    </row>
    <row r="1213">
      <c r="A1213" s="5" t="n"/>
      <c r="B1213" s="13" t="n"/>
      <c r="C1213" s="5" t="n"/>
      <c r="D1213" s="20" t="n"/>
      <c r="E1213" s="5" t="n"/>
      <c r="F1213" s="14" t="n"/>
      <c r="G1213" s="13" t="n"/>
      <c r="H1213" s="5" t="n"/>
      <c r="I1213" s="17" t="n"/>
      <c r="J1213" s="5" t="n"/>
      <c r="K1213" s="19">
        <f>IF(A1213&amp;""="","",IFERROR(INDEX('الخدمات'!$B$6:$B$55,MATCH(E1213&amp;"",'الخدمات'!$A$6:$A$55,0)),"غير مسعّرة"))</f>
        <v/>
      </c>
      <c r="L1213" s="19">
        <f>IF(ISNUMBER(K1213),ROUND(N(F1213)*K1213,2),"")</f>
        <v/>
      </c>
      <c r="M1213" s="19">
        <f>IF(L1213="","",ROUND(L1213-N(I1213),2))</f>
        <v/>
      </c>
      <c r="N1213" s="18">
        <f>IF(OR(A1213&amp;""="",H1213="تم التسليم",NOT(ISNUMBER(G1213))),"",'الإعدادات'!$B$4-G1213)</f>
        <v/>
      </c>
      <c r="O1213" s="6">
        <f>IF(A1213&amp;""="","",IF(NOT(ISNUMBER(K1213)),"خدمة غير مسعّرة",IF(H1213="تم التسليم",IF(M1213&gt;0,"مسلّم وعليه متبقي",""),IF(N1213="","",IF(H1213="جاهز",IF(N1213&gt;='الإعدادات'!$B$5,"متأخر الاستلام",""),IF(N1213&gt;0,"متأخر الغسيل",""))))))</f>
        <v/>
      </c>
      <c r="P1213" s="18">
        <f>IF(O1213="متأخر الاستلام",COUNTIFS($O$6:$O$1505,"متأخر الاستلام",$N$6:$N$1505,"&gt;"&amp;N1213)+COUNTIFS($O$6:O1213,"متأخر الاستلام",$N$6:N1213,N1213),"")</f>
        <v/>
      </c>
    </row>
    <row r="1214">
      <c r="A1214" s="5" t="n"/>
      <c r="B1214" s="13" t="n"/>
      <c r="C1214" s="5" t="n"/>
      <c r="D1214" s="20" t="n"/>
      <c r="E1214" s="5" t="n"/>
      <c r="F1214" s="14" t="n"/>
      <c r="G1214" s="13" t="n"/>
      <c r="H1214" s="5" t="n"/>
      <c r="I1214" s="17" t="n"/>
      <c r="J1214" s="5" t="n"/>
      <c r="K1214" s="19">
        <f>IF(A1214&amp;""="","",IFERROR(INDEX('الخدمات'!$B$6:$B$55,MATCH(E1214&amp;"",'الخدمات'!$A$6:$A$55,0)),"غير مسعّرة"))</f>
        <v/>
      </c>
      <c r="L1214" s="19">
        <f>IF(ISNUMBER(K1214),ROUND(N(F1214)*K1214,2),"")</f>
        <v/>
      </c>
      <c r="M1214" s="19">
        <f>IF(L1214="","",ROUND(L1214-N(I1214),2))</f>
        <v/>
      </c>
      <c r="N1214" s="18">
        <f>IF(OR(A1214&amp;""="",H1214="تم التسليم",NOT(ISNUMBER(G1214))),"",'الإعدادات'!$B$4-G1214)</f>
        <v/>
      </c>
      <c r="O1214" s="6">
        <f>IF(A1214&amp;""="","",IF(NOT(ISNUMBER(K1214)),"خدمة غير مسعّرة",IF(H1214="تم التسليم",IF(M1214&gt;0,"مسلّم وعليه متبقي",""),IF(N1214="","",IF(H1214="جاهز",IF(N1214&gt;='الإعدادات'!$B$5,"متأخر الاستلام",""),IF(N1214&gt;0,"متأخر الغسيل",""))))))</f>
        <v/>
      </c>
      <c r="P1214" s="18">
        <f>IF(O1214="متأخر الاستلام",COUNTIFS($O$6:$O$1505,"متأخر الاستلام",$N$6:$N$1505,"&gt;"&amp;N1214)+COUNTIFS($O$6:O1214,"متأخر الاستلام",$N$6:N1214,N1214),"")</f>
        <v/>
      </c>
    </row>
    <row r="1215">
      <c r="A1215" s="5" t="n"/>
      <c r="B1215" s="13" t="n"/>
      <c r="C1215" s="5" t="n"/>
      <c r="D1215" s="20" t="n"/>
      <c r="E1215" s="5" t="n"/>
      <c r="F1215" s="14" t="n"/>
      <c r="G1215" s="13" t="n"/>
      <c r="H1215" s="5" t="n"/>
      <c r="I1215" s="17" t="n"/>
      <c r="J1215" s="5" t="n"/>
      <c r="K1215" s="19">
        <f>IF(A1215&amp;""="","",IFERROR(INDEX('الخدمات'!$B$6:$B$55,MATCH(E1215&amp;"",'الخدمات'!$A$6:$A$55,0)),"غير مسعّرة"))</f>
        <v/>
      </c>
      <c r="L1215" s="19">
        <f>IF(ISNUMBER(K1215),ROUND(N(F1215)*K1215,2),"")</f>
        <v/>
      </c>
      <c r="M1215" s="19">
        <f>IF(L1215="","",ROUND(L1215-N(I1215),2))</f>
        <v/>
      </c>
      <c r="N1215" s="18">
        <f>IF(OR(A1215&amp;""="",H1215="تم التسليم",NOT(ISNUMBER(G1215))),"",'الإعدادات'!$B$4-G1215)</f>
        <v/>
      </c>
      <c r="O1215" s="6">
        <f>IF(A1215&amp;""="","",IF(NOT(ISNUMBER(K1215)),"خدمة غير مسعّرة",IF(H1215="تم التسليم",IF(M1215&gt;0,"مسلّم وعليه متبقي",""),IF(N1215="","",IF(H1215="جاهز",IF(N1215&gt;='الإعدادات'!$B$5,"متأخر الاستلام",""),IF(N1215&gt;0,"متأخر الغسيل",""))))))</f>
        <v/>
      </c>
      <c r="P1215" s="18">
        <f>IF(O1215="متأخر الاستلام",COUNTIFS($O$6:$O$1505,"متأخر الاستلام",$N$6:$N$1505,"&gt;"&amp;N1215)+COUNTIFS($O$6:O1215,"متأخر الاستلام",$N$6:N1215,N1215),"")</f>
        <v/>
      </c>
    </row>
    <row r="1216">
      <c r="A1216" s="5" t="n"/>
      <c r="B1216" s="13" t="n"/>
      <c r="C1216" s="5" t="n"/>
      <c r="D1216" s="20" t="n"/>
      <c r="E1216" s="5" t="n"/>
      <c r="F1216" s="14" t="n"/>
      <c r="G1216" s="13" t="n"/>
      <c r="H1216" s="5" t="n"/>
      <c r="I1216" s="17" t="n"/>
      <c r="J1216" s="5" t="n"/>
      <c r="K1216" s="19">
        <f>IF(A1216&amp;""="","",IFERROR(INDEX('الخدمات'!$B$6:$B$55,MATCH(E1216&amp;"",'الخدمات'!$A$6:$A$55,0)),"غير مسعّرة"))</f>
        <v/>
      </c>
      <c r="L1216" s="19">
        <f>IF(ISNUMBER(K1216),ROUND(N(F1216)*K1216,2),"")</f>
        <v/>
      </c>
      <c r="M1216" s="19">
        <f>IF(L1216="","",ROUND(L1216-N(I1216),2))</f>
        <v/>
      </c>
      <c r="N1216" s="18">
        <f>IF(OR(A1216&amp;""="",H1216="تم التسليم",NOT(ISNUMBER(G1216))),"",'الإعدادات'!$B$4-G1216)</f>
        <v/>
      </c>
      <c r="O1216" s="6">
        <f>IF(A1216&amp;""="","",IF(NOT(ISNUMBER(K1216)),"خدمة غير مسعّرة",IF(H1216="تم التسليم",IF(M1216&gt;0,"مسلّم وعليه متبقي",""),IF(N1216="","",IF(H1216="جاهز",IF(N1216&gt;='الإعدادات'!$B$5,"متأخر الاستلام",""),IF(N1216&gt;0,"متأخر الغسيل",""))))))</f>
        <v/>
      </c>
      <c r="P1216" s="18">
        <f>IF(O1216="متأخر الاستلام",COUNTIFS($O$6:$O$1505,"متأخر الاستلام",$N$6:$N$1505,"&gt;"&amp;N1216)+COUNTIFS($O$6:O1216,"متأخر الاستلام",$N$6:N1216,N1216),"")</f>
        <v/>
      </c>
    </row>
    <row r="1217">
      <c r="A1217" s="5" t="n"/>
      <c r="B1217" s="13" t="n"/>
      <c r="C1217" s="5" t="n"/>
      <c r="D1217" s="20" t="n"/>
      <c r="E1217" s="5" t="n"/>
      <c r="F1217" s="14" t="n"/>
      <c r="G1217" s="13" t="n"/>
      <c r="H1217" s="5" t="n"/>
      <c r="I1217" s="17" t="n"/>
      <c r="J1217" s="5" t="n"/>
      <c r="K1217" s="19">
        <f>IF(A1217&amp;""="","",IFERROR(INDEX('الخدمات'!$B$6:$B$55,MATCH(E1217&amp;"",'الخدمات'!$A$6:$A$55,0)),"غير مسعّرة"))</f>
        <v/>
      </c>
      <c r="L1217" s="19">
        <f>IF(ISNUMBER(K1217),ROUND(N(F1217)*K1217,2),"")</f>
        <v/>
      </c>
      <c r="M1217" s="19">
        <f>IF(L1217="","",ROUND(L1217-N(I1217),2))</f>
        <v/>
      </c>
      <c r="N1217" s="18">
        <f>IF(OR(A1217&amp;""="",H1217="تم التسليم",NOT(ISNUMBER(G1217))),"",'الإعدادات'!$B$4-G1217)</f>
        <v/>
      </c>
      <c r="O1217" s="6">
        <f>IF(A1217&amp;""="","",IF(NOT(ISNUMBER(K1217)),"خدمة غير مسعّرة",IF(H1217="تم التسليم",IF(M1217&gt;0,"مسلّم وعليه متبقي",""),IF(N1217="","",IF(H1217="جاهز",IF(N1217&gt;='الإعدادات'!$B$5,"متأخر الاستلام",""),IF(N1217&gt;0,"متأخر الغسيل",""))))))</f>
        <v/>
      </c>
      <c r="P1217" s="18">
        <f>IF(O1217="متأخر الاستلام",COUNTIFS($O$6:$O$1505,"متأخر الاستلام",$N$6:$N$1505,"&gt;"&amp;N1217)+COUNTIFS($O$6:O1217,"متأخر الاستلام",$N$6:N1217,N1217),"")</f>
        <v/>
      </c>
    </row>
    <row r="1218">
      <c r="A1218" s="5" t="n"/>
      <c r="B1218" s="13" t="n"/>
      <c r="C1218" s="5" t="n"/>
      <c r="D1218" s="20" t="n"/>
      <c r="E1218" s="5" t="n"/>
      <c r="F1218" s="14" t="n"/>
      <c r="G1218" s="13" t="n"/>
      <c r="H1218" s="5" t="n"/>
      <c r="I1218" s="17" t="n"/>
      <c r="J1218" s="5" t="n"/>
      <c r="K1218" s="19">
        <f>IF(A1218&amp;""="","",IFERROR(INDEX('الخدمات'!$B$6:$B$55,MATCH(E1218&amp;"",'الخدمات'!$A$6:$A$55,0)),"غير مسعّرة"))</f>
        <v/>
      </c>
      <c r="L1218" s="19">
        <f>IF(ISNUMBER(K1218),ROUND(N(F1218)*K1218,2),"")</f>
        <v/>
      </c>
      <c r="M1218" s="19">
        <f>IF(L1218="","",ROUND(L1218-N(I1218),2))</f>
        <v/>
      </c>
      <c r="N1218" s="18">
        <f>IF(OR(A1218&amp;""="",H1218="تم التسليم",NOT(ISNUMBER(G1218))),"",'الإعدادات'!$B$4-G1218)</f>
        <v/>
      </c>
      <c r="O1218" s="6">
        <f>IF(A1218&amp;""="","",IF(NOT(ISNUMBER(K1218)),"خدمة غير مسعّرة",IF(H1218="تم التسليم",IF(M1218&gt;0,"مسلّم وعليه متبقي",""),IF(N1218="","",IF(H1218="جاهز",IF(N1218&gt;='الإعدادات'!$B$5,"متأخر الاستلام",""),IF(N1218&gt;0,"متأخر الغسيل",""))))))</f>
        <v/>
      </c>
      <c r="P1218" s="18">
        <f>IF(O1218="متأخر الاستلام",COUNTIFS($O$6:$O$1505,"متأخر الاستلام",$N$6:$N$1505,"&gt;"&amp;N1218)+COUNTIFS($O$6:O1218,"متأخر الاستلام",$N$6:N1218,N1218),"")</f>
        <v/>
      </c>
    </row>
    <row r="1219">
      <c r="A1219" s="5" t="n"/>
      <c r="B1219" s="13" t="n"/>
      <c r="C1219" s="5" t="n"/>
      <c r="D1219" s="20" t="n"/>
      <c r="E1219" s="5" t="n"/>
      <c r="F1219" s="14" t="n"/>
      <c r="G1219" s="13" t="n"/>
      <c r="H1219" s="5" t="n"/>
      <c r="I1219" s="17" t="n"/>
      <c r="J1219" s="5" t="n"/>
      <c r="K1219" s="19">
        <f>IF(A1219&amp;""="","",IFERROR(INDEX('الخدمات'!$B$6:$B$55,MATCH(E1219&amp;"",'الخدمات'!$A$6:$A$55,0)),"غير مسعّرة"))</f>
        <v/>
      </c>
      <c r="L1219" s="19">
        <f>IF(ISNUMBER(K1219),ROUND(N(F1219)*K1219,2),"")</f>
        <v/>
      </c>
      <c r="M1219" s="19">
        <f>IF(L1219="","",ROUND(L1219-N(I1219),2))</f>
        <v/>
      </c>
      <c r="N1219" s="18">
        <f>IF(OR(A1219&amp;""="",H1219="تم التسليم",NOT(ISNUMBER(G1219))),"",'الإعدادات'!$B$4-G1219)</f>
        <v/>
      </c>
      <c r="O1219" s="6">
        <f>IF(A1219&amp;""="","",IF(NOT(ISNUMBER(K1219)),"خدمة غير مسعّرة",IF(H1219="تم التسليم",IF(M1219&gt;0,"مسلّم وعليه متبقي",""),IF(N1219="","",IF(H1219="جاهز",IF(N1219&gt;='الإعدادات'!$B$5,"متأخر الاستلام",""),IF(N1219&gt;0,"متأخر الغسيل",""))))))</f>
        <v/>
      </c>
      <c r="P1219" s="18">
        <f>IF(O1219="متأخر الاستلام",COUNTIFS($O$6:$O$1505,"متأخر الاستلام",$N$6:$N$1505,"&gt;"&amp;N1219)+COUNTIFS($O$6:O1219,"متأخر الاستلام",$N$6:N1219,N1219),"")</f>
        <v/>
      </c>
    </row>
    <row r="1220">
      <c r="A1220" s="5" t="n"/>
      <c r="B1220" s="13" t="n"/>
      <c r="C1220" s="5" t="n"/>
      <c r="D1220" s="20" t="n"/>
      <c r="E1220" s="5" t="n"/>
      <c r="F1220" s="14" t="n"/>
      <c r="G1220" s="13" t="n"/>
      <c r="H1220" s="5" t="n"/>
      <c r="I1220" s="17" t="n"/>
      <c r="J1220" s="5" t="n"/>
      <c r="K1220" s="19">
        <f>IF(A1220&amp;""="","",IFERROR(INDEX('الخدمات'!$B$6:$B$55,MATCH(E1220&amp;"",'الخدمات'!$A$6:$A$55,0)),"غير مسعّرة"))</f>
        <v/>
      </c>
      <c r="L1220" s="19">
        <f>IF(ISNUMBER(K1220),ROUND(N(F1220)*K1220,2),"")</f>
        <v/>
      </c>
      <c r="M1220" s="19">
        <f>IF(L1220="","",ROUND(L1220-N(I1220),2))</f>
        <v/>
      </c>
      <c r="N1220" s="18">
        <f>IF(OR(A1220&amp;""="",H1220="تم التسليم",NOT(ISNUMBER(G1220))),"",'الإعدادات'!$B$4-G1220)</f>
        <v/>
      </c>
      <c r="O1220" s="6">
        <f>IF(A1220&amp;""="","",IF(NOT(ISNUMBER(K1220)),"خدمة غير مسعّرة",IF(H1220="تم التسليم",IF(M1220&gt;0,"مسلّم وعليه متبقي",""),IF(N1220="","",IF(H1220="جاهز",IF(N1220&gt;='الإعدادات'!$B$5,"متأخر الاستلام",""),IF(N1220&gt;0,"متأخر الغسيل",""))))))</f>
        <v/>
      </c>
      <c r="P1220" s="18">
        <f>IF(O1220="متأخر الاستلام",COUNTIFS($O$6:$O$1505,"متأخر الاستلام",$N$6:$N$1505,"&gt;"&amp;N1220)+COUNTIFS($O$6:O1220,"متأخر الاستلام",$N$6:N1220,N1220),"")</f>
        <v/>
      </c>
    </row>
    <row r="1221">
      <c r="A1221" s="5" t="n"/>
      <c r="B1221" s="13" t="n"/>
      <c r="C1221" s="5" t="n"/>
      <c r="D1221" s="20" t="n"/>
      <c r="E1221" s="5" t="n"/>
      <c r="F1221" s="14" t="n"/>
      <c r="G1221" s="13" t="n"/>
      <c r="H1221" s="5" t="n"/>
      <c r="I1221" s="17" t="n"/>
      <c r="J1221" s="5" t="n"/>
      <c r="K1221" s="19">
        <f>IF(A1221&amp;""="","",IFERROR(INDEX('الخدمات'!$B$6:$B$55,MATCH(E1221&amp;"",'الخدمات'!$A$6:$A$55,0)),"غير مسعّرة"))</f>
        <v/>
      </c>
      <c r="L1221" s="19">
        <f>IF(ISNUMBER(K1221),ROUND(N(F1221)*K1221,2),"")</f>
        <v/>
      </c>
      <c r="M1221" s="19">
        <f>IF(L1221="","",ROUND(L1221-N(I1221),2))</f>
        <v/>
      </c>
      <c r="N1221" s="18">
        <f>IF(OR(A1221&amp;""="",H1221="تم التسليم",NOT(ISNUMBER(G1221))),"",'الإعدادات'!$B$4-G1221)</f>
        <v/>
      </c>
      <c r="O1221" s="6">
        <f>IF(A1221&amp;""="","",IF(NOT(ISNUMBER(K1221)),"خدمة غير مسعّرة",IF(H1221="تم التسليم",IF(M1221&gt;0,"مسلّم وعليه متبقي",""),IF(N1221="","",IF(H1221="جاهز",IF(N1221&gt;='الإعدادات'!$B$5,"متأخر الاستلام",""),IF(N1221&gt;0,"متأخر الغسيل",""))))))</f>
        <v/>
      </c>
      <c r="P1221" s="18">
        <f>IF(O1221="متأخر الاستلام",COUNTIFS($O$6:$O$1505,"متأخر الاستلام",$N$6:$N$1505,"&gt;"&amp;N1221)+COUNTIFS($O$6:O1221,"متأخر الاستلام",$N$6:N1221,N1221),"")</f>
        <v/>
      </c>
    </row>
    <row r="1222">
      <c r="A1222" s="5" t="n"/>
      <c r="B1222" s="13" t="n"/>
      <c r="C1222" s="5" t="n"/>
      <c r="D1222" s="20" t="n"/>
      <c r="E1222" s="5" t="n"/>
      <c r="F1222" s="14" t="n"/>
      <c r="G1222" s="13" t="n"/>
      <c r="H1222" s="5" t="n"/>
      <c r="I1222" s="17" t="n"/>
      <c r="J1222" s="5" t="n"/>
      <c r="K1222" s="19">
        <f>IF(A1222&amp;""="","",IFERROR(INDEX('الخدمات'!$B$6:$B$55,MATCH(E1222&amp;"",'الخدمات'!$A$6:$A$55,0)),"غير مسعّرة"))</f>
        <v/>
      </c>
      <c r="L1222" s="19">
        <f>IF(ISNUMBER(K1222),ROUND(N(F1222)*K1222,2),"")</f>
        <v/>
      </c>
      <c r="M1222" s="19">
        <f>IF(L1222="","",ROUND(L1222-N(I1222),2))</f>
        <v/>
      </c>
      <c r="N1222" s="18">
        <f>IF(OR(A1222&amp;""="",H1222="تم التسليم",NOT(ISNUMBER(G1222))),"",'الإعدادات'!$B$4-G1222)</f>
        <v/>
      </c>
      <c r="O1222" s="6">
        <f>IF(A1222&amp;""="","",IF(NOT(ISNUMBER(K1222)),"خدمة غير مسعّرة",IF(H1222="تم التسليم",IF(M1222&gt;0,"مسلّم وعليه متبقي",""),IF(N1222="","",IF(H1222="جاهز",IF(N1222&gt;='الإعدادات'!$B$5,"متأخر الاستلام",""),IF(N1222&gt;0,"متأخر الغسيل",""))))))</f>
        <v/>
      </c>
      <c r="P1222" s="18">
        <f>IF(O1222="متأخر الاستلام",COUNTIFS($O$6:$O$1505,"متأخر الاستلام",$N$6:$N$1505,"&gt;"&amp;N1222)+COUNTIFS($O$6:O1222,"متأخر الاستلام",$N$6:N1222,N1222),"")</f>
        <v/>
      </c>
    </row>
    <row r="1223">
      <c r="A1223" s="5" t="n"/>
      <c r="B1223" s="13" t="n"/>
      <c r="C1223" s="5" t="n"/>
      <c r="D1223" s="20" t="n"/>
      <c r="E1223" s="5" t="n"/>
      <c r="F1223" s="14" t="n"/>
      <c r="G1223" s="13" t="n"/>
      <c r="H1223" s="5" t="n"/>
      <c r="I1223" s="17" t="n"/>
      <c r="J1223" s="5" t="n"/>
      <c r="K1223" s="19">
        <f>IF(A1223&amp;""="","",IFERROR(INDEX('الخدمات'!$B$6:$B$55,MATCH(E1223&amp;"",'الخدمات'!$A$6:$A$55,0)),"غير مسعّرة"))</f>
        <v/>
      </c>
      <c r="L1223" s="19">
        <f>IF(ISNUMBER(K1223),ROUND(N(F1223)*K1223,2),"")</f>
        <v/>
      </c>
      <c r="M1223" s="19">
        <f>IF(L1223="","",ROUND(L1223-N(I1223),2))</f>
        <v/>
      </c>
      <c r="N1223" s="18">
        <f>IF(OR(A1223&amp;""="",H1223="تم التسليم",NOT(ISNUMBER(G1223))),"",'الإعدادات'!$B$4-G1223)</f>
        <v/>
      </c>
      <c r="O1223" s="6">
        <f>IF(A1223&amp;""="","",IF(NOT(ISNUMBER(K1223)),"خدمة غير مسعّرة",IF(H1223="تم التسليم",IF(M1223&gt;0,"مسلّم وعليه متبقي",""),IF(N1223="","",IF(H1223="جاهز",IF(N1223&gt;='الإعدادات'!$B$5,"متأخر الاستلام",""),IF(N1223&gt;0,"متأخر الغسيل",""))))))</f>
        <v/>
      </c>
      <c r="P1223" s="18">
        <f>IF(O1223="متأخر الاستلام",COUNTIFS($O$6:$O$1505,"متأخر الاستلام",$N$6:$N$1505,"&gt;"&amp;N1223)+COUNTIFS($O$6:O1223,"متأخر الاستلام",$N$6:N1223,N1223),"")</f>
        <v/>
      </c>
    </row>
    <row r="1224">
      <c r="A1224" s="5" t="n"/>
      <c r="B1224" s="13" t="n"/>
      <c r="C1224" s="5" t="n"/>
      <c r="D1224" s="20" t="n"/>
      <c r="E1224" s="5" t="n"/>
      <c r="F1224" s="14" t="n"/>
      <c r="G1224" s="13" t="n"/>
      <c r="H1224" s="5" t="n"/>
      <c r="I1224" s="17" t="n"/>
      <c r="J1224" s="5" t="n"/>
      <c r="K1224" s="19">
        <f>IF(A1224&amp;""="","",IFERROR(INDEX('الخدمات'!$B$6:$B$55,MATCH(E1224&amp;"",'الخدمات'!$A$6:$A$55,0)),"غير مسعّرة"))</f>
        <v/>
      </c>
      <c r="L1224" s="19">
        <f>IF(ISNUMBER(K1224),ROUND(N(F1224)*K1224,2),"")</f>
        <v/>
      </c>
      <c r="M1224" s="19">
        <f>IF(L1224="","",ROUND(L1224-N(I1224),2))</f>
        <v/>
      </c>
      <c r="N1224" s="18">
        <f>IF(OR(A1224&amp;""="",H1224="تم التسليم",NOT(ISNUMBER(G1224))),"",'الإعدادات'!$B$4-G1224)</f>
        <v/>
      </c>
      <c r="O1224" s="6">
        <f>IF(A1224&amp;""="","",IF(NOT(ISNUMBER(K1224)),"خدمة غير مسعّرة",IF(H1224="تم التسليم",IF(M1224&gt;0,"مسلّم وعليه متبقي",""),IF(N1224="","",IF(H1224="جاهز",IF(N1224&gt;='الإعدادات'!$B$5,"متأخر الاستلام",""),IF(N1224&gt;0,"متأخر الغسيل",""))))))</f>
        <v/>
      </c>
      <c r="P1224" s="18">
        <f>IF(O1224="متأخر الاستلام",COUNTIFS($O$6:$O$1505,"متأخر الاستلام",$N$6:$N$1505,"&gt;"&amp;N1224)+COUNTIFS($O$6:O1224,"متأخر الاستلام",$N$6:N1224,N1224),"")</f>
        <v/>
      </c>
    </row>
    <row r="1225">
      <c r="A1225" s="5" t="n"/>
      <c r="B1225" s="13" t="n"/>
      <c r="C1225" s="5" t="n"/>
      <c r="D1225" s="20" t="n"/>
      <c r="E1225" s="5" t="n"/>
      <c r="F1225" s="14" t="n"/>
      <c r="G1225" s="13" t="n"/>
      <c r="H1225" s="5" t="n"/>
      <c r="I1225" s="17" t="n"/>
      <c r="J1225" s="5" t="n"/>
      <c r="K1225" s="19">
        <f>IF(A1225&amp;""="","",IFERROR(INDEX('الخدمات'!$B$6:$B$55,MATCH(E1225&amp;"",'الخدمات'!$A$6:$A$55,0)),"غير مسعّرة"))</f>
        <v/>
      </c>
      <c r="L1225" s="19">
        <f>IF(ISNUMBER(K1225),ROUND(N(F1225)*K1225,2),"")</f>
        <v/>
      </c>
      <c r="M1225" s="19">
        <f>IF(L1225="","",ROUND(L1225-N(I1225),2))</f>
        <v/>
      </c>
      <c r="N1225" s="18">
        <f>IF(OR(A1225&amp;""="",H1225="تم التسليم",NOT(ISNUMBER(G1225))),"",'الإعدادات'!$B$4-G1225)</f>
        <v/>
      </c>
      <c r="O1225" s="6">
        <f>IF(A1225&amp;""="","",IF(NOT(ISNUMBER(K1225)),"خدمة غير مسعّرة",IF(H1225="تم التسليم",IF(M1225&gt;0,"مسلّم وعليه متبقي",""),IF(N1225="","",IF(H1225="جاهز",IF(N1225&gt;='الإعدادات'!$B$5,"متأخر الاستلام",""),IF(N1225&gt;0,"متأخر الغسيل",""))))))</f>
        <v/>
      </c>
      <c r="P1225" s="18">
        <f>IF(O1225="متأخر الاستلام",COUNTIFS($O$6:$O$1505,"متأخر الاستلام",$N$6:$N$1505,"&gt;"&amp;N1225)+COUNTIFS($O$6:O1225,"متأخر الاستلام",$N$6:N1225,N1225),"")</f>
        <v/>
      </c>
    </row>
    <row r="1226">
      <c r="A1226" s="5" t="n"/>
      <c r="B1226" s="13" t="n"/>
      <c r="C1226" s="5" t="n"/>
      <c r="D1226" s="20" t="n"/>
      <c r="E1226" s="5" t="n"/>
      <c r="F1226" s="14" t="n"/>
      <c r="G1226" s="13" t="n"/>
      <c r="H1226" s="5" t="n"/>
      <c r="I1226" s="17" t="n"/>
      <c r="J1226" s="5" t="n"/>
      <c r="K1226" s="19">
        <f>IF(A1226&amp;""="","",IFERROR(INDEX('الخدمات'!$B$6:$B$55,MATCH(E1226&amp;"",'الخدمات'!$A$6:$A$55,0)),"غير مسعّرة"))</f>
        <v/>
      </c>
      <c r="L1226" s="19">
        <f>IF(ISNUMBER(K1226),ROUND(N(F1226)*K1226,2),"")</f>
        <v/>
      </c>
      <c r="M1226" s="19">
        <f>IF(L1226="","",ROUND(L1226-N(I1226),2))</f>
        <v/>
      </c>
      <c r="N1226" s="18">
        <f>IF(OR(A1226&amp;""="",H1226="تم التسليم",NOT(ISNUMBER(G1226))),"",'الإعدادات'!$B$4-G1226)</f>
        <v/>
      </c>
      <c r="O1226" s="6">
        <f>IF(A1226&amp;""="","",IF(NOT(ISNUMBER(K1226)),"خدمة غير مسعّرة",IF(H1226="تم التسليم",IF(M1226&gt;0,"مسلّم وعليه متبقي",""),IF(N1226="","",IF(H1226="جاهز",IF(N1226&gt;='الإعدادات'!$B$5,"متأخر الاستلام",""),IF(N1226&gt;0,"متأخر الغسيل",""))))))</f>
        <v/>
      </c>
      <c r="P1226" s="18">
        <f>IF(O1226="متأخر الاستلام",COUNTIFS($O$6:$O$1505,"متأخر الاستلام",$N$6:$N$1505,"&gt;"&amp;N1226)+COUNTIFS($O$6:O1226,"متأخر الاستلام",$N$6:N1226,N1226),"")</f>
        <v/>
      </c>
    </row>
    <row r="1227">
      <c r="A1227" s="5" t="n"/>
      <c r="B1227" s="13" t="n"/>
      <c r="C1227" s="5" t="n"/>
      <c r="D1227" s="20" t="n"/>
      <c r="E1227" s="5" t="n"/>
      <c r="F1227" s="14" t="n"/>
      <c r="G1227" s="13" t="n"/>
      <c r="H1227" s="5" t="n"/>
      <c r="I1227" s="17" t="n"/>
      <c r="J1227" s="5" t="n"/>
      <c r="K1227" s="19">
        <f>IF(A1227&amp;""="","",IFERROR(INDEX('الخدمات'!$B$6:$B$55,MATCH(E1227&amp;"",'الخدمات'!$A$6:$A$55,0)),"غير مسعّرة"))</f>
        <v/>
      </c>
      <c r="L1227" s="19">
        <f>IF(ISNUMBER(K1227),ROUND(N(F1227)*K1227,2),"")</f>
        <v/>
      </c>
      <c r="M1227" s="19">
        <f>IF(L1227="","",ROUND(L1227-N(I1227),2))</f>
        <v/>
      </c>
      <c r="N1227" s="18">
        <f>IF(OR(A1227&amp;""="",H1227="تم التسليم",NOT(ISNUMBER(G1227))),"",'الإعدادات'!$B$4-G1227)</f>
        <v/>
      </c>
      <c r="O1227" s="6">
        <f>IF(A1227&amp;""="","",IF(NOT(ISNUMBER(K1227)),"خدمة غير مسعّرة",IF(H1227="تم التسليم",IF(M1227&gt;0,"مسلّم وعليه متبقي",""),IF(N1227="","",IF(H1227="جاهز",IF(N1227&gt;='الإعدادات'!$B$5,"متأخر الاستلام",""),IF(N1227&gt;0,"متأخر الغسيل",""))))))</f>
        <v/>
      </c>
      <c r="P1227" s="18">
        <f>IF(O1227="متأخر الاستلام",COUNTIFS($O$6:$O$1505,"متأخر الاستلام",$N$6:$N$1505,"&gt;"&amp;N1227)+COUNTIFS($O$6:O1227,"متأخر الاستلام",$N$6:N1227,N1227),"")</f>
        <v/>
      </c>
    </row>
    <row r="1228">
      <c r="A1228" s="5" t="n"/>
      <c r="B1228" s="13" t="n"/>
      <c r="C1228" s="5" t="n"/>
      <c r="D1228" s="20" t="n"/>
      <c r="E1228" s="5" t="n"/>
      <c r="F1228" s="14" t="n"/>
      <c r="G1228" s="13" t="n"/>
      <c r="H1228" s="5" t="n"/>
      <c r="I1228" s="17" t="n"/>
      <c r="J1228" s="5" t="n"/>
      <c r="K1228" s="19">
        <f>IF(A1228&amp;""="","",IFERROR(INDEX('الخدمات'!$B$6:$B$55,MATCH(E1228&amp;"",'الخدمات'!$A$6:$A$55,0)),"غير مسعّرة"))</f>
        <v/>
      </c>
      <c r="L1228" s="19">
        <f>IF(ISNUMBER(K1228),ROUND(N(F1228)*K1228,2),"")</f>
        <v/>
      </c>
      <c r="M1228" s="19">
        <f>IF(L1228="","",ROUND(L1228-N(I1228),2))</f>
        <v/>
      </c>
      <c r="N1228" s="18">
        <f>IF(OR(A1228&amp;""="",H1228="تم التسليم",NOT(ISNUMBER(G1228))),"",'الإعدادات'!$B$4-G1228)</f>
        <v/>
      </c>
      <c r="O1228" s="6">
        <f>IF(A1228&amp;""="","",IF(NOT(ISNUMBER(K1228)),"خدمة غير مسعّرة",IF(H1228="تم التسليم",IF(M1228&gt;0,"مسلّم وعليه متبقي",""),IF(N1228="","",IF(H1228="جاهز",IF(N1228&gt;='الإعدادات'!$B$5,"متأخر الاستلام",""),IF(N1228&gt;0,"متأخر الغسيل",""))))))</f>
        <v/>
      </c>
      <c r="P1228" s="18">
        <f>IF(O1228="متأخر الاستلام",COUNTIFS($O$6:$O$1505,"متأخر الاستلام",$N$6:$N$1505,"&gt;"&amp;N1228)+COUNTIFS($O$6:O1228,"متأخر الاستلام",$N$6:N1228,N1228),"")</f>
        <v/>
      </c>
    </row>
    <row r="1229">
      <c r="A1229" s="5" t="n"/>
      <c r="B1229" s="13" t="n"/>
      <c r="C1229" s="5" t="n"/>
      <c r="D1229" s="20" t="n"/>
      <c r="E1229" s="5" t="n"/>
      <c r="F1229" s="14" t="n"/>
      <c r="G1229" s="13" t="n"/>
      <c r="H1229" s="5" t="n"/>
      <c r="I1229" s="17" t="n"/>
      <c r="J1229" s="5" t="n"/>
      <c r="K1229" s="19">
        <f>IF(A1229&amp;""="","",IFERROR(INDEX('الخدمات'!$B$6:$B$55,MATCH(E1229&amp;"",'الخدمات'!$A$6:$A$55,0)),"غير مسعّرة"))</f>
        <v/>
      </c>
      <c r="L1229" s="19">
        <f>IF(ISNUMBER(K1229),ROUND(N(F1229)*K1229,2),"")</f>
        <v/>
      </c>
      <c r="M1229" s="19">
        <f>IF(L1229="","",ROUND(L1229-N(I1229),2))</f>
        <v/>
      </c>
      <c r="N1229" s="18">
        <f>IF(OR(A1229&amp;""="",H1229="تم التسليم",NOT(ISNUMBER(G1229))),"",'الإعدادات'!$B$4-G1229)</f>
        <v/>
      </c>
      <c r="O1229" s="6">
        <f>IF(A1229&amp;""="","",IF(NOT(ISNUMBER(K1229)),"خدمة غير مسعّرة",IF(H1229="تم التسليم",IF(M1229&gt;0,"مسلّم وعليه متبقي",""),IF(N1229="","",IF(H1229="جاهز",IF(N1229&gt;='الإعدادات'!$B$5,"متأخر الاستلام",""),IF(N1229&gt;0,"متأخر الغسيل",""))))))</f>
        <v/>
      </c>
      <c r="P1229" s="18">
        <f>IF(O1229="متأخر الاستلام",COUNTIFS($O$6:$O$1505,"متأخر الاستلام",$N$6:$N$1505,"&gt;"&amp;N1229)+COUNTIFS($O$6:O1229,"متأخر الاستلام",$N$6:N1229,N1229),"")</f>
        <v/>
      </c>
    </row>
    <row r="1230">
      <c r="A1230" s="5" t="n"/>
      <c r="B1230" s="13" t="n"/>
      <c r="C1230" s="5" t="n"/>
      <c r="D1230" s="20" t="n"/>
      <c r="E1230" s="5" t="n"/>
      <c r="F1230" s="14" t="n"/>
      <c r="G1230" s="13" t="n"/>
      <c r="H1230" s="5" t="n"/>
      <c r="I1230" s="17" t="n"/>
      <c r="J1230" s="5" t="n"/>
      <c r="K1230" s="19">
        <f>IF(A1230&amp;""="","",IFERROR(INDEX('الخدمات'!$B$6:$B$55,MATCH(E1230&amp;"",'الخدمات'!$A$6:$A$55,0)),"غير مسعّرة"))</f>
        <v/>
      </c>
      <c r="L1230" s="19">
        <f>IF(ISNUMBER(K1230),ROUND(N(F1230)*K1230,2),"")</f>
        <v/>
      </c>
      <c r="M1230" s="19">
        <f>IF(L1230="","",ROUND(L1230-N(I1230),2))</f>
        <v/>
      </c>
      <c r="N1230" s="18">
        <f>IF(OR(A1230&amp;""="",H1230="تم التسليم",NOT(ISNUMBER(G1230))),"",'الإعدادات'!$B$4-G1230)</f>
        <v/>
      </c>
      <c r="O1230" s="6">
        <f>IF(A1230&amp;""="","",IF(NOT(ISNUMBER(K1230)),"خدمة غير مسعّرة",IF(H1230="تم التسليم",IF(M1230&gt;0,"مسلّم وعليه متبقي",""),IF(N1230="","",IF(H1230="جاهز",IF(N1230&gt;='الإعدادات'!$B$5,"متأخر الاستلام",""),IF(N1230&gt;0,"متأخر الغسيل",""))))))</f>
        <v/>
      </c>
      <c r="P1230" s="18">
        <f>IF(O1230="متأخر الاستلام",COUNTIFS($O$6:$O$1505,"متأخر الاستلام",$N$6:$N$1505,"&gt;"&amp;N1230)+COUNTIFS($O$6:O1230,"متأخر الاستلام",$N$6:N1230,N1230),"")</f>
        <v/>
      </c>
    </row>
    <row r="1231">
      <c r="A1231" s="5" t="n"/>
      <c r="B1231" s="13" t="n"/>
      <c r="C1231" s="5" t="n"/>
      <c r="D1231" s="20" t="n"/>
      <c r="E1231" s="5" t="n"/>
      <c r="F1231" s="14" t="n"/>
      <c r="G1231" s="13" t="n"/>
      <c r="H1231" s="5" t="n"/>
      <c r="I1231" s="17" t="n"/>
      <c r="J1231" s="5" t="n"/>
      <c r="K1231" s="19">
        <f>IF(A1231&amp;""="","",IFERROR(INDEX('الخدمات'!$B$6:$B$55,MATCH(E1231&amp;"",'الخدمات'!$A$6:$A$55,0)),"غير مسعّرة"))</f>
        <v/>
      </c>
      <c r="L1231" s="19">
        <f>IF(ISNUMBER(K1231),ROUND(N(F1231)*K1231,2),"")</f>
        <v/>
      </c>
      <c r="M1231" s="19">
        <f>IF(L1231="","",ROUND(L1231-N(I1231),2))</f>
        <v/>
      </c>
      <c r="N1231" s="18">
        <f>IF(OR(A1231&amp;""="",H1231="تم التسليم",NOT(ISNUMBER(G1231))),"",'الإعدادات'!$B$4-G1231)</f>
        <v/>
      </c>
      <c r="O1231" s="6">
        <f>IF(A1231&amp;""="","",IF(NOT(ISNUMBER(K1231)),"خدمة غير مسعّرة",IF(H1231="تم التسليم",IF(M1231&gt;0,"مسلّم وعليه متبقي",""),IF(N1231="","",IF(H1231="جاهز",IF(N1231&gt;='الإعدادات'!$B$5,"متأخر الاستلام",""),IF(N1231&gt;0,"متأخر الغسيل",""))))))</f>
        <v/>
      </c>
      <c r="P1231" s="18">
        <f>IF(O1231="متأخر الاستلام",COUNTIFS($O$6:$O$1505,"متأخر الاستلام",$N$6:$N$1505,"&gt;"&amp;N1231)+COUNTIFS($O$6:O1231,"متأخر الاستلام",$N$6:N1231,N1231),"")</f>
        <v/>
      </c>
    </row>
    <row r="1232">
      <c r="A1232" s="5" t="n"/>
      <c r="B1232" s="13" t="n"/>
      <c r="C1232" s="5" t="n"/>
      <c r="D1232" s="20" t="n"/>
      <c r="E1232" s="5" t="n"/>
      <c r="F1232" s="14" t="n"/>
      <c r="G1232" s="13" t="n"/>
      <c r="H1232" s="5" t="n"/>
      <c r="I1232" s="17" t="n"/>
      <c r="J1232" s="5" t="n"/>
      <c r="K1232" s="19">
        <f>IF(A1232&amp;""="","",IFERROR(INDEX('الخدمات'!$B$6:$B$55,MATCH(E1232&amp;"",'الخدمات'!$A$6:$A$55,0)),"غير مسعّرة"))</f>
        <v/>
      </c>
      <c r="L1232" s="19">
        <f>IF(ISNUMBER(K1232),ROUND(N(F1232)*K1232,2),"")</f>
        <v/>
      </c>
      <c r="M1232" s="19">
        <f>IF(L1232="","",ROUND(L1232-N(I1232),2))</f>
        <v/>
      </c>
      <c r="N1232" s="18">
        <f>IF(OR(A1232&amp;""="",H1232="تم التسليم",NOT(ISNUMBER(G1232))),"",'الإعدادات'!$B$4-G1232)</f>
        <v/>
      </c>
      <c r="O1232" s="6">
        <f>IF(A1232&amp;""="","",IF(NOT(ISNUMBER(K1232)),"خدمة غير مسعّرة",IF(H1232="تم التسليم",IF(M1232&gt;0,"مسلّم وعليه متبقي",""),IF(N1232="","",IF(H1232="جاهز",IF(N1232&gt;='الإعدادات'!$B$5,"متأخر الاستلام",""),IF(N1232&gt;0,"متأخر الغسيل",""))))))</f>
        <v/>
      </c>
      <c r="P1232" s="18">
        <f>IF(O1232="متأخر الاستلام",COUNTIFS($O$6:$O$1505,"متأخر الاستلام",$N$6:$N$1505,"&gt;"&amp;N1232)+COUNTIFS($O$6:O1232,"متأخر الاستلام",$N$6:N1232,N1232),"")</f>
        <v/>
      </c>
    </row>
    <row r="1233">
      <c r="A1233" s="5" t="n"/>
      <c r="B1233" s="13" t="n"/>
      <c r="C1233" s="5" t="n"/>
      <c r="D1233" s="20" t="n"/>
      <c r="E1233" s="5" t="n"/>
      <c r="F1233" s="14" t="n"/>
      <c r="G1233" s="13" t="n"/>
      <c r="H1233" s="5" t="n"/>
      <c r="I1233" s="17" t="n"/>
      <c r="J1233" s="5" t="n"/>
      <c r="K1233" s="19">
        <f>IF(A1233&amp;""="","",IFERROR(INDEX('الخدمات'!$B$6:$B$55,MATCH(E1233&amp;"",'الخدمات'!$A$6:$A$55,0)),"غير مسعّرة"))</f>
        <v/>
      </c>
      <c r="L1233" s="19">
        <f>IF(ISNUMBER(K1233),ROUND(N(F1233)*K1233,2),"")</f>
        <v/>
      </c>
      <c r="M1233" s="19">
        <f>IF(L1233="","",ROUND(L1233-N(I1233),2))</f>
        <v/>
      </c>
      <c r="N1233" s="18">
        <f>IF(OR(A1233&amp;""="",H1233="تم التسليم",NOT(ISNUMBER(G1233))),"",'الإعدادات'!$B$4-G1233)</f>
        <v/>
      </c>
      <c r="O1233" s="6">
        <f>IF(A1233&amp;""="","",IF(NOT(ISNUMBER(K1233)),"خدمة غير مسعّرة",IF(H1233="تم التسليم",IF(M1233&gt;0,"مسلّم وعليه متبقي",""),IF(N1233="","",IF(H1233="جاهز",IF(N1233&gt;='الإعدادات'!$B$5,"متأخر الاستلام",""),IF(N1233&gt;0,"متأخر الغسيل",""))))))</f>
        <v/>
      </c>
      <c r="P1233" s="18">
        <f>IF(O1233="متأخر الاستلام",COUNTIFS($O$6:$O$1505,"متأخر الاستلام",$N$6:$N$1505,"&gt;"&amp;N1233)+COUNTIFS($O$6:O1233,"متأخر الاستلام",$N$6:N1233,N1233),"")</f>
        <v/>
      </c>
    </row>
    <row r="1234">
      <c r="A1234" s="5" t="n"/>
      <c r="B1234" s="13" t="n"/>
      <c r="C1234" s="5" t="n"/>
      <c r="D1234" s="20" t="n"/>
      <c r="E1234" s="5" t="n"/>
      <c r="F1234" s="14" t="n"/>
      <c r="G1234" s="13" t="n"/>
      <c r="H1234" s="5" t="n"/>
      <c r="I1234" s="17" t="n"/>
      <c r="J1234" s="5" t="n"/>
      <c r="K1234" s="19">
        <f>IF(A1234&amp;""="","",IFERROR(INDEX('الخدمات'!$B$6:$B$55,MATCH(E1234&amp;"",'الخدمات'!$A$6:$A$55,0)),"غير مسعّرة"))</f>
        <v/>
      </c>
      <c r="L1234" s="19">
        <f>IF(ISNUMBER(K1234),ROUND(N(F1234)*K1234,2),"")</f>
        <v/>
      </c>
      <c r="M1234" s="19">
        <f>IF(L1234="","",ROUND(L1234-N(I1234),2))</f>
        <v/>
      </c>
      <c r="N1234" s="18">
        <f>IF(OR(A1234&amp;""="",H1234="تم التسليم",NOT(ISNUMBER(G1234))),"",'الإعدادات'!$B$4-G1234)</f>
        <v/>
      </c>
      <c r="O1234" s="6">
        <f>IF(A1234&amp;""="","",IF(NOT(ISNUMBER(K1234)),"خدمة غير مسعّرة",IF(H1234="تم التسليم",IF(M1234&gt;0,"مسلّم وعليه متبقي",""),IF(N1234="","",IF(H1234="جاهز",IF(N1234&gt;='الإعدادات'!$B$5,"متأخر الاستلام",""),IF(N1234&gt;0,"متأخر الغسيل",""))))))</f>
        <v/>
      </c>
      <c r="P1234" s="18">
        <f>IF(O1234="متأخر الاستلام",COUNTIFS($O$6:$O$1505,"متأخر الاستلام",$N$6:$N$1505,"&gt;"&amp;N1234)+COUNTIFS($O$6:O1234,"متأخر الاستلام",$N$6:N1234,N1234),"")</f>
        <v/>
      </c>
    </row>
    <row r="1235">
      <c r="A1235" s="5" t="n"/>
      <c r="B1235" s="13" t="n"/>
      <c r="C1235" s="5" t="n"/>
      <c r="D1235" s="20" t="n"/>
      <c r="E1235" s="5" t="n"/>
      <c r="F1235" s="14" t="n"/>
      <c r="G1235" s="13" t="n"/>
      <c r="H1235" s="5" t="n"/>
      <c r="I1235" s="17" t="n"/>
      <c r="J1235" s="5" t="n"/>
      <c r="K1235" s="19">
        <f>IF(A1235&amp;""="","",IFERROR(INDEX('الخدمات'!$B$6:$B$55,MATCH(E1235&amp;"",'الخدمات'!$A$6:$A$55,0)),"غير مسعّرة"))</f>
        <v/>
      </c>
      <c r="L1235" s="19">
        <f>IF(ISNUMBER(K1235),ROUND(N(F1235)*K1235,2),"")</f>
        <v/>
      </c>
      <c r="M1235" s="19">
        <f>IF(L1235="","",ROUND(L1235-N(I1235),2))</f>
        <v/>
      </c>
      <c r="N1235" s="18">
        <f>IF(OR(A1235&amp;""="",H1235="تم التسليم",NOT(ISNUMBER(G1235))),"",'الإعدادات'!$B$4-G1235)</f>
        <v/>
      </c>
      <c r="O1235" s="6">
        <f>IF(A1235&amp;""="","",IF(NOT(ISNUMBER(K1235)),"خدمة غير مسعّرة",IF(H1235="تم التسليم",IF(M1235&gt;0,"مسلّم وعليه متبقي",""),IF(N1235="","",IF(H1235="جاهز",IF(N1235&gt;='الإعدادات'!$B$5,"متأخر الاستلام",""),IF(N1235&gt;0,"متأخر الغسيل",""))))))</f>
        <v/>
      </c>
      <c r="P1235" s="18">
        <f>IF(O1235="متأخر الاستلام",COUNTIFS($O$6:$O$1505,"متأخر الاستلام",$N$6:$N$1505,"&gt;"&amp;N1235)+COUNTIFS($O$6:O1235,"متأخر الاستلام",$N$6:N1235,N1235),"")</f>
        <v/>
      </c>
    </row>
    <row r="1236">
      <c r="A1236" s="5" t="n"/>
      <c r="B1236" s="13" t="n"/>
      <c r="C1236" s="5" t="n"/>
      <c r="D1236" s="20" t="n"/>
      <c r="E1236" s="5" t="n"/>
      <c r="F1236" s="14" t="n"/>
      <c r="G1236" s="13" t="n"/>
      <c r="H1236" s="5" t="n"/>
      <c r="I1236" s="17" t="n"/>
      <c r="J1236" s="5" t="n"/>
      <c r="K1236" s="19">
        <f>IF(A1236&amp;""="","",IFERROR(INDEX('الخدمات'!$B$6:$B$55,MATCH(E1236&amp;"",'الخدمات'!$A$6:$A$55,0)),"غير مسعّرة"))</f>
        <v/>
      </c>
      <c r="L1236" s="19">
        <f>IF(ISNUMBER(K1236),ROUND(N(F1236)*K1236,2),"")</f>
        <v/>
      </c>
      <c r="M1236" s="19">
        <f>IF(L1236="","",ROUND(L1236-N(I1236),2))</f>
        <v/>
      </c>
      <c r="N1236" s="18">
        <f>IF(OR(A1236&amp;""="",H1236="تم التسليم",NOT(ISNUMBER(G1236))),"",'الإعدادات'!$B$4-G1236)</f>
        <v/>
      </c>
      <c r="O1236" s="6">
        <f>IF(A1236&amp;""="","",IF(NOT(ISNUMBER(K1236)),"خدمة غير مسعّرة",IF(H1236="تم التسليم",IF(M1236&gt;0,"مسلّم وعليه متبقي",""),IF(N1236="","",IF(H1236="جاهز",IF(N1236&gt;='الإعدادات'!$B$5,"متأخر الاستلام",""),IF(N1236&gt;0,"متأخر الغسيل",""))))))</f>
        <v/>
      </c>
      <c r="P1236" s="18">
        <f>IF(O1236="متأخر الاستلام",COUNTIFS($O$6:$O$1505,"متأخر الاستلام",$N$6:$N$1505,"&gt;"&amp;N1236)+COUNTIFS($O$6:O1236,"متأخر الاستلام",$N$6:N1236,N1236),"")</f>
        <v/>
      </c>
    </row>
    <row r="1237">
      <c r="A1237" s="5" t="n"/>
      <c r="B1237" s="13" t="n"/>
      <c r="C1237" s="5" t="n"/>
      <c r="D1237" s="20" t="n"/>
      <c r="E1237" s="5" t="n"/>
      <c r="F1237" s="14" t="n"/>
      <c r="G1237" s="13" t="n"/>
      <c r="H1237" s="5" t="n"/>
      <c r="I1237" s="17" t="n"/>
      <c r="J1237" s="5" t="n"/>
      <c r="K1237" s="19">
        <f>IF(A1237&amp;""="","",IFERROR(INDEX('الخدمات'!$B$6:$B$55,MATCH(E1237&amp;"",'الخدمات'!$A$6:$A$55,0)),"غير مسعّرة"))</f>
        <v/>
      </c>
      <c r="L1237" s="19">
        <f>IF(ISNUMBER(K1237),ROUND(N(F1237)*K1237,2),"")</f>
        <v/>
      </c>
      <c r="M1237" s="19">
        <f>IF(L1237="","",ROUND(L1237-N(I1237),2))</f>
        <v/>
      </c>
      <c r="N1237" s="18">
        <f>IF(OR(A1237&amp;""="",H1237="تم التسليم",NOT(ISNUMBER(G1237))),"",'الإعدادات'!$B$4-G1237)</f>
        <v/>
      </c>
      <c r="O1237" s="6">
        <f>IF(A1237&amp;""="","",IF(NOT(ISNUMBER(K1237)),"خدمة غير مسعّرة",IF(H1237="تم التسليم",IF(M1237&gt;0,"مسلّم وعليه متبقي",""),IF(N1237="","",IF(H1237="جاهز",IF(N1237&gt;='الإعدادات'!$B$5,"متأخر الاستلام",""),IF(N1237&gt;0,"متأخر الغسيل",""))))))</f>
        <v/>
      </c>
      <c r="P1237" s="18">
        <f>IF(O1237="متأخر الاستلام",COUNTIFS($O$6:$O$1505,"متأخر الاستلام",$N$6:$N$1505,"&gt;"&amp;N1237)+COUNTIFS($O$6:O1237,"متأخر الاستلام",$N$6:N1237,N1237),"")</f>
        <v/>
      </c>
    </row>
    <row r="1238">
      <c r="A1238" s="5" t="n"/>
      <c r="B1238" s="13" t="n"/>
      <c r="C1238" s="5" t="n"/>
      <c r="D1238" s="20" t="n"/>
      <c r="E1238" s="5" t="n"/>
      <c r="F1238" s="14" t="n"/>
      <c r="G1238" s="13" t="n"/>
      <c r="H1238" s="5" t="n"/>
      <c r="I1238" s="17" t="n"/>
      <c r="J1238" s="5" t="n"/>
      <c r="K1238" s="19">
        <f>IF(A1238&amp;""="","",IFERROR(INDEX('الخدمات'!$B$6:$B$55,MATCH(E1238&amp;"",'الخدمات'!$A$6:$A$55,0)),"غير مسعّرة"))</f>
        <v/>
      </c>
      <c r="L1238" s="19">
        <f>IF(ISNUMBER(K1238),ROUND(N(F1238)*K1238,2),"")</f>
        <v/>
      </c>
      <c r="M1238" s="19">
        <f>IF(L1238="","",ROUND(L1238-N(I1238),2))</f>
        <v/>
      </c>
      <c r="N1238" s="18">
        <f>IF(OR(A1238&amp;""="",H1238="تم التسليم",NOT(ISNUMBER(G1238))),"",'الإعدادات'!$B$4-G1238)</f>
        <v/>
      </c>
      <c r="O1238" s="6">
        <f>IF(A1238&amp;""="","",IF(NOT(ISNUMBER(K1238)),"خدمة غير مسعّرة",IF(H1238="تم التسليم",IF(M1238&gt;0,"مسلّم وعليه متبقي",""),IF(N1238="","",IF(H1238="جاهز",IF(N1238&gt;='الإعدادات'!$B$5,"متأخر الاستلام",""),IF(N1238&gt;0,"متأخر الغسيل",""))))))</f>
        <v/>
      </c>
      <c r="P1238" s="18">
        <f>IF(O1238="متأخر الاستلام",COUNTIFS($O$6:$O$1505,"متأخر الاستلام",$N$6:$N$1505,"&gt;"&amp;N1238)+COUNTIFS($O$6:O1238,"متأخر الاستلام",$N$6:N1238,N1238),"")</f>
        <v/>
      </c>
    </row>
    <row r="1239">
      <c r="A1239" s="5" t="n"/>
      <c r="B1239" s="13" t="n"/>
      <c r="C1239" s="5" t="n"/>
      <c r="D1239" s="20" t="n"/>
      <c r="E1239" s="5" t="n"/>
      <c r="F1239" s="14" t="n"/>
      <c r="G1239" s="13" t="n"/>
      <c r="H1239" s="5" t="n"/>
      <c r="I1239" s="17" t="n"/>
      <c r="J1239" s="5" t="n"/>
      <c r="K1239" s="19">
        <f>IF(A1239&amp;""="","",IFERROR(INDEX('الخدمات'!$B$6:$B$55,MATCH(E1239&amp;"",'الخدمات'!$A$6:$A$55,0)),"غير مسعّرة"))</f>
        <v/>
      </c>
      <c r="L1239" s="19">
        <f>IF(ISNUMBER(K1239),ROUND(N(F1239)*K1239,2),"")</f>
        <v/>
      </c>
      <c r="M1239" s="19">
        <f>IF(L1239="","",ROUND(L1239-N(I1239),2))</f>
        <v/>
      </c>
      <c r="N1239" s="18">
        <f>IF(OR(A1239&amp;""="",H1239="تم التسليم",NOT(ISNUMBER(G1239))),"",'الإعدادات'!$B$4-G1239)</f>
        <v/>
      </c>
      <c r="O1239" s="6">
        <f>IF(A1239&amp;""="","",IF(NOT(ISNUMBER(K1239)),"خدمة غير مسعّرة",IF(H1239="تم التسليم",IF(M1239&gt;0,"مسلّم وعليه متبقي",""),IF(N1239="","",IF(H1239="جاهز",IF(N1239&gt;='الإعدادات'!$B$5,"متأخر الاستلام",""),IF(N1239&gt;0,"متأخر الغسيل",""))))))</f>
        <v/>
      </c>
      <c r="P1239" s="18">
        <f>IF(O1239="متأخر الاستلام",COUNTIFS($O$6:$O$1505,"متأخر الاستلام",$N$6:$N$1505,"&gt;"&amp;N1239)+COUNTIFS($O$6:O1239,"متأخر الاستلام",$N$6:N1239,N1239),"")</f>
        <v/>
      </c>
    </row>
    <row r="1240">
      <c r="A1240" s="5" t="n"/>
      <c r="B1240" s="13" t="n"/>
      <c r="C1240" s="5" t="n"/>
      <c r="D1240" s="20" t="n"/>
      <c r="E1240" s="5" t="n"/>
      <c r="F1240" s="14" t="n"/>
      <c r="G1240" s="13" t="n"/>
      <c r="H1240" s="5" t="n"/>
      <c r="I1240" s="17" t="n"/>
      <c r="J1240" s="5" t="n"/>
      <c r="K1240" s="19">
        <f>IF(A1240&amp;""="","",IFERROR(INDEX('الخدمات'!$B$6:$B$55,MATCH(E1240&amp;"",'الخدمات'!$A$6:$A$55,0)),"غير مسعّرة"))</f>
        <v/>
      </c>
      <c r="L1240" s="19">
        <f>IF(ISNUMBER(K1240),ROUND(N(F1240)*K1240,2),"")</f>
        <v/>
      </c>
      <c r="M1240" s="19">
        <f>IF(L1240="","",ROUND(L1240-N(I1240),2))</f>
        <v/>
      </c>
      <c r="N1240" s="18">
        <f>IF(OR(A1240&amp;""="",H1240="تم التسليم",NOT(ISNUMBER(G1240))),"",'الإعدادات'!$B$4-G1240)</f>
        <v/>
      </c>
      <c r="O1240" s="6">
        <f>IF(A1240&amp;""="","",IF(NOT(ISNUMBER(K1240)),"خدمة غير مسعّرة",IF(H1240="تم التسليم",IF(M1240&gt;0,"مسلّم وعليه متبقي",""),IF(N1240="","",IF(H1240="جاهز",IF(N1240&gt;='الإعدادات'!$B$5,"متأخر الاستلام",""),IF(N1240&gt;0,"متأخر الغسيل",""))))))</f>
        <v/>
      </c>
      <c r="P1240" s="18">
        <f>IF(O1240="متأخر الاستلام",COUNTIFS($O$6:$O$1505,"متأخر الاستلام",$N$6:$N$1505,"&gt;"&amp;N1240)+COUNTIFS($O$6:O1240,"متأخر الاستلام",$N$6:N1240,N1240),"")</f>
        <v/>
      </c>
    </row>
    <row r="1241">
      <c r="A1241" s="5" t="n"/>
      <c r="B1241" s="13" t="n"/>
      <c r="C1241" s="5" t="n"/>
      <c r="D1241" s="20" t="n"/>
      <c r="E1241" s="5" t="n"/>
      <c r="F1241" s="14" t="n"/>
      <c r="G1241" s="13" t="n"/>
      <c r="H1241" s="5" t="n"/>
      <c r="I1241" s="17" t="n"/>
      <c r="J1241" s="5" t="n"/>
      <c r="K1241" s="19">
        <f>IF(A1241&amp;""="","",IFERROR(INDEX('الخدمات'!$B$6:$B$55,MATCH(E1241&amp;"",'الخدمات'!$A$6:$A$55,0)),"غير مسعّرة"))</f>
        <v/>
      </c>
      <c r="L1241" s="19">
        <f>IF(ISNUMBER(K1241),ROUND(N(F1241)*K1241,2),"")</f>
        <v/>
      </c>
      <c r="M1241" s="19">
        <f>IF(L1241="","",ROUND(L1241-N(I1241),2))</f>
        <v/>
      </c>
      <c r="N1241" s="18">
        <f>IF(OR(A1241&amp;""="",H1241="تم التسليم",NOT(ISNUMBER(G1241))),"",'الإعدادات'!$B$4-G1241)</f>
        <v/>
      </c>
      <c r="O1241" s="6">
        <f>IF(A1241&amp;""="","",IF(NOT(ISNUMBER(K1241)),"خدمة غير مسعّرة",IF(H1241="تم التسليم",IF(M1241&gt;0,"مسلّم وعليه متبقي",""),IF(N1241="","",IF(H1241="جاهز",IF(N1241&gt;='الإعدادات'!$B$5,"متأخر الاستلام",""),IF(N1241&gt;0,"متأخر الغسيل",""))))))</f>
        <v/>
      </c>
      <c r="P1241" s="18">
        <f>IF(O1241="متأخر الاستلام",COUNTIFS($O$6:$O$1505,"متأخر الاستلام",$N$6:$N$1505,"&gt;"&amp;N1241)+COUNTIFS($O$6:O1241,"متأخر الاستلام",$N$6:N1241,N1241),"")</f>
        <v/>
      </c>
    </row>
    <row r="1242">
      <c r="A1242" s="5" t="n"/>
      <c r="B1242" s="13" t="n"/>
      <c r="C1242" s="5" t="n"/>
      <c r="D1242" s="20" t="n"/>
      <c r="E1242" s="5" t="n"/>
      <c r="F1242" s="14" t="n"/>
      <c r="G1242" s="13" t="n"/>
      <c r="H1242" s="5" t="n"/>
      <c r="I1242" s="17" t="n"/>
      <c r="J1242" s="5" t="n"/>
      <c r="K1242" s="19">
        <f>IF(A1242&amp;""="","",IFERROR(INDEX('الخدمات'!$B$6:$B$55,MATCH(E1242&amp;"",'الخدمات'!$A$6:$A$55,0)),"غير مسعّرة"))</f>
        <v/>
      </c>
      <c r="L1242" s="19">
        <f>IF(ISNUMBER(K1242),ROUND(N(F1242)*K1242,2),"")</f>
        <v/>
      </c>
      <c r="M1242" s="19">
        <f>IF(L1242="","",ROUND(L1242-N(I1242),2))</f>
        <v/>
      </c>
      <c r="N1242" s="18">
        <f>IF(OR(A1242&amp;""="",H1242="تم التسليم",NOT(ISNUMBER(G1242))),"",'الإعدادات'!$B$4-G1242)</f>
        <v/>
      </c>
      <c r="O1242" s="6">
        <f>IF(A1242&amp;""="","",IF(NOT(ISNUMBER(K1242)),"خدمة غير مسعّرة",IF(H1242="تم التسليم",IF(M1242&gt;0,"مسلّم وعليه متبقي",""),IF(N1242="","",IF(H1242="جاهز",IF(N1242&gt;='الإعدادات'!$B$5,"متأخر الاستلام",""),IF(N1242&gt;0,"متأخر الغسيل",""))))))</f>
        <v/>
      </c>
      <c r="P1242" s="18">
        <f>IF(O1242="متأخر الاستلام",COUNTIFS($O$6:$O$1505,"متأخر الاستلام",$N$6:$N$1505,"&gt;"&amp;N1242)+COUNTIFS($O$6:O1242,"متأخر الاستلام",$N$6:N1242,N1242),"")</f>
        <v/>
      </c>
    </row>
    <row r="1243">
      <c r="A1243" s="5" t="n"/>
      <c r="B1243" s="13" t="n"/>
      <c r="C1243" s="5" t="n"/>
      <c r="D1243" s="20" t="n"/>
      <c r="E1243" s="5" t="n"/>
      <c r="F1243" s="14" t="n"/>
      <c r="G1243" s="13" t="n"/>
      <c r="H1243" s="5" t="n"/>
      <c r="I1243" s="17" t="n"/>
      <c r="J1243" s="5" t="n"/>
      <c r="K1243" s="19">
        <f>IF(A1243&amp;""="","",IFERROR(INDEX('الخدمات'!$B$6:$B$55,MATCH(E1243&amp;"",'الخدمات'!$A$6:$A$55,0)),"غير مسعّرة"))</f>
        <v/>
      </c>
      <c r="L1243" s="19">
        <f>IF(ISNUMBER(K1243),ROUND(N(F1243)*K1243,2),"")</f>
        <v/>
      </c>
      <c r="M1243" s="19">
        <f>IF(L1243="","",ROUND(L1243-N(I1243),2))</f>
        <v/>
      </c>
      <c r="N1243" s="18">
        <f>IF(OR(A1243&amp;""="",H1243="تم التسليم",NOT(ISNUMBER(G1243))),"",'الإعدادات'!$B$4-G1243)</f>
        <v/>
      </c>
      <c r="O1243" s="6">
        <f>IF(A1243&amp;""="","",IF(NOT(ISNUMBER(K1243)),"خدمة غير مسعّرة",IF(H1243="تم التسليم",IF(M1243&gt;0,"مسلّم وعليه متبقي",""),IF(N1243="","",IF(H1243="جاهز",IF(N1243&gt;='الإعدادات'!$B$5,"متأخر الاستلام",""),IF(N1243&gt;0,"متأخر الغسيل",""))))))</f>
        <v/>
      </c>
      <c r="P1243" s="18">
        <f>IF(O1243="متأخر الاستلام",COUNTIFS($O$6:$O$1505,"متأخر الاستلام",$N$6:$N$1505,"&gt;"&amp;N1243)+COUNTIFS($O$6:O1243,"متأخر الاستلام",$N$6:N1243,N1243),"")</f>
        <v/>
      </c>
    </row>
    <row r="1244">
      <c r="A1244" s="5" t="n"/>
      <c r="B1244" s="13" t="n"/>
      <c r="C1244" s="5" t="n"/>
      <c r="D1244" s="20" t="n"/>
      <c r="E1244" s="5" t="n"/>
      <c r="F1244" s="14" t="n"/>
      <c r="G1244" s="13" t="n"/>
      <c r="H1244" s="5" t="n"/>
      <c r="I1244" s="17" t="n"/>
      <c r="J1244" s="5" t="n"/>
      <c r="K1244" s="19">
        <f>IF(A1244&amp;""="","",IFERROR(INDEX('الخدمات'!$B$6:$B$55,MATCH(E1244&amp;"",'الخدمات'!$A$6:$A$55,0)),"غير مسعّرة"))</f>
        <v/>
      </c>
      <c r="L1244" s="19">
        <f>IF(ISNUMBER(K1244),ROUND(N(F1244)*K1244,2),"")</f>
        <v/>
      </c>
      <c r="M1244" s="19">
        <f>IF(L1244="","",ROUND(L1244-N(I1244),2))</f>
        <v/>
      </c>
      <c r="N1244" s="18">
        <f>IF(OR(A1244&amp;""="",H1244="تم التسليم",NOT(ISNUMBER(G1244))),"",'الإعدادات'!$B$4-G1244)</f>
        <v/>
      </c>
      <c r="O1244" s="6">
        <f>IF(A1244&amp;""="","",IF(NOT(ISNUMBER(K1244)),"خدمة غير مسعّرة",IF(H1244="تم التسليم",IF(M1244&gt;0,"مسلّم وعليه متبقي",""),IF(N1244="","",IF(H1244="جاهز",IF(N1244&gt;='الإعدادات'!$B$5,"متأخر الاستلام",""),IF(N1244&gt;0,"متأخر الغسيل",""))))))</f>
        <v/>
      </c>
      <c r="P1244" s="18">
        <f>IF(O1244="متأخر الاستلام",COUNTIFS($O$6:$O$1505,"متأخر الاستلام",$N$6:$N$1505,"&gt;"&amp;N1244)+COUNTIFS($O$6:O1244,"متأخر الاستلام",$N$6:N1244,N1244),"")</f>
        <v/>
      </c>
    </row>
    <row r="1245">
      <c r="A1245" s="5" t="n"/>
      <c r="B1245" s="13" t="n"/>
      <c r="C1245" s="5" t="n"/>
      <c r="D1245" s="20" t="n"/>
      <c r="E1245" s="5" t="n"/>
      <c r="F1245" s="14" t="n"/>
      <c r="G1245" s="13" t="n"/>
      <c r="H1245" s="5" t="n"/>
      <c r="I1245" s="17" t="n"/>
      <c r="J1245" s="5" t="n"/>
      <c r="K1245" s="19">
        <f>IF(A1245&amp;""="","",IFERROR(INDEX('الخدمات'!$B$6:$B$55,MATCH(E1245&amp;"",'الخدمات'!$A$6:$A$55,0)),"غير مسعّرة"))</f>
        <v/>
      </c>
      <c r="L1245" s="19">
        <f>IF(ISNUMBER(K1245),ROUND(N(F1245)*K1245,2),"")</f>
        <v/>
      </c>
      <c r="M1245" s="19">
        <f>IF(L1245="","",ROUND(L1245-N(I1245),2))</f>
        <v/>
      </c>
      <c r="N1245" s="18">
        <f>IF(OR(A1245&amp;""="",H1245="تم التسليم",NOT(ISNUMBER(G1245))),"",'الإعدادات'!$B$4-G1245)</f>
        <v/>
      </c>
      <c r="O1245" s="6">
        <f>IF(A1245&amp;""="","",IF(NOT(ISNUMBER(K1245)),"خدمة غير مسعّرة",IF(H1245="تم التسليم",IF(M1245&gt;0,"مسلّم وعليه متبقي",""),IF(N1245="","",IF(H1245="جاهز",IF(N1245&gt;='الإعدادات'!$B$5,"متأخر الاستلام",""),IF(N1245&gt;0,"متأخر الغسيل",""))))))</f>
        <v/>
      </c>
      <c r="P1245" s="18">
        <f>IF(O1245="متأخر الاستلام",COUNTIFS($O$6:$O$1505,"متأخر الاستلام",$N$6:$N$1505,"&gt;"&amp;N1245)+COUNTIFS($O$6:O1245,"متأخر الاستلام",$N$6:N1245,N1245),"")</f>
        <v/>
      </c>
    </row>
    <row r="1246">
      <c r="A1246" s="5" t="n"/>
      <c r="B1246" s="13" t="n"/>
      <c r="C1246" s="5" t="n"/>
      <c r="D1246" s="20" t="n"/>
      <c r="E1246" s="5" t="n"/>
      <c r="F1246" s="14" t="n"/>
      <c r="G1246" s="13" t="n"/>
      <c r="H1246" s="5" t="n"/>
      <c r="I1246" s="17" t="n"/>
      <c r="J1246" s="5" t="n"/>
      <c r="K1246" s="19">
        <f>IF(A1246&amp;""="","",IFERROR(INDEX('الخدمات'!$B$6:$B$55,MATCH(E1246&amp;"",'الخدمات'!$A$6:$A$55,0)),"غير مسعّرة"))</f>
        <v/>
      </c>
      <c r="L1246" s="19">
        <f>IF(ISNUMBER(K1246),ROUND(N(F1246)*K1246,2),"")</f>
        <v/>
      </c>
      <c r="M1246" s="19">
        <f>IF(L1246="","",ROUND(L1246-N(I1246),2))</f>
        <v/>
      </c>
      <c r="N1246" s="18">
        <f>IF(OR(A1246&amp;""="",H1246="تم التسليم",NOT(ISNUMBER(G1246))),"",'الإعدادات'!$B$4-G1246)</f>
        <v/>
      </c>
      <c r="O1246" s="6">
        <f>IF(A1246&amp;""="","",IF(NOT(ISNUMBER(K1246)),"خدمة غير مسعّرة",IF(H1246="تم التسليم",IF(M1246&gt;0,"مسلّم وعليه متبقي",""),IF(N1246="","",IF(H1246="جاهز",IF(N1246&gt;='الإعدادات'!$B$5,"متأخر الاستلام",""),IF(N1246&gt;0,"متأخر الغسيل",""))))))</f>
        <v/>
      </c>
      <c r="P1246" s="18">
        <f>IF(O1246="متأخر الاستلام",COUNTIFS($O$6:$O$1505,"متأخر الاستلام",$N$6:$N$1505,"&gt;"&amp;N1246)+COUNTIFS($O$6:O1246,"متأخر الاستلام",$N$6:N1246,N1246),"")</f>
        <v/>
      </c>
    </row>
    <row r="1247">
      <c r="A1247" s="5" t="n"/>
      <c r="B1247" s="13" t="n"/>
      <c r="C1247" s="5" t="n"/>
      <c r="D1247" s="20" t="n"/>
      <c r="E1247" s="5" t="n"/>
      <c r="F1247" s="14" t="n"/>
      <c r="G1247" s="13" t="n"/>
      <c r="H1247" s="5" t="n"/>
      <c r="I1247" s="17" t="n"/>
      <c r="J1247" s="5" t="n"/>
      <c r="K1247" s="19">
        <f>IF(A1247&amp;""="","",IFERROR(INDEX('الخدمات'!$B$6:$B$55,MATCH(E1247&amp;"",'الخدمات'!$A$6:$A$55,0)),"غير مسعّرة"))</f>
        <v/>
      </c>
      <c r="L1247" s="19">
        <f>IF(ISNUMBER(K1247),ROUND(N(F1247)*K1247,2),"")</f>
        <v/>
      </c>
      <c r="M1247" s="19">
        <f>IF(L1247="","",ROUND(L1247-N(I1247),2))</f>
        <v/>
      </c>
      <c r="N1247" s="18">
        <f>IF(OR(A1247&amp;""="",H1247="تم التسليم",NOT(ISNUMBER(G1247))),"",'الإعدادات'!$B$4-G1247)</f>
        <v/>
      </c>
      <c r="O1247" s="6">
        <f>IF(A1247&amp;""="","",IF(NOT(ISNUMBER(K1247)),"خدمة غير مسعّرة",IF(H1247="تم التسليم",IF(M1247&gt;0,"مسلّم وعليه متبقي",""),IF(N1247="","",IF(H1247="جاهز",IF(N1247&gt;='الإعدادات'!$B$5,"متأخر الاستلام",""),IF(N1247&gt;0,"متأخر الغسيل",""))))))</f>
        <v/>
      </c>
      <c r="P1247" s="18">
        <f>IF(O1247="متأخر الاستلام",COUNTIFS($O$6:$O$1505,"متأخر الاستلام",$N$6:$N$1505,"&gt;"&amp;N1247)+COUNTIFS($O$6:O1247,"متأخر الاستلام",$N$6:N1247,N1247),"")</f>
        <v/>
      </c>
    </row>
    <row r="1248">
      <c r="A1248" s="5" t="n"/>
      <c r="B1248" s="13" t="n"/>
      <c r="C1248" s="5" t="n"/>
      <c r="D1248" s="20" t="n"/>
      <c r="E1248" s="5" t="n"/>
      <c r="F1248" s="14" t="n"/>
      <c r="G1248" s="13" t="n"/>
      <c r="H1248" s="5" t="n"/>
      <c r="I1248" s="17" t="n"/>
      <c r="J1248" s="5" t="n"/>
      <c r="K1248" s="19">
        <f>IF(A1248&amp;""="","",IFERROR(INDEX('الخدمات'!$B$6:$B$55,MATCH(E1248&amp;"",'الخدمات'!$A$6:$A$55,0)),"غير مسعّرة"))</f>
        <v/>
      </c>
      <c r="L1248" s="19">
        <f>IF(ISNUMBER(K1248),ROUND(N(F1248)*K1248,2),"")</f>
        <v/>
      </c>
      <c r="M1248" s="19">
        <f>IF(L1248="","",ROUND(L1248-N(I1248),2))</f>
        <v/>
      </c>
      <c r="N1248" s="18">
        <f>IF(OR(A1248&amp;""="",H1248="تم التسليم",NOT(ISNUMBER(G1248))),"",'الإعدادات'!$B$4-G1248)</f>
        <v/>
      </c>
      <c r="O1248" s="6">
        <f>IF(A1248&amp;""="","",IF(NOT(ISNUMBER(K1248)),"خدمة غير مسعّرة",IF(H1248="تم التسليم",IF(M1248&gt;0,"مسلّم وعليه متبقي",""),IF(N1248="","",IF(H1248="جاهز",IF(N1248&gt;='الإعدادات'!$B$5,"متأخر الاستلام",""),IF(N1248&gt;0,"متأخر الغسيل",""))))))</f>
        <v/>
      </c>
      <c r="P1248" s="18">
        <f>IF(O1248="متأخر الاستلام",COUNTIFS($O$6:$O$1505,"متأخر الاستلام",$N$6:$N$1505,"&gt;"&amp;N1248)+COUNTIFS($O$6:O1248,"متأخر الاستلام",$N$6:N1248,N1248),"")</f>
        <v/>
      </c>
    </row>
    <row r="1249">
      <c r="A1249" s="5" t="n"/>
      <c r="B1249" s="13" t="n"/>
      <c r="C1249" s="5" t="n"/>
      <c r="D1249" s="20" t="n"/>
      <c r="E1249" s="5" t="n"/>
      <c r="F1249" s="14" t="n"/>
      <c r="G1249" s="13" t="n"/>
      <c r="H1249" s="5" t="n"/>
      <c r="I1249" s="17" t="n"/>
      <c r="J1249" s="5" t="n"/>
      <c r="K1249" s="19">
        <f>IF(A1249&amp;""="","",IFERROR(INDEX('الخدمات'!$B$6:$B$55,MATCH(E1249&amp;"",'الخدمات'!$A$6:$A$55,0)),"غير مسعّرة"))</f>
        <v/>
      </c>
      <c r="L1249" s="19">
        <f>IF(ISNUMBER(K1249),ROUND(N(F1249)*K1249,2),"")</f>
        <v/>
      </c>
      <c r="M1249" s="19">
        <f>IF(L1249="","",ROUND(L1249-N(I1249),2))</f>
        <v/>
      </c>
      <c r="N1249" s="18">
        <f>IF(OR(A1249&amp;""="",H1249="تم التسليم",NOT(ISNUMBER(G1249))),"",'الإعدادات'!$B$4-G1249)</f>
        <v/>
      </c>
      <c r="O1249" s="6">
        <f>IF(A1249&amp;""="","",IF(NOT(ISNUMBER(K1249)),"خدمة غير مسعّرة",IF(H1249="تم التسليم",IF(M1249&gt;0,"مسلّم وعليه متبقي",""),IF(N1249="","",IF(H1249="جاهز",IF(N1249&gt;='الإعدادات'!$B$5,"متأخر الاستلام",""),IF(N1249&gt;0,"متأخر الغسيل",""))))))</f>
        <v/>
      </c>
      <c r="P1249" s="18">
        <f>IF(O1249="متأخر الاستلام",COUNTIFS($O$6:$O$1505,"متأخر الاستلام",$N$6:$N$1505,"&gt;"&amp;N1249)+COUNTIFS($O$6:O1249,"متأخر الاستلام",$N$6:N1249,N1249),"")</f>
        <v/>
      </c>
    </row>
    <row r="1250">
      <c r="A1250" s="5" t="n"/>
      <c r="B1250" s="13" t="n"/>
      <c r="C1250" s="5" t="n"/>
      <c r="D1250" s="20" t="n"/>
      <c r="E1250" s="5" t="n"/>
      <c r="F1250" s="14" t="n"/>
      <c r="G1250" s="13" t="n"/>
      <c r="H1250" s="5" t="n"/>
      <c r="I1250" s="17" t="n"/>
      <c r="J1250" s="5" t="n"/>
      <c r="K1250" s="19">
        <f>IF(A1250&amp;""="","",IFERROR(INDEX('الخدمات'!$B$6:$B$55,MATCH(E1250&amp;"",'الخدمات'!$A$6:$A$55,0)),"غير مسعّرة"))</f>
        <v/>
      </c>
      <c r="L1250" s="19">
        <f>IF(ISNUMBER(K1250),ROUND(N(F1250)*K1250,2),"")</f>
        <v/>
      </c>
      <c r="M1250" s="19">
        <f>IF(L1250="","",ROUND(L1250-N(I1250),2))</f>
        <v/>
      </c>
      <c r="N1250" s="18">
        <f>IF(OR(A1250&amp;""="",H1250="تم التسليم",NOT(ISNUMBER(G1250))),"",'الإعدادات'!$B$4-G1250)</f>
        <v/>
      </c>
      <c r="O1250" s="6">
        <f>IF(A1250&amp;""="","",IF(NOT(ISNUMBER(K1250)),"خدمة غير مسعّرة",IF(H1250="تم التسليم",IF(M1250&gt;0,"مسلّم وعليه متبقي",""),IF(N1250="","",IF(H1250="جاهز",IF(N1250&gt;='الإعدادات'!$B$5,"متأخر الاستلام",""),IF(N1250&gt;0,"متأخر الغسيل",""))))))</f>
        <v/>
      </c>
      <c r="P1250" s="18">
        <f>IF(O1250="متأخر الاستلام",COUNTIFS($O$6:$O$1505,"متأخر الاستلام",$N$6:$N$1505,"&gt;"&amp;N1250)+COUNTIFS($O$6:O1250,"متأخر الاستلام",$N$6:N1250,N1250),"")</f>
        <v/>
      </c>
    </row>
    <row r="1251">
      <c r="A1251" s="5" t="n"/>
      <c r="B1251" s="13" t="n"/>
      <c r="C1251" s="5" t="n"/>
      <c r="D1251" s="20" t="n"/>
      <c r="E1251" s="5" t="n"/>
      <c r="F1251" s="14" t="n"/>
      <c r="G1251" s="13" t="n"/>
      <c r="H1251" s="5" t="n"/>
      <c r="I1251" s="17" t="n"/>
      <c r="J1251" s="5" t="n"/>
      <c r="K1251" s="19">
        <f>IF(A1251&amp;""="","",IFERROR(INDEX('الخدمات'!$B$6:$B$55,MATCH(E1251&amp;"",'الخدمات'!$A$6:$A$55,0)),"غير مسعّرة"))</f>
        <v/>
      </c>
      <c r="L1251" s="19">
        <f>IF(ISNUMBER(K1251),ROUND(N(F1251)*K1251,2),"")</f>
        <v/>
      </c>
      <c r="M1251" s="19">
        <f>IF(L1251="","",ROUND(L1251-N(I1251),2))</f>
        <v/>
      </c>
      <c r="N1251" s="18">
        <f>IF(OR(A1251&amp;""="",H1251="تم التسليم",NOT(ISNUMBER(G1251))),"",'الإعدادات'!$B$4-G1251)</f>
        <v/>
      </c>
      <c r="O1251" s="6">
        <f>IF(A1251&amp;""="","",IF(NOT(ISNUMBER(K1251)),"خدمة غير مسعّرة",IF(H1251="تم التسليم",IF(M1251&gt;0,"مسلّم وعليه متبقي",""),IF(N1251="","",IF(H1251="جاهز",IF(N1251&gt;='الإعدادات'!$B$5,"متأخر الاستلام",""),IF(N1251&gt;0,"متأخر الغسيل",""))))))</f>
        <v/>
      </c>
      <c r="P1251" s="18">
        <f>IF(O1251="متأخر الاستلام",COUNTIFS($O$6:$O$1505,"متأخر الاستلام",$N$6:$N$1505,"&gt;"&amp;N1251)+COUNTIFS($O$6:O1251,"متأخر الاستلام",$N$6:N1251,N1251),"")</f>
        <v/>
      </c>
    </row>
    <row r="1252">
      <c r="A1252" s="5" t="n"/>
      <c r="B1252" s="13" t="n"/>
      <c r="C1252" s="5" t="n"/>
      <c r="D1252" s="20" t="n"/>
      <c r="E1252" s="5" t="n"/>
      <c r="F1252" s="14" t="n"/>
      <c r="G1252" s="13" t="n"/>
      <c r="H1252" s="5" t="n"/>
      <c r="I1252" s="17" t="n"/>
      <c r="J1252" s="5" t="n"/>
      <c r="K1252" s="19">
        <f>IF(A1252&amp;""="","",IFERROR(INDEX('الخدمات'!$B$6:$B$55,MATCH(E1252&amp;"",'الخدمات'!$A$6:$A$55,0)),"غير مسعّرة"))</f>
        <v/>
      </c>
      <c r="L1252" s="19">
        <f>IF(ISNUMBER(K1252),ROUND(N(F1252)*K1252,2),"")</f>
        <v/>
      </c>
      <c r="M1252" s="19">
        <f>IF(L1252="","",ROUND(L1252-N(I1252),2))</f>
        <v/>
      </c>
      <c r="N1252" s="18">
        <f>IF(OR(A1252&amp;""="",H1252="تم التسليم",NOT(ISNUMBER(G1252))),"",'الإعدادات'!$B$4-G1252)</f>
        <v/>
      </c>
      <c r="O1252" s="6">
        <f>IF(A1252&amp;""="","",IF(NOT(ISNUMBER(K1252)),"خدمة غير مسعّرة",IF(H1252="تم التسليم",IF(M1252&gt;0,"مسلّم وعليه متبقي",""),IF(N1252="","",IF(H1252="جاهز",IF(N1252&gt;='الإعدادات'!$B$5,"متأخر الاستلام",""),IF(N1252&gt;0,"متأخر الغسيل",""))))))</f>
        <v/>
      </c>
      <c r="P1252" s="18">
        <f>IF(O1252="متأخر الاستلام",COUNTIFS($O$6:$O$1505,"متأخر الاستلام",$N$6:$N$1505,"&gt;"&amp;N1252)+COUNTIFS($O$6:O1252,"متأخر الاستلام",$N$6:N1252,N1252),"")</f>
        <v/>
      </c>
    </row>
    <row r="1253">
      <c r="A1253" s="5" t="n"/>
      <c r="B1253" s="13" t="n"/>
      <c r="C1253" s="5" t="n"/>
      <c r="D1253" s="20" t="n"/>
      <c r="E1253" s="5" t="n"/>
      <c r="F1253" s="14" t="n"/>
      <c r="G1253" s="13" t="n"/>
      <c r="H1253" s="5" t="n"/>
      <c r="I1253" s="17" t="n"/>
      <c r="J1253" s="5" t="n"/>
      <c r="K1253" s="19">
        <f>IF(A1253&amp;""="","",IFERROR(INDEX('الخدمات'!$B$6:$B$55,MATCH(E1253&amp;"",'الخدمات'!$A$6:$A$55,0)),"غير مسعّرة"))</f>
        <v/>
      </c>
      <c r="L1253" s="19">
        <f>IF(ISNUMBER(K1253),ROUND(N(F1253)*K1253,2),"")</f>
        <v/>
      </c>
      <c r="M1253" s="19">
        <f>IF(L1253="","",ROUND(L1253-N(I1253),2))</f>
        <v/>
      </c>
      <c r="N1253" s="18">
        <f>IF(OR(A1253&amp;""="",H1253="تم التسليم",NOT(ISNUMBER(G1253))),"",'الإعدادات'!$B$4-G1253)</f>
        <v/>
      </c>
      <c r="O1253" s="6">
        <f>IF(A1253&amp;""="","",IF(NOT(ISNUMBER(K1253)),"خدمة غير مسعّرة",IF(H1253="تم التسليم",IF(M1253&gt;0,"مسلّم وعليه متبقي",""),IF(N1253="","",IF(H1253="جاهز",IF(N1253&gt;='الإعدادات'!$B$5,"متأخر الاستلام",""),IF(N1253&gt;0,"متأخر الغسيل",""))))))</f>
        <v/>
      </c>
      <c r="P1253" s="18">
        <f>IF(O1253="متأخر الاستلام",COUNTIFS($O$6:$O$1505,"متأخر الاستلام",$N$6:$N$1505,"&gt;"&amp;N1253)+COUNTIFS($O$6:O1253,"متأخر الاستلام",$N$6:N1253,N1253),"")</f>
        <v/>
      </c>
    </row>
    <row r="1254">
      <c r="A1254" s="5" t="n"/>
      <c r="B1254" s="13" t="n"/>
      <c r="C1254" s="5" t="n"/>
      <c r="D1254" s="20" t="n"/>
      <c r="E1254" s="5" t="n"/>
      <c r="F1254" s="14" t="n"/>
      <c r="G1254" s="13" t="n"/>
      <c r="H1254" s="5" t="n"/>
      <c r="I1254" s="17" t="n"/>
      <c r="J1254" s="5" t="n"/>
      <c r="K1254" s="19">
        <f>IF(A1254&amp;""="","",IFERROR(INDEX('الخدمات'!$B$6:$B$55,MATCH(E1254&amp;"",'الخدمات'!$A$6:$A$55,0)),"غير مسعّرة"))</f>
        <v/>
      </c>
      <c r="L1254" s="19">
        <f>IF(ISNUMBER(K1254),ROUND(N(F1254)*K1254,2),"")</f>
        <v/>
      </c>
      <c r="M1254" s="19">
        <f>IF(L1254="","",ROUND(L1254-N(I1254),2))</f>
        <v/>
      </c>
      <c r="N1254" s="18">
        <f>IF(OR(A1254&amp;""="",H1254="تم التسليم",NOT(ISNUMBER(G1254))),"",'الإعدادات'!$B$4-G1254)</f>
        <v/>
      </c>
      <c r="O1254" s="6">
        <f>IF(A1254&amp;""="","",IF(NOT(ISNUMBER(K1254)),"خدمة غير مسعّرة",IF(H1254="تم التسليم",IF(M1254&gt;0,"مسلّم وعليه متبقي",""),IF(N1254="","",IF(H1254="جاهز",IF(N1254&gt;='الإعدادات'!$B$5,"متأخر الاستلام",""),IF(N1254&gt;0,"متأخر الغسيل",""))))))</f>
        <v/>
      </c>
      <c r="P1254" s="18">
        <f>IF(O1254="متأخر الاستلام",COUNTIFS($O$6:$O$1505,"متأخر الاستلام",$N$6:$N$1505,"&gt;"&amp;N1254)+COUNTIFS($O$6:O1254,"متأخر الاستلام",$N$6:N1254,N1254),"")</f>
        <v/>
      </c>
    </row>
    <row r="1255">
      <c r="A1255" s="5" t="n"/>
      <c r="B1255" s="13" t="n"/>
      <c r="C1255" s="5" t="n"/>
      <c r="D1255" s="20" t="n"/>
      <c r="E1255" s="5" t="n"/>
      <c r="F1255" s="14" t="n"/>
      <c r="G1255" s="13" t="n"/>
      <c r="H1255" s="5" t="n"/>
      <c r="I1255" s="17" t="n"/>
      <c r="J1255" s="5" t="n"/>
      <c r="K1255" s="19">
        <f>IF(A1255&amp;""="","",IFERROR(INDEX('الخدمات'!$B$6:$B$55,MATCH(E1255&amp;"",'الخدمات'!$A$6:$A$55,0)),"غير مسعّرة"))</f>
        <v/>
      </c>
      <c r="L1255" s="19">
        <f>IF(ISNUMBER(K1255),ROUND(N(F1255)*K1255,2),"")</f>
        <v/>
      </c>
      <c r="M1255" s="19">
        <f>IF(L1255="","",ROUND(L1255-N(I1255),2))</f>
        <v/>
      </c>
      <c r="N1255" s="18">
        <f>IF(OR(A1255&amp;""="",H1255="تم التسليم",NOT(ISNUMBER(G1255))),"",'الإعدادات'!$B$4-G1255)</f>
        <v/>
      </c>
      <c r="O1255" s="6">
        <f>IF(A1255&amp;""="","",IF(NOT(ISNUMBER(K1255)),"خدمة غير مسعّرة",IF(H1255="تم التسليم",IF(M1255&gt;0,"مسلّم وعليه متبقي",""),IF(N1255="","",IF(H1255="جاهز",IF(N1255&gt;='الإعدادات'!$B$5,"متأخر الاستلام",""),IF(N1255&gt;0,"متأخر الغسيل",""))))))</f>
        <v/>
      </c>
      <c r="P1255" s="18">
        <f>IF(O1255="متأخر الاستلام",COUNTIFS($O$6:$O$1505,"متأخر الاستلام",$N$6:$N$1505,"&gt;"&amp;N1255)+COUNTIFS($O$6:O1255,"متأخر الاستلام",$N$6:N1255,N1255),"")</f>
        <v/>
      </c>
    </row>
    <row r="1256">
      <c r="A1256" s="5" t="n"/>
      <c r="B1256" s="13" t="n"/>
      <c r="C1256" s="5" t="n"/>
      <c r="D1256" s="20" t="n"/>
      <c r="E1256" s="5" t="n"/>
      <c r="F1256" s="14" t="n"/>
      <c r="G1256" s="13" t="n"/>
      <c r="H1256" s="5" t="n"/>
      <c r="I1256" s="17" t="n"/>
      <c r="J1256" s="5" t="n"/>
      <c r="K1256" s="19">
        <f>IF(A1256&amp;""="","",IFERROR(INDEX('الخدمات'!$B$6:$B$55,MATCH(E1256&amp;"",'الخدمات'!$A$6:$A$55,0)),"غير مسعّرة"))</f>
        <v/>
      </c>
      <c r="L1256" s="19">
        <f>IF(ISNUMBER(K1256),ROUND(N(F1256)*K1256,2),"")</f>
        <v/>
      </c>
      <c r="M1256" s="19">
        <f>IF(L1256="","",ROUND(L1256-N(I1256),2))</f>
        <v/>
      </c>
      <c r="N1256" s="18">
        <f>IF(OR(A1256&amp;""="",H1256="تم التسليم",NOT(ISNUMBER(G1256))),"",'الإعدادات'!$B$4-G1256)</f>
        <v/>
      </c>
      <c r="O1256" s="6">
        <f>IF(A1256&amp;""="","",IF(NOT(ISNUMBER(K1256)),"خدمة غير مسعّرة",IF(H1256="تم التسليم",IF(M1256&gt;0,"مسلّم وعليه متبقي",""),IF(N1256="","",IF(H1256="جاهز",IF(N1256&gt;='الإعدادات'!$B$5,"متأخر الاستلام",""),IF(N1256&gt;0,"متأخر الغسيل",""))))))</f>
        <v/>
      </c>
      <c r="P1256" s="18">
        <f>IF(O1256="متأخر الاستلام",COUNTIFS($O$6:$O$1505,"متأخر الاستلام",$N$6:$N$1505,"&gt;"&amp;N1256)+COUNTIFS($O$6:O1256,"متأخر الاستلام",$N$6:N1256,N1256),"")</f>
        <v/>
      </c>
    </row>
    <row r="1257">
      <c r="A1257" s="5" t="n"/>
      <c r="B1257" s="13" t="n"/>
      <c r="C1257" s="5" t="n"/>
      <c r="D1257" s="20" t="n"/>
      <c r="E1257" s="5" t="n"/>
      <c r="F1257" s="14" t="n"/>
      <c r="G1257" s="13" t="n"/>
      <c r="H1257" s="5" t="n"/>
      <c r="I1257" s="17" t="n"/>
      <c r="J1257" s="5" t="n"/>
      <c r="K1257" s="19">
        <f>IF(A1257&amp;""="","",IFERROR(INDEX('الخدمات'!$B$6:$B$55,MATCH(E1257&amp;"",'الخدمات'!$A$6:$A$55,0)),"غير مسعّرة"))</f>
        <v/>
      </c>
      <c r="L1257" s="19">
        <f>IF(ISNUMBER(K1257),ROUND(N(F1257)*K1257,2),"")</f>
        <v/>
      </c>
      <c r="M1257" s="19">
        <f>IF(L1257="","",ROUND(L1257-N(I1257),2))</f>
        <v/>
      </c>
      <c r="N1257" s="18">
        <f>IF(OR(A1257&amp;""="",H1257="تم التسليم",NOT(ISNUMBER(G1257))),"",'الإعدادات'!$B$4-G1257)</f>
        <v/>
      </c>
      <c r="O1257" s="6">
        <f>IF(A1257&amp;""="","",IF(NOT(ISNUMBER(K1257)),"خدمة غير مسعّرة",IF(H1257="تم التسليم",IF(M1257&gt;0,"مسلّم وعليه متبقي",""),IF(N1257="","",IF(H1257="جاهز",IF(N1257&gt;='الإعدادات'!$B$5,"متأخر الاستلام",""),IF(N1257&gt;0,"متأخر الغسيل",""))))))</f>
        <v/>
      </c>
      <c r="P1257" s="18">
        <f>IF(O1257="متأخر الاستلام",COUNTIFS($O$6:$O$1505,"متأخر الاستلام",$N$6:$N$1505,"&gt;"&amp;N1257)+COUNTIFS($O$6:O1257,"متأخر الاستلام",$N$6:N1257,N1257),"")</f>
        <v/>
      </c>
    </row>
    <row r="1258">
      <c r="A1258" s="5" t="n"/>
      <c r="B1258" s="13" t="n"/>
      <c r="C1258" s="5" t="n"/>
      <c r="D1258" s="20" t="n"/>
      <c r="E1258" s="5" t="n"/>
      <c r="F1258" s="14" t="n"/>
      <c r="G1258" s="13" t="n"/>
      <c r="H1258" s="5" t="n"/>
      <c r="I1258" s="17" t="n"/>
      <c r="J1258" s="5" t="n"/>
      <c r="K1258" s="19">
        <f>IF(A1258&amp;""="","",IFERROR(INDEX('الخدمات'!$B$6:$B$55,MATCH(E1258&amp;"",'الخدمات'!$A$6:$A$55,0)),"غير مسعّرة"))</f>
        <v/>
      </c>
      <c r="L1258" s="19">
        <f>IF(ISNUMBER(K1258),ROUND(N(F1258)*K1258,2),"")</f>
        <v/>
      </c>
      <c r="M1258" s="19">
        <f>IF(L1258="","",ROUND(L1258-N(I1258),2))</f>
        <v/>
      </c>
      <c r="N1258" s="18">
        <f>IF(OR(A1258&amp;""="",H1258="تم التسليم",NOT(ISNUMBER(G1258))),"",'الإعدادات'!$B$4-G1258)</f>
        <v/>
      </c>
      <c r="O1258" s="6">
        <f>IF(A1258&amp;""="","",IF(NOT(ISNUMBER(K1258)),"خدمة غير مسعّرة",IF(H1258="تم التسليم",IF(M1258&gt;0,"مسلّم وعليه متبقي",""),IF(N1258="","",IF(H1258="جاهز",IF(N1258&gt;='الإعدادات'!$B$5,"متأخر الاستلام",""),IF(N1258&gt;0,"متأخر الغسيل",""))))))</f>
        <v/>
      </c>
      <c r="P1258" s="18">
        <f>IF(O1258="متأخر الاستلام",COUNTIFS($O$6:$O$1505,"متأخر الاستلام",$N$6:$N$1505,"&gt;"&amp;N1258)+COUNTIFS($O$6:O1258,"متأخر الاستلام",$N$6:N1258,N1258),"")</f>
        <v/>
      </c>
    </row>
    <row r="1259">
      <c r="A1259" s="5" t="n"/>
      <c r="B1259" s="13" t="n"/>
      <c r="C1259" s="5" t="n"/>
      <c r="D1259" s="20" t="n"/>
      <c r="E1259" s="5" t="n"/>
      <c r="F1259" s="14" t="n"/>
      <c r="G1259" s="13" t="n"/>
      <c r="H1259" s="5" t="n"/>
      <c r="I1259" s="17" t="n"/>
      <c r="J1259" s="5" t="n"/>
      <c r="K1259" s="19">
        <f>IF(A1259&amp;""="","",IFERROR(INDEX('الخدمات'!$B$6:$B$55,MATCH(E1259&amp;"",'الخدمات'!$A$6:$A$55,0)),"غير مسعّرة"))</f>
        <v/>
      </c>
      <c r="L1259" s="19">
        <f>IF(ISNUMBER(K1259),ROUND(N(F1259)*K1259,2),"")</f>
        <v/>
      </c>
      <c r="M1259" s="19">
        <f>IF(L1259="","",ROUND(L1259-N(I1259),2))</f>
        <v/>
      </c>
      <c r="N1259" s="18">
        <f>IF(OR(A1259&amp;""="",H1259="تم التسليم",NOT(ISNUMBER(G1259))),"",'الإعدادات'!$B$4-G1259)</f>
        <v/>
      </c>
      <c r="O1259" s="6">
        <f>IF(A1259&amp;""="","",IF(NOT(ISNUMBER(K1259)),"خدمة غير مسعّرة",IF(H1259="تم التسليم",IF(M1259&gt;0,"مسلّم وعليه متبقي",""),IF(N1259="","",IF(H1259="جاهز",IF(N1259&gt;='الإعدادات'!$B$5,"متأخر الاستلام",""),IF(N1259&gt;0,"متأخر الغسيل",""))))))</f>
        <v/>
      </c>
      <c r="P1259" s="18">
        <f>IF(O1259="متأخر الاستلام",COUNTIFS($O$6:$O$1505,"متأخر الاستلام",$N$6:$N$1505,"&gt;"&amp;N1259)+COUNTIFS($O$6:O1259,"متأخر الاستلام",$N$6:N1259,N1259),"")</f>
        <v/>
      </c>
    </row>
    <row r="1260">
      <c r="A1260" s="5" t="n"/>
      <c r="B1260" s="13" t="n"/>
      <c r="C1260" s="5" t="n"/>
      <c r="D1260" s="20" t="n"/>
      <c r="E1260" s="5" t="n"/>
      <c r="F1260" s="14" t="n"/>
      <c r="G1260" s="13" t="n"/>
      <c r="H1260" s="5" t="n"/>
      <c r="I1260" s="17" t="n"/>
      <c r="J1260" s="5" t="n"/>
      <c r="K1260" s="19">
        <f>IF(A1260&amp;""="","",IFERROR(INDEX('الخدمات'!$B$6:$B$55,MATCH(E1260&amp;"",'الخدمات'!$A$6:$A$55,0)),"غير مسعّرة"))</f>
        <v/>
      </c>
      <c r="L1260" s="19">
        <f>IF(ISNUMBER(K1260),ROUND(N(F1260)*K1260,2),"")</f>
        <v/>
      </c>
      <c r="M1260" s="19">
        <f>IF(L1260="","",ROUND(L1260-N(I1260),2))</f>
        <v/>
      </c>
      <c r="N1260" s="18">
        <f>IF(OR(A1260&amp;""="",H1260="تم التسليم",NOT(ISNUMBER(G1260))),"",'الإعدادات'!$B$4-G1260)</f>
        <v/>
      </c>
      <c r="O1260" s="6">
        <f>IF(A1260&amp;""="","",IF(NOT(ISNUMBER(K1260)),"خدمة غير مسعّرة",IF(H1260="تم التسليم",IF(M1260&gt;0,"مسلّم وعليه متبقي",""),IF(N1260="","",IF(H1260="جاهز",IF(N1260&gt;='الإعدادات'!$B$5,"متأخر الاستلام",""),IF(N1260&gt;0,"متأخر الغسيل",""))))))</f>
        <v/>
      </c>
      <c r="P1260" s="18">
        <f>IF(O1260="متأخر الاستلام",COUNTIFS($O$6:$O$1505,"متأخر الاستلام",$N$6:$N$1505,"&gt;"&amp;N1260)+COUNTIFS($O$6:O1260,"متأخر الاستلام",$N$6:N1260,N1260),"")</f>
        <v/>
      </c>
    </row>
    <row r="1261">
      <c r="A1261" s="5" t="n"/>
      <c r="B1261" s="13" t="n"/>
      <c r="C1261" s="5" t="n"/>
      <c r="D1261" s="20" t="n"/>
      <c r="E1261" s="5" t="n"/>
      <c r="F1261" s="14" t="n"/>
      <c r="G1261" s="13" t="n"/>
      <c r="H1261" s="5" t="n"/>
      <c r="I1261" s="17" t="n"/>
      <c r="J1261" s="5" t="n"/>
      <c r="K1261" s="19">
        <f>IF(A1261&amp;""="","",IFERROR(INDEX('الخدمات'!$B$6:$B$55,MATCH(E1261&amp;"",'الخدمات'!$A$6:$A$55,0)),"غير مسعّرة"))</f>
        <v/>
      </c>
      <c r="L1261" s="19">
        <f>IF(ISNUMBER(K1261),ROUND(N(F1261)*K1261,2),"")</f>
        <v/>
      </c>
      <c r="M1261" s="19">
        <f>IF(L1261="","",ROUND(L1261-N(I1261),2))</f>
        <v/>
      </c>
      <c r="N1261" s="18">
        <f>IF(OR(A1261&amp;""="",H1261="تم التسليم",NOT(ISNUMBER(G1261))),"",'الإعدادات'!$B$4-G1261)</f>
        <v/>
      </c>
      <c r="O1261" s="6">
        <f>IF(A1261&amp;""="","",IF(NOT(ISNUMBER(K1261)),"خدمة غير مسعّرة",IF(H1261="تم التسليم",IF(M1261&gt;0,"مسلّم وعليه متبقي",""),IF(N1261="","",IF(H1261="جاهز",IF(N1261&gt;='الإعدادات'!$B$5,"متأخر الاستلام",""),IF(N1261&gt;0,"متأخر الغسيل",""))))))</f>
        <v/>
      </c>
      <c r="P1261" s="18">
        <f>IF(O1261="متأخر الاستلام",COUNTIFS($O$6:$O$1505,"متأخر الاستلام",$N$6:$N$1505,"&gt;"&amp;N1261)+COUNTIFS($O$6:O1261,"متأخر الاستلام",$N$6:N1261,N1261),"")</f>
        <v/>
      </c>
    </row>
    <row r="1262">
      <c r="A1262" s="5" t="n"/>
      <c r="B1262" s="13" t="n"/>
      <c r="C1262" s="5" t="n"/>
      <c r="D1262" s="20" t="n"/>
      <c r="E1262" s="5" t="n"/>
      <c r="F1262" s="14" t="n"/>
      <c r="G1262" s="13" t="n"/>
      <c r="H1262" s="5" t="n"/>
      <c r="I1262" s="17" t="n"/>
      <c r="J1262" s="5" t="n"/>
      <c r="K1262" s="19">
        <f>IF(A1262&amp;""="","",IFERROR(INDEX('الخدمات'!$B$6:$B$55,MATCH(E1262&amp;"",'الخدمات'!$A$6:$A$55,0)),"غير مسعّرة"))</f>
        <v/>
      </c>
      <c r="L1262" s="19">
        <f>IF(ISNUMBER(K1262),ROUND(N(F1262)*K1262,2),"")</f>
        <v/>
      </c>
      <c r="M1262" s="19">
        <f>IF(L1262="","",ROUND(L1262-N(I1262),2))</f>
        <v/>
      </c>
      <c r="N1262" s="18">
        <f>IF(OR(A1262&amp;""="",H1262="تم التسليم",NOT(ISNUMBER(G1262))),"",'الإعدادات'!$B$4-G1262)</f>
        <v/>
      </c>
      <c r="O1262" s="6">
        <f>IF(A1262&amp;""="","",IF(NOT(ISNUMBER(K1262)),"خدمة غير مسعّرة",IF(H1262="تم التسليم",IF(M1262&gt;0,"مسلّم وعليه متبقي",""),IF(N1262="","",IF(H1262="جاهز",IF(N1262&gt;='الإعدادات'!$B$5,"متأخر الاستلام",""),IF(N1262&gt;0,"متأخر الغسيل",""))))))</f>
        <v/>
      </c>
      <c r="P1262" s="18">
        <f>IF(O1262="متأخر الاستلام",COUNTIFS($O$6:$O$1505,"متأخر الاستلام",$N$6:$N$1505,"&gt;"&amp;N1262)+COUNTIFS($O$6:O1262,"متأخر الاستلام",$N$6:N1262,N1262),"")</f>
        <v/>
      </c>
    </row>
    <row r="1263">
      <c r="A1263" s="5" t="n"/>
      <c r="B1263" s="13" t="n"/>
      <c r="C1263" s="5" t="n"/>
      <c r="D1263" s="20" t="n"/>
      <c r="E1263" s="5" t="n"/>
      <c r="F1263" s="14" t="n"/>
      <c r="G1263" s="13" t="n"/>
      <c r="H1263" s="5" t="n"/>
      <c r="I1263" s="17" t="n"/>
      <c r="J1263" s="5" t="n"/>
      <c r="K1263" s="19">
        <f>IF(A1263&amp;""="","",IFERROR(INDEX('الخدمات'!$B$6:$B$55,MATCH(E1263&amp;"",'الخدمات'!$A$6:$A$55,0)),"غير مسعّرة"))</f>
        <v/>
      </c>
      <c r="L1263" s="19">
        <f>IF(ISNUMBER(K1263),ROUND(N(F1263)*K1263,2),"")</f>
        <v/>
      </c>
      <c r="M1263" s="19">
        <f>IF(L1263="","",ROUND(L1263-N(I1263),2))</f>
        <v/>
      </c>
      <c r="N1263" s="18">
        <f>IF(OR(A1263&amp;""="",H1263="تم التسليم",NOT(ISNUMBER(G1263))),"",'الإعدادات'!$B$4-G1263)</f>
        <v/>
      </c>
      <c r="O1263" s="6">
        <f>IF(A1263&amp;""="","",IF(NOT(ISNUMBER(K1263)),"خدمة غير مسعّرة",IF(H1263="تم التسليم",IF(M1263&gt;0,"مسلّم وعليه متبقي",""),IF(N1263="","",IF(H1263="جاهز",IF(N1263&gt;='الإعدادات'!$B$5,"متأخر الاستلام",""),IF(N1263&gt;0,"متأخر الغسيل",""))))))</f>
        <v/>
      </c>
      <c r="P1263" s="18">
        <f>IF(O1263="متأخر الاستلام",COUNTIFS($O$6:$O$1505,"متأخر الاستلام",$N$6:$N$1505,"&gt;"&amp;N1263)+COUNTIFS($O$6:O1263,"متأخر الاستلام",$N$6:N1263,N1263),"")</f>
        <v/>
      </c>
    </row>
    <row r="1264">
      <c r="A1264" s="5" t="n"/>
      <c r="B1264" s="13" t="n"/>
      <c r="C1264" s="5" t="n"/>
      <c r="D1264" s="20" t="n"/>
      <c r="E1264" s="5" t="n"/>
      <c r="F1264" s="14" t="n"/>
      <c r="G1264" s="13" t="n"/>
      <c r="H1264" s="5" t="n"/>
      <c r="I1264" s="17" t="n"/>
      <c r="J1264" s="5" t="n"/>
      <c r="K1264" s="19">
        <f>IF(A1264&amp;""="","",IFERROR(INDEX('الخدمات'!$B$6:$B$55,MATCH(E1264&amp;"",'الخدمات'!$A$6:$A$55,0)),"غير مسعّرة"))</f>
        <v/>
      </c>
      <c r="L1264" s="19">
        <f>IF(ISNUMBER(K1264),ROUND(N(F1264)*K1264,2),"")</f>
        <v/>
      </c>
      <c r="M1264" s="19">
        <f>IF(L1264="","",ROUND(L1264-N(I1264),2))</f>
        <v/>
      </c>
      <c r="N1264" s="18">
        <f>IF(OR(A1264&amp;""="",H1264="تم التسليم",NOT(ISNUMBER(G1264))),"",'الإعدادات'!$B$4-G1264)</f>
        <v/>
      </c>
      <c r="O1264" s="6">
        <f>IF(A1264&amp;""="","",IF(NOT(ISNUMBER(K1264)),"خدمة غير مسعّرة",IF(H1264="تم التسليم",IF(M1264&gt;0,"مسلّم وعليه متبقي",""),IF(N1264="","",IF(H1264="جاهز",IF(N1264&gt;='الإعدادات'!$B$5,"متأخر الاستلام",""),IF(N1264&gt;0,"متأخر الغسيل",""))))))</f>
        <v/>
      </c>
      <c r="P1264" s="18">
        <f>IF(O1264="متأخر الاستلام",COUNTIFS($O$6:$O$1505,"متأخر الاستلام",$N$6:$N$1505,"&gt;"&amp;N1264)+COUNTIFS($O$6:O1264,"متأخر الاستلام",$N$6:N1264,N1264),"")</f>
        <v/>
      </c>
    </row>
    <row r="1265">
      <c r="A1265" s="5" t="n"/>
      <c r="B1265" s="13" t="n"/>
      <c r="C1265" s="5" t="n"/>
      <c r="D1265" s="20" t="n"/>
      <c r="E1265" s="5" t="n"/>
      <c r="F1265" s="14" t="n"/>
      <c r="G1265" s="13" t="n"/>
      <c r="H1265" s="5" t="n"/>
      <c r="I1265" s="17" t="n"/>
      <c r="J1265" s="5" t="n"/>
      <c r="K1265" s="19">
        <f>IF(A1265&amp;""="","",IFERROR(INDEX('الخدمات'!$B$6:$B$55,MATCH(E1265&amp;"",'الخدمات'!$A$6:$A$55,0)),"غير مسعّرة"))</f>
        <v/>
      </c>
      <c r="L1265" s="19">
        <f>IF(ISNUMBER(K1265),ROUND(N(F1265)*K1265,2),"")</f>
        <v/>
      </c>
      <c r="M1265" s="19">
        <f>IF(L1265="","",ROUND(L1265-N(I1265),2))</f>
        <v/>
      </c>
      <c r="N1265" s="18">
        <f>IF(OR(A1265&amp;""="",H1265="تم التسليم",NOT(ISNUMBER(G1265))),"",'الإعدادات'!$B$4-G1265)</f>
        <v/>
      </c>
      <c r="O1265" s="6">
        <f>IF(A1265&amp;""="","",IF(NOT(ISNUMBER(K1265)),"خدمة غير مسعّرة",IF(H1265="تم التسليم",IF(M1265&gt;0,"مسلّم وعليه متبقي",""),IF(N1265="","",IF(H1265="جاهز",IF(N1265&gt;='الإعدادات'!$B$5,"متأخر الاستلام",""),IF(N1265&gt;0,"متأخر الغسيل",""))))))</f>
        <v/>
      </c>
      <c r="P1265" s="18">
        <f>IF(O1265="متأخر الاستلام",COUNTIFS($O$6:$O$1505,"متأخر الاستلام",$N$6:$N$1505,"&gt;"&amp;N1265)+COUNTIFS($O$6:O1265,"متأخر الاستلام",$N$6:N1265,N1265),"")</f>
        <v/>
      </c>
    </row>
    <row r="1266">
      <c r="A1266" s="5" t="n"/>
      <c r="B1266" s="13" t="n"/>
      <c r="C1266" s="5" t="n"/>
      <c r="D1266" s="20" t="n"/>
      <c r="E1266" s="5" t="n"/>
      <c r="F1266" s="14" t="n"/>
      <c r="G1266" s="13" t="n"/>
      <c r="H1266" s="5" t="n"/>
      <c r="I1266" s="17" t="n"/>
      <c r="J1266" s="5" t="n"/>
      <c r="K1266" s="19">
        <f>IF(A1266&amp;""="","",IFERROR(INDEX('الخدمات'!$B$6:$B$55,MATCH(E1266&amp;"",'الخدمات'!$A$6:$A$55,0)),"غير مسعّرة"))</f>
        <v/>
      </c>
      <c r="L1266" s="19">
        <f>IF(ISNUMBER(K1266),ROUND(N(F1266)*K1266,2),"")</f>
        <v/>
      </c>
      <c r="M1266" s="19">
        <f>IF(L1266="","",ROUND(L1266-N(I1266),2))</f>
        <v/>
      </c>
      <c r="N1266" s="18">
        <f>IF(OR(A1266&amp;""="",H1266="تم التسليم",NOT(ISNUMBER(G1266))),"",'الإعدادات'!$B$4-G1266)</f>
        <v/>
      </c>
      <c r="O1266" s="6">
        <f>IF(A1266&amp;""="","",IF(NOT(ISNUMBER(K1266)),"خدمة غير مسعّرة",IF(H1266="تم التسليم",IF(M1266&gt;0,"مسلّم وعليه متبقي",""),IF(N1266="","",IF(H1266="جاهز",IF(N1266&gt;='الإعدادات'!$B$5,"متأخر الاستلام",""),IF(N1266&gt;0,"متأخر الغسيل",""))))))</f>
        <v/>
      </c>
      <c r="P1266" s="18">
        <f>IF(O1266="متأخر الاستلام",COUNTIFS($O$6:$O$1505,"متأخر الاستلام",$N$6:$N$1505,"&gt;"&amp;N1266)+COUNTIFS($O$6:O1266,"متأخر الاستلام",$N$6:N1266,N1266),"")</f>
        <v/>
      </c>
    </row>
    <row r="1267">
      <c r="A1267" s="5" t="n"/>
      <c r="B1267" s="13" t="n"/>
      <c r="C1267" s="5" t="n"/>
      <c r="D1267" s="20" t="n"/>
      <c r="E1267" s="5" t="n"/>
      <c r="F1267" s="14" t="n"/>
      <c r="G1267" s="13" t="n"/>
      <c r="H1267" s="5" t="n"/>
      <c r="I1267" s="17" t="n"/>
      <c r="J1267" s="5" t="n"/>
      <c r="K1267" s="19">
        <f>IF(A1267&amp;""="","",IFERROR(INDEX('الخدمات'!$B$6:$B$55,MATCH(E1267&amp;"",'الخدمات'!$A$6:$A$55,0)),"غير مسعّرة"))</f>
        <v/>
      </c>
      <c r="L1267" s="19">
        <f>IF(ISNUMBER(K1267),ROUND(N(F1267)*K1267,2),"")</f>
        <v/>
      </c>
      <c r="M1267" s="19">
        <f>IF(L1267="","",ROUND(L1267-N(I1267),2))</f>
        <v/>
      </c>
      <c r="N1267" s="18">
        <f>IF(OR(A1267&amp;""="",H1267="تم التسليم",NOT(ISNUMBER(G1267))),"",'الإعدادات'!$B$4-G1267)</f>
        <v/>
      </c>
      <c r="O1267" s="6">
        <f>IF(A1267&amp;""="","",IF(NOT(ISNUMBER(K1267)),"خدمة غير مسعّرة",IF(H1267="تم التسليم",IF(M1267&gt;0,"مسلّم وعليه متبقي",""),IF(N1267="","",IF(H1267="جاهز",IF(N1267&gt;='الإعدادات'!$B$5,"متأخر الاستلام",""),IF(N1267&gt;0,"متأخر الغسيل",""))))))</f>
        <v/>
      </c>
      <c r="P1267" s="18">
        <f>IF(O1267="متأخر الاستلام",COUNTIFS($O$6:$O$1505,"متأخر الاستلام",$N$6:$N$1505,"&gt;"&amp;N1267)+COUNTIFS($O$6:O1267,"متأخر الاستلام",$N$6:N1267,N1267),"")</f>
        <v/>
      </c>
    </row>
    <row r="1268">
      <c r="A1268" s="5" t="n"/>
      <c r="B1268" s="13" t="n"/>
      <c r="C1268" s="5" t="n"/>
      <c r="D1268" s="20" t="n"/>
      <c r="E1268" s="5" t="n"/>
      <c r="F1268" s="14" t="n"/>
      <c r="G1268" s="13" t="n"/>
      <c r="H1268" s="5" t="n"/>
      <c r="I1268" s="17" t="n"/>
      <c r="J1268" s="5" t="n"/>
      <c r="K1268" s="19">
        <f>IF(A1268&amp;""="","",IFERROR(INDEX('الخدمات'!$B$6:$B$55,MATCH(E1268&amp;"",'الخدمات'!$A$6:$A$55,0)),"غير مسعّرة"))</f>
        <v/>
      </c>
      <c r="L1268" s="19">
        <f>IF(ISNUMBER(K1268),ROUND(N(F1268)*K1268,2),"")</f>
        <v/>
      </c>
      <c r="M1268" s="19">
        <f>IF(L1268="","",ROUND(L1268-N(I1268),2))</f>
        <v/>
      </c>
      <c r="N1268" s="18">
        <f>IF(OR(A1268&amp;""="",H1268="تم التسليم",NOT(ISNUMBER(G1268))),"",'الإعدادات'!$B$4-G1268)</f>
        <v/>
      </c>
      <c r="O1268" s="6">
        <f>IF(A1268&amp;""="","",IF(NOT(ISNUMBER(K1268)),"خدمة غير مسعّرة",IF(H1268="تم التسليم",IF(M1268&gt;0,"مسلّم وعليه متبقي",""),IF(N1268="","",IF(H1268="جاهز",IF(N1268&gt;='الإعدادات'!$B$5,"متأخر الاستلام",""),IF(N1268&gt;0,"متأخر الغسيل",""))))))</f>
        <v/>
      </c>
      <c r="P1268" s="18">
        <f>IF(O1268="متأخر الاستلام",COUNTIFS($O$6:$O$1505,"متأخر الاستلام",$N$6:$N$1505,"&gt;"&amp;N1268)+COUNTIFS($O$6:O1268,"متأخر الاستلام",$N$6:N1268,N1268),"")</f>
        <v/>
      </c>
    </row>
    <row r="1269">
      <c r="A1269" s="5" t="n"/>
      <c r="B1269" s="13" t="n"/>
      <c r="C1269" s="5" t="n"/>
      <c r="D1269" s="20" t="n"/>
      <c r="E1269" s="5" t="n"/>
      <c r="F1269" s="14" t="n"/>
      <c r="G1269" s="13" t="n"/>
      <c r="H1269" s="5" t="n"/>
      <c r="I1269" s="17" t="n"/>
      <c r="J1269" s="5" t="n"/>
      <c r="K1269" s="19">
        <f>IF(A1269&amp;""="","",IFERROR(INDEX('الخدمات'!$B$6:$B$55,MATCH(E1269&amp;"",'الخدمات'!$A$6:$A$55,0)),"غير مسعّرة"))</f>
        <v/>
      </c>
      <c r="L1269" s="19">
        <f>IF(ISNUMBER(K1269),ROUND(N(F1269)*K1269,2),"")</f>
        <v/>
      </c>
      <c r="M1269" s="19">
        <f>IF(L1269="","",ROUND(L1269-N(I1269),2))</f>
        <v/>
      </c>
      <c r="N1269" s="18">
        <f>IF(OR(A1269&amp;""="",H1269="تم التسليم",NOT(ISNUMBER(G1269))),"",'الإعدادات'!$B$4-G1269)</f>
        <v/>
      </c>
      <c r="O1269" s="6">
        <f>IF(A1269&amp;""="","",IF(NOT(ISNUMBER(K1269)),"خدمة غير مسعّرة",IF(H1269="تم التسليم",IF(M1269&gt;0,"مسلّم وعليه متبقي",""),IF(N1269="","",IF(H1269="جاهز",IF(N1269&gt;='الإعدادات'!$B$5,"متأخر الاستلام",""),IF(N1269&gt;0,"متأخر الغسيل",""))))))</f>
        <v/>
      </c>
      <c r="P1269" s="18">
        <f>IF(O1269="متأخر الاستلام",COUNTIFS($O$6:$O$1505,"متأخر الاستلام",$N$6:$N$1505,"&gt;"&amp;N1269)+COUNTIFS($O$6:O1269,"متأخر الاستلام",$N$6:N1269,N1269),"")</f>
        <v/>
      </c>
    </row>
    <row r="1270">
      <c r="A1270" s="5" t="n"/>
      <c r="B1270" s="13" t="n"/>
      <c r="C1270" s="5" t="n"/>
      <c r="D1270" s="20" t="n"/>
      <c r="E1270" s="5" t="n"/>
      <c r="F1270" s="14" t="n"/>
      <c r="G1270" s="13" t="n"/>
      <c r="H1270" s="5" t="n"/>
      <c r="I1270" s="17" t="n"/>
      <c r="J1270" s="5" t="n"/>
      <c r="K1270" s="19">
        <f>IF(A1270&amp;""="","",IFERROR(INDEX('الخدمات'!$B$6:$B$55,MATCH(E1270&amp;"",'الخدمات'!$A$6:$A$55,0)),"غير مسعّرة"))</f>
        <v/>
      </c>
      <c r="L1270" s="19">
        <f>IF(ISNUMBER(K1270),ROUND(N(F1270)*K1270,2),"")</f>
        <v/>
      </c>
      <c r="M1270" s="19">
        <f>IF(L1270="","",ROUND(L1270-N(I1270),2))</f>
        <v/>
      </c>
      <c r="N1270" s="18">
        <f>IF(OR(A1270&amp;""="",H1270="تم التسليم",NOT(ISNUMBER(G1270))),"",'الإعدادات'!$B$4-G1270)</f>
        <v/>
      </c>
      <c r="O1270" s="6">
        <f>IF(A1270&amp;""="","",IF(NOT(ISNUMBER(K1270)),"خدمة غير مسعّرة",IF(H1270="تم التسليم",IF(M1270&gt;0,"مسلّم وعليه متبقي",""),IF(N1270="","",IF(H1270="جاهز",IF(N1270&gt;='الإعدادات'!$B$5,"متأخر الاستلام",""),IF(N1270&gt;0,"متأخر الغسيل",""))))))</f>
        <v/>
      </c>
      <c r="P1270" s="18">
        <f>IF(O1270="متأخر الاستلام",COUNTIFS($O$6:$O$1505,"متأخر الاستلام",$N$6:$N$1505,"&gt;"&amp;N1270)+COUNTIFS($O$6:O1270,"متأخر الاستلام",$N$6:N1270,N1270),"")</f>
        <v/>
      </c>
    </row>
    <row r="1271">
      <c r="A1271" s="5" t="n"/>
      <c r="B1271" s="13" t="n"/>
      <c r="C1271" s="5" t="n"/>
      <c r="D1271" s="20" t="n"/>
      <c r="E1271" s="5" t="n"/>
      <c r="F1271" s="14" t="n"/>
      <c r="G1271" s="13" t="n"/>
      <c r="H1271" s="5" t="n"/>
      <c r="I1271" s="17" t="n"/>
      <c r="J1271" s="5" t="n"/>
      <c r="K1271" s="19">
        <f>IF(A1271&amp;""="","",IFERROR(INDEX('الخدمات'!$B$6:$B$55,MATCH(E1271&amp;"",'الخدمات'!$A$6:$A$55,0)),"غير مسعّرة"))</f>
        <v/>
      </c>
      <c r="L1271" s="19">
        <f>IF(ISNUMBER(K1271),ROUND(N(F1271)*K1271,2),"")</f>
        <v/>
      </c>
      <c r="M1271" s="19">
        <f>IF(L1271="","",ROUND(L1271-N(I1271),2))</f>
        <v/>
      </c>
      <c r="N1271" s="18">
        <f>IF(OR(A1271&amp;""="",H1271="تم التسليم",NOT(ISNUMBER(G1271))),"",'الإعدادات'!$B$4-G1271)</f>
        <v/>
      </c>
      <c r="O1271" s="6">
        <f>IF(A1271&amp;""="","",IF(NOT(ISNUMBER(K1271)),"خدمة غير مسعّرة",IF(H1271="تم التسليم",IF(M1271&gt;0,"مسلّم وعليه متبقي",""),IF(N1271="","",IF(H1271="جاهز",IF(N1271&gt;='الإعدادات'!$B$5,"متأخر الاستلام",""),IF(N1271&gt;0,"متأخر الغسيل",""))))))</f>
        <v/>
      </c>
      <c r="P1271" s="18">
        <f>IF(O1271="متأخر الاستلام",COUNTIFS($O$6:$O$1505,"متأخر الاستلام",$N$6:$N$1505,"&gt;"&amp;N1271)+COUNTIFS($O$6:O1271,"متأخر الاستلام",$N$6:N1271,N1271),"")</f>
        <v/>
      </c>
    </row>
    <row r="1272">
      <c r="A1272" s="5" t="n"/>
      <c r="B1272" s="13" t="n"/>
      <c r="C1272" s="5" t="n"/>
      <c r="D1272" s="20" t="n"/>
      <c r="E1272" s="5" t="n"/>
      <c r="F1272" s="14" t="n"/>
      <c r="G1272" s="13" t="n"/>
      <c r="H1272" s="5" t="n"/>
      <c r="I1272" s="17" t="n"/>
      <c r="J1272" s="5" t="n"/>
      <c r="K1272" s="19">
        <f>IF(A1272&amp;""="","",IFERROR(INDEX('الخدمات'!$B$6:$B$55,MATCH(E1272&amp;"",'الخدمات'!$A$6:$A$55,0)),"غير مسعّرة"))</f>
        <v/>
      </c>
      <c r="L1272" s="19">
        <f>IF(ISNUMBER(K1272),ROUND(N(F1272)*K1272,2),"")</f>
        <v/>
      </c>
      <c r="M1272" s="19">
        <f>IF(L1272="","",ROUND(L1272-N(I1272),2))</f>
        <v/>
      </c>
      <c r="N1272" s="18">
        <f>IF(OR(A1272&amp;""="",H1272="تم التسليم",NOT(ISNUMBER(G1272))),"",'الإعدادات'!$B$4-G1272)</f>
        <v/>
      </c>
      <c r="O1272" s="6">
        <f>IF(A1272&amp;""="","",IF(NOT(ISNUMBER(K1272)),"خدمة غير مسعّرة",IF(H1272="تم التسليم",IF(M1272&gt;0,"مسلّم وعليه متبقي",""),IF(N1272="","",IF(H1272="جاهز",IF(N1272&gt;='الإعدادات'!$B$5,"متأخر الاستلام",""),IF(N1272&gt;0,"متأخر الغسيل",""))))))</f>
        <v/>
      </c>
      <c r="P1272" s="18">
        <f>IF(O1272="متأخر الاستلام",COUNTIFS($O$6:$O$1505,"متأخر الاستلام",$N$6:$N$1505,"&gt;"&amp;N1272)+COUNTIFS($O$6:O1272,"متأخر الاستلام",$N$6:N1272,N1272),"")</f>
        <v/>
      </c>
    </row>
    <row r="1273">
      <c r="A1273" s="5" t="n"/>
      <c r="B1273" s="13" t="n"/>
      <c r="C1273" s="5" t="n"/>
      <c r="D1273" s="20" t="n"/>
      <c r="E1273" s="5" t="n"/>
      <c r="F1273" s="14" t="n"/>
      <c r="G1273" s="13" t="n"/>
      <c r="H1273" s="5" t="n"/>
      <c r="I1273" s="17" t="n"/>
      <c r="J1273" s="5" t="n"/>
      <c r="K1273" s="19">
        <f>IF(A1273&amp;""="","",IFERROR(INDEX('الخدمات'!$B$6:$B$55,MATCH(E1273&amp;"",'الخدمات'!$A$6:$A$55,0)),"غير مسعّرة"))</f>
        <v/>
      </c>
      <c r="L1273" s="19">
        <f>IF(ISNUMBER(K1273),ROUND(N(F1273)*K1273,2),"")</f>
        <v/>
      </c>
      <c r="M1273" s="19">
        <f>IF(L1273="","",ROUND(L1273-N(I1273),2))</f>
        <v/>
      </c>
      <c r="N1273" s="18">
        <f>IF(OR(A1273&amp;""="",H1273="تم التسليم",NOT(ISNUMBER(G1273))),"",'الإعدادات'!$B$4-G1273)</f>
        <v/>
      </c>
      <c r="O1273" s="6">
        <f>IF(A1273&amp;""="","",IF(NOT(ISNUMBER(K1273)),"خدمة غير مسعّرة",IF(H1273="تم التسليم",IF(M1273&gt;0,"مسلّم وعليه متبقي",""),IF(N1273="","",IF(H1273="جاهز",IF(N1273&gt;='الإعدادات'!$B$5,"متأخر الاستلام",""),IF(N1273&gt;0,"متأخر الغسيل",""))))))</f>
        <v/>
      </c>
      <c r="P1273" s="18">
        <f>IF(O1273="متأخر الاستلام",COUNTIFS($O$6:$O$1505,"متأخر الاستلام",$N$6:$N$1505,"&gt;"&amp;N1273)+COUNTIFS($O$6:O1273,"متأخر الاستلام",$N$6:N1273,N1273),"")</f>
        <v/>
      </c>
    </row>
    <row r="1274">
      <c r="A1274" s="5" t="n"/>
      <c r="B1274" s="13" t="n"/>
      <c r="C1274" s="5" t="n"/>
      <c r="D1274" s="20" t="n"/>
      <c r="E1274" s="5" t="n"/>
      <c r="F1274" s="14" t="n"/>
      <c r="G1274" s="13" t="n"/>
      <c r="H1274" s="5" t="n"/>
      <c r="I1274" s="17" t="n"/>
      <c r="J1274" s="5" t="n"/>
      <c r="K1274" s="19">
        <f>IF(A1274&amp;""="","",IFERROR(INDEX('الخدمات'!$B$6:$B$55,MATCH(E1274&amp;"",'الخدمات'!$A$6:$A$55,0)),"غير مسعّرة"))</f>
        <v/>
      </c>
      <c r="L1274" s="19">
        <f>IF(ISNUMBER(K1274),ROUND(N(F1274)*K1274,2),"")</f>
        <v/>
      </c>
      <c r="M1274" s="19">
        <f>IF(L1274="","",ROUND(L1274-N(I1274),2))</f>
        <v/>
      </c>
      <c r="N1274" s="18">
        <f>IF(OR(A1274&amp;""="",H1274="تم التسليم",NOT(ISNUMBER(G1274))),"",'الإعدادات'!$B$4-G1274)</f>
        <v/>
      </c>
      <c r="O1274" s="6">
        <f>IF(A1274&amp;""="","",IF(NOT(ISNUMBER(K1274)),"خدمة غير مسعّرة",IF(H1274="تم التسليم",IF(M1274&gt;0,"مسلّم وعليه متبقي",""),IF(N1274="","",IF(H1274="جاهز",IF(N1274&gt;='الإعدادات'!$B$5,"متأخر الاستلام",""),IF(N1274&gt;0,"متأخر الغسيل",""))))))</f>
        <v/>
      </c>
      <c r="P1274" s="18">
        <f>IF(O1274="متأخر الاستلام",COUNTIFS($O$6:$O$1505,"متأخر الاستلام",$N$6:$N$1505,"&gt;"&amp;N1274)+COUNTIFS($O$6:O1274,"متأخر الاستلام",$N$6:N1274,N1274),"")</f>
        <v/>
      </c>
    </row>
    <row r="1275">
      <c r="A1275" s="5" t="n"/>
      <c r="B1275" s="13" t="n"/>
      <c r="C1275" s="5" t="n"/>
      <c r="D1275" s="20" t="n"/>
      <c r="E1275" s="5" t="n"/>
      <c r="F1275" s="14" t="n"/>
      <c r="G1275" s="13" t="n"/>
      <c r="H1275" s="5" t="n"/>
      <c r="I1275" s="17" t="n"/>
      <c r="J1275" s="5" t="n"/>
      <c r="K1275" s="19">
        <f>IF(A1275&amp;""="","",IFERROR(INDEX('الخدمات'!$B$6:$B$55,MATCH(E1275&amp;"",'الخدمات'!$A$6:$A$55,0)),"غير مسعّرة"))</f>
        <v/>
      </c>
      <c r="L1275" s="19">
        <f>IF(ISNUMBER(K1275),ROUND(N(F1275)*K1275,2),"")</f>
        <v/>
      </c>
      <c r="M1275" s="19">
        <f>IF(L1275="","",ROUND(L1275-N(I1275),2))</f>
        <v/>
      </c>
      <c r="N1275" s="18">
        <f>IF(OR(A1275&amp;""="",H1275="تم التسليم",NOT(ISNUMBER(G1275))),"",'الإعدادات'!$B$4-G1275)</f>
        <v/>
      </c>
      <c r="O1275" s="6">
        <f>IF(A1275&amp;""="","",IF(NOT(ISNUMBER(K1275)),"خدمة غير مسعّرة",IF(H1275="تم التسليم",IF(M1275&gt;0,"مسلّم وعليه متبقي",""),IF(N1275="","",IF(H1275="جاهز",IF(N1275&gt;='الإعدادات'!$B$5,"متأخر الاستلام",""),IF(N1275&gt;0,"متأخر الغسيل",""))))))</f>
        <v/>
      </c>
      <c r="P1275" s="18">
        <f>IF(O1275="متأخر الاستلام",COUNTIFS($O$6:$O$1505,"متأخر الاستلام",$N$6:$N$1505,"&gt;"&amp;N1275)+COUNTIFS($O$6:O1275,"متأخر الاستلام",$N$6:N1275,N1275),"")</f>
        <v/>
      </c>
    </row>
    <row r="1276">
      <c r="A1276" s="5" t="n"/>
      <c r="B1276" s="13" t="n"/>
      <c r="C1276" s="5" t="n"/>
      <c r="D1276" s="20" t="n"/>
      <c r="E1276" s="5" t="n"/>
      <c r="F1276" s="14" t="n"/>
      <c r="G1276" s="13" t="n"/>
      <c r="H1276" s="5" t="n"/>
      <c r="I1276" s="17" t="n"/>
      <c r="J1276" s="5" t="n"/>
      <c r="K1276" s="19">
        <f>IF(A1276&amp;""="","",IFERROR(INDEX('الخدمات'!$B$6:$B$55,MATCH(E1276&amp;"",'الخدمات'!$A$6:$A$55,0)),"غير مسعّرة"))</f>
        <v/>
      </c>
      <c r="L1276" s="19">
        <f>IF(ISNUMBER(K1276),ROUND(N(F1276)*K1276,2),"")</f>
        <v/>
      </c>
      <c r="M1276" s="19">
        <f>IF(L1276="","",ROUND(L1276-N(I1276),2))</f>
        <v/>
      </c>
      <c r="N1276" s="18">
        <f>IF(OR(A1276&amp;""="",H1276="تم التسليم",NOT(ISNUMBER(G1276))),"",'الإعدادات'!$B$4-G1276)</f>
        <v/>
      </c>
      <c r="O1276" s="6">
        <f>IF(A1276&amp;""="","",IF(NOT(ISNUMBER(K1276)),"خدمة غير مسعّرة",IF(H1276="تم التسليم",IF(M1276&gt;0,"مسلّم وعليه متبقي",""),IF(N1276="","",IF(H1276="جاهز",IF(N1276&gt;='الإعدادات'!$B$5,"متأخر الاستلام",""),IF(N1276&gt;0,"متأخر الغسيل",""))))))</f>
        <v/>
      </c>
      <c r="P1276" s="18">
        <f>IF(O1276="متأخر الاستلام",COUNTIFS($O$6:$O$1505,"متأخر الاستلام",$N$6:$N$1505,"&gt;"&amp;N1276)+COUNTIFS($O$6:O1276,"متأخر الاستلام",$N$6:N1276,N1276),"")</f>
        <v/>
      </c>
    </row>
    <row r="1277">
      <c r="A1277" s="5" t="n"/>
      <c r="B1277" s="13" t="n"/>
      <c r="C1277" s="5" t="n"/>
      <c r="D1277" s="20" t="n"/>
      <c r="E1277" s="5" t="n"/>
      <c r="F1277" s="14" t="n"/>
      <c r="G1277" s="13" t="n"/>
      <c r="H1277" s="5" t="n"/>
      <c r="I1277" s="17" t="n"/>
      <c r="J1277" s="5" t="n"/>
      <c r="K1277" s="19">
        <f>IF(A1277&amp;""="","",IFERROR(INDEX('الخدمات'!$B$6:$B$55,MATCH(E1277&amp;"",'الخدمات'!$A$6:$A$55,0)),"غير مسعّرة"))</f>
        <v/>
      </c>
      <c r="L1277" s="19">
        <f>IF(ISNUMBER(K1277),ROUND(N(F1277)*K1277,2),"")</f>
        <v/>
      </c>
      <c r="M1277" s="19">
        <f>IF(L1277="","",ROUND(L1277-N(I1277),2))</f>
        <v/>
      </c>
      <c r="N1277" s="18">
        <f>IF(OR(A1277&amp;""="",H1277="تم التسليم",NOT(ISNUMBER(G1277))),"",'الإعدادات'!$B$4-G1277)</f>
        <v/>
      </c>
      <c r="O1277" s="6">
        <f>IF(A1277&amp;""="","",IF(NOT(ISNUMBER(K1277)),"خدمة غير مسعّرة",IF(H1277="تم التسليم",IF(M1277&gt;0,"مسلّم وعليه متبقي",""),IF(N1277="","",IF(H1277="جاهز",IF(N1277&gt;='الإعدادات'!$B$5,"متأخر الاستلام",""),IF(N1277&gt;0,"متأخر الغسيل",""))))))</f>
        <v/>
      </c>
      <c r="P1277" s="18">
        <f>IF(O1277="متأخر الاستلام",COUNTIFS($O$6:$O$1505,"متأخر الاستلام",$N$6:$N$1505,"&gt;"&amp;N1277)+COUNTIFS($O$6:O1277,"متأخر الاستلام",$N$6:N1277,N1277),"")</f>
        <v/>
      </c>
    </row>
    <row r="1278">
      <c r="A1278" s="5" t="n"/>
      <c r="B1278" s="13" t="n"/>
      <c r="C1278" s="5" t="n"/>
      <c r="D1278" s="20" t="n"/>
      <c r="E1278" s="5" t="n"/>
      <c r="F1278" s="14" t="n"/>
      <c r="G1278" s="13" t="n"/>
      <c r="H1278" s="5" t="n"/>
      <c r="I1278" s="17" t="n"/>
      <c r="J1278" s="5" t="n"/>
      <c r="K1278" s="19">
        <f>IF(A1278&amp;""="","",IFERROR(INDEX('الخدمات'!$B$6:$B$55,MATCH(E1278&amp;"",'الخدمات'!$A$6:$A$55,0)),"غير مسعّرة"))</f>
        <v/>
      </c>
      <c r="L1278" s="19">
        <f>IF(ISNUMBER(K1278),ROUND(N(F1278)*K1278,2),"")</f>
        <v/>
      </c>
      <c r="M1278" s="19">
        <f>IF(L1278="","",ROUND(L1278-N(I1278),2))</f>
        <v/>
      </c>
      <c r="N1278" s="18">
        <f>IF(OR(A1278&amp;""="",H1278="تم التسليم",NOT(ISNUMBER(G1278))),"",'الإعدادات'!$B$4-G1278)</f>
        <v/>
      </c>
      <c r="O1278" s="6">
        <f>IF(A1278&amp;""="","",IF(NOT(ISNUMBER(K1278)),"خدمة غير مسعّرة",IF(H1278="تم التسليم",IF(M1278&gt;0,"مسلّم وعليه متبقي",""),IF(N1278="","",IF(H1278="جاهز",IF(N1278&gt;='الإعدادات'!$B$5,"متأخر الاستلام",""),IF(N1278&gt;0,"متأخر الغسيل",""))))))</f>
        <v/>
      </c>
      <c r="P1278" s="18">
        <f>IF(O1278="متأخر الاستلام",COUNTIFS($O$6:$O$1505,"متأخر الاستلام",$N$6:$N$1505,"&gt;"&amp;N1278)+COUNTIFS($O$6:O1278,"متأخر الاستلام",$N$6:N1278,N1278),"")</f>
        <v/>
      </c>
    </row>
    <row r="1279">
      <c r="A1279" s="5" t="n"/>
      <c r="B1279" s="13" t="n"/>
      <c r="C1279" s="5" t="n"/>
      <c r="D1279" s="20" t="n"/>
      <c r="E1279" s="5" t="n"/>
      <c r="F1279" s="14" t="n"/>
      <c r="G1279" s="13" t="n"/>
      <c r="H1279" s="5" t="n"/>
      <c r="I1279" s="17" t="n"/>
      <c r="J1279" s="5" t="n"/>
      <c r="K1279" s="19">
        <f>IF(A1279&amp;""="","",IFERROR(INDEX('الخدمات'!$B$6:$B$55,MATCH(E1279&amp;"",'الخدمات'!$A$6:$A$55,0)),"غير مسعّرة"))</f>
        <v/>
      </c>
      <c r="L1279" s="19">
        <f>IF(ISNUMBER(K1279),ROUND(N(F1279)*K1279,2),"")</f>
        <v/>
      </c>
      <c r="M1279" s="19">
        <f>IF(L1279="","",ROUND(L1279-N(I1279),2))</f>
        <v/>
      </c>
      <c r="N1279" s="18">
        <f>IF(OR(A1279&amp;""="",H1279="تم التسليم",NOT(ISNUMBER(G1279))),"",'الإعدادات'!$B$4-G1279)</f>
        <v/>
      </c>
      <c r="O1279" s="6">
        <f>IF(A1279&amp;""="","",IF(NOT(ISNUMBER(K1279)),"خدمة غير مسعّرة",IF(H1279="تم التسليم",IF(M1279&gt;0,"مسلّم وعليه متبقي",""),IF(N1279="","",IF(H1279="جاهز",IF(N1279&gt;='الإعدادات'!$B$5,"متأخر الاستلام",""),IF(N1279&gt;0,"متأخر الغسيل",""))))))</f>
        <v/>
      </c>
      <c r="P1279" s="18">
        <f>IF(O1279="متأخر الاستلام",COUNTIFS($O$6:$O$1505,"متأخر الاستلام",$N$6:$N$1505,"&gt;"&amp;N1279)+COUNTIFS($O$6:O1279,"متأخر الاستلام",$N$6:N1279,N1279),"")</f>
        <v/>
      </c>
    </row>
    <row r="1280">
      <c r="A1280" s="5" t="n"/>
      <c r="B1280" s="13" t="n"/>
      <c r="C1280" s="5" t="n"/>
      <c r="D1280" s="20" t="n"/>
      <c r="E1280" s="5" t="n"/>
      <c r="F1280" s="14" t="n"/>
      <c r="G1280" s="13" t="n"/>
      <c r="H1280" s="5" t="n"/>
      <c r="I1280" s="17" t="n"/>
      <c r="J1280" s="5" t="n"/>
      <c r="K1280" s="19">
        <f>IF(A1280&amp;""="","",IFERROR(INDEX('الخدمات'!$B$6:$B$55,MATCH(E1280&amp;"",'الخدمات'!$A$6:$A$55,0)),"غير مسعّرة"))</f>
        <v/>
      </c>
      <c r="L1280" s="19">
        <f>IF(ISNUMBER(K1280),ROUND(N(F1280)*K1280,2),"")</f>
        <v/>
      </c>
      <c r="M1280" s="19">
        <f>IF(L1280="","",ROUND(L1280-N(I1280),2))</f>
        <v/>
      </c>
      <c r="N1280" s="18">
        <f>IF(OR(A1280&amp;""="",H1280="تم التسليم",NOT(ISNUMBER(G1280))),"",'الإعدادات'!$B$4-G1280)</f>
        <v/>
      </c>
      <c r="O1280" s="6">
        <f>IF(A1280&amp;""="","",IF(NOT(ISNUMBER(K1280)),"خدمة غير مسعّرة",IF(H1280="تم التسليم",IF(M1280&gt;0,"مسلّم وعليه متبقي",""),IF(N1280="","",IF(H1280="جاهز",IF(N1280&gt;='الإعدادات'!$B$5,"متأخر الاستلام",""),IF(N1280&gt;0,"متأخر الغسيل",""))))))</f>
        <v/>
      </c>
      <c r="P1280" s="18">
        <f>IF(O1280="متأخر الاستلام",COUNTIFS($O$6:$O$1505,"متأخر الاستلام",$N$6:$N$1505,"&gt;"&amp;N1280)+COUNTIFS($O$6:O1280,"متأخر الاستلام",$N$6:N1280,N1280),"")</f>
        <v/>
      </c>
    </row>
    <row r="1281">
      <c r="A1281" s="5" t="n"/>
      <c r="B1281" s="13" t="n"/>
      <c r="C1281" s="5" t="n"/>
      <c r="D1281" s="20" t="n"/>
      <c r="E1281" s="5" t="n"/>
      <c r="F1281" s="14" t="n"/>
      <c r="G1281" s="13" t="n"/>
      <c r="H1281" s="5" t="n"/>
      <c r="I1281" s="17" t="n"/>
      <c r="J1281" s="5" t="n"/>
      <c r="K1281" s="19">
        <f>IF(A1281&amp;""="","",IFERROR(INDEX('الخدمات'!$B$6:$B$55,MATCH(E1281&amp;"",'الخدمات'!$A$6:$A$55,0)),"غير مسعّرة"))</f>
        <v/>
      </c>
      <c r="L1281" s="19">
        <f>IF(ISNUMBER(K1281),ROUND(N(F1281)*K1281,2),"")</f>
        <v/>
      </c>
      <c r="M1281" s="19">
        <f>IF(L1281="","",ROUND(L1281-N(I1281),2))</f>
        <v/>
      </c>
      <c r="N1281" s="18">
        <f>IF(OR(A1281&amp;""="",H1281="تم التسليم",NOT(ISNUMBER(G1281))),"",'الإعدادات'!$B$4-G1281)</f>
        <v/>
      </c>
      <c r="O1281" s="6">
        <f>IF(A1281&amp;""="","",IF(NOT(ISNUMBER(K1281)),"خدمة غير مسعّرة",IF(H1281="تم التسليم",IF(M1281&gt;0,"مسلّم وعليه متبقي",""),IF(N1281="","",IF(H1281="جاهز",IF(N1281&gt;='الإعدادات'!$B$5,"متأخر الاستلام",""),IF(N1281&gt;0,"متأخر الغسيل",""))))))</f>
        <v/>
      </c>
      <c r="P1281" s="18">
        <f>IF(O1281="متأخر الاستلام",COUNTIFS($O$6:$O$1505,"متأخر الاستلام",$N$6:$N$1505,"&gt;"&amp;N1281)+COUNTIFS($O$6:O1281,"متأخر الاستلام",$N$6:N1281,N1281),"")</f>
        <v/>
      </c>
    </row>
    <row r="1282">
      <c r="A1282" s="5" t="n"/>
      <c r="B1282" s="13" t="n"/>
      <c r="C1282" s="5" t="n"/>
      <c r="D1282" s="20" t="n"/>
      <c r="E1282" s="5" t="n"/>
      <c r="F1282" s="14" t="n"/>
      <c r="G1282" s="13" t="n"/>
      <c r="H1282" s="5" t="n"/>
      <c r="I1282" s="17" t="n"/>
      <c r="J1282" s="5" t="n"/>
      <c r="K1282" s="19">
        <f>IF(A1282&amp;""="","",IFERROR(INDEX('الخدمات'!$B$6:$B$55,MATCH(E1282&amp;"",'الخدمات'!$A$6:$A$55,0)),"غير مسعّرة"))</f>
        <v/>
      </c>
      <c r="L1282" s="19">
        <f>IF(ISNUMBER(K1282),ROUND(N(F1282)*K1282,2),"")</f>
        <v/>
      </c>
      <c r="M1282" s="19">
        <f>IF(L1282="","",ROUND(L1282-N(I1282),2))</f>
        <v/>
      </c>
      <c r="N1282" s="18">
        <f>IF(OR(A1282&amp;""="",H1282="تم التسليم",NOT(ISNUMBER(G1282))),"",'الإعدادات'!$B$4-G1282)</f>
        <v/>
      </c>
      <c r="O1282" s="6">
        <f>IF(A1282&amp;""="","",IF(NOT(ISNUMBER(K1282)),"خدمة غير مسعّرة",IF(H1282="تم التسليم",IF(M1282&gt;0,"مسلّم وعليه متبقي",""),IF(N1282="","",IF(H1282="جاهز",IF(N1282&gt;='الإعدادات'!$B$5,"متأخر الاستلام",""),IF(N1282&gt;0,"متأخر الغسيل",""))))))</f>
        <v/>
      </c>
      <c r="P1282" s="18">
        <f>IF(O1282="متأخر الاستلام",COUNTIFS($O$6:$O$1505,"متأخر الاستلام",$N$6:$N$1505,"&gt;"&amp;N1282)+COUNTIFS($O$6:O1282,"متأخر الاستلام",$N$6:N1282,N1282),"")</f>
        <v/>
      </c>
    </row>
    <row r="1283">
      <c r="A1283" s="5" t="n"/>
      <c r="B1283" s="13" t="n"/>
      <c r="C1283" s="5" t="n"/>
      <c r="D1283" s="20" t="n"/>
      <c r="E1283" s="5" t="n"/>
      <c r="F1283" s="14" t="n"/>
      <c r="G1283" s="13" t="n"/>
      <c r="H1283" s="5" t="n"/>
      <c r="I1283" s="17" t="n"/>
      <c r="J1283" s="5" t="n"/>
      <c r="K1283" s="19">
        <f>IF(A1283&amp;""="","",IFERROR(INDEX('الخدمات'!$B$6:$B$55,MATCH(E1283&amp;"",'الخدمات'!$A$6:$A$55,0)),"غير مسعّرة"))</f>
        <v/>
      </c>
      <c r="L1283" s="19">
        <f>IF(ISNUMBER(K1283),ROUND(N(F1283)*K1283,2),"")</f>
        <v/>
      </c>
      <c r="M1283" s="19">
        <f>IF(L1283="","",ROUND(L1283-N(I1283),2))</f>
        <v/>
      </c>
      <c r="N1283" s="18">
        <f>IF(OR(A1283&amp;""="",H1283="تم التسليم",NOT(ISNUMBER(G1283))),"",'الإعدادات'!$B$4-G1283)</f>
        <v/>
      </c>
      <c r="O1283" s="6">
        <f>IF(A1283&amp;""="","",IF(NOT(ISNUMBER(K1283)),"خدمة غير مسعّرة",IF(H1283="تم التسليم",IF(M1283&gt;0,"مسلّم وعليه متبقي",""),IF(N1283="","",IF(H1283="جاهز",IF(N1283&gt;='الإعدادات'!$B$5,"متأخر الاستلام",""),IF(N1283&gt;0,"متأخر الغسيل",""))))))</f>
        <v/>
      </c>
      <c r="P1283" s="18">
        <f>IF(O1283="متأخر الاستلام",COUNTIFS($O$6:$O$1505,"متأخر الاستلام",$N$6:$N$1505,"&gt;"&amp;N1283)+COUNTIFS($O$6:O1283,"متأخر الاستلام",$N$6:N1283,N1283),"")</f>
        <v/>
      </c>
    </row>
    <row r="1284">
      <c r="A1284" s="5" t="n"/>
      <c r="B1284" s="13" t="n"/>
      <c r="C1284" s="5" t="n"/>
      <c r="D1284" s="20" t="n"/>
      <c r="E1284" s="5" t="n"/>
      <c r="F1284" s="14" t="n"/>
      <c r="G1284" s="13" t="n"/>
      <c r="H1284" s="5" t="n"/>
      <c r="I1284" s="17" t="n"/>
      <c r="J1284" s="5" t="n"/>
      <c r="K1284" s="19">
        <f>IF(A1284&amp;""="","",IFERROR(INDEX('الخدمات'!$B$6:$B$55,MATCH(E1284&amp;"",'الخدمات'!$A$6:$A$55,0)),"غير مسعّرة"))</f>
        <v/>
      </c>
      <c r="L1284" s="19">
        <f>IF(ISNUMBER(K1284),ROUND(N(F1284)*K1284,2),"")</f>
        <v/>
      </c>
      <c r="M1284" s="19">
        <f>IF(L1284="","",ROUND(L1284-N(I1284),2))</f>
        <v/>
      </c>
      <c r="N1284" s="18">
        <f>IF(OR(A1284&amp;""="",H1284="تم التسليم",NOT(ISNUMBER(G1284))),"",'الإعدادات'!$B$4-G1284)</f>
        <v/>
      </c>
      <c r="O1284" s="6">
        <f>IF(A1284&amp;""="","",IF(NOT(ISNUMBER(K1284)),"خدمة غير مسعّرة",IF(H1284="تم التسليم",IF(M1284&gt;0,"مسلّم وعليه متبقي",""),IF(N1284="","",IF(H1284="جاهز",IF(N1284&gt;='الإعدادات'!$B$5,"متأخر الاستلام",""),IF(N1284&gt;0,"متأخر الغسيل",""))))))</f>
        <v/>
      </c>
      <c r="P1284" s="18">
        <f>IF(O1284="متأخر الاستلام",COUNTIFS($O$6:$O$1505,"متأخر الاستلام",$N$6:$N$1505,"&gt;"&amp;N1284)+COUNTIFS($O$6:O1284,"متأخر الاستلام",$N$6:N1284,N1284),"")</f>
        <v/>
      </c>
    </row>
    <row r="1285">
      <c r="A1285" s="5" t="n"/>
      <c r="B1285" s="13" t="n"/>
      <c r="C1285" s="5" t="n"/>
      <c r="D1285" s="20" t="n"/>
      <c r="E1285" s="5" t="n"/>
      <c r="F1285" s="14" t="n"/>
      <c r="G1285" s="13" t="n"/>
      <c r="H1285" s="5" t="n"/>
      <c r="I1285" s="17" t="n"/>
      <c r="J1285" s="5" t="n"/>
      <c r="K1285" s="19">
        <f>IF(A1285&amp;""="","",IFERROR(INDEX('الخدمات'!$B$6:$B$55,MATCH(E1285&amp;"",'الخدمات'!$A$6:$A$55,0)),"غير مسعّرة"))</f>
        <v/>
      </c>
      <c r="L1285" s="19">
        <f>IF(ISNUMBER(K1285),ROUND(N(F1285)*K1285,2),"")</f>
        <v/>
      </c>
      <c r="M1285" s="19">
        <f>IF(L1285="","",ROUND(L1285-N(I1285),2))</f>
        <v/>
      </c>
      <c r="N1285" s="18">
        <f>IF(OR(A1285&amp;""="",H1285="تم التسليم",NOT(ISNUMBER(G1285))),"",'الإعدادات'!$B$4-G1285)</f>
        <v/>
      </c>
      <c r="O1285" s="6">
        <f>IF(A1285&amp;""="","",IF(NOT(ISNUMBER(K1285)),"خدمة غير مسعّرة",IF(H1285="تم التسليم",IF(M1285&gt;0,"مسلّم وعليه متبقي",""),IF(N1285="","",IF(H1285="جاهز",IF(N1285&gt;='الإعدادات'!$B$5,"متأخر الاستلام",""),IF(N1285&gt;0,"متأخر الغسيل",""))))))</f>
        <v/>
      </c>
      <c r="P1285" s="18">
        <f>IF(O1285="متأخر الاستلام",COUNTIFS($O$6:$O$1505,"متأخر الاستلام",$N$6:$N$1505,"&gt;"&amp;N1285)+COUNTIFS($O$6:O1285,"متأخر الاستلام",$N$6:N1285,N1285),"")</f>
        <v/>
      </c>
    </row>
    <row r="1286">
      <c r="A1286" s="5" t="n"/>
      <c r="B1286" s="13" t="n"/>
      <c r="C1286" s="5" t="n"/>
      <c r="D1286" s="20" t="n"/>
      <c r="E1286" s="5" t="n"/>
      <c r="F1286" s="14" t="n"/>
      <c r="G1286" s="13" t="n"/>
      <c r="H1286" s="5" t="n"/>
      <c r="I1286" s="17" t="n"/>
      <c r="J1286" s="5" t="n"/>
      <c r="K1286" s="19">
        <f>IF(A1286&amp;""="","",IFERROR(INDEX('الخدمات'!$B$6:$B$55,MATCH(E1286&amp;"",'الخدمات'!$A$6:$A$55,0)),"غير مسعّرة"))</f>
        <v/>
      </c>
      <c r="L1286" s="19">
        <f>IF(ISNUMBER(K1286),ROUND(N(F1286)*K1286,2),"")</f>
        <v/>
      </c>
      <c r="M1286" s="19">
        <f>IF(L1286="","",ROUND(L1286-N(I1286),2))</f>
        <v/>
      </c>
      <c r="N1286" s="18">
        <f>IF(OR(A1286&amp;""="",H1286="تم التسليم",NOT(ISNUMBER(G1286))),"",'الإعدادات'!$B$4-G1286)</f>
        <v/>
      </c>
      <c r="O1286" s="6">
        <f>IF(A1286&amp;""="","",IF(NOT(ISNUMBER(K1286)),"خدمة غير مسعّرة",IF(H1286="تم التسليم",IF(M1286&gt;0,"مسلّم وعليه متبقي",""),IF(N1286="","",IF(H1286="جاهز",IF(N1286&gt;='الإعدادات'!$B$5,"متأخر الاستلام",""),IF(N1286&gt;0,"متأخر الغسيل",""))))))</f>
        <v/>
      </c>
      <c r="P1286" s="18">
        <f>IF(O1286="متأخر الاستلام",COUNTIFS($O$6:$O$1505,"متأخر الاستلام",$N$6:$N$1505,"&gt;"&amp;N1286)+COUNTIFS($O$6:O1286,"متأخر الاستلام",$N$6:N1286,N1286),"")</f>
        <v/>
      </c>
    </row>
    <row r="1287">
      <c r="A1287" s="5" t="n"/>
      <c r="B1287" s="13" t="n"/>
      <c r="C1287" s="5" t="n"/>
      <c r="D1287" s="20" t="n"/>
      <c r="E1287" s="5" t="n"/>
      <c r="F1287" s="14" t="n"/>
      <c r="G1287" s="13" t="n"/>
      <c r="H1287" s="5" t="n"/>
      <c r="I1287" s="17" t="n"/>
      <c r="J1287" s="5" t="n"/>
      <c r="K1287" s="19">
        <f>IF(A1287&amp;""="","",IFERROR(INDEX('الخدمات'!$B$6:$B$55,MATCH(E1287&amp;"",'الخدمات'!$A$6:$A$55,0)),"غير مسعّرة"))</f>
        <v/>
      </c>
      <c r="L1287" s="19">
        <f>IF(ISNUMBER(K1287),ROUND(N(F1287)*K1287,2),"")</f>
        <v/>
      </c>
      <c r="M1287" s="19">
        <f>IF(L1287="","",ROUND(L1287-N(I1287),2))</f>
        <v/>
      </c>
      <c r="N1287" s="18">
        <f>IF(OR(A1287&amp;""="",H1287="تم التسليم",NOT(ISNUMBER(G1287))),"",'الإعدادات'!$B$4-G1287)</f>
        <v/>
      </c>
      <c r="O1287" s="6">
        <f>IF(A1287&amp;""="","",IF(NOT(ISNUMBER(K1287)),"خدمة غير مسعّرة",IF(H1287="تم التسليم",IF(M1287&gt;0,"مسلّم وعليه متبقي",""),IF(N1287="","",IF(H1287="جاهز",IF(N1287&gt;='الإعدادات'!$B$5,"متأخر الاستلام",""),IF(N1287&gt;0,"متأخر الغسيل",""))))))</f>
        <v/>
      </c>
      <c r="P1287" s="18">
        <f>IF(O1287="متأخر الاستلام",COUNTIFS($O$6:$O$1505,"متأخر الاستلام",$N$6:$N$1505,"&gt;"&amp;N1287)+COUNTIFS($O$6:O1287,"متأخر الاستلام",$N$6:N1287,N1287),"")</f>
        <v/>
      </c>
    </row>
    <row r="1288">
      <c r="A1288" s="5" t="n"/>
      <c r="B1288" s="13" t="n"/>
      <c r="C1288" s="5" t="n"/>
      <c r="D1288" s="20" t="n"/>
      <c r="E1288" s="5" t="n"/>
      <c r="F1288" s="14" t="n"/>
      <c r="G1288" s="13" t="n"/>
      <c r="H1288" s="5" t="n"/>
      <c r="I1288" s="17" t="n"/>
      <c r="J1288" s="5" t="n"/>
      <c r="K1288" s="19">
        <f>IF(A1288&amp;""="","",IFERROR(INDEX('الخدمات'!$B$6:$B$55,MATCH(E1288&amp;"",'الخدمات'!$A$6:$A$55,0)),"غير مسعّرة"))</f>
        <v/>
      </c>
      <c r="L1288" s="19">
        <f>IF(ISNUMBER(K1288),ROUND(N(F1288)*K1288,2),"")</f>
        <v/>
      </c>
      <c r="M1288" s="19">
        <f>IF(L1288="","",ROUND(L1288-N(I1288),2))</f>
        <v/>
      </c>
      <c r="N1288" s="18">
        <f>IF(OR(A1288&amp;""="",H1288="تم التسليم",NOT(ISNUMBER(G1288))),"",'الإعدادات'!$B$4-G1288)</f>
        <v/>
      </c>
      <c r="O1288" s="6">
        <f>IF(A1288&amp;""="","",IF(NOT(ISNUMBER(K1288)),"خدمة غير مسعّرة",IF(H1288="تم التسليم",IF(M1288&gt;0,"مسلّم وعليه متبقي",""),IF(N1288="","",IF(H1288="جاهز",IF(N1288&gt;='الإعدادات'!$B$5,"متأخر الاستلام",""),IF(N1288&gt;0,"متأخر الغسيل",""))))))</f>
        <v/>
      </c>
      <c r="P1288" s="18">
        <f>IF(O1288="متأخر الاستلام",COUNTIFS($O$6:$O$1505,"متأخر الاستلام",$N$6:$N$1505,"&gt;"&amp;N1288)+COUNTIFS($O$6:O1288,"متأخر الاستلام",$N$6:N1288,N1288),"")</f>
        <v/>
      </c>
    </row>
    <row r="1289">
      <c r="A1289" s="5" t="n"/>
      <c r="B1289" s="13" t="n"/>
      <c r="C1289" s="5" t="n"/>
      <c r="D1289" s="20" t="n"/>
      <c r="E1289" s="5" t="n"/>
      <c r="F1289" s="14" t="n"/>
      <c r="G1289" s="13" t="n"/>
      <c r="H1289" s="5" t="n"/>
      <c r="I1289" s="17" t="n"/>
      <c r="J1289" s="5" t="n"/>
      <c r="K1289" s="19">
        <f>IF(A1289&amp;""="","",IFERROR(INDEX('الخدمات'!$B$6:$B$55,MATCH(E1289&amp;"",'الخدمات'!$A$6:$A$55,0)),"غير مسعّرة"))</f>
        <v/>
      </c>
      <c r="L1289" s="19">
        <f>IF(ISNUMBER(K1289),ROUND(N(F1289)*K1289,2),"")</f>
        <v/>
      </c>
      <c r="M1289" s="19">
        <f>IF(L1289="","",ROUND(L1289-N(I1289),2))</f>
        <v/>
      </c>
      <c r="N1289" s="18">
        <f>IF(OR(A1289&amp;""="",H1289="تم التسليم",NOT(ISNUMBER(G1289))),"",'الإعدادات'!$B$4-G1289)</f>
        <v/>
      </c>
      <c r="O1289" s="6">
        <f>IF(A1289&amp;""="","",IF(NOT(ISNUMBER(K1289)),"خدمة غير مسعّرة",IF(H1289="تم التسليم",IF(M1289&gt;0,"مسلّم وعليه متبقي",""),IF(N1289="","",IF(H1289="جاهز",IF(N1289&gt;='الإعدادات'!$B$5,"متأخر الاستلام",""),IF(N1289&gt;0,"متأخر الغسيل",""))))))</f>
        <v/>
      </c>
      <c r="P1289" s="18">
        <f>IF(O1289="متأخر الاستلام",COUNTIFS($O$6:$O$1505,"متأخر الاستلام",$N$6:$N$1505,"&gt;"&amp;N1289)+COUNTIFS($O$6:O1289,"متأخر الاستلام",$N$6:N1289,N1289),"")</f>
        <v/>
      </c>
    </row>
    <row r="1290">
      <c r="A1290" s="5" t="n"/>
      <c r="B1290" s="13" t="n"/>
      <c r="C1290" s="5" t="n"/>
      <c r="D1290" s="20" t="n"/>
      <c r="E1290" s="5" t="n"/>
      <c r="F1290" s="14" t="n"/>
      <c r="G1290" s="13" t="n"/>
      <c r="H1290" s="5" t="n"/>
      <c r="I1290" s="17" t="n"/>
      <c r="J1290" s="5" t="n"/>
      <c r="K1290" s="19">
        <f>IF(A1290&amp;""="","",IFERROR(INDEX('الخدمات'!$B$6:$B$55,MATCH(E1290&amp;"",'الخدمات'!$A$6:$A$55,0)),"غير مسعّرة"))</f>
        <v/>
      </c>
      <c r="L1290" s="19">
        <f>IF(ISNUMBER(K1290),ROUND(N(F1290)*K1290,2),"")</f>
        <v/>
      </c>
      <c r="M1290" s="19">
        <f>IF(L1290="","",ROUND(L1290-N(I1290),2))</f>
        <v/>
      </c>
      <c r="N1290" s="18">
        <f>IF(OR(A1290&amp;""="",H1290="تم التسليم",NOT(ISNUMBER(G1290))),"",'الإعدادات'!$B$4-G1290)</f>
        <v/>
      </c>
      <c r="O1290" s="6">
        <f>IF(A1290&amp;""="","",IF(NOT(ISNUMBER(K1290)),"خدمة غير مسعّرة",IF(H1290="تم التسليم",IF(M1290&gt;0,"مسلّم وعليه متبقي",""),IF(N1290="","",IF(H1290="جاهز",IF(N1290&gt;='الإعدادات'!$B$5,"متأخر الاستلام",""),IF(N1290&gt;0,"متأخر الغسيل",""))))))</f>
        <v/>
      </c>
      <c r="P1290" s="18">
        <f>IF(O1290="متأخر الاستلام",COUNTIFS($O$6:$O$1505,"متأخر الاستلام",$N$6:$N$1505,"&gt;"&amp;N1290)+COUNTIFS($O$6:O1290,"متأخر الاستلام",$N$6:N1290,N1290),"")</f>
        <v/>
      </c>
    </row>
    <row r="1291">
      <c r="A1291" s="5" t="n"/>
      <c r="B1291" s="13" t="n"/>
      <c r="C1291" s="5" t="n"/>
      <c r="D1291" s="20" t="n"/>
      <c r="E1291" s="5" t="n"/>
      <c r="F1291" s="14" t="n"/>
      <c r="G1291" s="13" t="n"/>
      <c r="H1291" s="5" t="n"/>
      <c r="I1291" s="17" t="n"/>
      <c r="J1291" s="5" t="n"/>
      <c r="K1291" s="19">
        <f>IF(A1291&amp;""="","",IFERROR(INDEX('الخدمات'!$B$6:$B$55,MATCH(E1291&amp;"",'الخدمات'!$A$6:$A$55,0)),"غير مسعّرة"))</f>
        <v/>
      </c>
      <c r="L1291" s="19">
        <f>IF(ISNUMBER(K1291),ROUND(N(F1291)*K1291,2),"")</f>
        <v/>
      </c>
      <c r="M1291" s="19">
        <f>IF(L1291="","",ROUND(L1291-N(I1291),2))</f>
        <v/>
      </c>
      <c r="N1291" s="18">
        <f>IF(OR(A1291&amp;""="",H1291="تم التسليم",NOT(ISNUMBER(G1291))),"",'الإعدادات'!$B$4-G1291)</f>
        <v/>
      </c>
      <c r="O1291" s="6">
        <f>IF(A1291&amp;""="","",IF(NOT(ISNUMBER(K1291)),"خدمة غير مسعّرة",IF(H1291="تم التسليم",IF(M1291&gt;0,"مسلّم وعليه متبقي",""),IF(N1291="","",IF(H1291="جاهز",IF(N1291&gt;='الإعدادات'!$B$5,"متأخر الاستلام",""),IF(N1291&gt;0,"متأخر الغسيل",""))))))</f>
        <v/>
      </c>
      <c r="P1291" s="18">
        <f>IF(O1291="متأخر الاستلام",COUNTIFS($O$6:$O$1505,"متأخر الاستلام",$N$6:$N$1505,"&gt;"&amp;N1291)+COUNTIFS($O$6:O1291,"متأخر الاستلام",$N$6:N1291,N1291),"")</f>
        <v/>
      </c>
    </row>
    <row r="1292">
      <c r="A1292" s="5" t="n"/>
      <c r="B1292" s="13" t="n"/>
      <c r="C1292" s="5" t="n"/>
      <c r="D1292" s="20" t="n"/>
      <c r="E1292" s="5" t="n"/>
      <c r="F1292" s="14" t="n"/>
      <c r="G1292" s="13" t="n"/>
      <c r="H1292" s="5" t="n"/>
      <c r="I1292" s="17" t="n"/>
      <c r="J1292" s="5" t="n"/>
      <c r="K1292" s="19">
        <f>IF(A1292&amp;""="","",IFERROR(INDEX('الخدمات'!$B$6:$B$55,MATCH(E1292&amp;"",'الخدمات'!$A$6:$A$55,0)),"غير مسعّرة"))</f>
        <v/>
      </c>
      <c r="L1292" s="19">
        <f>IF(ISNUMBER(K1292),ROUND(N(F1292)*K1292,2),"")</f>
        <v/>
      </c>
      <c r="M1292" s="19">
        <f>IF(L1292="","",ROUND(L1292-N(I1292),2))</f>
        <v/>
      </c>
      <c r="N1292" s="18">
        <f>IF(OR(A1292&amp;""="",H1292="تم التسليم",NOT(ISNUMBER(G1292))),"",'الإعدادات'!$B$4-G1292)</f>
        <v/>
      </c>
      <c r="O1292" s="6">
        <f>IF(A1292&amp;""="","",IF(NOT(ISNUMBER(K1292)),"خدمة غير مسعّرة",IF(H1292="تم التسليم",IF(M1292&gt;0,"مسلّم وعليه متبقي",""),IF(N1292="","",IF(H1292="جاهز",IF(N1292&gt;='الإعدادات'!$B$5,"متأخر الاستلام",""),IF(N1292&gt;0,"متأخر الغسيل",""))))))</f>
        <v/>
      </c>
      <c r="P1292" s="18">
        <f>IF(O1292="متأخر الاستلام",COUNTIFS($O$6:$O$1505,"متأخر الاستلام",$N$6:$N$1505,"&gt;"&amp;N1292)+COUNTIFS($O$6:O1292,"متأخر الاستلام",$N$6:N1292,N1292),"")</f>
        <v/>
      </c>
    </row>
    <row r="1293">
      <c r="A1293" s="5" t="n"/>
      <c r="B1293" s="13" t="n"/>
      <c r="C1293" s="5" t="n"/>
      <c r="D1293" s="20" t="n"/>
      <c r="E1293" s="5" t="n"/>
      <c r="F1293" s="14" t="n"/>
      <c r="G1293" s="13" t="n"/>
      <c r="H1293" s="5" t="n"/>
      <c r="I1293" s="17" t="n"/>
      <c r="J1293" s="5" t="n"/>
      <c r="K1293" s="19">
        <f>IF(A1293&amp;""="","",IFERROR(INDEX('الخدمات'!$B$6:$B$55,MATCH(E1293&amp;"",'الخدمات'!$A$6:$A$55,0)),"غير مسعّرة"))</f>
        <v/>
      </c>
      <c r="L1293" s="19">
        <f>IF(ISNUMBER(K1293),ROUND(N(F1293)*K1293,2),"")</f>
        <v/>
      </c>
      <c r="M1293" s="19">
        <f>IF(L1293="","",ROUND(L1293-N(I1293),2))</f>
        <v/>
      </c>
      <c r="N1293" s="18">
        <f>IF(OR(A1293&amp;""="",H1293="تم التسليم",NOT(ISNUMBER(G1293))),"",'الإعدادات'!$B$4-G1293)</f>
        <v/>
      </c>
      <c r="O1293" s="6">
        <f>IF(A1293&amp;""="","",IF(NOT(ISNUMBER(K1293)),"خدمة غير مسعّرة",IF(H1293="تم التسليم",IF(M1293&gt;0,"مسلّم وعليه متبقي",""),IF(N1293="","",IF(H1293="جاهز",IF(N1293&gt;='الإعدادات'!$B$5,"متأخر الاستلام",""),IF(N1293&gt;0,"متأخر الغسيل",""))))))</f>
        <v/>
      </c>
      <c r="P1293" s="18">
        <f>IF(O1293="متأخر الاستلام",COUNTIFS($O$6:$O$1505,"متأخر الاستلام",$N$6:$N$1505,"&gt;"&amp;N1293)+COUNTIFS($O$6:O1293,"متأخر الاستلام",$N$6:N1293,N1293),"")</f>
        <v/>
      </c>
    </row>
    <row r="1294">
      <c r="A1294" s="5" t="n"/>
      <c r="B1294" s="13" t="n"/>
      <c r="C1294" s="5" t="n"/>
      <c r="D1294" s="20" t="n"/>
      <c r="E1294" s="5" t="n"/>
      <c r="F1294" s="14" t="n"/>
      <c r="G1294" s="13" t="n"/>
      <c r="H1294" s="5" t="n"/>
      <c r="I1294" s="17" t="n"/>
      <c r="J1294" s="5" t="n"/>
      <c r="K1294" s="19">
        <f>IF(A1294&amp;""="","",IFERROR(INDEX('الخدمات'!$B$6:$B$55,MATCH(E1294&amp;"",'الخدمات'!$A$6:$A$55,0)),"غير مسعّرة"))</f>
        <v/>
      </c>
      <c r="L1294" s="19">
        <f>IF(ISNUMBER(K1294),ROUND(N(F1294)*K1294,2),"")</f>
        <v/>
      </c>
      <c r="M1294" s="19">
        <f>IF(L1294="","",ROUND(L1294-N(I1294),2))</f>
        <v/>
      </c>
      <c r="N1294" s="18">
        <f>IF(OR(A1294&amp;""="",H1294="تم التسليم",NOT(ISNUMBER(G1294))),"",'الإعدادات'!$B$4-G1294)</f>
        <v/>
      </c>
      <c r="O1294" s="6">
        <f>IF(A1294&amp;""="","",IF(NOT(ISNUMBER(K1294)),"خدمة غير مسعّرة",IF(H1294="تم التسليم",IF(M1294&gt;0,"مسلّم وعليه متبقي",""),IF(N1294="","",IF(H1294="جاهز",IF(N1294&gt;='الإعدادات'!$B$5,"متأخر الاستلام",""),IF(N1294&gt;0,"متأخر الغسيل",""))))))</f>
        <v/>
      </c>
      <c r="P1294" s="18">
        <f>IF(O1294="متأخر الاستلام",COUNTIFS($O$6:$O$1505,"متأخر الاستلام",$N$6:$N$1505,"&gt;"&amp;N1294)+COUNTIFS($O$6:O1294,"متأخر الاستلام",$N$6:N1294,N1294),"")</f>
        <v/>
      </c>
    </row>
    <row r="1295">
      <c r="A1295" s="5" t="n"/>
      <c r="B1295" s="13" t="n"/>
      <c r="C1295" s="5" t="n"/>
      <c r="D1295" s="20" t="n"/>
      <c r="E1295" s="5" t="n"/>
      <c r="F1295" s="14" t="n"/>
      <c r="G1295" s="13" t="n"/>
      <c r="H1295" s="5" t="n"/>
      <c r="I1295" s="17" t="n"/>
      <c r="J1295" s="5" t="n"/>
      <c r="K1295" s="19">
        <f>IF(A1295&amp;""="","",IFERROR(INDEX('الخدمات'!$B$6:$B$55,MATCH(E1295&amp;"",'الخدمات'!$A$6:$A$55,0)),"غير مسعّرة"))</f>
        <v/>
      </c>
      <c r="L1295" s="19">
        <f>IF(ISNUMBER(K1295),ROUND(N(F1295)*K1295,2),"")</f>
        <v/>
      </c>
      <c r="M1295" s="19">
        <f>IF(L1295="","",ROUND(L1295-N(I1295),2))</f>
        <v/>
      </c>
      <c r="N1295" s="18">
        <f>IF(OR(A1295&amp;""="",H1295="تم التسليم",NOT(ISNUMBER(G1295))),"",'الإعدادات'!$B$4-G1295)</f>
        <v/>
      </c>
      <c r="O1295" s="6">
        <f>IF(A1295&amp;""="","",IF(NOT(ISNUMBER(K1295)),"خدمة غير مسعّرة",IF(H1295="تم التسليم",IF(M1295&gt;0,"مسلّم وعليه متبقي",""),IF(N1295="","",IF(H1295="جاهز",IF(N1295&gt;='الإعدادات'!$B$5,"متأخر الاستلام",""),IF(N1295&gt;0,"متأخر الغسيل",""))))))</f>
        <v/>
      </c>
      <c r="P1295" s="18">
        <f>IF(O1295="متأخر الاستلام",COUNTIFS($O$6:$O$1505,"متأخر الاستلام",$N$6:$N$1505,"&gt;"&amp;N1295)+COUNTIFS($O$6:O1295,"متأخر الاستلام",$N$6:N1295,N1295),"")</f>
        <v/>
      </c>
    </row>
    <row r="1296">
      <c r="A1296" s="5" t="n"/>
      <c r="B1296" s="13" t="n"/>
      <c r="C1296" s="5" t="n"/>
      <c r="D1296" s="20" t="n"/>
      <c r="E1296" s="5" t="n"/>
      <c r="F1296" s="14" t="n"/>
      <c r="G1296" s="13" t="n"/>
      <c r="H1296" s="5" t="n"/>
      <c r="I1296" s="17" t="n"/>
      <c r="J1296" s="5" t="n"/>
      <c r="K1296" s="19">
        <f>IF(A1296&amp;""="","",IFERROR(INDEX('الخدمات'!$B$6:$B$55,MATCH(E1296&amp;"",'الخدمات'!$A$6:$A$55,0)),"غير مسعّرة"))</f>
        <v/>
      </c>
      <c r="L1296" s="19">
        <f>IF(ISNUMBER(K1296),ROUND(N(F1296)*K1296,2),"")</f>
        <v/>
      </c>
      <c r="M1296" s="19">
        <f>IF(L1296="","",ROUND(L1296-N(I1296),2))</f>
        <v/>
      </c>
      <c r="N1296" s="18">
        <f>IF(OR(A1296&amp;""="",H1296="تم التسليم",NOT(ISNUMBER(G1296))),"",'الإعدادات'!$B$4-G1296)</f>
        <v/>
      </c>
      <c r="O1296" s="6">
        <f>IF(A1296&amp;""="","",IF(NOT(ISNUMBER(K1296)),"خدمة غير مسعّرة",IF(H1296="تم التسليم",IF(M1296&gt;0,"مسلّم وعليه متبقي",""),IF(N1296="","",IF(H1296="جاهز",IF(N1296&gt;='الإعدادات'!$B$5,"متأخر الاستلام",""),IF(N1296&gt;0,"متأخر الغسيل",""))))))</f>
        <v/>
      </c>
      <c r="P1296" s="18">
        <f>IF(O1296="متأخر الاستلام",COUNTIFS($O$6:$O$1505,"متأخر الاستلام",$N$6:$N$1505,"&gt;"&amp;N1296)+COUNTIFS($O$6:O1296,"متأخر الاستلام",$N$6:N1296,N1296),"")</f>
        <v/>
      </c>
    </row>
    <row r="1297">
      <c r="A1297" s="5" t="n"/>
      <c r="B1297" s="13" t="n"/>
      <c r="C1297" s="5" t="n"/>
      <c r="D1297" s="20" t="n"/>
      <c r="E1297" s="5" t="n"/>
      <c r="F1297" s="14" t="n"/>
      <c r="G1297" s="13" t="n"/>
      <c r="H1297" s="5" t="n"/>
      <c r="I1297" s="17" t="n"/>
      <c r="J1297" s="5" t="n"/>
      <c r="K1297" s="19">
        <f>IF(A1297&amp;""="","",IFERROR(INDEX('الخدمات'!$B$6:$B$55,MATCH(E1297&amp;"",'الخدمات'!$A$6:$A$55,0)),"غير مسعّرة"))</f>
        <v/>
      </c>
      <c r="L1297" s="19">
        <f>IF(ISNUMBER(K1297),ROUND(N(F1297)*K1297,2),"")</f>
        <v/>
      </c>
      <c r="M1297" s="19">
        <f>IF(L1297="","",ROUND(L1297-N(I1297),2))</f>
        <v/>
      </c>
      <c r="N1297" s="18">
        <f>IF(OR(A1297&amp;""="",H1297="تم التسليم",NOT(ISNUMBER(G1297))),"",'الإعدادات'!$B$4-G1297)</f>
        <v/>
      </c>
      <c r="O1297" s="6">
        <f>IF(A1297&amp;""="","",IF(NOT(ISNUMBER(K1297)),"خدمة غير مسعّرة",IF(H1297="تم التسليم",IF(M1297&gt;0,"مسلّم وعليه متبقي",""),IF(N1297="","",IF(H1297="جاهز",IF(N1297&gt;='الإعدادات'!$B$5,"متأخر الاستلام",""),IF(N1297&gt;0,"متأخر الغسيل",""))))))</f>
        <v/>
      </c>
      <c r="P1297" s="18">
        <f>IF(O1297="متأخر الاستلام",COUNTIFS($O$6:$O$1505,"متأخر الاستلام",$N$6:$N$1505,"&gt;"&amp;N1297)+COUNTIFS($O$6:O1297,"متأخر الاستلام",$N$6:N1297,N1297),"")</f>
        <v/>
      </c>
    </row>
    <row r="1298">
      <c r="A1298" s="5" t="n"/>
      <c r="B1298" s="13" t="n"/>
      <c r="C1298" s="5" t="n"/>
      <c r="D1298" s="20" t="n"/>
      <c r="E1298" s="5" t="n"/>
      <c r="F1298" s="14" t="n"/>
      <c r="G1298" s="13" t="n"/>
      <c r="H1298" s="5" t="n"/>
      <c r="I1298" s="17" t="n"/>
      <c r="J1298" s="5" t="n"/>
      <c r="K1298" s="19">
        <f>IF(A1298&amp;""="","",IFERROR(INDEX('الخدمات'!$B$6:$B$55,MATCH(E1298&amp;"",'الخدمات'!$A$6:$A$55,0)),"غير مسعّرة"))</f>
        <v/>
      </c>
      <c r="L1298" s="19">
        <f>IF(ISNUMBER(K1298),ROUND(N(F1298)*K1298,2),"")</f>
        <v/>
      </c>
      <c r="M1298" s="19">
        <f>IF(L1298="","",ROUND(L1298-N(I1298),2))</f>
        <v/>
      </c>
      <c r="N1298" s="18">
        <f>IF(OR(A1298&amp;""="",H1298="تم التسليم",NOT(ISNUMBER(G1298))),"",'الإعدادات'!$B$4-G1298)</f>
        <v/>
      </c>
      <c r="O1298" s="6">
        <f>IF(A1298&amp;""="","",IF(NOT(ISNUMBER(K1298)),"خدمة غير مسعّرة",IF(H1298="تم التسليم",IF(M1298&gt;0,"مسلّم وعليه متبقي",""),IF(N1298="","",IF(H1298="جاهز",IF(N1298&gt;='الإعدادات'!$B$5,"متأخر الاستلام",""),IF(N1298&gt;0,"متأخر الغسيل",""))))))</f>
        <v/>
      </c>
      <c r="P1298" s="18">
        <f>IF(O1298="متأخر الاستلام",COUNTIFS($O$6:$O$1505,"متأخر الاستلام",$N$6:$N$1505,"&gt;"&amp;N1298)+COUNTIFS($O$6:O1298,"متأخر الاستلام",$N$6:N1298,N1298),"")</f>
        <v/>
      </c>
    </row>
    <row r="1299">
      <c r="A1299" s="5" t="n"/>
      <c r="B1299" s="13" t="n"/>
      <c r="C1299" s="5" t="n"/>
      <c r="D1299" s="20" t="n"/>
      <c r="E1299" s="5" t="n"/>
      <c r="F1299" s="14" t="n"/>
      <c r="G1299" s="13" t="n"/>
      <c r="H1299" s="5" t="n"/>
      <c r="I1299" s="17" t="n"/>
      <c r="J1299" s="5" t="n"/>
      <c r="K1299" s="19">
        <f>IF(A1299&amp;""="","",IFERROR(INDEX('الخدمات'!$B$6:$B$55,MATCH(E1299&amp;"",'الخدمات'!$A$6:$A$55,0)),"غير مسعّرة"))</f>
        <v/>
      </c>
      <c r="L1299" s="19">
        <f>IF(ISNUMBER(K1299),ROUND(N(F1299)*K1299,2),"")</f>
        <v/>
      </c>
      <c r="M1299" s="19">
        <f>IF(L1299="","",ROUND(L1299-N(I1299),2))</f>
        <v/>
      </c>
      <c r="N1299" s="18">
        <f>IF(OR(A1299&amp;""="",H1299="تم التسليم",NOT(ISNUMBER(G1299))),"",'الإعدادات'!$B$4-G1299)</f>
        <v/>
      </c>
      <c r="O1299" s="6">
        <f>IF(A1299&amp;""="","",IF(NOT(ISNUMBER(K1299)),"خدمة غير مسعّرة",IF(H1299="تم التسليم",IF(M1299&gt;0,"مسلّم وعليه متبقي",""),IF(N1299="","",IF(H1299="جاهز",IF(N1299&gt;='الإعدادات'!$B$5,"متأخر الاستلام",""),IF(N1299&gt;0,"متأخر الغسيل",""))))))</f>
        <v/>
      </c>
      <c r="P1299" s="18">
        <f>IF(O1299="متأخر الاستلام",COUNTIFS($O$6:$O$1505,"متأخر الاستلام",$N$6:$N$1505,"&gt;"&amp;N1299)+COUNTIFS($O$6:O1299,"متأخر الاستلام",$N$6:N1299,N1299),"")</f>
        <v/>
      </c>
    </row>
    <row r="1300">
      <c r="A1300" s="5" t="n"/>
      <c r="B1300" s="13" t="n"/>
      <c r="C1300" s="5" t="n"/>
      <c r="D1300" s="20" t="n"/>
      <c r="E1300" s="5" t="n"/>
      <c r="F1300" s="14" t="n"/>
      <c r="G1300" s="13" t="n"/>
      <c r="H1300" s="5" t="n"/>
      <c r="I1300" s="17" t="n"/>
      <c r="J1300" s="5" t="n"/>
      <c r="K1300" s="19">
        <f>IF(A1300&amp;""="","",IFERROR(INDEX('الخدمات'!$B$6:$B$55,MATCH(E1300&amp;"",'الخدمات'!$A$6:$A$55,0)),"غير مسعّرة"))</f>
        <v/>
      </c>
      <c r="L1300" s="19">
        <f>IF(ISNUMBER(K1300),ROUND(N(F1300)*K1300,2),"")</f>
        <v/>
      </c>
      <c r="M1300" s="19">
        <f>IF(L1300="","",ROUND(L1300-N(I1300),2))</f>
        <v/>
      </c>
      <c r="N1300" s="18">
        <f>IF(OR(A1300&amp;""="",H1300="تم التسليم",NOT(ISNUMBER(G1300))),"",'الإعدادات'!$B$4-G1300)</f>
        <v/>
      </c>
      <c r="O1300" s="6">
        <f>IF(A1300&amp;""="","",IF(NOT(ISNUMBER(K1300)),"خدمة غير مسعّرة",IF(H1300="تم التسليم",IF(M1300&gt;0,"مسلّم وعليه متبقي",""),IF(N1300="","",IF(H1300="جاهز",IF(N1300&gt;='الإعدادات'!$B$5,"متأخر الاستلام",""),IF(N1300&gt;0,"متأخر الغسيل",""))))))</f>
        <v/>
      </c>
      <c r="P1300" s="18">
        <f>IF(O1300="متأخر الاستلام",COUNTIFS($O$6:$O$1505,"متأخر الاستلام",$N$6:$N$1505,"&gt;"&amp;N1300)+COUNTIFS($O$6:O1300,"متأخر الاستلام",$N$6:N1300,N1300),"")</f>
        <v/>
      </c>
    </row>
    <row r="1301">
      <c r="A1301" s="5" t="n"/>
      <c r="B1301" s="13" t="n"/>
      <c r="C1301" s="5" t="n"/>
      <c r="D1301" s="20" t="n"/>
      <c r="E1301" s="5" t="n"/>
      <c r="F1301" s="14" t="n"/>
      <c r="G1301" s="13" t="n"/>
      <c r="H1301" s="5" t="n"/>
      <c r="I1301" s="17" t="n"/>
      <c r="J1301" s="5" t="n"/>
      <c r="K1301" s="19">
        <f>IF(A1301&amp;""="","",IFERROR(INDEX('الخدمات'!$B$6:$B$55,MATCH(E1301&amp;"",'الخدمات'!$A$6:$A$55,0)),"غير مسعّرة"))</f>
        <v/>
      </c>
      <c r="L1301" s="19">
        <f>IF(ISNUMBER(K1301),ROUND(N(F1301)*K1301,2),"")</f>
        <v/>
      </c>
      <c r="M1301" s="19">
        <f>IF(L1301="","",ROUND(L1301-N(I1301),2))</f>
        <v/>
      </c>
      <c r="N1301" s="18">
        <f>IF(OR(A1301&amp;""="",H1301="تم التسليم",NOT(ISNUMBER(G1301))),"",'الإعدادات'!$B$4-G1301)</f>
        <v/>
      </c>
      <c r="O1301" s="6">
        <f>IF(A1301&amp;""="","",IF(NOT(ISNUMBER(K1301)),"خدمة غير مسعّرة",IF(H1301="تم التسليم",IF(M1301&gt;0,"مسلّم وعليه متبقي",""),IF(N1301="","",IF(H1301="جاهز",IF(N1301&gt;='الإعدادات'!$B$5,"متأخر الاستلام",""),IF(N1301&gt;0,"متأخر الغسيل",""))))))</f>
        <v/>
      </c>
      <c r="P1301" s="18">
        <f>IF(O1301="متأخر الاستلام",COUNTIFS($O$6:$O$1505,"متأخر الاستلام",$N$6:$N$1505,"&gt;"&amp;N1301)+COUNTIFS($O$6:O1301,"متأخر الاستلام",$N$6:N1301,N1301),"")</f>
        <v/>
      </c>
    </row>
    <row r="1302">
      <c r="A1302" s="5" t="n"/>
      <c r="B1302" s="13" t="n"/>
      <c r="C1302" s="5" t="n"/>
      <c r="D1302" s="20" t="n"/>
      <c r="E1302" s="5" t="n"/>
      <c r="F1302" s="14" t="n"/>
      <c r="G1302" s="13" t="n"/>
      <c r="H1302" s="5" t="n"/>
      <c r="I1302" s="17" t="n"/>
      <c r="J1302" s="5" t="n"/>
      <c r="K1302" s="19">
        <f>IF(A1302&amp;""="","",IFERROR(INDEX('الخدمات'!$B$6:$B$55,MATCH(E1302&amp;"",'الخدمات'!$A$6:$A$55,0)),"غير مسعّرة"))</f>
        <v/>
      </c>
      <c r="L1302" s="19">
        <f>IF(ISNUMBER(K1302),ROUND(N(F1302)*K1302,2),"")</f>
        <v/>
      </c>
      <c r="M1302" s="19">
        <f>IF(L1302="","",ROUND(L1302-N(I1302),2))</f>
        <v/>
      </c>
      <c r="N1302" s="18">
        <f>IF(OR(A1302&amp;""="",H1302="تم التسليم",NOT(ISNUMBER(G1302))),"",'الإعدادات'!$B$4-G1302)</f>
        <v/>
      </c>
      <c r="O1302" s="6">
        <f>IF(A1302&amp;""="","",IF(NOT(ISNUMBER(K1302)),"خدمة غير مسعّرة",IF(H1302="تم التسليم",IF(M1302&gt;0,"مسلّم وعليه متبقي",""),IF(N1302="","",IF(H1302="جاهز",IF(N1302&gt;='الإعدادات'!$B$5,"متأخر الاستلام",""),IF(N1302&gt;0,"متأخر الغسيل",""))))))</f>
        <v/>
      </c>
      <c r="P1302" s="18">
        <f>IF(O1302="متأخر الاستلام",COUNTIFS($O$6:$O$1505,"متأخر الاستلام",$N$6:$N$1505,"&gt;"&amp;N1302)+COUNTIFS($O$6:O1302,"متأخر الاستلام",$N$6:N1302,N1302),"")</f>
        <v/>
      </c>
    </row>
    <row r="1303">
      <c r="A1303" s="5" t="n"/>
      <c r="B1303" s="13" t="n"/>
      <c r="C1303" s="5" t="n"/>
      <c r="D1303" s="20" t="n"/>
      <c r="E1303" s="5" t="n"/>
      <c r="F1303" s="14" t="n"/>
      <c r="G1303" s="13" t="n"/>
      <c r="H1303" s="5" t="n"/>
      <c r="I1303" s="17" t="n"/>
      <c r="J1303" s="5" t="n"/>
      <c r="K1303" s="19">
        <f>IF(A1303&amp;""="","",IFERROR(INDEX('الخدمات'!$B$6:$B$55,MATCH(E1303&amp;"",'الخدمات'!$A$6:$A$55,0)),"غير مسعّرة"))</f>
        <v/>
      </c>
      <c r="L1303" s="19">
        <f>IF(ISNUMBER(K1303),ROUND(N(F1303)*K1303,2),"")</f>
        <v/>
      </c>
      <c r="M1303" s="19">
        <f>IF(L1303="","",ROUND(L1303-N(I1303),2))</f>
        <v/>
      </c>
      <c r="N1303" s="18">
        <f>IF(OR(A1303&amp;""="",H1303="تم التسليم",NOT(ISNUMBER(G1303))),"",'الإعدادات'!$B$4-G1303)</f>
        <v/>
      </c>
      <c r="O1303" s="6">
        <f>IF(A1303&amp;""="","",IF(NOT(ISNUMBER(K1303)),"خدمة غير مسعّرة",IF(H1303="تم التسليم",IF(M1303&gt;0,"مسلّم وعليه متبقي",""),IF(N1303="","",IF(H1303="جاهز",IF(N1303&gt;='الإعدادات'!$B$5,"متأخر الاستلام",""),IF(N1303&gt;0,"متأخر الغسيل",""))))))</f>
        <v/>
      </c>
      <c r="P1303" s="18">
        <f>IF(O1303="متأخر الاستلام",COUNTIFS($O$6:$O$1505,"متأخر الاستلام",$N$6:$N$1505,"&gt;"&amp;N1303)+COUNTIFS($O$6:O1303,"متأخر الاستلام",$N$6:N1303,N1303),"")</f>
        <v/>
      </c>
    </row>
    <row r="1304">
      <c r="A1304" s="5" t="n"/>
      <c r="B1304" s="13" t="n"/>
      <c r="C1304" s="5" t="n"/>
      <c r="D1304" s="20" t="n"/>
      <c r="E1304" s="5" t="n"/>
      <c r="F1304" s="14" t="n"/>
      <c r="G1304" s="13" t="n"/>
      <c r="H1304" s="5" t="n"/>
      <c r="I1304" s="17" t="n"/>
      <c r="J1304" s="5" t="n"/>
      <c r="K1304" s="19">
        <f>IF(A1304&amp;""="","",IFERROR(INDEX('الخدمات'!$B$6:$B$55,MATCH(E1304&amp;"",'الخدمات'!$A$6:$A$55,0)),"غير مسعّرة"))</f>
        <v/>
      </c>
      <c r="L1304" s="19">
        <f>IF(ISNUMBER(K1304),ROUND(N(F1304)*K1304,2),"")</f>
        <v/>
      </c>
      <c r="M1304" s="19">
        <f>IF(L1304="","",ROUND(L1304-N(I1304),2))</f>
        <v/>
      </c>
      <c r="N1304" s="18">
        <f>IF(OR(A1304&amp;""="",H1304="تم التسليم",NOT(ISNUMBER(G1304))),"",'الإعدادات'!$B$4-G1304)</f>
        <v/>
      </c>
      <c r="O1304" s="6">
        <f>IF(A1304&amp;""="","",IF(NOT(ISNUMBER(K1304)),"خدمة غير مسعّرة",IF(H1304="تم التسليم",IF(M1304&gt;0,"مسلّم وعليه متبقي",""),IF(N1304="","",IF(H1304="جاهز",IF(N1304&gt;='الإعدادات'!$B$5,"متأخر الاستلام",""),IF(N1304&gt;0,"متأخر الغسيل",""))))))</f>
        <v/>
      </c>
      <c r="P1304" s="18">
        <f>IF(O1304="متأخر الاستلام",COUNTIFS($O$6:$O$1505,"متأخر الاستلام",$N$6:$N$1505,"&gt;"&amp;N1304)+COUNTIFS($O$6:O1304,"متأخر الاستلام",$N$6:N1304,N1304),"")</f>
        <v/>
      </c>
    </row>
    <row r="1305">
      <c r="A1305" s="5" t="n"/>
      <c r="B1305" s="13" t="n"/>
      <c r="C1305" s="5" t="n"/>
      <c r="D1305" s="20" t="n"/>
      <c r="E1305" s="5" t="n"/>
      <c r="F1305" s="14" t="n"/>
      <c r="G1305" s="13" t="n"/>
      <c r="H1305" s="5" t="n"/>
      <c r="I1305" s="17" t="n"/>
      <c r="J1305" s="5" t="n"/>
      <c r="K1305" s="19">
        <f>IF(A1305&amp;""="","",IFERROR(INDEX('الخدمات'!$B$6:$B$55,MATCH(E1305&amp;"",'الخدمات'!$A$6:$A$55,0)),"غير مسعّرة"))</f>
        <v/>
      </c>
      <c r="L1305" s="19">
        <f>IF(ISNUMBER(K1305),ROUND(N(F1305)*K1305,2),"")</f>
        <v/>
      </c>
      <c r="M1305" s="19">
        <f>IF(L1305="","",ROUND(L1305-N(I1305),2))</f>
        <v/>
      </c>
      <c r="N1305" s="18">
        <f>IF(OR(A1305&amp;""="",H1305="تم التسليم",NOT(ISNUMBER(G1305))),"",'الإعدادات'!$B$4-G1305)</f>
        <v/>
      </c>
      <c r="O1305" s="6">
        <f>IF(A1305&amp;""="","",IF(NOT(ISNUMBER(K1305)),"خدمة غير مسعّرة",IF(H1305="تم التسليم",IF(M1305&gt;0,"مسلّم وعليه متبقي",""),IF(N1305="","",IF(H1305="جاهز",IF(N1305&gt;='الإعدادات'!$B$5,"متأخر الاستلام",""),IF(N1305&gt;0,"متأخر الغسيل",""))))))</f>
        <v/>
      </c>
      <c r="P1305" s="18">
        <f>IF(O1305="متأخر الاستلام",COUNTIFS($O$6:$O$1505,"متأخر الاستلام",$N$6:$N$1505,"&gt;"&amp;N1305)+COUNTIFS($O$6:O1305,"متأخر الاستلام",$N$6:N1305,N1305),"")</f>
        <v/>
      </c>
    </row>
    <row r="1306">
      <c r="A1306" s="5" t="n"/>
      <c r="B1306" s="13" t="n"/>
      <c r="C1306" s="5" t="n"/>
      <c r="D1306" s="20" t="n"/>
      <c r="E1306" s="5" t="n"/>
      <c r="F1306" s="14" t="n"/>
      <c r="G1306" s="13" t="n"/>
      <c r="H1306" s="5" t="n"/>
      <c r="I1306" s="17" t="n"/>
      <c r="J1306" s="5" t="n"/>
      <c r="K1306" s="19">
        <f>IF(A1306&amp;""="","",IFERROR(INDEX('الخدمات'!$B$6:$B$55,MATCH(E1306&amp;"",'الخدمات'!$A$6:$A$55,0)),"غير مسعّرة"))</f>
        <v/>
      </c>
      <c r="L1306" s="19">
        <f>IF(ISNUMBER(K1306),ROUND(N(F1306)*K1306,2),"")</f>
        <v/>
      </c>
      <c r="M1306" s="19">
        <f>IF(L1306="","",ROUND(L1306-N(I1306),2))</f>
        <v/>
      </c>
      <c r="N1306" s="18">
        <f>IF(OR(A1306&amp;""="",H1306="تم التسليم",NOT(ISNUMBER(G1306))),"",'الإعدادات'!$B$4-G1306)</f>
        <v/>
      </c>
      <c r="O1306" s="6">
        <f>IF(A1306&amp;""="","",IF(NOT(ISNUMBER(K1306)),"خدمة غير مسعّرة",IF(H1306="تم التسليم",IF(M1306&gt;0,"مسلّم وعليه متبقي",""),IF(N1306="","",IF(H1306="جاهز",IF(N1306&gt;='الإعدادات'!$B$5,"متأخر الاستلام",""),IF(N1306&gt;0,"متأخر الغسيل",""))))))</f>
        <v/>
      </c>
      <c r="P1306" s="18">
        <f>IF(O1306="متأخر الاستلام",COUNTIFS($O$6:$O$1505,"متأخر الاستلام",$N$6:$N$1505,"&gt;"&amp;N1306)+COUNTIFS($O$6:O1306,"متأخر الاستلام",$N$6:N1306,N1306),"")</f>
        <v/>
      </c>
    </row>
    <row r="1307">
      <c r="A1307" s="5" t="n"/>
      <c r="B1307" s="13" t="n"/>
      <c r="C1307" s="5" t="n"/>
      <c r="D1307" s="20" t="n"/>
      <c r="E1307" s="5" t="n"/>
      <c r="F1307" s="14" t="n"/>
      <c r="G1307" s="13" t="n"/>
      <c r="H1307" s="5" t="n"/>
      <c r="I1307" s="17" t="n"/>
      <c r="J1307" s="5" t="n"/>
      <c r="K1307" s="19">
        <f>IF(A1307&amp;""="","",IFERROR(INDEX('الخدمات'!$B$6:$B$55,MATCH(E1307&amp;"",'الخدمات'!$A$6:$A$55,0)),"غير مسعّرة"))</f>
        <v/>
      </c>
      <c r="L1307" s="19">
        <f>IF(ISNUMBER(K1307),ROUND(N(F1307)*K1307,2),"")</f>
        <v/>
      </c>
      <c r="M1307" s="19">
        <f>IF(L1307="","",ROUND(L1307-N(I1307),2))</f>
        <v/>
      </c>
      <c r="N1307" s="18">
        <f>IF(OR(A1307&amp;""="",H1307="تم التسليم",NOT(ISNUMBER(G1307))),"",'الإعدادات'!$B$4-G1307)</f>
        <v/>
      </c>
      <c r="O1307" s="6">
        <f>IF(A1307&amp;""="","",IF(NOT(ISNUMBER(K1307)),"خدمة غير مسعّرة",IF(H1307="تم التسليم",IF(M1307&gt;0,"مسلّم وعليه متبقي",""),IF(N1307="","",IF(H1307="جاهز",IF(N1307&gt;='الإعدادات'!$B$5,"متأخر الاستلام",""),IF(N1307&gt;0,"متأخر الغسيل",""))))))</f>
        <v/>
      </c>
      <c r="P1307" s="18">
        <f>IF(O1307="متأخر الاستلام",COUNTIFS($O$6:$O$1505,"متأخر الاستلام",$N$6:$N$1505,"&gt;"&amp;N1307)+COUNTIFS($O$6:O1307,"متأخر الاستلام",$N$6:N1307,N1307),"")</f>
        <v/>
      </c>
    </row>
    <row r="1308">
      <c r="A1308" s="5" t="n"/>
      <c r="B1308" s="13" t="n"/>
      <c r="C1308" s="5" t="n"/>
      <c r="D1308" s="20" t="n"/>
      <c r="E1308" s="5" t="n"/>
      <c r="F1308" s="14" t="n"/>
      <c r="G1308" s="13" t="n"/>
      <c r="H1308" s="5" t="n"/>
      <c r="I1308" s="17" t="n"/>
      <c r="J1308" s="5" t="n"/>
      <c r="K1308" s="19">
        <f>IF(A1308&amp;""="","",IFERROR(INDEX('الخدمات'!$B$6:$B$55,MATCH(E1308&amp;"",'الخدمات'!$A$6:$A$55,0)),"غير مسعّرة"))</f>
        <v/>
      </c>
      <c r="L1308" s="19">
        <f>IF(ISNUMBER(K1308),ROUND(N(F1308)*K1308,2),"")</f>
        <v/>
      </c>
      <c r="M1308" s="19">
        <f>IF(L1308="","",ROUND(L1308-N(I1308),2))</f>
        <v/>
      </c>
      <c r="N1308" s="18">
        <f>IF(OR(A1308&amp;""="",H1308="تم التسليم",NOT(ISNUMBER(G1308))),"",'الإعدادات'!$B$4-G1308)</f>
        <v/>
      </c>
      <c r="O1308" s="6">
        <f>IF(A1308&amp;""="","",IF(NOT(ISNUMBER(K1308)),"خدمة غير مسعّرة",IF(H1308="تم التسليم",IF(M1308&gt;0,"مسلّم وعليه متبقي",""),IF(N1308="","",IF(H1308="جاهز",IF(N1308&gt;='الإعدادات'!$B$5,"متأخر الاستلام",""),IF(N1308&gt;0,"متأخر الغسيل",""))))))</f>
        <v/>
      </c>
      <c r="P1308" s="18">
        <f>IF(O1308="متأخر الاستلام",COUNTIFS($O$6:$O$1505,"متأخر الاستلام",$N$6:$N$1505,"&gt;"&amp;N1308)+COUNTIFS($O$6:O1308,"متأخر الاستلام",$N$6:N1308,N1308),"")</f>
        <v/>
      </c>
    </row>
    <row r="1309">
      <c r="A1309" s="5" t="n"/>
      <c r="B1309" s="13" t="n"/>
      <c r="C1309" s="5" t="n"/>
      <c r="D1309" s="20" t="n"/>
      <c r="E1309" s="5" t="n"/>
      <c r="F1309" s="14" t="n"/>
      <c r="G1309" s="13" t="n"/>
      <c r="H1309" s="5" t="n"/>
      <c r="I1309" s="17" t="n"/>
      <c r="J1309" s="5" t="n"/>
      <c r="K1309" s="19">
        <f>IF(A1309&amp;""="","",IFERROR(INDEX('الخدمات'!$B$6:$B$55,MATCH(E1309&amp;"",'الخدمات'!$A$6:$A$55,0)),"غير مسعّرة"))</f>
        <v/>
      </c>
      <c r="L1309" s="19">
        <f>IF(ISNUMBER(K1309),ROUND(N(F1309)*K1309,2),"")</f>
        <v/>
      </c>
      <c r="M1309" s="19">
        <f>IF(L1309="","",ROUND(L1309-N(I1309),2))</f>
        <v/>
      </c>
      <c r="N1309" s="18">
        <f>IF(OR(A1309&amp;""="",H1309="تم التسليم",NOT(ISNUMBER(G1309))),"",'الإعدادات'!$B$4-G1309)</f>
        <v/>
      </c>
      <c r="O1309" s="6">
        <f>IF(A1309&amp;""="","",IF(NOT(ISNUMBER(K1309)),"خدمة غير مسعّرة",IF(H1309="تم التسليم",IF(M1309&gt;0,"مسلّم وعليه متبقي",""),IF(N1309="","",IF(H1309="جاهز",IF(N1309&gt;='الإعدادات'!$B$5,"متأخر الاستلام",""),IF(N1309&gt;0,"متأخر الغسيل",""))))))</f>
        <v/>
      </c>
      <c r="P1309" s="18">
        <f>IF(O1309="متأخر الاستلام",COUNTIFS($O$6:$O$1505,"متأخر الاستلام",$N$6:$N$1505,"&gt;"&amp;N1309)+COUNTIFS($O$6:O1309,"متأخر الاستلام",$N$6:N1309,N1309),"")</f>
        <v/>
      </c>
    </row>
    <row r="1310">
      <c r="A1310" s="5" t="n"/>
      <c r="B1310" s="13" t="n"/>
      <c r="C1310" s="5" t="n"/>
      <c r="D1310" s="20" t="n"/>
      <c r="E1310" s="5" t="n"/>
      <c r="F1310" s="14" t="n"/>
      <c r="G1310" s="13" t="n"/>
      <c r="H1310" s="5" t="n"/>
      <c r="I1310" s="17" t="n"/>
      <c r="J1310" s="5" t="n"/>
      <c r="K1310" s="19">
        <f>IF(A1310&amp;""="","",IFERROR(INDEX('الخدمات'!$B$6:$B$55,MATCH(E1310&amp;"",'الخدمات'!$A$6:$A$55,0)),"غير مسعّرة"))</f>
        <v/>
      </c>
      <c r="L1310" s="19">
        <f>IF(ISNUMBER(K1310),ROUND(N(F1310)*K1310,2),"")</f>
        <v/>
      </c>
      <c r="M1310" s="19">
        <f>IF(L1310="","",ROUND(L1310-N(I1310),2))</f>
        <v/>
      </c>
      <c r="N1310" s="18">
        <f>IF(OR(A1310&amp;""="",H1310="تم التسليم",NOT(ISNUMBER(G1310))),"",'الإعدادات'!$B$4-G1310)</f>
        <v/>
      </c>
      <c r="O1310" s="6">
        <f>IF(A1310&amp;""="","",IF(NOT(ISNUMBER(K1310)),"خدمة غير مسعّرة",IF(H1310="تم التسليم",IF(M1310&gt;0,"مسلّم وعليه متبقي",""),IF(N1310="","",IF(H1310="جاهز",IF(N1310&gt;='الإعدادات'!$B$5,"متأخر الاستلام",""),IF(N1310&gt;0,"متأخر الغسيل",""))))))</f>
        <v/>
      </c>
      <c r="P1310" s="18">
        <f>IF(O1310="متأخر الاستلام",COUNTIFS($O$6:$O$1505,"متأخر الاستلام",$N$6:$N$1505,"&gt;"&amp;N1310)+COUNTIFS($O$6:O1310,"متأخر الاستلام",$N$6:N1310,N1310),"")</f>
        <v/>
      </c>
    </row>
    <row r="1311">
      <c r="A1311" s="5" t="n"/>
      <c r="B1311" s="13" t="n"/>
      <c r="C1311" s="5" t="n"/>
      <c r="D1311" s="20" t="n"/>
      <c r="E1311" s="5" t="n"/>
      <c r="F1311" s="14" t="n"/>
      <c r="G1311" s="13" t="n"/>
      <c r="H1311" s="5" t="n"/>
      <c r="I1311" s="17" t="n"/>
      <c r="J1311" s="5" t="n"/>
      <c r="K1311" s="19">
        <f>IF(A1311&amp;""="","",IFERROR(INDEX('الخدمات'!$B$6:$B$55,MATCH(E1311&amp;"",'الخدمات'!$A$6:$A$55,0)),"غير مسعّرة"))</f>
        <v/>
      </c>
      <c r="L1311" s="19">
        <f>IF(ISNUMBER(K1311),ROUND(N(F1311)*K1311,2),"")</f>
        <v/>
      </c>
      <c r="M1311" s="19">
        <f>IF(L1311="","",ROUND(L1311-N(I1311),2))</f>
        <v/>
      </c>
      <c r="N1311" s="18">
        <f>IF(OR(A1311&amp;""="",H1311="تم التسليم",NOT(ISNUMBER(G1311))),"",'الإعدادات'!$B$4-G1311)</f>
        <v/>
      </c>
      <c r="O1311" s="6">
        <f>IF(A1311&amp;""="","",IF(NOT(ISNUMBER(K1311)),"خدمة غير مسعّرة",IF(H1311="تم التسليم",IF(M1311&gt;0,"مسلّم وعليه متبقي",""),IF(N1311="","",IF(H1311="جاهز",IF(N1311&gt;='الإعدادات'!$B$5,"متأخر الاستلام",""),IF(N1311&gt;0,"متأخر الغسيل",""))))))</f>
        <v/>
      </c>
      <c r="P1311" s="18">
        <f>IF(O1311="متأخر الاستلام",COUNTIFS($O$6:$O$1505,"متأخر الاستلام",$N$6:$N$1505,"&gt;"&amp;N1311)+COUNTIFS($O$6:O1311,"متأخر الاستلام",$N$6:N1311,N1311),"")</f>
        <v/>
      </c>
    </row>
    <row r="1312">
      <c r="A1312" s="5" t="n"/>
      <c r="B1312" s="13" t="n"/>
      <c r="C1312" s="5" t="n"/>
      <c r="D1312" s="20" t="n"/>
      <c r="E1312" s="5" t="n"/>
      <c r="F1312" s="14" t="n"/>
      <c r="G1312" s="13" t="n"/>
      <c r="H1312" s="5" t="n"/>
      <c r="I1312" s="17" t="n"/>
      <c r="J1312" s="5" t="n"/>
      <c r="K1312" s="19">
        <f>IF(A1312&amp;""="","",IFERROR(INDEX('الخدمات'!$B$6:$B$55,MATCH(E1312&amp;"",'الخدمات'!$A$6:$A$55,0)),"غير مسعّرة"))</f>
        <v/>
      </c>
      <c r="L1312" s="19">
        <f>IF(ISNUMBER(K1312),ROUND(N(F1312)*K1312,2),"")</f>
        <v/>
      </c>
      <c r="M1312" s="19">
        <f>IF(L1312="","",ROUND(L1312-N(I1312),2))</f>
        <v/>
      </c>
      <c r="N1312" s="18">
        <f>IF(OR(A1312&amp;""="",H1312="تم التسليم",NOT(ISNUMBER(G1312))),"",'الإعدادات'!$B$4-G1312)</f>
        <v/>
      </c>
      <c r="O1312" s="6">
        <f>IF(A1312&amp;""="","",IF(NOT(ISNUMBER(K1312)),"خدمة غير مسعّرة",IF(H1312="تم التسليم",IF(M1312&gt;0,"مسلّم وعليه متبقي",""),IF(N1312="","",IF(H1312="جاهز",IF(N1312&gt;='الإعدادات'!$B$5,"متأخر الاستلام",""),IF(N1312&gt;0,"متأخر الغسيل",""))))))</f>
        <v/>
      </c>
      <c r="P1312" s="18">
        <f>IF(O1312="متأخر الاستلام",COUNTIFS($O$6:$O$1505,"متأخر الاستلام",$N$6:$N$1505,"&gt;"&amp;N1312)+COUNTIFS($O$6:O1312,"متأخر الاستلام",$N$6:N1312,N1312),"")</f>
        <v/>
      </c>
    </row>
    <row r="1313">
      <c r="A1313" s="5" t="n"/>
      <c r="B1313" s="13" t="n"/>
      <c r="C1313" s="5" t="n"/>
      <c r="D1313" s="20" t="n"/>
      <c r="E1313" s="5" t="n"/>
      <c r="F1313" s="14" t="n"/>
      <c r="G1313" s="13" t="n"/>
      <c r="H1313" s="5" t="n"/>
      <c r="I1313" s="17" t="n"/>
      <c r="J1313" s="5" t="n"/>
      <c r="K1313" s="19">
        <f>IF(A1313&amp;""="","",IFERROR(INDEX('الخدمات'!$B$6:$B$55,MATCH(E1313&amp;"",'الخدمات'!$A$6:$A$55,0)),"غير مسعّرة"))</f>
        <v/>
      </c>
      <c r="L1313" s="19">
        <f>IF(ISNUMBER(K1313),ROUND(N(F1313)*K1313,2),"")</f>
        <v/>
      </c>
      <c r="M1313" s="19">
        <f>IF(L1313="","",ROUND(L1313-N(I1313),2))</f>
        <v/>
      </c>
      <c r="N1313" s="18">
        <f>IF(OR(A1313&amp;""="",H1313="تم التسليم",NOT(ISNUMBER(G1313))),"",'الإعدادات'!$B$4-G1313)</f>
        <v/>
      </c>
      <c r="O1313" s="6">
        <f>IF(A1313&amp;""="","",IF(NOT(ISNUMBER(K1313)),"خدمة غير مسعّرة",IF(H1313="تم التسليم",IF(M1313&gt;0,"مسلّم وعليه متبقي",""),IF(N1313="","",IF(H1313="جاهز",IF(N1313&gt;='الإعدادات'!$B$5,"متأخر الاستلام",""),IF(N1313&gt;0,"متأخر الغسيل",""))))))</f>
        <v/>
      </c>
      <c r="P1313" s="18">
        <f>IF(O1313="متأخر الاستلام",COUNTIFS($O$6:$O$1505,"متأخر الاستلام",$N$6:$N$1505,"&gt;"&amp;N1313)+COUNTIFS($O$6:O1313,"متأخر الاستلام",$N$6:N1313,N1313),"")</f>
        <v/>
      </c>
    </row>
    <row r="1314">
      <c r="A1314" s="5" t="n"/>
      <c r="B1314" s="13" t="n"/>
      <c r="C1314" s="5" t="n"/>
      <c r="D1314" s="20" t="n"/>
      <c r="E1314" s="5" t="n"/>
      <c r="F1314" s="14" t="n"/>
      <c r="G1314" s="13" t="n"/>
      <c r="H1314" s="5" t="n"/>
      <c r="I1314" s="17" t="n"/>
      <c r="J1314" s="5" t="n"/>
      <c r="K1314" s="19">
        <f>IF(A1314&amp;""="","",IFERROR(INDEX('الخدمات'!$B$6:$B$55,MATCH(E1314&amp;"",'الخدمات'!$A$6:$A$55,0)),"غير مسعّرة"))</f>
        <v/>
      </c>
      <c r="L1314" s="19">
        <f>IF(ISNUMBER(K1314),ROUND(N(F1314)*K1314,2),"")</f>
        <v/>
      </c>
      <c r="M1314" s="19">
        <f>IF(L1314="","",ROUND(L1314-N(I1314),2))</f>
        <v/>
      </c>
      <c r="N1314" s="18">
        <f>IF(OR(A1314&amp;""="",H1314="تم التسليم",NOT(ISNUMBER(G1314))),"",'الإعدادات'!$B$4-G1314)</f>
        <v/>
      </c>
      <c r="O1314" s="6">
        <f>IF(A1314&amp;""="","",IF(NOT(ISNUMBER(K1314)),"خدمة غير مسعّرة",IF(H1314="تم التسليم",IF(M1314&gt;0,"مسلّم وعليه متبقي",""),IF(N1314="","",IF(H1314="جاهز",IF(N1314&gt;='الإعدادات'!$B$5,"متأخر الاستلام",""),IF(N1314&gt;0,"متأخر الغسيل",""))))))</f>
        <v/>
      </c>
      <c r="P1314" s="18">
        <f>IF(O1314="متأخر الاستلام",COUNTIFS($O$6:$O$1505,"متأخر الاستلام",$N$6:$N$1505,"&gt;"&amp;N1314)+COUNTIFS($O$6:O1314,"متأخر الاستلام",$N$6:N1314,N1314),"")</f>
        <v/>
      </c>
    </row>
    <row r="1315">
      <c r="A1315" s="5" t="n"/>
      <c r="B1315" s="13" t="n"/>
      <c r="C1315" s="5" t="n"/>
      <c r="D1315" s="20" t="n"/>
      <c r="E1315" s="5" t="n"/>
      <c r="F1315" s="14" t="n"/>
      <c r="G1315" s="13" t="n"/>
      <c r="H1315" s="5" t="n"/>
      <c r="I1315" s="17" t="n"/>
      <c r="J1315" s="5" t="n"/>
      <c r="K1315" s="19">
        <f>IF(A1315&amp;""="","",IFERROR(INDEX('الخدمات'!$B$6:$B$55,MATCH(E1315&amp;"",'الخدمات'!$A$6:$A$55,0)),"غير مسعّرة"))</f>
        <v/>
      </c>
      <c r="L1315" s="19">
        <f>IF(ISNUMBER(K1315),ROUND(N(F1315)*K1315,2),"")</f>
        <v/>
      </c>
      <c r="M1315" s="19">
        <f>IF(L1315="","",ROUND(L1315-N(I1315),2))</f>
        <v/>
      </c>
      <c r="N1315" s="18">
        <f>IF(OR(A1315&amp;""="",H1315="تم التسليم",NOT(ISNUMBER(G1315))),"",'الإعدادات'!$B$4-G1315)</f>
        <v/>
      </c>
      <c r="O1315" s="6">
        <f>IF(A1315&amp;""="","",IF(NOT(ISNUMBER(K1315)),"خدمة غير مسعّرة",IF(H1315="تم التسليم",IF(M1315&gt;0,"مسلّم وعليه متبقي",""),IF(N1315="","",IF(H1315="جاهز",IF(N1315&gt;='الإعدادات'!$B$5,"متأخر الاستلام",""),IF(N1315&gt;0,"متأخر الغسيل",""))))))</f>
        <v/>
      </c>
      <c r="P1315" s="18">
        <f>IF(O1315="متأخر الاستلام",COUNTIFS($O$6:$O$1505,"متأخر الاستلام",$N$6:$N$1505,"&gt;"&amp;N1315)+COUNTIFS($O$6:O1315,"متأخر الاستلام",$N$6:N1315,N1315),"")</f>
        <v/>
      </c>
    </row>
    <row r="1316">
      <c r="A1316" s="5" t="n"/>
      <c r="B1316" s="13" t="n"/>
      <c r="C1316" s="5" t="n"/>
      <c r="D1316" s="20" t="n"/>
      <c r="E1316" s="5" t="n"/>
      <c r="F1316" s="14" t="n"/>
      <c r="G1316" s="13" t="n"/>
      <c r="H1316" s="5" t="n"/>
      <c r="I1316" s="17" t="n"/>
      <c r="J1316" s="5" t="n"/>
      <c r="K1316" s="19">
        <f>IF(A1316&amp;""="","",IFERROR(INDEX('الخدمات'!$B$6:$B$55,MATCH(E1316&amp;"",'الخدمات'!$A$6:$A$55,0)),"غير مسعّرة"))</f>
        <v/>
      </c>
      <c r="L1316" s="19">
        <f>IF(ISNUMBER(K1316),ROUND(N(F1316)*K1316,2),"")</f>
        <v/>
      </c>
      <c r="M1316" s="19">
        <f>IF(L1316="","",ROUND(L1316-N(I1316),2))</f>
        <v/>
      </c>
      <c r="N1316" s="18">
        <f>IF(OR(A1316&amp;""="",H1316="تم التسليم",NOT(ISNUMBER(G1316))),"",'الإعدادات'!$B$4-G1316)</f>
        <v/>
      </c>
      <c r="O1316" s="6">
        <f>IF(A1316&amp;""="","",IF(NOT(ISNUMBER(K1316)),"خدمة غير مسعّرة",IF(H1316="تم التسليم",IF(M1316&gt;0,"مسلّم وعليه متبقي",""),IF(N1316="","",IF(H1316="جاهز",IF(N1316&gt;='الإعدادات'!$B$5,"متأخر الاستلام",""),IF(N1316&gt;0,"متأخر الغسيل",""))))))</f>
        <v/>
      </c>
      <c r="P1316" s="18">
        <f>IF(O1316="متأخر الاستلام",COUNTIFS($O$6:$O$1505,"متأخر الاستلام",$N$6:$N$1505,"&gt;"&amp;N1316)+COUNTIFS($O$6:O1316,"متأخر الاستلام",$N$6:N1316,N1316),"")</f>
        <v/>
      </c>
    </row>
    <row r="1317">
      <c r="A1317" s="5" t="n"/>
      <c r="B1317" s="13" t="n"/>
      <c r="C1317" s="5" t="n"/>
      <c r="D1317" s="20" t="n"/>
      <c r="E1317" s="5" t="n"/>
      <c r="F1317" s="14" t="n"/>
      <c r="G1317" s="13" t="n"/>
      <c r="H1317" s="5" t="n"/>
      <c r="I1317" s="17" t="n"/>
      <c r="J1317" s="5" t="n"/>
      <c r="K1317" s="19">
        <f>IF(A1317&amp;""="","",IFERROR(INDEX('الخدمات'!$B$6:$B$55,MATCH(E1317&amp;"",'الخدمات'!$A$6:$A$55,0)),"غير مسعّرة"))</f>
        <v/>
      </c>
      <c r="L1317" s="19">
        <f>IF(ISNUMBER(K1317),ROUND(N(F1317)*K1317,2),"")</f>
        <v/>
      </c>
      <c r="M1317" s="19">
        <f>IF(L1317="","",ROUND(L1317-N(I1317),2))</f>
        <v/>
      </c>
      <c r="N1317" s="18">
        <f>IF(OR(A1317&amp;""="",H1317="تم التسليم",NOT(ISNUMBER(G1317))),"",'الإعدادات'!$B$4-G1317)</f>
        <v/>
      </c>
      <c r="O1317" s="6">
        <f>IF(A1317&amp;""="","",IF(NOT(ISNUMBER(K1317)),"خدمة غير مسعّرة",IF(H1317="تم التسليم",IF(M1317&gt;0,"مسلّم وعليه متبقي",""),IF(N1317="","",IF(H1317="جاهز",IF(N1317&gt;='الإعدادات'!$B$5,"متأخر الاستلام",""),IF(N1317&gt;0,"متأخر الغسيل",""))))))</f>
        <v/>
      </c>
      <c r="P1317" s="18">
        <f>IF(O1317="متأخر الاستلام",COUNTIFS($O$6:$O$1505,"متأخر الاستلام",$N$6:$N$1505,"&gt;"&amp;N1317)+COUNTIFS($O$6:O1317,"متأخر الاستلام",$N$6:N1317,N1317),"")</f>
        <v/>
      </c>
    </row>
    <row r="1318">
      <c r="A1318" s="5" t="n"/>
      <c r="B1318" s="13" t="n"/>
      <c r="C1318" s="5" t="n"/>
      <c r="D1318" s="20" t="n"/>
      <c r="E1318" s="5" t="n"/>
      <c r="F1318" s="14" t="n"/>
      <c r="G1318" s="13" t="n"/>
      <c r="H1318" s="5" t="n"/>
      <c r="I1318" s="17" t="n"/>
      <c r="J1318" s="5" t="n"/>
      <c r="K1318" s="19">
        <f>IF(A1318&amp;""="","",IFERROR(INDEX('الخدمات'!$B$6:$B$55,MATCH(E1318&amp;"",'الخدمات'!$A$6:$A$55,0)),"غير مسعّرة"))</f>
        <v/>
      </c>
      <c r="L1318" s="19">
        <f>IF(ISNUMBER(K1318),ROUND(N(F1318)*K1318,2),"")</f>
        <v/>
      </c>
      <c r="M1318" s="19">
        <f>IF(L1318="","",ROUND(L1318-N(I1318),2))</f>
        <v/>
      </c>
      <c r="N1318" s="18">
        <f>IF(OR(A1318&amp;""="",H1318="تم التسليم",NOT(ISNUMBER(G1318))),"",'الإعدادات'!$B$4-G1318)</f>
        <v/>
      </c>
      <c r="O1318" s="6">
        <f>IF(A1318&amp;""="","",IF(NOT(ISNUMBER(K1318)),"خدمة غير مسعّرة",IF(H1318="تم التسليم",IF(M1318&gt;0,"مسلّم وعليه متبقي",""),IF(N1318="","",IF(H1318="جاهز",IF(N1318&gt;='الإعدادات'!$B$5,"متأخر الاستلام",""),IF(N1318&gt;0,"متأخر الغسيل",""))))))</f>
        <v/>
      </c>
      <c r="P1318" s="18">
        <f>IF(O1318="متأخر الاستلام",COUNTIFS($O$6:$O$1505,"متأخر الاستلام",$N$6:$N$1505,"&gt;"&amp;N1318)+COUNTIFS($O$6:O1318,"متأخر الاستلام",$N$6:N1318,N1318),"")</f>
        <v/>
      </c>
    </row>
    <row r="1319">
      <c r="A1319" s="5" t="n"/>
      <c r="B1319" s="13" t="n"/>
      <c r="C1319" s="5" t="n"/>
      <c r="D1319" s="20" t="n"/>
      <c r="E1319" s="5" t="n"/>
      <c r="F1319" s="14" t="n"/>
      <c r="G1319" s="13" t="n"/>
      <c r="H1319" s="5" t="n"/>
      <c r="I1319" s="17" t="n"/>
      <c r="J1319" s="5" t="n"/>
      <c r="K1319" s="19">
        <f>IF(A1319&amp;""="","",IFERROR(INDEX('الخدمات'!$B$6:$B$55,MATCH(E1319&amp;"",'الخدمات'!$A$6:$A$55,0)),"غير مسعّرة"))</f>
        <v/>
      </c>
      <c r="L1319" s="19">
        <f>IF(ISNUMBER(K1319),ROUND(N(F1319)*K1319,2),"")</f>
        <v/>
      </c>
      <c r="M1319" s="19">
        <f>IF(L1319="","",ROUND(L1319-N(I1319),2))</f>
        <v/>
      </c>
      <c r="N1319" s="18">
        <f>IF(OR(A1319&amp;""="",H1319="تم التسليم",NOT(ISNUMBER(G1319))),"",'الإعدادات'!$B$4-G1319)</f>
        <v/>
      </c>
      <c r="O1319" s="6">
        <f>IF(A1319&amp;""="","",IF(NOT(ISNUMBER(K1319)),"خدمة غير مسعّرة",IF(H1319="تم التسليم",IF(M1319&gt;0,"مسلّم وعليه متبقي",""),IF(N1319="","",IF(H1319="جاهز",IF(N1319&gt;='الإعدادات'!$B$5,"متأخر الاستلام",""),IF(N1319&gt;0,"متأخر الغسيل",""))))))</f>
        <v/>
      </c>
      <c r="P1319" s="18">
        <f>IF(O1319="متأخر الاستلام",COUNTIFS($O$6:$O$1505,"متأخر الاستلام",$N$6:$N$1505,"&gt;"&amp;N1319)+COUNTIFS($O$6:O1319,"متأخر الاستلام",$N$6:N1319,N1319),"")</f>
        <v/>
      </c>
    </row>
    <row r="1320">
      <c r="A1320" s="5" t="n"/>
      <c r="B1320" s="13" t="n"/>
      <c r="C1320" s="5" t="n"/>
      <c r="D1320" s="20" t="n"/>
      <c r="E1320" s="5" t="n"/>
      <c r="F1320" s="14" t="n"/>
      <c r="G1320" s="13" t="n"/>
      <c r="H1320" s="5" t="n"/>
      <c r="I1320" s="17" t="n"/>
      <c r="J1320" s="5" t="n"/>
      <c r="K1320" s="19">
        <f>IF(A1320&amp;""="","",IFERROR(INDEX('الخدمات'!$B$6:$B$55,MATCH(E1320&amp;"",'الخدمات'!$A$6:$A$55,0)),"غير مسعّرة"))</f>
        <v/>
      </c>
      <c r="L1320" s="19">
        <f>IF(ISNUMBER(K1320),ROUND(N(F1320)*K1320,2),"")</f>
        <v/>
      </c>
      <c r="M1320" s="19">
        <f>IF(L1320="","",ROUND(L1320-N(I1320),2))</f>
        <v/>
      </c>
      <c r="N1320" s="18">
        <f>IF(OR(A1320&amp;""="",H1320="تم التسليم",NOT(ISNUMBER(G1320))),"",'الإعدادات'!$B$4-G1320)</f>
        <v/>
      </c>
      <c r="O1320" s="6">
        <f>IF(A1320&amp;""="","",IF(NOT(ISNUMBER(K1320)),"خدمة غير مسعّرة",IF(H1320="تم التسليم",IF(M1320&gt;0,"مسلّم وعليه متبقي",""),IF(N1320="","",IF(H1320="جاهز",IF(N1320&gt;='الإعدادات'!$B$5,"متأخر الاستلام",""),IF(N1320&gt;0,"متأخر الغسيل",""))))))</f>
        <v/>
      </c>
      <c r="P1320" s="18">
        <f>IF(O1320="متأخر الاستلام",COUNTIFS($O$6:$O$1505,"متأخر الاستلام",$N$6:$N$1505,"&gt;"&amp;N1320)+COUNTIFS($O$6:O1320,"متأخر الاستلام",$N$6:N1320,N1320),"")</f>
        <v/>
      </c>
    </row>
    <row r="1321">
      <c r="A1321" s="5" t="n"/>
      <c r="B1321" s="13" t="n"/>
      <c r="C1321" s="5" t="n"/>
      <c r="D1321" s="20" t="n"/>
      <c r="E1321" s="5" t="n"/>
      <c r="F1321" s="14" t="n"/>
      <c r="G1321" s="13" t="n"/>
      <c r="H1321" s="5" t="n"/>
      <c r="I1321" s="17" t="n"/>
      <c r="J1321" s="5" t="n"/>
      <c r="K1321" s="19">
        <f>IF(A1321&amp;""="","",IFERROR(INDEX('الخدمات'!$B$6:$B$55,MATCH(E1321&amp;"",'الخدمات'!$A$6:$A$55,0)),"غير مسعّرة"))</f>
        <v/>
      </c>
      <c r="L1321" s="19">
        <f>IF(ISNUMBER(K1321),ROUND(N(F1321)*K1321,2),"")</f>
        <v/>
      </c>
      <c r="M1321" s="19">
        <f>IF(L1321="","",ROUND(L1321-N(I1321),2))</f>
        <v/>
      </c>
      <c r="N1321" s="18">
        <f>IF(OR(A1321&amp;""="",H1321="تم التسليم",NOT(ISNUMBER(G1321))),"",'الإعدادات'!$B$4-G1321)</f>
        <v/>
      </c>
      <c r="O1321" s="6">
        <f>IF(A1321&amp;""="","",IF(NOT(ISNUMBER(K1321)),"خدمة غير مسعّرة",IF(H1321="تم التسليم",IF(M1321&gt;0,"مسلّم وعليه متبقي",""),IF(N1321="","",IF(H1321="جاهز",IF(N1321&gt;='الإعدادات'!$B$5,"متأخر الاستلام",""),IF(N1321&gt;0,"متأخر الغسيل",""))))))</f>
        <v/>
      </c>
      <c r="P1321" s="18">
        <f>IF(O1321="متأخر الاستلام",COUNTIFS($O$6:$O$1505,"متأخر الاستلام",$N$6:$N$1505,"&gt;"&amp;N1321)+COUNTIFS($O$6:O1321,"متأخر الاستلام",$N$6:N1321,N1321),"")</f>
        <v/>
      </c>
    </row>
    <row r="1322">
      <c r="A1322" s="5" t="n"/>
      <c r="B1322" s="13" t="n"/>
      <c r="C1322" s="5" t="n"/>
      <c r="D1322" s="20" t="n"/>
      <c r="E1322" s="5" t="n"/>
      <c r="F1322" s="14" t="n"/>
      <c r="G1322" s="13" t="n"/>
      <c r="H1322" s="5" t="n"/>
      <c r="I1322" s="17" t="n"/>
      <c r="J1322" s="5" t="n"/>
      <c r="K1322" s="19">
        <f>IF(A1322&amp;""="","",IFERROR(INDEX('الخدمات'!$B$6:$B$55,MATCH(E1322&amp;"",'الخدمات'!$A$6:$A$55,0)),"غير مسعّرة"))</f>
        <v/>
      </c>
      <c r="L1322" s="19">
        <f>IF(ISNUMBER(K1322),ROUND(N(F1322)*K1322,2),"")</f>
        <v/>
      </c>
      <c r="M1322" s="19">
        <f>IF(L1322="","",ROUND(L1322-N(I1322),2))</f>
        <v/>
      </c>
      <c r="N1322" s="18">
        <f>IF(OR(A1322&amp;""="",H1322="تم التسليم",NOT(ISNUMBER(G1322))),"",'الإعدادات'!$B$4-G1322)</f>
        <v/>
      </c>
      <c r="O1322" s="6">
        <f>IF(A1322&amp;""="","",IF(NOT(ISNUMBER(K1322)),"خدمة غير مسعّرة",IF(H1322="تم التسليم",IF(M1322&gt;0,"مسلّم وعليه متبقي",""),IF(N1322="","",IF(H1322="جاهز",IF(N1322&gt;='الإعدادات'!$B$5,"متأخر الاستلام",""),IF(N1322&gt;0,"متأخر الغسيل",""))))))</f>
        <v/>
      </c>
      <c r="P1322" s="18">
        <f>IF(O1322="متأخر الاستلام",COUNTIFS($O$6:$O$1505,"متأخر الاستلام",$N$6:$N$1505,"&gt;"&amp;N1322)+COUNTIFS($O$6:O1322,"متأخر الاستلام",$N$6:N1322,N1322),"")</f>
        <v/>
      </c>
    </row>
    <row r="1323">
      <c r="A1323" s="5" t="n"/>
      <c r="B1323" s="13" t="n"/>
      <c r="C1323" s="5" t="n"/>
      <c r="D1323" s="20" t="n"/>
      <c r="E1323" s="5" t="n"/>
      <c r="F1323" s="14" t="n"/>
      <c r="G1323" s="13" t="n"/>
      <c r="H1323" s="5" t="n"/>
      <c r="I1323" s="17" t="n"/>
      <c r="J1323" s="5" t="n"/>
      <c r="K1323" s="19">
        <f>IF(A1323&amp;""="","",IFERROR(INDEX('الخدمات'!$B$6:$B$55,MATCH(E1323&amp;"",'الخدمات'!$A$6:$A$55,0)),"غير مسعّرة"))</f>
        <v/>
      </c>
      <c r="L1323" s="19">
        <f>IF(ISNUMBER(K1323),ROUND(N(F1323)*K1323,2),"")</f>
        <v/>
      </c>
      <c r="M1323" s="19">
        <f>IF(L1323="","",ROUND(L1323-N(I1323),2))</f>
        <v/>
      </c>
      <c r="N1323" s="18">
        <f>IF(OR(A1323&amp;""="",H1323="تم التسليم",NOT(ISNUMBER(G1323))),"",'الإعدادات'!$B$4-G1323)</f>
        <v/>
      </c>
      <c r="O1323" s="6">
        <f>IF(A1323&amp;""="","",IF(NOT(ISNUMBER(K1323)),"خدمة غير مسعّرة",IF(H1323="تم التسليم",IF(M1323&gt;0,"مسلّم وعليه متبقي",""),IF(N1323="","",IF(H1323="جاهز",IF(N1323&gt;='الإعدادات'!$B$5,"متأخر الاستلام",""),IF(N1323&gt;0,"متأخر الغسيل",""))))))</f>
        <v/>
      </c>
      <c r="P1323" s="18">
        <f>IF(O1323="متأخر الاستلام",COUNTIFS($O$6:$O$1505,"متأخر الاستلام",$N$6:$N$1505,"&gt;"&amp;N1323)+COUNTIFS($O$6:O1323,"متأخر الاستلام",$N$6:N1323,N1323),"")</f>
        <v/>
      </c>
    </row>
    <row r="1324">
      <c r="A1324" s="5" t="n"/>
      <c r="B1324" s="13" t="n"/>
      <c r="C1324" s="5" t="n"/>
      <c r="D1324" s="20" t="n"/>
      <c r="E1324" s="5" t="n"/>
      <c r="F1324" s="14" t="n"/>
      <c r="G1324" s="13" t="n"/>
      <c r="H1324" s="5" t="n"/>
      <c r="I1324" s="17" t="n"/>
      <c r="J1324" s="5" t="n"/>
      <c r="K1324" s="19">
        <f>IF(A1324&amp;""="","",IFERROR(INDEX('الخدمات'!$B$6:$B$55,MATCH(E1324&amp;"",'الخدمات'!$A$6:$A$55,0)),"غير مسعّرة"))</f>
        <v/>
      </c>
      <c r="L1324" s="19">
        <f>IF(ISNUMBER(K1324),ROUND(N(F1324)*K1324,2),"")</f>
        <v/>
      </c>
      <c r="M1324" s="19">
        <f>IF(L1324="","",ROUND(L1324-N(I1324),2))</f>
        <v/>
      </c>
      <c r="N1324" s="18">
        <f>IF(OR(A1324&amp;""="",H1324="تم التسليم",NOT(ISNUMBER(G1324))),"",'الإعدادات'!$B$4-G1324)</f>
        <v/>
      </c>
      <c r="O1324" s="6">
        <f>IF(A1324&amp;""="","",IF(NOT(ISNUMBER(K1324)),"خدمة غير مسعّرة",IF(H1324="تم التسليم",IF(M1324&gt;0,"مسلّم وعليه متبقي",""),IF(N1324="","",IF(H1324="جاهز",IF(N1324&gt;='الإعدادات'!$B$5,"متأخر الاستلام",""),IF(N1324&gt;0,"متأخر الغسيل",""))))))</f>
        <v/>
      </c>
      <c r="P1324" s="18">
        <f>IF(O1324="متأخر الاستلام",COUNTIFS($O$6:$O$1505,"متأخر الاستلام",$N$6:$N$1505,"&gt;"&amp;N1324)+COUNTIFS($O$6:O1324,"متأخر الاستلام",$N$6:N1324,N1324),"")</f>
        <v/>
      </c>
    </row>
    <row r="1325">
      <c r="A1325" s="5" t="n"/>
      <c r="B1325" s="13" t="n"/>
      <c r="C1325" s="5" t="n"/>
      <c r="D1325" s="20" t="n"/>
      <c r="E1325" s="5" t="n"/>
      <c r="F1325" s="14" t="n"/>
      <c r="G1325" s="13" t="n"/>
      <c r="H1325" s="5" t="n"/>
      <c r="I1325" s="17" t="n"/>
      <c r="J1325" s="5" t="n"/>
      <c r="K1325" s="19">
        <f>IF(A1325&amp;""="","",IFERROR(INDEX('الخدمات'!$B$6:$B$55,MATCH(E1325&amp;"",'الخدمات'!$A$6:$A$55,0)),"غير مسعّرة"))</f>
        <v/>
      </c>
      <c r="L1325" s="19">
        <f>IF(ISNUMBER(K1325),ROUND(N(F1325)*K1325,2),"")</f>
        <v/>
      </c>
      <c r="M1325" s="19">
        <f>IF(L1325="","",ROUND(L1325-N(I1325),2))</f>
        <v/>
      </c>
      <c r="N1325" s="18">
        <f>IF(OR(A1325&amp;""="",H1325="تم التسليم",NOT(ISNUMBER(G1325))),"",'الإعدادات'!$B$4-G1325)</f>
        <v/>
      </c>
      <c r="O1325" s="6">
        <f>IF(A1325&amp;""="","",IF(NOT(ISNUMBER(K1325)),"خدمة غير مسعّرة",IF(H1325="تم التسليم",IF(M1325&gt;0,"مسلّم وعليه متبقي",""),IF(N1325="","",IF(H1325="جاهز",IF(N1325&gt;='الإعدادات'!$B$5,"متأخر الاستلام",""),IF(N1325&gt;0,"متأخر الغسيل",""))))))</f>
        <v/>
      </c>
      <c r="P1325" s="18">
        <f>IF(O1325="متأخر الاستلام",COUNTIFS($O$6:$O$1505,"متأخر الاستلام",$N$6:$N$1505,"&gt;"&amp;N1325)+COUNTIFS($O$6:O1325,"متأخر الاستلام",$N$6:N1325,N1325),"")</f>
        <v/>
      </c>
    </row>
    <row r="1326">
      <c r="A1326" s="5" t="n"/>
      <c r="B1326" s="13" t="n"/>
      <c r="C1326" s="5" t="n"/>
      <c r="D1326" s="20" t="n"/>
      <c r="E1326" s="5" t="n"/>
      <c r="F1326" s="14" t="n"/>
      <c r="G1326" s="13" t="n"/>
      <c r="H1326" s="5" t="n"/>
      <c r="I1326" s="17" t="n"/>
      <c r="J1326" s="5" t="n"/>
      <c r="K1326" s="19">
        <f>IF(A1326&amp;""="","",IFERROR(INDEX('الخدمات'!$B$6:$B$55,MATCH(E1326&amp;"",'الخدمات'!$A$6:$A$55,0)),"غير مسعّرة"))</f>
        <v/>
      </c>
      <c r="L1326" s="19">
        <f>IF(ISNUMBER(K1326),ROUND(N(F1326)*K1326,2),"")</f>
        <v/>
      </c>
      <c r="M1326" s="19">
        <f>IF(L1326="","",ROUND(L1326-N(I1326),2))</f>
        <v/>
      </c>
      <c r="N1326" s="18">
        <f>IF(OR(A1326&amp;""="",H1326="تم التسليم",NOT(ISNUMBER(G1326))),"",'الإعدادات'!$B$4-G1326)</f>
        <v/>
      </c>
      <c r="O1326" s="6">
        <f>IF(A1326&amp;""="","",IF(NOT(ISNUMBER(K1326)),"خدمة غير مسعّرة",IF(H1326="تم التسليم",IF(M1326&gt;0,"مسلّم وعليه متبقي",""),IF(N1326="","",IF(H1326="جاهز",IF(N1326&gt;='الإعدادات'!$B$5,"متأخر الاستلام",""),IF(N1326&gt;0,"متأخر الغسيل",""))))))</f>
        <v/>
      </c>
      <c r="P1326" s="18">
        <f>IF(O1326="متأخر الاستلام",COUNTIFS($O$6:$O$1505,"متأخر الاستلام",$N$6:$N$1505,"&gt;"&amp;N1326)+COUNTIFS($O$6:O1326,"متأخر الاستلام",$N$6:N1326,N1326),"")</f>
        <v/>
      </c>
    </row>
    <row r="1327">
      <c r="A1327" s="5" t="n"/>
      <c r="B1327" s="13" t="n"/>
      <c r="C1327" s="5" t="n"/>
      <c r="D1327" s="20" t="n"/>
      <c r="E1327" s="5" t="n"/>
      <c r="F1327" s="14" t="n"/>
      <c r="G1327" s="13" t="n"/>
      <c r="H1327" s="5" t="n"/>
      <c r="I1327" s="17" t="n"/>
      <c r="J1327" s="5" t="n"/>
      <c r="K1327" s="19">
        <f>IF(A1327&amp;""="","",IFERROR(INDEX('الخدمات'!$B$6:$B$55,MATCH(E1327&amp;"",'الخدمات'!$A$6:$A$55,0)),"غير مسعّرة"))</f>
        <v/>
      </c>
      <c r="L1327" s="19">
        <f>IF(ISNUMBER(K1327),ROUND(N(F1327)*K1327,2),"")</f>
        <v/>
      </c>
      <c r="M1327" s="19">
        <f>IF(L1327="","",ROUND(L1327-N(I1327),2))</f>
        <v/>
      </c>
      <c r="N1327" s="18">
        <f>IF(OR(A1327&amp;""="",H1327="تم التسليم",NOT(ISNUMBER(G1327))),"",'الإعدادات'!$B$4-G1327)</f>
        <v/>
      </c>
      <c r="O1327" s="6">
        <f>IF(A1327&amp;""="","",IF(NOT(ISNUMBER(K1327)),"خدمة غير مسعّرة",IF(H1327="تم التسليم",IF(M1327&gt;0,"مسلّم وعليه متبقي",""),IF(N1327="","",IF(H1327="جاهز",IF(N1327&gt;='الإعدادات'!$B$5,"متأخر الاستلام",""),IF(N1327&gt;0,"متأخر الغسيل",""))))))</f>
        <v/>
      </c>
      <c r="P1327" s="18">
        <f>IF(O1327="متأخر الاستلام",COUNTIFS($O$6:$O$1505,"متأخر الاستلام",$N$6:$N$1505,"&gt;"&amp;N1327)+COUNTIFS($O$6:O1327,"متأخر الاستلام",$N$6:N1327,N1327),"")</f>
        <v/>
      </c>
    </row>
    <row r="1328">
      <c r="A1328" s="5" t="n"/>
      <c r="B1328" s="13" t="n"/>
      <c r="C1328" s="5" t="n"/>
      <c r="D1328" s="20" t="n"/>
      <c r="E1328" s="5" t="n"/>
      <c r="F1328" s="14" t="n"/>
      <c r="G1328" s="13" t="n"/>
      <c r="H1328" s="5" t="n"/>
      <c r="I1328" s="17" t="n"/>
      <c r="J1328" s="5" t="n"/>
      <c r="K1328" s="19">
        <f>IF(A1328&amp;""="","",IFERROR(INDEX('الخدمات'!$B$6:$B$55,MATCH(E1328&amp;"",'الخدمات'!$A$6:$A$55,0)),"غير مسعّرة"))</f>
        <v/>
      </c>
      <c r="L1328" s="19">
        <f>IF(ISNUMBER(K1328),ROUND(N(F1328)*K1328,2),"")</f>
        <v/>
      </c>
      <c r="M1328" s="19">
        <f>IF(L1328="","",ROUND(L1328-N(I1328),2))</f>
        <v/>
      </c>
      <c r="N1328" s="18">
        <f>IF(OR(A1328&amp;""="",H1328="تم التسليم",NOT(ISNUMBER(G1328))),"",'الإعدادات'!$B$4-G1328)</f>
        <v/>
      </c>
      <c r="O1328" s="6">
        <f>IF(A1328&amp;""="","",IF(NOT(ISNUMBER(K1328)),"خدمة غير مسعّرة",IF(H1328="تم التسليم",IF(M1328&gt;0,"مسلّم وعليه متبقي",""),IF(N1328="","",IF(H1328="جاهز",IF(N1328&gt;='الإعدادات'!$B$5,"متأخر الاستلام",""),IF(N1328&gt;0,"متأخر الغسيل",""))))))</f>
        <v/>
      </c>
      <c r="P1328" s="18">
        <f>IF(O1328="متأخر الاستلام",COUNTIFS($O$6:$O$1505,"متأخر الاستلام",$N$6:$N$1505,"&gt;"&amp;N1328)+COUNTIFS($O$6:O1328,"متأخر الاستلام",$N$6:N1328,N1328),"")</f>
        <v/>
      </c>
    </row>
    <row r="1329">
      <c r="A1329" s="5" t="n"/>
      <c r="B1329" s="13" t="n"/>
      <c r="C1329" s="5" t="n"/>
      <c r="D1329" s="20" t="n"/>
      <c r="E1329" s="5" t="n"/>
      <c r="F1329" s="14" t="n"/>
      <c r="G1329" s="13" t="n"/>
      <c r="H1329" s="5" t="n"/>
      <c r="I1329" s="17" t="n"/>
      <c r="J1329" s="5" t="n"/>
      <c r="K1329" s="19">
        <f>IF(A1329&amp;""="","",IFERROR(INDEX('الخدمات'!$B$6:$B$55,MATCH(E1329&amp;"",'الخدمات'!$A$6:$A$55,0)),"غير مسعّرة"))</f>
        <v/>
      </c>
      <c r="L1329" s="19">
        <f>IF(ISNUMBER(K1329),ROUND(N(F1329)*K1329,2),"")</f>
        <v/>
      </c>
      <c r="M1329" s="19">
        <f>IF(L1329="","",ROUND(L1329-N(I1329),2))</f>
        <v/>
      </c>
      <c r="N1329" s="18">
        <f>IF(OR(A1329&amp;""="",H1329="تم التسليم",NOT(ISNUMBER(G1329))),"",'الإعدادات'!$B$4-G1329)</f>
        <v/>
      </c>
      <c r="O1329" s="6">
        <f>IF(A1329&amp;""="","",IF(NOT(ISNUMBER(K1329)),"خدمة غير مسعّرة",IF(H1329="تم التسليم",IF(M1329&gt;0,"مسلّم وعليه متبقي",""),IF(N1329="","",IF(H1329="جاهز",IF(N1329&gt;='الإعدادات'!$B$5,"متأخر الاستلام",""),IF(N1329&gt;0,"متأخر الغسيل",""))))))</f>
        <v/>
      </c>
      <c r="P1329" s="18">
        <f>IF(O1329="متأخر الاستلام",COUNTIFS($O$6:$O$1505,"متأخر الاستلام",$N$6:$N$1505,"&gt;"&amp;N1329)+COUNTIFS($O$6:O1329,"متأخر الاستلام",$N$6:N1329,N1329),"")</f>
        <v/>
      </c>
    </row>
    <row r="1330">
      <c r="A1330" s="5" t="n"/>
      <c r="B1330" s="13" t="n"/>
      <c r="C1330" s="5" t="n"/>
      <c r="D1330" s="20" t="n"/>
      <c r="E1330" s="5" t="n"/>
      <c r="F1330" s="14" t="n"/>
      <c r="G1330" s="13" t="n"/>
      <c r="H1330" s="5" t="n"/>
      <c r="I1330" s="17" t="n"/>
      <c r="J1330" s="5" t="n"/>
      <c r="K1330" s="19">
        <f>IF(A1330&amp;""="","",IFERROR(INDEX('الخدمات'!$B$6:$B$55,MATCH(E1330&amp;"",'الخدمات'!$A$6:$A$55,0)),"غير مسعّرة"))</f>
        <v/>
      </c>
      <c r="L1330" s="19">
        <f>IF(ISNUMBER(K1330),ROUND(N(F1330)*K1330,2),"")</f>
        <v/>
      </c>
      <c r="M1330" s="19">
        <f>IF(L1330="","",ROUND(L1330-N(I1330),2))</f>
        <v/>
      </c>
      <c r="N1330" s="18">
        <f>IF(OR(A1330&amp;""="",H1330="تم التسليم",NOT(ISNUMBER(G1330))),"",'الإعدادات'!$B$4-G1330)</f>
        <v/>
      </c>
      <c r="O1330" s="6">
        <f>IF(A1330&amp;""="","",IF(NOT(ISNUMBER(K1330)),"خدمة غير مسعّرة",IF(H1330="تم التسليم",IF(M1330&gt;0,"مسلّم وعليه متبقي",""),IF(N1330="","",IF(H1330="جاهز",IF(N1330&gt;='الإعدادات'!$B$5,"متأخر الاستلام",""),IF(N1330&gt;0,"متأخر الغسيل",""))))))</f>
        <v/>
      </c>
      <c r="P1330" s="18">
        <f>IF(O1330="متأخر الاستلام",COUNTIFS($O$6:$O$1505,"متأخر الاستلام",$N$6:$N$1505,"&gt;"&amp;N1330)+COUNTIFS($O$6:O1330,"متأخر الاستلام",$N$6:N1330,N1330),"")</f>
        <v/>
      </c>
    </row>
    <row r="1331">
      <c r="A1331" s="5" t="n"/>
      <c r="B1331" s="13" t="n"/>
      <c r="C1331" s="5" t="n"/>
      <c r="D1331" s="20" t="n"/>
      <c r="E1331" s="5" t="n"/>
      <c r="F1331" s="14" t="n"/>
      <c r="G1331" s="13" t="n"/>
      <c r="H1331" s="5" t="n"/>
      <c r="I1331" s="17" t="n"/>
      <c r="J1331" s="5" t="n"/>
      <c r="K1331" s="19">
        <f>IF(A1331&amp;""="","",IFERROR(INDEX('الخدمات'!$B$6:$B$55,MATCH(E1331&amp;"",'الخدمات'!$A$6:$A$55,0)),"غير مسعّرة"))</f>
        <v/>
      </c>
      <c r="L1331" s="19">
        <f>IF(ISNUMBER(K1331),ROUND(N(F1331)*K1331,2),"")</f>
        <v/>
      </c>
      <c r="M1331" s="19">
        <f>IF(L1331="","",ROUND(L1331-N(I1331),2))</f>
        <v/>
      </c>
      <c r="N1331" s="18">
        <f>IF(OR(A1331&amp;""="",H1331="تم التسليم",NOT(ISNUMBER(G1331))),"",'الإعدادات'!$B$4-G1331)</f>
        <v/>
      </c>
      <c r="O1331" s="6">
        <f>IF(A1331&amp;""="","",IF(NOT(ISNUMBER(K1331)),"خدمة غير مسعّرة",IF(H1331="تم التسليم",IF(M1331&gt;0,"مسلّم وعليه متبقي",""),IF(N1331="","",IF(H1331="جاهز",IF(N1331&gt;='الإعدادات'!$B$5,"متأخر الاستلام",""),IF(N1331&gt;0,"متأخر الغسيل",""))))))</f>
        <v/>
      </c>
      <c r="P1331" s="18">
        <f>IF(O1331="متأخر الاستلام",COUNTIFS($O$6:$O$1505,"متأخر الاستلام",$N$6:$N$1505,"&gt;"&amp;N1331)+COUNTIFS($O$6:O1331,"متأخر الاستلام",$N$6:N1331,N1331),"")</f>
        <v/>
      </c>
    </row>
    <row r="1332">
      <c r="A1332" s="5" t="n"/>
      <c r="B1332" s="13" t="n"/>
      <c r="C1332" s="5" t="n"/>
      <c r="D1332" s="20" t="n"/>
      <c r="E1332" s="5" t="n"/>
      <c r="F1332" s="14" t="n"/>
      <c r="G1332" s="13" t="n"/>
      <c r="H1332" s="5" t="n"/>
      <c r="I1332" s="17" t="n"/>
      <c r="J1332" s="5" t="n"/>
      <c r="K1332" s="19">
        <f>IF(A1332&amp;""="","",IFERROR(INDEX('الخدمات'!$B$6:$B$55,MATCH(E1332&amp;"",'الخدمات'!$A$6:$A$55,0)),"غير مسعّرة"))</f>
        <v/>
      </c>
      <c r="L1332" s="19">
        <f>IF(ISNUMBER(K1332),ROUND(N(F1332)*K1332,2),"")</f>
        <v/>
      </c>
      <c r="M1332" s="19">
        <f>IF(L1332="","",ROUND(L1332-N(I1332),2))</f>
        <v/>
      </c>
      <c r="N1332" s="18">
        <f>IF(OR(A1332&amp;""="",H1332="تم التسليم",NOT(ISNUMBER(G1332))),"",'الإعدادات'!$B$4-G1332)</f>
        <v/>
      </c>
      <c r="O1332" s="6">
        <f>IF(A1332&amp;""="","",IF(NOT(ISNUMBER(K1332)),"خدمة غير مسعّرة",IF(H1332="تم التسليم",IF(M1332&gt;0,"مسلّم وعليه متبقي",""),IF(N1332="","",IF(H1332="جاهز",IF(N1332&gt;='الإعدادات'!$B$5,"متأخر الاستلام",""),IF(N1332&gt;0,"متأخر الغسيل",""))))))</f>
        <v/>
      </c>
      <c r="P1332" s="18">
        <f>IF(O1332="متأخر الاستلام",COUNTIFS($O$6:$O$1505,"متأخر الاستلام",$N$6:$N$1505,"&gt;"&amp;N1332)+COUNTIFS($O$6:O1332,"متأخر الاستلام",$N$6:N1332,N1332),"")</f>
        <v/>
      </c>
    </row>
    <row r="1333">
      <c r="A1333" s="5" t="n"/>
      <c r="B1333" s="13" t="n"/>
      <c r="C1333" s="5" t="n"/>
      <c r="D1333" s="20" t="n"/>
      <c r="E1333" s="5" t="n"/>
      <c r="F1333" s="14" t="n"/>
      <c r="G1333" s="13" t="n"/>
      <c r="H1333" s="5" t="n"/>
      <c r="I1333" s="17" t="n"/>
      <c r="J1333" s="5" t="n"/>
      <c r="K1333" s="19">
        <f>IF(A1333&amp;""="","",IFERROR(INDEX('الخدمات'!$B$6:$B$55,MATCH(E1333&amp;"",'الخدمات'!$A$6:$A$55,0)),"غير مسعّرة"))</f>
        <v/>
      </c>
      <c r="L1333" s="19">
        <f>IF(ISNUMBER(K1333),ROUND(N(F1333)*K1333,2),"")</f>
        <v/>
      </c>
      <c r="M1333" s="19">
        <f>IF(L1333="","",ROUND(L1333-N(I1333),2))</f>
        <v/>
      </c>
      <c r="N1333" s="18">
        <f>IF(OR(A1333&amp;""="",H1333="تم التسليم",NOT(ISNUMBER(G1333))),"",'الإعدادات'!$B$4-G1333)</f>
        <v/>
      </c>
      <c r="O1333" s="6">
        <f>IF(A1333&amp;""="","",IF(NOT(ISNUMBER(K1333)),"خدمة غير مسعّرة",IF(H1333="تم التسليم",IF(M1333&gt;0,"مسلّم وعليه متبقي",""),IF(N1333="","",IF(H1333="جاهز",IF(N1333&gt;='الإعدادات'!$B$5,"متأخر الاستلام",""),IF(N1333&gt;0,"متأخر الغسيل",""))))))</f>
        <v/>
      </c>
      <c r="P1333" s="18">
        <f>IF(O1333="متأخر الاستلام",COUNTIFS($O$6:$O$1505,"متأخر الاستلام",$N$6:$N$1505,"&gt;"&amp;N1333)+COUNTIFS($O$6:O1333,"متأخر الاستلام",$N$6:N1333,N1333),"")</f>
        <v/>
      </c>
    </row>
    <row r="1334">
      <c r="A1334" s="5" t="n"/>
      <c r="B1334" s="13" t="n"/>
      <c r="C1334" s="5" t="n"/>
      <c r="D1334" s="20" t="n"/>
      <c r="E1334" s="5" t="n"/>
      <c r="F1334" s="14" t="n"/>
      <c r="G1334" s="13" t="n"/>
      <c r="H1334" s="5" t="n"/>
      <c r="I1334" s="17" t="n"/>
      <c r="J1334" s="5" t="n"/>
      <c r="K1334" s="19">
        <f>IF(A1334&amp;""="","",IFERROR(INDEX('الخدمات'!$B$6:$B$55,MATCH(E1334&amp;"",'الخدمات'!$A$6:$A$55,0)),"غير مسعّرة"))</f>
        <v/>
      </c>
      <c r="L1334" s="19">
        <f>IF(ISNUMBER(K1334),ROUND(N(F1334)*K1334,2),"")</f>
        <v/>
      </c>
      <c r="M1334" s="19">
        <f>IF(L1334="","",ROUND(L1334-N(I1334),2))</f>
        <v/>
      </c>
      <c r="N1334" s="18">
        <f>IF(OR(A1334&amp;""="",H1334="تم التسليم",NOT(ISNUMBER(G1334))),"",'الإعدادات'!$B$4-G1334)</f>
        <v/>
      </c>
      <c r="O1334" s="6">
        <f>IF(A1334&amp;""="","",IF(NOT(ISNUMBER(K1334)),"خدمة غير مسعّرة",IF(H1334="تم التسليم",IF(M1334&gt;0,"مسلّم وعليه متبقي",""),IF(N1334="","",IF(H1334="جاهز",IF(N1334&gt;='الإعدادات'!$B$5,"متأخر الاستلام",""),IF(N1334&gt;0,"متأخر الغسيل",""))))))</f>
        <v/>
      </c>
      <c r="P1334" s="18">
        <f>IF(O1334="متأخر الاستلام",COUNTIFS($O$6:$O$1505,"متأخر الاستلام",$N$6:$N$1505,"&gt;"&amp;N1334)+COUNTIFS($O$6:O1334,"متأخر الاستلام",$N$6:N1334,N1334),"")</f>
        <v/>
      </c>
    </row>
    <row r="1335">
      <c r="A1335" s="5" t="n"/>
      <c r="B1335" s="13" t="n"/>
      <c r="C1335" s="5" t="n"/>
      <c r="D1335" s="20" t="n"/>
      <c r="E1335" s="5" t="n"/>
      <c r="F1335" s="14" t="n"/>
      <c r="G1335" s="13" t="n"/>
      <c r="H1335" s="5" t="n"/>
      <c r="I1335" s="17" t="n"/>
      <c r="J1335" s="5" t="n"/>
      <c r="K1335" s="19">
        <f>IF(A1335&amp;""="","",IFERROR(INDEX('الخدمات'!$B$6:$B$55,MATCH(E1335&amp;"",'الخدمات'!$A$6:$A$55,0)),"غير مسعّرة"))</f>
        <v/>
      </c>
      <c r="L1335" s="19">
        <f>IF(ISNUMBER(K1335),ROUND(N(F1335)*K1335,2),"")</f>
        <v/>
      </c>
      <c r="M1335" s="19">
        <f>IF(L1335="","",ROUND(L1335-N(I1335),2))</f>
        <v/>
      </c>
      <c r="N1335" s="18">
        <f>IF(OR(A1335&amp;""="",H1335="تم التسليم",NOT(ISNUMBER(G1335))),"",'الإعدادات'!$B$4-G1335)</f>
        <v/>
      </c>
      <c r="O1335" s="6">
        <f>IF(A1335&amp;""="","",IF(NOT(ISNUMBER(K1335)),"خدمة غير مسعّرة",IF(H1335="تم التسليم",IF(M1335&gt;0,"مسلّم وعليه متبقي",""),IF(N1335="","",IF(H1335="جاهز",IF(N1335&gt;='الإعدادات'!$B$5,"متأخر الاستلام",""),IF(N1335&gt;0,"متأخر الغسيل",""))))))</f>
        <v/>
      </c>
      <c r="P1335" s="18">
        <f>IF(O1335="متأخر الاستلام",COUNTIFS($O$6:$O$1505,"متأخر الاستلام",$N$6:$N$1505,"&gt;"&amp;N1335)+COUNTIFS($O$6:O1335,"متأخر الاستلام",$N$6:N1335,N1335),"")</f>
        <v/>
      </c>
    </row>
    <row r="1336">
      <c r="A1336" s="5" t="n"/>
      <c r="B1336" s="13" t="n"/>
      <c r="C1336" s="5" t="n"/>
      <c r="D1336" s="20" t="n"/>
      <c r="E1336" s="5" t="n"/>
      <c r="F1336" s="14" t="n"/>
      <c r="G1336" s="13" t="n"/>
      <c r="H1336" s="5" t="n"/>
      <c r="I1336" s="17" t="n"/>
      <c r="J1336" s="5" t="n"/>
      <c r="K1336" s="19">
        <f>IF(A1336&amp;""="","",IFERROR(INDEX('الخدمات'!$B$6:$B$55,MATCH(E1336&amp;"",'الخدمات'!$A$6:$A$55,0)),"غير مسعّرة"))</f>
        <v/>
      </c>
      <c r="L1336" s="19">
        <f>IF(ISNUMBER(K1336),ROUND(N(F1336)*K1336,2),"")</f>
        <v/>
      </c>
      <c r="M1336" s="19">
        <f>IF(L1336="","",ROUND(L1336-N(I1336),2))</f>
        <v/>
      </c>
      <c r="N1336" s="18">
        <f>IF(OR(A1336&amp;""="",H1336="تم التسليم",NOT(ISNUMBER(G1336))),"",'الإعدادات'!$B$4-G1336)</f>
        <v/>
      </c>
      <c r="O1336" s="6">
        <f>IF(A1336&amp;""="","",IF(NOT(ISNUMBER(K1336)),"خدمة غير مسعّرة",IF(H1336="تم التسليم",IF(M1336&gt;0,"مسلّم وعليه متبقي",""),IF(N1336="","",IF(H1336="جاهز",IF(N1336&gt;='الإعدادات'!$B$5,"متأخر الاستلام",""),IF(N1336&gt;0,"متأخر الغسيل",""))))))</f>
        <v/>
      </c>
      <c r="P1336" s="18">
        <f>IF(O1336="متأخر الاستلام",COUNTIFS($O$6:$O$1505,"متأخر الاستلام",$N$6:$N$1505,"&gt;"&amp;N1336)+COUNTIFS($O$6:O1336,"متأخر الاستلام",$N$6:N1336,N1336),"")</f>
        <v/>
      </c>
    </row>
    <row r="1337">
      <c r="A1337" s="5" t="n"/>
      <c r="B1337" s="13" t="n"/>
      <c r="C1337" s="5" t="n"/>
      <c r="D1337" s="20" t="n"/>
      <c r="E1337" s="5" t="n"/>
      <c r="F1337" s="14" t="n"/>
      <c r="G1337" s="13" t="n"/>
      <c r="H1337" s="5" t="n"/>
      <c r="I1337" s="17" t="n"/>
      <c r="J1337" s="5" t="n"/>
      <c r="K1337" s="19">
        <f>IF(A1337&amp;""="","",IFERROR(INDEX('الخدمات'!$B$6:$B$55,MATCH(E1337&amp;"",'الخدمات'!$A$6:$A$55,0)),"غير مسعّرة"))</f>
        <v/>
      </c>
      <c r="L1337" s="19">
        <f>IF(ISNUMBER(K1337),ROUND(N(F1337)*K1337,2),"")</f>
        <v/>
      </c>
      <c r="M1337" s="19">
        <f>IF(L1337="","",ROUND(L1337-N(I1337),2))</f>
        <v/>
      </c>
      <c r="N1337" s="18">
        <f>IF(OR(A1337&amp;""="",H1337="تم التسليم",NOT(ISNUMBER(G1337))),"",'الإعدادات'!$B$4-G1337)</f>
        <v/>
      </c>
      <c r="O1337" s="6">
        <f>IF(A1337&amp;""="","",IF(NOT(ISNUMBER(K1337)),"خدمة غير مسعّرة",IF(H1337="تم التسليم",IF(M1337&gt;0,"مسلّم وعليه متبقي",""),IF(N1337="","",IF(H1337="جاهز",IF(N1337&gt;='الإعدادات'!$B$5,"متأخر الاستلام",""),IF(N1337&gt;0,"متأخر الغسيل",""))))))</f>
        <v/>
      </c>
      <c r="P1337" s="18">
        <f>IF(O1337="متأخر الاستلام",COUNTIFS($O$6:$O$1505,"متأخر الاستلام",$N$6:$N$1505,"&gt;"&amp;N1337)+COUNTIFS($O$6:O1337,"متأخر الاستلام",$N$6:N1337,N1337),"")</f>
        <v/>
      </c>
    </row>
    <row r="1338">
      <c r="A1338" s="5" t="n"/>
      <c r="B1338" s="13" t="n"/>
      <c r="C1338" s="5" t="n"/>
      <c r="D1338" s="20" t="n"/>
      <c r="E1338" s="5" t="n"/>
      <c r="F1338" s="14" t="n"/>
      <c r="G1338" s="13" t="n"/>
      <c r="H1338" s="5" t="n"/>
      <c r="I1338" s="17" t="n"/>
      <c r="J1338" s="5" t="n"/>
      <c r="K1338" s="19">
        <f>IF(A1338&amp;""="","",IFERROR(INDEX('الخدمات'!$B$6:$B$55,MATCH(E1338&amp;"",'الخدمات'!$A$6:$A$55,0)),"غير مسعّرة"))</f>
        <v/>
      </c>
      <c r="L1338" s="19">
        <f>IF(ISNUMBER(K1338),ROUND(N(F1338)*K1338,2),"")</f>
        <v/>
      </c>
      <c r="M1338" s="19">
        <f>IF(L1338="","",ROUND(L1338-N(I1338),2))</f>
        <v/>
      </c>
      <c r="N1338" s="18">
        <f>IF(OR(A1338&amp;""="",H1338="تم التسليم",NOT(ISNUMBER(G1338))),"",'الإعدادات'!$B$4-G1338)</f>
        <v/>
      </c>
      <c r="O1338" s="6">
        <f>IF(A1338&amp;""="","",IF(NOT(ISNUMBER(K1338)),"خدمة غير مسعّرة",IF(H1338="تم التسليم",IF(M1338&gt;0,"مسلّم وعليه متبقي",""),IF(N1338="","",IF(H1338="جاهز",IF(N1338&gt;='الإعدادات'!$B$5,"متأخر الاستلام",""),IF(N1338&gt;0,"متأخر الغسيل",""))))))</f>
        <v/>
      </c>
      <c r="P1338" s="18">
        <f>IF(O1338="متأخر الاستلام",COUNTIFS($O$6:$O$1505,"متأخر الاستلام",$N$6:$N$1505,"&gt;"&amp;N1338)+COUNTIFS($O$6:O1338,"متأخر الاستلام",$N$6:N1338,N1338),"")</f>
        <v/>
      </c>
    </row>
    <row r="1339">
      <c r="A1339" s="5" t="n"/>
      <c r="B1339" s="13" t="n"/>
      <c r="C1339" s="5" t="n"/>
      <c r="D1339" s="20" t="n"/>
      <c r="E1339" s="5" t="n"/>
      <c r="F1339" s="14" t="n"/>
      <c r="G1339" s="13" t="n"/>
      <c r="H1339" s="5" t="n"/>
      <c r="I1339" s="17" t="n"/>
      <c r="J1339" s="5" t="n"/>
      <c r="K1339" s="19">
        <f>IF(A1339&amp;""="","",IFERROR(INDEX('الخدمات'!$B$6:$B$55,MATCH(E1339&amp;"",'الخدمات'!$A$6:$A$55,0)),"غير مسعّرة"))</f>
        <v/>
      </c>
      <c r="L1339" s="19">
        <f>IF(ISNUMBER(K1339),ROUND(N(F1339)*K1339,2),"")</f>
        <v/>
      </c>
      <c r="M1339" s="19">
        <f>IF(L1339="","",ROUND(L1339-N(I1339),2))</f>
        <v/>
      </c>
      <c r="N1339" s="18">
        <f>IF(OR(A1339&amp;""="",H1339="تم التسليم",NOT(ISNUMBER(G1339))),"",'الإعدادات'!$B$4-G1339)</f>
        <v/>
      </c>
      <c r="O1339" s="6">
        <f>IF(A1339&amp;""="","",IF(NOT(ISNUMBER(K1339)),"خدمة غير مسعّرة",IF(H1339="تم التسليم",IF(M1339&gt;0,"مسلّم وعليه متبقي",""),IF(N1339="","",IF(H1339="جاهز",IF(N1339&gt;='الإعدادات'!$B$5,"متأخر الاستلام",""),IF(N1339&gt;0,"متأخر الغسيل",""))))))</f>
        <v/>
      </c>
      <c r="P1339" s="18">
        <f>IF(O1339="متأخر الاستلام",COUNTIFS($O$6:$O$1505,"متأخر الاستلام",$N$6:$N$1505,"&gt;"&amp;N1339)+COUNTIFS($O$6:O1339,"متأخر الاستلام",$N$6:N1339,N1339),"")</f>
        <v/>
      </c>
    </row>
    <row r="1340">
      <c r="A1340" s="5" t="n"/>
      <c r="B1340" s="13" t="n"/>
      <c r="C1340" s="5" t="n"/>
      <c r="D1340" s="20" t="n"/>
      <c r="E1340" s="5" t="n"/>
      <c r="F1340" s="14" t="n"/>
      <c r="G1340" s="13" t="n"/>
      <c r="H1340" s="5" t="n"/>
      <c r="I1340" s="17" t="n"/>
      <c r="J1340" s="5" t="n"/>
      <c r="K1340" s="19">
        <f>IF(A1340&amp;""="","",IFERROR(INDEX('الخدمات'!$B$6:$B$55,MATCH(E1340&amp;"",'الخدمات'!$A$6:$A$55,0)),"غير مسعّرة"))</f>
        <v/>
      </c>
      <c r="L1340" s="19">
        <f>IF(ISNUMBER(K1340),ROUND(N(F1340)*K1340,2),"")</f>
        <v/>
      </c>
      <c r="M1340" s="19">
        <f>IF(L1340="","",ROUND(L1340-N(I1340),2))</f>
        <v/>
      </c>
      <c r="N1340" s="18">
        <f>IF(OR(A1340&amp;""="",H1340="تم التسليم",NOT(ISNUMBER(G1340))),"",'الإعدادات'!$B$4-G1340)</f>
        <v/>
      </c>
      <c r="O1340" s="6">
        <f>IF(A1340&amp;""="","",IF(NOT(ISNUMBER(K1340)),"خدمة غير مسعّرة",IF(H1340="تم التسليم",IF(M1340&gt;0,"مسلّم وعليه متبقي",""),IF(N1340="","",IF(H1340="جاهز",IF(N1340&gt;='الإعدادات'!$B$5,"متأخر الاستلام",""),IF(N1340&gt;0,"متأخر الغسيل",""))))))</f>
        <v/>
      </c>
      <c r="P1340" s="18">
        <f>IF(O1340="متأخر الاستلام",COUNTIFS($O$6:$O$1505,"متأخر الاستلام",$N$6:$N$1505,"&gt;"&amp;N1340)+COUNTIFS($O$6:O1340,"متأخر الاستلام",$N$6:N1340,N1340),"")</f>
        <v/>
      </c>
    </row>
    <row r="1341">
      <c r="A1341" s="5" t="n"/>
      <c r="B1341" s="13" t="n"/>
      <c r="C1341" s="5" t="n"/>
      <c r="D1341" s="20" t="n"/>
      <c r="E1341" s="5" t="n"/>
      <c r="F1341" s="14" t="n"/>
      <c r="G1341" s="13" t="n"/>
      <c r="H1341" s="5" t="n"/>
      <c r="I1341" s="17" t="n"/>
      <c r="J1341" s="5" t="n"/>
      <c r="K1341" s="19">
        <f>IF(A1341&amp;""="","",IFERROR(INDEX('الخدمات'!$B$6:$B$55,MATCH(E1341&amp;"",'الخدمات'!$A$6:$A$55,0)),"غير مسعّرة"))</f>
        <v/>
      </c>
      <c r="L1341" s="19">
        <f>IF(ISNUMBER(K1341),ROUND(N(F1341)*K1341,2),"")</f>
        <v/>
      </c>
      <c r="M1341" s="19">
        <f>IF(L1341="","",ROUND(L1341-N(I1341),2))</f>
        <v/>
      </c>
      <c r="N1341" s="18">
        <f>IF(OR(A1341&amp;""="",H1341="تم التسليم",NOT(ISNUMBER(G1341))),"",'الإعدادات'!$B$4-G1341)</f>
        <v/>
      </c>
      <c r="O1341" s="6">
        <f>IF(A1341&amp;""="","",IF(NOT(ISNUMBER(K1341)),"خدمة غير مسعّرة",IF(H1341="تم التسليم",IF(M1341&gt;0,"مسلّم وعليه متبقي",""),IF(N1341="","",IF(H1341="جاهز",IF(N1341&gt;='الإعدادات'!$B$5,"متأخر الاستلام",""),IF(N1341&gt;0,"متأخر الغسيل",""))))))</f>
        <v/>
      </c>
      <c r="P1341" s="18">
        <f>IF(O1341="متأخر الاستلام",COUNTIFS($O$6:$O$1505,"متأخر الاستلام",$N$6:$N$1505,"&gt;"&amp;N1341)+COUNTIFS($O$6:O1341,"متأخر الاستلام",$N$6:N1341,N1341),"")</f>
        <v/>
      </c>
    </row>
    <row r="1342">
      <c r="A1342" s="5" t="n"/>
      <c r="B1342" s="13" t="n"/>
      <c r="C1342" s="5" t="n"/>
      <c r="D1342" s="20" t="n"/>
      <c r="E1342" s="5" t="n"/>
      <c r="F1342" s="14" t="n"/>
      <c r="G1342" s="13" t="n"/>
      <c r="H1342" s="5" t="n"/>
      <c r="I1342" s="17" t="n"/>
      <c r="J1342" s="5" t="n"/>
      <c r="K1342" s="19">
        <f>IF(A1342&amp;""="","",IFERROR(INDEX('الخدمات'!$B$6:$B$55,MATCH(E1342&amp;"",'الخدمات'!$A$6:$A$55,0)),"غير مسعّرة"))</f>
        <v/>
      </c>
      <c r="L1342" s="19">
        <f>IF(ISNUMBER(K1342),ROUND(N(F1342)*K1342,2),"")</f>
        <v/>
      </c>
      <c r="M1342" s="19">
        <f>IF(L1342="","",ROUND(L1342-N(I1342),2))</f>
        <v/>
      </c>
      <c r="N1342" s="18">
        <f>IF(OR(A1342&amp;""="",H1342="تم التسليم",NOT(ISNUMBER(G1342))),"",'الإعدادات'!$B$4-G1342)</f>
        <v/>
      </c>
      <c r="O1342" s="6">
        <f>IF(A1342&amp;""="","",IF(NOT(ISNUMBER(K1342)),"خدمة غير مسعّرة",IF(H1342="تم التسليم",IF(M1342&gt;0,"مسلّم وعليه متبقي",""),IF(N1342="","",IF(H1342="جاهز",IF(N1342&gt;='الإعدادات'!$B$5,"متأخر الاستلام",""),IF(N1342&gt;0,"متأخر الغسيل",""))))))</f>
        <v/>
      </c>
      <c r="P1342" s="18">
        <f>IF(O1342="متأخر الاستلام",COUNTIFS($O$6:$O$1505,"متأخر الاستلام",$N$6:$N$1505,"&gt;"&amp;N1342)+COUNTIFS($O$6:O1342,"متأخر الاستلام",$N$6:N1342,N1342),"")</f>
        <v/>
      </c>
    </row>
    <row r="1343">
      <c r="A1343" s="5" t="n"/>
      <c r="B1343" s="13" t="n"/>
      <c r="C1343" s="5" t="n"/>
      <c r="D1343" s="20" t="n"/>
      <c r="E1343" s="5" t="n"/>
      <c r="F1343" s="14" t="n"/>
      <c r="G1343" s="13" t="n"/>
      <c r="H1343" s="5" t="n"/>
      <c r="I1343" s="17" t="n"/>
      <c r="J1343" s="5" t="n"/>
      <c r="K1343" s="19">
        <f>IF(A1343&amp;""="","",IFERROR(INDEX('الخدمات'!$B$6:$B$55,MATCH(E1343&amp;"",'الخدمات'!$A$6:$A$55,0)),"غير مسعّرة"))</f>
        <v/>
      </c>
      <c r="L1343" s="19">
        <f>IF(ISNUMBER(K1343),ROUND(N(F1343)*K1343,2),"")</f>
        <v/>
      </c>
      <c r="M1343" s="19">
        <f>IF(L1343="","",ROUND(L1343-N(I1343),2))</f>
        <v/>
      </c>
      <c r="N1343" s="18">
        <f>IF(OR(A1343&amp;""="",H1343="تم التسليم",NOT(ISNUMBER(G1343))),"",'الإعدادات'!$B$4-G1343)</f>
        <v/>
      </c>
      <c r="O1343" s="6">
        <f>IF(A1343&amp;""="","",IF(NOT(ISNUMBER(K1343)),"خدمة غير مسعّرة",IF(H1343="تم التسليم",IF(M1343&gt;0,"مسلّم وعليه متبقي",""),IF(N1343="","",IF(H1343="جاهز",IF(N1343&gt;='الإعدادات'!$B$5,"متأخر الاستلام",""),IF(N1343&gt;0,"متأخر الغسيل",""))))))</f>
        <v/>
      </c>
      <c r="P1343" s="18">
        <f>IF(O1343="متأخر الاستلام",COUNTIFS($O$6:$O$1505,"متأخر الاستلام",$N$6:$N$1505,"&gt;"&amp;N1343)+COUNTIFS($O$6:O1343,"متأخر الاستلام",$N$6:N1343,N1343),"")</f>
        <v/>
      </c>
    </row>
    <row r="1344">
      <c r="A1344" s="5" t="n"/>
      <c r="B1344" s="13" t="n"/>
      <c r="C1344" s="5" t="n"/>
      <c r="D1344" s="20" t="n"/>
      <c r="E1344" s="5" t="n"/>
      <c r="F1344" s="14" t="n"/>
      <c r="G1344" s="13" t="n"/>
      <c r="H1344" s="5" t="n"/>
      <c r="I1344" s="17" t="n"/>
      <c r="J1344" s="5" t="n"/>
      <c r="K1344" s="19">
        <f>IF(A1344&amp;""="","",IFERROR(INDEX('الخدمات'!$B$6:$B$55,MATCH(E1344&amp;"",'الخدمات'!$A$6:$A$55,0)),"غير مسعّرة"))</f>
        <v/>
      </c>
      <c r="L1344" s="19">
        <f>IF(ISNUMBER(K1344),ROUND(N(F1344)*K1344,2),"")</f>
        <v/>
      </c>
      <c r="M1344" s="19">
        <f>IF(L1344="","",ROUND(L1344-N(I1344),2))</f>
        <v/>
      </c>
      <c r="N1344" s="18">
        <f>IF(OR(A1344&amp;""="",H1344="تم التسليم",NOT(ISNUMBER(G1344))),"",'الإعدادات'!$B$4-G1344)</f>
        <v/>
      </c>
      <c r="O1344" s="6">
        <f>IF(A1344&amp;""="","",IF(NOT(ISNUMBER(K1344)),"خدمة غير مسعّرة",IF(H1344="تم التسليم",IF(M1344&gt;0,"مسلّم وعليه متبقي",""),IF(N1344="","",IF(H1344="جاهز",IF(N1344&gt;='الإعدادات'!$B$5,"متأخر الاستلام",""),IF(N1344&gt;0,"متأخر الغسيل",""))))))</f>
        <v/>
      </c>
      <c r="P1344" s="18">
        <f>IF(O1344="متأخر الاستلام",COUNTIFS($O$6:$O$1505,"متأخر الاستلام",$N$6:$N$1505,"&gt;"&amp;N1344)+COUNTIFS($O$6:O1344,"متأخر الاستلام",$N$6:N1344,N1344),"")</f>
        <v/>
      </c>
    </row>
    <row r="1345">
      <c r="A1345" s="5" t="n"/>
      <c r="B1345" s="13" t="n"/>
      <c r="C1345" s="5" t="n"/>
      <c r="D1345" s="20" t="n"/>
      <c r="E1345" s="5" t="n"/>
      <c r="F1345" s="14" t="n"/>
      <c r="G1345" s="13" t="n"/>
      <c r="H1345" s="5" t="n"/>
      <c r="I1345" s="17" t="n"/>
      <c r="J1345" s="5" t="n"/>
      <c r="K1345" s="19">
        <f>IF(A1345&amp;""="","",IFERROR(INDEX('الخدمات'!$B$6:$B$55,MATCH(E1345&amp;"",'الخدمات'!$A$6:$A$55,0)),"غير مسعّرة"))</f>
        <v/>
      </c>
      <c r="L1345" s="19">
        <f>IF(ISNUMBER(K1345),ROUND(N(F1345)*K1345,2),"")</f>
        <v/>
      </c>
      <c r="M1345" s="19">
        <f>IF(L1345="","",ROUND(L1345-N(I1345),2))</f>
        <v/>
      </c>
      <c r="N1345" s="18">
        <f>IF(OR(A1345&amp;""="",H1345="تم التسليم",NOT(ISNUMBER(G1345))),"",'الإعدادات'!$B$4-G1345)</f>
        <v/>
      </c>
      <c r="O1345" s="6">
        <f>IF(A1345&amp;""="","",IF(NOT(ISNUMBER(K1345)),"خدمة غير مسعّرة",IF(H1345="تم التسليم",IF(M1345&gt;0,"مسلّم وعليه متبقي",""),IF(N1345="","",IF(H1345="جاهز",IF(N1345&gt;='الإعدادات'!$B$5,"متأخر الاستلام",""),IF(N1345&gt;0,"متأخر الغسيل",""))))))</f>
        <v/>
      </c>
      <c r="P1345" s="18">
        <f>IF(O1345="متأخر الاستلام",COUNTIFS($O$6:$O$1505,"متأخر الاستلام",$N$6:$N$1505,"&gt;"&amp;N1345)+COUNTIFS($O$6:O1345,"متأخر الاستلام",$N$6:N1345,N1345),"")</f>
        <v/>
      </c>
    </row>
    <row r="1346">
      <c r="A1346" s="5" t="n"/>
      <c r="B1346" s="13" t="n"/>
      <c r="C1346" s="5" t="n"/>
      <c r="D1346" s="20" t="n"/>
      <c r="E1346" s="5" t="n"/>
      <c r="F1346" s="14" t="n"/>
      <c r="G1346" s="13" t="n"/>
      <c r="H1346" s="5" t="n"/>
      <c r="I1346" s="17" t="n"/>
      <c r="J1346" s="5" t="n"/>
      <c r="K1346" s="19">
        <f>IF(A1346&amp;""="","",IFERROR(INDEX('الخدمات'!$B$6:$B$55,MATCH(E1346&amp;"",'الخدمات'!$A$6:$A$55,0)),"غير مسعّرة"))</f>
        <v/>
      </c>
      <c r="L1346" s="19">
        <f>IF(ISNUMBER(K1346),ROUND(N(F1346)*K1346,2),"")</f>
        <v/>
      </c>
      <c r="M1346" s="19">
        <f>IF(L1346="","",ROUND(L1346-N(I1346),2))</f>
        <v/>
      </c>
      <c r="N1346" s="18">
        <f>IF(OR(A1346&amp;""="",H1346="تم التسليم",NOT(ISNUMBER(G1346))),"",'الإعدادات'!$B$4-G1346)</f>
        <v/>
      </c>
      <c r="O1346" s="6">
        <f>IF(A1346&amp;""="","",IF(NOT(ISNUMBER(K1346)),"خدمة غير مسعّرة",IF(H1346="تم التسليم",IF(M1346&gt;0,"مسلّم وعليه متبقي",""),IF(N1346="","",IF(H1346="جاهز",IF(N1346&gt;='الإعدادات'!$B$5,"متأخر الاستلام",""),IF(N1346&gt;0,"متأخر الغسيل",""))))))</f>
        <v/>
      </c>
      <c r="P1346" s="18">
        <f>IF(O1346="متأخر الاستلام",COUNTIFS($O$6:$O$1505,"متأخر الاستلام",$N$6:$N$1505,"&gt;"&amp;N1346)+COUNTIFS($O$6:O1346,"متأخر الاستلام",$N$6:N1346,N1346),"")</f>
        <v/>
      </c>
    </row>
    <row r="1347">
      <c r="A1347" s="5" t="n"/>
      <c r="B1347" s="13" t="n"/>
      <c r="C1347" s="5" t="n"/>
      <c r="D1347" s="20" t="n"/>
      <c r="E1347" s="5" t="n"/>
      <c r="F1347" s="14" t="n"/>
      <c r="G1347" s="13" t="n"/>
      <c r="H1347" s="5" t="n"/>
      <c r="I1347" s="17" t="n"/>
      <c r="J1347" s="5" t="n"/>
      <c r="K1347" s="19">
        <f>IF(A1347&amp;""="","",IFERROR(INDEX('الخدمات'!$B$6:$B$55,MATCH(E1347&amp;"",'الخدمات'!$A$6:$A$55,0)),"غير مسعّرة"))</f>
        <v/>
      </c>
      <c r="L1347" s="19">
        <f>IF(ISNUMBER(K1347),ROUND(N(F1347)*K1347,2),"")</f>
        <v/>
      </c>
      <c r="M1347" s="19">
        <f>IF(L1347="","",ROUND(L1347-N(I1347),2))</f>
        <v/>
      </c>
      <c r="N1347" s="18">
        <f>IF(OR(A1347&amp;""="",H1347="تم التسليم",NOT(ISNUMBER(G1347))),"",'الإعدادات'!$B$4-G1347)</f>
        <v/>
      </c>
      <c r="O1347" s="6">
        <f>IF(A1347&amp;""="","",IF(NOT(ISNUMBER(K1347)),"خدمة غير مسعّرة",IF(H1347="تم التسليم",IF(M1347&gt;0,"مسلّم وعليه متبقي",""),IF(N1347="","",IF(H1347="جاهز",IF(N1347&gt;='الإعدادات'!$B$5,"متأخر الاستلام",""),IF(N1347&gt;0,"متأخر الغسيل",""))))))</f>
        <v/>
      </c>
      <c r="P1347" s="18">
        <f>IF(O1347="متأخر الاستلام",COUNTIFS($O$6:$O$1505,"متأخر الاستلام",$N$6:$N$1505,"&gt;"&amp;N1347)+COUNTIFS($O$6:O1347,"متأخر الاستلام",$N$6:N1347,N1347),"")</f>
        <v/>
      </c>
    </row>
    <row r="1348">
      <c r="A1348" s="5" t="n"/>
      <c r="B1348" s="13" t="n"/>
      <c r="C1348" s="5" t="n"/>
      <c r="D1348" s="20" t="n"/>
      <c r="E1348" s="5" t="n"/>
      <c r="F1348" s="14" t="n"/>
      <c r="G1348" s="13" t="n"/>
      <c r="H1348" s="5" t="n"/>
      <c r="I1348" s="17" t="n"/>
      <c r="J1348" s="5" t="n"/>
      <c r="K1348" s="19">
        <f>IF(A1348&amp;""="","",IFERROR(INDEX('الخدمات'!$B$6:$B$55,MATCH(E1348&amp;"",'الخدمات'!$A$6:$A$55,0)),"غير مسعّرة"))</f>
        <v/>
      </c>
      <c r="L1348" s="19">
        <f>IF(ISNUMBER(K1348),ROUND(N(F1348)*K1348,2),"")</f>
        <v/>
      </c>
      <c r="M1348" s="19">
        <f>IF(L1348="","",ROUND(L1348-N(I1348),2))</f>
        <v/>
      </c>
      <c r="N1348" s="18">
        <f>IF(OR(A1348&amp;""="",H1348="تم التسليم",NOT(ISNUMBER(G1348))),"",'الإعدادات'!$B$4-G1348)</f>
        <v/>
      </c>
      <c r="O1348" s="6">
        <f>IF(A1348&amp;""="","",IF(NOT(ISNUMBER(K1348)),"خدمة غير مسعّرة",IF(H1348="تم التسليم",IF(M1348&gt;0,"مسلّم وعليه متبقي",""),IF(N1348="","",IF(H1348="جاهز",IF(N1348&gt;='الإعدادات'!$B$5,"متأخر الاستلام",""),IF(N1348&gt;0,"متأخر الغسيل",""))))))</f>
        <v/>
      </c>
      <c r="P1348" s="18">
        <f>IF(O1348="متأخر الاستلام",COUNTIFS($O$6:$O$1505,"متأخر الاستلام",$N$6:$N$1505,"&gt;"&amp;N1348)+COUNTIFS($O$6:O1348,"متأخر الاستلام",$N$6:N1348,N1348),"")</f>
        <v/>
      </c>
    </row>
    <row r="1349">
      <c r="A1349" s="5" t="n"/>
      <c r="B1349" s="13" t="n"/>
      <c r="C1349" s="5" t="n"/>
      <c r="D1349" s="20" t="n"/>
      <c r="E1349" s="5" t="n"/>
      <c r="F1349" s="14" t="n"/>
      <c r="G1349" s="13" t="n"/>
      <c r="H1349" s="5" t="n"/>
      <c r="I1349" s="17" t="n"/>
      <c r="J1349" s="5" t="n"/>
      <c r="K1349" s="19">
        <f>IF(A1349&amp;""="","",IFERROR(INDEX('الخدمات'!$B$6:$B$55,MATCH(E1349&amp;"",'الخدمات'!$A$6:$A$55,0)),"غير مسعّرة"))</f>
        <v/>
      </c>
      <c r="L1349" s="19">
        <f>IF(ISNUMBER(K1349),ROUND(N(F1349)*K1349,2),"")</f>
        <v/>
      </c>
      <c r="M1349" s="19">
        <f>IF(L1349="","",ROUND(L1349-N(I1349),2))</f>
        <v/>
      </c>
      <c r="N1349" s="18">
        <f>IF(OR(A1349&amp;""="",H1349="تم التسليم",NOT(ISNUMBER(G1349))),"",'الإعدادات'!$B$4-G1349)</f>
        <v/>
      </c>
      <c r="O1349" s="6">
        <f>IF(A1349&amp;""="","",IF(NOT(ISNUMBER(K1349)),"خدمة غير مسعّرة",IF(H1349="تم التسليم",IF(M1349&gt;0,"مسلّم وعليه متبقي",""),IF(N1349="","",IF(H1349="جاهز",IF(N1349&gt;='الإعدادات'!$B$5,"متأخر الاستلام",""),IF(N1349&gt;0,"متأخر الغسيل",""))))))</f>
        <v/>
      </c>
      <c r="P1349" s="18">
        <f>IF(O1349="متأخر الاستلام",COUNTIFS($O$6:$O$1505,"متأخر الاستلام",$N$6:$N$1505,"&gt;"&amp;N1349)+COUNTIFS($O$6:O1349,"متأخر الاستلام",$N$6:N1349,N1349),"")</f>
        <v/>
      </c>
    </row>
    <row r="1350">
      <c r="A1350" s="5" t="n"/>
      <c r="B1350" s="13" t="n"/>
      <c r="C1350" s="5" t="n"/>
      <c r="D1350" s="20" t="n"/>
      <c r="E1350" s="5" t="n"/>
      <c r="F1350" s="14" t="n"/>
      <c r="G1350" s="13" t="n"/>
      <c r="H1350" s="5" t="n"/>
      <c r="I1350" s="17" t="n"/>
      <c r="J1350" s="5" t="n"/>
      <c r="K1350" s="19">
        <f>IF(A1350&amp;""="","",IFERROR(INDEX('الخدمات'!$B$6:$B$55,MATCH(E1350&amp;"",'الخدمات'!$A$6:$A$55,0)),"غير مسعّرة"))</f>
        <v/>
      </c>
      <c r="L1350" s="19">
        <f>IF(ISNUMBER(K1350),ROUND(N(F1350)*K1350,2),"")</f>
        <v/>
      </c>
      <c r="M1350" s="19">
        <f>IF(L1350="","",ROUND(L1350-N(I1350),2))</f>
        <v/>
      </c>
      <c r="N1350" s="18">
        <f>IF(OR(A1350&amp;""="",H1350="تم التسليم",NOT(ISNUMBER(G1350))),"",'الإعدادات'!$B$4-G1350)</f>
        <v/>
      </c>
      <c r="O1350" s="6">
        <f>IF(A1350&amp;""="","",IF(NOT(ISNUMBER(K1350)),"خدمة غير مسعّرة",IF(H1350="تم التسليم",IF(M1350&gt;0,"مسلّم وعليه متبقي",""),IF(N1350="","",IF(H1350="جاهز",IF(N1350&gt;='الإعدادات'!$B$5,"متأخر الاستلام",""),IF(N1350&gt;0,"متأخر الغسيل",""))))))</f>
        <v/>
      </c>
      <c r="P1350" s="18">
        <f>IF(O1350="متأخر الاستلام",COUNTIFS($O$6:$O$1505,"متأخر الاستلام",$N$6:$N$1505,"&gt;"&amp;N1350)+COUNTIFS($O$6:O1350,"متأخر الاستلام",$N$6:N1350,N1350),"")</f>
        <v/>
      </c>
    </row>
    <row r="1351">
      <c r="A1351" s="5" t="n"/>
      <c r="B1351" s="13" t="n"/>
      <c r="C1351" s="5" t="n"/>
      <c r="D1351" s="20" t="n"/>
      <c r="E1351" s="5" t="n"/>
      <c r="F1351" s="14" t="n"/>
      <c r="G1351" s="13" t="n"/>
      <c r="H1351" s="5" t="n"/>
      <c r="I1351" s="17" t="n"/>
      <c r="J1351" s="5" t="n"/>
      <c r="K1351" s="19">
        <f>IF(A1351&amp;""="","",IFERROR(INDEX('الخدمات'!$B$6:$B$55,MATCH(E1351&amp;"",'الخدمات'!$A$6:$A$55,0)),"غير مسعّرة"))</f>
        <v/>
      </c>
      <c r="L1351" s="19">
        <f>IF(ISNUMBER(K1351),ROUND(N(F1351)*K1351,2),"")</f>
        <v/>
      </c>
      <c r="M1351" s="19">
        <f>IF(L1351="","",ROUND(L1351-N(I1351),2))</f>
        <v/>
      </c>
      <c r="N1351" s="18">
        <f>IF(OR(A1351&amp;""="",H1351="تم التسليم",NOT(ISNUMBER(G1351))),"",'الإعدادات'!$B$4-G1351)</f>
        <v/>
      </c>
      <c r="O1351" s="6">
        <f>IF(A1351&amp;""="","",IF(NOT(ISNUMBER(K1351)),"خدمة غير مسعّرة",IF(H1351="تم التسليم",IF(M1351&gt;0,"مسلّم وعليه متبقي",""),IF(N1351="","",IF(H1351="جاهز",IF(N1351&gt;='الإعدادات'!$B$5,"متأخر الاستلام",""),IF(N1351&gt;0,"متأخر الغسيل",""))))))</f>
        <v/>
      </c>
      <c r="P1351" s="18">
        <f>IF(O1351="متأخر الاستلام",COUNTIFS($O$6:$O$1505,"متأخر الاستلام",$N$6:$N$1505,"&gt;"&amp;N1351)+COUNTIFS($O$6:O1351,"متأخر الاستلام",$N$6:N1351,N1351),"")</f>
        <v/>
      </c>
    </row>
    <row r="1352">
      <c r="A1352" s="5" t="n"/>
      <c r="B1352" s="13" t="n"/>
      <c r="C1352" s="5" t="n"/>
      <c r="D1352" s="20" t="n"/>
      <c r="E1352" s="5" t="n"/>
      <c r="F1352" s="14" t="n"/>
      <c r="G1352" s="13" t="n"/>
      <c r="H1352" s="5" t="n"/>
      <c r="I1352" s="17" t="n"/>
      <c r="J1352" s="5" t="n"/>
      <c r="K1352" s="19">
        <f>IF(A1352&amp;""="","",IFERROR(INDEX('الخدمات'!$B$6:$B$55,MATCH(E1352&amp;"",'الخدمات'!$A$6:$A$55,0)),"غير مسعّرة"))</f>
        <v/>
      </c>
      <c r="L1352" s="19">
        <f>IF(ISNUMBER(K1352),ROUND(N(F1352)*K1352,2),"")</f>
        <v/>
      </c>
      <c r="M1352" s="19">
        <f>IF(L1352="","",ROUND(L1352-N(I1352),2))</f>
        <v/>
      </c>
      <c r="N1352" s="18">
        <f>IF(OR(A1352&amp;""="",H1352="تم التسليم",NOT(ISNUMBER(G1352))),"",'الإعدادات'!$B$4-G1352)</f>
        <v/>
      </c>
      <c r="O1352" s="6">
        <f>IF(A1352&amp;""="","",IF(NOT(ISNUMBER(K1352)),"خدمة غير مسعّرة",IF(H1352="تم التسليم",IF(M1352&gt;0,"مسلّم وعليه متبقي",""),IF(N1352="","",IF(H1352="جاهز",IF(N1352&gt;='الإعدادات'!$B$5,"متأخر الاستلام",""),IF(N1352&gt;0,"متأخر الغسيل",""))))))</f>
        <v/>
      </c>
      <c r="P1352" s="18">
        <f>IF(O1352="متأخر الاستلام",COUNTIFS($O$6:$O$1505,"متأخر الاستلام",$N$6:$N$1505,"&gt;"&amp;N1352)+COUNTIFS($O$6:O1352,"متأخر الاستلام",$N$6:N1352,N1352),"")</f>
        <v/>
      </c>
    </row>
    <row r="1353">
      <c r="A1353" s="5" t="n"/>
      <c r="B1353" s="13" t="n"/>
      <c r="C1353" s="5" t="n"/>
      <c r="D1353" s="20" t="n"/>
      <c r="E1353" s="5" t="n"/>
      <c r="F1353" s="14" t="n"/>
      <c r="G1353" s="13" t="n"/>
      <c r="H1353" s="5" t="n"/>
      <c r="I1353" s="17" t="n"/>
      <c r="J1353" s="5" t="n"/>
      <c r="K1353" s="19">
        <f>IF(A1353&amp;""="","",IFERROR(INDEX('الخدمات'!$B$6:$B$55,MATCH(E1353&amp;"",'الخدمات'!$A$6:$A$55,0)),"غير مسعّرة"))</f>
        <v/>
      </c>
      <c r="L1353" s="19">
        <f>IF(ISNUMBER(K1353),ROUND(N(F1353)*K1353,2),"")</f>
        <v/>
      </c>
      <c r="M1353" s="19">
        <f>IF(L1353="","",ROUND(L1353-N(I1353),2))</f>
        <v/>
      </c>
      <c r="N1353" s="18">
        <f>IF(OR(A1353&amp;""="",H1353="تم التسليم",NOT(ISNUMBER(G1353))),"",'الإعدادات'!$B$4-G1353)</f>
        <v/>
      </c>
      <c r="O1353" s="6">
        <f>IF(A1353&amp;""="","",IF(NOT(ISNUMBER(K1353)),"خدمة غير مسعّرة",IF(H1353="تم التسليم",IF(M1353&gt;0,"مسلّم وعليه متبقي",""),IF(N1353="","",IF(H1353="جاهز",IF(N1353&gt;='الإعدادات'!$B$5,"متأخر الاستلام",""),IF(N1353&gt;0,"متأخر الغسيل",""))))))</f>
        <v/>
      </c>
      <c r="P1353" s="18">
        <f>IF(O1353="متأخر الاستلام",COUNTIFS($O$6:$O$1505,"متأخر الاستلام",$N$6:$N$1505,"&gt;"&amp;N1353)+COUNTIFS($O$6:O1353,"متأخر الاستلام",$N$6:N1353,N1353),"")</f>
        <v/>
      </c>
    </row>
    <row r="1354">
      <c r="A1354" s="5" t="n"/>
      <c r="B1354" s="13" t="n"/>
      <c r="C1354" s="5" t="n"/>
      <c r="D1354" s="20" t="n"/>
      <c r="E1354" s="5" t="n"/>
      <c r="F1354" s="14" t="n"/>
      <c r="G1354" s="13" t="n"/>
      <c r="H1354" s="5" t="n"/>
      <c r="I1354" s="17" t="n"/>
      <c r="J1354" s="5" t="n"/>
      <c r="K1354" s="19">
        <f>IF(A1354&amp;""="","",IFERROR(INDEX('الخدمات'!$B$6:$B$55,MATCH(E1354&amp;"",'الخدمات'!$A$6:$A$55,0)),"غير مسعّرة"))</f>
        <v/>
      </c>
      <c r="L1354" s="19">
        <f>IF(ISNUMBER(K1354),ROUND(N(F1354)*K1354,2),"")</f>
        <v/>
      </c>
      <c r="M1354" s="19">
        <f>IF(L1354="","",ROUND(L1354-N(I1354),2))</f>
        <v/>
      </c>
      <c r="N1354" s="18">
        <f>IF(OR(A1354&amp;""="",H1354="تم التسليم",NOT(ISNUMBER(G1354))),"",'الإعدادات'!$B$4-G1354)</f>
        <v/>
      </c>
      <c r="O1354" s="6">
        <f>IF(A1354&amp;""="","",IF(NOT(ISNUMBER(K1354)),"خدمة غير مسعّرة",IF(H1354="تم التسليم",IF(M1354&gt;0,"مسلّم وعليه متبقي",""),IF(N1354="","",IF(H1354="جاهز",IF(N1354&gt;='الإعدادات'!$B$5,"متأخر الاستلام",""),IF(N1354&gt;0,"متأخر الغسيل",""))))))</f>
        <v/>
      </c>
      <c r="P1354" s="18">
        <f>IF(O1354="متأخر الاستلام",COUNTIFS($O$6:$O$1505,"متأخر الاستلام",$N$6:$N$1505,"&gt;"&amp;N1354)+COUNTIFS($O$6:O1354,"متأخر الاستلام",$N$6:N1354,N1354),"")</f>
        <v/>
      </c>
    </row>
    <row r="1355">
      <c r="A1355" s="5" t="n"/>
      <c r="B1355" s="13" t="n"/>
      <c r="C1355" s="5" t="n"/>
      <c r="D1355" s="20" t="n"/>
      <c r="E1355" s="5" t="n"/>
      <c r="F1355" s="14" t="n"/>
      <c r="G1355" s="13" t="n"/>
      <c r="H1355" s="5" t="n"/>
      <c r="I1355" s="17" t="n"/>
      <c r="J1355" s="5" t="n"/>
      <c r="K1355" s="19">
        <f>IF(A1355&amp;""="","",IFERROR(INDEX('الخدمات'!$B$6:$B$55,MATCH(E1355&amp;"",'الخدمات'!$A$6:$A$55,0)),"غير مسعّرة"))</f>
        <v/>
      </c>
      <c r="L1355" s="19">
        <f>IF(ISNUMBER(K1355),ROUND(N(F1355)*K1355,2),"")</f>
        <v/>
      </c>
      <c r="M1355" s="19">
        <f>IF(L1355="","",ROUND(L1355-N(I1355),2))</f>
        <v/>
      </c>
      <c r="N1355" s="18">
        <f>IF(OR(A1355&amp;""="",H1355="تم التسليم",NOT(ISNUMBER(G1355))),"",'الإعدادات'!$B$4-G1355)</f>
        <v/>
      </c>
      <c r="O1355" s="6">
        <f>IF(A1355&amp;""="","",IF(NOT(ISNUMBER(K1355)),"خدمة غير مسعّرة",IF(H1355="تم التسليم",IF(M1355&gt;0,"مسلّم وعليه متبقي",""),IF(N1355="","",IF(H1355="جاهز",IF(N1355&gt;='الإعدادات'!$B$5,"متأخر الاستلام",""),IF(N1355&gt;0,"متأخر الغسيل",""))))))</f>
        <v/>
      </c>
      <c r="P1355" s="18">
        <f>IF(O1355="متأخر الاستلام",COUNTIFS($O$6:$O$1505,"متأخر الاستلام",$N$6:$N$1505,"&gt;"&amp;N1355)+COUNTIFS($O$6:O1355,"متأخر الاستلام",$N$6:N1355,N1355),"")</f>
        <v/>
      </c>
    </row>
    <row r="1356">
      <c r="A1356" s="5" t="n"/>
      <c r="B1356" s="13" t="n"/>
      <c r="C1356" s="5" t="n"/>
      <c r="D1356" s="20" t="n"/>
      <c r="E1356" s="5" t="n"/>
      <c r="F1356" s="14" t="n"/>
      <c r="G1356" s="13" t="n"/>
      <c r="H1356" s="5" t="n"/>
      <c r="I1356" s="17" t="n"/>
      <c r="J1356" s="5" t="n"/>
      <c r="K1356" s="19">
        <f>IF(A1356&amp;""="","",IFERROR(INDEX('الخدمات'!$B$6:$B$55,MATCH(E1356&amp;"",'الخدمات'!$A$6:$A$55,0)),"غير مسعّرة"))</f>
        <v/>
      </c>
      <c r="L1356" s="19">
        <f>IF(ISNUMBER(K1356),ROUND(N(F1356)*K1356,2),"")</f>
        <v/>
      </c>
      <c r="M1356" s="19">
        <f>IF(L1356="","",ROUND(L1356-N(I1356),2))</f>
        <v/>
      </c>
      <c r="N1356" s="18">
        <f>IF(OR(A1356&amp;""="",H1356="تم التسليم",NOT(ISNUMBER(G1356))),"",'الإعدادات'!$B$4-G1356)</f>
        <v/>
      </c>
      <c r="O1356" s="6">
        <f>IF(A1356&amp;""="","",IF(NOT(ISNUMBER(K1356)),"خدمة غير مسعّرة",IF(H1356="تم التسليم",IF(M1356&gt;0,"مسلّم وعليه متبقي",""),IF(N1356="","",IF(H1356="جاهز",IF(N1356&gt;='الإعدادات'!$B$5,"متأخر الاستلام",""),IF(N1356&gt;0,"متأخر الغسيل",""))))))</f>
        <v/>
      </c>
      <c r="P1356" s="18">
        <f>IF(O1356="متأخر الاستلام",COUNTIFS($O$6:$O$1505,"متأخر الاستلام",$N$6:$N$1505,"&gt;"&amp;N1356)+COUNTIFS($O$6:O1356,"متأخر الاستلام",$N$6:N1356,N1356),"")</f>
        <v/>
      </c>
    </row>
    <row r="1357">
      <c r="A1357" s="5" t="n"/>
      <c r="B1357" s="13" t="n"/>
      <c r="C1357" s="5" t="n"/>
      <c r="D1357" s="20" t="n"/>
      <c r="E1357" s="5" t="n"/>
      <c r="F1357" s="14" t="n"/>
      <c r="G1357" s="13" t="n"/>
      <c r="H1357" s="5" t="n"/>
      <c r="I1357" s="17" t="n"/>
      <c r="J1357" s="5" t="n"/>
      <c r="K1357" s="19">
        <f>IF(A1357&amp;""="","",IFERROR(INDEX('الخدمات'!$B$6:$B$55,MATCH(E1357&amp;"",'الخدمات'!$A$6:$A$55,0)),"غير مسعّرة"))</f>
        <v/>
      </c>
      <c r="L1357" s="19">
        <f>IF(ISNUMBER(K1357),ROUND(N(F1357)*K1357,2),"")</f>
        <v/>
      </c>
      <c r="M1357" s="19">
        <f>IF(L1357="","",ROUND(L1357-N(I1357),2))</f>
        <v/>
      </c>
      <c r="N1357" s="18">
        <f>IF(OR(A1357&amp;""="",H1357="تم التسليم",NOT(ISNUMBER(G1357))),"",'الإعدادات'!$B$4-G1357)</f>
        <v/>
      </c>
      <c r="O1357" s="6">
        <f>IF(A1357&amp;""="","",IF(NOT(ISNUMBER(K1357)),"خدمة غير مسعّرة",IF(H1357="تم التسليم",IF(M1357&gt;0,"مسلّم وعليه متبقي",""),IF(N1357="","",IF(H1357="جاهز",IF(N1357&gt;='الإعدادات'!$B$5,"متأخر الاستلام",""),IF(N1357&gt;0,"متأخر الغسيل",""))))))</f>
        <v/>
      </c>
      <c r="P1357" s="18">
        <f>IF(O1357="متأخر الاستلام",COUNTIFS($O$6:$O$1505,"متأخر الاستلام",$N$6:$N$1505,"&gt;"&amp;N1357)+COUNTIFS($O$6:O1357,"متأخر الاستلام",$N$6:N1357,N1357),"")</f>
        <v/>
      </c>
    </row>
    <row r="1358">
      <c r="A1358" s="5" t="n"/>
      <c r="B1358" s="13" t="n"/>
      <c r="C1358" s="5" t="n"/>
      <c r="D1358" s="20" t="n"/>
      <c r="E1358" s="5" t="n"/>
      <c r="F1358" s="14" t="n"/>
      <c r="G1358" s="13" t="n"/>
      <c r="H1358" s="5" t="n"/>
      <c r="I1358" s="17" t="n"/>
      <c r="J1358" s="5" t="n"/>
      <c r="K1358" s="19">
        <f>IF(A1358&amp;""="","",IFERROR(INDEX('الخدمات'!$B$6:$B$55,MATCH(E1358&amp;"",'الخدمات'!$A$6:$A$55,0)),"غير مسعّرة"))</f>
        <v/>
      </c>
      <c r="L1358" s="19">
        <f>IF(ISNUMBER(K1358),ROUND(N(F1358)*K1358,2),"")</f>
        <v/>
      </c>
      <c r="M1358" s="19">
        <f>IF(L1358="","",ROUND(L1358-N(I1358),2))</f>
        <v/>
      </c>
      <c r="N1358" s="18">
        <f>IF(OR(A1358&amp;""="",H1358="تم التسليم",NOT(ISNUMBER(G1358))),"",'الإعدادات'!$B$4-G1358)</f>
        <v/>
      </c>
      <c r="O1358" s="6">
        <f>IF(A1358&amp;""="","",IF(NOT(ISNUMBER(K1358)),"خدمة غير مسعّرة",IF(H1358="تم التسليم",IF(M1358&gt;0,"مسلّم وعليه متبقي",""),IF(N1358="","",IF(H1358="جاهز",IF(N1358&gt;='الإعدادات'!$B$5,"متأخر الاستلام",""),IF(N1358&gt;0,"متأخر الغسيل",""))))))</f>
        <v/>
      </c>
      <c r="P1358" s="18">
        <f>IF(O1358="متأخر الاستلام",COUNTIFS($O$6:$O$1505,"متأخر الاستلام",$N$6:$N$1505,"&gt;"&amp;N1358)+COUNTIFS($O$6:O1358,"متأخر الاستلام",$N$6:N1358,N1358),"")</f>
        <v/>
      </c>
    </row>
    <row r="1359">
      <c r="A1359" s="5" t="n"/>
      <c r="B1359" s="13" t="n"/>
      <c r="C1359" s="5" t="n"/>
      <c r="D1359" s="20" t="n"/>
      <c r="E1359" s="5" t="n"/>
      <c r="F1359" s="14" t="n"/>
      <c r="G1359" s="13" t="n"/>
      <c r="H1359" s="5" t="n"/>
      <c r="I1359" s="17" t="n"/>
      <c r="J1359" s="5" t="n"/>
      <c r="K1359" s="19">
        <f>IF(A1359&amp;""="","",IFERROR(INDEX('الخدمات'!$B$6:$B$55,MATCH(E1359&amp;"",'الخدمات'!$A$6:$A$55,0)),"غير مسعّرة"))</f>
        <v/>
      </c>
      <c r="L1359" s="19">
        <f>IF(ISNUMBER(K1359),ROUND(N(F1359)*K1359,2),"")</f>
        <v/>
      </c>
      <c r="M1359" s="19">
        <f>IF(L1359="","",ROUND(L1359-N(I1359),2))</f>
        <v/>
      </c>
      <c r="N1359" s="18">
        <f>IF(OR(A1359&amp;""="",H1359="تم التسليم",NOT(ISNUMBER(G1359))),"",'الإعدادات'!$B$4-G1359)</f>
        <v/>
      </c>
      <c r="O1359" s="6">
        <f>IF(A1359&amp;""="","",IF(NOT(ISNUMBER(K1359)),"خدمة غير مسعّرة",IF(H1359="تم التسليم",IF(M1359&gt;0,"مسلّم وعليه متبقي",""),IF(N1359="","",IF(H1359="جاهز",IF(N1359&gt;='الإعدادات'!$B$5,"متأخر الاستلام",""),IF(N1359&gt;0,"متأخر الغسيل",""))))))</f>
        <v/>
      </c>
      <c r="P1359" s="18">
        <f>IF(O1359="متأخر الاستلام",COUNTIFS($O$6:$O$1505,"متأخر الاستلام",$N$6:$N$1505,"&gt;"&amp;N1359)+COUNTIFS($O$6:O1359,"متأخر الاستلام",$N$6:N1359,N1359),"")</f>
        <v/>
      </c>
    </row>
    <row r="1360">
      <c r="A1360" s="5" t="n"/>
      <c r="B1360" s="13" t="n"/>
      <c r="C1360" s="5" t="n"/>
      <c r="D1360" s="20" t="n"/>
      <c r="E1360" s="5" t="n"/>
      <c r="F1360" s="14" t="n"/>
      <c r="G1360" s="13" t="n"/>
      <c r="H1360" s="5" t="n"/>
      <c r="I1360" s="17" t="n"/>
      <c r="J1360" s="5" t="n"/>
      <c r="K1360" s="19">
        <f>IF(A1360&amp;""="","",IFERROR(INDEX('الخدمات'!$B$6:$B$55,MATCH(E1360&amp;"",'الخدمات'!$A$6:$A$55,0)),"غير مسعّرة"))</f>
        <v/>
      </c>
      <c r="L1360" s="19">
        <f>IF(ISNUMBER(K1360),ROUND(N(F1360)*K1360,2),"")</f>
        <v/>
      </c>
      <c r="M1360" s="19">
        <f>IF(L1360="","",ROUND(L1360-N(I1360),2))</f>
        <v/>
      </c>
      <c r="N1360" s="18">
        <f>IF(OR(A1360&amp;""="",H1360="تم التسليم",NOT(ISNUMBER(G1360))),"",'الإعدادات'!$B$4-G1360)</f>
        <v/>
      </c>
      <c r="O1360" s="6">
        <f>IF(A1360&amp;""="","",IF(NOT(ISNUMBER(K1360)),"خدمة غير مسعّرة",IF(H1360="تم التسليم",IF(M1360&gt;0,"مسلّم وعليه متبقي",""),IF(N1360="","",IF(H1360="جاهز",IF(N1360&gt;='الإعدادات'!$B$5,"متأخر الاستلام",""),IF(N1360&gt;0,"متأخر الغسيل",""))))))</f>
        <v/>
      </c>
      <c r="P1360" s="18">
        <f>IF(O1360="متأخر الاستلام",COUNTIFS($O$6:$O$1505,"متأخر الاستلام",$N$6:$N$1505,"&gt;"&amp;N1360)+COUNTIFS($O$6:O1360,"متأخر الاستلام",$N$6:N1360,N1360),"")</f>
        <v/>
      </c>
    </row>
    <row r="1361">
      <c r="A1361" s="5" t="n"/>
      <c r="B1361" s="13" t="n"/>
      <c r="C1361" s="5" t="n"/>
      <c r="D1361" s="20" t="n"/>
      <c r="E1361" s="5" t="n"/>
      <c r="F1361" s="14" t="n"/>
      <c r="G1361" s="13" t="n"/>
      <c r="H1361" s="5" t="n"/>
      <c r="I1361" s="17" t="n"/>
      <c r="J1361" s="5" t="n"/>
      <c r="K1361" s="19">
        <f>IF(A1361&amp;""="","",IFERROR(INDEX('الخدمات'!$B$6:$B$55,MATCH(E1361&amp;"",'الخدمات'!$A$6:$A$55,0)),"غير مسعّرة"))</f>
        <v/>
      </c>
      <c r="L1361" s="19">
        <f>IF(ISNUMBER(K1361),ROUND(N(F1361)*K1361,2),"")</f>
        <v/>
      </c>
      <c r="M1361" s="19">
        <f>IF(L1361="","",ROUND(L1361-N(I1361),2))</f>
        <v/>
      </c>
      <c r="N1361" s="18">
        <f>IF(OR(A1361&amp;""="",H1361="تم التسليم",NOT(ISNUMBER(G1361))),"",'الإعدادات'!$B$4-G1361)</f>
        <v/>
      </c>
      <c r="O1361" s="6">
        <f>IF(A1361&amp;""="","",IF(NOT(ISNUMBER(K1361)),"خدمة غير مسعّرة",IF(H1361="تم التسليم",IF(M1361&gt;0,"مسلّم وعليه متبقي",""),IF(N1361="","",IF(H1361="جاهز",IF(N1361&gt;='الإعدادات'!$B$5,"متأخر الاستلام",""),IF(N1361&gt;0,"متأخر الغسيل",""))))))</f>
        <v/>
      </c>
      <c r="P1361" s="18">
        <f>IF(O1361="متأخر الاستلام",COUNTIFS($O$6:$O$1505,"متأخر الاستلام",$N$6:$N$1505,"&gt;"&amp;N1361)+COUNTIFS($O$6:O1361,"متأخر الاستلام",$N$6:N1361,N1361),"")</f>
        <v/>
      </c>
    </row>
    <row r="1362">
      <c r="A1362" s="5" t="n"/>
      <c r="B1362" s="13" t="n"/>
      <c r="C1362" s="5" t="n"/>
      <c r="D1362" s="20" t="n"/>
      <c r="E1362" s="5" t="n"/>
      <c r="F1362" s="14" t="n"/>
      <c r="G1362" s="13" t="n"/>
      <c r="H1362" s="5" t="n"/>
      <c r="I1362" s="17" t="n"/>
      <c r="J1362" s="5" t="n"/>
      <c r="K1362" s="19">
        <f>IF(A1362&amp;""="","",IFERROR(INDEX('الخدمات'!$B$6:$B$55,MATCH(E1362&amp;"",'الخدمات'!$A$6:$A$55,0)),"غير مسعّرة"))</f>
        <v/>
      </c>
      <c r="L1362" s="19">
        <f>IF(ISNUMBER(K1362),ROUND(N(F1362)*K1362,2),"")</f>
        <v/>
      </c>
      <c r="M1362" s="19">
        <f>IF(L1362="","",ROUND(L1362-N(I1362),2))</f>
        <v/>
      </c>
      <c r="N1362" s="18">
        <f>IF(OR(A1362&amp;""="",H1362="تم التسليم",NOT(ISNUMBER(G1362))),"",'الإعدادات'!$B$4-G1362)</f>
        <v/>
      </c>
      <c r="O1362" s="6">
        <f>IF(A1362&amp;""="","",IF(NOT(ISNUMBER(K1362)),"خدمة غير مسعّرة",IF(H1362="تم التسليم",IF(M1362&gt;0,"مسلّم وعليه متبقي",""),IF(N1362="","",IF(H1362="جاهز",IF(N1362&gt;='الإعدادات'!$B$5,"متأخر الاستلام",""),IF(N1362&gt;0,"متأخر الغسيل",""))))))</f>
        <v/>
      </c>
      <c r="P1362" s="18">
        <f>IF(O1362="متأخر الاستلام",COUNTIFS($O$6:$O$1505,"متأخر الاستلام",$N$6:$N$1505,"&gt;"&amp;N1362)+COUNTIFS($O$6:O1362,"متأخر الاستلام",$N$6:N1362,N1362),"")</f>
        <v/>
      </c>
    </row>
    <row r="1363">
      <c r="A1363" s="5" t="n"/>
      <c r="B1363" s="13" t="n"/>
      <c r="C1363" s="5" t="n"/>
      <c r="D1363" s="20" t="n"/>
      <c r="E1363" s="5" t="n"/>
      <c r="F1363" s="14" t="n"/>
      <c r="G1363" s="13" t="n"/>
      <c r="H1363" s="5" t="n"/>
      <c r="I1363" s="17" t="n"/>
      <c r="J1363" s="5" t="n"/>
      <c r="K1363" s="19">
        <f>IF(A1363&amp;""="","",IFERROR(INDEX('الخدمات'!$B$6:$B$55,MATCH(E1363&amp;"",'الخدمات'!$A$6:$A$55,0)),"غير مسعّرة"))</f>
        <v/>
      </c>
      <c r="L1363" s="19">
        <f>IF(ISNUMBER(K1363),ROUND(N(F1363)*K1363,2),"")</f>
        <v/>
      </c>
      <c r="M1363" s="19">
        <f>IF(L1363="","",ROUND(L1363-N(I1363),2))</f>
        <v/>
      </c>
      <c r="N1363" s="18">
        <f>IF(OR(A1363&amp;""="",H1363="تم التسليم",NOT(ISNUMBER(G1363))),"",'الإعدادات'!$B$4-G1363)</f>
        <v/>
      </c>
      <c r="O1363" s="6">
        <f>IF(A1363&amp;""="","",IF(NOT(ISNUMBER(K1363)),"خدمة غير مسعّرة",IF(H1363="تم التسليم",IF(M1363&gt;0,"مسلّم وعليه متبقي",""),IF(N1363="","",IF(H1363="جاهز",IF(N1363&gt;='الإعدادات'!$B$5,"متأخر الاستلام",""),IF(N1363&gt;0,"متأخر الغسيل",""))))))</f>
        <v/>
      </c>
      <c r="P1363" s="18">
        <f>IF(O1363="متأخر الاستلام",COUNTIFS($O$6:$O$1505,"متأخر الاستلام",$N$6:$N$1505,"&gt;"&amp;N1363)+COUNTIFS($O$6:O1363,"متأخر الاستلام",$N$6:N1363,N1363),"")</f>
        <v/>
      </c>
    </row>
    <row r="1364">
      <c r="A1364" s="5" t="n"/>
      <c r="B1364" s="13" t="n"/>
      <c r="C1364" s="5" t="n"/>
      <c r="D1364" s="20" t="n"/>
      <c r="E1364" s="5" t="n"/>
      <c r="F1364" s="14" t="n"/>
      <c r="G1364" s="13" t="n"/>
      <c r="H1364" s="5" t="n"/>
      <c r="I1364" s="17" t="n"/>
      <c r="J1364" s="5" t="n"/>
      <c r="K1364" s="19">
        <f>IF(A1364&amp;""="","",IFERROR(INDEX('الخدمات'!$B$6:$B$55,MATCH(E1364&amp;"",'الخدمات'!$A$6:$A$55,0)),"غير مسعّرة"))</f>
        <v/>
      </c>
      <c r="L1364" s="19">
        <f>IF(ISNUMBER(K1364),ROUND(N(F1364)*K1364,2),"")</f>
        <v/>
      </c>
      <c r="M1364" s="19">
        <f>IF(L1364="","",ROUND(L1364-N(I1364),2))</f>
        <v/>
      </c>
      <c r="N1364" s="18">
        <f>IF(OR(A1364&amp;""="",H1364="تم التسليم",NOT(ISNUMBER(G1364))),"",'الإعدادات'!$B$4-G1364)</f>
        <v/>
      </c>
      <c r="O1364" s="6">
        <f>IF(A1364&amp;""="","",IF(NOT(ISNUMBER(K1364)),"خدمة غير مسعّرة",IF(H1364="تم التسليم",IF(M1364&gt;0,"مسلّم وعليه متبقي",""),IF(N1364="","",IF(H1364="جاهز",IF(N1364&gt;='الإعدادات'!$B$5,"متأخر الاستلام",""),IF(N1364&gt;0,"متأخر الغسيل",""))))))</f>
        <v/>
      </c>
      <c r="P1364" s="18">
        <f>IF(O1364="متأخر الاستلام",COUNTIFS($O$6:$O$1505,"متأخر الاستلام",$N$6:$N$1505,"&gt;"&amp;N1364)+COUNTIFS($O$6:O1364,"متأخر الاستلام",$N$6:N1364,N1364),"")</f>
        <v/>
      </c>
    </row>
    <row r="1365">
      <c r="A1365" s="5" t="n"/>
      <c r="B1365" s="13" t="n"/>
      <c r="C1365" s="5" t="n"/>
      <c r="D1365" s="20" t="n"/>
      <c r="E1365" s="5" t="n"/>
      <c r="F1365" s="14" t="n"/>
      <c r="G1365" s="13" t="n"/>
      <c r="H1365" s="5" t="n"/>
      <c r="I1365" s="17" t="n"/>
      <c r="J1365" s="5" t="n"/>
      <c r="K1365" s="19">
        <f>IF(A1365&amp;""="","",IFERROR(INDEX('الخدمات'!$B$6:$B$55,MATCH(E1365&amp;"",'الخدمات'!$A$6:$A$55,0)),"غير مسعّرة"))</f>
        <v/>
      </c>
      <c r="L1365" s="19">
        <f>IF(ISNUMBER(K1365),ROUND(N(F1365)*K1365,2),"")</f>
        <v/>
      </c>
      <c r="M1365" s="19">
        <f>IF(L1365="","",ROUND(L1365-N(I1365),2))</f>
        <v/>
      </c>
      <c r="N1365" s="18">
        <f>IF(OR(A1365&amp;""="",H1365="تم التسليم",NOT(ISNUMBER(G1365))),"",'الإعدادات'!$B$4-G1365)</f>
        <v/>
      </c>
      <c r="O1365" s="6">
        <f>IF(A1365&amp;""="","",IF(NOT(ISNUMBER(K1365)),"خدمة غير مسعّرة",IF(H1365="تم التسليم",IF(M1365&gt;0,"مسلّم وعليه متبقي",""),IF(N1365="","",IF(H1365="جاهز",IF(N1365&gt;='الإعدادات'!$B$5,"متأخر الاستلام",""),IF(N1365&gt;0,"متأخر الغسيل",""))))))</f>
        <v/>
      </c>
      <c r="P1365" s="18">
        <f>IF(O1365="متأخر الاستلام",COUNTIFS($O$6:$O$1505,"متأخر الاستلام",$N$6:$N$1505,"&gt;"&amp;N1365)+COUNTIFS($O$6:O1365,"متأخر الاستلام",$N$6:N1365,N1365),"")</f>
        <v/>
      </c>
    </row>
    <row r="1366">
      <c r="A1366" s="5" t="n"/>
      <c r="B1366" s="13" t="n"/>
      <c r="C1366" s="5" t="n"/>
      <c r="D1366" s="20" t="n"/>
      <c r="E1366" s="5" t="n"/>
      <c r="F1366" s="14" t="n"/>
      <c r="G1366" s="13" t="n"/>
      <c r="H1366" s="5" t="n"/>
      <c r="I1366" s="17" t="n"/>
      <c r="J1366" s="5" t="n"/>
      <c r="K1366" s="19">
        <f>IF(A1366&amp;""="","",IFERROR(INDEX('الخدمات'!$B$6:$B$55,MATCH(E1366&amp;"",'الخدمات'!$A$6:$A$55,0)),"غير مسعّرة"))</f>
        <v/>
      </c>
      <c r="L1366" s="19">
        <f>IF(ISNUMBER(K1366),ROUND(N(F1366)*K1366,2),"")</f>
        <v/>
      </c>
      <c r="M1366" s="19">
        <f>IF(L1366="","",ROUND(L1366-N(I1366),2))</f>
        <v/>
      </c>
      <c r="N1366" s="18">
        <f>IF(OR(A1366&amp;""="",H1366="تم التسليم",NOT(ISNUMBER(G1366))),"",'الإعدادات'!$B$4-G1366)</f>
        <v/>
      </c>
      <c r="O1366" s="6">
        <f>IF(A1366&amp;""="","",IF(NOT(ISNUMBER(K1366)),"خدمة غير مسعّرة",IF(H1366="تم التسليم",IF(M1366&gt;0,"مسلّم وعليه متبقي",""),IF(N1366="","",IF(H1366="جاهز",IF(N1366&gt;='الإعدادات'!$B$5,"متأخر الاستلام",""),IF(N1366&gt;0,"متأخر الغسيل",""))))))</f>
        <v/>
      </c>
      <c r="P1366" s="18">
        <f>IF(O1366="متأخر الاستلام",COUNTIFS($O$6:$O$1505,"متأخر الاستلام",$N$6:$N$1505,"&gt;"&amp;N1366)+COUNTIFS($O$6:O1366,"متأخر الاستلام",$N$6:N1366,N1366),"")</f>
        <v/>
      </c>
    </row>
    <row r="1367">
      <c r="A1367" s="5" t="n"/>
      <c r="B1367" s="13" t="n"/>
      <c r="C1367" s="5" t="n"/>
      <c r="D1367" s="20" t="n"/>
      <c r="E1367" s="5" t="n"/>
      <c r="F1367" s="14" t="n"/>
      <c r="G1367" s="13" t="n"/>
      <c r="H1367" s="5" t="n"/>
      <c r="I1367" s="17" t="n"/>
      <c r="J1367" s="5" t="n"/>
      <c r="K1367" s="19">
        <f>IF(A1367&amp;""="","",IFERROR(INDEX('الخدمات'!$B$6:$B$55,MATCH(E1367&amp;"",'الخدمات'!$A$6:$A$55,0)),"غير مسعّرة"))</f>
        <v/>
      </c>
      <c r="L1367" s="19">
        <f>IF(ISNUMBER(K1367),ROUND(N(F1367)*K1367,2),"")</f>
        <v/>
      </c>
      <c r="M1367" s="19">
        <f>IF(L1367="","",ROUND(L1367-N(I1367),2))</f>
        <v/>
      </c>
      <c r="N1367" s="18">
        <f>IF(OR(A1367&amp;""="",H1367="تم التسليم",NOT(ISNUMBER(G1367))),"",'الإعدادات'!$B$4-G1367)</f>
        <v/>
      </c>
      <c r="O1367" s="6">
        <f>IF(A1367&amp;""="","",IF(NOT(ISNUMBER(K1367)),"خدمة غير مسعّرة",IF(H1367="تم التسليم",IF(M1367&gt;0,"مسلّم وعليه متبقي",""),IF(N1367="","",IF(H1367="جاهز",IF(N1367&gt;='الإعدادات'!$B$5,"متأخر الاستلام",""),IF(N1367&gt;0,"متأخر الغسيل",""))))))</f>
        <v/>
      </c>
      <c r="P1367" s="18">
        <f>IF(O1367="متأخر الاستلام",COUNTIFS($O$6:$O$1505,"متأخر الاستلام",$N$6:$N$1505,"&gt;"&amp;N1367)+COUNTIFS($O$6:O1367,"متأخر الاستلام",$N$6:N1367,N1367),"")</f>
        <v/>
      </c>
    </row>
    <row r="1368">
      <c r="A1368" s="5" t="n"/>
      <c r="B1368" s="13" t="n"/>
      <c r="C1368" s="5" t="n"/>
      <c r="D1368" s="20" t="n"/>
      <c r="E1368" s="5" t="n"/>
      <c r="F1368" s="14" t="n"/>
      <c r="G1368" s="13" t="n"/>
      <c r="H1368" s="5" t="n"/>
      <c r="I1368" s="17" t="n"/>
      <c r="J1368" s="5" t="n"/>
      <c r="K1368" s="19">
        <f>IF(A1368&amp;""="","",IFERROR(INDEX('الخدمات'!$B$6:$B$55,MATCH(E1368&amp;"",'الخدمات'!$A$6:$A$55,0)),"غير مسعّرة"))</f>
        <v/>
      </c>
      <c r="L1368" s="19">
        <f>IF(ISNUMBER(K1368),ROUND(N(F1368)*K1368,2),"")</f>
        <v/>
      </c>
      <c r="M1368" s="19">
        <f>IF(L1368="","",ROUND(L1368-N(I1368),2))</f>
        <v/>
      </c>
      <c r="N1368" s="18">
        <f>IF(OR(A1368&amp;""="",H1368="تم التسليم",NOT(ISNUMBER(G1368))),"",'الإعدادات'!$B$4-G1368)</f>
        <v/>
      </c>
      <c r="O1368" s="6">
        <f>IF(A1368&amp;""="","",IF(NOT(ISNUMBER(K1368)),"خدمة غير مسعّرة",IF(H1368="تم التسليم",IF(M1368&gt;0,"مسلّم وعليه متبقي",""),IF(N1368="","",IF(H1368="جاهز",IF(N1368&gt;='الإعدادات'!$B$5,"متأخر الاستلام",""),IF(N1368&gt;0,"متأخر الغسيل",""))))))</f>
        <v/>
      </c>
      <c r="P1368" s="18">
        <f>IF(O1368="متأخر الاستلام",COUNTIFS($O$6:$O$1505,"متأخر الاستلام",$N$6:$N$1505,"&gt;"&amp;N1368)+COUNTIFS($O$6:O1368,"متأخر الاستلام",$N$6:N1368,N1368),"")</f>
        <v/>
      </c>
    </row>
    <row r="1369">
      <c r="A1369" s="5" t="n"/>
      <c r="B1369" s="13" t="n"/>
      <c r="C1369" s="5" t="n"/>
      <c r="D1369" s="20" t="n"/>
      <c r="E1369" s="5" t="n"/>
      <c r="F1369" s="14" t="n"/>
      <c r="G1369" s="13" t="n"/>
      <c r="H1369" s="5" t="n"/>
      <c r="I1369" s="17" t="n"/>
      <c r="J1369" s="5" t="n"/>
      <c r="K1369" s="19">
        <f>IF(A1369&amp;""="","",IFERROR(INDEX('الخدمات'!$B$6:$B$55,MATCH(E1369&amp;"",'الخدمات'!$A$6:$A$55,0)),"غير مسعّرة"))</f>
        <v/>
      </c>
      <c r="L1369" s="19">
        <f>IF(ISNUMBER(K1369),ROUND(N(F1369)*K1369,2),"")</f>
        <v/>
      </c>
      <c r="M1369" s="19">
        <f>IF(L1369="","",ROUND(L1369-N(I1369),2))</f>
        <v/>
      </c>
      <c r="N1369" s="18">
        <f>IF(OR(A1369&amp;""="",H1369="تم التسليم",NOT(ISNUMBER(G1369))),"",'الإعدادات'!$B$4-G1369)</f>
        <v/>
      </c>
      <c r="O1369" s="6">
        <f>IF(A1369&amp;""="","",IF(NOT(ISNUMBER(K1369)),"خدمة غير مسعّرة",IF(H1369="تم التسليم",IF(M1369&gt;0,"مسلّم وعليه متبقي",""),IF(N1369="","",IF(H1369="جاهز",IF(N1369&gt;='الإعدادات'!$B$5,"متأخر الاستلام",""),IF(N1369&gt;0,"متأخر الغسيل",""))))))</f>
        <v/>
      </c>
      <c r="P1369" s="18">
        <f>IF(O1369="متأخر الاستلام",COUNTIFS($O$6:$O$1505,"متأخر الاستلام",$N$6:$N$1505,"&gt;"&amp;N1369)+COUNTIFS($O$6:O1369,"متأخر الاستلام",$N$6:N1369,N1369),"")</f>
        <v/>
      </c>
    </row>
    <row r="1370">
      <c r="A1370" s="5" t="n"/>
      <c r="B1370" s="13" t="n"/>
      <c r="C1370" s="5" t="n"/>
      <c r="D1370" s="20" t="n"/>
      <c r="E1370" s="5" t="n"/>
      <c r="F1370" s="14" t="n"/>
      <c r="G1370" s="13" t="n"/>
      <c r="H1370" s="5" t="n"/>
      <c r="I1370" s="17" t="n"/>
      <c r="J1370" s="5" t="n"/>
      <c r="K1370" s="19">
        <f>IF(A1370&amp;""="","",IFERROR(INDEX('الخدمات'!$B$6:$B$55,MATCH(E1370&amp;"",'الخدمات'!$A$6:$A$55,0)),"غير مسعّرة"))</f>
        <v/>
      </c>
      <c r="L1370" s="19">
        <f>IF(ISNUMBER(K1370),ROUND(N(F1370)*K1370,2),"")</f>
        <v/>
      </c>
      <c r="M1370" s="19">
        <f>IF(L1370="","",ROUND(L1370-N(I1370),2))</f>
        <v/>
      </c>
      <c r="N1370" s="18">
        <f>IF(OR(A1370&amp;""="",H1370="تم التسليم",NOT(ISNUMBER(G1370))),"",'الإعدادات'!$B$4-G1370)</f>
        <v/>
      </c>
      <c r="O1370" s="6">
        <f>IF(A1370&amp;""="","",IF(NOT(ISNUMBER(K1370)),"خدمة غير مسعّرة",IF(H1370="تم التسليم",IF(M1370&gt;0,"مسلّم وعليه متبقي",""),IF(N1370="","",IF(H1370="جاهز",IF(N1370&gt;='الإعدادات'!$B$5,"متأخر الاستلام",""),IF(N1370&gt;0,"متأخر الغسيل",""))))))</f>
        <v/>
      </c>
      <c r="P1370" s="18">
        <f>IF(O1370="متأخر الاستلام",COUNTIFS($O$6:$O$1505,"متأخر الاستلام",$N$6:$N$1505,"&gt;"&amp;N1370)+COUNTIFS($O$6:O1370,"متأخر الاستلام",$N$6:N1370,N1370),"")</f>
        <v/>
      </c>
    </row>
    <row r="1371">
      <c r="A1371" s="5" t="n"/>
      <c r="B1371" s="13" t="n"/>
      <c r="C1371" s="5" t="n"/>
      <c r="D1371" s="20" t="n"/>
      <c r="E1371" s="5" t="n"/>
      <c r="F1371" s="14" t="n"/>
      <c r="G1371" s="13" t="n"/>
      <c r="H1371" s="5" t="n"/>
      <c r="I1371" s="17" t="n"/>
      <c r="J1371" s="5" t="n"/>
      <c r="K1371" s="19">
        <f>IF(A1371&amp;""="","",IFERROR(INDEX('الخدمات'!$B$6:$B$55,MATCH(E1371&amp;"",'الخدمات'!$A$6:$A$55,0)),"غير مسعّرة"))</f>
        <v/>
      </c>
      <c r="L1371" s="19">
        <f>IF(ISNUMBER(K1371),ROUND(N(F1371)*K1371,2),"")</f>
        <v/>
      </c>
      <c r="M1371" s="19">
        <f>IF(L1371="","",ROUND(L1371-N(I1371),2))</f>
        <v/>
      </c>
      <c r="N1371" s="18">
        <f>IF(OR(A1371&amp;""="",H1371="تم التسليم",NOT(ISNUMBER(G1371))),"",'الإعدادات'!$B$4-G1371)</f>
        <v/>
      </c>
      <c r="O1371" s="6">
        <f>IF(A1371&amp;""="","",IF(NOT(ISNUMBER(K1371)),"خدمة غير مسعّرة",IF(H1371="تم التسليم",IF(M1371&gt;0,"مسلّم وعليه متبقي",""),IF(N1371="","",IF(H1371="جاهز",IF(N1371&gt;='الإعدادات'!$B$5,"متأخر الاستلام",""),IF(N1371&gt;0,"متأخر الغسيل",""))))))</f>
        <v/>
      </c>
      <c r="P1371" s="18">
        <f>IF(O1371="متأخر الاستلام",COUNTIFS($O$6:$O$1505,"متأخر الاستلام",$N$6:$N$1505,"&gt;"&amp;N1371)+COUNTIFS($O$6:O1371,"متأخر الاستلام",$N$6:N1371,N1371),"")</f>
        <v/>
      </c>
    </row>
    <row r="1372">
      <c r="A1372" s="5" t="n"/>
      <c r="B1372" s="13" t="n"/>
      <c r="C1372" s="5" t="n"/>
      <c r="D1372" s="20" t="n"/>
      <c r="E1372" s="5" t="n"/>
      <c r="F1372" s="14" t="n"/>
      <c r="G1372" s="13" t="n"/>
      <c r="H1372" s="5" t="n"/>
      <c r="I1372" s="17" t="n"/>
      <c r="J1372" s="5" t="n"/>
      <c r="K1372" s="19">
        <f>IF(A1372&amp;""="","",IFERROR(INDEX('الخدمات'!$B$6:$B$55,MATCH(E1372&amp;"",'الخدمات'!$A$6:$A$55,0)),"غير مسعّرة"))</f>
        <v/>
      </c>
      <c r="L1372" s="19">
        <f>IF(ISNUMBER(K1372),ROUND(N(F1372)*K1372,2),"")</f>
        <v/>
      </c>
      <c r="M1372" s="19">
        <f>IF(L1372="","",ROUND(L1372-N(I1372),2))</f>
        <v/>
      </c>
      <c r="N1372" s="18">
        <f>IF(OR(A1372&amp;""="",H1372="تم التسليم",NOT(ISNUMBER(G1372))),"",'الإعدادات'!$B$4-G1372)</f>
        <v/>
      </c>
      <c r="O1372" s="6">
        <f>IF(A1372&amp;""="","",IF(NOT(ISNUMBER(K1372)),"خدمة غير مسعّرة",IF(H1372="تم التسليم",IF(M1372&gt;0,"مسلّم وعليه متبقي",""),IF(N1372="","",IF(H1372="جاهز",IF(N1372&gt;='الإعدادات'!$B$5,"متأخر الاستلام",""),IF(N1372&gt;0,"متأخر الغسيل",""))))))</f>
        <v/>
      </c>
      <c r="P1372" s="18">
        <f>IF(O1372="متأخر الاستلام",COUNTIFS($O$6:$O$1505,"متأخر الاستلام",$N$6:$N$1505,"&gt;"&amp;N1372)+COUNTIFS($O$6:O1372,"متأخر الاستلام",$N$6:N1372,N1372),"")</f>
        <v/>
      </c>
    </row>
    <row r="1373">
      <c r="A1373" s="5" t="n"/>
      <c r="B1373" s="13" t="n"/>
      <c r="C1373" s="5" t="n"/>
      <c r="D1373" s="20" t="n"/>
      <c r="E1373" s="5" t="n"/>
      <c r="F1373" s="14" t="n"/>
      <c r="G1373" s="13" t="n"/>
      <c r="H1373" s="5" t="n"/>
      <c r="I1373" s="17" t="n"/>
      <c r="J1373" s="5" t="n"/>
      <c r="K1373" s="19">
        <f>IF(A1373&amp;""="","",IFERROR(INDEX('الخدمات'!$B$6:$B$55,MATCH(E1373&amp;"",'الخدمات'!$A$6:$A$55,0)),"غير مسعّرة"))</f>
        <v/>
      </c>
      <c r="L1373" s="19">
        <f>IF(ISNUMBER(K1373),ROUND(N(F1373)*K1373,2),"")</f>
        <v/>
      </c>
      <c r="M1373" s="19">
        <f>IF(L1373="","",ROUND(L1373-N(I1373),2))</f>
        <v/>
      </c>
      <c r="N1373" s="18">
        <f>IF(OR(A1373&amp;""="",H1373="تم التسليم",NOT(ISNUMBER(G1373))),"",'الإعدادات'!$B$4-G1373)</f>
        <v/>
      </c>
      <c r="O1373" s="6">
        <f>IF(A1373&amp;""="","",IF(NOT(ISNUMBER(K1373)),"خدمة غير مسعّرة",IF(H1373="تم التسليم",IF(M1373&gt;0,"مسلّم وعليه متبقي",""),IF(N1373="","",IF(H1373="جاهز",IF(N1373&gt;='الإعدادات'!$B$5,"متأخر الاستلام",""),IF(N1373&gt;0,"متأخر الغسيل",""))))))</f>
        <v/>
      </c>
      <c r="P1373" s="18">
        <f>IF(O1373="متأخر الاستلام",COUNTIFS($O$6:$O$1505,"متأخر الاستلام",$N$6:$N$1505,"&gt;"&amp;N1373)+COUNTIFS($O$6:O1373,"متأخر الاستلام",$N$6:N1373,N1373),"")</f>
        <v/>
      </c>
    </row>
    <row r="1374">
      <c r="A1374" s="5" t="n"/>
      <c r="B1374" s="13" t="n"/>
      <c r="C1374" s="5" t="n"/>
      <c r="D1374" s="20" t="n"/>
      <c r="E1374" s="5" t="n"/>
      <c r="F1374" s="14" t="n"/>
      <c r="G1374" s="13" t="n"/>
      <c r="H1374" s="5" t="n"/>
      <c r="I1374" s="17" t="n"/>
      <c r="J1374" s="5" t="n"/>
      <c r="K1374" s="19">
        <f>IF(A1374&amp;""="","",IFERROR(INDEX('الخدمات'!$B$6:$B$55,MATCH(E1374&amp;"",'الخدمات'!$A$6:$A$55,0)),"غير مسعّرة"))</f>
        <v/>
      </c>
      <c r="L1374" s="19">
        <f>IF(ISNUMBER(K1374),ROUND(N(F1374)*K1374,2),"")</f>
        <v/>
      </c>
      <c r="M1374" s="19">
        <f>IF(L1374="","",ROUND(L1374-N(I1374),2))</f>
        <v/>
      </c>
      <c r="N1374" s="18">
        <f>IF(OR(A1374&amp;""="",H1374="تم التسليم",NOT(ISNUMBER(G1374))),"",'الإعدادات'!$B$4-G1374)</f>
        <v/>
      </c>
      <c r="O1374" s="6">
        <f>IF(A1374&amp;""="","",IF(NOT(ISNUMBER(K1374)),"خدمة غير مسعّرة",IF(H1374="تم التسليم",IF(M1374&gt;0,"مسلّم وعليه متبقي",""),IF(N1374="","",IF(H1374="جاهز",IF(N1374&gt;='الإعدادات'!$B$5,"متأخر الاستلام",""),IF(N1374&gt;0,"متأخر الغسيل",""))))))</f>
        <v/>
      </c>
      <c r="P1374" s="18">
        <f>IF(O1374="متأخر الاستلام",COUNTIFS($O$6:$O$1505,"متأخر الاستلام",$N$6:$N$1505,"&gt;"&amp;N1374)+COUNTIFS($O$6:O1374,"متأخر الاستلام",$N$6:N1374,N1374),"")</f>
        <v/>
      </c>
    </row>
    <row r="1375">
      <c r="A1375" s="5" t="n"/>
      <c r="B1375" s="13" t="n"/>
      <c r="C1375" s="5" t="n"/>
      <c r="D1375" s="20" t="n"/>
      <c r="E1375" s="5" t="n"/>
      <c r="F1375" s="14" t="n"/>
      <c r="G1375" s="13" t="n"/>
      <c r="H1375" s="5" t="n"/>
      <c r="I1375" s="17" t="n"/>
      <c r="J1375" s="5" t="n"/>
      <c r="K1375" s="19">
        <f>IF(A1375&amp;""="","",IFERROR(INDEX('الخدمات'!$B$6:$B$55,MATCH(E1375&amp;"",'الخدمات'!$A$6:$A$55,0)),"غير مسعّرة"))</f>
        <v/>
      </c>
      <c r="L1375" s="19">
        <f>IF(ISNUMBER(K1375),ROUND(N(F1375)*K1375,2),"")</f>
        <v/>
      </c>
      <c r="M1375" s="19">
        <f>IF(L1375="","",ROUND(L1375-N(I1375),2))</f>
        <v/>
      </c>
      <c r="N1375" s="18">
        <f>IF(OR(A1375&amp;""="",H1375="تم التسليم",NOT(ISNUMBER(G1375))),"",'الإعدادات'!$B$4-G1375)</f>
        <v/>
      </c>
      <c r="O1375" s="6">
        <f>IF(A1375&amp;""="","",IF(NOT(ISNUMBER(K1375)),"خدمة غير مسعّرة",IF(H1375="تم التسليم",IF(M1375&gt;0,"مسلّم وعليه متبقي",""),IF(N1375="","",IF(H1375="جاهز",IF(N1375&gt;='الإعدادات'!$B$5,"متأخر الاستلام",""),IF(N1375&gt;0,"متأخر الغسيل",""))))))</f>
        <v/>
      </c>
      <c r="P1375" s="18">
        <f>IF(O1375="متأخر الاستلام",COUNTIFS($O$6:$O$1505,"متأخر الاستلام",$N$6:$N$1505,"&gt;"&amp;N1375)+COUNTIFS($O$6:O1375,"متأخر الاستلام",$N$6:N1375,N1375),"")</f>
        <v/>
      </c>
    </row>
    <row r="1376">
      <c r="A1376" s="5" t="n"/>
      <c r="B1376" s="13" t="n"/>
      <c r="C1376" s="5" t="n"/>
      <c r="D1376" s="20" t="n"/>
      <c r="E1376" s="5" t="n"/>
      <c r="F1376" s="14" t="n"/>
      <c r="G1376" s="13" t="n"/>
      <c r="H1376" s="5" t="n"/>
      <c r="I1376" s="17" t="n"/>
      <c r="J1376" s="5" t="n"/>
      <c r="K1376" s="19">
        <f>IF(A1376&amp;""="","",IFERROR(INDEX('الخدمات'!$B$6:$B$55,MATCH(E1376&amp;"",'الخدمات'!$A$6:$A$55,0)),"غير مسعّرة"))</f>
        <v/>
      </c>
      <c r="L1376" s="19">
        <f>IF(ISNUMBER(K1376),ROUND(N(F1376)*K1376,2),"")</f>
        <v/>
      </c>
      <c r="M1376" s="19">
        <f>IF(L1376="","",ROUND(L1376-N(I1376),2))</f>
        <v/>
      </c>
      <c r="N1376" s="18">
        <f>IF(OR(A1376&amp;""="",H1376="تم التسليم",NOT(ISNUMBER(G1376))),"",'الإعدادات'!$B$4-G1376)</f>
        <v/>
      </c>
      <c r="O1376" s="6">
        <f>IF(A1376&amp;""="","",IF(NOT(ISNUMBER(K1376)),"خدمة غير مسعّرة",IF(H1376="تم التسليم",IF(M1376&gt;0,"مسلّم وعليه متبقي",""),IF(N1376="","",IF(H1376="جاهز",IF(N1376&gt;='الإعدادات'!$B$5,"متأخر الاستلام",""),IF(N1376&gt;0,"متأخر الغسيل",""))))))</f>
        <v/>
      </c>
      <c r="P1376" s="18">
        <f>IF(O1376="متأخر الاستلام",COUNTIFS($O$6:$O$1505,"متأخر الاستلام",$N$6:$N$1505,"&gt;"&amp;N1376)+COUNTIFS($O$6:O1376,"متأخر الاستلام",$N$6:N1376,N1376),"")</f>
        <v/>
      </c>
    </row>
    <row r="1377">
      <c r="A1377" s="5" t="n"/>
      <c r="B1377" s="13" t="n"/>
      <c r="C1377" s="5" t="n"/>
      <c r="D1377" s="20" t="n"/>
      <c r="E1377" s="5" t="n"/>
      <c r="F1377" s="14" t="n"/>
      <c r="G1377" s="13" t="n"/>
      <c r="H1377" s="5" t="n"/>
      <c r="I1377" s="17" t="n"/>
      <c r="J1377" s="5" t="n"/>
      <c r="K1377" s="19">
        <f>IF(A1377&amp;""="","",IFERROR(INDEX('الخدمات'!$B$6:$B$55,MATCH(E1377&amp;"",'الخدمات'!$A$6:$A$55,0)),"غير مسعّرة"))</f>
        <v/>
      </c>
      <c r="L1377" s="19">
        <f>IF(ISNUMBER(K1377),ROUND(N(F1377)*K1377,2),"")</f>
        <v/>
      </c>
      <c r="M1377" s="19">
        <f>IF(L1377="","",ROUND(L1377-N(I1377),2))</f>
        <v/>
      </c>
      <c r="N1377" s="18">
        <f>IF(OR(A1377&amp;""="",H1377="تم التسليم",NOT(ISNUMBER(G1377))),"",'الإعدادات'!$B$4-G1377)</f>
        <v/>
      </c>
      <c r="O1377" s="6">
        <f>IF(A1377&amp;""="","",IF(NOT(ISNUMBER(K1377)),"خدمة غير مسعّرة",IF(H1377="تم التسليم",IF(M1377&gt;0,"مسلّم وعليه متبقي",""),IF(N1377="","",IF(H1377="جاهز",IF(N1377&gt;='الإعدادات'!$B$5,"متأخر الاستلام",""),IF(N1377&gt;0,"متأخر الغسيل",""))))))</f>
        <v/>
      </c>
      <c r="P1377" s="18">
        <f>IF(O1377="متأخر الاستلام",COUNTIFS($O$6:$O$1505,"متأخر الاستلام",$N$6:$N$1505,"&gt;"&amp;N1377)+COUNTIFS($O$6:O1377,"متأخر الاستلام",$N$6:N1377,N1377),"")</f>
        <v/>
      </c>
    </row>
    <row r="1378">
      <c r="A1378" s="5" t="n"/>
      <c r="B1378" s="13" t="n"/>
      <c r="C1378" s="5" t="n"/>
      <c r="D1378" s="20" t="n"/>
      <c r="E1378" s="5" t="n"/>
      <c r="F1378" s="14" t="n"/>
      <c r="G1378" s="13" t="n"/>
      <c r="H1378" s="5" t="n"/>
      <c r="I1378" s="17" t="n"/>
      <c r="J1378" s="5" t="n"/>
      <c r="K1378" s="19">
        <f>IF(A1378&amp;""="","",IFERROR(INDEX('الخدمات'!$B$6:$B$55,MATCH(E1378&amp;"",'الخدمات'!$A$6:$A$55,0)),"غير مسعّرة"))</f>
        <v/>
      </c>
      <c r="L1378" s="19">
        <f>IF(ISNUMBER(K1378),ROUND(N(F1378)*K1378,2),"")</f>
        <v/>
      </c>
      <c r="M1378" s="19">
        <f>IF(L1378="","",ROUND(L1378-N(I1378),2))</f>
        <v/>
      </c>
      <c r="N1378" s="18">
        <f>IF(OR(A1378&amp;""="",H1378="تم التسليم",NOT(ISNUMBER(G1378))),"",'الإعدادات'!$B$4-G1378)</f>
        <v/>
      </c>
      <c r="O1378" s="6">
        <f>IF(A1378&amp;""="","",IF(NOT(ISNUMBER(K1378)),"خدمة غير مسعّرة",IF(H1378="تم التسليم",IF(M1378&gt;0,"مسلّم وعليه متبقي",""),IF(N1378="","",IF(H1378="جاهز",IF(N1378&gt;='الإعدادات'!$B$5,"متأخر الاستلام",""),IF(N1378&gt;0,"متأخر الغسيل",""))))))</f>
        <v/>
      </c>
      <c r="P1378" s="18">
        <f>IF(O1378="متأخر الاستلام",COUNTIFS($O$6:$O$1505,"متأخر الاستلام",$N$6:$N$1505,"&gt;"&amp;N1378)+COUNTIFS($O$6:O1378,"متأخر الاستلام",$N$6:N1378,N1378),"")</f>
        <v/>
      </c>
    </row>
    <row r="1379">
      <c r="A1379" s="5" t="n"/>
      <c r="B1379" s="13" t="n"/>
      <c r="C1379" s="5" t="n"/>
      <c r="D1379" s="20" t="n"/>
      <c r="E1379" s="5" t="n"/>
      <c r="F1379" s="14" t="n"/>
      <c r="G1379" s="13" t="n"/>
      <c r="H1379" s="5" t="n"/>
      <c r="I1379" s="17" t="n"/>
      <c r="J1379" s="5" t="n"/>
      <c r="K1379" s="19">
        <f>IF(A1379&amp;""="","",IFERROR(INDEX('الخدمات'!$B$6:$B$55,MATCH(E1379&amp;"",'الخدمات'!$A$6:$A$55,0)),"غير مسعّرة"))</f>
        <v/>
      </c>
      <c r="L1379" s="19">
        <f>IF(ISNUMBER(K1379),ROUND(N(F1379)*K1379,2),"")</f>
        <v/>
      </c>
      <c r="M1379" s="19">
        <f>IF(L1379="","",ROUND(L1379-N(I1379),2))</f>
        <v/>
      </c>
      <c r="N1379" s="18">
        <f>IF(OR(A1379&amp;""="",H1379="تم التسليم",NOT(ISNUMBER(G1379))),"",'الإعدادات'!$B$4-G1379)</f>
        <v/>
      </c>
      <c r="O1379" s="6">
        <f>IF(A1379&amp;""="","",IF(NOT(ISNUMBER(K1379)),"خدمة غير مسعّرة",IF(H1379="تم التسليم",IF(M1379&gt;0,"مسلّم وعليه متبقي",""),IF(N1379="","",IF(H1379="جاهز",IF(N1379&gt;='الإعدادات'!$B$5,"متأخر الاستلام",""),IF(N1379&gt;0,"متأخر الغسيل",""))))))</f>
        <v/>
      </c>
      <c r="P1379" s="18">
        <f>IF(O1379="متأخر الاستلام",COUNTIFS($O$6:$O$1505,"متأخر الاستلام",$N$6:$N$1505,"&gt;"&amp;N1379)+COUNTIFS($O$6:O1379,"متأخر الاستلام",$N$6:N1379,N1379),"")</f>
        <v/>
      </c>
    </row>
    <row r="1380">
      <c r="A1380" s="5" t="n"/>
      <c r="B1380" s="13" t="n"/>
      <c r="C1380" s="5" t="n"/>
      <c r="D1380" s="20" t="n"/>
      <c r="E1380" s="5" t="n"/>
      <c r="F1380" s="14" t="n"/>
      <c r="G1380" s="13" t="n"/>
      <c r="H1380" s="5" t="n"/>
      <c r="I1380" s="17" t="n"/>
      <c r="J1380" s="5" t="n"/>
      <c r="K1380" s="19">
        <f>IF(A1380&amp;""="","",IFERROR(INDEX('الخدمات'!$B$6:$B$55,MATCH(E1380&amp;"",'الخدمات'!$A$6:$A$55,0)),"غير مسعّرة"))</f>
        <v/>
      </c>
      <c r="L1380" s="19">
        <f>IF(ISNUMBER(K1380),ROUND(N(F1380)*K1380,2),"")</f>
        <v/>
      </c>
      <c r="M1380" s="19">
        <f>IF(L1380="","",ROUND(L1380-N(I1380),2))</f>
        <v/>
      </c>
      <c r="N1380" s="18">
        <f>IF(OR(A1380&amp;""="",H1380="تم التسليم",NOT(ISNUMBER(G1380))),"",'الإعدادات'!$B$4-G1380)</f>
        <v/>
      </c>
      <c r="O1380" s="6">
        <f>IF(A1380&amp;""="","",IF(NOT(ISNUMBER(K1380)),"خدمة غير مسعّرة",IF(H1380="تم التسليم",IF(M1380&gt;0,"مسلّم وعليه متبقي",""),IF(N1380="","",IF(H1380="جاهز",IF(N1380&gt;='الإعدادات'!$B$5,"متأخر الاستلام",""),IF(N1380&gt;0,"متأخر الغسيل",""))))))</f>
        <v/>
      </c>
      <c r="P1380" s="18">
        <f>IF(O1380="متأخر الاستلام",COUNTIFS($O$6:$O$1505,"متأخر الاستلام",$N$6:$N$1505,"&gt;"&amp;N1380)+COUNTIFS($O$6:O1380,"متأخر الاستلام",$N$6:N1380,N1380),"")</f>
        <v/>
      </c>
    </row>
    <row r="1381">
      <c r="A1381" s="5" t="n"/>
      <c r="B1381" s="13" t="n"/>
      <c r="C1381" s="5" t="n"/>
      <c r="D1381" s="20" t="n"/>
      <c r="E1381" s="5" t="n"/>
      <c r="F1381" s="14" t="n"/>
      <c r="G1381" s="13" t="n"/>
      <c r="H1381" s="5" t="n"/>
      <c r="I1381" s="17" t="n"/>
      <c r="J1381" s="5" t="n"/>
      <c r="K1381" s="19">
        <f>IF(A1381&amp;""="","",IFERROR(INDEX('الخدمات'!$B$6:$B$55,MATCH(E1381&amp;"",'الخدمات'!$A$6:$A$55,0)),"غير مسعّرة"))</f>
        <v/>
      </c>
      <c r="L1381" s="19">
        <f>IF(ISNUMBER(K1381),ROUND(N(F1381)*K1381,2),"")</f>
        <v/>
      </c>
      <c r="M1381" s="19">
        <f>IF(L1381="","",ROUND(L1381-N(I1381),2))</f>
        <v/>
      </c>
      <c r="N1381" s="18">
        <f>IF(OR(A1381&amp;""="",H1381="تم التسليم",NOT(ISNUMBER(G1381))),"",'الإعدادات'!$B$4-G1381)</f>
        <v/>
      </c>
      <c r="O1381" s="6">
        <f>IF(A1381&amp;""="","",IF(NOT(ISNUMBER(K1381)),"خدمة غير مسعّرة",IF(H1381="تم التسليم",IF(M1381&gt;0,"مسلّم وعليه متبقي",""),IF(N1381="","",IF(H1381="جاهز",IF(N1381&gt;='الإعدادات'!$B$5,"متأخر الاستلام",""),IF(N1381&gt;0,"متأخر الغسيل",""))))))</f>
        <v/>
      </c>
      <c r="P1381" s="18">
        <f>IF(O1381="متأخر الاستلام",COUNTIFS($O$6:$O$1505,"متأخر الاستلام",$N$6:$N$1505,"&gt;"&amp;N1381)+COUNTIFS($O$6:O1381,"متأخر الاستلام",$N$6:N1381,N1381),"")</f>
        <v/>
      </c>
    </row>
    <row r="1382">
      <c r="A1382" s="5" t="n"/>
      <c r="B1382" s="13" t="n"/>
      <c r="C1382" s="5" t="n"/>
      <c r="D1382" s="20" t="n"/>
      <c r="E1382" s="5" t="n"/>
      <c r="F1382" s="14" t="n"/>
      <c r="G1382" s="13" t="n"/>
      <c r="H1382" s="5" t="n"/>
      <c r="I1382" s="17" t="n"/>
      <c r="J1382" s="5" t="n"/>
      <c r="K1382" s="19">
        <f>IF(A1382&amp;""="","",IFERROR(INDEX('الخدمات'!$B$6:$B$55,MATCH(E1382&amp;"",'الخدمات'!$A$6:$A$55,0)),"غير مسعّرة"))</f>
        <v/>
      </c>
      <c r="L1382" s="19">
        <f>IF(ISNUMBER(K1382),ROUND(N(F1382)*K1382,2),"")</f>
        <v/>
      </c>
      <c r="M1382" s="19">
        <f>IF(L1382="","",ROUND(L1382-N(I1382),2))</f>
        <v/>
      </c>
      <c r="N1382" s="18">
        <f>IF(OR(A1382&amp;""="",H1382="تم التسليم",NOT(ISNUMBER(G1382))),"",'الإعدادات'!$B$4-G1382)</f>
        <v/>
      </c>
      <c r="O1382" s="6">
        <f>IF(A1382&amp;""="","",IF(NOT(ISNUMBER(K1382)),"خدمة غير مسعّرة",IF(H1382="تم التسليم",IF(M1382&gt;0,"مسلّم وعليه متبقي",""),IF(N1382="","",IF(H1382="جاهز",IF(N1382&gt;='الإعدادات'!$B$5,"متأخر الاستلام",""),IF(N1382&gt;0,"متأخر الغسيل",""))))))</f>
        <v/>
      </c>
      <c r="P1382" s="18">
        <f>IF(O1382="متأخر الاستلام",COUNTIFS($O$6:$O$1505,"متأخر الاستلام",$N$6:$N$1505,"&gt;"&amp;N1382)+COUNTIFS($O$6:O1382,"متأخر الاستلام",$N$6:N1382,N1382),"")</f>
        <v/>
      </c>
    </row>
    <row r="1383">
      <c r="A1383" s="5" t="n"/>
      <c r="B1383" s="13" t="n"/>
      <c r="C1383" s="5" t="n"/>
      <c r="D1383" s="20" t="n"/>
      <c r="E1383" s="5" t="n"/>
      <c r="F1383" s="14" t="n"/>
      <c r="G1383" s="13" t="n"/>
      <c r="H1383" s="5" t="n"/>
      <c r="I1383" s="17" t="n"/>
      <c r="J1383" s="5" t="n"/>
      <c r="K1383" s="19">
        <f>IF(A1383&amp;""="","",IFERROR(INDEX('الخدمات'!$B$6:$B$55,MATCH(E1383&amp;"",'الخدمات'!$A$6:$A$55,0)),"غير مسعّرة"))</f>
        <v/>
      </c>
      <c r="L1383" s="19">
        <f>IF(ISNUMBER(K1383),ROUND(N(F1383)*K1383,2),"")</f>
        <v/>
      </c>
      <c r="M1383" s="19">
        <f>IF(L1383="","",ROUND(L1383-N(I1383),2))</f>
        <v/>
      </c>
      <c r="N1383" s="18">
        <f>IF(OR(A1383&amp;""="",H1383="تم التسليم",NOT(ISNUMBER(G1383))),"",'الإعدادات'!$B$4-G1383)</f>
        <v/>
      </c>
      <c r="O1383" s="6">
        <f>IF(A1383&amp;""="","",IF(NOT(ISNUMBER(K1383)),"خدمة غير مسعّرة",IF(H1383="تم التسليم",IF(M1383&gt;0,"مسلّم وعليه متبقي",""),IF(N1383="","",IF(H1383="جاهز",IF(N1383&gt;='الإعدادات'!$B$5,"متأخر الاستلام",""),IF(N1383&gt;0,"متأخر الغسيل",""))))))</f>
        <v/>
      </c>
      <c r="P1383" s="18">
        <f>IF(O1383="متأخر الاستلام",COUNTIFS($O$6:$O$1505,"متأخر الاستلام",$N$6:$N$1505,"&gt;"&amp;N1383)+COUNTIFS($O$6:O1383,"متأخر الاستلام",$N$6:N1383,N1383),"")</f>
        <v/>
      </c>
    </row>
    <row r="1384">
      <c r="A1384" s="5" t="n"/>
      <c r="B1384" s="13" t="n"/>
      <c r="C1384" s="5" t="n"/>
      <c r="D1384" s="20" t="n"/>
      <c r="E1384" s="5" t="n"/>
      <c r="F1384" s="14" t="n"/>
      <c r="G1384" s="13" t="n"/>
      <c r="H1384" s="5" t="n"/>
      <c r="I1384" s="17" t="n"/>
      <c r="J1384" s="5" t="n"/>
      <c r="K1384" s="19">
        <f>IF(A1384&amp;""="","",IFERROR(INDEX('الخدمات'!$B$6:$B$55,MATCH(E1384&amp;"",'الخدمات'!$A$6:$A$55,0)),"غير مسعّرة"))</f>
        <v/>
      </c>
      <c r="L1384" s="19">
        <f>IF(ISNUMBER(K1384),ROUND(N(F1384)*K1384,2),"")</f>
        <v/>
      </c>
      <c r="M1384" s="19">
        <f>IF(L1384="","",ROUND(L1384-N(I1384),2))</f>
        <v/>
      </c>
      <c r="N1384" s="18">
        <f>IF(OR(A1384&amp;""="",H1384="تم التسليم",NOT(ISNUMBER(G1384))),"",'الإعدادات'!$B$4-G1384)</f>
        <v/>
      </c>
      <c r="O1384" s="6">
        <f>IF(A1384&amp;""="","",IF(NOT(ISNUMBER(K1384)),"خدمة غير مسعّرة",IF(H1384="تم التسليم",IF(M1384&gt;0,"مسلّم وعليه متبقي",""),IF(N1384="","",IF(H1384="جاهز",IF(N1384&gt;='الإعدادات'!$B$5,"متأخر الاستلام",""),IF(N1384&gt;0,"متأخر الغسيل",""))))))</f>
        <v/>
      </c>
      <c r="P1384" s="18">
        <f>IF(O1384="متأخر الاستلام",COUNTIFS($O$6:$O$1505,"متأخر الاستلام",$N$6:$N$1505,"&gt;"&amp;N1384)+COUNTIFS($O$6:O1384,"متأخر الاستلام",$N$6:N1384,N1384),"")</f>
        <v/>
      </c>
    </row>
    <row r="1385">
      <c r="A1385" s="5" t="n"/>
      <c r="B1385" s="13" t="n"/>
      <c r="C1385" s="5" t="n"/>
      <c r="D1385" s="20" t="n"/>
      <c r="E1385" s="5" t="n"/>
      <c r="F1385" s="14" t="n"/>
      <c r="G1385" s="13" t="n"/>
      <c r="H1385" s="5" t="n"/>
      <c r="I1385" s="17" t="n"/>
      <c r="J1385" s="5" t="n"/>
      <c r="K1385" s="19">
        <f>IF(A1385&amp;""="","",IFERROR(INDEX('الخدمات'!$B$6:$B$55,MATCH(E1385&amp;"",'الخدمات'!$A$6:$A$55,0)),"غير مسعّرة"))</f>
        <v/>
      </c>
      <c r="L1385" s="19">
        <f>IF(ISNUMBER(K1385),ROUND(N(F1385)*K1385,2),"")</f>
        <v/>
      </c>
      <c r="M1385" s="19">
        <f>IF(L1385="","",ROUND(L1385-N(I1385),2))</f>
        <v/>
      </c>
      <c r="N1385" s="18">
        <f>IF(OR(A1385&amp;""="",H1385="تم التسليم",NOT(ISNUMBER(G1385))),"",'الإعدادات'!$B$4-G1385)</f>
        <v/>
      </c>
      <c r="O1385" s="6">
        <f>IF(A1385&amp;""="","",IF(NOT(ISNUMBER(K1385)),"خدمة غير مسعّرة",IF(H1385="تم التسليم",IF(M1385&gt;0,"مسلّم وعليه متبقي",""),IF(N1385="","",IF(H1385="جاهز",IF(N1385&gt;='الإعدادات'!$B$5,"متأخر الاستلام",""),IF(N1385&gt;0,"متأخر الغسيل",""))))))</f>
        <v/>
      </c>
      <c r="P1385" s="18">
        <f>IF(O1385="متأخر الاستلام",COUNTIFS($O$6:$O$1505,"متأخر الاستلام",$N$6:$N$1505,"&gt;"&amp;N1385)+COUNTIFS($O$6:O1385,"متأخر الاستلام",$N$6:N1385,N1385),"")</f>
        <v/>
      </c>
    </row>
    <row r="1386">
      <c r="A1386" s="5" t="n"/>
      <c r="B1386" s="13" t="n"/>
      <c r="C1386" s="5" t="n"/>
      <c r="D1386" s="20" t="n"/>
      <c r="E1386" s="5" t="n"/>
      <c r="F1386" s="14" t="n"/>
      <c r="G1386" s="13" t="n"/>
      <c r="H1386" s="5" t="n"/>
      <c r="I1386" s="17" t="n"/>
      <c r="J1386" s="5" t="n"/>
      <c r="K1386" s="19">
        <f>IF(A1386&amp;""="","",IFERROR(INDEX('الخدمات'!$B$6:$B$55,MATCH(E1386&amp;"",'الخدمات'!$A$6:$A$55,0)),"غير مسعّرة"))</f>
        <v/>
      </c>
      <c r="L1386" s="19">
        <f>IF(ISNUMBER(K1386),ROUND(N(F1386)*K1386,2),"")</f>
        <v/>
      </c>
      <c r="M1386" s="19">
        <f>IF(L1386="","",ROUND(L1386-N(I1386),2))</f>
        <v/>
      </c>
      <c r="N1386" s="18">
        <f>IF(OR(A1386&amp;""="",H1386="تم التسليم",NOT(ISNUMBER(G1386))),"",'الإعدادات'!$B$4-G1386)</f>
        <v/>
      </c>
      <c r="O1386" s="6">
        <f>IF(A1386&amp;""="","",IF(NOT(ISNUMBER(K1386)),"خدمة غير مسعّرة",IF(H1386="تم التسليم",IF(M1386&gt;0,"مسلّم وعليه متبقي",""),IF(N1386="","",IF(H1386="جاهز",IF(N1386&gt;='الإعدادات'!$B$5,"متأخر الاستلام",""),IF(N1386&gt;0,"متأخر الغسيل",""))))))</f>
        <v/>
      </c>
      <c r="P1386" s="18">
        <f>IF(O1386="متأخر الاستلام",COUNTIFS($O$6:$O$1505,"متأخر الاستلام",$N$6:$N$1505,"&gt;"&amp;N1386)+COUNTIFS($O$6:O1386,"متأخر الاستلام",$N$6:N1386,N1386),"")</f>
        <v/>
      </c>
    </row>
    <row r="1387">
      <c r="A1387" s="5" t="n"/>
      <c r="B1387" s="13" t="n"/>
      <c r="C1387" s="5" t="n"/>
      <c r="D1387" s="20" t="n"/>
      <c r="E1387" s="5" t="n"/>
      <c r="F1387" s="14" t="n"/>
      <c r="G1387" s="13" t="n"/>
      <c r="H1387" s="5" t="n"/>
      <c r="I1387" s="17" t="n"/>
      <c r="J1387" s="5" t="n"/>
      <c r="K1387" s="19">
        <f>IF(A1387&amp;""="","",IFERROR(INDEX('الخدمات'!$B$6:$B$55,MATCH(E1387&amp;"",'الخدمات'!$A$6:$A$55,0)),"غير مسعّرة"))</f>
        <v/>
      </c>
      <c r="L1387" s="19">
        <f>IF(ISNUMBER(K1387),ROUND(N(F1387)*K1387,2),"")</f>
        <v/>
      </c>
      <c r="M1387" s="19">
        <f>IF(L1387="","",ROUND(L1387-N(I1387),2))</f>
        <v/>
      </c>
      <c r="N1387" s="18">
        <f>IF(OR(A1387&amp;""="",H1387="تم التسليم",NOT(ISNUMBER(G1387))),"",'الإعدادات'!$B$4-G1387)</f>
        <v/>
      </c>
      <c r="O1387" s="6">
        <f>IF(A1387&amp;""="","",IF(NOT(ISNUMBER(K1387)),"خدمة غير مسعّرة",IF(H1387="تم التسليم",IF(M1387&gt;0,"مسلّم وعليه متبقي",""),IF(N1387="","",IF(H1387="جاهز",IF(N1387&gt;='الإعدادات'!$B$5,"متأخر الاستلام",""),IF(N1387&gt;0,"متأخر الغسيل",""))))))</f>
        <v/>
      </c>
      <c r="P1387" s="18">
        <f>IF(O1387="متأخر الاستلام",COUNTIFS($O$6:$O$1505,"متأخر الاستلام",$N$6:$N$1505,"&gt;"&amp;N1387)+COUNTIFS($O$6:O1387,"متأخر الاستلام",$N$6:N1387,N1387),"")</f>
        <v/>
      </c>
    </row>
    <row r="1388">
      <c r="A1388" s="5" t="n"/>
      <c r="B1388" s="13" t="n"/>
      <c r="C1388" s="5" t="n"/>
      <c r="D1388" s="20" t="n"/>
      <c r="E1388" s="5" t="n"/>
      <c r="F1388" s="14" t="n"/>
      <c r="G1388" s="13" t="n"/>
      <c r="H1388" s="5" t="n"/>
      <c r="I1388" s="17" t="n"/>
      <c r="J1388" s="5" t="n"/>
      <c r="K1388" s="19">
        <f>IF(A1388&amp;""="","",IFERROR(INDEX('الخدمات'!$B$6:$B$55,MATCH(E1388&amp;"",'الخدمات'!$A$6:$A$55,0)),"غير مسعّرة"))</f>
        <v/>
      </c>
      <c r="L1388" s="19">
        <f>IF(ISNUMBER(K1388),ROUND(N(F1388)*K1388,2),"")</f>
        <v/>
      </c>
      <c r="M1388" s="19">
        <f>IF(L1388="","",ROUND(L1388-N(I1388),2))</f>
        <v/>
      </c>
      <c r="N1388" s="18">
        <f>IF(OR(A1388&amp;""="",H1388="تم التسليم",NOT(ISNUMBER(G1388))),"",'الإعدادات'!$B$4-G1388)</f>
        <v/>
      </c>
      <c r="O1388" s="6">
        <f>IF(A1388&amp;""="","",IF(NOT(ISNUMBER(K1388)),"خدمة غير مسعّرة",IF(H1388="تم التسليم",IF(M1388&gt;0,"مسلّم وعليه متبقي",""),IF(N1388="","",IF(H1388="جاهز",IF(N1388&gt;='الإعدادات'!$B$5,"متأخر الاستلام",""),IF(N1388&gt;0,"متأخر الغسيل",""))))))</f>
        <v/>
      </c>
      <c r="P1388" s="18">
        <f>IF(O1388="متأخر الاستلام",COUNTIFS($O$6:$O$1505,"متأخر الاستلام",$N$6:$N$1505,"&gt;"&amp;N1388)+COUNTIFS($O$6:O1388,"متأخر الاستلام",$N$6:N1388,N1388),"")</f>
        <v/>
      </c>
    </row>
    <row r="1389">
      <c r="A1389" s="5" t="n"/>
      <c r="B1389" s="13" t="n"/>
      <c r="C1389" s="5" t="n"/>
      <c r="D1389" s="20" t="n"/>
      <c r="E1389" s="5" t="n"/>
      <c r="F1389" s="14" t="n"/>
      <c r="G1389" s="13" t="n"/>
      <c r="H1389" s="5" t="n"/>
      <c r="I1389" s="17" t="n"/>
      <c r="J1389" s="5" t="n"/>
      <c r="K1389" s="19">
        <f>IF(A1389&amp;""="","",IFERROR(INDEX('الخدمات'!$B$6:$B$55,MATCH(E1389&amp;"",'الخدمات'!$A$6:$A$55,0)),"غير مسعّرة"))</f>
        <v/>
      </c>
      <c r="L1389" s="19">
        <f>IF(ISNUMBER(K1389),ROUND(N(F1389)*K1389,2),"")</f>
        <v/>
      </c>
      <c r="M1389" s="19">
        <f>IF(L1389="","",ROUND(L1389-N(I1389),2))</f>
        <v/>
      </c>
      <c r="N1389" s="18">
        <f>IF(OR(A1389&amp;""="",H1389="تم التسليم",NOT(ISNUMBER(G1389))),"",'الإعدادات'!$B$4-G1389)</f>
        <v/>
      </c>
      <c r="O1389" s="6">
        <f>IF(A1389&amp;""="","",IF(NOT(ISNUMBER(K1389)),"خدمة غير مسعّرة",IF(H1389="تم التسليم",IF(M1389&gt;0,"مسلّم وعليه متبقي",""),IF(N1389="","",IF(H1389="جاهز",IF(N1389&gt;='الإعدادات'!$B$5,"متأخر الاستلام",""),IF(N1389&gt;0,"متأخر الغسيل",""))))))</f>
        <v/>
      </c>
      <c r="P1389" s="18">
        <f>IF(O1389="متأخر الاستلام",COUNTIFS($O$6:$O$1505,"متأخر الاستلام",$N$6:$N$1505,"&gt;"&amp;N1389)+COUNTIFS($O$6:O1389,"متأخر الاستلام",$N$6:N1389,N1389),"")</f>
        <v/>
      </c>
    </row>
    <row r="1390">
      <c r="A1390" s="5" t="n"/>
      <c r="B1390" s="13" t="n"/>
      <c r="C1390" s="5" t="n"/>
      <c r="D1390" s="20" t="n"/>
      <c r="E1390" s="5" t="n"/>
      <c r="F1390" s="14" t="n"/>
      <c r="G1390" s="13" t="n"/>
      <c r="H1390" s="5" t="n"/>
      <c r="I1390" s="17" t="n"/>
      <c r="J1390" s="5" t="n"/>
      <c r="K1390" s="19">
        <f>IF(A1390&amp;""="","",IFERROR(INDEX('الخدمات'!$B$6:$B$55,MATCH(E1390&amp;"",'الخدمات'!$A$6:$A$55,0)),"غير مسعّرة"))</f>
        <v/>
      </c>
      <c r="L1390" s="19">
        <f>IF(ISNUMBER(K1390),ROUND(N(F1390)*K1390,2),"")</f>
        <v/>
      </c>
      <c r="M1390" s="19">
        <f>IF(L1390="","",ROUND(L1390-N(I1390),2))</f>
        <v/>
      </c>
      <c r="N1390" s="18">
        <f>IF(OR(A1390&amp;""="",H1390="تم التسليم",NOT(ISNUMBER(G1390))),"",'الإعدادات'!$B$4-G1390)</f>
        <v/>
      </c>
      <c r="O1390" s="6">
        <f>IF(A1390&amp;""="","",IF(NOT(ISNUMBER(K1390)),"خدمة غير مسعّرة",IF(H1390="تم التسليم",IF(M1390&gt;0,"مسلّم وعليه متبقي",""),IF(N1390="","",IF(H1390="جاهز",IF(N1390&gt;='الإعدادات'!$B$5,"متأخر الاستلام",""),IF(N1390&gt;0,"متأخر الغسيل",""))))))</f>
        <v/>
      </c>
      <c r="P1390" s="18">
        <f>IF(O1390="متأخر الاستلام",COUNTIFS($O$6:$O$1505,"متأخر الاستلام",$N$6:$N$1505,"&gt;"&amp;N1390)+COUNTIFS($O$6:O1390,"متأخر الاستلام",$N$6:N1390,N1390),"")</f>
        <v/>
      </c>
    </row>
    <row r="1391">
      <c r="A1391" s="5" t="n"/>
      <c r="B1391" s="13" t="n"/>
      <c r="C1391" s="5" t="n"/>
      <c r="D1391" s="20" t="n"/>
      <c r="E1391" s="5" t="n"/>
      <c r="F1391" s="14" t="n"/>
      <c r="G1391" s="13" t="n"/>
      <c r="H1391" s="5" t="n"/>
      <c r="I1391" s="17" t="n"/>
      <c r="J1391" s="5" t="n"/>
      <c r="K1391" s="19">
        <f>IF(A1391&amp;""="","",IFERROR(INDEX('الخدمات'!$B$6:$B$55,MATCH(E1391&amp;"",'الخدمات'!$A$6:$A$55,0)),"غير مسعّرة"))</f>
        <v/>
      </c>
      <c r="L1391" s="19">
        <f>IF(ISNUMBER(K1391),ROUND(N(F1391)*K1391,2),"")</f>
        <v/>
      </c>
      <c r="M1391" s="19">
        <f>IF(L1391="","",ROUND(L1391-N(I1391),2))</f>
        <v/>
      </c>
      <c r="N1391" s="18">
        <f>IF(OR(A1391&amp;""="",H1391="تم التسليم",NOT(ISNUMBER(G1391))),"",'الإعدادات'!$B$4-G1391)</f>
        <v/>
      </c>
      <c r="O1391" s="6">
        <f>IF(A1391&amp;""="","",IF(NOT(ISNUMBER(K1391)),"خدمة غير مسعّرة",IF(H1391="تم التسليم",IF(M1391&gt;0,"مسلّم وعليه متبقي",""),IF(N1391="","",IF(H1391="جاهز",IF(N1391&gt;='الإعدادات'!$B$5,"متأخر الاستلام",""),IF(N1391&gt;0,"متأخر الغسيل",""))))))</f>
        <v/>
      </c>
      <c r="P1391" s="18">
        <f>IF(O1391="متأخر الاستلام",COUNTIFS($O$6:$O$1505,"متأخر الاستلام",$N$6:$N$1505,"&gt;"&amp;N1391)+COUNTIFS($O$6:O1391,"متأخر الاستلام",$N$6:N1391,N1391),"")</f>
        <v/>
      </c>
    </row>
    <row r="1392">
      <c r="A1392" s="5" t="n"/>
      <c r="B1392" s="13" t="n"/>
      <c r="C1392" s="5" t="n"/>
      <c r="D1392" s="20" t="n"/>
      <c r="E1392" s="5" t="n"/>
      <c r="F1392" s="14" t="n"/>
      <c r="G1392" s="13" t="n"/>
      <c r="H1392" s="5" t="n"/>
      <c r="I1392" s="17" t="n"/>
      <c r="J1392" s="5" t="n"/>
      <c r="K1392" s="19">
        <f>IF(A1392&amp;""="","",IFERROR(INDEX('الخدمات'!$B$6:$B$55,MATCH(E1392&amp;"",'الخدمات'!$A$6:$A$55,0)),"غير مسعّرة"))</f>
        <v/>
      </c>
      <c r="L1392" s="19">
        <f>IF(ISNUMBER(K1392),ROUND(N(F1392)*K1392,2),"")</f>
        <v/>
      </c>
      <c r="M1392" s="19">
        <f>IF(L1392="","",ROUND(L1392-N(I1392),2))</f>
        <v/>
      </c>
      <c r="N1392" s="18">
        <f>IF(OR(A1392&amp;""="",H1392="تم التسليم",NOT(ISNUMBER(G1392))),"",'الإعدادات'!$B$4-G1392)</f>
        <v/>
      </c>
      <c r="O1392" s="6">
        <f>IF(A1392&amp;""="","",IF(NOT(ISNUMBER(K1392)),"خدمة غير مسعّرة",IF(H1392="تم التسليم",IF(M1392&gt;0,"مسلّم وعليه متبقي",""),IF(N1392="","",IF(H1392="جاهز",IF(N1392&gt;='الإعدادات'!$B$5,"متأخر الاستلام",""),IF(N1392&gt;0,"متأخر الغسيل",""))))))</f>
        <v/>
      </c>
      <c r="P1392" s="18">
        <f>IF(O1392="متأخر الاستلام",COUNTIFS($O$6:$O$1505,"متأخر الاستلام",$N$6:$N$1505,"&gt;"&amp;N1392)+COUNTIFS($O$6:O1392,"متأخر الاستلام",$N$6:N1392,N1392),"")</f>
        <v/>
      </c>
    </row>
    <row r="1393">
      <c r="A1393" s="5" t="n"/>
      <c r="B1393" s="13" t="n"/>
      <c r="C1393" s="5" t="n"/>
      <c r="D1393" s="20" t="n"/>
      <c r="E1393" s="5" t="n"/>
      <c r="F1393" s="14" t="n"/>
      <c r="G1393" s="13" t="n"/>
      <c r="H1393" s="5" t="n"/>
      <c r="I1393" s="17" t="n"/>
      <c r="J1393" s="5" t="n"/>
      <c r="K1393" s="19">
        <f>IF(A1393&amp;""="","",IFERROR(INDEX('الخدمات'!$B$6:$B$55,MATCH(E1393&amp;"",'الخدمات'!$A$6:$A$55,0)),"غير مسعّرة"))</f>
        <v/>
      </c>
      <c r="L1393" s="19">
        <f>IF(ISNUMBER(K1393),ROUND(N(F1393)*K1393,2),"")</f>
        <v/>
      </c>
      <c r="M1393" s="19">
        <f>IF(L1393="","",ROUND(L1393-N(I1393),2))</f>
        <v/>
      </c>
      <c r="N1393" s="18">
        <f>IF(OR(A1393&amp;""="",H1393="تم التسليم",NOT(ISNUMBER(G1393))),"",'الإعدادات'!$B$4-G1393)</f>
        <v/>
      </c>
      <c r="O1393" s="6">
        <f>IF(A1393&amp;""="","",IF(NOT(ISNUMBER(K1393)),"خدمة غير مسعّرة",IF(H1393="تم التسليم",IF(M1393&gt;0,"مسلّم وعليه متبقي",""),IF(N1393="","",IF(H1393="جاهز",IF(N1393&gt;='الإعدادات'!$B$5,"متأخر الاستلام",""),IF(N1393&gt;0,"متأخر الغسيل",""))))))</f>
        <v/>
      </c>
      <c r="P1393" s="18">
        <f>IF(O1393="متأخر الاستلام",COUNTIFS($O$6:$O$1505,"متأخر الاستلام",$N$6:$N$1505,"&gt;"&amp;N1393)+COUNTIFS($O$6:O1393,"متأخر الاستلام",$N$6:N1393,N1393),"")</f>
        <v/>
      </c>
    </row>
    <row r="1394">
      <c r="A1394" s="5" t="n"/>
      <c r="B1394" s="13" t="n"/>
      <c r="C1394" s="5" t="n"/>
      <c r="D1394" s="20" t="n"/>
      <c r="E1394" s="5" t="n"/>
      <c r="F1394" s="14" t="n"/>
      <c r="G1394" s="13" t="n"/>
      <c r="H1394" s="5" t="n"/>
      <c r="I1394" s="17" t="n"/>
      <c r="J1394" s="5" t="n"/>
      <c r="K1394" s="19">
        <f>IF(A1394&amp;""="","",IFERROR(INDEX('الخدمات'!$B$6:$B$55,MATCH(E1394&amp;"",'الخدمات'!$A$6:$A$55,0)),"غير مسعّرة"))</f>
        <v/>
      </c>
      <c r="L1394" s="19">
        <f>IF(ISNUMBER(K1394),ROUND(N(F1394)*K1394,2),"")</f>
        <v/>
      </c>
      <c r="M1394" s="19">
        <f>IF(L1394="","",ROUND(L1394-N(I1394),2))</f>
        <v/>
      </c>
      <c r="N1394" s="18">
        <f>IF(OR(A1394&amp;""="",H1394="تم التسليم",NOT(ISNUMBER(G1394))),"",'الإعدادات'!$B$4-G1394)</f>
        <v/>
      </c>
      <c r="O1394" s="6">
        <f>IF(A1394&amp;""="","",IF(NOT(ISNUMBER(K1394)),"خدمة غير مسعّرة",IF(H1394="تم التسليم",IF(M1394&gt;0,"مسلّم وعليه متبقي",""),IF(N1394="","",IF(H1394="جاهز",IF(N1394&gt;='الإعدادات'!$B$5,"متأخر الاستلام",""),IF(N1394&gt;0,"متأخر الغسيل",""))))))</f>
        <v/>
      </c>
      <c r="P1394" s="18">
        <f>IF(O1394="متأخر الاستلام",COUNTIFS($O$6:$O$1505,"متأخر الاستلام",$N$6:$N$1505,"&gt;"&amp;N1394)+COUNTIFS($O$6:O1394,"متأخر الاستلام",$N$6:N1394,N1394),"")</f>
        <v/>
      </c>
    </row>
    <row r="1395">
      <c r="A1395" s="5" t="n"/>
      <c r="B1395" s="13" t="n"/>
      <c r="C1395" s="5" t="n"/>
      <c r="D1395" s="20" t="n"/>
      <c r="E1395" s="5" t="n"/>
      <c r="F1395" s="14" t="n"/>
      <c r="G1395" s="13" t="n"/>
      <c r="H1395" s="5" t="n"/>
      <c r="I1395" s="17" t="n"/>
      <c r="J1395" s="5" t="n"/>
      <c r="K1395" s="19">
        <f>IF(A1395&amp;""="","",IFERROR(INDEX('الخدمات'!$B$6:$B$55,MATCH(E1395&amp;"",'الخدمات'!$A$6:$A$55,0)),"غير مسعّرة"))</f>
        <v/>
      </c>
      <c r="L1395" s="19">
        <f>IF(ISNUMBER(K1395),ROUND(N(F1395)*K1395,2),"")</f>
        <v/>
      </c>
      <c r="M1395" s="19">
        <f>IF(L1395="","",ROUND(L1395-N(I1395),2))</f>
        <v/>
      </c>
      <c r="N1395" s="18">
        <f>IF(OR(A1395&amp;""="",H1395="تم التسليم",NOT(ISNUMBER(G1395))),"",'الإعدادات'!$B$4-G1395)</f>
        <v/>
      </c>
      <c r="O1395" s="6">
        <f>IF(A1395&amp;""="","",IF(NOT(ISNUMBER(K1395)),"خدمة غير مسعّرة",IF(H1395="تم التسليم",IF(M1395&gt;0,"مسلّم وعليه متبقي",""),IF(N1395="","",IF(H1395="جاهز",IF(N1395&gt;='الإعدادات'!$B$5,"متأخر الاستلام",""),IF(N1395&gt;0,"متأخر الغسيل",""))))))</f>
        <v/>
      </c>
      <c r="P1395" s="18">
        <f>IF(O1395="متأخر الاستلام",COUNTIFS($O$6:$O$1505,"متأخر الاستلام",$N$6:$N$1505,"&gt;"&amp;N1395)+COUNTIFS($O$6:O1395,"متأخر الاستلام",$N$6:N1395,N1395),"")</f>
        <v/>
      </c>
    </row>
    <row r="1396">
      <c r="A1396" s="5" t="n"/>
      <c r="B1396" s="13" t="n"/>
      <c r="C1396" s="5" t="n"/>
      <c r="D1396" s="20" t="n"/>
      <c r="E1396" s="5" t="n"/>
      <c r="F1396" s="14" t="n"/>
      <c r="G1396" s="13" t="n"/>
      <c r="H1396" s="5" t="n"/>
      <c r="I1396" s="17" t="n"/>
      <c r="J1396" s="5" t="n"/>
      <c r="K1396" s="19">
        <f>IF(A1396&amp;""="","",IFERROR(INDEX('الخدمات'!$B$6:$B$55,MATCH(E1396&amp;"",'الخدمات'!$A$6:$A$55,0)),"غير مسعّرة"))</f>
        <v/>
      </c>
      <c r="L1396" s="19">
        <f>IF(ISNUMBER(K1396),ROUND(N(F1396)*K1396,2),"")</f>
        <v/>
      </c>
      <c r="M1396" s="19">
        <f>IF(L1396="","",ROUND(L1396-N(I1396),2))</f>
        <v/>
      </c>
      <c r="N1396" s="18">
        <f>IF(OR(A1396&amp;""="",H1396="تم التسليم",NOT(ISNUMBER(G1396))),"",'الإعدادات'!$B$4-G1396)</f>
        <v/>
      </c>
      <c r="O1396" s="6">
        <f>IF(A1396&amp;""="","",IF(NOT(ISNUMBER(K1396)),"خدمة غير مسعّرة",IF(H1396="تم التسليم",IF(M1396&gt;0,"مسلّم وعليه متبقي",""),IF(N1396="","",IF(H1396="جاهز",IF(N1396&gt;='الإعدادات'!$B$5,"متأخر الاستلام",""),IF(N1396&gt;0,"متأخر الغسيل",""))))))</f>
        <v/>
      </c>
      <c r="P1396" s="18">
        <f>IF(O1396="متأخر الاستلام",COUNTIFS($O$6:$O$1505,"متأخر الاستلام",$N$6:$N$1505,"&gt;"&amp;N1396)+COUNTIFS($O$6:O1396,"متأخر الاستلام",$N$6:N1396,N1396),"")</f>
        <v/>
      </c>
    </row>
    <row r="1397">
      <c r="A1397" s="5" t="n"/>
      <c r="B1397" s="13" t="n"/>
      <c r="C1397" s="5" t="n"/>
      <c r="D1397" s="20" t="n"/>
      <c r="E1397" s="5" t="n"/>
      <c r="F1397" s="14" t="n"/>
      <c r="G1397" s="13" t="n"/>
      <c r="H1397" s="5" t="n"/>
      <c r="I1397" s="17" t="n"/>
      <c r="J1397" s="5" t="n"/>
      <c r="K1397" s="19">
        <f>IF(A1397&amp;""="","",IFERROR(INDEX('الخدمات'!$B$6:$B$55,MATCH(E1397&amp;"",'الخدمات'!$A$6:$A$55,0)),"غير مسعّرة"))</f>
        <v/>
      </c>
      <c r="L1397" s="19">
        <f>IF(ISNUMBER(K1397),ROUND(N(F1397)*K1397,2),"")</f>
        <v/>
      </c>
      <c r="M1397" s="19">
        <f>IF(L1397="","",ROUND(L1397-N(I1397),2))</f>
        <v/>
      </c>
      <c r="N1397" s="18">
        <f>IF(OR(A1397&amp;""="",H1397="تم التسليم",NOT(ISNUMBER(G1397))),"",'الإعدادات'!$B$4-G1397)</f>
        <v/>
      </c>
      <c r="O1397" s="6">
        <f>IF(A1397&amp;""="","",IF(NOT(ISNUMBER(K1397)),"خدمة غير مسعّرة",IF(H1397="تم التسليم",IF(M1397&gt;0,"مسلّم وعليه متبقي",""),IF(N1397="","",IF(H1397="جاهز",IF(N1397&gt;='الإعدادات'!$B$5,"متأخر الاستلام",""),IF(N1397&gt;0,"متأخر الغسيل",""))))))</f>
        <v/>
      </c>
      <c r="P1397" s="18">
        <f>IF(O1397="متأخر الاستلام",COUNTIFS($O$6:$O$1505,"متأخر الاستلام",$N$6:$N$1505,"&gt;"&amp;N1397)+COUNTIFS($O$6:O1397,"متأخر الاستلام",$N$6:N1397,N1397),"")</f>
        <v/>
      </c>
    </row>
    <row r="1398">
      <c r="A1398" s="5" t="n"/>
      <c r="B1398" s="13" t="n"/>
      <c r="C1398" s="5" t="n"/>
      <c r="D1398" s="20" t="n"/>
      <c r="E1398" s="5" t="n"/>
      <c r="F1398" s="14" t="n"/>
      <c r="G1398" s="13" t="n"/>
      <c r="H1398" s="5" t="n"/>
      <c r="I1398" s="17" t="n"/>
      <c r="J1398" s="5" t="n"/>
      <c r="K1398" s="19">
        <f>IF(A1398&amp;""="","",IFERROR(INDEX('الخدمات'!$B$6:$B$55,MATCH(E1398&amp;"",'الخدمات'!$A$6:$A$55,0)),"غير مسعّرة"))</f>
        <v/>
      </c>
      <c r="L1398" s="19">
        <f>IF(ISNUMBER(K1398),ROUND(N(F1398)*K1398,2),"")</f>
        <v/>
      </c>
      <c r="M1398" s="19">
        <f>IF(L1398="","",ROUND(L1398-N(I1398),2))</f>
        <v/>
      </c>
      <c r="N1398" s="18">
        <f>IF(OR(A1398&amp;""="",H1398="تم التسليم",NOT(ISNUMBER(G1398))),"",'الإعدادات'!$B$4-G1398)</f>
        <v/>
      </c>
      <c r="O1398" s="6">
        <f>IF(A1398&amp;""="","",IF(NOT(ISNUMBER(K1398)),"خدمة غير مسعّرة",IF(H1398="تم التسليم",IF(M1398&gt;0,"مسلّم وعليه متبقي",""),IF(N1398="","",IF(H1398="جاهز",IF(N1398&gt;='الإعدادات'!$B$5,"متأخر الاستلام",""),IF(N1398&gt;0,"متأخر الغسيل",""))))))</f>
        <v/>
      </c>
      <c r="P1398" s="18">
        <f>IF(O1398="متأخر الاستلام",COUNTIFS($O$6:$O$1505,"متأخر الاستلام",$N$6:$N$1505,"&gt;"&amp;N1398)+COUNTIFS($O$6:O1398,"متأخر الاستلام",$N$6:N1398,N1398),"")</f>
        <v/>
      </c>
    </row>
    <row r="1399">
      <c r="A1399" s="5" t="n"/>
      <c r="B1399" s="13" t="n"/>
      <c r="C1399" s="5" t="n"/>
      <c r="D1399" s="20" t="n"/>
      <c r="E1399" s="5" t="n"/>
      <c r="F1399" s="14" t="n"/>
      <c r="G1399" s="13" t="n"/>
      <c r="H1399" s="5" t="n"/>
      <c r="I1399" s="17" t="n"/>
      <c r="J1399" s="5" t="n"/>
      <c r="K1399" s="19">
        <f>IF(A1399&amp;""="","",IFERROR(INDEX('الخدمات'!$B$6:$B$55,MATCH(E1399&amp;"",'الخدمات'!$A$6:$A$55,0)),"غير مسعّرة"))</f>
        <v/>
      </c>
      <c r="L1399" s="19">
        <f>IF(ISNUMBER(K1399),ROUND(N(F1399)*K1399,2),"")</f>
        <v/>
      </c>
      <c r="M1399" s="19">
        <f>IF(L1399="","",ROUND(L1399-N(I1399),2))</f>
        <v/>
      </c>
      <c r="N1399" s="18">
        <f>IF(OR(A1399&amp;""="",H1399="تم التسليم",NOT(ISNUMBER(G1399))),"",'الإعدادات'!$B$4-G1399)</f>
        <v/>
      </c>
      <c r="O1399" s="6">
        <f>IF(A1399&amp;""="","",IF(NOT(ISNUMBER(K1399)),"خدمة غير مسعّرة",IF(H1399="تم التسليم",IF(M1399&gt;0,"مسلّم وعليه متبقي",""),IF(N1399="","",IF(H1399="جاهز",IF(N1399&gt;='الإعدادات'!$B$5,"متأخر الاستلام",""),IF(N1399&gt;0,"متأخر الغسيل",""))))))</f>
        <v/>
      </c>
      <c r="P1399" s="18">
        <f>IF(O1399="متأخر الاستلام",COUNTIFS($O$6:$O$1505,"متأخر الاستلام",$N$6:$N$1505,"&gt;"&amp;N1399)+COUNTIFS($O$6:O1399,"متأخر الاستلام",$N$6:N1399,N1399),"")</f>
        <v/>
      </c>
    </row>
    <row r="1400">
      <c r="A1400" s="5" t="n"/>
      <c r="B1400" s="13" t="n"/>
      <c r="C1400" s="5" t="n"/>
      <c r="D1400" s="20" t="n"/>
      <c r="E1400" s="5" t="n"/>
      <c r="F1400" s="14" t="n"/>
      <c r="G1400" s="13" t="n"/>
      <c r="H1400" s="5" t="n"/>
      <c r="I1400" s="17" t="n"/>
      <c r="J1400" s="5" t="n"/>
      <c r="K1400" s="19">
        <f>IF(A1400&amp;""="","",IFERROR(INDEX('الخدمات'!$B$6:$B$55,MATCH(E1400&amp;"",'الخدمات'!$A$6:$A$55,0)),"غير مسعّرة"))</f>
        <v/>
      </c>
      <c r="L1400" s="19">
        <f>IF(ISNUMBER(K1400),ROUND(N(F1400)*K1400,2),"")</f>
        <v/>
      </c>
      <c r="M1400" s="19">
        <f>IF(L1400="","",ROUND(L1400-N(I1400),2))</f>
        <v/>
      </c>
      <c r="N1400" s="18">
        <f>IF(OR(A1400&amp;""="",H1400="تم التسليم",NOT(ISNUMBER(G1400))),"",'الإعدادات'!$B$4-G1400)</f>
        <v/>
      </c>
      <c r="O1400" s="6">
        <f>IF(A1400&amp;""="","",IF(NOT(ISNUMBER(K1400)),"خدمة غير مسعّرة",IF(H1400="تم التسليم",IF(M1400&gt;0,"مسلّم وعليه متبقي",""),IF(N1400="","",IF(H1400="جاهز",IF(N1400&gt;='الإعدادات'!$B$5,"متأخر الاستلام",""),IF(N1400&gt;0,"متأخر الغسيل",""))))))</f>
        <v/>
      </c>
      <c r="P1400" s="18">
        <f>IF(O1400="متأخر الاستلام",COUNTIFS($O$6:$O$1505,"متأخر الاستلام",$N$6:$N$1505,"&gt;"&amp;N1400)+COUNTIFS($O$6:O1400,"متأخر الاستلام",$N$6:N1400,N1400),"")</f>
        <v/>
      </c>
    </row>
    <row r="1401">
      <c r="A1401" s="5" t="n"/>
      <c r="B1401" s="13" t="n"/>
      <c r="C1401" s="5" t="n"/>
      <c r="D1401" s="20" t="n"/>
      <c r="E1401" s="5" t="n"/>
      <c r="F1401" s="14" t="n"/>
      <c r="G1401" s="13" t="n"/>
      <c r="H1401" s="5" t="n"/>
      <c r="I1401" s="17" t="n"/>
      <c r="J1401" s="5" t="n"/>
      <c r="K1401" s="19">
        <f>IF(A1401&amp;""="","",IFERROR(INDEX('الخدمات'!$B$6:$B$55,MATCH(E1401&amp;"",'الخدمات'!$A$6:$A$55,0)),"غير مسعّرة"))</f>
        <v/>
      </c>
      <c r="L1401" s="19">
        <f>IF(ISNUMBER(K1401),ROUND(N(F1401)*K1401,2),"")</f>
        <v/>
      </c>
      <c r="M1401" s="19">
        <f>IF(L1401="","",ROUND(L1401-N(I1401),2))</f>
        <v/>
      </c>
      <c r="N1401" s="18">
        <f>IF(OR(A1401&amp;""="",H1401="تم التسليم",NOT(ISNUMBER(G1401))),"",'الإعدادات'!$B$4-G1401)</f>
        <v/>
      </c>
      <c r="O1401" s="6">
        <f>IF(A1401&amp;""="","",IF(NOT(ISNUMBER(K1401)),"خدمة غير مسعّرة",IF(H1401="تم التسليم",IF(M1401&gt;0,"مسلّم وعليه متبقي",""),IF(N1401="","",IF(H1401="جاهز",IF(N1401&gt;='الإعدادات'!$B$5,"متأخر الاستلام",""),IF(N1401&gt;0,"متأخر الغسيل",""))))))</f>
        <v/>
      </c>
      <c r="P1401" s="18">
        <f>IF(O1401="متأخر الاستلام",COUNTIFS($O$6:$O$1505,"متأخر الاستلام",$N$6:$N$1505,"&gt;"&amp;N1401)+COUNTIFS($O$6:O1401,"متأخر الاستلام",$N$6:N1401,N1401),"")</f>
        <v/>
      </c>
    </row>
    <row r="1402">
      <c r="A1402" s="5" t="n"/>
      <c r="B1402" s="13" t="n"/>
      <c r="C1402" s="5" t="n"/>
      <c r="D1402" s="20" t="n"/>
      <c r="E1402" s="5" t="n"/>
      <c r="F1402" s="14" t="n"/>
      <c r="G1402" s="13" t="n"/>
      <c r="H1402" s="5" t="n"/>
      <c r="I1402" s="17" t="n"/>
      <c r="J1402" s="5" t="n"/>
      <c r="K1402" s="19">
        <f>IF(A1402&amp;""="","",IFERROR(INDEX('الخدمات'!$B$6:$B$55,MATCH(E1402&amp;"",'الخدمات'!$A$6:$A$55,0)),"غير مسعّرة"))</f>
        <v/>
      </c>
      <c r="L1402" s="19">
        <f>IF(ISNUMBER(K1402),ROUND(N(F1402)*K1402,2),"")</f>
        <v/>
      </c>
      <c r="M1402" s="19">
        <f>IF(L1402="","",ROUND(L1402-N(I1402),2))</f>
        <v/>
      </c>
      <c r="N1402" s="18">
        <f>IF(OR(A1402&amp;""="",H1402="تم التسليم",NOT(ISNUMBER(G1402))),"",'الإعدادات'!$B$4-G1402)</f>
        <v/>
      </c>
      <c r="O1402" s="6">
        <f>IF(A1402&amp;""="","",IF(NOT(ISNUMBER(K1402)),"خدمة غير مسعّرة",IF(H1402="تم التسليم",IF(M1402&gt;0,"مسلّم وعليه متبقي",""),IF(N1402="","",IF(H1402="جاهز",IF(N1402&gt;='الإعدادات'!$B$5,"متأخر الاستلام",""),IF(N1402&gt;0,"متأخر الغسيل",""))))))</f>
        <v/>
      </c>
      <c r="P1402" s="18">
        <f>IF(O1402="متأخر الاستلام",COUNTIFS($O$6:$O$1505,"متأخر الاستلام",$N$6:$N$1505,"&gt;"&amp;N1402)+COUNTIFS($O$6:O1402,"متأخر الاستلام",$N$6:N1402,N1402),"")</f>
        <v/>
      </c>
    </row>
    <row r="1403">
      <c r="A1403" s="5" t="n"/>
      <c r="B1403" s="13" t="n"/>
      <c r="C1403" s="5" t="n"/>
      <c r="D1403" s="20" t="n"/>
      <c r="E1403" s="5" t="n"/>
      <c r="F1403" s="14" t="n"/>
      <c r="G1403" s="13" t="n"/>
      <c r="H1403" s="5" t="n"/>
      <c r="I1403" s="17" t="n"/>
      <c r="J1403" s="5" t="n"/>
      <c r="K1403" s="19">
        <f>IF(A1403&amp;""="","",IFERROR(INDEX('الخدمات'!$B$6:$B$55,MATCH(E1403&amp;"",'الخدمات'!$A$6:$A$55,0)),"غير مسعّرة"))</f>
        <v/>
      </c>
      <c r="L1403" s="19">
        <f>IF(ISNUMBER(K1403),ROUND(N(F1403)*K1403,2),"")</f>
        <v/>
      </c>
      <c r="M1403" s="19">
        <f>IF(L1403="","",ROUND(L1403-N(I1403),2))</f>
        <v/>
      </c>
      <c r="N1403" s="18">
        <f>IF(OR(A1403&amp;""="",H1403="تم التسليم",NOT(ISNUMBER(G1403))),"",'الإعدادات'!$B$4-G1403)</f>
        <v/>
      </c>
      <c r="O1403" s="6">
        <f>IF(A1403&amp;""="","",IF(NOT(ISNUMBER(K1403)),"خدمة غير مسعّرة",IF(H1403="تم التسليم",IF(M1403&gt;0,"مسلّم وعليه متبقي",""),IF(N1403="","",IF(H1403="جاهز",IF(N1403&gt;='الإعدادات'!$B$5,"متأخر الاستلام",""),IF(N1403&gt;0,"متأخر الغسيل",""))))))</f>
        <v/>
      </c>
      <c r="P1403" s="18">
        <f>IF(O1403="متأخر الاستلام",COUNTIFS($O$6:$O$1505,"متأخر الاستلام",$N$6:$N$1505,"&gt;"&amp;N1403)+COUNTIFS($O$6:O1403,"متأخر الاستلام",$N$6:N1403,N1403),"")</f>
        <v/>
      </c>
    </row>
    <row r="1404">
      <c r="A1404" s="5" t="n"/>
      <c r="B1404" s="13" t="n"/>
      <c r="C1404" s="5" t="n"/>
      <c r="D1404" s="20" t="n"/>
      <c r="E1404" s="5" t="n"/>
      <c r="F1404" s="14" t="n"/>
      <c r="G1404" s="13" t="n"/>
      <c r="H1404" s="5" t="n"/>
      <c r="I1404" s="17" t="n"/>
      <c r="J1404" s="5" t="n"/>
      <c r="K1404" s="19">
        <f>IF(A1404&amp;""="","",IFERROR(INDEX('الخدمات'!$B$6:$B$55,MATCH(E1404&amp;"",'الخدمات'!$A$6:$A$55,0)),"غير مسعّرة"))</f>
        <v/>
      </c>
      <c r="L1404" s="19">
        <f>IF(ISNUMBER(K1404),ROUND(N(F1404)*K1404,2),"")</f>
        <v/>
      </c>
      <c r="M1404" s="19">
        <f>IF(L1404="","",ROUND(L1404-N(I1404),2))</f>
        <v/>
      </c>
      <c r="N1404" s="18">
        <f>IF(OR(A1404&amp;""="",H1404="تم التسليم",NOT(ISNUMBER(G1404))),"",'الإعدادات'!$B$4-G1404)</f>
        <v/>
      </c>
      <c r="O1404" s="6">
        <f>IF(A1404&amp;""="","",IF(NOT(ISNUMBER(K1404)),"خدمة غير مسعّرة",IF(H1404="تم التسليم",IF(M1404&gt;0,"مسلّم وعليه متبقي",""),IF(N1404="","",IF(H1404="جاهز",IF(N1404&gt;='الإعدادات'!$B$5,"متأخر الاستلام",""),IF(N1404&gt;0,"متأخر الغسيل",""))))))</f>
        <v/>
      </c>
      <c r="P1404" s="18">
        <f>IF(O1404="متأخر الاستلام",COUNTIFS($O$6:$O$1505,"متأخر الاستلام",$N$6:$N$1505,"&gt;"&amp;N1404)+COUNTIFS($O$6:O1404,"متأخر الاستلام",$N$6:N1404,N1404),"")</f>
        <v/>
      </c>
    </row>
    <row r="1405">
      <c r="A1405" s="5" t="n"/>
      <c r="B1405" s="13" t="n"/>
      <c r="C1405" s="5" t="n"/>
      <c r="D1405" s="20" t="n"/>
      <c r="E1405" s="5" t="n"/>
      <c r="F1405" s="14" t="n"/>
      <c r="G1405" s="13" t="n"/>
      <c r="H1405" s="5" t="n"/>
      <c r="I1405" s="17" t="n"/>
      <c r="J1405" s="5" t="n"/>
      <c r="K1405" s="19">
        <f>IF(A1405&amp;""="","",IFERROR(INDEX('الخدمات'!$B$6:$B$55,MATCH(E1405&amp;"",'الخدمات'!$A$6:$A$55,0)),"غير مسعّرة"))</f>
        <v/>
      </c>
      <c r="L1405" s="19">
        <f>IF(ISNUMBER(K1405),ROUND(N(F1405)*K1405,2),"")</f>
        <v/>
      </c>
      <c r="M1405" s="19">
        <f>IF(L1405="","",ROUND(L1405-N(I1405),2))</f>
        <v/>
      </c>
      <c r="N1405" s="18">
        <f>IF(OR(A1405&amp;""="",H1405="تم التسليم",NOT(ISNUMBER(G1405))),"",'الإعدادات'!$B$4-G1405)</f>
        <v/>
      </c>
      <c r="O1405" s="6">
        <f>IF(A1405&amp;""="","",IF(NOT(ISNUMBER(K1405)),"خدمة غير مسعّرة",IF(H1405="تم التسليم",IF(M1405&gt;0,"مسلّم وعليه متبقي",""),IF(N1405="","",IF(H1405="جاهز",IF(N1405&gt;='الإعدادات'!$B$5,"متأخر الاستلام",""),IF(N1405&gt;0,"متأخر الغسيل",""))))))</f>
        <v/>
      </c>
      <c r="P1405" s="18">
        <f>IF(O1405="متأخر الاستلام",COUNTIFS($O$6:$O$1505,"متأخر الاستلام",$N$6:$N$1505,"&gt;"&amp;N1405)+COUNTIFS($O$6:O1405,"متأخر الاستلام",$N$6:N1405,N1405),"")</f>
        <v/>
      </c>
    </row>
    <row r="1406">
      <c r="A1406" s="5" t="n"/>
      <c r="B1406" s="13" t="n"/>
      <c r="C1406" s="5" t="n"/>
      <c r="D1406" s="20" t="n"/>
      <c r="E1406" s="5" t="n"/>
      <c r="F1406" s="14" t="n"/>
      <c r="G1406" s="13" t="n"/>
      <c r="H1406" s="5" t="n"/>
      <c r="I1406" s="17" t="n"/>
      <c r="J1406" s="5" t="n"/>
      <c r="K1406" s="19">
        <f>IF(A1406&amp;""="","",IFERROR(INDEX('الخدمات'!$B$6:$B$55,MATCH(E1406&amp;"",'الخدمات'!$A$6:$A$55,0)),"غير مسعّرة"))</f>
        <v/>
      </c>
      <c r="L1406" s="19">
        <f>IF(ISNUMBER(K1406),ROUND(N(F1406)*K1406,2),"")</f>
        <v/>
      </c>
      <c r="M1406" s="19">
        <f>IF(L1406="","",ROUND(L1406-N(I1406),2))</f>
        <v/>
      </c>
      <c r="N1406" s="18">
        <f>IF(OR(A1406&amp;""="",H1406="تم التسليم",NOT(ISNUMBER(G1406))),"",'الإعدادات'!$B$4-G1406)</f>
        <v/>
      </c>
      <c r="O1406" s="6">
        <f>IF(A1406&amp;""="","",IF(NOT(ISNUMBER(K1406)),"خدمة غير مسعّرة",IF(H1406="تم التسليم",IF(M1406&gt;0,"مسلّم وعليه متبقي",""),IF(N1406="","",IF(H1406="جاهز",IF(N1406&gt;='الإعدادات'!$B$5,"متأخر الاستلام",""),IF(N1406&gt;0,"متأخر الغسيل",""))))))</f>
        <v/>
      </c>
      <c r="P1406" s="18">
        <f>IF(O1406="متأخر الاستلام",COUNTIFS($O$6:$O$1505,"متأخر الاستلام",$N$6:$N$1505,"&gt;"&amp;N1406)+COUNTIFS($O$6:O1406,"متأخر الاستلام",$N$6:N1406,N1406),"")</f>
        <v/>
      </c>
    </row>
    <row r="1407">
      <c r="A1407" s="5" t="n"/>
      <c r="B1407" s="13" t="n"/>
      <c r="C1407" s="5" t="n"/>
      <c r="D1407" s="20" t="n"/>
      <c r="E1407" s="5" t="n"/>
      <c r="F1407" s="14" t="n"/>
      <c r="G1407" s="13" t="n"/>
      <c r="H1407" s="5" t="n"/>
      <c r="I1407" s="17" t="n"/>
      <c r="J1407" s="5" t="n"/>
      <c r="K1407" s="19">
        <f>IF(A1407&amp;""="","",IFERROR(INDEX('الخدمات'!$B$6:$B$55,MATCH(E1407&amp;"",'الخدمات'!$A$6:$A$55,0)),"غير مسعّرة"))</f>
        <v/>
      </c>
      <c r="L1407" s="19">
        <f>IF(ISNUMBER(K1407),ROUND(N(F1407)*K1407,2),"")</f>
        <v/>
      </c>
      <c r="M1407" s="19">
        <f>IF(L1407="","",ROUND(L1407-N(I1407),2))</f>
        <v/>
      </c>
      <c r="N1407" s="18">
        <f>IF(OR(A1407&amp;""="",H1407="تم التسليم",NOT(ISNUMBER(G1407))),"",'الإعدادات'!$B$4-G1407)</f>
        <v/>
      </c>
      <c r="O1407" s="6">
        <f>IF(A1407&amp;""="","",IF(NOT(ISNUMBER(K1407)),"خدمة غير مسعّرة",IF(H1407="تم التسليم",IF(M1407&gt;0,"مسلّم وعليه متبقي",""),IF(N1407="","",IF(H1407="جاهز",IF(N1407&gt;='الإعدادات'!$B$5,"متأخر الاستلام",""),IF(N1407&gt;0,"متأخر الغسيل",""))))))</f>
        <v/>
      </c>
      <c r="P1407" s="18">
        <f>IF(O1407="متأخر الاستلام",COUNTIFS($O$6:$O$1505,"متأخر الاستلام",$N$6:$N$1505,"&gt;"&amp;N1407)+COUNTIFS($O$6:O1407,"متأخر الاستلام",$N$6:N1407,N1407),"")</f>
        <v/>
      </c>
    </row>
    <row r="1408">
      <c r="A1408" s="5" t="n"/>
      <c r="B1408" s="13" t="n"/>
      <c r="C1408" s="5" t="n"/>
      <c r="D1408" s="20" t="n"/>
      <c r="E1408" s="5" t="n"/>
      <c r="F1408" s="14" t="n"/>
      <c r="G1408" s="13" t="n"/>
      <c r="H1408" s="5" t="n"/>
      <c r="I1408" s="17" t="n"/>
      <c r="J1408" s="5" t="n"/>
      <c r="K1408" s="19">
        <f>IF(A1408&amp;""="","",IFERROR(INDEX('الخدمات'!$B$6:$B$55,MATCH(E1408&amp;"",'الخدمات'!$A$6:$A$55,0)),"غير مسعّرة"))</f>
        <v/>
      </c>
      <c r="L1408" s="19">
        <f>IF(ISNUMBER(K1408),ROUND(N(F1408)*K1408,2),"")</f>
        <v/>
      </c>
      <c r="M1408" s="19">
        <f>IF(L1408="","",ROUND(L1408-N(I1408),2))</f>
        <v/>
      </c>
      <c r="N1408" s="18">
        <f>IF(OR(A1408&amp;""="",H1408="تم التسليم",NOT(ISNUMBER(G1408))),"",'الإعدادات'!$B$4-G1408)</f>
        <v/>
      </c>
      <c r="O1408" s="6">
        <f>IF(A1408&amp;""="","",IF(NOT(ISNUMBER(K1408)),"خدمة غير مسعّرة",IF(H1408="تم التسليم",IF(M1408&gt;0,"مسلّم وعليه متبقي",""),IF(N1408="","",IF(H1408="جاهز",IF(N1408&gt;='الإعدادات'!$B$5,"متأخر الاستلام",""),IF(N1408&gt;0,"متأخر الغسيل",""))))))</f>
        <v/>
      </c>
      <c r="P1408" s="18">
        <f>IF(O1408="متأخر الاستلام",COUNTIFS($O$6:$O$1505,"متأخر الاستلام",$N$6:$N$1505,"&gt;"&amp;N1408)+COUNTIFS($O$6:O1408,"متأخر الاستلام",$N$6:N1408,N1408),"")</f>
        <v/>
      </c>
    </row>
    <row r="1409">
      <c r="A1409" s="5" t="n"/>
      <c r="B1409" s="13" t="n"/>
      <c r="C1409" s="5" t="n"/>
      <c r="D1409" s="20" t="n"/>
      <c r="E1409" s="5" t="n"/>
      <c r="F1409" s="14" t="n"/>
      <c r="G1409" s="13" t="n"/>
      <c r="H1409" s="5" t="n"/>
      <c r="I1409" s="17" t="n"/>
      <c r="J1409" s="5" t="n"/>
      <c r="K1409" s="19">
        <f>IF(A1409&amp;""="","",IFERROR(INDEX('الخدمات'!$B$6:$B$55,MATCH(E1409&amp;"",'الخدمات'!$A$6:$A$55,0)),"غير مسعّرة"))</f>
        <v/>
      </c>
      <c r="L1409" s="19">
        <f>IF(ISNUMBER(K1409),ROUND(N(F1409)*K1409,2),"")</f>
        <v/>
      </c>
      <c r="M1409" s="19">
        <f>IF(L1409="","",ROUND(L1409-N(I1409),2))</f>
        <v/>
      </c>
      <c r="N1409" s="18">
        <f>IF(OR(A1409&amp;""="",H1409="تم التسليم",NOT(ISNUMBER(G1409))),"",'الإعدادات'!$B$4-G1409)</f>
        <v/>
      </c>
      <c r="O1409" s="6">
        <f>IF(A1409&amp;""="","",IF(NOT(ISNUMBER(K1409)),"خدمة غير مسعّرة",IF(H1409="تم التسليم",IF(M1409&gt;0,"مسلّم وعليه متبقي",""),IF(N1409="","",IF(H1409="جاهز",IF(N1409&gt;='الإعدادات'!$B$5,"متأخر الاستلام",""),IF(N1409&gt;0,"متأخر الغسيل",""))))))</f>
        <v/>
      </c>
      <c r="P1409" s="18">
        <f>IF(O1409="متأخر الاستلام",COUNTIFS($O$6:$O$1505,"متأخر الاستلام",$N$6:$N$1505,"&gt;"&amp;N1409)+COUNTIFS($O$6:O1409,"متأخر الاستلام",$N$6:N1409,N1409),"")</f>
        <v/>
      </c>
    </row>
    <row r="1410">
      <c r="A1410" s="5" t="n"/>
      <c r="B1410" s="13" t="n"/>
      <c r="C1410" s="5" t="n"/>
      <c r="D1410" s="20" t="n"/>
      <c r="E1410" s="5" t="n"/>
      <c r="F1410" s="14" t="n"/>
      <c r="G1410" s="13" t="n"/>
      <c r="H1410" s="5" t="n"/>
      <c r="I1410" s="17" t="n"/>
      <c r="J1410" s="5" t="n"/>
      <c r="K1410" s="19">
        <f>IF(A1410&amp;""="","",IFERROR(INDEX('الخدمات'!$B$6:$B$55,MATCH(E1410&amp;"",'الخدمات'!$A$6:$A$55,0)),"غير مسعّرة"))</f>
        <v/>
      </c>
      <c r="L1410" s="19">
        <f>IF(ISNUMBER(K1410),ROUND(N(F1410)*K1410,2),"")</f>
        <v/>
      </c>
      <c r="M1410" s="19">
        <f>IF(L1410="","",ROUND(L1410-N(I1410),2))</f>
        <v/>
      </c>
      <c r="N1410" s="18">
        <f>IF(OR(A1410&amp;""="",H1410="تم التسليم",NOT(ISNUMBER(G1410))),"",'الإعدادات'!$B$4-G1410)</f>
        <v/>
      </c>
      <c r="O1410" s="6">
        <f>IF(A1410&amp;""="","",IF(NOT(ISNUMBER(K1410)),"خدمة غير مسعّرة",IF(H1410="تم التسليم",IF(M1410&gt;0,"مسلّم وعليه متبقي",""),IF(N1410="","",IF(H1410="جاهز",IF(N1410&gt;='الإعدادات'!$B$5,"متأخر الاستلام",""),IF(N1410&gt;0,"متأخر الغسيل",""))))))</f>
        <v/>
      </c>
      <c r="P1410" s="18">
        <f>IF(O1410="متأخر الاستلام",COUNTIFS($O$6:$O$1505,"متأخر الاستلام",$N$6:$N$1505,"&gt;"&amp;N1410)+COUNTIFS($O$6:O1410,"متأخر الاستلام",$N$6:N1410,N1410),"")</f>
        <v/>
      </c>
    </row>
    <row r="1411">
      <c r="A1411" s="5" t="n"/>
      <c r="B1411" s="13" t="n"/>
      <c r="C1411" s="5" t="n"/>
      <c r="D1411" s="20" t="n"/>
      <c r="E1411" s="5" t="n"/>
      <c r="F1411" s="14" t="n"/>
      <c r="G1411" s="13" t="n"/>
      <c r="H1411" s="5" t="n"/>
      <c r="I1411" s="17" t="n"/>
      <c r="J1411" s="5" t="n"/>
      <c r="K1411" s="19">
        <f>IF(A1411&amp;""="","",IFERROR(INDEX('الخدمات'!$B$6:$B$55,MATCH(E1411&amp;"",'الخدمات'!$A$6:$A$55,0)),"غير مسعّرة"))</f>
        <v/>
      </c>
      <c r="L1411" s="19">
        <f>IF(ISNUMBER(K1411),ROUND(N(F1411)*K1411,2),"")</f>
        <v/>
      </c>
      <c r="M1411" s="19">
        <f>IF(L1411="","",ROUND(L1411-N(I1411),2))</f>
        <v/>
      </c>
      <c r="N1411" s="18">
        <f>IF(OR(A1411&amp;""="",H1411="تم التسليم",NOT(ISNUMBER(G1411))),"",'الإعدادات'!$B$4-G1411)</f>
        <v/>
      </c>
      <c r="O1411" s="6">
        <f>IF(A1411&amp;""="","",IF(NOT(ISNUMBER(K1411)),"خدمة غير مسعّرة",IF(H1411="تم التسليم",IF(M1411&gt;0,"مسلّم وعليه متبقي",""),IF(N1411="","",IF(H1411="جاهز",IF(N1411&gt;='الإعدادات'!$B$5,"متأخر الاستلام",""),IF(N1411&gt;0,"متأخر الغسيل",""))))))</f>
        <v/>
      </c>
      <c r="P1411" s="18">
        <f>IF(O1411="متأخر الاستلام",COUNTIFS($O$6:$O$1505,"متأخر الاستلام",$N$6:$N$1505,"&gt;"&amp;N1411)+COUNTIFS($O$6:O1411,"متأخر الاستلام",$N$6:N1411,N1411),"")</f>
        <v/>
      </c>
    </row>
    <row r="1412">
      <c r="A1412" s="5" t="n"/>
      <c r="B1412" s="13" t="n"/>
      <c r="C1412" s="5" t="n"/>
      <c r="D1412" s="20" t="n"/>
      <c r="E1412" s="5" t="n"/>
      <c r="F1412" s="14" t="n"/>
      <c r="G1412" s="13" t="n"/>
      <c r="H1412" s="5" t="n"/>
      <c r="I1412" s="17" t="n"/>
      <c r="J1412" s="5" t="n"/>
      <c r="K1412" s="19">
        <f>IF(A1412&amp;""="","",IFERROR(INDEX('الخدمات'!$B$6:$B$55,MATCH(E1412&amp;"",'الخدمات'!$A$6:$A$55,0)),"غير مسعّرة"))</f>
        <v/>
      </c>
      <c r="L1412" s="19">
        <f>IF(ISNUMBER(K1412),ROUND(N(F1412)*K1412,2),"")</f>
        <v/>
      </c>
      <c r="M1412" s="19">
        <f>IF(L1412="","",ROUND(L1412-N(I1412),2))</f>
        <v/>
      </c>
      <c r="N1412" s="18">
        <f>IF(OR(A1412&amp;""="",H1412="تم التسليم",NOT(ISNUMBER(G1412))),"",'الإعدادات'!$B$4-G1412)</f>
        <v/>
      </c>
      <c r="O1412" s="6">
        <f>IF(A1412&amp;""="","",IF(NOT(ISNUMBER(K1412)),"خدمة غير مسعّرة",IF(H1412="تم التسليم",IF(M1412&gt;0,"مسلّم وعليه متبقي",""),IF(N1412="","",IF(H1412="جاهز",IF(N1412&gt;='الإعدادات'!$B$5,"متأخر الاستلام",""),IF(N1412&gt;0,"متأخر الغسيل",""))))))</f>
        <v/>
      </c>
      <c r="P1412" s="18">
        <f>IF(O1412="متأخر الاستلام",COUNTIFS($O$6:$O$1505,"متأخر الاستلام",$N$6:$N$1505,"&gt;"&amp;N1412)+COUNTIFS($O$6:O1412,"متأخر الاستلام",$N$6:N1412,N1412),"")</f>
        <v/>
      </c>
    </row>
    <row r="1413">
      <c r="A1413" s="5" t="n"/>
      <c r="B1413" s="13" t="n"/>
      <c r="C1413" s="5" t="n"/>
      <c r="D1413" s="20" t="n"/>
      <c r="E1413" s="5" t="n"/>
      <c r="F1413" s="14" t="n"/>
      <c r="G1413" s="13" t="n"/>
      <c r="H1413" s="5" t="n"/>
      <c r="I1413" s="17" t="n"/>
      <c r="J1413" s="5" t="n"/>
      <c r="K1413" s="19">
        <f>IF(A1413&amp;""="","",IFERROR(INDEX('الخدمات'!$B$6:$B$55,MATCH(E1413&amp;"",'الخدمات'!$A$6:$A$55,0)),"غير مسعّرة"))</f>
        <v/>
      </c>
      <c r="L1413" s="19">
        <f>IF(ISNUMBER(K1413),ROUND(N(F1413)*K1413,2),"")</f>
        <v/>
      </c>
      <c r="M1413" s="19">
        <f>IF(L1413="","",ROUND(L1413-N(I1413),2))</f>
        <v/>
      </c>
      <c r="N1413" s="18">
        <f>IF(OR(A1413&amp;""="",H1413="تم التسليم",NOT(ISNUMBER(G1413))),"",'الإعدادات'!$B$4-G1413)</f>
        <v/>
      </c>
      <c r="O1413" s="6">
        <f>IF(A1413&amp;""="","",IF(NOT(ISNUMBER(K1413)),"خدمة غير مسعّرة",IF(H1413="تم التسليم",IF(M1413&gt;0,"مسلّم وعليه متبقي",""),IF(N1413="","",IF(H1413="جاهز",IF(N1413&gt;='الإعدادات'!$B$5,"متأخر الاستلام",""),IF(N1413&gt;0,"متأخر الغسيل",""))))))</f>
        <v/>
      </c>
      <c r="P1413" s="18">
        <f>IF(O1413="متأخر الاستلام",COUNTIFS($O$6:$O$1505,"متأخر الاستلام",$N$6:$N$1505,"&gt;"&amp;N1413)+COUNTIFS($O$6:O1413,"متأخر الاستلام",$N$6:N1413,N1413),"")</f>
        <v/>
      </c>
    </row>
    <row r="1414">
      <c r="A1414" s="5" t="n"/>
      <c r="B1414" s="13" t="n"/>
      <c r="C1414" s="5" t="n"/>
      <c r="D1414" s="20" t="n"/>
      <c r="E1414" s="5" t="n"/>
      <c r="F1414" s="14" t="n"/>
      <c r="G1414" s="13" t="n"/>
      <c r="H1414" s="5" t="n"/>
      <c r="I1414" s="17" t="n"/>
      <c r="J1414" s="5" t="n"/>
      <c r="K1414" s="19">
        <f>IF(A1414&amp;""="","",IFERROR(INDEX('الخدمات'!$B$6:$B$55,MATCH(E1414&amp;"",'الخدمات'!$A$6:$A$55,0)),"غير مسعّرة"))</f>
        <v/>
      </c>
      <c r="L1414" s="19">
        <f>IF(ISNUMBER(K1414),ROUND(N(F1414)*K1414,2),"")</f>
        <v/>
      </c>
      <c r="M1414" s="19">
        <f>IF(L1414="","",ROUND(L1414-N(I1414),2))</f>
        <v/>
      </c>
      <c r="N1414" s="18">
        <f>IF(OR(A1414&amp;""="",H1414="تم التسليم",NOT(ISNUMBER(G1414))),"",'الإعدادات'!$B$4-G1414)</f>
        <v/>
      </c>
      <c r="O1414" s="6">
        <f>IF(A1414&amp;""="","",IF(NOT(ISNUMBER(K1414)),"خدمة غير مسعّرة",IF(H1414="تم التسليم",IF(M1414&gt;0,"مسلّم وعليه متبقي",""),IF(N1414="","",IF(H1414="جاهز",IF(N1414&gt;='الإعدادات'!$B$5,"متأخر الاستلام",""),IF(N1414&gt;0,"متأخر الغسيل",""))))))</f>
        <v/>
      </c>
      <c r="P1414" s="18">
        <f>IF(O1414="متأخر الاستلام",COUNTIFS($O$6:$O$1505,"متأخر الاستلام",$N$6:$N$1505,"&gt;"&amp;N1414)+COUNTIFS($O$6:O1414,"متأخر الاستلام",$N$6:N1414,N1414),"")</f>
        <v/>
      </c>
    </row>
    <row r="1415">
      <c r="A1415" s="5" t="n"/>
      <c r="B1415" s="13" t="n"/>
      <c r="C1415" s="5" t="n"/>
      <c r="D1415" s="20" t="n"/>
      <c r="E1415" s="5" t="n"/>
      <c r="F1415" s="14" t="n"/>
      <c r="G1415" s="13" t="n"/>
      <c r="H1415" s="5" t="n"/>
      <c r="I1415" s="17" t="n"/>
      <c r="J1415" s="5" t="n"/>
      <c r="K1415" s="19">
        <f>IF(A1415&amp;""="","",IFERROR(INDEX('الخدمات'!$B$6:$B$55,MATCH(E1415&amp;"",'الخدمات'!$A$6:$A$55,0)),"غير مسعّرة"))</f>
        <v/>
      </c>
      <c r="L1415" s="19">
        <f>IF(ISNUMBER(K1415),ROUND(N(F1415)*K1415,2),"")</f>
        <v/>
      </c>
      <c r="M1415" s="19">
        <f>IF(L1415="","",ROUND(L1415-N(I1415),2))</f>
        <v/>
      </c>
      <c r="N1415" s="18">
        <f>IF(OR(A1415&amp;""="",H1415="تم التسليم",NOT(ISNUMBER(G1415))),"",'الإعدادات'!$B$4-G1415)</f>
        <v/>
      </c>
      <c r="O1415" s="6">
        <f>IF(A1415&amp;""="","",IF(NOT(ISNUMBER(K1415)),"خدمة غير مسعّرة",IF(H1415="تم التسليم",IF(M1415&gt;0,"مسلّم وعليه متبقي",""),IF(N1415="","",IF(H1415="جاهز",IF(N1415&gt;='الإعدادات'!$B$5,"متأخر الاستلام",""),IF(N1415&gt;0,"متأخر الغسيل",""))))))</f>
        <v/>
      </c>
      <c r="P1415" s="18">
        <f>IF(O1415="متأخر الاستلام",COUNTIFS($O$6:$O$1505,"متأخر الاستلام",$N$6:$N$1505,"&gt;"&amp;N1415)+COUNTIFS($O$6:O1415,"متأخر الاستلام",$N$6:N1415,N1415),"")</f>
        <v/>
      </c>
    </row>
    <row r="1416">
      <c r="A1416" s="5" t="n"/>
      <c r="B1416" s="13" t="n"/>
      <c r="C1416" s="5" t="n"/>
      <c r="D1416" s="20" t="n"/>
      <c r="E1416" s="5" t="n"/>
      <c r="F1416" s="14" t="n"/>
      <c r="G1416" s="13" t="n"/>
      <c r="H1416" s="5" t="n"/>
      <c r="I1416" s="17" t="n"/>
      <c r="J1416" s="5" t="n"/>
      <c r="K1416" s="19">
        <f>IF(A1416&amp;""="","",IFERROR(INDEX('الخدمات'!$B$6:$B$55,MATCH(E1416&amp;"",'الخدمات'!$A$6:$A$55,0)),"غير مسعّرة"))</f>
        <v/>
      </c>
      <c r="L1416" s="19">
        <f>IF(ISNUMBER(K1416),ROUND(N(F1416)*K1416,2),"")</f>
        <v/>
      </c>
      <c r="M1416" s="19">
        <f>IF(L1416="","",ROUND(L1416-N(I1416),2))</f>
        <v/>
      </c>
      <c r="N1416" s="18">
        <f>IF(OR(A1416&amp;""="",H1416="تم التسليم",NOT(ISNUMBER(G1416))),"",'الإعدادات'!$B$4-G1416)</f>
        <v/>
      </c>
      <c r="O1416" s="6">
        <f>IF(A1416&amp;""="","",IF(NOT(ISNUMBER(K1416)),"خدمة غير مسعّرة",IF(H1416="تم التسليم",IF(M1416&gt;0,"مسلّم وعليه متبقي",""),IF(N1416="","",IF(H1416="جاهز",IF(N1416&gt;='الإعدادات'!$B$5,"متأخر الاستلام",""),IF(N1416&gt;0,"متأخر الغسيل",""))))))</f>
        <v/>
      </c>
      <c r="P1416" s="18">
        <f>IF(O1416="متأخر الاستلام",COUNTIFS($O$6:$O$1505,"متأخر الاستلام",$N$6:$N$1505,"&gt;"&amp;N1416)+COUNTIFS($O$6:O1416,"متأخر الاستلام",$N$6:N1416,N1416),"")</f>
        <v/>
      </c>
    </row>
    <row r="1417">
      <c r="A1417" s="5" t="n"/>
      <c r="B1417" s="13" t="n"/>
      <c r="C1417" s="5" t="n"/>
      <c r="D1417" s="20" t="n"/>
      <c r="E1417" s="5" t="n"/>
      <c r="F1417" s="14" t="n"/>
      <c r="G1417" s="13" t="n"/>
      <c r="H1417" s="5" t="n"/>
      <c r="I1417" s="17" t="n"/>
      <c r="J1417" s="5" t="n"/>
      <c r="K1417" s="19">
        <f>IF(A1417&amp;""="","",IFERROR(INDEX('الخدمات'!$B$6:$B$55,MATCH(E1417&amp;"",'الخدمات'!$A$6:$A$55,0)),"غير مسعّرة"))</f>
        <v/>
      </c>
      <c r="L1417" s="19">
        <f>IF(ISNUMBER(K1417),ROUND(N(F1417)*K1417,2),"")</f>
        <v/>
      </c>
      <c r="M1417" s="19">
        <f>IF(L1417="","",ROUND(L1417-N(I1417),2))</f>
        <v/>
      </c>
      <c r="N1417" s="18">
        <f>IF(OR(A1417&amp;""="",H1417="تم التسليم",NOT(ISNUMBER(G1417))),"",'الإعدادات'!$B$4-G1417)</f>
        <v/>
      </c>
      <c r="O1417" s="6">
        <f>IF(A1417&amp;""="","",IF(NOT(ISNUMBER(K1417)),"خدمة غير مسعّرة",IF(H1417="تم التسليم",IF(M1417&gt;0,"مسلّم وعليه متبقي",""),IF(N1417="","",IF(H1417="جاهز",IF(N1417&gt;='الإعدادات'!$B$5,"متأخر الاستلام",""),IF(N1417&gt;0,"متأخر الغسيل",""))))))</f>
        <v/>
      </c>
      <c r="P1417" s="18">
        <f>IF(O1417="متأخر الاستلام",COUNTIFS($O$6:$O$1505,"متأخر الاستلام",$N$6:$N$1505,"&gt;"&amp;N1417)+COUNTIFS($O$6:O1417,"متأخر الاستلام",$N$6:N1417,N1417),"")</f>
        <v/>
      </c>
    </row>
    <row r="1418">
      <c r="A1418" s="5" t="n"/>
      <c r="B1418" s="13" t="n"/>
      <c r="C1418" s="5" t="n"/>
      <c r="D1418" s="20" t="n"/>
      <c r="E1418" s="5" t="n"/>
      <c r="F1418" s="14" t="n"/>
      <c r="G1418" s="13" t="n"/>
      <c r="H1418" s="5" t="n"/>
      <c r="I1418" s="17" t="n"/>
      <c r="J1418" s="5" t="n"/>
      <c r="K1418" s="19">
        <f>IF(A1418&amp;""="","",IFERROR(INDEX('الخدمات'!$B$6:$B$55,MATCH(E1418&amp;"",'الخدمات'!$A$6:$A$55,0)),"غير مسعّرة"))</f>
        <v/>
      </c>
      <c r="L1418" s="19">
        <f>IF(ISNUMBER(K1418),ROUND(N(F1418)*K1418,2),"")</f>
        <v/>
      </c>
      <c r="M1418" s="19">
        <f>IF(L1418="","",ROUND(L1418-N(I1418),2))</f>
        <v/>
      </c>
      <c r="N1418" s="18">
        <f>IF(OR(A1418&amp;""="",H1418="تم التسليم",NOT(ISNUMBER(G1418))),"",'الإعدادات'!$B$4-G1418)</f>
        <v/>
      </c>
      <c r="O1418" s="6">
        <f>IF(A1418&amp;""="","",IF(NOT(ISNUMBER(K1418)),"خدمة غير مسعّرة",IF(H1418="تم التسليم",IF(M1418&gt;0,"مسلّم وعليه متبقي",""),IF(N1418="","",IF(H1418="جاهز",IF(N1418&gt;='الإعدادات'!$B$5,"متأخر الاستلام",""),IF(N1418&gt;0,"متأخر الغسيل",""))))))</f>
        <v/>
      </c>
      <c r="P1418" s="18">
        <f>IF(O1418="متأخر الاستلام",COUNTIFS($O$6:$O$1505,"متأخر الاستلام",$N$6:$N$1505,"&gt;"&amp;N1418)+COUNTIFS($O$6:O1418,"متأخر الاستلام",$N$6:N1418,N1418),"")</f>
        <v/>
      </c>
    </row>
    <row r="1419">
      <c r="A1419" s="5" t="n"/>
      <c r="B1419" s="13" t="n"/>
      <c r="C1419" s="5" t="n"/>
      <c r="D1419" s="20" t="n"/>
      <c r="E1419" s="5" t="n"/>
      <c r="F1419" s="14" t="n"/>
      <c r="G1419" s="13" t="n"/>
      <c r="H1419" s="5" t="n"/>
      <c r="I1419" s="17" t="n"/>
      <c r="J1419" s="5" t="n"/>
      <c r="K1419" s="19">
        <f>IF(A1419&amp;""="","",IFERROR(INDEX('الخدمات'!$B$6:$B$55,MATCH(E1419&amp;"",'الخدمات'!$A$6:$A$55,0)),"غير مسعّرة"))</f>
        <v/>
      </c>
      <c r="L1419" s="19">
        <f>IF(ISNUMBER(K1419),ROUND(N(F1419)*K1419,2),"")</f>
        <v/>
      </c>
      <c r="M1419" s="19">
        <f>IF(L1419="","",ROUND(L1419-N(I1419),2))</f>
        <v/>
      </c>
      <c r="N1419" s="18">
        <f>IF(OR(A1419&amp;""="",H1419="تم التسليم",NOT(ISNUMBER(G1419))),"",'الإعدادات'!$B$4-G1419)</f>
        <v/>
      </c>
      <c r="O1419" s="6">
        <f>IF(A1419&amp;""="","",IF(NOT(ISNUMBER(K1419)),"خدمة غير مسعّرة",IF(H1419="تم التسليم",IF(M1419&gt;0,"مسلّم وعليه متبقي",""),IF(N1419="","",IF(H1419="جاهز",IF(N1419&gt;='الإعدادات'!$B$5,"متأخر الاستلام",""),IF(N1419&gt;0,"متأخر الغسيل",""))))))</f>
        <v/>
      </c>
      <c r="P1419" s="18">
        <f>IF(O1419="متأخر الاستلام",COUNTIFS($O$6:$O$1505,"متأخر الاستلام",$N$6:$N$1505,"&gt;"&amp;N1419)+COUNTIFS($O$6:O1419,"متأخر الاستلام",$N$6:N1419,N1419),"")</f>
        <v/>
      </c>
    </row>
    <row r="1420">
      <c r="A1420" s="5" t="n"/>
      <c r="B1420" s="13" t="n"/>
      <c r="C1420" s="5" t="n"/>
      <c r="D1420" s="20" t="n"/>
      <c r="E1420" s="5" t="n"/>
      <c r="F1420" s="14" t="n"/>
      <c r="G1420" s="13" t="n"/>
      <c r="H1420" s="5" t="n"/>
      <c r="I1420" s="17" t="n"/>
      <c r="J1420" s="5" t="n"/>
      <c r="K1420" s="19">
        <f>IF(A1420&amp;""="","",IFERROR(INDEX('الخدمات'!$B$6:$B$55,MATCH(E1420&amp;"",'الخدمات'!$A$6:$A$55,0)),"غير مسعّرة"))</f>
        <v/>
      </c>
      <c r="L1420" s="19">
        <f>IF(ISNUMBER(K1420),ROUND(N(F1420)*K1420,2),"")</f>
        <v/>
      </c>
      <c r="M1420" s="19">
        <f>IF(L1420="","",ROUND(L1420-N(I1420),2))</f>
        <v/>
      </c>
      <c r="N1420" s="18">
        <f>IF(OR(A1420&amp;""="",H1420="تم التسليم",NOT(ISNUMBER(G1420))),"",'الإعدادات'!$B$4-G1420)</f>
        <v/>
      </c>
      <c r="O1420" s="6">
        <f>IF(A1420&amp;""="","",IF(NOT(ISNUMBER(K1420)),"خدمة غير مسعّرة",IF(H1420="تم التسليم",IF(M1420&gt;0,"مسلّم وعليه متبقي",""),IF(N1420="","",IF(H1420="جاهز",IF(N1420&gt;='الإعدادات'!$B$5,"متأخر الاستلام",""),IF(N1420&gt;0,"متأخر الغسيل",""))))))</f>
        <v/>
      </c>
      <c r="P1420" s="18">
        <f>IF(O1420="متأخر الاستلام",COUNTIFS($O$6:$O$1505,"متأخر الاستلام",$N$6:$N$1505,"&gt;"&amp;N1420)+COUNTIFS($O$6:O1420,"متأخر الاستلام",$N$6:N1420,N1420),"")</f>
        <v/>
      </c>
    </row>
    <row r="1421">
      <c r="A1421" s="5" t="n"/>
      <c r="B1421" s="13" t="n"/>
      <c r="C1421" s="5" t="n"/>
      <c r="D1421" s="20" t="n"/>
      <c r="E1421" s="5" t="n"/>
      <c r="F1421" s="14" t="n"/>
      <c r="G1421" s="13" t="n"/>
      <c r="H1421" s="5" t="n"/>
      <c r="I1421" s="17" t="n"/>
      <c r="J1421" s="5" t="n"/>
      <c r="K1421" s="19">
        <f>IF(A1421&amp;""="","",IFERROR(INDEX('الخدمات'!$B$6:$B$55,MATCH(E1421&amp;"",'الخدمات'!$A$6:$A$55,0)),"غير مسعّرة"))</f>
        <v/>
      </c>
      <c r="L1421" s="19">
        <f>IF(ISNUMBER(K1421),ROUND(N(F1421)*K1421,2),"")</f>
        <v/>
      </c>
      <c r="M1421" s="19">
        <f>IF(L1421="","",ROUND(L1421-N(I1421),2))</f>
        <v/>
      </c>
      <c r="N1421" s="18">
        <f>IF(OR(A1421&amp;""="",H1421="تم التسليم",NOT(ISNUMBER(G1421))),"",'الإعدادات'!$B$4-G1421)</f>
        <v/>
      </c>
      <c r="O1421" s="6">
        <f>IF(A1421&amp;""="","",IF(NOT(ISNUMBER(K1421)),"خدمة غير مسعّرة",IF(H1421="تم التسليم",IF(M1421&gt;0,"مسلّم وعليه متبقي",""),IF(N1421="","",IF(H1421="جاهز",IF(N1421&gt;='الإعدادات'!$B$5,"متأخر الاستلام",""),IF(N1421&gt;0,"متأخر الغسيل",""))))))</f>
        <v/>
      </c>
      <c r="P1421" s="18">
        <f>IF(O1421="متأخر الاستلام",COUNTIFS($O$6:$O$1505,"متأخر الاستلام",$N$6:$N$1505,"&gt;"&amp;N1421)+COUNTIFS($O$6:O1421,"متأخر الاستلام",$N$6:N1421,N1421),"")</f>
        <v/>
      </c>
    </row>
    <row r="1422">
      <c r="A1422" s="5" t="n"/>
      <c r="B1422" s="13" t="n"/>
      <c r="C1422" s="5" t="n"/>
      <c r="D1422" s="20" t="n"/>
      <c r="E1422" s="5" t="n"/>
      <c r="F1422" s="14" t="n"/>
      <c r="G1422" s="13" t="n"/>
      <c r="H1422" s="5" t="n"/>
      <c r="I1422" s="17" t="n"/>
      <c r="J1422" s="5" t="n"/>
      <c r="K1422" s="19">
        <f>IF(A1422&amp;""="","",IFERROR(INDEX('الخدمات'!$B$6:$B$55,MATCH(E1422&amp;"",'الخدمات'!$A$6:$A$55,0)),"غير مسعّرة"))</f>
        <v/>
      </c>
      <c r="L1422" s="19">
        <f>IF(ISNUMBER(K1422),ROUND(N(F1422)*K1422,2),"")</f>
        <v/>
      </c>
      <c r="M1422" s="19">
        <f>IF(L1422="","",ROUND(L1422-N(I1422),2))</f>
        <v/>
      </c>
      <c r="N1422" s="18">
        <f>IF(OR(A1422&amp;""="",H1422="تم التسليم",NOT(ISNUMBER(G1422))),"",'الإعدادات'!$B$4-G1422)</f>
        <v/>
      </c>
      <c r="O1422" s="6">
        <f>IF(A1422&amp;""="","",IF(NOT(ISNUMBER(K1422)),"خدمة غير مسعّرة",IF(H1422="تم التسليم",IF(M1422&gt;0,"مسلّم وعليه متبقي",""),IF(N1422="","",IF(H1422="جاهز",IF(N1422&gt;='الإعدادات'!$B$5,"متأخر الاستلام",""),IF(N1422&gt;0,"متأخر الغسيل",""))))))</f>
        <v/>
      </c>
      <c r="P1422" s="18">
        <f>IF(O1422="متأخر الاستلام",COUNTIFS($O$6:$O$1505,"متأخر الاستلام",$N$6:$N$1505,"&gt;"&amp;N1422)+COUNTIFS($O$6:O1422,"متأخر الاستلام",$N$6:N1422,N1422),"")</f>
        <v/>
      </c>
    </row>
    <row r="1423">
      <c r="A1423" s="5" t="n"/>
      <c r="B1423" s="13" t="n"/>
      <c r="C1423" s="5" t="n"/>
      <c r="D1423" s="20" t="n"/>
      <c r="E1423" s="5" t="n"/>
      <c r="F1423" s="14" t="n"/>
      <c r="G1423" s="13" t="n"/>
      <c r="H1423" s="5" t="n"/>
      <c r="I1423" s="17" t="n"/>
      <c r="J1423" s="5" t="n"/>
      <c r="K1423" s="19">
        <f>IF(A1423&amp;""="","",IFERROR(INDEX('الخدمات'!$B$6:$B$55,MATCH(E1423&amp;"",'الخدمات'!$A$6:$A$55,0)),"غير مسعّرة"))</f>
        <v/>
      </c>
      <c r="L1423" s="19">
        <f>IF(ISNUMBER(K1423),ROUND(N(F1423)*K1423,2),"")</f>
        <v/>
      </c>
      <c r="M1423" s="19">
        <f>IF(L1423="","",ROUND(L1423-N(I1423),2))</f>
        <v/>
      </c>
      <c r="N1423" s="18">
        <f>IF(OR(A1423&amp;""="",H1423="تم التسليم",NOT(ISNUMBER(G1423))),"",'الإعدادات'!$B$4-G1423)</f>
        <v/>
      </c>
      <c r="O1423" s="6">
        <f>IF(A1423&amp;""="","",IF(NOT(ISNUMBER(K1423)),"خدمة غير مسعّرة",IF(H1423="تم التسليم",IF(M1423&gt;0,"مسلّم وعليه متبقي",""),IF(N1423="","",IF(H1423="جاهز",IF(N1423&gt;='الإعدادات'!$B$5,"متأخر الاستلام",""),IF(N1423&gt;0,"متأخر الغسيل",""))))))</f>
        <v/>
      </c>
      <c r="P1423" s="18">
        <f>IF(O1423="متأخر الاستلام",COUNTIFS($O$6:$O$1505,"متأخر الاستلام",$N$6:$N$1505,"&gt;"&amp;N1423)+COUNTIFS($O$6:O1423,"متأخر الاستلام",$N$6:N1423,N1423),"")</f>
        <v/>
      </c>
    </row>
    <row r="1424">
      <c r="A1424" s="5" t="n"/>
      <c r="B1424" s="13" t="n"/>
      <c r="C1424" s="5" t="n"/>
      <c r="D1424" s="20" t="n"/>
      <c r="E1424" s="5" t="n"/>
      <c r="F1424" s="14" t="n"/>
      <c r="G1424" s="13" t="n"/>
      <c r="H1424" s="5" t="n"/>
      <c r="I1424" s="17" t="n"/>
      <c r="J1424" s="5" t="n"/>
      <c r="K1424" s="19">
        <f>IF(A1424&amp;""="","",IFERROR(INDEX('الخدمات'!$B$6:$B$55,MATCH(E1424&amp;"",'الخدمات'!$A$6:$A$55,0)),"غير مسعّرة"))</f>
        <v/>
      </c>
      <c r="L1424" s="19">
        <f>IF(ISNUMBER(K1424),ROUND(N(F1424)*K1424,2),"")</f>
        <v/>
      </c>
      <c r="M1424" s="19">
        <f>IF(L1424="","",ROUND(L1424-N(I1424),2))</f>
        <v/>
      </c>
      <c r="N1424" s="18">
        <f>IF(OR(A1424&amp;""="",H1424="تم التسليم",NOT(ISNUMBER(G1424))),"",'الإعدادات'!$B$4-G1424)</f>
        <v/>
      </c>
      <c r="O1424" s="6">
        <f>IF(A1424&amp;""="","",IF(NOT(ISNUMBER(K1424)),"خدمة غير مسعّرة",IF(H1424="تم التسليم",IF(M1424&gt;0,"مسلّم وعليه متبقي",""),IF(N1424="","",IF(H1424="جاهز",IF(N1424&gt;='الإعدادات'!$B$5,"متأخر الاستلام",""),IF(N1424&gt;0,"متأخر الغسيل",""))))))</f>
        <v/>
      </c>
      <c r="P1424" s="18">
        <f>IF(O1424="متأخر الاستلام",COUNTIFS($O$6:$O$1505,"متأخر الاستلام",$N$6:$N$1505,"&gt;"&amp;N1424)+COUNTIFS($O$6:O1424,"متأخر الاستلام",$N$6:N1424,N1424),"")</f>
        <v/>
      </c>
    </row>
    <row r="1425">
      <c r="A1425" s="5" t="n"/>
      <c r="B1425" s="13" t="n"/>
      <c r="C1425" s="5" t="n"/>
      <c r="D1425" s="20" t="n"/>
      <c r="E1425" s="5" t="n"/>
      <c r="F1425" s="14" t="n"/>
      <c r="G1425" s="13" t="n"/>
      <c r="H1425" s="5" t="n"/>
      <c r="I1425" s="17" t="n"/>
      <c r="J1425" s="5" t="n"/>
      <c r="K1425" s="19">
        <f>IF(A1425&amp;""="","",IFERROR(INDEX('الخدمات'!$B$6:$B$55,MATCH(E1425&amp;"",'الخدمات'!$A$6:$A$55,0)),"غير مسعّرة"))</f>
        <v/>
      </c>
      <c r="L1425" s="19">
        <f>IF(ISNUMBER(K1425),ROUND(N(F1425)*K1425,2),"")</f>
        <v/>
      </c>
      <c r="M1425" s="19">
        <f>IF(L1425="","",ROUND(L1425-N(I1425),2))</f>
        <v/>
      </c>
      <c r="N1425" s="18">
        <f>IF(OR(A1425&amp;""="",H1425="تم التسليم",NOT(ISNUMBER(G1425))),"",'الإعدادات'!$B$4-G1425)</f>
        <v/>
      </c>
      <c r="O1425" s="6">
        <f>IF(A1425&amp;""="","",IF(NOT(ISNUMBER(K1425)),"خدمة غير مسعّرة",IF(H1425="تم التسليم",IF(M1425&gt;0,"مسلّم وعليه متبقي",""),IF(N1425="","",IF(H1425="جاهز",IF(N1425&gt;='الإعدادات'!$B$5,"متأخر الاستلام",""),IF(N1425&gt;0,"متأخر الغسيل",""))))))</f>
        <v/>
      </c>
      <c r="P1425" s="18">
        <f>IF(O1425="متأخر الاستلام",COUNTIFS($O$6:$O$1505,"متأخر الاستلام",$N$6:$N$1505,"&gt;"&amp;N1425)+COUNTIFS($O$6:O1425,"متأخر الاستلام",$N$6:N1425,N1425),"")</f>
        <v/>
      </c>
    </row>
    <row r="1426">
      <c r="A1426" s="5" t="n"/>
      <c r="B1426" s="13" t="n"/>
      <c r="C1426" s="5" t="n"/>
      <c r="D1426" s="20" t="n"/>
      <c r="E1426" s="5" t="n"/>
      <c r="F1426" s="14" t="n"/>
      <c r="G1426" s="13" t="n"/>
      <c r="H1426" s="5" t="n"/>
      <c r="I1426" s="17" t="n"/>
      <c r="J1426" s="5" t="n"/>
      <c r="K1426" s="19">
        <f>IF(A1426&amp;""="","",IFERROR(INDEX('الخدمات'!$B$6:$B$55,MATCH(E1426&amp;"",'الخدمات'!$A$6:$A$55,0)),"غير مسعّرة"))</f>
        <v/>
      </c>
      <c r="L1426" s="19">
        <f>IF(ISNUMBER(K1426),ROUND(N(F1426)*K1426,2),"")</f>
        <v/>
      </c>
      <c r="M1426" s="19">
        <f>IF(L1426="","",ROUND(L1426-N(I1426),2))</f>
        <v/>
      </c>
      <c r="N1426" s="18">
        <f>IF(OR(A1426&amp;""="",H1426="تم التسليم",NOT(ISNUMBER(G1426))),"",'الإعدادات'!$B$4-G1426)</f>
        <v/>
      </c>
      <c r="O1426" s="6">
        <f>IF(A1426&amp;""="","",IF(NOT(ISNUMBER(K1426)),"خدمة غير مسعّرة",IF(H1426="تم التسليم",IF(M1426&gt;0,"مسلّم وعليه متبقي",""),IF(N1426="","",IF(H1426="جاهز",IF(N1426&gt;='الإعدادات'!$B$5,"متأخر الاستلام",""),IF(N1426&gt;0,"متأخر الغسيل",""))))))</f>
        <v/>
      </c>
      <c r="P1426" s="18">
        <f>IF(O1426="متأخر الاستلام",COUNTIFS($O$6:$O$1505,"متأخر الاستلام",$N$6:$N$1505,"&gt;"&amp;N1426)+COUNTIFS($O$6:O1426,"متأخر الاستلام",$N$6:N1426,N1426),"")</f>
        <v/>
      </c>
    </row>
    <row r="1427">
      <c r="A1427" s="5" t="n"/>
      <c r="B1427" s="13" t="n"/>
      <c r="C1427" s="5" t="n"/>
      <c r="D1427" s="20" t="n"/>
      <c r="E1427" s="5" t="n"/>
      <c r="F1427" s="14" t="n"/>
      <c r="G1427" s="13" t="n"/>
      <c r="H1427" s="5" t="n"/>
      <c r="I1427" s="17" t="n"/>
      <c r="J1427" s="5" t="n"/>
      <c r="K1427" s="19">
        <f>IF(A1427&amp;""="","",IFERROR(INDEX('الخدمات'!$B$6:$B$55,MATCH(E1427&amp;"",'الخدمات'!$A$6:$A$55,0)),"غير مسعّرة"))</f>
        <v/>
      </c>
      <c r="L1427" s="19">
        <f>IF(ISNUMBER(K1427),ROUND(N(F1427)*K1427,2),"")</f>
        <v/>
      </c>
      <c r="M1427" s="19">
        <f>IF(L1427="","",ROUND(L1427-N(I1427),2))</f>
        <v/>
      </c>
      <c r="N1427" s="18">
        <f>IF(OR(A1427&amp;""="",H1427="تم التسليم",NOT(ISNUMBER(G1427))),"",'الإعدادات'!$B$4-G1427)</f>
        <v/>
      </c>
      <c r="O1427" s="6">
        <f>IF(A1427&amp;""="","",IF(NOT(ISNUMBER(K1427)),"خدمة غير مسعّرة",IF(H1427="تم التسليم",IF(M1427&gt;0,"مسلّم وعليه متبقي",""),IF(N1427="","",IF(H1427="جاهز",IF(N1427&gt;='الإعدادات'!$B$5,"متأخر الاستلام",""),IF(N1427&gt;0,"متأخر الغسيل",""))))))</f>
        <v/>
      </c>
      <c r="P1427" s="18">
        <f>IF(O1427="متأخر الاستلام",COUNTIFS($O$6:$O$1505,"متأخر الاستلام",$N$6:$N$1505,"&gt;"&amp;N1427)+COUNTIFS($O$6:O1427,"متأخر الاستلام",$N$6:N1427,N1427),"")</f>
        <v/>
      </c>
    </row>
    <row r="1428">
      <c r="A1428" s="5" t="n"/>
      <c r="B1428" s="13" t="n"/>
      <c r="C1428" s="5" t="n"/>
      <c r="D1428" s="20" t="n"/>
      <c r="E1428" s="5" t="n"/>
      <c r="F1428" s="14" t="n"/>
      <c r="G1428" s="13" t="n"/>
      <c r="H1428" s="5" t="n"/>
      <c r="I1428" s="17" t="n"/>
      <c r="J1428" s="5" t="n"/>
      <c r="K1428" s="19">
        <f>IF(A1428&amp;""="","",IFERROR(INDEX('الخدمات'!$B$6:$B$55,MATCH(E1428&amp;"",'الخدمات'!$A$6:$A$55,0)),"غير مسعّرة"))</f>
        <v/>
      </c>
      <c r="L1428" s="19">
        <f>IF(ISNUMBER(K1428),ROUND(N(F1428)*K1428,2),"")</f>
        <v/>
      </c>
      <c r="M1428" s="19">
        <f>IF(L1428="","",ROUND(L1428-N(I1428),2))</f>
        <v/>
      </c>
      <c r="N1428" s="18">
        <f>IF(OR(A1428&amp;""="",H1428="تم التسليم",NOT(ISNUMBER(G1428))),"",'الإعدادات'!$B$4-G1428)</f>
        <v/>
      </c>
      <c r="O1428" s="6">
        <f>IF(A1428&amp;""="","",IF(NOT(ISNUMBER(K1428)),"خدمة غير مسعّرة",IF(H1428="تم التسليم",IF(M1428&gt;0,"مسلّم وعليه متبقي",""),IF(N1428="","",IF(H1428="جاهز",IF(N1428&gt;='الإعدادات'!$B$5,"متأخر الاستلام",""),IF(N1428&gt;0,"متأخر الغسيل",""))))))</f>
        <v/>
      </c>
      <c r="P1428" s="18">
        <f>IF(O1428="متأخر الاستلام",COUNTIFS($O$6:$O$1505,"متأخر الاستلام",$N$6:$N$1505,"&gt;"&amp;N1428)+COUNTIFS($O$6:O1428,"متأخر الاستلام",$N$6:N1428,N1428),"")</f>
        <v/>
      </c>
    </row>
    <row r="1429">
      <c r="A1429" s="5" t="n"/>
      <c r="B1429" s="13" t="n"/>
      <c r="C1429" s="5" t="n"/>
      <c r="D1429" s="20" t="n"/>
      <c r="E1429" s="5" t="n"/>
      <c r="F1429" s="14" t="n"/>
      <c r="G1429" s="13" t="n"/>
      <c r="H1429" s="5" t="n"/>
      <c r="I1429" s="17" t="n"/>
      <c r="J1429" s="5" t="n"/>
      <c r="K1429" s="19">
        <f>IF(A1429&amp;""="","",IFERROR(INDEX('الخدمات'!$B$6:$B$55,MATCH(E1429&amp;"",'الخدمات'!$A$6:$A$55,0)),"غير مسعّرة"))</f>
        <v/>
      </c>
      <c r="L1429" s="19">
        <f>IF(ISNUMBER(K1429),ROUND(N(F1429)*K1429,2),"")</f>
        <v/>
      </c>
      <c r="M1429" s="19">
        <f>IF(L1429="","",ROUND(L1429-N(I1429),2))</f>
        <v/>
      </c>
      <c r="N1429" s="18">
        <f>IF(OR(A1429&amp;""="",H1429="تم التسليم",NOT(ISNUMBER(G1429))),"",'الإعدادات'!$B$4-G1429)</f>
        <v/>
      </c>
      <c r="O1429" s="6">
        <f>IF(A1429&amp;""="","",IF(NOT(ISNUMBER(K1429)),"خدمة غير مسعّرة",IF(H1429="تم التسليم",IF(M1429&gt;0,"مسلّم وعليه متبقي",""),IF(N1429="","",IF(H1429="جاهز",IF(N1429&gt;='الإعدادات'!$B$5,"متأخر الاستلام",""),IF(N1429&gt;0,"متأخر الغسيل",""))))))</f>
        <v/>
      </c>
      <c r="P1429" s="18">
        <f>IF(O1429="متأخر الاستلام",COUNTIFS($O$6:$O$1505,"متأخر الاستلام",$N$6:$N$1505,"&gt;"&amp;N1429)+COUNTIFS($O$6:O1429,"متأخر الاستلام",$N$6:N1429,N1429),"")</f>
        <v/>
      </c>
    </row>
    <row r="1430">
      <c r="A1430" s="5" t="n"/>
      <c r="B1430" s="13" t="n"/>
      <c r="C1430" s="5" t="n"/>
      <c r="D1430" s="20" t="n"/>
      <c r="E1430" s="5" t="n"/>
      <c r="F1430" s="14" t="n"/>
      <c r="G1430" s="13" t="n"/>
      <c r="H1430" s="5" t="n"/>
      <c r="I1430" s="17" t="n"/>
      <c r="J1430" s="5" t="n"/>
      <c r="K1430" s="19">
        <f>IF(A1430&amp;""="","",IFERROR(INDEX('الخدمات'!$B$6:$B$55,MATCH(E1430&amp;"",'الخدمات'!$A$6:$A$55,0)),"غير مسعّرة"))</f>
        <v/>
      </c>
      <c r="L1430" s="19">
        <f>IF(ISNUMBER(K1430),ROUND(N(F1430)*K1430,2),"")</f>
        <v/>
      </c>
      <c r="M1430" s="19">
        <f>IF(L1430="","",ROUND(L1430-N(I1430),2))</f>
        <v/>
      </c>
      <c r="N1430" s="18">
        <f>IF(OR(A1430&amp;""="",H1430="تم التسليم",NOT(ISNUMBER(G1430))),"",'الإعدادات'!$B$4-G1430)</f>
        <v/>
      </c>
      <c r="O1430" s="6">
        <f>IF(A1430&amp;""="","",IF(NOT(ISNUMBER(K1430)),"خدمة غير مسعّرة",IF(H1430="تم التسليم",IF(M1430&gt;0,"مسلّم وعليه متبقي",""),IF(N1430="","",IF(H1430="جاهز",IF(N1430&gt;='الإعدادات'!$B$5,"متأخر الاستلام",""),IF(N1430&gt;0,"متأخر الغسيل",""))))))</f>
        <v/>
      </c>
      <c r="P1430" s="18">
        <f>IF(O1430="متأخر الاستلام",COUNTIFS($O$6:$O$1505,"متأخر الاستلام",$N$6:$N$1505,"&gt;"&amp;N1430)+COUNTIFS($O$6:O1430,"متأخر الاستلام",$N$6:N1430,N1430),"")</f>
        <v/>
      </c>
    </row>
    <row r="1431">
      <c r="A1431" s="5" t="n"/>
      <c r="B1431" s="13" t="n"/>
      <c r="C1431" s="5" t="n"/>
      <c r="D1431" s="20" t="n"/>
      <c r="E1431" s="5" t="n"/>
      <c r="F1431" s="14" t="n"/>
      <c r="G1431" s="13" t="n"/>
      <c r="H1431" s="5" t="n"/>
      <c r="I1431" s="17" t="n"/>
      <c r="J1431" s="5" t="n"/>
      <c r="K1431" s="19">
        <f>IF(A1431&amp;""="","",IFERROR(INDEX('الخدمات'!$B$6:$B$55,MATCH(E1431&amp;"",'الخدمات'!$A$6:$A$55,0)),"غير مسعّرة"))</f>
        <v/>
      </c>
      <c r="L1431" s="19">
        <f>IF(ISNUMBER(K1431),ROUND(N(F1431)*K1431,2),"")</f>
        <v/>
      </c>
      <c r="M1431" s="19">
        <f>IF(L1431="","",ROUND(L1431-N(I1431),2))</f>
        <v/>
      </c>
      <c r="N1431" s="18">
        <f>IF(OR(A1431&amp;""="",H1431="تم التسليم",NOT(ISNUMBER(G1431))),"",'الإعدادات'!$B$4-G1431)</f>
        <v/>
      </c>
      <c r="O1431" s="6">
        <f>IF(A1431&amp;""="","",IF(NOT(ISNUMBER(K1431)),"خدمة غير مسعّرة",IF(H1431="تم التسليم",IF(M1431&gt;0,"مسلّم وعليه متبقي",""),IF(N1431="","",IF(H1431="جاهز",IF(N1431&gt;='الإعدادات'!$B$5,"متأخر الاستلام",""),IF(N1431&gt;0,"متأخر الغسيل",""))))))</f>
        <v/>
      </c>
      <c r="P1431" s="18">
        <f>IF(O1431="متأخر الاستلام",COUNTIFS($O$6:$O$1505,"متأخر الاستلام",$N$6:$N$1505,"&gt;"&amp;N1431)+COUNTIFS($O$6:O1431,"متأخر الاستلام",$N$6:N1431,N1431),"")</f>
        <v/>
      </c>
    </row>
    <row r="1432">
      <c r="A1432" s="5" t="n"/>
      <c r="B1432" s="13" t="n"/>
      <c r="C1432" s="5" t="n"/>
      <c r="D1432" s="20" t="n"/>
      <c r="E1432" s="5" t="n"/>
      <c r="F1432" s="14" t="n"/>
      <c r="G1432" s="13" t="n"/>
      <c r="H1432" s="5" t="n"/>
      <c r="I1432" s="17" t="n"/>
      <c r="J1432" s="5" t="n"/>
      <c r="K1432" s="19">
        <f>IF(A1432&amp;""="","",IFERROR(INDEX('الخدمات'!$B$6:$B$55,MATCH(E1432&amp;"",'الخدمات'!$A$6:$A$55,0)),"غير مسعّرة"))</f>
        <v/>
      </c>
      <c r="L1432" s="19">
        <f>IF(ISNUMBER(K1432),ROUND(N(F1432)*K1432,2),"")</f>
        <v/>
      </c>
      <c r="M1432" s="19">
        <f>IF(L1432="","",ROUND(L1432-N(I1432),2))</f>
        <v/>
      </c>
      <c r="N1432" s="18">
        <f>IF(OR(A1432&amp;""="",H1432="تم التسليم",NOT(ISNUMBER(G1432))),"",'الإعدادات'!$B$4-G1432)</f>
        <v/>
      </c>
      <c r="O1432" s="6">
        <f>IF(A1432&amp;""="","",IF(NOT(ISNUMBER(K1432)),"خدمة غير مسعّرة",IF(H1432="تم التسليم",IF(M1432&gt;0,"مسلّم وعليه متبقي",""),IF(N1432="","",IF(H1432="جاهز",IF(N1432&gt;='الإعدادات'!$B$5,"متأخر الاستلام",""),IF(N1432&gt;0,"متأخر الغسيل",""))))))</f>
        <v/>
      </c>
      <c r="P1432" s="18">
        <f>IF(O1432="متأخر الاستلام",COUNTIFS($O$6:$O$1505,"متأخر الاستلام",$N$6:$N$1505,"&gt;"&amp;N1432)+COUNTIFS($O$6:O1432,"متأخر الاستلام",$N$6:N1432,N1432),"")</f>
        <v/>
      </c>
    </row>
    <row r="1433">
      <c r="A1433" s="5" t="n"/>
      <c r="B1433" s="13" t="n"/>
      <c r="C1433" s="5" t="n"/>
      <c r="D1433" s="20" t="n"/>
      <c r="E1433" s="5" t="n"/>
      <c r="F1433" s="14" t="n"/>
      <c r="G1433" s="13" t="n"/>
      <c r="H1433" s="5" t="n"/>
      <c r="I1433" s="17" t="n"/>
      <c r="J1433" s="5" t="n"/>
      <c r="K1433" s="19">
        <f>IF(A1433&amp;""="","",IFERROR(INDEX('الخدمات'!$B$6:$B$55,MATCH(E1433&amp;"",'الخدمات'!$A$6:$A$55,0)),"غير مسعّرة"))</f>
        <v/>
      </c>
      <c r="L1433" s="19">
        <f>IF(ISNUMBER(K1433),ROUND(N(F1433)*K1433,2),"")</f>
        <v/>
      </c>
      <c r="M1433" s="19">
        <f>IF(L1433="","",ROUND(L1433-N(I1433),2))</f>
        <v/>
      </c>
      <c r="N1433" s="18">
        <f>IF(OR(A1433&amp;""="",H1433="تم التسليم",NOT(ISNUMBER(G1433))),"",'الإعدادات'!$B$4-G1433)</f>
        <v/>
      </c>
      <c r="O1433" s="6">
        <f>IF(A1433&amp;""="","",IF(NOT(ISNUMBER(K1433)),"خدمة غير مسعّرة",IF(H1433="تم التسليم",IF(M1433&gt;0,"مسلّم وعليه متبقي",""),IF(N1433="","",IF(H1433="جاهز",IF(N1433&gt;='الإعدادات'!$B$5,"متأخر الاستلام",""),IF(N1433&gt;0,"متأخر الغسيل",""))))))</f>
        <v/>
      </c>
      <c r="P1433" s="18">
        <f>IF(O1433="متأخر الاستلام",COUNTIFS($O$6:$O$1505,"متأخر الاستلام",$N$6:$N$1505,"&gt;"&amp;N1433)+COUNTIFS($O$6:O1433,"متأخر الاستلام",$N$6:N1433,N1433),"")</f>
        <v/>
      </c>
    </row>
    <row r="1434">
      <c r="A1434" s="5" t="n"/>
      <c r="B1434" s="13" t="n"/>
      <c r="C1434" s="5" t="n"/>
      <c r="D1434" s="20" t="n"/>
      <c r="E1434" s="5" t="n"/>
      <c r="F1434" s="14" t="n"/>
      <c r="G1434" s="13" t="n"/>
      <c r="H1434" s="5" t="n"/>
      <c r="I1434" s="17" t="n"/>
      <c r="J1434" s="5" t="n"/>
      <c r="K1434" s="19">
        <f>IF(A1434&amp;""="","",IFERROR(INDEX('الخدمات'!$B$6:$B$55,MATCH(E1434&amp;"",'الخدمات'!$A$6:$A$55,0)),"غير مسعّرة"))</f>
        <v/>
      </c>
      <c r="L1434" s="19">
        <f>IF(ISNUMBER(K1434),ROUND(N(F1434)*K1434,2),"")</f>
        <v/>
      </c>
      <c r="M1434" s="19">
        <f>IF(L1434="","",ROUND(L1434-N(I1434),2))</f>
        <v/>
      </c>
      <c r="N1434" s="18">
        <f>IF(OR(A1434&amp;""="",H1434="تم التسليم",NOT(ISNUMBER(G1434))),"",'الإعدادات'!$B$4-G1434)</f>
        <v/>
      </c>
      <c r="O1434" s="6">
        <f>IF(A1434&amp;""="","",IF(NOT(ISNUMBER(K1434)),"خدمة غير مسعّرة",IF(H1434="تم التسليم",IF(M1434&gt;0,"مسلّم وعليه متبقي",""),IF(N1434="","",IF(H1434="جاهز",IF(N1434&gt;='الإعدادات'!$B$5,"متأخر الاستلام",""),IF(N1434&gt;0,"متأخر الغسيل",""))))))</f>
        <v/>
      </c>
      <c r="P1434" s="18">
        <f>IF(O1434="متأخر الاستلام",COUNTIFS($O$6:$O$1505,"متأخر الاستلام",$N$6:$N$1505,"&gt;"&amp;N1434)+COUNTIFS($O$6:O1434,"متأخر الاستلام",$N$6:N1434,N1434),"")</f>
        <v/>
      </c>
    </row>
    <row r="1435">
      <c r="A1435" s="5" t="n"/>
      <c r="B1435" s="13" t="n"/>
      <c r="C1435" s="5" t="n"/>
      <c r="D1435" s="20" t="n"/>
      <c r="E1435" s="5" t="n"/>
      <c r="F1435" s="14" t="n"/>
      <c r="G1435" s="13" t="n"/>
      <c r="H1435" s="5" t="n"/>
      <c r="I1435" s="17" t="n"/>
      <c r="J1435" s="5" t="n"/>
      <c r="K1435" s="19">
        <f>IF(A1435&amp;""="","",IFERROR(INDEX('الخدمات'!$B$6:$B$55,MATCH(E1435&amp;"",'الخدمات'!$A$6:$A$55,0)),"غير مسعّرة"))</f>
        <v/>
      </c>
      <c r="L1435" s="19">
        <f>IF(ISNUMBER(K1435),ROUND(N(F1435)*K1435,2),"")</f>
        <v/>
      </c>
      <c r="M1435" s="19">
        <f>IF(L1435="","",ROUND(L1435-N(I1435),2))</f>
        <v/>
      </c>
      <c r="N1435" s="18">
        <f>IF(OR(A1435&amp;""="",H1435="تم التسليم",NOT(ISNUMBER(G1435))),"",'الإعدادات'!$B$4-G1435)</f>
        <v/>
      </c>
      <c r="O1435" s="6">
        <f>IF(A1435&amp;""="","",IF(NOT(ISNUMBER(K1435)),"خدمة غير مسعّرة",IF(H1435="تم التسليم",IF(M1435&gt;0,"مسلّم وعليه متبقي",""),IF(N1435="","",IF(H1435="جاهز",IF(N1435&gt;='الإعدادات'!$B$5,"متأخر الاستلام",""),IF(N1435&gt;0,"متأخر الغسيل",""))))))</f>
        <v/>
      </c>
      <c r="P1435" s="18">
        <f>IF(O1435="متأخر الاستلام",COUNTIFS($O$6:$O$1505,"متأخر الاستلام",$N$6:$N$1505,"&gt;"&amp;N1435)+COUNTIFS($O$6:O1435,"متأخر الاستلام",$N$6:N1435,N1435),"")</f>
        <v/>
      </c>
    </row>
    <row r="1436">
      <c r="A1436" s="5" t="n"/>
      <c r="B1436" s="13" t="n"/>
      <c r="C1436" s="5" t="n"/>
      <c r="D1436" s="20" t="n"/>
      <c r="E1436" s="5" t="n"/>
      <c r="F1436" s="14" t="n"/>
      <c r="G1436" s="13" t="n"/>
      <c r="H1436" s="5" t="n"/>
      <c r="I1436" s="17" t="n"/>
      <c r="J1436" s="5" t="n"/>
      <c r="K1436" s="19">
        <f>IF(A1436&amp;""="","",IFERROR(INDEX('الخدمات'!$B$6:$B$55,MATCH(E1436&amp;"",'الخدمات'!$A$6:$A$55,0)),"غير مسعّرة"))</f>
        <v/>
      </c>
      <c r="L1436" s="19">
        <f>IF(ISNUMBER(K1436),ROUND(N(F1436)*K1436,2),"")</f>
        <v/>
      </c>
      <c r="M1436" s="19">
        <f>IF(L1436="","",ROUND(L1436-N(I1436),2))</f>
        <v/>
      </c>
      <c r="N1436" s="18">
        <f>IF(OR(A1436&amp;""="",H1436="تم التسليم",NOT(ISNUMBER(G1436))),"",'الإعدادات'!$B$4-G1436)</f>
        <v/>
      </c>
      <c r="O1436" s="6">
        <f>IF(A1436&amp;""="","",IF(NOT(ISNUMBER(K1436)),"خدمة غير مسعّرة",IF(H1436="تم التسليم",IF(M1436&gt;0,"مسلّم وعليه متبقي",""),IF(N1436="","",IF(H1436="جاهز",IF(N1436&gt;='الإعدادات'!$B$5,"متأخر الاستلام",""),IF(N1436&gt;0,"متأخر الغسيل",""))))))</f>
        <v/>
      </c>
      <c r="P1436" s="18">
        <f>IF(O1436="متأخر الاستلام",COUNTIFS($O$6:$O$1505,"متأخر الاستلام",$N$6:$N$1505,"&gt;"&amp;N1436)+COUNTIFS($O$6:O1436,"متأخر الاستلام",$N$6:N1436,N1436),"")</f>
        <v/>
      </c>
    </row>
    <row r="1437">
      <c r="A1437" s="5" t="n"/>
      <c r="B1437" s="13" t="n"/>
      <c r="C1437" s="5" t="n"/>
      <c r="D1437" s="20" t="n"/>
      <c r="E1437" s="5" t="n"/>
      <c r="F1437" s="14" t="n"/>
      <c r="G1437" s="13" t="n"/>
      <c r="H1437" s="5" t="n"/>
      <c r="I1437" s="17" t="n"/>
      <c r="J1437" s="5" t="n"/>
      <c r="K1437" s="19">
        <f>IF(A1437&amp;""="","",IFERROR(INDEX('الخدمات'!$B$6:$B$55,MATCH(E1437&amp;"",'الخدمات'!$A$6:$A$55,0)),"غير مسعّرة"))</f>
        <v/>
      </c>
      <c r="L1437" s="19">
        <f>IF(ISNUMBER(K1437),ROUND(N(F1437)*K1437,2),"")</f>
        <v/>
      </c>
      <c r="M1437" s="19">
        <f>IF(L1437="","",ROUND(L1437-N(I1437),2))</f>
        <v/>
      </c>
      <c r="N1437" s="18">
        <f>IF(OR(A1437&amp;""="",H1437="تم التسليم",NOT(ISNUMBER(G1437))),"",'الإعدادات'!$B$4-G1437)</f>
        <v/>
      </c>
      <c r="O1437" s="6">
        <f>IF(A1437&amp;""="","",IF(NOT(ISNUMBER(K1437)),"خدمة غير مسعّرة",IF(H1437="تم التسليم",IF(M1437&gt;0,"مسلّم وعليه متبقي",""),IF(N1437="","",IF(H1437="جاهز",IF(N1437&gt;='الإعدادات'!$B$5,"متأخر الاستلام",""),IF(N1437&gt;0,"متأخر الغسيل",""))))))</f>
        <v/>
      </c>
      <c r="P1437" s="18">
        <f>IF(O1437="متأخر الاستلام",COUNTIFS($O$6:$O$1505,"متأخر الاستلام",$N$6:$N$1505,"&gt;"&amp;N1437)+COUNTIFS($O$6:O1437,"متأخر الاستلام",$N$6:N1437,N1437),"")</f>
        <v/>
      </c>
    </row>
    <row r="1438">
      <c r="A1438" s="5" t="n"/>
      <c r="B1438" s="13" t="n"/>
      <c r="C1438" s="5" t="n"/>
      <c r="D1438" s="20" t="n"/>
      <c r="E1438" s="5" t="n"/>
      <c r="F1438" s="14" t="n"/>
      <c r="G1438" s="13" t="n"/>
      <c r="H1438" s="5" t="n"/>
      <c r="I1438" s="17" t="n"/>
      <c r="J1438" s="5" t="n"/>
      <c r="K1438" s="19">
        <f>IF(A1438&amp;""="","",IFERROR(INDEX('الخدمات'!$B$6:$B$55,MATCH(E1438&amp;"",'الخدمات'!$A$6:$A$55,0)),"غير مسعّرة"))</f>
        <v/>
      </c>
      <c r="L1438" s="19">
        <f>IF(ISNUMBER(K1438),ROUND(N(F1438)*K1438,2),"")</f>
        <v/>
      </c>
      <c r="M1438" s="19">
        <f>IF(L1438="","",ROUND(L1438-N(I1438),2))</f>
        <v/>
      </c>
      <c r="N1438" s="18">
        <f>IF(OR(A1438&amp;""="",H1438="تم التسليم",NOT(ISNUMBER(G1438))),"",'الإعدادات'!$B$4-G1438)</f>
        <v/>
      </c>
      <c r="O1438" s="6">
        <f>IF(A1438&amp;""="","",IF(NOT(ISNUMBER(K1438)),"خدمة غير مسعّرة",IF(H1438="تم التسليم",IF(M1438&gt;0,"مسلّم وعليه متبقي",""),IF(N1438="","",IF(H1438="جاهز",IF(N1438&gt;='الإعدادات'!$B$5,"متأخر الاستلام",""),IF(N1438&gt;0,"متأخر الغسيل",""))))))</f>
        <v/>
      </c>
      <c r="P1438" s="18">
        <f>IF(O1438="متأخر الاستلام",COUNTIFS($O$6:$O$1505,"متأخر الاستلام",$N$6:$N$1505,"&gt;"&amp;N1438)+COUNTIFS($O$6:O1438,"متأخر الاستلام",$N$6:N1438,N1438),"")</f>
        <v/>
      </c>
    </row>
    <row r="1439">
      <c r="A1439" s="5" t="n"/>
      <c r="B1439" s="13" t="n"/>
      <c r="C1439" s="5" t="n"/>
      <c r="D1439" s="20" t="n"/>
      <c r="E1439" s="5" t="n"/>
      <c r="F1439" s="14" t="n"/>
      <c r="G1439" s="13" t="n"/>
      <c r="H1439" s="5" t="n"/>
      <c r="I1439" s="17" t="n"/>
      <c r="J1439" s="5" t="n"/>
      <c r="K1439" s="19">
        <f>IF(A1439&amp;""="","",IFERROR(INDEX('الخدمات'!$B$6:$B$55,MATCH(E1439&amp;"",'الخدمات'!$A$6:$A$55,0)),"غير مسعّرة"))</f>
        <v/>
      </c>
      <c r="L1439" s="19">
        <f>IF(ISNUMBER(K1439),ROUND(N(F1439)*K1439,2),"")</f>
        <v/>
      </c>
      <c r="M1439" s="19">
        <f>IF(L1439="","",ROUND(L1439-N(I1439),2))</f>
        <v/>
      </c>
      <c r="N1439" s="18">
        <f>IF(OR(A1439&amp;""="",H1439="تم التسليم",NOT(ISNUMBER(G1439))),"",'الإعدادات'!$B$4-G1439)</f>
        <v/>
      </c>
      <c r="O1439" s="6">
        <f>IF(A1439&amp;""="","",IF(NOT(ISNUMBER(K1439)),"خدمة غير مسعّرة",IF(H1439="تم التسليم",IF(M1439&gt;0,"مسلّم وعليه متبقي",""),IF(N1439="","",IF(H1439="جاهز",IF(N1439&gt;='الإعدادات'!$B$5,"متأخر الاستلام",""),IF(N1439&gt;0,"متأخر الغسيل",""))))))</f>
        <v/>
      </c>
      <c r="P1439" s="18">
        <f>IF(O1439="متأخر الاستلام",COUNTIFS($O$6:$O$1505,"متأخر الاستلام",$N$6:$N$1505,"&gt;"&amp;N1439)+COUNTIFS($O$6:O1439,"متأخر الاستلام",$N$6:N1439,N1439),"")</f>
        <v/>
      </c>
    </row>
    <row r="1440">
      <c r="A1440" s="5" t="n"/>
      <c r="B1440" s="13" t="n"/>
      <c r="C1440" s="5" t="n"/>
      <c r="D1440" s="20" t="n"/>
      <c r="E1440" s="5" t="n"/>
      <c r="F1440" s="14" t="n"/>
      <c r="G1440" s="13" t="n"/>
      <c r="H1440" s="5" t="n"/>
      <c r="I1440" s="17" t="n"/>
      <c r="J1440" s="5" t="n"/>
      <c r="K1440" s="19">
        <f>IF(A1440&amp;""="","",IFERROR(INDEX('الخدمات'!$B$6:$B$55,MATCH(E1440&amp;"",'الخدمات'!$A$6:$A$55,0)),"غير مسعّرة"))</f>
        <v/>
      </c>
      <c r="L1440" s="19">
        <f>IF(ISNUMBER(K1440),ROUND(N(F1440)*K1440,2),"")</f>
        <v/>
      </c>
      <c r="M1440" s="19">
        <f>IF(L1440="","",ROUND(L1440-N(I1440),2))</f>
        <v/>
      </c>
      <c r="N1440" s="18">
        <f>IF(OR(A1440&amp;""="",H1440="تم التسليم",NOT(ISNUMBER(G1440))),"",'الإعدادات'!$B$4-G1440)</f>
        <v/>
      </c>
      <c r="O1440" s="6">
        <f>IF(A1440&amp;""="","",IF(NOT(ISNUMBER(K1440)),"خدمة غير مسعّرة",IF(H1440="تم التسليم",IF(M1440&gt;0,"مسلّم وعليه متبقي",""),IF(N1440="","",IF(H1440="جاهز",IF(N1440&gt;='الإعدادات'!$B$5,"متأخر الاستلام",""),IF(N1440&gt;0,"متأخر الغسيل",""))))))</f>
        <v/>
      </c>
      <c r="P1440" s="18">
        <f>IF(O1440="متأخر الاستلام",COUNTIFS($O$6:$O$1505,"متأخر الاستلام",$N$6:$N$1505,"&gt;"&amp;N1440)+COUNTIFS($O$6:O1440,"متأخر الاستلام",$N$6:N1440,N1440),"")</f>
        <v/>
      </c>
    </row>
    <row r="1441">
      <c r="A1441" s="5" t="n"/>
      <c r="B1441" s="13" t="n"/>
      <c r="C1441" s="5" t="n"/>
      <c r="D1441" s="20" t="n"/>
      <c r="E1441" s="5" t="n"/>
      <c r="F1441" s="14" t="n"/>
      <c r="G1441" s="13" t="n"/>
      <c r="H1441" s="5" t="n"/>
      <c r="I1441" s="17" t="n"/>
      <c r="J1441" s="5" t="n"/>
      <c r="K1441" s="19">
        <f>IF(A1441&amp;""="","",IFERROR(INDEX('الخدمات'!$B$6:$B$55,MATCH(E1441&amp;"",'الخدمات'!$A$6:$A$55,0)),"غير مسعّرة"))</f>
        <v/>
      </c>
      <c r="L1441" s="19">
        <f>IF(ISNUMBER(K1441),ROUND(N(F1441)*K1441,2),"")</f>
        <v/>
      </c>
      <c r="M1441" s="19">
        <f>IF(L1441="","",ROUND(L1441-N(I1441),2))</f>
        <v/>
      </c>
      <c r="N1441" s="18">
        <f>IF(OR(A1441&amp;""="",H1441="تم التسليم",NOT(ISNUMBER(G1441))),"",'الإعدادات'!$B$4-G1441)</f>
        <v/>
      </c>
      <c r="O1441" s="6">
        <f>IF(A1441&amp;""="","",IF(NOT(ISNUMBER(K1441)),"خدمة غير مسعّرة",IF(H1441="تم التسليم",IF(M1441&gt;0,"مسلّم وعليه متبقي",""),IF(N1441="","",IF(H1441="جاهز",IF(N1441&gt;='الإعدادات'!$B$5,"متأخر الاستلام",""),IF(N1441&gt;0,"متأخر الغسيل",""))))))</f>
        <v/>
      </c>
      <c r="P1441" s="18">
        <f>IF(O1441="متأخر الاستلام",COUNTIFS($O$6:$O$1505,"متأخر الاستلام",$N$6:$N$1505,"&gt;"&amp;N1441)+COUNTIFS($O$6:O1441,"متأخر الاستلام",$N$6:N1441,N1441),"")</f>
        <v/>
      </c>
    </row>
    <row r="1442">
      <c r="A1442" s="5" t="n"/>
      <c r="B1442" s="13" t="n"/>
      <c r="C1442" s="5" t="n"/>
      <c r="D1442" s="20" t="n"/>
      <c r="E1442" s="5" t="n"/>
      <c r="F1442" s="14" t="n"/>
      <c r="G1442" s="13" t="n"/>
      <c r="H1442" s="5" t="n"/>
      <c r="I1442" s="17" t="n"/>
      <c r="J1442" s="5" t="n"/>
      <c r="K1442" s="19">
        <f>IF(A1442&amp;""="","",IFERROR(INDEX('الخدمات'!$B$6:$B$55,MATCH(E1442&amp;"",'الخدمات'!$A$6:$A$55,0)),"غير مسعّرة"))</f>
        <v/>
      </c>
      <c r="L1442" s="19">
        <f>IF(ISNUMBER(K1442),ROUND(N(F1442)*K1442,2),"")</f>
        <v/>
      </c>
      <c r="M1442" s="19">
        <f>IF(L1442="","",ROUND(L1442-N(I1442),2))</f>
        <v/>
      </c>
      <c r="N1442" s="18">
        <f>IF(OR(A1442&amp;""="",H1442="تم التسليم",NOT(ISNUMBER(G1442))),"",'الإعدادات'!$B$4-G1442)</f>
        <v/>
      </c>
      <c r="O1442" s="6">
        <f>IF(A1442&amp;""="","",IF(NOT(ISNUMBER(K1442)),"خدمة غير مسعّرة",IF(H1442="تم التسليم",IF(M1442&gt;0,"مسلّم وعليه متبقي",""),IF(N1442="","",IF(H1442="جاهز",IF(N1442&gt;='الإعدادات'!$B$5,"متأخر الاستلام",""),IF(N1442&gt;0,"متأخر الغسيل",""))))))</f>
        <v/>
      </c>
      <c r="P1442" s="18">
        <f>IF(O1442="متأخر الاستلام",COUNTIFS($O$6:$O$1505,"متأخر الاستلام",$N$6:$N$1505,"&gt;"&amp;N1442)+COUNTIFS($O$6:O1442,"متأخر الاستلام",$N$6:N1442,N1442),"")</f>
        <v/>
      </c>
    </row>
    <row r="1443">
      <c r="A1443" s="5" t="n"/>
      <c r="B1443" s="13" t="n"/>
      <c r="C1443" s="5" t="n"/>
      <c r="D1443" s="20" t="n"/>
      <c r="E1443" s="5" t="n"/>
      <c r="F1443" s="14" t="n"/>
      <c r="G1443" s="13" t="n"/>
      <c r="H1443" s="5" t="n"/>
      <c r="I1443" s="17" t="n"/>
      <c r="J1443" s="5" t="n"/>
      <c r="K1443" s="19">
        <f>IF(A1443&amp;""="","",IFERROR(INDEX('الخدمات'!$B$6:$B$55,MATCH(E1443&amp;"",'الخدمات'!$A$6:$A$55,0)),"غير مسعّرة"))</f>
        <v/>
      </c>
      <c r="L1443" s="19">
        <f>IF(ISNUMBER(K1443),ROUND(N(F1443)*K1443,2),"")</f>
        <v/>
      </c>
      <c r="M1443" s="19">
        <f>IF(L1443="","",ROUND(L1443-N(I1443),2))</f>
        <v/>
      </c>
      <c r="N1443" s="18">
        <f>IF(OR(A1443&amp;""="",H1443="تم التسليم",NOT(ISNUMBER(G1443))),"",'الإعدادات'!$B$4-G1443)</f>
        <v/>
      </c>
      <c r="O1443" s="6">
        <f>IF(A1443&amp;""="","",IF(NOT(ISNUMBER(K1443)),"خدمة غير مسعّرة",IF(H1443="تم التسليم",IF(M1443&gt;0,"مسلّم وعليه متبقي",""),IF(N1443="","",IF(H1443="جاهز",IF(N1443&gt;='الإعدادات'!$B$5,"متأخر الاستلام",""),IF(N1443&gt;0,"متأخر الغسيل",""))))))</f>
        <v/>
      </c>
      <c r="P1443" s="18">
        <f>IF(O1443="متأخر الاستلام",COUNTIFS($O$6:$O$1505,"متأخر الاستلام",$N$6:$N$1505,"&gt;"&amp;N1443)+COUNTIFS($O$6:O1443,"متأخر الاستلام",$N$6:N1443,N1443),"")</f>
        <v/>
      </c>
    </row>
    <row r="1444">
      <c r="A1444" s="5" t="n"/>
      <c r="B1444" s="13" t="n"/>
      <c r="C1444" s="5" t="n"/>
      <c r="D1444" s="20" t="n"/>
      <c r="E1444" s="5" t="n"/>
      <c r="F1444" s="14" t="n"/>
      <c r="G1444" s="13" t="n"/>
      <c r="H1444" s="5" t="n"/>
      <c r="I1444" s="17" t="n"/>
      <c r="J1444" s="5" t="n"/>
      <c r="K1444" s="19">
        <f>IF(A1444&amp;""="","",IFERROR(INDEX('الخدمات'!$B$6:$B$55,MATCH(E1444&amp;"",'الخدمات'!$A$6:$A$55,0)),"غير مسعّرة"))</f>
        <v/>
      </c>
      <c r="L1444" s="19">
        <f>IF(ISNUMBER(K1444),ROUND(N(F1444)*K1444,2),"")</f>
        <v/>
      </c>
      <c r="M1444" s="19">
        <f>IF(L1444="","",ROUND(L1444-N(I1444),2))</f>
        <v/>
      </c>
      <c r="N1444" s="18">
        <f>IF(OR(A1444&amp;""="",H1444="تم التسليم",NOT(ISNUMBER(G1444))),"",'الإعدادات'!$B$4-G1444)</f>
        <v/>
      </c>
      <c r="O1444" s="6">
        <f>IF(A1444&amp;""="","",IF(NOT(ISNUMBER(K1444)),"خدمة غير مسعّرة",IF(H1444="تم التسليم",IF(M1444&gt;0,"مسلّم وعليه متبقي",""),IF(N1444="","",IF(H1444="جاهز",IF(N1444&gt;='الإعدادات'!$B$5,"متأخر الاستلام",""),IF(N1444&gt;0,"متأخر الغسيل",""))))))</f>
        <v/>
      </c>
      <c r="P1444" s="18">
        <f>IF(O1444="متأخر الاستلام",COUNTIFS($O$6:$O$1505,"متأخر الاستلام",$N$6:$N$1505,"&gt;"&amp;N1444)+COUNTIFS($O$6:O1444,"متأخر الاستلام",$N$6:N1444,N1444),"")</f>
        <v/>
      </c>
    </row>
    <row r="1445">
      <c r="A1445" s="5" t="n"/>
      <c r="B1445" s="13" t="n"/>
      <c r="C1445" s="5" t="n"/>
      <c r="D1445" s="20" t="n"/>
      <c r="E1445" s="5" t="n"/>
      <c r="F1445" s="14" t="n"/>
      <c r="G1445" s="13" t="n"/>
      <c r="H1445" s="5" t="n"/>
      <c r="I1445" s="17" t="n"/>
      <c r="J1445" s="5" t="n"/>
      <c r="K1445" s="19">
        <f>IF(A1445&amp;""="","",IFERROR(INDEX('الخدمات'!$B$6:$B$55,MATCH(E1445&amp;"",'الخدمات'!$A$6:$A$55,0)),"غير مسعّرة"))</f>
        <v/>
      </c>
      <c r="L1445" s="19">
        <f>IF(ISNUMBER(K1445),ROUND(N(F1445)*K1445,2),"")</f>
        <v/>
      </c>
      <c r="M1445" s="19">
        <f>IF(L1445="","",ROUND(L1445-N(I1445),2))</f>
        <v/>
      </c>
      <c r="N1445" s="18">
        <f>IF(OR(A1445&amp;""="",H1445="تم التسليم",NOT(ISNUMBER(G1445))),"",'الإعدادات'!$B$4-G1445)</f>
        <v/>
      </c>
      <c r="O1445" s="6">
        <f>IF(A1445&amp;""="","",IF(NOT(ISNUMBER(K1445)),"خدمة غير مسعّرة",IF(H1445="تم التسليم",IF(M1445&gt;0,"مسلّم وعليه متبقي",""),IF(N1445="","",IF(H1445="جاهز",IF(N1445&gt;='الإعدادات'!$B$5,"متأخر الاستلام",""),IF(N1445&gt;0,"متأخر الغسيل",""))))))</f>
        <v/>
      </c>
      <c r="P1445" s="18">
        <f>IF(O1445="متأخر الاستلام",COUNTIFS($O$6:$O$1505,"متأخر الاستلام",$N$6:$N$1505,"&gt;"&amp;N1445)+COUNTIFS($O$6:O1445,"متأخر الاستلام",$N$6:N1445,N1445),"")</f>
        <v/>
      </c>
    </row>
    <row r="1446">
      <c r="A1446" s="5" t="n"/>
      <c r="B1446" s="13" t="n"/>
      <c r="C1446" s="5" t="n"/>
      <c r="D1446" s="20" t="n"/>
      <c r="E1446" s="5" t="n"/>
      <c r="F1446" s="14" t="n"/>
      <c r="G1446" s="13" t="n"/>
      <c r="H1446" s="5" t="n"/>
      <c r="I1446" s="17" t="n"/>
      <c r="J1446" s="5" t="n"/>
      <c r="K1446" s="19">
        <f>IF(A1446&amp;""="","",IFERROR(INDEX('الخدمات'!$B$6:$B$55,MATCH(E1446&amp;"",'الخدمات'!$A$6:$A$55,0)),"غير مسعّرة"))</f>
        <v/>
      </c>
      <c r="L1446" s="19">
        <f>IF(ISNUMBER(K1446),ROUND(N(F1446)*K1446,2),"")</f>
        <v/>
      </c>
      <c r="M1446" s="19">
        <f>IF(L1446="","",ROUND(L1446-N(I1446),2))</f>
        <v/>
      </c>
      <c r="N1446" s="18">
        <f>IF(OR(A1446&amp;""="",H1446="تم التسليم",NOT(ISNUMBER(G1446))),"",'الإعدادات'!$B$4-G1446)</f>
        <v/>
      </c>
      <c r="O1446" s="6">
        <f>IF(A1446&amp;""="","",IF(NOT(ISNUMBER(K1446)),"خدمة غير مسعّرة",IF(H1446="تم التسليم",IF(M1446&gt;0,"مسلّم وعليه متبقي",""),IF(N1446="","",IF(H1446="جاهز",IF(N1446&gt;='الإعدادات'!$B$5,"متأخر الاستلام",""),IF(N1446&gt;0,"متأخر الغسيل",""))))))</f>
        <v/>
      </c>
      <c r="P1446" s="18">
        <f>IF(O1446="متأخر الاستلام",COUNTIFS($O$6:$O$1505,"متأخر الاستلام",$N$6:$N$1505,"&gt;"&amp;N1446)+COUNTIFS($O$6:O1446,"متأخر الاستلام",$N$6:N1446,N1446),"")</f>
        <v/>
      </c>
    </row>
    <row r="1447">
      <c r="A1447" s="5" t="n"/>
      <c r="B1447" s="13" t="n"/>
      <c r="C1447" s="5" t="n"/>
      <c r="D1447" s="20" t="n"/>
      <c r="E1447" s="5" t="n"/>
      <c r="F1447" s="14" t="n"/>
      <c r="G1447" s="13" t="n"/>
      <c r="H1447" s="5" t="n"/>
      <c r="I1447" s="17" t="n"/>
      <c r="J1447" s="5" t="n"/>
      <c r="K1447" s="19">
        <f>IF(A1447&amp;""="","",IFERROR(INDEX('الخدمات'!$B$6:$B$55,MATCH(E1447&amp;"",'الخدمات'!$A$6:$A$55,0)),"غير مسعّرة"))</f>
        <v/>
      </c>
      <c r="L1447" s="19">
        <f>IF(ISNUMBER(K1447),ROUND(N(F1447)*K1447,2),"")</f>
        <v/>
      </c>
      <c r="M1447" s="19">
        <f>IF(L1447="","",ROUND(L1447-N(I1447),2))</f>
        <v/>
      </c>
      <c r="N1447" s="18">
        <f>IF(OR(A1447&amp;""="",H1447="تم التسليم",NOT(ISNUMBER(G1447))),"",'الإعدادات'!$B$4-G1447)</f>
        <v/>
      </c>
      <c r="O1447" s="6">
        <f>IF(A1447&amp;""="","",IF(NOT(ISNUMBER(K1447)),"خدمة غير مسعّرة",IF(H1447="تم التسليم",IF(M1447&gt;0,"مسلّم وعليه متبقي",""),IF(N1447="","",IF(H1447="جاهز",IF(N1447&gt;='الإعدادات'!$B$5,"متأخر الاستلام",""),IF(N1447&gt;0,"متأخر الغسيل",""))))))</f>
        <v/>
      </c>
      <c r="P1447" s="18">
        <f>IF(O1447="متأخر الاستلام",COUNTIFS($O$6:$O$1505,"متأخر الاستلام",$N$6:$N$1505,"&gt;"&amp;N1447)+COUNTIFS($O$6:O1447,"متأخر الاستلام",$N$6:N1447,N1447),"")</f>
        <v/>
      </c>
    </row>
    <row r="1448">
      <c r="A1448" s="5" t="n"/>
      <c r="B1448" s="13" t="n"/>
      <c r="C1448" s="5" t="n"/>
      <c r="D1448" s="20" t="n"/>
      <c r="E1448" s="5" t="n"/>
      <c r="F1448" s="14" t="n"/>
      <c r="G1448" s="13" t="n"/>
      <c r="H1448" s="5" t="n"/>
      <c r="I1448" s="17" t="n"/>
      <c r="J1448" s="5" t="n"/>
      <c r="K1448" s="19">
        <f>IF(A1448&amp;""="","",IFERROR(INDEX('الخدمات'!$B$6:$B$55,MATCH(E1448&amp;"",'الخدمات'!$A$6:$A$55,0)),"غير مسعّرة"))</f>
        <v/>
      </c>
      <c r="L1448" s="19">
        <f>IF(ISNUMBER(K1448),ROUND(N(F1448)*K1448,2),"")</f>
        <v/>
      </c>
      <c r="M1448" s="19">
        <f>IF(L1448="","",ROUND(L1448-N(I1448),2))</f>
        <v/>
      </c>
      <c r="N1448" s="18">
        <f>IF(OR(A1448&amp;""="",H1448="تم التسليم",NOT(ISNUMBER(G1448))),"",'الإعدادات'!$B$4-G1448)</f>
        <v/>
      </c>
      <c r="O1448" s="6">
        <f>IF(A1448&amp;""="","",IF(NOT(ISNUMBER(K1448)),"خدمة غير مسعّرة",IF(H1448="تم التسليم",IF(M1448&gt;0,"مسلّم وعليه متبقي",""),IF(N1448="","",IF(H1448="جاهز",IF(N1448&gt;='الإعدادات'!$B$5,"متأخر الاستلام",""),IF(N1448&gt;0,"متأخر الغسيل",""))))))</f>
        <v/>
      </c>
      <c r="P1448" s="18">
        <f>IF(O1448="متأخر الاستلام",COUNTIFS($O$6:$O$1505,"متأخر الاستلام",$N$6:$N$1505,"&gt;"&amp;N1448)+COUNTIFS($O$6:O1448,"متأخر الاستلام",$N$6:N1448,N1448),"")</f>
        <v/>
      </c>
    </row>
    <row r="1449">
      <c r="A1449" s="5" t="n"/>
      <c r="B1449" s="13" t="n"/>
      <c r="C1449" s="5" t="n"/>
      <c r="D1449" s="20" t="n"/>
      <c r="E1449" s="5" t="n"/>
      <c r="F1449" s="14" t="n"/>
      <c r="G1449" s="13" t="n"/>
      <c r="H1449" s="5" t="n"/>
      <c r="I1449" s="17" t="n"/>
      <c r="J1449" s="5" t="n"/>
      <c r="K1449" s="19">
        <f>IF(A1449&amp;""="","",IFERROR(INDEX('الخدمات'!$B$6:$B$55,MATCH(E1449&amp;"",'الخدمات'!$A$6:$A$55,0)),"غير مسعّرة"))</f>
        <v/>
      </c>
      <c r="L1449" s="19">
        <f>IF(ISNUMBER(K1449),ROUND(N(F1449)*K1449,2),"")</f>
        <v/>
      </c>
      <c r="M1449" s="19">
        <f>IF(L1449="","",ROUND(L1449-N(I1449),2))</f>
        <v/>
      </c>
      <c r="N1449" s="18">
        <f>IF(OR(A1449&amp;""="",H1449="تم التسليم",NOT(ISNUMBER(G1449))),"",'الإعدادات'!$B$4-G1449)</f>
        <v/>
      </c>
      <c r="O1449" s="6">
        <f>IF(A1449&amp;""="","",IF(NOT(ISNUMBER(K1449)),"خدمة غير مسعّرة",IF(H1449="تم التسليم",IF(M1449&gt;0,"مسلّم وعليه متبقي",""),IF(N1449="","",IF(H1449="جاهز",IF(N1449&gt;='الإعدادات'!$B$5,"متأخر الاستلام",""),IF(N1449&gt;0,"متأخر الغسيل",""))))))</f>
        <v/>
      </c>
      <c r="P1449" s="18">
        <f>IF(O1449="متأخر الاستلام",COUNTIFS($O$6:$O$1505,"متأخر الاستلام",$N$6:$N$1505,"&gt;"&amp;N1449)+COUNTIFS($O$6:O1449,"متأخر الاستلام",$N$6:N1449,N1449),"")</f>
        <v/>
      </c>
    </row>
    <row r="1450">
      <c r="A1450" s="5" t="n"/>
      <c r="B1450" s="13" t="n"/>
      <c r="C1450" s="5" t="n"/>
      <c r="D1450" s="20" t="n"/>
      <c r="E1450" s="5" t="n"/>
      <c r="F1450" s="14" t="n"/>
      <c r="G1450" s="13" t="n"/>
      <c r="H1450" s="5" t="n"/>
      <c r="I1450" s="17" t="n"/>
      <c r="J1450" s="5" t="n"/>
      <c r="K1450" s="19">
        <f>IF(A1450&amp;""="","",IFERROR(INDEX('الخدمات'!$B$6:$B$55,MATCH(E1450&amp;"",'الخدمات'!$A$6:$A$55,0)),"غير مسعّرة"))</f>
        <v/>
      </c>
      <c r="L1450" s="19">
        <f>IF(ISNUMBER(K1450),ROUND(N(F1450)*K1450,2),"")</f>
        <v/>
      </c>
      <c r="M1450" s="19">
        <f>IF(L1450="","",ROUND(L1450-N(I1450),2))</f>
        <v/>
      </c>
      <c r="N1450" s="18">
        <f>IF(OR(A1450&amp;""="",H1450="تم التسليم",NOT(ISNUMBER(G1450))),"",'الإعدادات'!$B$4-G1450)</f>
        <v/>
      </c>
      <c r="O1450" s="6">
        <f>IF(A1450&amp;""="","",IF(NOT(ISNUMBER(K1450)),"خدمة غير مسعّرة",IF(H1450="تم التسليم",IF(M1450&gt;0,"مسلّم وعليه متبقي",""),IF(N1450="","",IF(H1450="جاهز",IF(N1450&gt;='الإعدادات'!$B$5,"متأخر الاستلام",""),IF(N1450&gt;0,"متأخر الغسيل",""))))))</f>
        <v/>
      </c>
      <c r="P1450" s="18">
        <f>IF(O1450="متأخر الاستلام",COUNTIFS($O$6:$O$1505,"متأخر الاستلام",$N$6:$N$1505,"&gt;"&amp;N1450)+COUNTIFS($O$6:O1450,"متأخر الاستلام",$N$6:N1450,N1450),"")</f>
        <v/>
      </c>
    </row>
    <row r="1451">
      <c r="A1451" s="5" t="n"/>
      <c r="B1451" s="13" t="n"/>
      <c r="C1451" s="5" t="n"/>
      <c r="D1451" s="20" t="n"/>
      <c r="E1451" s="5" t="n"/>
      <c r="F1451" s="14" t="n"/>
      <c r="G1451" s="13" t="n"/>
      <c r="H1451" s="5" t="n"/>
      <c r="I1451" s="17" t="n"/>
      <c r="J1451" s="5" t="n"/>
      <c r="K1451" s="19">
        <f>IF(A1451&amp;""="","",IFERROR(INDEX('الخدمات'!$B$6:$B$55,MATCH(E1451&amp;"",'الخدمات'!$A$6:$A$55,0)),"غير مسعّرة"))</f>
        <v/>
      </c>
      <c r="L1451" s="19">
        <f>IF(ISNUMBER(K1451),ROUND(N(F1451)*K1451,2),"")</f>
        <v/>
      </c>
      <c r="M1451" s="19">
        <f>IF(L1451="","",ROUND(L1451-N(I1451),2))</f>
        <v/>
      </c>
      <c r="N1451" s="18">
        <f>IF(OR(A1451&amp;""="",H1451="تم التسليم",NOT(ISNUMBER(G1451))),"",'الإعدادات'!$B$4-G1451)</f>
        <v/>
      </c>
      <c r="O1451" s="6">
        <f>IF(A1451&amp;""="","",IF(NOT(ISNUMBER(K1451)),"خدمة غير مسعّرة",IF(H1451="تم التسليم",IF(M1451&gt;0,"مسلّم وعليه متبقي",""),IF(N1451="","",IF(H1451="جاهز",IF(N1451&gt;='الإعدادات'!$B$5,"متأخر الاستلام",""),IF(N1451&gt;0,"متأخر الغسيل",""))))))</f>
        <v/>
      </c>
      <c r="P1451" s="18">
        <f>IF(O1451="متأخر الاستلام",COUNTIFS($O$6:$O$1505,"متأخر الاستلام",$N$6:$N$1505,"&gt;"&amp;N1451)+COUNTIFS($O$6:O1451,"متأخر الاستلام",$N$6:N1451,N1451),"")</f>
        <v/>
      </c>
    </row>
    <row r="1452">
      <c r="A1452" s="5" t="n"/>
      <c r="B1452" s="13" t="n"/>
      <c r="C1452" s="5" t="n"/>
      <c r="D1452" s="20" t="n"/>
      <c r="E1452" s="5" t="n"/>
      <c r="F1452" s="14" t="n"/>
      <c r="G1452" s="13" t="n"/>
      <c r="H1452" s="5" t="n"/>
      <c r="I1452" s="17" t="n"/>
      <c r="J1452" s="5" t="n"/>
      <c r="K1452" s="19">
        <f>IF(A1452&amp;""="","",IFERROR(INDEX('الخدمات'!$B$6:$B$55,MATCH(E1452&amp;"",'الخدمات'!$A$6:$A$55,0)),"غير مسعّرة"))</f>
        <v/>
      </c>
      <c r="L1452" s="19">
        <f>IF(ISNUMBER(K1452),ROUND(N(F1452)*K1452,2),"")</f>
        <v/>
      </c>
      <c r="M1452" s="19">
        <f>IF(L1452="","",ROUND(L1452-N(I1452),2))</f>
        <v/>
      </c>
      <c r="N1452" s="18">
        <f>IF(OR(A1452&amp;""="",H1452="تم التسليم",NOT(ISNUMBER(G1452))),"",'الإعدادات'!$B$4-G1452)</f>
        <v/>
      </c>
      <c r="O1452" s="6">
        <f>IF(A1452&amp;""="","",IF(NOT(ISNUMBER(K1452)),"خدمة غير مسعّرة",IF(H1452="تم التسليم",IF(M1452&gt;0,"مسلّم وعليه متبقي",""),IF(N1452="","",IF(H1452="جاهز",IF(N1452&gt;='الإعدادات'!$B$5,"متأخر الاستلام",""),IF(N1452&gt;0,"متأخر الغسيل",""))))))</f>
        <v/>
      </c>
      <c r="P1452" s="18">
        <f>IF(O1452="متأخر الاستلام",COUNTIFS($O$6:$O$1505,"متأخر الاستلام",$N$6:$N$1505,"&gt;"&amp;N1452)+COUNTIFS($O$6:O1452,"متأخر الاستلام",$N$6:N1452,N1452),"")</f>
        <v/>
      </c>
    </row>
    <row r="1453">
      <c r="A1453" s="5" t="n"/>
      <c r="B1453" s="13" t="n"/>
      <c r="C1453" s="5" t="n"/>
      <c r="D1453" s="20" t="n"/>
      <c r="E1453" s="5" t="n"/>
      <c r="F1453" s="14" t="n"/>
      <c r="G1453" s="13" t="n"/>
      <c r="H1453" s="5" t="n"/>
      <c r="I1453" s="17" t="n"/>
      <c r="J1453" s="5" t="n"/>
      <c r="K1453" s="19">
        <f>IF(A1453&amp;""="","",IFERROR(INDEX('الخدمات'!$B$6:$B$55,MATCH(E1453&amp;"",'الخدمات'!$A$6:$A$55,0)),"غير مسعّرة"))</f>
        <v/>
      </c>
      <c r="L1453" s="19">
        <f>IF(ISNUMBER(K1453),ROUND(N(F1453)*K1453,2),"")</f>
        <v/>
      </c>
      <c r="M1453" s="19">
        <f>IF(L1453="","",ROUND(L1453-N(I1453),2))</f>
        <v/>
      </c>
      <c r="N1453" s="18">
        <f>IF(OR(A1453&amp;""="",H1453="تم التسليم",NOT(ISNUMBER(G1453))),"",'الإعدادات'!$B$4-G1453)</f>
        <v/>
      </c>
      <c r="O1453" s="6">
        <f>IF(A1453&amp;""="","",IF(NOT(ISNUMBER(K1453)),"خدمة غير مسعّرة",IF(H1453="تم التسليم",IF(M1453&gt;0,"مسلّم وعليه متبقي",""),IF(N1453="","",IF(H1453="جاهز",IF(N1453&gt;='الإعدادات'!$B$5,"متأخر الاستلام",""),IF(N1453&gt;0,"متأخر الغسيل",""))))))</f>
        <v/>
      </c>
      <c r="P1453" s="18">
        <f>IF(O1453="متأخر الاستلام",COUNTIFS($O$6:$O$1505,"متأخر الاستلام",$N$6:$N$1505,"&gt;"&amp;N1453)+COUNTIFS($O$6:O1453,"متأخر الاستلام",$N$6:N1453,N1453),"")</f>
        <v/>
      </c>
    </row>
    <row r="1454">
      <c r="A1454" s="5" t="n"/>
      <c r="B1454" s="13" t="n"/>
      <c r="C1454" s="5" t="n"/>
      <c r="D1454" s="20" t="n"/>
      <c r="E1454" s="5" t="n"/>
      <c r="F1454" s="14" t="n"/>
      <c r="G1454" s="13" t="n"/>
      <c r="H1454" s="5" t="n"/>
      <c r="I1454" s="17" t="n"/>
      <c r="J1454" s="5" t="n"/>
      <c r="K1454" s="19">
        <f>IF(A1454&amp;""="","",IFERROR(INDEX('الخدمات'!$B$6:$B$55,MATCH(E1454&amp;"",'الخدمات'!$A$6:$A$55,0)),"غير مسعّرة"))</f>
        <v/>
      </c>
      <c r="L1454" s="19">
        <f>IF(ISNUMBER(K1454),ROUND(N(F1454)*K1454,2),"")</f>
        <v/>
      </c>
      <c r="M1454" s="19">
        <f>IF(L1454="","",ROUND(L1454-N(I1454),2))</f>
        <v/>
      </c>
      <c r="N1454" s="18">
        <f>IF(OR(A1454&amp;""="",H1454="تم التسليم",NOT(ISNUMBER(G1454))),"",'الإعدادات'!$B$4-G1454)</f>
        <v/>
      </c>
      <c r="O1454" s="6">
        <f>IF(A1454&amp;""="","",IF(NOT(ISNUMBER(K1454)),"خدمة غير مسعّرة",IF(H1454="تم التسليم",IF(M1454&gt;0,"مسلّم وعليه متبقي",""),IF(N1454="","",IF(H1454="جاهز",IF(N1454&gt;='الإعدادات'!$B$5,"متأخر الاستلام",""),IF(N1454&gt;0,"متأخر الغسيل",""))))))</f>
        <v/>
      </c>
      <c r="P1454" s="18">
        <f>IF(O1454="متأخر الاستلام",COUNTIFS($O$6:$O$1505,"متأخر الاستلام",$N$6:$N$1505,"&gt;"&amp;N1454)+COUNTIFS($O$6:O1454,"متأخر الاستلام",$N$6:N1454,N1454),"")</f>
        <v/>
      </c>
    </row>
    <row r="1455">
      <c r="A1455" s="5" t="n"/>
      <c r="B1455" s="13" t="n"/>
      <c r="C1455" s="5" t="n"/>
      <c r="D1455" s="20" t="n"/>
      <c r="E1455" s="5" t="n"/>
      <c r="F1455" s="14" t="n"/>
      <c r="G1455" s="13" t="n"/>
      <c r="H1455" s="5" t="n"/>
      <c r="I1455" s="17" t="n"/>
      <c r="J1455" s="5" t="n"/>
      <c r="K1455" s="19">
        <f>IF(A1455&amp;""="","",IFERROR(INDEX('الخدمات'!$B$6:$B$55,MATCH(E1455&amp;"",'الخدمات'!$A$6:$A$55,0)),"غير مسعّرة"))</f>
        <v/>
      </c>
      <c r="L1455" s="19">
        <f>IF(ISNUMBER(K1455),ROUND(N(F1455)*K1455,2),"")</f>
        <v/>
      </c>
      <c r="M1455" s="19">
        <f>IF(L1455="","",ROUND(L1455-N(I1455),2))</f>
        <v/>
      </c>
      <c r="N1455" s="18">
        <f>IF(OR(A1455&amp;""="",H1455="تم التسليم",NOT(ISNUMBER(G1455))),"",'الإعدادات'!$B$4-G1455)</f>
        <v/>
      </c>
      <c r="O1455" s="6">
        <f>IF(A1455&amp;""="","",IF(NOT(ISNUMBER(K1455)),"خدمة غير مسعّرة",IF(H1455="تم التسليم",IF(M1455&gt;0,"مسلّم وعليه متبقي",""),IF(N1455="","",IF(H1455="جاهز",IF(N1455&gt;='الإعدادات'!$B$5,"متأخر الاستلام",""),IF(N1455&gt;0,"متأخر الغسيل",""))))))</f>
        <v/>
      </c>
      <c r="P1455" s="18">
        <f>IF(O1455="متأخر الاستلام",COUNTIFS($O$6:$O$1505,"متأخر الاستلام",$N$6:$N$1505,"&gt;"&amp;N1455)+COUNTIFS($O$6:O1455,"متأخر الاستلام",$N$6:N1455,N1455),"")</f>
        <v/>
      </c>
    </row>
    <row r="1456">
      <c r="A1456" s="5" t="n"/>
      <c r="B1456" s="13" t="n"/>
      <c r="C1456" s="5" t="n"/>
      <c r="D1456" s="20" t="n"/>
      <c r="E1456" s="5" t="n"/>
      <c r="F1456" s="14" t="n"/>
      <c r="G1456" s="13" t="n"/>
      <c r="H1456" s="5" t="n"/>
      <c r="I1456" s="17" t="n"/>
      <c r="J1456" s="5" t="n"/>
      <c r="K1456" s="19">
        <f>IF(A1456&amp;""="","",IFERROR(INDEX('الخدمات'!$B$6:$B$55,MATCH(E1456&amp;"",'الخدمات'!$A$6:$A$55,0)),"غير مسعّرة"))</f>
        <v/>
      </c>
      <c r="L1456" s="19">
        <f>IF(ISNUMBER(K1456),ROUND(N(F1456)*K1456,2),"")</f>
        <v/>
      </c>
      <c r="M1456" s="19">
        <f>IF(L1456="","",ROUND(L1456-N(I1456),2))</f>
        <v/>
      </c>
      <c r="N1456" s="18">
        <f>IF(OR(A1456&amp;""="",H1456="تم التسليم",NOT(ISNUMBER(G1456))),"",'الإعدادات'!$B$4-G1456)</f>
        <v/>
      </c>
      <c r="O1456" s="6">
        <f>IF(A1456&amp;""="","",IF(NOT(ISNUMBER(K1456)),"خدمة غير مسعّرة",IF(H1456="تم التسليم",IF(M1456&gt;0,"مسلّم وعليه متبقي",""),IF(N1456="","",IF(H1456="جاهز",IF(N1456&gt;='الإعدادات'!$B$5,"متأخر الاستلام",""),IF(N1456&gt;0,"متأخر الغسيل",""))))))</f>
        <v/>
      </c>
      <c r="P1456" s="18">
        <f>IF(O1456="متأخر الاستلام",COUNTIFS($O$6:$O$1505,"متأخر الاستلام",$N$6:$N$1505,"&gt;"&amp;N1456)+COUNTIFS($O$6:O1456,"متأخر الاستلام",$N$6:N1456,N1456),"")</f>
        <v/>
      </c>
    </row>
    <row r="1457">
      <c r="A1457" s="5" t="n"/>
      <c r="B1457" s="13" t="n"/>
      <c r="C1457" s="5" t="n"/>
      <c r="D1457" s="20" t="n"/>
      <c r="E1457" s="5" t="n"/>
      <c r="F1457" s="14" t="n"/>
      <c r="G1457" s="13" t="n"/>
      <c r="H1457" s="5" t="n"/>
      <c r="I1457" s="17" t="n"/>
      <c r="J1457" s="5" t="n"/>
      <c r="K1457" s="19">
        <f>IF(A1457&amp;""="","",IFERROR(INDEX('الخدمات'!$B$6:$B$55,MATCH(E1457&amp;"",'الخدمات'!$A$6:$A$55,0)),"غير مسعّرة"))</f>
        <v/>
      </c>
      <c r="L1457" s="19">
        <f>IF(ISNUMBER(K1457),ROUND(N(F1457)*K1457,2),"")</f>
        <v/>
      </c>
      <c r="M1457" s="19">
        <f>IF(L1457="","",ROUND(L1457-N(I1457),2))</f>
        <v/>
      </c>
      <c r="N1457" s="18">
        <f>IF(OR(A1457&amp;""="",H1457="تم التسليم",NOT(ISNUMBER(G1457))),"",'الإعدادات'!$B$4-G1457)</f>
        <v/>
      </c>
      <c r="O1457" s="6">
        <f>IF(A1457&amp;""="","",IF(NOT(ISNUMBER(K1457)),"خدمة غير مسعّرة",IF(H1457="تم التسليم",IF(M1457&gt;0,"مسلّم وعليه متبقي",""),IF(N1457="","",IF(H1457="جاهز",IF(N1457&gt;='الإعدادات'!$B$5,"متأخر الاستلام",""),IF(N1457&gt;0,"متأخر الغسيل",""))))))</f>
        <v/>
      </c>
      <c r="P1457" s="18">
        <f>IF(O1457="متأخر الاستلام",COUNTIFS($O$6:$O$1505,"متأخر الاستلام",$N$6:$N$1505,"&gt;"&amp;N1457)+COUNTIFS($O$6:O1457,"متأخر الاستلام",$N$6:N1457,N1457),"")</f>
        <v/>
      </c>
    </row>
    <row r="1458">
      <c r="A1458" s="5" t="n"/>
      <c r="B1458" s="13" t="n"/>
      <c r="C1458" s="5" t="n"/>
      <c r="D1458" s="20" t="n"/>
      <c r="E1458" s="5" t="n"/>
      <c r="F1458" s="14" t="n"/>
      <c r="G1458" s="13" t="n"/>
      <c r="H1458" s="5" t="n"/>
      <c r="I1458" s="17" t="n"/>
      <c r="J1458" s="5" t="n"/>
      <c r="K1458" s="19">
        <f>IF(A1458&amp;""="","",IFERROR(INDEX('الخدمات'!$B$6:$B$55,MATCH(E1458&amp;"",'الخدمات'!$A$6:$A$55,0)),"غير مسعّرة"))</f>
        <v/>
      </c>
      <c r="L1458" s="19">
        <f>IF(ISNUMBER(K1458),ROUND(N(F1458)*K1458,2),"")</f>
        <v/>
      </c>
      <c r="M1458" s="19">
        <f>IF(L1458="","",ROUND(L1458-N(I1458),2))</f>
        <v/>
      </c>
      <c r="N1458" s="18">
        <f>IF(OR(A1458&amp;""="",H1458="تم التسليم",NOT(ISNUMBER(G1458))),"",'الإعدادات'!$B$4-G1458)</f>
        <v/>
      </c>
      <c r="O1458" s="6">
        <f>IF(A1458&amp;""="","",IF(NOT(ISNUMBER(K1458)),"خدمة غير مسعّرة",IF(H1458="تم التسليم",IF(M1458&gt;0,"مسلّم وعليه متبقي",""),IF(N1458="","",IF(H1458="جاهز",IF(N1458&gt;='الإعدادات'!$B$5,"متأخر الاستلام",""),IF(N1458&gt;0,"متأخر الغسيل",""))))))</f>
        <v/>
      </c>
      <c r="P1458" s="18">
        <f>IF(O1458="متأخر الاستلام",COUNTIFS($O$6:$O$1505,"متأخر الاستلام",$N$6:$N$1505,"&gt;"&amp;N1458)+COUNTIFS($O$6:O1458,"متأخر الاستلام",$N$6:N1458,N1458),"")</f>
        <v/>
      </c>
    </row>
    <row r="1459">
      <c r="A1459" s="5" t="n"/>
      <c r="B1459" s="13" t="n"/>
      <c r="C1459" s="5" t="n"/>
      <c r="D1459" s="20" t="n"/>
      <c r="E1459" s="5" t="n"/>
      <c r="F1459" s="14" t="n"/>
      <c r="G1459" s="13" t="n"/>
      <c r="H1459" s="5" t="n"/>
      <c r="I1459" s="17" t="n"/>
      <c r="J1459" s="5" t="n"/>
      <c r="K1459" s="19">
        <f>IF(A1459&amp;""="","",IFERROR(INDEX('الخدمات'!$B$6:$B$55,MATCH(E1459&amp;"",'الخدمات'!$A$6:$A$55,0)),"غير مسعّرة"))</f>
        <v/>
      </c>
      <c r="L1459" s="19">
        <f>IF(ISNUMBER(K1459),ROUND(N(F1459)*K1459,2),"")</f>
        <v/>
      </c>
      <c r="M1459" s="19">
        <f>IF(L1459="","",ROUND(L1459-N(I1459),2))</f>
        <v/>
      </c>
      <c r="N1459" s="18">
        <f>IF(OR(A1459&amp;""="",H1459="تم التسليم",NOT(ISNUMBER(G1459))),"",'الإعدادات'!$B$4-G1459)</f>
        <v/>
      </c>
      <c r="O1459" s="6">
        <f>IF(A1459&amp;""="","",IF(NOT(ISNUMBER(K1459)),"خدمة غير مسعّرة",IF(H1459="تم التسليم",IF(M1459&gt;0,"مسلّم وعليه متبقي",""),IF(N1459="","",IF(H1459="جاهز",IF(N1459&gt;='الإعدادات'!$B$5,"متأخر الاستلام",""),IF(N1459&gt;0,"متأخر الغسيل",""))))))</f>
        <v/>
      </c>
      <c r="P1459" s="18">
        <f>IF(O1459="متأخر الاستلام",COUNTIFS($O$6:$O$1505,"متأخر الاستلام",$N$6:$N$1505,"&gt;"&amp;N1459)+COUNTIFS($O$6:O1459,"متأخر الاستلام",$N$6:N1459,N1459),"")</f>
        <v/>
      </c>
    </row>
    <row r="1460">
      <c r="A1460" s="5" t="n"/>
      <c r="B1460" s="13" t="n"/>
      <c r="C1460" s="5" t="n"/>
      <c r="D1460" s="20" t="n"/>
      <c r="E1460" s="5" t="n"/>
      <c r="F1460" s="14" t="n"/>
      <c r="G1460" s="13" t="n"/>
      <c r="H1460" s="5" t="n"/>
      <c r="I1460" s="17" t="n"/>
      <c r="J1460" s="5" t="n"/>
      <c r="K1460" s="19">
        <f>IF(A1460&amp;""="","",IFERROR(INDEX('الخدمات'!$B$6:$B$55,MATCH(E1460&amp;"",'الخدمات'!$A$6:$A$55,0)),"غير مسعّرة"))</f>
        <v/>
      </c>
      <c r="L1460" s="19">
        <f>IF(ISNUMBER(K1460),ROUND(N(F1460)*K1460,2),"")</f>
        <v/>
      </c>
      <c r="M1460" s="19">
        <f>IF(L1460="","",ROUND(L1460-N(I1460),2))</f>
        <v/>
      </c>
      <c r="N1460" s="18">
        <f>IF(OR(A1460&amp;""="",H1460="تم التسليم",NOT(ISNUMBER(G1460))),"",'الإعدادات'!$B$4-G1460)</f>
        <v/>
      </c>
      <c r="O1460" s="6">
        <f>IF(A1460&amp;""="","",IF(NOT(ISNUMBER(K1460)),"خدمة غير مسعّرة",IF(H1460="تم التسليم",IF(M1460&gt;0,"مسلّم وعليه متبقي",""),IF(N1460="","",IF(H1460="جاهز",IF(N1460&gt;='الإعدادات'!$B$5,"متأخر الاستلام",""),IF(N1460&gt;0,"متأخر الغسيل",""))))))</f>
        <v/>
      </c>
      <c r="P1460" s="18">
        <f>IF(O1460="متأخر الاستلام",COUNTIFS($O$6:$O$1505,"متأخر الاستلام",$N$6:$N$1505,"&gt;"&amp;N1460)+COUNTIFS($O$6:O1460,"متأخر الاستلام",$N$6:N1460,N1460),"")</f>
        <v/>
      </c>
    </row>
    <row r="1461">
      <c r="A1461" s="5" t="n"/>
      <c r="B1461" s="13" t="n"/>
      <c r="C1461" s="5" t="n"/>
      <c r="D1461" s="20" t="n"/>
      <c r="E1461" s="5" t="n"/>
      <c r="F1461" s="14" t="n"/>
      <c r="G1461" s="13" t="n"/>
      <c r="H1461" s="5" t="n"/>
      <c r="I1461" s="17" t="n"/>
      <c r="J1461" s="5" t="n"/>
      <c r="K1461" s="19">
        <f>IF(A1461&amp;""="","",IFERROR(INDEX('الخدمات'!$B$6:$B$55,MATCH(E1461&amp;"",'الخدمات'!$A$6:$A$55,0)),"غير مسعّرة"))</f>
        <v/>
      </c>
      <c r="L1461" s="19">
        <f>IF(ISNUMBER(K1461),ROUND(N(F1461)*K1461,2),"")</f>
        <v/>
      </c>
      <c r="M1461" s="19">
        <f>IF(L1461="","",ROUND(L1461-N(I1461),2))</f>
        <v/>
      </c>
      <c r="N1461" s="18">
        <f>IF(OR(A1461&amp;""="",H1461="تم التسليم",NOT(ISNUMBER(G1461))),"",'الإعدادات'!$B$4-G1461)</f>
        <v/>
      </c>
      <c r="O1461" s="6">
        <f>IF(A1461&amp;""="","",IF(NOT(ISNUMBER(K1461)),"خدمة غير مسعّرة",IF(H1461="تم التسليم",IF(M1461&gt;0,"مسلّم وعليه متبقي",""),IF(N1461="","",IF(H1461="جاهز",IF(N1461&gt;='الإعدادات'!$B$5,"متأخر الاستلام",""),IF(N1461&gt;0,"متأخر الغسيل",""))))))</f>
        <v/>
      </c>
      <c r="P1461" s="18">
        <f>IF(O1461="متأخر الاستلام",COUNTIFS($O$6:$O$1505,"متأخر الاستلام",$N$6:$N$1505,"&gt;"&amp;N1461)+COUNTIFS($O$6:O1461,"متأخر الاستلام",$N$6:N1461,N1461),"")</f>
        <v/>
      </c>
    </row>
    <row r="1462">
      <c r="A1462" s="5" t="n"/>
      <c r="B1462" s="13" t="n"/>
      <c r="C1462" s="5" t="n"/>
      <c r="D1462" s="20" t="n"/>
      <c r="E1462" s="5" t="n"/>
      <c r="F1462" s="14" t="n"/>
      <c r="G1462" s="13" t="n"/>
      <c r="H1462" s="5" t="n"/>
      <c r="I1462" s="17" t="n"/>
      <c r="J1462" s="5" t="n"/>
      <c r="K1462" s="19">
        <f>IF(A1462&amp;""="","",IFERROR(INDEX('الخدمات'!$B$6:$B$55,MATCH(E1462&amp;"",'الخدمات'!$A$6:$A$55,0)),"غير مسعّرة"))</f>
        <v/>
      </c>
      <c r="L1462" s="19">
        <f>IF(ISNUMBER(K1462),ROUND(N(F1462)*K1462,2),"")</f>
        <v/>
      </c>
      <c r="M1462" s="19">
        <f>IF(L1462="","",ROUND(L1462-N(I1462),2))</f>
        <v/>
      </c>
      <c r="N1462" s="18">
        <f>IF(OR(A1462&amp;""="",H1462="تم التسليم",NOT(ISNUMBER(G1462))),"",'الإعدادات'!$B$4-G1462)</f>
        <v/>
      </c>
      <c r="O1462" s="6">
        <f>IF(A1462&amp;""="","",IF(NOT(ISNUMBER(K1462)),"خدمة غير مسعّرة",IF(H1462="تم التسليم",IF(M1462&gt;0,"مسلّم وعليه متبقي",""),IF(N1462="","",IF(H1462="جاهز",IF(N1462&gt;='الإعدادات'!$B$5,"متأخر الاستلام",""),IF(N1462&gt;0,"متأخر الغسيل",""))))))</f>
        <v/>
      </c>
      <c r="P1462" s="18">
        <f>IF(O1462="متأخر الاستلام",COUNTIFS($O$6:$O$1505,"متأخر الاستلام",$N$6:$N$1505,"&gt;"&amp;N1462)+COUNTIFS($O$6:O1462,"متأخر الاستلام",$N$6:N1462,N1462),"")</f>
        <v/>
      </c>
    </row>
    <row r="1463">
      <c r="A1463" s="5" t="n"/>
      <c r="B1463" s="13" t="n"/>
      <c r="C1463" s="5" t="n"/>
      <c r="D1463" s="20" t="n"/>
      <c r="E1463" s="5" t="n"/>
      <c r="F1463" s="14" t="n"/>
      <c r="G1463" s="13" t="n"/>
      <c r="H1463" s="5" t="n"/>
      <c r="I1463" s="17" t="n"/>
      <c r="J1463" s="5" t="n"/>
      <c r="K1463" s="19">
        <f>IF(A1463&amp;""="","",IFERROR(INDEX('الخدمات'!$B$6:$B$55,MATCH(E1463&amp;"",'الخدمات'!$A$6:$A$55,0)),"غير مسعّرة"))</f>
        <v/>
      </c>
      <c r="L1463" s="19">
        <f>IF(ISNUMBER(K1463),ROUND(N(F1463)*K1463,2),"")</f>
        <v/>
      </c>
      <c r="M1463" s="19">
        <f>IF(L1463="","",ROUND(L1463-N(I1463),2))</f>
        <v/>
      </c>
      <c r="N1463" s="18">
        <f>IF(OR(A1463&amp;""="",H1463="تم التسليم",NOT(ISNUMBER(G1463))),"",'الإعدادات'!$B$4-G1463)</f>
        <v/>
      </c>
      <c r="O1463" s="6">
        <f>IF(A1463&amp;""="","",IF(NOT(ISNUMBER(K1463)),"خدمة غير مسعّرة",IF(H1463="تم التسليم",IF(M1463&gt;0,"مسلّم وعليه متبقي",""),IF(N1463="","",IF(H1463="جاهز",IF(N1463&gt;='الإعدادات'!$B$5,"متأخر الاستلام",""),IF(N1463&gt;0,"متأخر الغسيل",""))))))</f>
        <v/>
      </c>
      <c r="P1463" s="18">
        <f>IF(O1463="متأخر الاستلام",COUNTIFS($O$6:$O$1505,"متأخر الاستلام",$N$6:$N$1505,"&gt;"&amp;N1463)+COUNTIFS($O$6:O1463,"متأخر الاستلام",$N$6:N1463,N1463),"")</f>
        <v/>
      </c>
    </row>
    <row r="1464">
      <c r="A1464" s="5" t="n"/>
      <c r="B1464" s="13" t="n"/>
      <c r="C1464" s="5" t="n"/>
      <c r="D1464" s="20" t="n"/>
      <c r="E1464" s="5" t="n"/>
      <c r="F1464" s="14" t="n"/>
      <c r="G1464" s="13" t="n"/>
      <c r="H1464" s="5" t="n"/>
      <c r="I1464" s="17" t="n"/>
      <c r="J1464" s="5" t="n"/>
      <c r="K1464" s="19">
        <f>IF(A1464&amp;""="","",IFERROR(INDEX('الخدمات'!$B$6:$B$55,MATCH(E1464&amp;"",'الخدمات'!$A$6:$A$55,0)),"غير مسعّرة"))</f>
        <v/>
      </c>
      <c r="L1464" s="19">
        <f>IF(ISNUMBER(K1464),ROUND(N(F1464)*K1464,2),"")</f>
        <v/>
      </c>
      <c r="M1464" s="19">
        <f>IF(L1464="","",ROUND(L1464-N(I1464),2))</f>
        <v/>
      </c>
      <c r="N1464" s="18">
        <f>IF(OR(A1464&amp;""="",H1464="تم التسليم",NOT(ISNUMBER(G1464))),"",'الإعدادات'!$B$4-G1464)</f>
        <v/>
      </c>
      <c r="O1464" s="6">
        <f>IF(A1464&amp;""="","",IF(NOT(ISNUMBER(K1464)),"خدمة غير مسعّرة",IF(H1464="تم التسليم",IF(M1464&gt;0,"مسلّم وعليه متبقي",""),IF(N1464="","",IF(H1464="جاهز",IF(N1464&gt;='الإعدادات'!$B$5,"متأخر الاستلام",""),IF(N1464&gt;0,"متأخر الغسيل",""))))))</f>
        <v/>
      </c>
      <c r="P1464" s="18">
        <f>IF(O1464="متأخر الاستلام",COUNTIFS($O$6:$O$1505,"متأخر الاستلام",$N$6:$N$1505,"&gt;"&amp;N1464)+COUNTIFS($O$6:O1464,"متأخر الاستلام",$N$6:N1464,N1464),"")</f>
        <v/>
      </c>
    </row>
    <row r="1465">
      <c r="A1465" s="5" t="n"/>
      <c r="B1465" s="13" t="n"/>
      <c r="C1465" s="5" t="n"/>
      <c r="D1465" s="20" t="n"/>
      <c r="E1465" s="5" t="n"/>
      <c r="F1465" s="14" t="n"/>
      <c r="G1465" s="13" t="n"/>
      <c r="H1465" s="5" t="n"/>
      <c r="I1465" s="17" t="n"/>
      <c r="J1465" s="5" t="n"/>
      <c r="K1465" s="19">
        <f>IF(A1465&amp;""="","",IFERROR(INDEX('الخدمات'!$B$6:$B$55,MATCH(E1465&amp;"",'الخدمات'!$A$6:$A$55,0)),"غير مسعّرة"))</f>
        <v/>
      </c>
      <c r="L1465" s="19">
        <f>IF(ISNUMBER(K1465),ROUND(N(F1465)*K1465,2),"")</f>
        <v/>
      </c>
      <c r="M1465" s="19">
        <f>IF(L1465="","",ROUND(L1465-N(I1465),2))</f>
        <v/>
      </c>
      <c r="N1465" s="18">
        <f>IF(OR(A1465&amp;""="",H1465="تم التسليم",NOT(ISNUMBER(G1465))),"",'الإعدادات'!$B$4-G1465)</f>
        <v/>
      </c>
      <c r="O1465" s="6">
        <f>IF(A1465&amp;""="","",IF(NOT(ISNUMBER(K1465)),"خدمة غير مسعّرة",IF(H1465="تم التسليم",IF(M1465&gt;0,"مسلّم وعليه متبقي",""),IF(N1465="","",IF(H1465="جاهز",IF(N1465&gt;='الإعدادات'!$B$5,"متأخر الاستلام",""),IF(N1465&gt;0,"متأخر الغسيل",""))))))</f>
        <v/>
      </c>
      <c r="P1465" s="18">
        <f>IF(O1465="متأخر الاستلام",COUNTIFS($O$6:$O$1505,"متأخر الاستلام",$N$6:$N$1505,"&gt;"&amp;N1465)+COUNTIFS($O$6:O1465,"متأخر الاستلام",$N$6:N1465,N1465),"")</f>
        <v/>
      </c>
    </row>
    <row r="1466">
      <c r="A1466" s="5" t="n"/>
      <c r="B1466" s="13" t="n"/>
      <c r="C1466" s="5" t="n"/>
      <c r="D1466" s="20" t="n"/>
      <c r="E1466" s="5" t="n"/>
      <c r="F1466" s="14" t="n"/>
      <c r="G1466" s="13" t="n"/>
      <c r="H1466" s="5" t="n"/>
      <c r="I1466" s="17" t="n"/>
      <c r="J1466" s="5" t="n"/>
      <c r="K1466" s="19">
        <f>IF(A1466&amp;""="","",IFERROR(INDEX('الخدمات'!$B$6:$B$55,MATCH(E1466&amp;"",'الخدمات'!$A$6:$A$55,0)),"غير مسعّرة"))</f>
        <v/>
      </c>
      <c r="L1466" s="19">
        <f>IF(ISNUMBER(K1466),ROUND(N(F1466)*K1466,2),"")</f>
        <v/>
      </c>
      <c r="M1466" s="19">
        <f>IF(L1466="","",ROUND(L1466-N(I1466),2))</f>
        <v/>
      </c>
      <c r="N1466" s="18">
        <f>IF(OR(A1466&amp;""="",H1466="تم التسليم",NOT(ISNUMBER(G1466))),"",'الإعدادات'!$B$4-G1466)</f>
        <v/>
      </c>
      <c r="O1466" s="6">
        <f>IF(A1466&amp;""="","",IF(NOT(ISNUMBER(K1466)),"خدمة غير مسعّرة",IF(H1466="تم التسليم",IF(M1466&gt;0,"مسلّم وعليه متبقي",""),IF(N1466="","",IF(H1466="جاهز",IF(N1466&gt;='الإعدادات'!$B$5,"متأخر الاستلام",""),IF(N1466&gt;0,"متأخر الغسيل",""))))))</f>
        <v/>
      </c>
      <c r="P1466" s="18">
        <f>IF(O1466="متأخر الاستلام",COUNTIFS($O$6:$O$1505,"متأخر الاستلام",$N$6:$N$1505,"&gt;"&amp;N1466)+COUNTIFS($O$6:O1466,"متأخر الاستلام",$N$6:N1466,N1466),"")</f>
        <v/>
      </c>
    </row>
    <row r="1467">
      <c r="A1467" s="5" t="n"/>
      <c r="B1467" s="13" t="n"/>
      <c r="C1467" s="5" t="n"/>
      <c r="D1467" s="20" t="n"/>
      <c r="E1467" s="5" t="n"/>
      <c r="F1467" s="14" t="n"/>
      <c r="G1467" s="13" t="n"/>
      <c r="H1467" s="5" t="n"/>
      <c r="I1467" s="17" t="n"/>
      <c r="J1467" s="5" t="n"/>
      <c r="K1467" s="19">
        <f>IF(A1467&amp;""="","",IFERROR(INDEX('الخدمات'!$B$6:$B$55,MATCH(E1467&amp;"",'الخدمات'!$A$6:$A$55,0)),"غير مسعّرة"))</f>
        <v/>
      </c>
      <c r="L1467" s="19">
        <f>IF(ISNUMBER(K1467),ROUND(N(F1467)*K1467,2),"")</f>
        <v/>
      </c>
      <c r="M1467" s="19">
        <f>IF(L1467="","",ROUND(L1467-N(I1467),2))</f>
        <v/>
      </c>
      <c r="N1467" s="18">
        <f>IF(OR(A1467&amp;""="",H1467="تم التسليم",NOT(ISNUMBER(G1467))),"",'الإعدادات'!$B$4-G1467)</f>
        <v/>
      </c>
      <c r="O1467" s="6">
        <f>IF(A1467&amp;""="","",IF(NOT(ISNUMBER(K1467)),"خدمة غير مسعّرة",IF(H1467="تم التسليم",IF(M1467&gt;0,"مسلّم وعليه متبقي",""),IF(N1467="","",IF(H1467="جاهز",IF(N1467&gt;='الإعدادات'!$B$5,"متأخر الاستلام",""),IF(N1467&gt;0,"متأخر الغسيل",""))))))</f>
        <v/>
      </c>
      <c r="P1467" s="18">
        <f>IF(O1467="متأخر الاستلام",COUNTIFS($O$6:$O$1505,"متأخر الاستلام",$N$6:$N$1505,"&gt;"&amp;N1467)+COUNTIFS($O$6:O1467,"متأخر الاستلام",$N$6:N1467,N1467),"")</f>
        <v/>
      </c>
    </row>
    <row r="1468">
      <c r="A1468" s="5" t="n"/>
      <c r="B1468" s="13" t="n"/>
      <c r="C1468" s="5" t="n"/>
      <c r="D1468" s="20" t="n"/>
      <c r="E1468" s="5" t="n"/>
      <c r="F1468" s="14" t="n"/>
      <c r="G1468" s="13" t="n"/>
      <c r="H1468" s="5" t="n"/>
      <c r="I1468" s="17" t="n"/>
      <c r="J1468" s="5" t="n"/>
      <c r="K1468" s="19">
        <f>IF(A1468&amp;""="","",IFERROR(INDEX('الخدمات'!$B$6:$B$55,MATCH(E1468&amp;"",'الخدمات'!$A$6:$A$55,0)),"غير مسعّرة"))</f>
        <v/>
      </c>
      <c r="L1468" s="19">
        <f>IF(ISNUMBER(K1468),ROUND(N(F1468)*K1468,2),"")</f>
        <v/>
      </c>
      <c r="M1468" s="19">
        <f>IF(L1468="","",ROUND(L1468-N(I1468),2))</f>
        <v/>
      </c>
      <c r="N1468" s="18">
        <f>IF(OR(A1468&amp;""="",H1468="تم التسليم",NOT(ISNUMBER(G1468))),"",'الإعدادات'!$B$4-G1468)</f>
        <v/>
      </c>
      <c r="O1468" s="6">
        <f>IF(A1468&amp;""="","",IF(NOT(ISNUMBER(K1468)),"خدمة غير مسعّرة",IF(H1468="تم التسليم",IF(M1468&gt;0,"مسلّم وعليه متبقي",""),IF(N1468="","",IF(H1468="جاهز",IF(N1468&gt;='الإعدادات'!$B$5,"متأخر الاستلام",""),IF(N1468&gt;0,"متأخر الغسيل",""))))))</f>
        <v/>
      </c>
      <c r="P1468" s="18">
        <f>IF(O1468="متأخر الاستلام",COUNTIFS($O$6:$O$1505,"متأخر الاستلام",$N$6:$N$1505,"&gt;"&amp;N1468)+COUNTIFS($O$6:O1468,"متأخر الاستلام",$N$6:N1468,N1468),"")</f>
        <v/>
      </c>
    </row>
    <row r="1469">
      <c r="A1469" s="5" t="n"/>
      <c r="B1469" s="13" t="n"/>
      <c r="C1469" s="5" t="n"/>
      <c r="D1469" s="20" t="n"/>
      <c r="E1469" s="5" t="n"/>
      <c r="F1469" s="14" t="n"/>
      <c r="G1469" s="13" t="n"/>
      <c r="H1469" s="5" t="n"/>
      <c r="I1469" s="17" t="n"/>
      <c r="J1469" s="5" t="n"/>
      <c r="K1469" s="19">
        <f>IF(A1469&amp;""="","",IFERROR(INDEX('الخدمات'!$B$6:$B$55,MATCH(E1469&amp;"",'الخدمات'!$A$6:$A$55,0)),"غير مسعّرة"))</f>
        <v/>
      </c>
      <c r="L1469" s="19">
        <f>IF(ISNUMBER(K1469),ROUND(N(F1469)*K1469,2),"")</f>
        <v/>
      </c>
      <c r="M1469" s="19">
        <f>IF(L1469="","",ROUND(L1469-N(I1469),2))</f>
        <v/>
      </c>
      <c r="N1469" s="18">
        <f>IF(OR(A1469&amp;""="",H1469="تم التسليم",NOT(ISNUMBER(G1469))),"",'الإعدادات'!$B$4-G1469)</f>
        <v/>
      </c>
      <c r="O1469" s="6">
        <f>IF(A1469&amp;""="","",IF(NOT(ISNUMBER(K1469)),"خدمة غير مسعّرة",IF(H1469="تم التسليم",IF(M1469&gt;0,"مسلّم وعليه متبقي",""),IF(N1469="","",IF(H1469="جاهز",IF(N1469&gt;='الإعدادات'!$B$5,"متأخر الاستلام",""),IF(N1469&gt;0,"متأخر الغسيل",""))))))</f>
        <v/>
      </c>
      <c r="P1469" s="18">
        <f>IF(O1469="متأخر الاستلام",COUNTIFS($O$6:$O$1505,"متأخر الاستلام",$N$6:$N$1505,"&gt;"&amp;N1469)+COUNTIFS($O$6:O1469,"متأخر الاستلام",$N$6:N1469,N1469),"")</f>
        <v/>
      </c>
    </row>
    <row r="1470">
      <c r="A1470" s="5" t="n"/>
      <c r="B1470" s="13" t="n"/>
      <c r="C1470" s="5" t="n"/>
      <c r="D1470" s="20" t="n"/>
      <c r="E1470" s="5" t="n"/>
      <c r="F1470" s="14" t="n"/>
      <c r="G1470" s="13" t="n"/>
      <c r="H1470" s="5" t="n"/>
      <c r="I1470" s="17" t="n"/>
      <c r="J1470" s="5" t="n"/>
      <c r="K1470" s="19">
        <f>IF(A1470&amp;""="","",IFERROR(INDEX('الخدمات'!$B$6:$B$55,MATCH(E1470&amp;"",'الخدمات'!$A$6:$A$55,0)),"غير مسعّرة"))</f>
        <v/>
      </c>
      <c r="L1470" s="19">
        <f>IF(ISNUMBER(K1470),ROUND(N(F1470)*K1470,2),"")</f>
        <v/>
      </c>
      <c r="M1470" s="19">
        <f>IF(L1470="","",ROUND(L1470-N(I1470),2))</f>
        <v/>
      </c>
      <c r="N1470" s="18">
        <f>IF(OR(A1470&amp;""="",H1470="تم التسليم",NOT(ISNUMBER(G1470))),"",'الإعدادات'!$B$4-G1470)</f>
        <v/>
      </c>
      <c r="O1470" s="6">
        <f>IF(A1470&amp;""="","",IF(NOT(ISNUMBER(K1470)),"خدمة غير مسعّرة",IF(H1470="تم التسليم",IF(M1470&gt;0,"مسلّم وعليه متبقي",""),IF(N1470="","",IF(H1470="جاهز",IF(N1470&gt;='الإعدادات'!$B$5,"متأخر الاستلام",""),IF(N1470&gt;0,"متأخر الغسيل",""))))))</f>
        <v/>
      </c>
      <c r="P1470" s="18">
        <f>IF(O1470="متأخر الاستلام",COUNTIFS($O$6:$O$1505,"متأخر الاستلام",$N$6:$N$1505,"&gt;"&amp;N1470)+COUNTIFS($O$6:O1470,"متأخر الاستلام",$N$6:N1470,N1470),"")</f>
        <v/>
      </c>
    </row>
    <row r="1471">
      <c r="A1471" s="5" t="n"/>
      <c r="B1471" s="13" t="n"/>
      <c r="C1471" s="5" t="n"/>
      <c r="D1471" s="20" t="n"/>
      <c r="E1471" s="5" t="n"/>
      <c r="F1471" s="14" t="n"/>
      <c r="G1471" s="13" t="n"/>
      <c r="H1471" s="5" t="n"/>
      <c r="I1471" s="17" t="n"/>
      <c r="J1471" s="5" t="n"/>
      <c r="K1471" s="19">
        <f>IF(A1471&amp;""="","",IFERROR(INDEX('الخدمات'!$B$6:$B$55,MATCH(E1471&amp;"",'الخدمات'!$A$6:$A$55,0)),"غير مسعّرة"))</f>
        <v/>
      </c>
      <c r="L1471" s="19">
        <f>IF(ISNUMBER(K1471),ROUND(N(F1471)*K1471,2),"")</f>
        <v/>
      </c>
      <c r="M1471" s="19">
        <f>IF(L1471="","",ROUND(L1471-N(I1471),2))</f>
        <v/>
      </c>
      <c r="N1471" s="18">
        <f>IF(OR(A1471&amp;""="",H1471="تم التسليم",NOT(ISNUMBER(G1471))),"",'الإعدادات'!$B$4-G1471)</f>
        <v/>
      </c>
      <c r="O1471" s="6">
        <f>IF(A1471&amp;""="","",IF(NOT(ISNUMBER(K1471)),"خدمة غير مسعّرة",IF(H1471="تم التسليم",IF(M1471&gt;0,"مسلّم وعليه متبقي",""),IF(N1471="","",IF(H1471="جاهز",IF(N1471&gt;='الإعدادات'!$B$5,"متأخر الاستلام",""),IF(N1471&gt;0,"متأخر الغسيل",""))))))</f>
        <v/>
      </c>
      <c r="P1471" s="18">
        <f>IF(O1471="متأخر الاستلام",COUNTIFS($O$6:$O$1505,"متأخر الاستلام",$N$6:$N$1505,"&gt;"&amp;N1471)+COUNTIFS($O$6:O1471,"متأخر الاستلام",$N$6:N1471,N1471),"")</f>
        <v/>
      </c>
    </row>
    <row r="1472">
      <c r="A1472" s="5" t="n"/>
      <c r="B1472" s="13" t="n"/>
      <c r="C1472" s="5" t="n"/>
      <c r="D1472" s="20" t="n"/>
      <c r="E1472" s="5" t="n"/>
      <c r="F1472" s="14" t="n"/>
      <c r="G1472" s="13" t="n"/>
      <c r="H1472" s="5" t="n"/>
      <c r="I1472" s="17" t="n"/>
      <c r="J1472" s="5" t="n"/>
      <c r="K1472" s="19">
        <f>IF(A1472&amp;""="","",IFERROR(INDEX('الخدمات'!$B$6:$B$55,MATCH(E1472&amp;"",'الخدمات'!$A$6:$A$55,0)),"غير مسعّرة"))</f>
        <v/>
      </c>
      <c r="L1472" s="19">
        <f>IF(ISNUMBER(K1472),ROUND(N(F1472)*K1472,2),"")</f>
        <v/>
      </c>
      <c r="M1472" s="19">
        <f>IF(L1472="","",ROUND(L1472-N(I1472),2))</f>
        <v/>
      </c>
      <c r="N1472" s="18">
        <f>IF(OR(A1472&amp;""="",H1472="تم التسليم",NOT(ISNUMBER(G1472))),"",'الإعدادات'!$B$4-G1472)</f>
        <v/>
      </c>
      <c r="O1472" s="6">
        <f>IF(A1472&amp;""="","",IF(NOT(ISNUMBER(K1472)),"خدمة غير مسعّرة",IF(H1472="تم التسليم",IF(M1472&gt;0,"مسلّم وعليه متبقي",""),IF(N1472="","",IF(H1472="جاهز",IF(N1472&gt;='الإعدادات'!$B$5,"متأخر الاستلام",""),IF(N1472&gt;0,"متأخر الغسيل",""))))))</f>
        <v/>
      </c>
      <c r="P1472" s="18">
        <f>IF(O1472="متأخر الاستلام",COUNTIFS($O$6:$O$1505,"متأخر الاستلام",$N$6:$N$1505,"&gt;"&amp;N1472)+COUNTIFS($O$6:O1472,"متأخر الاستلام",$N$6:N1472,N1472),"")</f>
        <v/>
      </c>
    </row>
    <row r="1473">
      <c r="A1473" s="5" t="n"/>
      <c r="B1473" s="13" t="n"/>
      <c r="C1473" s="5" t="n"/>
      <c r="D1473" s="20" t="n"/>
      <c r="E1473" s="5" t="n"/>
      <c r="F1473" s="14" t="n"/>
      <c r="G1473" s="13" t="n"/>
      <c r="H1473" s="5" t="n"/>
      <c r="I1473" s="17" t="n"/>
      <c r="J1473" s="5" t="n"/>
      <c r="K1473" s="19">
        <f>IF(A1473&amp;""="","",IFERROR(INDEX('الخدمات'!$B$6:$B$55,MATCH(E1473&amp;"",'الخدمات'!$A$6:$A$55,0)),"غير مسعّرة"))</f>
        <v/>
      </c>
      <c r="L1473" s="19">
        <f>IF(ISNUMBER(K1473),ROUND(N(F1473)*K1473,2),"")</f>
        <v/>
      </c>
      <c r="M1473" s="19">
        <f>IF(L1473="","",ROUND(L1473-N(I1473),2))</f>
        <v/>
      </c>
      <c r="N1473" s="18">
        <f>IF(OR(A1473&amp;""="",H1473="تم التسليم",NOT(ISNUMBER(G1473))),"",'الإعدادات'!$B$4-G1473)</f>
        <v/>
      </c>
      <c r="O1473" s="6">
        <f>IF(A1473&amp;""="","",IF(NOT(ISNUMBER(K1473)),"خدمة غير مسعّرة",IF(H1473="تم التسليم",IF(M1473&gt;0,"مسلّم وعليه متبقي",""),IF(N1473="","",IF(H1473="جاهز",IF(N1473&gt;='الإعدادات'!$B$5,"متأخر الاستلام",""),IF(N1473&gt;0,"متأخر الغسيل",""))))))</f>
        <v/>
      </c>
      <c r="P1473" s="18">
        <f>IF(O1473="متأخر الاستلام",COUNTIFS($O$6:$O$1505,"متأخر الاستلام",$N$6:$N$1505,"&gt;"&amp;N1473)+COUNTIFS($O$6:O1473,"متأخر الاستلام",$N$6:N1473,N1473),"")</f>
        <v/>
      </c>
    </row>
    <row r="1474">
      <c r="A1474" s="5" t="n"/>
      <c r="B1474" s="13" t="n"/>
      <c r="C1474" s="5" t="n"/>
      <c r="D1474" s="20" t="n"/>
      <c r="E1474" s="5" t="n"/>
      <c r="F1474" s="14" t="n"/>
      <c r="G1474" s="13" t="n"/>
      <c r="H1474" s="5" t="n"/>
      <c r="I1474" s="17" t="n"/>
      <c r="J1474" s="5" t="n"/>
      <c r="K1474" s="19">
        <f>IF(A1474&amp;""="","",IFERROR(INDEX('الخدمات'!$B$6:$B$55,MATCH(E1474&amp;"",'الخدمات'!$A$6:$A$55,0)),"غير مسعّرة"))</f>
        <v/>
      </c>
      <c r="L1474" s="19">
        <f>IF(ISNUMBER(K1474),ROUND(N(F1474)*K1474,2),"")</f>
        <v/>
      </c>
      <c r="M1474" s="19">
        <f>IF(L1474="","",ROUND(L1474-N(I1474),2))</f>
        <v/>
      </c>
      <c r="N1474" s="18">
        <f>IF(OR(A1474&amp;""="",H1474="تم التسليم",NOT(ISNUMBER(G1474))),"",'الإعدادات'!$B$4-G1474)</f>
        <v/>
      </c>
      <c r="O1474" s="6">
        <f>IF(A1474&amp;""="","",IF(NOT(ISNUMBER(K1474)),"خدمة غير مسعّرة",IF(H1474="تم التسليم",IF(M1474&gt;0,"مسلّم وعليه متبقي",""),IF(N1474="","",IF(H1474="جاهز",IF(N1474&gt;='الإعدادات'!$B$5,"متأخر الاستلام",""),IF(N1474&gt;0,"متأخر الغسيل",""))))))</f>
        <v/>
      </c>
      <c r="P1474" s="18">
        <f>IF(O1474="متأخر الاستلام",COUNTIFS($O$6:$O$1505,"متأخر الاستلام",$N$6:$N$1505,"&gt;"&amp;N1474)+COUNTIFS($O$6:O1474,"متأخر الاستلام",$N$6:N1474,N1474),"")</f>
        <v/>
      </c>
    </row>
    <row r="1475">
      <c r="A1475" s="5" t="n"/>
      <c r="B1475" s="13" t="n"/>
      <c r="C1475" s="5" t="n"/>
      <c r="D1475" s="20" t="n"/>
      <c r="E1475" s="5" t="n"/>
      <c r="F1475" s="14" t="n"/>
      <c r="G1475" s="13" t="n"/>
      <c r="H1475" s="5" t="n"/>
      <c r="I1475" s="17" t="n"/>
      <c r="J1475" s="5" t="n"/>
      <c r="K1475" s="19">
        <f>IF(A1475&amp;""="","",IFERROR(INDEX('الخدمات'!$B$6:$B$55,MATCH(E1475&amp;"",'الخدمات'!$A$6:$A$55,0)),"غير مسعّرة"))</f>
        <v/>
      </c>
      <c r="L1475" s="19">
        <f>IF(ISNUMBER(K1475),ROUND(N(F1475)*K1475,2),"")</f>
        <v/>
      </c>
      <c r="M1475" s="19">
        <f>IF(L1475="","",ROUND(L1475-N(I1475),2))</f>
        <v/>
      </c>
      <c r="N1475" s="18">
        <f>IF(OR(A1475&amp;""="",H1475="تم التسليم",NOT(ISNUMBER(G1475))),"",'الإعدادات'!$B$4-G1475)</f>
        <v/>
      </c>
      <c r="O1475" s="6">
        <f>IF(A1475&amp;""="","",IF(NOT(ISNUMBER(K1475)),"خدمة غير مسعّرة",IF(H1475="تم التسليم",IF(M1475&gt;0,"مسلّم وعليه متبقي",""),IF(N1475="","",IF(H1475="جاهز",IF(N1475&gt;='الإعدادات'!$B$5,"متأخر الاستلام",""),IF(N1475&gt;0,"متأخر الغسيل",""))))))</f>
        <v/>
      </c>
      <c r="P1475" s="18">
        <f>IF(O1475="متأخر الاستلام",COUNTIFS($O$6:$O$1505,"متأخر الاستلام",$N$6:$N$1505,"&gt;"&amp;N1475)+COUNTIFS($O$6:O1475,"متأخر الاستلام",$N$6:N1475,N1475),"")</f>
        <v/>
      </c>
    </row>
    <row r="1476">
      <c r="A1476" s="5" t="n"/>
      <c r="B1476" s="13" t="n"/>
      <c r="C1476" s="5" t="n"/>
      <c r="D1476" s="20" t="n"/>
      <c r="E1476" s="5" t="n"/>
      <c r="F1476" s="14" t="n"/>
      <c r="G1476" s="13" t="n"/>
      <c r="H1476" s="5" t="n"/>
      <c r="I1476" s="17" t="n"/>
      <c r="J1476" s="5" t="n"/>
      <c r="K1476" s="19">
        <f>IF(A1476&amp;""="","",IFERROR(INDEX('الخدمات'!$B$6:$B$55,MATCH(E1476&amp;"",'الخدمات'!$A$6:$A$55,0)),"غير مسعّرة"))</f>
        <v/>
      </c>
      <c r="L1476" s="19">
        <f>IF(ISNUMBER(K1476),ROUND(N(F1476)*K1476,2),"")</f>
        <v/>
      </c>
      <c r="M1476" s="19">
        <f>IF(L1476="","",ROUND(L1476-N(I1476),2))</f>
        <v/>
      </c>
      <c r="N1476" s="18">
        <f>IF(OR(A1476&amp;""="",H1476="تم التسليم",NOT(ISNUMBER(G1476))),"",'الإعدادات'!$B$4-G1476)</f>
        <v/>
      </c>
      <c r="O1476" s="6">
        <f>IF(A1476&amp;""="","",IF(NOT(ISNUMBER(K1476)),"خدمة غير مسعّرة",IF(H1476="تم التسليم",IF(M1476&gt;0,"مسلّم وعليه متبقي",""),IF(N1476="","",IF(H1476="جاهز",IF(N1476&gt;='الإعدادات'!$B$5,"متأخر الاستلام",""),IF(N1476&gt;0,"متأخر الغسيل",""))))))</f>
        <v/>
      </c>
      <c r="P1476" s="18">
        <f>IF(O1476="متأخر الاستلام",COUNTIFS($O$6:$O$1505,"متأخر الاستلام",$N$6:$N$1505,"&gt;"&amp;N1476)+COUNTIFS($O$6:O1476,"متأخر الاستلام",$N$6:N1476,N1476),"")</f>
        <v/>
      </c>
    </row>
    <row r="1477">
      <c r="A1477" s="5" t="n"/>
      <c r="B1477" s="13" t="n"/>
      <c r="C1477" s="5" t="n"/>
      <c r="D1477" s="20" t="n"/>
      <c r="E1477" s="5" t="n"/>
      <c r="F1477" s="14" t="n"/>
      <c r="G1477" s="13" t="n"/>
      <c r="H1477" s="5" t="n"/>
      <c r="I1477" s="17" t="n"/>
      <c r="J1477" s="5" t="n"/>
      <c r="K1477" s="19">
        <f>IF(A1477&amp;""="","",IFERROR(INDEX('الخدمات'!$B$6:$B$55,MATCH(E1477&amp;"",'الخدمات'!$A$6:$A$55,0)),"غير مسعّرة"))</f>
        <v/>
      </c>
      <c r="L1477" s="19">
        <f>IF(ISNUMBER(K1477),ROUND(N(F1477)*K1477,2),"")</f>
        <v/>
      </c>
      <c r="M1477" s="19">
        <f>IF(L1477="","",ROUND(L1477-N(I1477),2))</f>
        <v/>
      </c>
      <c r="N1477" s="18">
        <f>IF(OR(A1477&amp;""="",H1477="تم التسليم",NOT(ISNUMBER(G1477))),"",'الإعدادات'!$B$4-G1477)</f>
        <v/>
      </c>
      <c r="O1477" s="6">
        <f>IF(A1477&amp;""="","",IF(NOT(ISNUMBER(K1477)),"خدمة غير مسعّرة",IF(H1477="تم التسليم",IF(M1477&gt;0,"مسلّم وعليه متبقي",""),IF(N1477="","",IF(H1477="جاهز",IF(N1477&gt;='الإعدادات'!$B$5,"متأخر الاستلام",""),IF(N1477&gt;0,"متأخر الغسيل",""))))))</f>
        <v/>
      </c>
      <c r="P1477" s="18">
        <f>IF(O1477="متأخر الاستلام",COUNTIFS($O$6:$O$1505,"متأخر الاستلام",$N$6:$N$1505,"&gt;"&amp;N1477)+COUNTIFS($O$6:O1477,"متأخر الاستلام",$N$6:N1477,N1477),"")</f>
        <v/>
      </c>
    </row>
    <row r="1478">
      <c r="A1478" s="5" t="n"/>
      <c r="B1478" s="13" t="n"/>
      <c r="C1478" s="5" t="n"/>
      <c r="D1478" s="20" t="n"/>
      <c r="E1478" s="5" t="n"/>
      <c r="F1478" s="14" t="n"/>
      <c r="G1478" s="13" t="n"/>
      <c r="H1478" s="5" t="n"/>
      <c r="I1478" s="17" t="n"/>
      <c r="J1478" s="5" t="n"/>
      <c r="K1478" s="19">
        <f>IF(A1478&amp;""="","",IFERROR(INDEX('الخدمات'!$B$6:$B$55,MATCH(E1478&amp;"",'الخدمات'!$A$6:$A$55,0)),"غير مسعّرة"))</f>
        <v/>
      </c>
      <c r="L1478" s="19">
        <f>IF(ISNUMBER(K1478),ROUND(N(F1478)*K1478,2),"")</f>
        <v/>
      </c>
      <c r="M1478" s="19">
        <f>IF(L1478="","",ROUND(L1478-N(I1478),2))</f>
        <v/>
      </c>
      <c r="N1478" s="18">
        <f>IF(OR(A1478&amp;""="",H1478="تم التسليم",NOT(ISNUMBER(G1478))),"",'الإعدادات'!$B$4-G1478)</f>
        <v/>
      </c>
      <c r="O1478" s="6">
        <f>IF(A1478&amp;""="","",IF(NOT(ISNUMBER(K1478)),"خدمة غير مسعّرة",IF(H1478="تم التسليم",IF(M1478&gt;0,"مسلّم وعليه متبقي",""),IF(N1478="","",IF(H1478="جاهز",IF(N1478&gt;='الإعدادات'!$B$5,"متأخر الاستلام",""),IF(N1478&gt;0,"متأخر الغسيل",""))))))</f>
        <v/>
      </c>
      <c r="P1478" s="18">
        <f>IF(O1478="متأخر الاستلام",COUNTIFS($O$6:$O$1505,"متأخر الاستلام",$N$6:$N$1505,"&gt;"&amp;N1478)+COUNTIFS($O$6:O1478,"متأخر الاستلام",$N$6:N1478,N1478),"")</f>
        <v/>
      </c>
    </row>
    <row r="1479">
      <c r="A1479" s="5" t="n"/>
      <c r="B1479" s="13" t="n"/>
      <c r="C1479" s="5" t="n"/>
      <c r="D1479" s="20" t="n"/>
      <c r="E1479" s="5" t="n"/>
      <c r="F1479" s="14" t="n"/>
      <c r="G1479" s="13" t="n"/>
      <c r="H1479" s="5" t="n"/>
      <c r="I1479" s="17" t="n"/>
      <c r="J1479" s="5" t="n"/>
      <c r="K1479" s="19">
        <f>IF(A1479&amp;""="","",IFERROR(INDEX('الخدمات'!$B$6:$B$55,MATCH(E1479&amp;"",'الخدمات'!$A$6:$A$55,0)),"غير مسعّرة"))</f>
        <v/>
      </c>
      <c r="L1479" s="19">
        <f>IF(ISNUMBER(K1479),ROUND(N(F1479)*K1479,2),"")</f>
        <v/>
      </c>
      <c r="M1479" s="19">
        <f>IF(L1479="","",ROUND(L1479-N(I1479),2))</f>
        <v/>
      </c>
      <c r="N1479" s="18">
        <f>IF(OR(A1479&amp;""="",H1479="تم التسليم",NOT(ISNUMBER(G1479))),"",'الإعدادات'!$B$4-G1479)</f>
        <v/>
      </c>
      <c r="O1479" s="6">
        <f>IF(A1479&amp;""="","",IF(NOT(ISNUMBER(K1479)),"خدمة غير مسعّرة",IF(H1479="تم التسليم",IF(M1479&gt;0,"مسلّم وعليه متبقي",""),IF(N1479="","",IF(H1479="جاهز",IF(N1479&gt;='الإعدادات'!$B$5,"متأخر الاستلام",""),IF(N1479&gt;0,"متأخر الغسيل",""))))))</f>
        <v/>
      </c>
      <c r="P1479" s="18">
        <f>IF(O1479="متأخر الاستلام",COUNTIFS($O$6:$O$1505,"متأخر الاستلام",$N$6:$N$1505,"&gt;"&amp;N1479)+COUNTIFS($O$6:O1479,"متأخر الاستلام",$N$6:N1479,N1479),"")</f>
        <v/>
      </c>
    </row>
    <row r="1480">
      <c r="A1480" s="5" t="n"/>
      <c r="B1480" s="13" t="n"/>
      <c r="C1480" s="5" t="n"/>
      <c r="D1480" s="20" t="n"/>
      <c r="E1480" s="5" t="n"/>
      <c r="F1480" s="14" t="n"/>
      <c r="G1480" s="13" t="n"/>
      <c r="H1480" s="5" t="n"/>
      <c r="I1480" s="17" t="n"/>
      <c r="J1480" s="5" t="n"/>
      <c r="K1480" s="19">
        <f>IF(A1480&amp;""="","",IFERROR(INDEX('الخدمات'!$B$6:$B$55,MATCH(E1480&amp;"",'الخدمات'!$A$6:$A$55,0)),"غير مسعّرة"))</f>
        <v/>
      </c>
      <c r="L1480" s="19">
        <f>IF(ISNUMBER(K1480),ROUND(N(F1480)*K1480,2),"")</f>
        <v/>
      </c>
      <c r="M1480" s="19">
        <f>IF(L1480="","",ROUND(L1480-N(I1480),2))</f>
        <v/>
      </c>
      <c r="N1480" s="18">
        <f>IF(OR(A1480&amp;""="",H1480="تم التسليم",NOT(ISNUMBER(G1480))),"",'الإعدادات'!$B$4-G1480)</f>
        <v/>
      </c>
      <c r="O1480" s="6">
        <f>IF(A1480&amp;""="","",IF(NOT(ISNUMBER(K1480)),"خدمة غير مسعّرة",IF(H1480="تم التسليم",IF(M1480&gt;0,"مسلّم وعليه متبقي",""),IF(N1480="","",IF(H1480="جاهز",IF(N1480&gt;='الإعدادات'!$B$5,"متأخر الاستلام",""),IF(N1480&gt;0,"متأخر الغسيل",""))))))</f>
        <v/>
      </c>
      <c r="P1480" s="18">
        <f>IF(O1480="متأخر الاستلام",COUNTIFS($O$6:$O$1505,"متأخر الاستلام",$N$6:$N$1505,"&gt;"&amp;N1480)+COUNTIFS($O$6:O1480,"متأخر الاستلام",$N$6:N1480,N1480),"")</f>
        <v/>
      </c>
    </row>
    <row r="1481">
      <c r="A1481" s="5" t="n"/>
      <c r="B1481" s="13" t="n"/>
      <c r="C1481" s="5" t="n"/>
      <c r="D1481" s="20" t="n"/>
      <c r="E1481" s="5" t="n"/>
      <c r="F1481" s="14" t="n"/>
      <c r="G1481" s="13" t="n"/>
      <c r="H1481" s="5" t="n"/>
      <c r="I1481" s="17" t="n"/>
      <c r="J1481" s="5" t="n"/>
      <c r="K1481" s="19">
        <f>IF(A1481&amp;""="","",IFERROR(INDEX('الخدمات'!$B$6:$B$55,MATCH(E1481&amp;"",'الخدمات'!$A$6:$A$55,0)),"غير مسعّرة"))</f>
        <v/>
      </c>
      <c r="L1481" s="19">
        <f>IF(ISNUMBER(K1481),ROUND(N(F1481)*K1481,2),"")</f>
        <v/>
      </c>
      <c r="M1481" s="19">
        <f>IF(L1481="","",ROUND(L1481-N(I1481),2))</f>
        <v/>
      </c>
      <c r="N1481" s="18">
        <f>IF(OR(A1481&amp;""="",H1481="تم التسليم",NOT(ISNUMBER(G1481))),"",'الإعدادات'!$B$4-G1481)</f>
        <v/>
      </c>
      <c r="O1481" s="6">
        <f>IF(A1481&amp;""="","",IF(NOT(ISNUMBER(K1481)),"خدمة غير مسعّرة",IF(H1481="تم التسليم",IF(M1481&gt;0,"مسلّم وعليه متبقي",""),IF(N1481="","",IF(H1481="جاهز",IF(N1481&gt;='الإعدادات'!$B$5,"متأخر الاستلام",""),IF(N1481&gt;0,"متأخر الغسيل",""))))))</f>
        <v/>
      </c>
      <c r="P1481" s="18">
        <f>IF(O1481="متأخر الاستلام",COUNTIFS($O$6:$O$1505,"متأخر الاستلام",$N$6:$N$1505,"&gt;"&amp;N1481)+COUNTIFS($O$6:O1481,"متأخر الاستلام",$N$6:N1481,N1481),"")</f>
        <v/>
      </c>
    </row>
    <row r="1482">
      <c r="A1482" s="5" t="n"/>
      <c r="B1482" s="13" t="n"/>
      <c r="C1482" s="5" t="n"/>
      <c r="D1482" s="20" t="n"/>
      <c r="E1482" s="5" t="n"/>
      <c r="F1482" s="14" t="n"/>
      <c r="G1482" s="13" t="n"/>
      <c r="H1482" s="5" t="n"/>
      <c r="I1482" s="17" t="n"/>
      <c r="J1482" s="5" t="n"/>
      <c r="K1482" s="19">
        <f>IF(A1482&amp;""="","",IFERROR(INDEX('الخدمات'!$B$6:$B$55,MATCH(E1482&amp;"",'الخدمات'!$A$6:$A$55,0)),"غير مسعّرة"))</f>
        <v/>
      </c>
      <c r="L1482" s="19">
        <f>IF(ISNUMBER(K1482),ROUND(N(F1482)*K1482,2),"")</f>
        <v/>
      </c>
      <c r="M1482" s="19">
        <f>IF(L1482="","",ROUND(L1482-N(I1482),2))</f>
        <v/>
      </c>
      <c r="N1482" s="18">
        <f>IF(OR(A1482&amp;""="",H1482="تم التسليم",NOT(ISNUMBER(G1482))),"",'الإعدادات'!$B$4-G1482)</f>
        <v/>
      </c>
      <c r="O1482" s="6">
        <f>IF(A1482&amp;""="","",IF(NOT(ISNUMBER(K1482)),"خدمة غير مسعّرة",IF(H1482="تم التسليم",IF(M1482&gt;0,"مسلّم وعليه متبقي",""),IF(N1482="","",IF(H1482="جاهز",IF(N1482&gt;='الإعدادات'!$B$5,"متأخر الاستلام",""),IF(N1482&gt;0,"متأخر الغسيل",""))))))</f>
        <v/>
      </c>
      <c r="P1482" s="18">
        <f>IF(O1482="متأخر الاستلام",COUNTIFS($O$6:$O$1505,"متأخر الاستلام",$N$6:$N$1505,"&gt;"&amp;N1482)+COUNTIFS($O$6:O1482,"متأخر الاستلام",$N$6:N1482,N1482),"")</f>
        <v/>
      </c>
    </row>
    <row r="1483">
      <c r="A1483" s="5" t="n"/>
      <c r="B1483" s="13" t="n"/>
      <c r="C1483" s="5" t="n"/>
      <c r="D1483" s="20" t="n"/>
      <c r="E1483" s="5" t="n"/>
      <c r="F1483" s="14" t="n"/>
      <c r="G1483" s="13" t="n"/>
      <c r="H1483" s="5" t="n"/>
      <c r="I1483" s="17" t="n"/>
      <c r="J1483" s="5" t="n"/>
      <c r="K1483" s="19">
        <f>IF(A1483&amp;""="","",IFERROR(INDEX('الخدمات'!$B$6:$B$55,MATCH(E1483&amp;"",'الخدمات'!$A$6:$A$55,0)),"غير مسعّرة"))</f>
        <v/>
      </c>
      <c r="L1483" s="19">
        <f>IF(ISNUMBER(K1483),ROUND(N(F1483)*K1483,2),"")</f>
        <v/>
      </c>
      <c r="M1483" s="19">
        <f>IF(L1483="","",ROUND(L1483-N(I1483),2))</f>
        <v/>
      </c>
      <c r="N1483" s="18">
        <f>IF(OR(A1483&amp;""="",H1483="تم التسليم",NOT(ISNUMBER(G1483))),"",'الإعدادات'!$B$4-G1483)</f>
        <v/>
      </c>
      <c r="O1483" s="6">
        <f>IF(A1483&amp;""="","",IF(NOT(ISNUMBER(K1483)),"خدمة غير مسعّرة",IF(H1483="تم التسليم",IF(M1483&gt;0,"مسلّم وعليه متبقي",""),IF(N1483="","",IF(H1483="جاهز",IF(N1483&gt;='الإعدادات'!$B$5,"متأخر الاستلام",""),IF(N1483&gt;0,"متأخر الغسيل",""))))))</f>
        <v/>
      </c>
      <c r="P1483" s="18">
        <f>IF(O1483="متأخر الاستلام",COUNTIFS($O$6:$O$1505,"متأخر الاستلام",$N$6:$N$1505,"&gt;"&amp;N1483)+COUNTIFS($O$6:O1483,"متأخر الاستلام",$N$6:N1483,N1483),"")</f>
        <v/>
      </c>
    </row>
    <row r="1484">
      <c r="A1484" s="5" t="n"/>
      <c r="B1484" s="13" t="n"/>
      <c r="C1484" s="5" t="n"/>
      <c r="D1484" s="20" t="n"/>
      <c r="E1484" s="5" t="n"/>
      <c r="F1484" s="14" t="n"/>
      <c r="G1484" s="13" t="n"/>
      <c r="H1484" s="5" t="n"/>
      <c r="I1484" s="17" t="n"/>
      <c r="J1484" s="5" t="n"/>
      <c r="K1484" s="19">
        <f>IF(A1484&amp;""="","",IFERROR(INDEX('الخدمات'!$B$6:$B$55,MATCH(E1484&amp;"",'الخدمات'!$A$6:$A$55,0)),"غير مسعّرة"))</f>
        <v/>
      </c>
      <c r="L1484" s="19">
        <f>IF(ISNUMBER(K1484),ROUND(N(F1484)*K1484,2),"")</f>
        <v/>
      </c>
      <c r="M1484" s="19">
        <f>IF(L1484="","",ROUND(L1484-N(I1484),2))</f>
        <v/>
      </c>
      <c r="N1484" s="18">
        <f>IF(OR(A1484&amp;""="",H1484="تم التسليم",NOT(ISNUMBER(G1484))),"",'الإعدادات'!$B$4-G1484)</f>
        <v/>
      </c>
      <c r="O1484" s="6">
        <f>IF(A1484&amp;""="","",IF(NOT(ISNUMBER(K1484)),"خدمة غير مسعّرة",IF(H1484="تم التسليم",IF(M1484&gt;0,"مسلّم وعليه متبقي",""),IF(N1484="","",IF(H1484="جاهز",IF(N1484&gt;='الإعدادات'!$B$5,"متأخر الاستلام",""),IF(N1484&gt;0,"متأخر الغسيل",""))))))</f>
        <v/>
      </c>
      <c r="P1484" s="18">
        <f>IF(O1484="متأخر الاستلام",COUNTIFS($O$6:$O$1505,"متأخر الاستلام",$N$6:$N$1505,"&gt;"&amp;N1484)+COUNTIFS($O$6:O1484,"متأخر الاستلام",$N$6:N1484,N1484),"")</f>
        <v/>
      </c>
    </row>
    <row r="1485">
      <c r="A1485" s="5" t="n"/>
      <c r="B1485" s="13" t="n"/>
      <c r="C1485" s="5" t="n"/>
      <c r="D1485" s="20" t="n"/>
      <c r="E1485" s="5" t="n"/>
      <c r="F1485" s="14" t="n"/>
      <c r="G1485" s="13" t="n"/>
      <c r="H1485" s="5" t="n"/>
      <c r="I1485" s="17" t="n"/>
      <c r="J1485" s="5" t="n"/>
      <c r="K1485" s="19">
        <f>IF(A1485&amp;""="","",IFERROR(INDEX('الخدمات'!$B$6:$B$55,MATCH(E1485&amp;"",'الخدمات'!$A$6:$A$55,0)),"غير مسعّرة"))</f>
        <v/>
      </c>
      <c r="L1485" s="19">
        <f>IF(ISNUMBER(K1485),ROUND(N(F1485)*K1485,2),"")</f>
        <v/>
      </c>
      <c r="M1485" s="19">
        <f>IF(L1485="","",ROUND(L1485-N(I1485),2))</f>
        <v/>
      </c>
      <c r="N1485" s="18">
        <f>IF(OR(A1485&amp;""="",H1485="تم التسليم",NOT(ISNUMBER(G1485))),"",'الإعدادات'!$B$4-G1485)</f>
        <v/>
      </c>
      <c r="O1485" s="6">
        <f>IF(A1485&amp;""="","",IF(NOT(ISNUMBER(K1485)),"خدمة غير مسعّرة",IF(H1485="تم التسليم",IF(M1485&gt;0,"مسلّم وعليه متبقي",""),IF(N1485="","",IF(H1485="جاهز",IF(N1485&gt;='الإعدادات'!$B$5,"متأخر الاستلام",""),IF(N1485&gt;0,"متأخر الغسيل",""))))))</f>
        <v/>
      </c>
      <c r="P1485" s="18">
        <f>IF(O1485="متأخر الاستلام",COUNTIFS($O$6:$O$1505,"متأخر الاستلام",$N$6:$N$1505,"&gt;"&amp;N1485)+COUNTIFS($O$6:O1485,"متأخر الاستلام",$N$6:N1485,N1485),"")</f>
        <v/>
      </c>
    </row>
    <row r="1486">
      <c r="A1486" s="5" t="n"/>
      <c r="B1486" s="13" t="n"/>
      <c r="C1486" s="5" t="n"/>
      <c r="D1486" s="20" t="n"/>
      <c r="E1486" s="5" t="n"/>
      <c r="F1486" s="14" t="n"/>
      <c r="G1486" s="13" t="n"/>
      <c r="H1486" s="5" t="n"/>
      <c r="I1486" s="17" t="n"/>
      <c r="J1486" s="5" t="n"/>
      <c r="K1486" s="19">
        <f>IF(A1486&amp;""="","",IFERROR(INDEX('الخدمات'!$B$6:$B$55,MATCH(E1486&amp;"",'الخدمات'!$A$6:$A$55,0)),"غير مسعّرة"))</f>
        <v/>
      </c>
      <c r="L1486" s="19">
        <f>IF(ISNUMBER(K1486),ROUND(N(F1486)*K1486,2),"")</f>
        <v/>
      </c>
      <c r="M1486" s="19">
        <f>IF(L1486="","",ROUND(L1486-N(I1486),2))</f>
        <v/>
      </c>
      <c r="N1486" s="18">
        <f>IF(OR(A1486&amp;""="",H1486="تم التسليم",NOT(ISNUMBER(G1486))),"",'الإعدادات'!$B$4-G1486)</f>
        <v/>
      </c>
      <c r="O1486" s="6">
        <f>IF(A1486&amp;""="","",IF(NOT(ISNUMBER(K1486)),"خدمة غير مسعّرة",IF(H1486="تم التسليم",IF(M1486&gt;0,"مسلّم وعليه متبقي",""),IF(N1486="","",IF(H1486="جاهز",IF(N1486&gt;='الإعدادات'!$B$5,"متأخر الاستلام",""),IF(N1486&gt;0,"متأخر الغسيل",""))))))</f>
        <v/>
      </c>
      <c r="P1486" s="18">
        <f>IF(O1486="متأخر الاستلام",COUNTIFS($O$6:$O$1505,"متأخر الاستلام",$N$6:$N$1505,"&gt;"&amp;N1486)+COUNTIFS($O$6:O1486,"متأخر الاستلام",$N$6:N1486,N1486),"")</f>
        <v/>
      </c>
    </row>
    <row r="1487">
      <c r="A1487" s="5" t="n"/>
      <c r="B1487" s="13" t="n"/>
      <c r="C1487" s="5" t="n"/>
      <c r="D1487" s="20" t="n"/>
      <c r="E1487" s="5" t="n"/>
      <c r="F1487" s="14" t="n"/>
      <c r="G1487" s="13" t="n"/>
      <c r="H1487" s="5" t="n"/>
      <c r="I1487" s="17" t="n"/>
      <c r="J1487" s="5" t="n"/>
      <c r="K1487" s="19">
        <f>IF(A1487&amp;""="","",IFERROR(INDEX('الخدمات'!$B$6:$B$55,MATCH(E1487&amp;"",'الخدمات'!$A$6:$A$55,0)),"غير مسعّرة"))</f>
        <v/>
      </c>
      <c r="L1487" s="19">
        <f>IF(ISNUMBER(K1487),ROUND(N(F1487)*K1487,2),"")</f>
        <v/>
      </c>
      <c r="M1487" s="19">
        <f>IF(L1487="","",ROUND(L1487-N(I1487),2))</f>
        <v/>
      </c>
      <c r="N1487" s="18">
        <f>IF(OR(A1487&amp;""="",H1487="تم التسليم",NOT(ISNUMBER(G1487))),"",'الإعدادات'!$B$4-G1487)</f>
        <v/>
      </c>
      <c r="O1487" s="6">
        <f>IF(A1487&amp;""="","",IF(NOT(ISNUMBER(K1487)),"خدمة غير مسعّرة",IF(H1487="تم التسليم",IF(M1487&gt;0,"مسلّم وعليه متبقي",""),IF(N1487="","",IF(H1487="جاهز",IF(N1487&gt;='الإعدادات'!$B$5,"متأخر الاستلام",""),IF(N1487&gt;0,"متأخر الغسيل",""))))))</f>
        <v/>
      </c>
      <c r="P1487" s="18">
        <f>IF(O1487="متأخر الاستلام",COUNTIFS($O$6:$O$1505,"متأخر الاستلام",$N$6:$N$1505,"&gt;"&amp;N1487)+COUNTIFS($O$6:O1487,"متأخر الاستلام",$N$6:N1487,N1487),"")</f>
        <v/>
      </c>
    </row>
    <row r="1488">
      <c r="A1488" s="5" t="n"/>
      <c r="B1488" s="13" t="n"/>
      <c r="C1488" s="5" t="n"/>
      <c r="D1488" s="20" t="n"/>
      <c r="E1488" s="5" t="n"/>
      <c r="F1488" s="14" t="n"/>
      <c r="G1488" s="13" t="n"/>
      <c r="H1488" s="5" t="n"/>
      <c r="I1488" s="17" t="n"/>
      <c r="J1488" s="5" t="n"/>
      <c r="K1488" s="19">
        <f>IF(A1488&amp;""="","",IFERROR(INDEX('الخدمات'!$B$6:$B$55,MATCH(E1488&amp;"",'الخدمات'!$A$6:$A$55,0)),"غير مسعّرة"))</f>
        <v/>
      </c>
      <c r="L1488" s="19">
        <f>IF(ISNUMBER(K1488),ROUND(N(F1488)*K1488,2),"")</f>
        <v/>
      </c>
      <c r="M1488" s="19">
        <f>IF(L1488="","",ROUND(L1488-N(I1488),2))</f>
        <v/>
      </c>
      <c r="N1488" s="18">
        <f>IF(OR(A1488&amp;""="",H1488="تم التسليم",NOT(ISNUMBER(G1488))),"",'الإعدادات'!$B$4-G1488)</f>
        <v/>
      </c>
      <c r="O1488" s="6">
        <f>IF(A1488&amp;""="","",IF(NOT(ISNUMBER(K1488)),"خدمة غير مسعّرة",IF(H1488="تم التسليم",IF(M1488&gt;0,"مسلّم وعليه متبقي",""),IF(N1488="","",IF(H1488="جاهز",IF(N1488&gt;='الإعدادات'!$B$5,"متأخر الاستلام",""),IF(N1488&gt;0,"متأخر الغسيل",""))))))</f>
        <v/>
      </c>
      <c r="P1488" s="18">
        <f>IF(O1488="متأخر الاستلام",COUNTIFS($O$6:$O$1505,"متأخر الاستلام",$N$6:$N$1505,"&gt;"&amp;N1488)+COUNTIFS($O$6:O1488,"متأخر الاستلام",$N$6:N1488,N1488),"")</f>
        <v/>
      </c>
    </row>
    <row r="1489">
      <c r="A1489" s="5" t="n"/>
      <c r="B1489" s="13" t="n"/>
      <c r="C1489" s="5" t="n"/>
      <c r="D1489" s="20" t="n"/>
      <c r="E1489" s="5" t="n"/>
      <c r="F1489" s="14" t="n"/>
      <c r="G1489" s="13" t="n"/>
      <c r="H1489" s="5" t="n"/>
      <c r="I1489" s="17" t="n"/>
      <c r="J1489" s="5" t="n"/>
      <c r="K1489" s="19">
        <f>IF(A1489&amp;""="","",IFERROR(INDEX('الخدمات'!$B$6:$B$55,MATCH(E1489&amp;"",'الخدمات'!$A$6:$A$55,0)),"غير مسعّرة"))</f>
        <v/>
      </c>
      <c r="L1489" s="19">
        <f>IF(ISNUMBER(K1489),ROUND(N(F1489)*K1489,2),"")</f>
        <v/>
      </c>
      <c r="M1489" s="19">
        <f>IF(L1489="","",ROUND(L1489-N(I1489),2))</f>
        <v/>
      </c>
      <c r="N1489" s="18">
        <f>IF(OR(A1489&amp;""="",H1489="تم التسليم",NOT(ISNUMBER(G1489))),"",'الإعدادات'!$B$4-G1489)</f>
        <v/>
      </c>
      <c r="O1489" s="6">
        <f>IF(A1489&amp;""="","",IF(NOT(ISNUMBER(K1489)),"خدمة غير مسعّرة",IF(H1489="تم التسليم",IF(M1489&gt;0,"مسلّم وعليه متبقي",""),IF(N1489="","",IF(H1489="جاهز",IF(N1489&gt;='الإعدادات'!$B$5,"متأخر الاستلام",""),IF(N1489&gt;0,"متأخر الغسيل",""))))))</f>
        <v/>
      </c>
      <c r="P1489" s="18">
        <f>IF(O1489="متأخر الاستلام",COUNTIFS($O$6:$O$1505,"متأخر الاستلام",$N$6:$N$1505,"&gt;"&amp;N1489)+COUNTIFS($O$6:O1489,"متأخر الاستلام",$N$6:N1489,N1489),"")</f>
        <v/>
      </c>
    </row>
    <row r="1490">
      <c r="A1490" s="5" t="n"/>
      <c r="B1490" s="13" t="n"/>
      <c r="C1490" s="5" t="n"/>
      <c r="D1490" s="20" t="n"/>
      <c r="E1490" s="5" t="n"/>
      <c r="F1490" s="14" t="n"/>
      <c r="G1490" s="13" t="n"/>
      <c r="H1490" s="5" t="n"/>
      <c r="I1490" s="17" t="n"/>
      <c r="J1490" s="5" t="n"/>
      <c r="K1490" s="19">
        <f>IF(A1490&amp;""="","",IFERROR(INDEX('الخدمات'!$B$6:$B$55,MATCH(E1490&amp;"",'الخدمات'!$A$6:$A$55,0)),"غير مسعّرة"))</f>
        <v/>
      </c>
      <c r="L1490" s="19">
        <f>IF(ISNUMBER(K1490),ROUND(N(F1490)*K1490,2),"")</f>
        <v/>
      </c>
      <c r="M1490" s="19">
        <f>IF(L1490="","",ROUND(L1490-N(I1490),2))</f>
        <v/>
      </c>
      <c r="N1490" s="18">
        <f>IF(OR(A1490&amp;""="",H1490="تم التسليم",NOT(ISNUMBER(G1490))),"",'الإعدادات'!$B$4-G1490)</f>
        <v/>
      </c>
      <c r="O1490" s="6">
        <f>IF(A1490&amp;""="","",IF(NOT(ISNUMBER(K1490)),"خدمة غير مسعّرة",IF(H1490="تم التسليم",IF(M1490&gt;0,"مسلّم وعليه متبقي",""),IF(N1490="","",IF(H1490="جاهز",IF(N1490&gt;='الإعدادات'!$B$5,"متأخر الاستلام",""),IF(N1490&gt;0,"متأخر الغسيل",""))))))</f>
        <v/>
      </c>
      <c r="P1490" s="18">
        <f>IF(O1490="متأخر الاستلام",COUNTIFS($O$6:$O$1505,"متأخر الاستلام",$N$6:$N$1505,"&gt;"&amp;N1490)+COUNTIFS($O$6:O1490,"متأخر الاستلام",$N$6:N1490,N1490),"")</f>
        <v/>
      </c>
    </row>
    <row r="1491">
      <c r="A1491" s="5" t="n"/>
      <c r="B1491" s="13" t="n"/>
      <c r="C1491" s="5" t="n"/>
      <c r="D1491" s="20" t="n"/>
      <c r="E1491" s="5" t="n"/>
      <c r="F1491" s="14" t="n"/>
      <c r="G1491" s="13" t="n"/>
      <c r="H1491" s="5" t="n"/>
      <c r="I1491" s="17" t="n"/>
      <c r="J1491" s="5" t="n"/>
      <c r="K1491" s="19">
        <f>IF(A1491&amp;""="","",IFERROR(INDEX('الخدمات'!$B$6:$B$55,MATCH(E1491&amp;"",'الخدمات'!$A$6:$A$55,0)),"غير مسعّرة"))</f>
        <v/>
      </c>
      <c r="L1491" s="19">
        <f>IF(ISNUMBER(K1491),ROUND(N(F1491)*K1491,2),"")</f>
        <v/>
      </c>
      <c r="M1491" s="19">
        <f>IF(L1491="","",ROUND(L1491-N(I1491),2))</f>
        <v/>
      </c>
      <c r="N1491" s="18">
        <f>IF(OR(A1491&amp;""="",H1491="تم التسليم",NOT(ISNUMBER(G1491))),"",'الإعدادات'!$B$4-G1491)</f>
        <v/>
      </c>
      <c r="O1491" s="6">
        <f>IF(A1491&amp;""="","",IF(NOT(ISNUMBER(K1491)),"خدمة غير مسعّرة",IF(H1491="تم التسليم",IF(M1491&gt;0,"مسلّم وعليه متبقي",""),IF(N1491="","",IF(H1491="جاهز",IF(N1491&gt;='الإعدادات'!$B$5,"متأخر الاستلام",""),IF(N1491&gt;0,"متأخر الغسيل",""))))))</f>
        <v/>
      </c>
      <c r="P1491" s="18">
        <f>IF(O1491="متأخر الاستلام",COUNTIFS($O$6:$O$1505,"متأخر الاستلام",$N$6:$N$1505,"&gt;"&amp;N1491)+COUNTIFS($O$6:O1491,"متأخر الاستلام",$N$6:N1491,N1491),"")</f>
        <v/>
      </c>
    </row>
    <row r="1492">
      <c r="A1492" s="5" t="n"/>
      <c r="B1492" s="13" t="n"/>
      <c r="C1492" s="5" t="n"/>
      <c r="D1492" s="20" t="n"/>
      <c r="E1492" s="5" t="n"/>
      <c r="F1492" s="14" t="n"/>
      <c r="G1492" s="13" t="n"/>
      <c r="H1492" s="5" t="n"/>
      <c r="I1492" s="17" t="n"/>
      <c r="J1492" s="5" t="n"/>
      <c r="K1492" s="19">
        <f>IF(A1492&amp;""="","",IFERROR(INDEX('الخدمات'!$B$6:$B$55,MATCH(E1492&amp;"",'الخدمات'!$A$6:$A$55,0)),"غير مسعّرة"))</f>
        <v/>
      </c>
      <c r="L1492" s="19">
        <f>IF(ISNUMBER(K1492),ROUND(N(F1492)*K1492,2),"")</f>
        <v/>
      </c>
      <c r="M1492" s="19">
        <f>IF(L1492="","",ROUND(L1492-N(I1492),2))</f>
        <v/>
      </c>
      <c r="N1492" s="18">
        <f>IF(OR(A1492&amp;""="",H1492="تم التسليم",NOT(ISNUMBER(G1492))),"",'الإعدادات'!$B$4-G1492)</f>
        <v/>
      </c>
      <c r="O1492" s="6">
        <f>IF(A1492&amp;""="","",IF(NOT(ISNUMBER(K1492)),"خدمة غير مسعّرة",IF(H1492="تم التسليم",IF(M1492&gt;0,"مسلّم وعليه متبقي",""),IF(N1492="","",IF(H1492="جاهز",IF(N1492&gt;='الإعدادات'!$B$5,"متأخر الاستلام",""),IF(N1492&gt;0,"متأخر الغسيل",""))))))</f>
        <v/>
      </c>
      <c r="P1492" s="18">
        <f>IF(O1492="متأخر الاستلام",COUNTIFS($O$6:$O$1505,"متأخر الاستلام",$N$6:$N$1505,"&gt;"&amp;N1492)+COUNTIFS($O$6:O1492,"متأخر الاستلام",$N$6:N1492,N1492),"")</f>
        <v/>
      </c>
    </row>
    <row r="1493">
      <c r="A1493" s="5" t="n"/>
      <c r="B1493" s="13" t="n"/>
      <c r="C1493" s="5" t="n"/>
      <c r="D1493" s="20" t="n"/>
      <c r="E1493" s="5" t="n"/>
      <c r="F1493" s="14" t="n"/>
      <c r="G1493" s="13" t="n"/>
      <c r="H1493" s="5" t="n"/>
      <c r="I1493" s="17" t="n"/>
      <c r="J1493" s="5" t="n"/>
      <c r="K1493" s="19">
        <f>IF(A1493&amp;""="","",IFERROR(INDEX('الخدمات'!$B$6:$B$55,MATCH(E1493&amp;"",'الخدمات'!$A$6:$A$55,0)),"غير مسعّرة"))</f>
        <v/>
      </c>
      <c r="L1493" s="19">
        <f>IF(ISNUMBER(K1493),ROUND(N(F1493)*K1493,2),"")</f>
        <v/>
      </c>
      <c r="M1493" s="19">
        <f>IF(L1493="","",ROUND(L1493-N(I1493),2))</f>
        <v/>
      </c>
      <c r="N1493" s="18">
        <f>IF(OR(A1493&amp;""="",H1493="تم التسليم",NOT(ISNUMBER(G1493))),"",'الإعدادات'!$B$4-G1493)</f>
        <v/>
      </c>
      <c r="O1493" s="6">
        <f>IF(A1493&amp;""="","",IF(NOT(ISNUMBER(K1493)),"خدمة غير مسعّرة",IF(H1493="تم التسليم",IF(M1493&gt;0,"مسلّم وعليه متبقي",""),IF(N1493="","",IF(H1493="جاهز",IF(N1493&gt;='الإعدادات'!$B$5,"متأخر الاستلام",""),IF(N1493&gt;0,"متأخر الغسيل",""))))))</f>
        <v/>
      </c>
      <c r="P1493" s="18">
        <f>IF(O1493="متأخر الاستلام",COUNTIFS($O$6:$O$1505,"متأخر الاستلام",$N$6:$N$1505,"&gt;"&amp;N1493)+COUNTIFS($O$6:O1493,"متأخر الاستلام",$N$6:N1493,N1493),"")</f>
        <v/>
      </c>
    </row>
    <row r="1494">
      <c r="A1494" s="5" t="n"/>
      <c r="B1494" s="13" t="n"/>
      <c r="C1494" s="5" t="n"/>
      <c r="D1494" s="20" t="n"/>
      <c r="E1494" s="5" t="n"/>
      <c r="F1494" s="14" t="n"/>
      <c r="G1494" s="13" t="n"/>
      <c r="H1494" s="5" t="n"/>
      <c r="I1494" s="17" t="n"/>
      <c r="J1494" s="5" t="n"/>
      <c r="K1494" s="19">
        <f>IF(A1494&amp;""="","",IFERROR(INDEX('الخدمات'!$B$6:$B$55,MATCH(E1494&amp;"",'الخدمات'!$A$6:$A$55,0)),"غير مسعّرة"))</f>
        <v/>
      </c>
      <c r="L1494" s="19">
        <f>IF(ISNUMBER(K1494),ROUND(N(F1494)*K1494,2),"")</f>
        <v/>
      </c>
      <c r="M1494" s="19">
        <f>IF(L1494="","",ROUND(L1494-N(I1494),2))</f>
        <v/>
      </c>
      <c r="N1494" s="18">
        <f>IF(OR(A1494&amp;""="",H1494="تم التسليم",NOT(ISNUMBER(G1494))),"",'الإعدادات'!$B$4-G1494)</f>
        <v/>
      </c>
      <c r="O1494" s="6">
        <f>IF(A1494&amp;""="","",IF(NOT(ISNUMBER(K1494)),"خدمة غير مسعّرة",IF(H1494="تم التسليم",IF(M1494&gt;0,"مسلّم وعليه متبقي",""),IF(N1494="","",IF(H1494="جاهز",IF(N1494&gt;='الإعدادات'!$B$5,"متأخر الاستلام",""),IF(N1494&gt;0,"متأخر الغسيل",""))))))</f>
        <v/>
      </c>
      <c r="P1494" s="18">
        <f>IF(O1494="متأخر الاستلام",COUNTIFS($O$6:$O$1505,"متأخر الاستلام",$N$6:$N$1505,"&gt;"&amp;N1494)+COUNTIFS($O$6:O1494,"متأخر الاستلام",$N$6:N1494,N1494),"")</f>
        <v/>
      </c>
    </row>
    <row r="1495">
      <c r="A1495" s="5" t="n"/>
      <c r="B1495" s="13" t="n"/>
      <c r="C1495" s="5" t="n"/>
      <c r="D1495" s="20" t="n"/>
      <c r="E1495" s="5" t="n"/>
      <c r="F1495" s="14" t="n"/>
      <c r="G1495" s="13" t="n"/>
      <c r="H1495" s="5" t="n"/>
      <c r="I1495" s="17" t="n"/>
      <c r="J1495" s="5" t="n"/>
      <c r="K1495" s="19">
        <f>IF(A1495&amp;""="","",IFERROR(INDEX('الخدمات'!$B$6:$B$55,MATCH(E1495&amp;"",'الخدمات'!$A$6:$A$55,0)),"غير مسعّرة"))</f>
        <v/>
      </c>
      <c r="L1495" s="19">
        <f>IF(ISNUMBER(K1495),ROUND(N(F1495)*K1495,2),"")</f>
        <v/>
      </c>
      <c r="M1495" s="19">
        <f>IF(L1495="","",ROUND(L1495-N(I1495),2))</f>
        <v/>
      </c>
      <c r="N1495" s="18">
        <f>IF(OR(A1495&amp;""="",H1495="تم التسليم",NOT(ISNUMBER(G1495))),"",'الإعدادات'!$B$4-G1495)</f>
        <v/>
      </c>
      <c r="O1495" s="6">
        <f>IF(A1495&amp;""="","",IF(NOT(ISNUMBER(K1495)),"خدمة غير مسعّرة",IF(H1495="تم التسليم",IF(M1495&gt;0,"مسلّم وعليه متبقي",""),IF(N1495="","",IF(H1495="جاهز",IF(N1495&gt;='الإعدادات'!$B$5,"متأخر الاستلام",""),IF(N1495&gt;0,"متأخر الغسيل",""))))))</f>
        <v/>
      </c>
      <c r="P1495" s="18">
        <f>IF(O1495="متأخر الاستلام",COUNTIFS($O$6:$O$1505,"متأخر الاستلام",$N$6:$N$1505,"&gt;"&amp;N1495)+COUNTIFS($O$6:O1495,"متأخر الاستلام",$N$6:N1495,N1495),"")</f>
        <v/>
      </c>
    </row>
    <row r="1496">
      <c r="A1496" s="5" t="n"/>
      <c r="B1496" s="13" t="n"/>
      <c r="C1496" s="5" t="n"/>
      <c r="D1496" s="20" t="n"/>
      <c r="E1496" s="5" t="n"/>
      <c r="F1496" s="14" t="n"/>
      <c r="G1496" s="13" t="n"/>
      <c r="H1496" s="5" t="n"/>
      <c r="I1496" s="17" t="n"/>
      <c r="J1496" s="5" t="n"/>
      <c r="K1496" s="19">
        <f>IF(A1496&amp;""="","",IFERROR(INDEX('الخدمات'!$B$6:$B$55,MATCH(E1496&amp;"",'الخدمات'!$A$6:$A$55,0)),"غير مسعّرة"))</f>
        <v/>
      </c>
      <c r="L1496" s="19">
        <f>IF(ISNUMBER(K1496),ROUND(N(F1496)*K1496,2),"")</f>
        <v/>
      </c>
      <c r="M1496" s="19">
        <f>IF(L1496="","",ROUND(L1496-N(I1496),2))</f>
        <v/>
      </c>
      <c r="N1496" s="18">
        <f>IF(OR(A1496&amp;""="",H1496="تم التسليم",NOT(ISNUMBER(G1496))),"",'الإعدادات'!$B$4-G1496)</f>
        <v/>
      </c>
      <c r="O1496" s="6">
        <f>IF(A1496&amp;""="","",IF(NOT(ISNUMBER(K1496)),"خدمة غير مسعّرة",IF(H1496="تم التسليم",IF(M1496&gt;0,"مسلّم وعليه متبقي",""),IF(N1496="","",IF(H1496="جاهز",IF(N1496&gt;='الإعدادات'!$B$5,"متأخر الاستلام",""),IF(N1496&gt;0,"متأخر الغسيل",""))))))</f>
        <v/>
      </c>
      <c r="P1496" s="18">
        <f>IF(O1496="متأخر الاستلام",COUNTIFS($O$6:$O$1505,"متأخر الاستلام",$N$6:$N$1505,"&gt;"&amp;N1496)+COUNTIFS($O$6:O1496,"متأخر الاستلام",$N$6:N1496,N1496),"")</f>
        <v/>
      </c>
    </row>
    <row r="1497">
      <c r="A1497" s="5" t="n"/>
      <c r="B1497" s="13" t="n"/>
      <c r="C1497" s="5" t="n"/>
      <c r="D1497" s="20" t="n"/>
      <c r="E1497" s="5" t="n"/>
      <c r="F1497" s="14" t="n"/>
      <c r="G1497" s="13" t="n"/>
      <c r="H1497" s="5" t="n"/>
      <c r="I1497" s="17" t="n"/>
      <c r="J1497" s="5" t="n"/>
      <c r="K1497" s="19">
        <f>IF(A1497&amp;""="","",IFERROR(INDEX('الخدمات'!$B$6:$B$55,MATCH(E1497&amp;"",'الخدمات'!$A$6:$A$55,0)),"غير مسعّرة"))</f>
        <v/>
      </c>
      <c r="L1497" s="19">
        <f>IF(ISNUMBER(K1497),ROUND(N(F1497)*K1497,2),"")</f>
        <v/>
      </c>
      <c r="M1497" s="19">
        <f>IF(L1497="","",ROUND(L1497-N(I1497),2))</f>
        <v/>
      </c>
      <c r="N1497" s="18">
        <f>IF(OR(A1497&amp;""="",H1497="تم التسليم",NOT(ISNUMBER(G1497))),"",'الإعدادات'!$B$4-G1497)</f>
        <v/>
      </c>
      <c r="O1497" s="6">
        <f>IF(A1497&amp;""="","",IF(NOT(ISNUMBER(K1497)),"خدمة غير مسعّرة",IF(H1497="تم التسليم",IF(M1497&gt;0,"مسلّم وعليه متبقي",""),IF(N1497="","",IF(H1497="جاهز",IF(N1497&gt;='الإعدادات'!$B$5,"متأخر الاستلام",""),IF(N1497&gt;0,"متأخر الغسيل",""))))))</f>
        <v/>
      </c>
      <c r="P1497" s="18">
        <f>IF(O1497="متأخر الاستلام",COUNTIFS($O$6:$O$1505,"متأخر الاستلام",$N$6:$N$1505,"&gt;"&amp;N1497)+COUNTIFS($O$6:O1497,"متأخر الاستلام",$N$6:N1497,N1497),"")</f>
        <v/>
      </c>
    </row>
    <row r="1498">
      <c r="A1498" s="5" t="n"/>
      <c r="B1498" s="13" t="n"/>
      <c r="C1498" s="5" t="n"/>
      <c r="D1498" s="20" t="n"/>
      <c r="E1498" s="5" t="n"/>
      <c r="F1498" s="14" t="n"/>
      <c r="G1498" s="13" t="n"/>
      <c r="H1498" s="5" t="n"/>
      <c r="I1498" s="17" t="n"/>
      <c r="J1498" s="5" t="n"/>
      <c r="K1498" s="19">
        <f>IF(A1498&amp;""="","",IFERROR(INDEX('الخدمات'!$B$6:$B$55,MATCH(E1498&amp;"",'الخدمات'!$A$6:$A$55,0)),"غير مسعّرة"))</f>
        <v/>
      </c>
      <c r="L1498" s="19">
        <f>IF(ISNUMBER(K1498),ROUND(N(F1498)*K1498,2),"")</f>
        <v/>
      </c>
      <c r="M1498" s="19">
        <f>IF(L1498="","",ROUND(L1498-N(I1498),2))</f>
        <v/>
      </c>
      <c r="N1498" s="18">
        <f>IF(OR(A1498&amp;""="",H1498="تم التسليم",NOT(ISNUMBER(G1498))),"",'الإعدادات'!$B$4-G1498)</f>
        <v/>
      </c>
      <c r="O1498" s="6">
        <f>IF(A1498&amp;""="","",IF(NOT(ISNUMBER(K1498)),"خدمة غير مسعّرة",IF(H1498="تم التسليم",IF(M1498&gt;0,"مسلّم وعليه متبقي",""),IF(N1498="","",IF(H1498="جاهز",IF(N1498&gt;='الإعدادات'!$B$5,"متأخر الاستلام",""),IF(N1498&gt;0,"متأخر الغسيل",""))))))</f>
        <v/>
      </c>
      <c r="P1498" s="18">
        <f>IF(O1498="متأخر الاستلام",COUNTIFS($O$6:$O$1505,"متأخر الاستلام",$N$6:$N$1505,"&gt;"&amp;N1498)+COUNTIFS($O$6:O1498,"متأخر الاستلام",$N$6:N1498,N1498),"")</f>
        <v/>
      </c>
    </row>
    <row r="1499">
      <c r="A1499" s="5" t="n"/>
      <c r="B1499" s="13" t="n"/>
      <c r="C1499" s="5" t="n"/>
      <c r="D1499" s="20" t="n"/>
      <c r="E1499" s="5" t="n"/>
      <c r="F1499" s="14" t="n"/>
      <c r="G1499" s="13" t="n"/>
      <c r="H1499" s="5" t="n"/>
      <c r="I1499" s="17" t="n"/>
      <c r="J1499" s="5" t="n"/>
      <c r="K1499" s="19">
        <f>IF(A1499&amp;""="","",IFERROR(INDEX('الخدمات'!$B$6:$B$55,MATCH(E1499&amp;"",'الخدمات'!$A$6:$A$55,0)),"غير مسعّرة"))</f>
        <v/>
      </c>
      <c r="L1499" s="19">
        <f>IF(ISNUMBER(K1499),ROUND(N(F1499)*K1499,2),"")</f>
        <v/>
      </c>
      <c r="M1499" s="19">
        <f>IF(L1499="","",ROUND(L1499-N(I1499),2))</f>
        <v/>
      </c>
      <c r="N1499" s="18">
        <f>IF(OR(A1499&amp;""="",H1499="تم التسليم",NOT(ISNUMBER(G1499))),"",'الإعدادات'!$B$4-G1499)</f>
        <v/>
      </c>
      <c r="O1499" s="6">
        <f>IF(A1499&amp;""="","",IF(NOT(ISNUMBER(K1499)),"خدمة غير مسعّرة",IF(H1499="تم التسليم",IF(M1499&gt;0,"مسلّم وعليه متبقي",""),IF(N1499="","",IF(H1499="جاهز",IF(N1499&gt;='الإعدادات'!$B$5,"متأخر الاستلام",""),IF(N1499&gt;0,"متأخر الغسيل",""))))))</f>
        <v/>
      </c>
      <c r="P1499" s="18">
        <f>IF(O1499="متأخر الاستلام",COUNTIFS($O$6:$O$1505,"متأخر الاستلام",$N$6:$N$1505,"&gt;"&amp;N1499)+COUNTIFS($O$6:O1499,"متأخر الاستلام",$N$6:N1499,N1499),"")</f>
        <v/>
      </c>
    </row>
    <row r="1500">
      <c r="A1500" s="5" t="n"/>
      <c r="B1500" s="13" t="n"/>
      <c r="C1500" s="5" t="n"/>
      <c r="D1500" s="20" t="n"/>
      <c r="E1500" s="5" t="n"/>
      <c r="F1500" s="14" t="n"/>
      <c r="G1500" s="13" t="n"/>
      <c r="H1500" s="5" t="n"/>
      <c r="I1500" s="17" t="n"/>
      <c r="J1500" s="5" t="n"/>
      <c r="K1500" s="19">
        <f>IF(A1500&amp;""="","",IFERROR(INDEX('الخدمات'!$B$6:$B$55,MATCH(E1500&amp;"",'الخدمات'!$A$6:$A$55,0)),"غير مسعّرة"))</f>
        <v/>
      </c>
      <c r="L1500" s="19">
        <f>IF(ISNUMBER(K1500),ROUND(N(F1500)*K1500,2),"")</f>
        <v/>
      </c>
      <c r="M1500" s="19">
        <f>IF(L1500="","",ROUND(L1500-N(I1500),2))</f>
        <v/>
      </c>
      <c r="N1500" s="18">
        <f>IF(OR(A1500&amp;""="",H1500="تم التسليم",NOT(ISNUMBER(G1500))),"",'الإعدادات'!$B$4-G1500)</f>
        <v/>
      </c>
      <c r="O1500" s="6">
        <f>IF(A1500&amp;""="","",IF(NOT(ISNUMBER(K1500)),"خدمة غير مسعّرة",IF(H1500="تم التسليم",IF(M1500&gt;0,"مسلّم وعليه متبقي",""),IF(N1500="","",IF(H1500="جاهز",IF(N1500&gt;='الإعدادات'!$B$5,"متأخر الاستلام",""),IF(N1500&gt;0,"متأخر الغسيل",""))))))</f>
        <v/>
      </c>
      <c r="P1500" s="18">
        <f>IF(O1500="متأخر الاستلام",COUNTIFS($O$6:$O$1505,"متأخر الاستلام",$N$6:$N$1505,"&gt;"&amp;N1500)+COUNTIFS($O$6:O1500,"متأخر الاستلام",$N$6:N1500,N1500),"")</f>
        <v/>
      </c>
    </row>
    <row r="1501">
      <c r="A1501" s="5" t="n"/>
      <c r="B1501" s="13" t="n"/>
      <c r="C1501" s="5" t="n"/>
      <c r="D1501" s="20" t="n"/>
      <c r="E1501" s="5" t="n"/>
      <c r="F1501" s="14" t="n"/>
      <c r="G1501" s="13" t="n"/>
      <c r="H1501" s="5" t="n"/>
      <c r="I1501" s="17" t="n"/>
      <c r="J1501" s="5" t="n"/>
      <c r="K1501" s="19">
        <f>IF(A1501&amp;""="","",IFERROR(INDEX('الخدمات'!$B$6:$B$55,MATCH(E1501&amp;"",'الخدمات'!$A$6:$A$55,0)),"غير مسعّرة"))</f>
        <v/>
      </c>
      <c r="L1501" s="19">
        <f>IF(ISNUMBER(K1501),ROUND(N(F1501)*K1501,2),"")</f>
        <v/>
      </c>
      <c r="M1501" s="19">
        <f>IF(L1501="","",ROUND(L1501-N(I1501),2))</f>
        <v/>
      </c>
      <c r="N1501" s="18">
        <f>IF(OR(A1501&amp;""="",H1501="تم التسليم",NOT(ISNUMBER(G1501))),"",'الإعدادات'!$B$4-G1501)</f>
        <v/>
      </c>
      <c r="O1501" s="6">
        <f>IF(A1501&amp;""="","",IF(NOT(ISNUMBER(K1501)),"خدمة غير مسعّرة",IF(H1501="تم التسليم",IF(M1501&gt;0,"مسلّم وعليه متبقي",""),IF(N1501="","",IF(H1501="جاهز",IF(N1501&gt;='الإعدادات'!$B$5,"متأخر الاستلام",""),IF(N1501&gt;0,"متأخر الغسيل",""))))))</f>
        <v/>
      </c>
      <c r="P1501" s="18">
        <f>IF(O1501="متأخر الاستلام",COUNTIFS($O$6:$O$1505,"متأخر الاستلام",$N$6:$N$1505,"&gt;"&amp;N1501)+COUNTIFS($O$6:O1501,"متأخر الاستلام",$N$6:N1501,N1501),"")</f>
        <v/>
      </c>
    </row>
    <row r="1502">
      <c r="A1502" s="5" t="n"/>
      <c r="B1502" s="13" t="n"/>
      <c r="C1502" s="5" t="n"/>
      <c r="D1502" s="20" t="n"/>
      <c r="E1502" s="5" t="n"/>
      <c r="F1502" s="14" t="n"/>
      <c r="G1502" s="13" t="n"/>
      <c r="H1502" s="5" t="n"/>
      <c r="I1502" s="17" t="n"/>
      <c r="J1502" s="5" t="n"/>
      <c r="K1502" s="19">
        <f>IF(A1502&amp;""="","",IFERROR(INDEX('الخدمات'!$B$6:$B$55,MATCH(E1502&amp;"",'الخدمات'!$A$6:$A$55,0)),"غير مسعّرة"))</f>
        <v/>
      </c>
      <c r="L1502" s="19">
        <f>IF(ISNUMBER(K1502),ROUND(N(F1502)*K1502,2),"")</f>
        <v/>
      </c>
      <c r="M1502" s="19">
        <f>IF(L1502="","",ROUND(L1502-N(I1502),2))</f>
        <v/>
      </c>
      <c r="N1502" s="18">
        <f>IF(OR(A1502&amp;""="",H1502="تم التسليم",NOT(ISNUMBER(G1502))),"",'الإعدادات'!$B$4-G1502)</f>
        <v/>
      </c>
      <c r="O1502" s="6">
        <f>IF(A1502&amp;""="","",IF(NOT(ISNUMBER(K1502)),"خدمة غير مسعّرة",IF(H1502="تم التسليم",IF(M1502&gt;0,"مسلّم وعليه متبقي",""),IF(N1502="","",IF(H1502="جاهز",IF(N1502&gt;='الإعدادات'!$B$5,"متأخر الاستلام",""),IF(N1502&gt;0,"متأخر الغسيل",""))))))</f>
        <v/>
      </c>
      <c r="P1502" s="18">
        <f>IF(O1502="متأخر الاستلام",COUNTIFS($O$6:$O$1505,"متأخر الاستلام",$N$6:$N$1505,"&gt;"&amp;N1502)+COUNTIFS($O$6:O1502,"متأخر الاستلام",$N$6:N1502,N1502),"")</f>
        <v/>
      </c>
    </row>
    <row r="1503">
      <c r="A1503" s="5" t="n"/>
      <c r="B1503" s="13" t="n"/>
      <c r="C1503" s="5" t="n"/>
      <c r="D1503" s="20" t="n"/>
      <c r="E1503" s="5" t="n"/>
      <c r="F1503" s="14" t="n"/>
      <c r="G1503" s="13" t="n"/>
      <c r="H1503" s="5" t="n"/>
      <c r="I1503" s="17" t="n"/>
      <c r="J1503" s="5" t="n"/>
      <c r="K1503" s="19">
        <f>IF(A1503&amp;""="","",IFERROR(INDEX('الخدمات'!$B$6:$B$55,MATCH(E1503&amp;"",'الخدمات'!$A$6:$A$55,0)),"غير مسعّرة"))</f>
        <v/>
      </c>
      <c r="L1503" s="19">
        <f>IF(ISNUMBER(K1503),ROUND(N(F1503)*K1503,2),"")</f>
        <v/>
      </c>
      <c r="M1503" s="19">
        <f>IF(L1503="","",ROUND(L1503-N(I1503),2))</f>
        <v/>
      </c>
      <c r="N1503" s="18">
        <f>IF(OR(A1503&amp;""="",H1503="تم التسليم",NOT(ISNUMBER(G1503))),"",'الإعدادات'!$B$4-G1503)</f>
        <v/>
      </c>
      <c r="O1503" s="6">
        <f>IF(A1503&amp;""="","",IF(NOT(ISNUMBER(K1503)),"خدمة غير مسعّرة",IF(H1503="تم التسليم",IF(M1503&gt;0,"مسلّم وعليه متبقي",""),IF(N1503="","",IF(H1503="جاهز",IF(N1503&gt;='الإعدادات'!$B$5,"متأخر الاستلام",""),IF(N1503&gt;0,"متأخر الغسيل",""))))))</f>
        <v/>
      </c>
      <c r="P1503" s="18">
        <f>IF(O1503="متأخر الاستلام",COUNTIFS($O$6:$O$1505,"متأخر الاستلام",$N$6:$N$1505,"&gt;"&amp;N1503)+COUNTIFS($O$6:O1503,"متأخر الاستلام",$N$6:N1503,N1503),"")</f>
        <v/>
      </c>
    </row>
    <row r="1504">
      <c r="A1504" s="5" t="n"/>
      <c r="B1504" s="13" t="n"/>
      <c r="C1504" s="5" t="n"/>
      <c r="D1504" s="20" t="n"/>
      <c r="E1504" s="5" t="n"/>
      <c r="F1504" s="14" t="n"/>
      <c r="G1504" s="13" t="n"/>
      <c r="H1504" s="5" t="n"/>
      <c r="I1504" s="17" t="n"/>
      <c r="J1504" s="5" t="n"/>
      <c r="K1504" s="19">
        <f>IF(A1504&amp;""="","",IFERROR(INDEX('الخدمات'!$B$6:$B$55,MATCH(E1504&amp;"",'الخدمات'!$A$6:$A$55,0)),"غير مسعّرة"))</f>
        <v/>
      </c>
      <c r="L1504" s="19">
        <f>IF(ISNUMBER(K1504),ROUND(N(F1504)*K1504,2),"")</f>
        <v/>
      </c>
      <c r="M1504" s="19">
        <f>IF(L1504="","",ROUND(L1504-N(I1504),2))</f>
        <v/>
      </c>
      <c r="N1504" s="18">
        <f>IF(OR(A1504&amp;""="",H1504="تم التسليم",NOT(ISNUMBER(G1504))),"",'الإعدادات'!$B$4-G1504)</f>
        <v/>
      </c>
      <c r="O1504" s="6">
        <f>IF(A1504&amp;""="","",IF(NOT(ISNUMBER(K1504)),"خدمة غير مسعّرة",IF(H1504="تم التسليم",IF(M1504&gt;0,"مسلّم وعليه متبقي",""),IF(N1504="","",IF(H1504="جاهز",IF(N1504&gt;='الإعدادات'!$B$5,"متأخر الاستلام",""),IF(N1504&gt;0,"متأخر الغسيل",""))))))</f>
        <v/>
      </c>
      <c r="P1504" s="18">
        <f>IF(O1504="متأخر الاستلام",COUNTIFS($O$6:$O$1505,"متأخر الاستلام",$N$6:$N$1505,"&gt;"&amp;N1504)+COUNTIFS($O$6:O1504,"متأخر الاستلام",$N$6:N1504,N1504),"")</f>
        <v/>
      </c>
    </row>
    <row r="1505">
      <c r="A1505" s="5" t="n"/>
      <c r="B1505" s="13" t="n"/>
      <c r="C1505" s="5" t="n"/>
      <c r="D1505" s="20" t="n"/>
      <c r="E1505" s="5" t="n"/>
      <c r="F1505" s="14" t="n"/>
      <c r="G1505" s="13" t="n"/>
      <c r="H1505" s="5" t="n"/>
      <c r="I1505" s="17" t="n"/>
      <c r="J1505" s="5" t="n"/>
      <c r="K1505" s="19">
        <f>IF(A1505&amp;""="","",IFERROR(INDEX('الخدمات'!$B$6:$B$55,MATCH(E1505&amp;"",'الخدمات'!$A$6:$A$55,0)),"غير مسعّرة"))</f>
        <v/>
      </c>
      <c r="L1505" s="19">
        <f>IF(ISNUMBER(K1505),ROUND(N(F1505)*K1505,2),"")</f>
        <v/>
      </c>
      <c r="M1505" s="19">
        <f>IF(L1505="","",ROUND(L1505-N(I1505),2))</f>
        <v/>
      </c>
      <c r="N1505" s="18">
        <f>IF(OR(A1505&amp;""="",H1505="تم التسليم",NOT(ISNUMBER(G1505))),"",'الإعدادات'!$B$4-G1505)</f>
        <v/>
      </c>
      <c r="O1505" s="6">
        <f>IF(A1505&amp;""="","",IF(NOT(ISNUMBER(K1505)),"خدمة غير مسعّرة",IF(H1505="تم التسليم",IF(M1505&gt;0,"مسلّم وعليه متبقي",""),IF(N1505="","",IF(H1505="جاهز",IF(N1505&gt;='الإعدادات'!$B$5,"متأخر الاستلام",""),IF(N1505&gt;0,"متأخر الغسيل",""))))))</f>
        <v/>
      </c>
      <c r="P1505" s="18">
        <f>IF(O1505="متأخر الاستلام",COUNTIFS($O$6:$O$1505,"متأخر الاستلام",$N$6:$N$1505,"&gt;"&amp;N1505)+COUNTIFS($O$6:O1505,"متأخر الاستلام",$N$6:N1505,N1505),"")</f>
        <v/>
      </c>
    </row>
  </sheetData>
  <autoFilter ref="A5:P1505"/>
  <mergeCells count="2">
    <mergeCell ref="A1:P1"/>
    <mergeCell ref="A2:P2"/>
  </mergeCells>
  <conditionalFormatting sqref="A6:P1505">
    <cfRule type="expression" priority="1" dxfId="0">
      <formula>$O6="متأخر الاستلام"</formula>
    </cfRule>
    <cfRule type="expression" priority="2" dxfId="1">
      <formula>OR($O6="متأخر الغسيل",$O6="خدمة غير مسعّرة")</formula>
    </cfRule>
  </conditionalFormatting>
  <conditionalFormatting sqref="O6:O1505">
    <cfRule type="expression" priority="3" dxfId="1">
      <formula>$O6="مسلّم وعليه متبقي"</formula>
    </cfRule>
  </conditionalFormatting>
  <conditionalFormatting sqref="H6:H1505">
    <cfRule type="expression" priority="4" dxfId="2">
      <formula>$H6="تم التسليم"</formula>
    </cfRule>
  </conditionalFormatting>
  <dataValidations count="2">
    <dataValidation sqref="E6:E1505" showDropDown="0" showInputMessage="0" showErrorMessage="0" allowBlank="1" type="list">
      <formula1>='الخدمات'!$A$6:$A$55</formula1>
    </dataValidation>
    <dataValidation sqref="H6:H1505" showDropDown="0" showInputMessage="0" showErrorMessage="0" allowBlank="1" type="list">
      <formula1>"قيد الغسيل,جاهز,تم التسليم"</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G36"/>
  <sheetViews>
    <sheetView showGridLines="1" rightToLeft="1" workbookViewId="0">
      <pane ySplit="6" topLeftCell="A7" activePane="bottomLeft" state="frozen"/>
      <selection pane="bottomLeft" activeCell="A1" sqref="A1"/>
    </sheetView>
  </sheetViews>
  <sheetFormatPr baseColWidth="8" defaultRowHeight="15"/>
  <cols>
    <col width="6" customWidth="1" min="1" max="1"/>
    <col width="12" customWidth="1" min="2" max="2"/>
    <col width="22" customWidth="1" min="3" max="3"/>
    <col width="15" customWidth="1" min="4" max="4"/>
    <col width="10" customWidth="1" min="5" max="5"/>
    <col width="15" customWidth="1" min="6" max="6"/>
    <col width="14" customWidth="1" min="7" max="7"/>
  </cols>
  <sheetData>
    <row r="1" ht="26" customHeight="1">
      <c r="A1" s="10" t="inlineStr">
        <is>
          <t>شيت طلبات المغسلة · قالب مجاني من Softwiro</t>
        </is>
      </c>
    </row>
    <row r="2">
      <c r="A2" s="11" t="inlineStr">
        <is>
          <t>عايز برنامج مغسلة يسجّل فيه الموظف الاستلام والتسليم كلٌّ بصلاحيته؟ Softwiro تبنيه لك على طريقة شغلك ← اضغط هنا</t>
        </is>
      </c>
    </row>
    <row r="4">
      <c r="A4" s="12" t="inlineStr">
        <is>
          <t>طلبات متأخرة الاستلام</t>
        </is>
      </c>
      <c r="B4" s="21">
        <f>COUNTIF('الطلبات'!$O$6:$O$1505,"متأخر الاستلام")</f>
        <v/>
      </c>
    </row>
    <row r="6" ht="32" customHeight="1">
      <c r="A6" s="16" t="inlineStr">
        <is>
          <t>م</t>
        </is>
      </c>
      <c r="B6" s="16" t="inlineStr">
        <is>
          <t>رقم الطلب</t>
        </is>
      </c>
      <c r="C6" s="16" t="inlineStr">
        <is>
          <t>العميل</t>
        </is>
      </c>
      <c r="D6" s="16" t="inlineStr">
        <is>
          <t>الجوال</t>
        </is>
      </c>
      <c r="E6" s="16" t="inlineStr">
        <is>
          <t>القطع</t>
        </is>
      </c>
      <c r="F6" s="16" t="inlineStr">
        <is>
          <t>المتبقي</t>
        </is>
      </c>
      <c r="G6" s="16" t="inlineStr">
        <is>
          <t>أيام منذ الموعد</t>
        </is>
      </c>
    </row>
    <row r="7">
      <c r="A7" s="6">
        <f>IF(1&lt;=$B$4,1,"")</f>
        <v/>
      </c>
      <c r="B7" s="6">
        <f>IF($A7="","",INDEX('الطلبات'!$A$6:$A$1505,MATCH($A7,'الطلبات'!$P$6:$P$1505,0))&amp;"")</f>
        <v/>
      </c>
      <c r="C7" s="6">
        <f>IF($A7="","",INDEX('الطلبات'!$C$6:$C$1505,MATCH($A7,'الطلبات'!$P$6:$P$1505,0))&amp;"")</f>
        <v/>
      </c>
      <c r="D7" s="6">
        <f>IF($A7="","",INDEX('الطلبات'!$D$6:$D$1505,MATCH($A7,'الطلبات'!$P$6:$P$1505,0))&amp;"")</f>
        <v/>
      </c>
      <c r="E7" s="18">
        <f>IF($A7="","",INDEX('الطلبات'!$F$6:$F$1505,MATCH($A7,'الطلبات'!$P$6:$P$1505,0)))</f>
        <v/>
      </c>
      <c r="F7" s="19">
        <f>IF($A7="","",INDEX('الطلبات'!$M$6:$M$1505,MATCH($A7,'الطلبات'!$P$6:$P$1505,0)))</f>
        <v/>
      </c>
      <c r="G7" s="18">
        <f>IF($A7="","",INDEX('الطلبات'!$N$6:$N$1505,MATCH($A7,'الطلبات'!$P$6:$P$1505,0)))</f>
        <v/>
      </c>
    </row>
    <row r="8">
      <c r="A8" s="6">
        <f>IF(2&lt;=$B$4,2,"")</f>
        <v/>
      </c>
      <c r="B8" s="6">
        <f>IF($A8="","",INDEX('الطلبات'!$A$6:$A$1505,MATCH($A8,'الطلبات'!$P$6:$P$1505,0))&amp;"")</f>
        <v/>
      </c>
      <c r="C8" s="6">
        <f>IF($A8="","",INDEX('الطلبات'!$C$6:$C$1505,MATCH($A8,'الطلبات'!$P$6:$P$1505,0))&amp;"")</f>
        <v/>
      </c>
      <c r="D8" s="6">
        <f>IF($A8="","",INDEX('الطلبات'!$D$6:$D$1505,MATCH($A8,'الطلبات'!$P$6:$P$1505,0))&amp;"")</f>
        <v/>
      </c>
      <c r="E8" s="18">
        <f>IF($A8="","",INDEX('الطلبات'!$F$6:$F$1505,MATCH($A8,'الطلبات'!$P$6:$P$1505,0)))</f>
        <v/>
      </c>
      <c r="F8" s="19">
        <f>IF($A8="","",INDEX('الطلبات'!$M$6:$M$1505,MATCH($A8,'الطلبات'!$P$6:$P$1505,0)))</f>
        <v/>
      </c>
      <c r="G8" s="18">
        <f>IF($A8="","",INDEX('الطلبات'!$N$6:$N$1505,MATCH($A8,'الطلبات'!$P$6:$P$1505,0)))</f>
        <v/>
      </c>
    </row>
    <row r="9">
      <c r="A9" s="6">
        <f>IF(3&lt;=$B$4,3,"")</f>
        <v/>
      </c>
      <c r="B9" s="6">
        <f>IF($A9="","",INDEX('الطلبات'!$A$6:$A$1505,MATCH($A9,'الطلبات'!$P$6:$P$1505,0))&amp;"")</f>
        <v/>
      </c>
      <c r="C9" s="6">
        <f>IF($A9="","",INDEX('الطلبات'!$C$6:$C$1505,MATCH($A9,'الطلبات'!$P$6:$P$1505,0))&amp;"")</f>
        <v/>
      </c>
      <c r="D9" s="6">
        <f>IF($A9="","",INDEX('الطلبات'!$D$6:$D$1505,MATCH($A9,'الطلبات'!$P$6:$P$1505,0))&amp;"")</f>
        <v/>
      </c>
      <c r="E9" s="18">
        <f>IF($A9="","",INDEX('الطلبات'!$F$6:$F$1505,MATCH($A9,'الطلبات'!$P$6:$P$1505,0)))</f>
        <v/>
      </c>
      <c r="F9" s="19">
        <f>IF($A9="","",INDEX('الطلبات'!$M$6:$M$1505,MATCH($A9,'الطلبات'!$P$6:$P$1505,0)))</f>
        <v/>
      </c>
      <c r="G9" s="18">
        <f>IF($A9="","",INDEX('الطلبات'!$N$6:$N$1505,MATCH($A9,'الطلبات'!$P$6:$P$1505,0)))</f>
        <v/>
      </c>
    </row>
    <row r="10">
      <c r="A10" s="6">
        <f>IF(4&lt;=$B$4,4,"")</f>
        <v/>
      </c>
      <c r="B10" s="6">
        <f>IF($A10="","",INDEX('الطلبات'!$A$6:$A$1505,MATCH($A10,'الطلبات'!$P$6:$P$1505,0))&amp;"")</f>
        <v/>
      </c>
      <c r="C10" s="6">
        <f>IF($A10="","",INDEX('الطلبات'!$C$6:$C$1505,MATCH($A10,'الطلبات'!$P$6:$P$1505,0))&amp;"")</f>
        <v/>
      </c>
      <c r="D10" s="6">
        <f>IF($A10="","",INDEX('الطلبات'!$D$6:$D$1505,MATCH($A10,'الطلبات'!$P$6:$P$1505,0))&amp;"")</f>
        <v/>
      </c>
      <c r="E10" s="18">
        <f>IF($A10="","",INDEX('الطلبات'!$F$6:$F$1505,MATCH($A10,'الطلبات'!$P$6:$P$1505,0)))</f>
        <v/>
      </c>
      <c r="F10" s="19">
        <f>IF($A10="","",INDEX('الطلبات'!$M$6:$M$1505,MATCH($A10,'الطلبات'!$P$6:$P$1505,0)))</f>
        <v/>
      </c>
      <c r="G10" s="18">
        <f>IF($A10="","",INDEX('الطلبات'!$N$6:$N$1505,MATCH($A10,'الطلبات'!$P$6:$P$1505,0)))</f>
        <v/>
      </c>
    </row>
    <row r="11">
      <c r="A11" s="6">
        <f>IF(5&lt;=$B$4,5,"")</f>
        <v/>
      </c>
      <c r="B11" s="6">
        <f>IF($A11="","",INDEX('الطلبات'!$A$6:$A$1505,MATCH($A11,'الطلبات'!$P$6:$P$1505,0))&amp;"")</f>
        <v/>
      </c>
      <c r="C11" s="6">
        <f>IF($A11="","",INDEX('الطلبات'!$C$6:$C$1505,MATCH($A11,'الطلبات'!$P$6:$P$1505,0))&amp;"")</f>
        <v/>
      </c>
      <c r="D11" s="6">
        <f>IF($A11="","",INDEX('الطلبات'!$D$6:$D$1505,MATCH($A11,'الطلبات'!$P$6:$P$1505,0))&amp;"")</f>
        <v/>
      </c>
      <c r="E11" s="18">
        <f>IF($A11="","",INDEX('الطلبات'!$F$6:$F$1505,MATCH($A11,'الطلبات'!$P$6:$P$1505,0)))</f>
        <v/>
      </c>
      <c r="F11" s="19">
        <f>IF($A11="","",INDEX('الطلبات'!$M$6:$M$1505,MATCH($A11,'الطلبات'!$P$6:$P$1505,0)))</f>
        <v/>
      </c>
      <c r="G11" s="18">
        <f>IF($A11="","",INDEX('الطلبات'!$N$6:$N$1505,MATCH($A11,'الطلبات'!$P$6:$P$1505,0)))</f>
        <v/>
      </c>
    </row>
    <row r="12">
      <c r="A12" s="6">
        <f>IF(6&lt;=$B$4,6,"")</f>
        <v/>
      </c>
      <c r="B12" s="6">
        <f>IF($A12="","",INDEX('الطلبات'!$A$6:$A$1505,MATCH($A12,'الطلبات'!$P$6:$P$1505,0))&amp;"")</f>
        <v/>
      </c>
      <c r="C12" s="6">
        <f>IF($A12="","",INDEX('الطلبات'!$C$6:$C$1505,MATCH($A12,'الطلبات'!$P$6:$P$1505,0))&amp;"")</f>
        <v/>
      </c>
      <c r="D12" s="6">
        <f>IF($A12="","",INDEX('الطلبات'!$D$6:$D$1505,MATCH($A12,'الطلبات'!$P$6:$P$1505,0))&amp;"")</f>
        <v/>
      </c>
      <c r="E12" s="18">
        <f>IF($A12="","",INDEX('الطلبات'!$F$6:$F$1505,MATCH($A12,'الطلبات'!$P$6:$P$1505,0)))</f>
        <v/>
      </c>
      <c r="F12" s="19">
        <f>IF($A12="","",INDEX('الطلبات'!$M$6:$M$1505,MATCH($A12,'الطلبات'!$P$6:$P$1505,0)))</f>
        <v/>
      </c>
      <c r="G12" s="18">
        <f>IF($A12="","",INDEX('الطلبات'!$N$6:$N$1505,MATCH($A12,'الطلبات'!$P$6:$P$1505,0)))</f>
        <v/>
      </c>
    </row>
    <row r="13">
      <c r="A13" s="6">
        <f>IF(7&lt;=$B$4,7,"")</f>
        <v/>
      </c>
      <c r="B13" s="6">
        <f>IF($A13="","",INDEX('الطلبات'!$A$6:$A$1505,MATCH($A13,'الطلبات'!$P$6:$P$1505,0))&amp;"")</f>
        <v/>
      </c>
      <c r="C13" s="6">
        <f>IF($A13="","",INDEX('الطلبات'!$C$6:$C$1505,MATCH($A13,'الطلبات'!$P$6:$P$1505,0))&amp;"")</f>
        <v/>
      </c>
      <c r="D13" s="6">
        <f>IF($A13="","",INDEX('الطلبات'!$D$6:$D$1505,MATCH($A13,'الطلبات'!$P$6:$P$1505,0))&amp;"")</f>
        <v/>
      </c>
      <c r="E13" s="18">
        <f>IF($A13="","",INDEX('الطلبات'!$F$6:$F$1505,MATCH($A13,'الطلبات'!$P$6:$P$1505,0)))</f>
        <v/>
      </c>
      <c r="F13" s="19">
        <f>IF($A13="","",INDEX('الطلبات'!$M$6:$M$1505,MATCH($A13,'الطلبات'!$P$6:$P$1505,0)))</f>
        <v/>
      </c>
      <c r="G13" s="18">
        <f>IF($A13="","",INDEX('الطلبات'!$N$6:$N$1505,MATCH($A13,'الطلبات'!$P$6:$P$1505,0)))</f>
        <v/>
      </c>
    </row>
    <row r="14">
      <c r="A14" s="6">
        <f>IF(8&lt;=$B$4,8,"")</f>
        <v/>
      </c>
      <c r="B14" s="6">
        <f>IF($A14="","",INDEX('الطلبات'!$A$6:$A$1505,MATCH($A14,'الطلبات'!$P$6:$P$1505,0))&amp;"")</f>
        <v/>
      </c>
      <c r="C14" s="6">
        <f>IF($A14="","",INDEX('الطلبات'!$C$6:$C$1505,MATCH($A14,'الطلبات'!$P$6:$P$1505,0))&amp;"")</f>
        <v/>
      </c>
      <c r="D14" s="6">
        <f>IF($A14="","",INDEX('الطلبات'!$D$6:$D$1505,MATCH($A14,'الطلبات'!$P$6:$P$1505,0))&amp;"")</f>
        <v/>
      </c>
      <c r="E14" s="18">
        <f>IF($A14="","",INDEX('الطلبات'!$F$6:$F$1505,MATCH($A14,'الطلبات'!$P$6:$P$1505,0)))</f>
        <v/>
      </c>
      <c r="F14" s="19">
        <f>IF($A14="","",INDEX('الطلبات'!$M$6:$M$1505,MATCH($A14,'الطلبات'!$P$6:$P$1505,0)))</f>
        <v/>
      </c>
      <c r="G14" s="18">
        <f>IF($A14="","",INDEX('الطلبات'!$N$6:$N$1505,MATCH($A14,'الطلبات'!$P$6:$P$1505,0)))</f>
        <v/>
      </c>
    </row>
    <row r="15">
      <c r="A15" s="6">
        <f>IF(9&lt;=$B$4,9,"")</f>
        <v/>
      </c>
      <c r="B15" s="6">
        <f>IF($A15="","",INDEX('الطلبات'!$A$6:$A$1505,MATCH($A15,'الطلبات'!$P$6:$P$1505,0))&amp;"")</f>
        <v/>
      </c>
      <c r="C15" s="6">
        <f>IF($A15="","",INDEX('الطلبات'!$C$6:$C$1505,MATCH($A15,'الطلبات'!$P$6:$P$1505,0))&amp;"")</f>
        <v/>
      </c>
      <c r="D15" s="6">
        <f>IF($A15="","",INDEX('الطلبات'!$D$6:$D$1505,MATCH($A15,'الطلبات'!$P$6:$P$1505,0))&amp;"")</f>
        <v/>
      </c>
      <c r="E15" s="18">
        <f>IF($A15="","",INDEX('الطلبات'!$F$6:$F$1505,MATCH($A15,'الطلبات'!$P$6:$P$1505,0)))</f>
        <v/>
      </c>
      <c r="F15" s="19">
        <f>IF($A15="","",INDEX('الطلبات'!$M$6:$M$1505,MATCH($A15,'الطلبات'!$P$6:$P$1505,0)))</f>
        <v/>
      </c>
      <c r="G15" s="18">
        <f>IF($A15="","",INDEX('الطلبات'!$N$6:$N$1505,MATCH($A15,'الطلبات'!$P$6:$P$1505,0)))</f>
        <v/>
      </c>
    </row>
    <row r="16">
      <c r="A16" s="6">
        <f>IF(10&lt;=$B$4,10,"")</f>
        <v/>
      </c>
      <c r="B16" s="6">
        <f>IF($A16="","",INDEX('الطلبات'!$A$6:$A$1505,MATCH($A16,'الطلبات'!$P$6:$P$1505,0))&amp;"")</f>
        <v/>
      </c>
      <c r="C16" s="6">
        <f>IF($A16="","",INDEX('الطلبات'!$C$6:$C$1505,MATCH($A16,'الطلبات'!$P$6:$P$1505,0))&amp;"")</f>
        <v/>
      </c>
      <c r="D16" s="6">
        <f>IF($A16="","",INDEX('الطلبات'!$D$6:$D$1505,MATCH($A16,'الطلبات'!$P$6:$P$1505,0))&amp;"")</f>
        <v/>
      </c>
      <c r="E16" s="18">
        <f>IF($A16="","",INDEX('الطلبات'!$F$6:$F$1505,MATCH($A16,'الطلبات'!$P$6:$P$1505,0)))</f>
        <v/>
      </c>
      <c r="F16" s="19">
        <f>IF($A16="","",INDEX('الطلبات'!$M$6:$M$1505,MATCH($A16,'الطلبات'!$P$6:$P$1505,0)))</f>
        <v/>
      </c>
      <c r="G16" s="18">
        <f>IF($A16="","",INDEX('الطلبات'!$N$6:$N$1505,MATCH($A16,'الطلبات'!$P$6:$P$1505,0)))</f>
        <v/>
      </c>
    </row>
    <row r="17">
      <c r="A17" s="6">
        <f>IF(11&lt;=$B$4,11,"")</f>
        <v/>
      </c>
      <c r="B17" s="6">
        <f>IF($A17="","",INDEX('الطلبات'!$A$6:$A$1505,MATCH($A17,'الطلبات'!$P$6:$P$1505,0))&amp;"")</f>
        <v/>
      </c>
      <c r="C17" s="6">
        <f>IF($A17="","",INDEX('الطلبات'!$C$6:$C$1505,MATCH($A17,'الطلبات'!$P$6:$P$1505,0))&amp;"")</f>
        <v/>
      </c>
      <c r="D17" s="6">
        <f>IF($A17="","",INDEX('الطلبات'!$D$6:$D$1505,MATCH($A17,'الطلبات'!$P$6:$P$1505,0))&amp;"")</f>
        <v/>
      </c>
      <c r="E17" s="18">
        <f>IF($A17="","",INDEX('الطلبات'!$F$6:$F$1505,MATCH($A17,'الطلبات'!$P$6:$P$1505,0)))</f>
        <v/>
      </c>
      <c r="F17" s="19">
        <f>IF($A17="","",INDEX('الطلبات'!$M$6:$M$1505,MATCH($A17,'الطلبات'!$P$6:$P$1505,0)))</f>
        <v/>
      </c>
      <c r="G17" s="18">
        <f>IF($A17="","",INDEX('الطلبات'!$N$6:$N$1505,MATCH($A17,'الطلبات'!$P$6:$P$1505,0)))</f>
        <v/>
      </c>
    </row>
    <row r="18">
      <c r="A18" s="6">
        <f>IF(12&lt;=$B$4,12,"")</f>
        <v/>
      </c>
      <c r="B18" s="6">
        <f>IF($A18="","",INDEX('الطلبات'!$A$6:$A$1505,MATCH($A18,'الطلبات'!$P$6:$P$1505,0))&amp;"")</f>
        <v/>
      </c>
      <c r="C18" s="6">
        <f>IF($A18="","",INDEX('الطلبات'!$C$6:$C$1505,MATCH($A18,'الطلبات'!$P$6:$P$1505,0))&amp;"")</f>
        <v/>
      </c>
      <c r="D18" s="6">
        <f>IF($A18="","",INDEX('الطلبات'!$D$6:$D$1505,MATCH($A18,'الطلبات'!$P$6:$P$1505,0))&amp;"")</f>
        <v/>
      </c>
      <c r="E18" s="18">
        <f>IF($A18="","",INDEX('الطلبات'!$F$6:$F$1505,MATCH($A18,'الطلبات'!$P$6:$P$1505,0)))</f>
        <v/>
      </c>
      <c r="F18" s="19">
        <f>IF($A18="","",INDEX('الطلبات'!$M$6:$M$1505,MATCH($A18,'الطلبات'!$P$6:$P$1505,0)))</f>
        <v/>
      </c>
      <c r="G18" s="18">
        <f>IF($A18="","",INDEX('الطلبات'!$N$6:$N$1505,MATCH($A18,'الطلبات'!$P$6:$P$1505,0)))</f>
        <v/>
      </c>
    </row>
    <row r="19">
      <c r="A19" s="6">
        <f>IF(13&lt;=$B$4,13,"")</f>
        <v/>
      </c>
      <c r="B19" s="6">
        <f>IF($A19="","",INDEX('الطلبات'!$A$6:$A$1505,MATCH($A19,'الطلبات'!$P$6:$P$1505,0))&amp;"")</f>
        <v/>
      </c>
      <c r="C19" s="6">
        <f>IF($A19="","",INDEX('الطلبات'!$C$6:$C$1505,MATCH($A19,'الطلبات'!$P$6:$P$1505,0))&amp;"")</f>
        <v/>
      </c>
      <c r="D19" s="6">
        <f>IF($A19="","",INDEX('الطلبات'!$D$6:$D$1505,MATCH($A19,'الطلبات'!$P$6:$P$1505,0))&amp;"")</f>
        <v/>
      </c>
      <c r="E19" s="18">
        <f>IF($A19="","",INDEX('الطلبات'!$F$6:$F$1505,MATCH($A19,'الطلبات'!$P$6:$P$1505,0)))</f>
        <v/>
      </c>
      <c r="F19" s="19">
        <f>IF($A19="","",INDEX('الطلبات'!$M$6:$M$1505,MATCH($A19,'الطلبات'!$P$6:$P$1505,0)))</f>
        <v/>
      </c>
      <c r="G19" s="18">
        <f>IF($A19="","",INDEX('الطلبات'!$N$6:$N$1505,MATCH($A19,'الطلبات'!$P$6:$P$1505,0)))</f>
        <v/>
      </c>
    </row>
    <row r="20">
      <c r="A20" s="6">
        <f>IF(14&lt;=$B$4,14,"")</f>
        <v/>
      </c>
      <c r="B20" s="6">
        <f>IF($A20="","",INDEX('الطلبات'!$A$6:$A$1505,MATCH($A20,'الطلبات'!$P$6:$P$1505,0))&amp;"")</f>
        <v/>
      </c>
      <c r="C20" s="6">
        <f>IF($A20="","",INDEX('الطلبات'!$C$6:$C$1505,MATCH($A20,'الطلبات'!$P$6:$P$1505,0))&amp;"")</f>
        <v/>
      </c>
      <c r="D20" s="6">
        <f>IF($A20="","",INDEX('الطلبات'!$D$6:$D$1505,MATCH($A20,'الطلبات'!$P$6:$P$1505,0))&amp;"")</f>
        <v/>
      </c>
      <c r="E20" s="18">
        <f>IF($A20="","",INDEX('الطلبات'!$F$6:$F$1505,MATCH($A20,'الطلبات'!$P$6:$P$1505,0)))</f>
        <v/>
      </c>
      <c r="F20" s="19">
        <f>IF($A20="","",INDEX('الطلبات'!$M$6:$M$1505,MATCH($A20,'الطلبات'!$P$6:$P$1505,0)))</f>
        <v/>
      </c>
      <c r="G20" s="18">
        <f>IF($A20="","",INDEX('الطلبات'!$N$6:$N$1505,MATCH($A20,'الطلبات'!$P$6:$P$1505,0)))</f>
        <v/>
      </c>
    </row>
    <row r="21">
      <c r="A21" s="6">
        <f>IF(15&lt;=$B$4,15,"")</f>
        <v/>
      </c>
      <c r="B21" s="6">
        <f>IF($A21="","",INDEX('الطلبات'!$A$6:$A$1505,MATCH($A21,'الطلبات'!$P$6:$P$1505,0))&amp;"")</f>
        <v/>
      </c>
      <c r="C21" s="6">
        <f>IF($A21="","",INDEX('الطلبات'!$C$6:$C$1505,MATCH($A21,'الطلبات'!$P$6:$P$1505,0))&amp;"")</f>
        <v/>
      </c>
      <c r="D21" s="6">
        <f>IF($A21="","",INDEX('الطلبات'!$D$6:$D$1505,MATCH($A21,'الطلبات'!$P$6:$P$1505,0))&amp;"")</f>
        <v/>
      </c>
      <c r="E21" s="18">
        <f>IF($A21="","",INDEX('الطلبات'!$F$6:$F$1505,MATCH($A21,'الطلبات'!$P$6:$P$1505,0)))</f>
        <v/>
      </c>
      <c r="F21" s="19">
        <f>IF($A21="","",INDEX('الطلبات'!$M$6:$M$1505,MATCH($A21,'الطلبات'!$P$6:$P$1505,0)))</f>
        <v/>
      </c>
      <c r="G21" s="18">
        <f>IF($A21="","",INDEX('الطلبات'!$N$6:$N$1505,MATCH($A21,'الطلبات'!$P$6:$P$1505,0)))</f>
        <v/>
      </c>
    </row>
    <row r="22">
      <c r="A22" s="6">
        <f>IF(16&lt;=$B$4,16,"")</f>
        <v/>
      </c>
      <c r="B22" s="6">
        <f>IF($A22="","",INDEX('الطلبات'!$A$6:$A$1505,MATCH($A22,'الطلبات'!$P$6:$P$1505,0))&amp;"")</f>
        <v/>
      </c>
      <c r="C22" s="6">
        <f>IF($A22="","",INDEX('الطلبات'!$C$6:$C$1505,MATCH($A22,'الطلبات'!$P$6:$P$1505,0))&amp;"")</f>
        <v/>
      </c>
      <c r="D22" s="6">
        <f>IF($A22="","",INDEX('الطلبات'!$D$6:$D$1505,MATCH($A22,'الطلبات'!$P$6:$P$1505,0))&amp;"")</f>
        <v/>
      </c>
      <c r="E22" s="18">
        <f>IF($A22="","",INDEX('الطلبات'!$F$6:$F$1505,MATCH($A22,'الطلبات'!$P$6:$P$1505,0)))</f>
        <v/>
      </c>
      <c r="F22" s="19">
        <f>IF($A22="","",INDEX('الطلبات'!$M$6:$M$1505,MATCH($A22,'الطلبات'!$P$6:$P$1505,0)))</f>
        <v/>
      </c>
      <c r="G22" s="18">
        <f>IF($A22="","",INDEX('الطلبات'!$N$6:$N$1505,MATCH($A22,'الطلبات'!$P$6:$P$1505,0)))</f>
        <v/>
      </c>
    </row>
    <row r="23">
      <c r="A23" s="6">
        <f>IF(17&lt;=$B$4,17,"")</f>
        <v/>
      </c>
      <c r="B23" s="6">
        <f>IF($A23="","",INDEX('الطلبات'!$A$6:$A$1505,MATCH($A23,'الطلبات'!$P$6:$P$1505,0))&amp;"")</f>
        <v/>
      </c>
      <c r="C23" s="6">
        <f>IF($A23="","",INDEX('الطلبات'!$C$6:$C$1505,MATCH($A23,'الطلبات'!$P$6:$P$1505,0))&amp;"")</f>
        <v/>
      </c>
      <c r="D23" s="6">
        <f>IF($A23="","",INDEX('الطلبات'!$D$6:$D$1505,MATCH($A23,'الطلبات'!$P$6:$P$1505,0))&amp;"")</f>
        <v/>
      </c>
      <c r="E23" s="18">
        <f>IF($A23="","",INDEX('الطلبات'!$F$6:$F$1505,MATCH($A23,'الطلبات'!$P$6:$P$1505,0)))</f>
        <v/>
      </c>
      <c r="F23" s="19">
        <f>IF($A23="","",INDEX('الطلبات'!$M$6:$M$1505,MATCH($A23,'الطلبات'!$P$6:$P$1505,0)))</f>
        <v/>
      </c>
      <c r="G23" s="18">
        <f>IF($A23="","",INDEX('الطلبات'!$N$6:$N$1505,MATCH($A23,'الطلبات'!$P$6:$P$1505,0)))</f>
        <v/>
      </c>
    </row>
    <row r="24">
      <c r="A24" s="6">
        <f>IF(18&lt;=$B$4,18,"")</f>
        <v/>
      </c>
      <c r="B24" s="6">
        <f>IF($A24="","",INDEX('الطلبات'!$A$6:$A$1505,MATCH($A24,'الطلبات'!$P$6:$P$1505,0))&amp;"")</f>
        <v/>
      </c>
      <c r="C24" s="6">
        <f>IF($A24="","",INDEX('الطلبات'!$C$6:$C$1505,MATCH($A24,'الطلبات'!$P$6:$P$1505,0))&amp;"")</f>
        <v/>
      </c>
      <c r="D24" s="6">
        <f>IF($A24="","",INDEX('الطلبات'!$D$6:$D$1505,MATCH($A24,'الطلبات'!$P$6:$P$1505,0))&amp;"")</f>
        <v/>
      </c>
      <c r="E24" s="18">
        <f>IF($A24="","",INDEX('الطلبات'!$F$6:$F$1505,MATCH($A24,'الطلبات'!$P$6:$P$1505,0)))</f>
        <v/>
      </c>
      <c r="F24" s="19">
        <f>IF($A24="","",INDEX('الطلبات'!$M$6:$M$1505,MATCH($A24,'الطلبات'!$P$6:$P$1505,0)))</f>
        <v/>
      </c>
      <c r="G24" s="18">
        <f>IF($A24="","",INDEX('الطلبات'!$N$6:$N$1505,MATCH($A24,'الطلبات'!$P$6:$P$1505,0)))</f>
        <v/>
      </c>
    </row>
    <row r="25">
      <c r="A25" s="6">
        <f>IF(19&lt;=$B$4,19,"")</f>
        <v/>
      </c>
      <c r="B25" s="6">
        <f>IF($A25="","",INDEX('الطلبات'!$A$6:$A$1505,MATCH($A25,'الطلبات'!$P$6:$P$1505,0))&amp;"")</f>
        <v/>
      </c>
      <c r="C25" s="6">
        <f>IF($A25="","",INDEX('الطلبات'!$C$6:$C$1505,MATCH($A25,'الطلبات'!$P$6:$P$1505,0))&amp;"")</f>
        <v/>
      </c>
      <c r="D25" s="6">
        <f>IF($A25="","",INDEX('الطلبات'!$D$6:$D$1505,MATCH($A25,'الطلبات'!$P$6:$P$1505,0))&amp;"")</f>
        <v/>
      </c>
      <c r="E25" s="18">
        <f>IF($A25="","",INDEX('الطلبات'!$F$6:$F$1505,MATCH($A25,'الطلبات'!$P$6:$P$1505,0)))</f>
        <v/>
      </c>
      <c r="F25" s="19">
        <f>IF($A25="","",INDEX('الطلبات'!$M$6:$M$1505,MATCH($A25,'الطلبات'!$P$6:$P$1505,0)))</f>
        <v/>
      </c>
      <c r="G25" s="18">
        <f>IF($A25="","",INDEX('الطلبات'!$N$6:$N$1505,MATCH($A25,'الطلبات'!$P$6:$P$1505,0)))</f>
        <v/>
      </c>
    </row>
    <row r="26">
      <c r="A26" s="6">
        <f>IF(20&lt;=$B$4,20,"")</f>
        <v/>
      </c>
      <c r="B26" s="6">
        <f>IF($A26="","",INDEX('الطلبات'!$A$6:$A$1505,MATCH($A26,'الطلبات'!$P$6:$P$1505,0))&amp;"")</f>
        <v/>
      </c>
      <c r="C26" s="6">
        <f>IF($A26="","",INDEX('الطلبات'!$C$6:$C$1505,MATCH($A26,'الطلبات'!$P$6:$P$1505,0))&amp;"")</f>
        <v/>
      </c>
      <c r="D26" s="6">
        <f>IF($A26="","",INDEX('الطلبات'!$D$6:$D$1505,MATCH($A26,'الطلبات'!$P$6:$P$1505,0))&amp;"")</f>
        <v/>
      </c>
      <c r="E26" s="18">
        <f>IF($A26="","",INDEX('الطلبات'!$F$6:$F$1505,MATCH($A26,'الطلبات'!$P$6:$P$1505,0)))</f>
        <v/>
      </c>
      <c r="F26" s="19">
        <f>IF($A26="","",INDEX('الطلبات'!$M$6:$M$1505,MATCH($A26,'الطلبات'!$P$6:$P$1505,0)))</f>
        <v/>
      </c>
      <c r="G26" s="18">
        <f>IF($A26="","",INDEX('الطلبات'!$N$6:$N$1505,MATCH($A26,'الطلبات'!$P$6:$P$1505,0)))</f>
        <v/>
      </c>
    </row>
    <row r="27">
      <c r="A27" s="6">
        <f>IF(21&lt;=$B$4,21,"")</f>
        <v/>
      </c>
      <c r="B27" s="6">
        <f>IF($A27="","",INDEX('الطلبات'!$A$6:$A$1505,MATCH($A27,'الطلبات'!$P$6:$P$1505,0))&amp;"")</f>
        <v/>
      </c>
      <c r="C27" s="6">
        <f>IF($A27="","",INDEX('الطلبات'!$C$6:$C$1505,MATCH($A27,'الطلبات'!$P$6:$P$1505,0))&amp;"")</f>
        <v/>
      </c>
      <c r="D27" s="6">
        <f>IF($A27="","",INDEX('الطلبات'!$D$6:$D$1505,MATCH($A27,'الطلبات'!$P$6:$P$1505,0))&amp;"")</f>
        <v/>
      </c>
      <c r="E27" s="18">
        <f>IF($A27="","",INDEX('الطلبات'!$F$6:$F$1505,MATCH($A27,'الطلبات'!$P$6:$P$1505,0)))</f>
        <v/>
      </c>
      <c r="F27" s="19">
        <f>IF($A27="","",INDEX('الطلبات'!$M$6:$M$1505,MATCH($A27,'الطلبات'!$P$6:$P$1505,0)))</f>
        <v/>
      </c>
      <c r="G27" s="18">
        <f>IF($A27="","",INDEX('الطلبات'!$N$6:$N$1505,MATCH($A27,'الطلبات'!$P$6:$P$1505,0)))</f>
        <v/>
      </c>
    </row>
    <row r="28">
      <c r="A28" s="6">
        <f>IF(22&lt;=$B$4,22,"")</f>
        <v/>
      </c>
      <c r="B28" s="6">
        <f>IF($A28="","",INDEX('الطلبات'!$A$6:$A$1505,MATCH($A28,'الطلبات'!$P$6:$P$1505,0))&amp;"")</f>
        <v/>
      </c>
      <c r="C28" s="6">
        <f>IF($A28="","",INDEX('الطلبات'!$C$6:$C$1505,MATCH($A28,'الطلبات'!$P$6:$P$1505,0))&amp;"")</f>
        <v/>
      </c>
      <c r="D28" s="6">
        <f>IF($A28="","",INDEX('الطلبات'!$D$6:$D$1505,MATCH($A28,'الطلبات'!$P$6:$P$1505,0))&amp;"")</f>
        <v/>
      </c>
      <c r="E28" s="18">
        <f>IF($A28="","",INDEX('الطلبات'!$F$6:$F$1505,MATCH($A28,'الطلبات'!$P$6:$P$1505,0)))</f>
        <v/>
      </c>
      <c r="F28" s="19">
        <f>IF($A28="","",INDEX('الطلبات'!$M$6:$M$1505,MATCH($A28,'الطلبات'!$P$6:$P$1505,0)))</f>
        <v/>
      </c>
      <c r="G28" s="18">
        <f>IF($A28="","",INDEX('الطلبات'!$N$6:$N$1505,MATCH($A28,'الطلبات'!$P$6:$P$1505,0)))</f>
        <v/>
      </c>
    </row>
    <row r="29">
      <c r="A29" s="6">
        <f>IF(23&lt;=$B$4,23,"")</f>
        <v/>
      </c>
      <c r="B29" s="6">
        <f>IF($A29="","",INDEX('الطلبات'!$A$6:$A$1505,MATCH($A29,'الطلبات'!$P$6:$P$1505,0))&amp;"")</f>
        <v/>
      </c>
      <c r="C29" s="6">
        <f>IF($A29="","",INDEX('الطلبات'!$C$6:$C$1505,MATCH($A29,'الطلبات'!$P$6:$P$1505,0))&amp;"")</f>
        <v/>
      </c>
      <c r="D29" s="6">
        <f>IF($A29="","",INDEX('الطلبات'!$D$6:$D$1505,MATCH($A29,'الطلبات'!$P$6:$P$1505,0))&amp;"")</f>
        <v/>
      </c>
      <c r="E29" s="18">
        <f>IF($A29="","",INDEX('الطلبات'!$F$6:$F$1505,MATCH($A29,'الطلبات'!$P$6:$P$1505,0)))</f>
        <v/>
      </c>
      <c r="F29" s="19">
        <f>IF($A29="","",INDEX('الطلبات'!$M$6:$M$1505,MATCH($A29,'الطلبات'!$P$6:$P$1505,0)))</f>
        <v/>
      </c>
      <c r="G29" s="18">
        <f>IF($A29="","",INDEX('الطلبات'!$N$6:$N$1505,MATCH($A29,'الطلبات'!$P$6:$P$1505,0)))</f>
        <v/>
      </c>
    </row>
    <row r="30">
      <c r="A30" s="6">
        <f>IF(24&lt;=$B$4,24,"")</f>
        <v/>
      </c>
      <c r="B30" s="6">
        <f>IF($A30="","",INDEX('الطلبات'!$A$6:$A$1505,MATCH($A30,'الطلبات'!$P$6:$P$1505,0))&amp;"")</f>
        <v/>
      </c>
      <c r="C30" s="6">
        <f>IF($A30="","",INDEX('الطلبات'!$C$6:$C$1505,MATCH($A30,'الطلبات'!$P$6:$P$1505,0))&amp;"")</f>
        <v/>
      </c>
      <c r="D30" s="6">
        <f>IF($A30="","",INDEX('الطلبات'!$D$6:$D$1505,MATCH($A30,'الطلبات'!$P$6:$P$1505,0))&amp;"")</f>
        <v/>
      </c>
      <c r="E30" s="18">
        <f>IF($A30="","",INDEX('الطلبات'!$F$6:$F$1505,MATCH($A30,'الطلبات'!$P$6:$P$1505,0)))</f>
        <v/>
      </c>
      <c r="F30" s="19">
        <f>IF($A30="","",INDEX('الطلبات'!$M$6:$M$1505,MATCH($A30,'الطلبات'!$P$6:$P$1505,0)))</f>
        <v/>
      </c>
      <c r="G30" s="18">
        <f>IF($A30="","",INDEX('الطلبات'!$N$6:$N$1505,MATCH($A30,'الطلبات'!$P$6:$P$1505,0)))</f>
        <v/>
      </c>
    </row>
    <row r="31">
      <c r="A31" s="6">
        <f>IF(25&lt;=$B$4,25,"")</f>
        <v/>
      </c>
      <c r="B31" s="6">
        <f>IF($A31="","",INDEX('الطلبات'!$A$6:$A$1505,MATCH($A31,'الطلبات'!$P$6:$P$1505,0))&amp;"")</f>
        <v/>
      </c>
      <c r="C31" s="6">
        <f>IF($A31="","",INDEX('الطلبات'!$C$6:$C$1505,MATCH($A31,'الطلبات'!$P$6:$P$1505,0))&amp;"")</f>
        <v/>
      </c>
      <c r="D31" s="6">
        <f>IF($A31="","",INDEX('الطلبات'!$D$6:$D$1505,MATCH($A31,'الطلبات'!$P$6:$P$1505,0))&amp;"")</f>
        <v/>
      </c>
      <c r="E31" s="18">
        <f>IF($A31="","",INDEX('الطلبات'!$F$6:$F$1505,MATCH($A31,'الطلبات'!$P$6:$P$1505,0)))</f>
        <v/>
      </c>
      <c r="F31" s="19">
        <f>IF($A31="","",INDEX('الطلبات'!$M$6:$M$1505,MATCH($A31,'الطلبات'!$P$6:$P$1505,0)))</f>
        <v/>
      </c>
      <c r="G31" s="18">
        <f>IF($A31="","",INDEX('الطلبات'!$N$6:$N$1505,MATCH($A31,'الطلبات'!$P$6:$P$1505,0)))</f>
        <v/>
      </c>
    </row>
    <row r="32">
      <c r="A32" s="6">
        <f>IF(26&lt;=$B$4,26,"")</f>
        <v/>
      </c>
      <c r="B32" s="6">
        <f>IF($A32="","",INDEX('الطلبات'!$A$6:$A$1505,MATCH($A32,'الطلبات'!$P$6:$P$1505,0))&amp;"")</f>
        <v/>
      </c>
      <c r="C32" s="6">
        <f>IF($A32="","",INDEX('الطلبات'!$C$6:$C$1505,MATCH($A32,'الطلبات'!$P$6:$P$1505,0))&amp;"")</f>
        <v/>
      </c>
      <c r="D32" s="6">
        <f>IF($A32="","",INDEX('الطلبات'!$D$6:$D$1505,MATCH($A32,'الطلبات'!$P$6:$P$1505,0))&amp;"")</f>
        <v/>
      </c>
      <c r="E32" s="18">
        <f>IF($A32="","",INDEX('الطلبات'!$F$6:$F$1505,MATCH($A32,'الطلبات'!$P$6:$P$1505,0)))</f>
        <v/>
      </c>
      <c r="F32" s="19">
        <f>IF($A32="","",INDEX('الطلبات'!$M$6:$M$1505,MATCH($A32,'الطلبات'!$P$6:$P$1505,0)))</f>
        <v/>
      </c>
      <c r="G32" s="18">
        <f>IF($A32="","",INDEX('الطلبات'!$N$6:$N$1505,MATCH($A32,'الطلبات'!$P$6:$P$1505,0)))</f>
        <v/>
      </c>
    </row>
    <row r="33">
      <c r="A33" s="6">
        <f>IF(27&lt;=$B$4,27,"")</f>
        <v/>
      </c>
      <c r="B33" s="6">
        <f>IF($A33="","",INDEX('الطلبات'!$A$6:$A$1505,MATCH($A33,'الطلبات'!$P$6:$P$1505,0))&amp;"")</f>
        <v/>
      </c>
      <c r="C33" s="6">
        <f>IF($A33="","",INDEX('الطلبات'!$C$6:$C$1505,MATCH($A33,'الطلبات'!$P$6:$P$1505,0))&amp;"")</f>
        <v/>
      </c>
      <c r="D33" s="6">
        <f>IF($A33="","",INDEX('الطلبات'!$D$6:$D$1505,MATCH($A33,'الطلبات'!$P$6:$P$1505,0))&amp;"")</f>
        <v/>
      </c>
      <c r="E33" s="18">
        <f>IF($A33="","",INDEX('الطلبات'!$F$6:$F$1505,MATCH($A33,'الطلبات'!$P$6:$P$1505,0)))</f>
        <v/>
      </c>
      <c r="F33" s="19">
        <f>IF($A33="","",INDEX('الطلبات'!$M$6:$M$1505,MATCH($A33,'الطلبات'!$P$6:$P$1505,0)))</f>
        <v/>
      </c>
      <c r="G33" s="18">
        <f>IF($A33="","",INDEX('الطلبات'!$N$6:$N$1505,MATCH($A33,'الطلبات'!$P$6:$P$1505,0)))</f>
        <v/>
      </c>
    </row>
    <row r="34">
      <c r="A34" s="6">
        <f>IF(28&lt;=$B$4,28,"")</f>
        <v/>
      </c>
      <c r="B34" s="6">
        <f>IF($A34="","",INDEX('الطلبات'!$A$6:$A$1505,MATCH($A34,'الطلبات'!$P$6:$P$1505,0))&amp;"")</f>
        <v/>
      </c>
      <c r="C34" s="6">
        <f>IF($A34="","",INDEX('الطلبات'!$C$6:$C$1505,MATCH($A34,'الطلبات'!$P$6:$P$1505,0))&amp;"")</f>
        <v/>
      </c>
      <c r="D34" s="6">
        <f>IF($A34="","",INDEX('الطلبات'!$D$6:$D$1505,MATCH($A34,'الطلبات'!$P$6:$P$1505,0))&amp;"")</f>
        <v/>
      </c>
      <c r="E34" s="18">
        <f>IF($A34="","",INDEX('الطلبات'!$F$6:$F$1505,MATCH($A34,'الطلبات'!$P$6:$P$1505,0)))</f>
        <v/>
      </c>
      <c r="F34" s="19">
        <f>IF($A34="","",INDEX('الطلبات'!$M$6:$M$1505,MATCH($A34,'الطلبات'!$P$6:$P$1505,0)))</f>
        <v/>
      </c>
      <c r="G34" s="18">
        <f>IF($A34="","",INDEX('الطلبات'!$N$6:$N$1505,MATCH($A34,'الطلبات'!$P$6:$P$1505,0)))</f>
        <v/>
      </c>
    </row>
    <row r="35">
      <c r="A35" s="6">
        <f>IF(29&lt;=$B$4,29,"")</f>
        <v/>
      </c>
      <c r="B35" s="6">
        <f>IF($A35="","",INDEX('الطلبات'!$A$6:$A$1505,MATCH($A35,'الطلبات'!$P$6:$P$1505,0))&amp;"")</f>
        <v/>
      </c>
      <c r="C35" s="6">
        <f>IF($A35="","",INDEX('الطلبات'!$C$6:$C$1505,MATCH($A35,'الطلبات'!$P$6:$P$1505,0))&amp;"")</f>
        <v/>
      </c>
      <c r="D35" s="6">
        <f>IF($A35="","",INDEX('الطلبات'!$D$6:$D$1505,MATCH($A35,'الطلبات'!$P$6:$P$1505,0))&amp;"")</f>
        <v/>
      </c>
      <c r="E35" s="18">
        <f>IF($A35="","",INDEX('الطلبات'!$F$6:$F$1505,MATCH($A35,'الطلبات'!$P$6:$P$1505,0)))</f>
        <v/>
      </c>
      <c r="F35" s="19">
        <f>IF($A35="","",INDEX('الطلبات'!$M$6:$M$1505,MATCH($A35,'الطلبات'!$P$6:$P$1505,0)))</f>
        <v/>
      </c>
      <c r="G35" s="18">
        <f>IF($A35="","",INDEX('الطلبات'!$N$6:$N$1505,MATCH($A35,'الطلبات'!$P$6:$P$1505,0)))</f>
        <v/>
      </c>
    </row>
    <row r="36">
      <c r="A36" s="6">
        <f>IF(30&lt;=$B$4,30,"")</f>
        <v/>
      </c>
      <c r="B36" s="6">
        <f>IF($A36="","",INDEX('الطلبات'!$A$6:$A$1505,MATCH($A36,'الطلبات'!$P$6:$P$1505,0))&amp;"")</f>
        <v/>
      </c>
      <c r="C36" s="6">
        <f>IF($A36="","",INDEX('الطلبات'!$C$6:$C$1505,MATCH($A36,'الطلبات'!$P$6:$P$1505,0))&amp;"")</f>
        <v/>
      </c>
      <c r="D36" s="6">
        <f>IF($A36="","",INDEX('الطلبات'!$D$6:$D$1505,MATCH($A36,'الطلبات'!$P$6:$P$1505,0))&amp;"")</f>
        <v/>
      </c>
      <c r="E36" s="18">
        <f>IF($A36="","",INDEX('الطلبات'!$F$6:$F$1505,MATCH($A36,'الطلبات'!$P$6:$P$1505,0)))</f>
        <v/>
      </c>
      <c r="F36" s="19">
        <f>IF($A36="","",INDEX('الطلبات'!$M$6:$M$1505,MATCH($A36,'الطلبات'!$P$6:$P$1505,0)))</f>
        <v/>
      </c>
      <c r="G36" s="18">
        <f>IF($A36="","",INDEX('الطلبات'!$N$6:$N$1505,MATCH($A36,'الطلبات'!$P$6:$P$1505,0)))</f>
        <v/>
      </c>
    </row>
  </sheetData>
  <mergeCells count="2">
    <mergeCell ref="A2:G2"/>
    <mergeCell ref="A1:G1"/>
  </mergeCells>
  <conditionalFormatting sqref="A7:G36">
    <cfRule type="expression" priority="1" dxfId="1">
      <formula>AND($A7&lt;&gt;"",$F7&gt;0)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B30"/>
  <sheetViews>
    <sheetView showGridLines="1" rightToLeft="1" workbookViewId="0">
      <pane ySplit="3" topLeftCell="A4" activePane="bottomLeft" state="frozen"/>
      <selection pane="bottomLeft" activeCell="A1" sqref="A1"/>
    </sheetView>
  </sheetViews>
  <sheetFormatPr baseColWidth="8" defaultRowHeight="15"/>
  <cols>
    <col width="42" customWidth="1" min="1" max="1"/>
    <col width="18" customWidth="1" min="2" max="2"/>
  </cols>
  <sheetData>
    <row r="1" ht="26" customHeight="1">
      <c r="A1" s="10" t="inlineStr">
        <is>
          <t>شيت طلبات المغسلة · قالب مجاني من Softwiro</t>
        </is>
      </c>
    </row>
    <row r="2">
      <c r="A2" s="11" t="inlineStr">
        <is>
          <t>عايز برنامج مغسلة يسجّل فيه الموظف الاستلام والتسليم كلٌّ بصلاحيته؟ Softwiro تبنيه لك على طريقة شغلك ← اضغط هنا</t>
        </is>
      </c>
    </row>
    <row r="4">
      <c r="A4" s="22" t="inlineStr">
        <is>
          <t>الطلبات</t>
        </is>
      </c>
    </row>
    <row r="5">
      <c r="A5" s="12" t="inlineStr">
        <is>
          <t>إجمالي الطلبات</t>
        </is>
      </c>
      <c r="B5" s="18">
        <f>COUNTIF('الطلبات'!$A$6:$A$1505,"?*")</f>
        <v/>
      </c>
    </row>
    <row r="6">
      <c r="A6" s="12" t="inlineStr">
        <is>
          <t>قيد الغسيل</t>
        </is>
      </c>
      <c r="B6" s="18">
        <f>COUNTIF('الطلبات'!$H$6:$H$1505,"قيد الغسيل")</f>
        <v/>
      </c>
    </row>
    <row r="7">
      <c r="A7" s="12" t="inlineStr">
        <is>
          <t>جاهزة للاستلام</t>
        </is>
      </c>
      <c r="B7" s="18">
        <f>COUNTIF('الطلبات'!$H$6:$H$1505,"جاهز")</f>
        <v/>
      </c>
    </row>
    <row r="8">
      <c r="A8" s="12" t="inlineStr">
        <is>
          <t>تم تسليمها</t>
        </is>
      </c>
      <c r="B8" s="18">
        <f>COUNTIF('الطلبات'!$H$6:$H$1505,"تم التسليم")</f>
        <v/>
      </c>
    </row>
    <row r="9">
      <c r="A9" s="12" t="inlineStr">
        <is>
          <t>قطع داخل المغسلة (لم تُسلَّم)</t>
        </is>
      </c>
      <c r="B9" s="18">
        <f>SUM('الطلبات'!$F$6:$F$1505)-SUMIFS('الطلبات'!$F$6:$F$1505,'الطلبات'!$H$6:$H$1505,"تم التسليم")</f>
        <v/>
      </c>
    </row>
    <row r="11">
      <c r="A11" s="22" t="inlineStr">
        <is>
          <t>المال</t>
        </is>
      </c>
    </row>
    <row r="12">
      <c r="A12" s="12" t="inlineStr">
        <is>
          <t>إجمالي قيمة الطلبات</t>
        </is>
      </c>
      <c r="B12" s="19">
        <f>SUM('الطلبات'!$L$6:$L$1505)</f>
        <v/>
      </c>
    </row>
    <row r="13">
      <c r="A13" s="12" t="inlineStr">
        <is>
          <t>إجمالي المدفوع</t>
        </is>
      </c>
      <c r="B13" s="19">
        <f>SUM('الطلبات'!$I$6:$I$1505)</f>
        <v/>
      </c>
    </row>
    <row r="14">
      <c r="A14" s="12" t="inlineStr">
        <is>
          <t>المتبقي عند العملاء</t>
        </is>
      </c>
      <c r="B14" s="23">
        <f>SUMIF('الطلبات'!$M$6:$M$1505,"&gt;0")</f>
        <v/>
      </c>
    </row>
    <row r="15">
      <c r="A15" s="12" t="inlineStr">
        <is>
          <t>قيمة الطلبات المسلّمة</t>
        </is>
      </c>
      <c r="B15" s="19">
        <f>SUMIFS('الطلبات'!$L$6:$L$1505,'الطلبات'!$H$6:$H$1505,"تم التسليم")</f>
        <v/>
      </c>
    </row>
    <row r="16">
      <c r="A16" s="12" t="inlineStr">
        <is>
          <t>قيمة الطلبات داخل المغسلة</t>
        </is>
      </c>
      <c r="B16" s="19">
        <f>B12-B15</f>
        <v/>
      </c>
    </row>
    <row r="18">
      <c r="A18" s="22" t="inlineStr">
        <is>
          <t>شهر الملخص</t>
        </is>
      </c>
    </row>
    <row r="19">
      <c r="A19" s="12" t="inlineStr">
        <is>
          <t>عدد طلبات الشهر</t>
        </is>
      </c>
      <c r="B19" s="18">
        <f>COUNTIFS('الطلبات'!$B$6:$B$1505,"&gt;="&amp;'الإعدادات'!$B$7,'الطلبات'!$B$6:$B$1505,"&lt;"&amp;'الإعدادات'!$B$8)</f>
        <v/>
      </c>
    </row>
    <row r="20">
      <c r="A20" s="12" t="inlineStr">
        <is>
          <t>قطع الشهر</t>
        </is>
      </c>
      <c r="B20" s="18">
        <f>SUMIFS('الطلبات'!$F$6:$F$1505,'الطلبات'!$B$6:$B$1505,"&gt;="&amp;'الإعدادات'!$B$7,'الطلبات'!$B$6:$B$1505,"&lt;"&amp;'الإعدادات'!$B$8)</f>
        <v/>
      </c>
    </row>
    <row r="21">
      <c r="A21" s="12" t="inlineStr">
        <is>
          <t>إيراد الشهر (قيمة الطلبات المستلمة فيه)</t>
        </is>
      </c>
      <c r="B21" s="23">
        <f>SUMIFS('الطلبات'!$L$6:$L$1505,'الطلبات'!$B$6:$B$1505,"&gt;="&amp;'الإعدادات'!$B$7,'الطلبات'!$B$6:$B$1505,"&lt;"&amp;'الإعدادات'!$B$8)</f>
        <v/>
      </c>
    </row>
    <row r="22">
      <c r="A22" s="12" t="inlineStr">
        <is>
          <t>المدفوع من طلبات الشهر</t>
        </is>
      </c>
      <c r="B22" s="19">
        <f>SUMIFS('الطلبات'!$I$6:$I$1505,'الطلبات'!$B$6:$B$1505,"&gt;="&amp;'الإعدادات'!$B$7,'الطلبات'!$B$6:$B$1505,"&lt;"&amp;'الإعدادات'!$B$8)</f>
        <v/>
      </c>
    </row>
    <row r="23">
      <c r="A23" s="12" t="inlineStr">
        <is>
          <t>متوسط قيمة الطلب</t>
        </is>
      </c>
      <c r="B23" s="19">
        <f>IF(B19=0,"",B21/B19)</f>
        <v/>
      </c>
    </row>
    <row r="25">
      <c r="A25" s="22" t="inlineStr">
        <is>
          <t>تنبيهات</t>
        </is>
      </c>
    </row>
    <row r="26">
      <c r="A26" s="12" t="inlineStr">
        <is>
          <t>طلبات متأخرة الاستلام</t>
        </is>
      </c>
      <c r="B26" s="18">
        <f>COUNTIF('الطلبات'!$O$6:$O$1505,"متأخر الاستلام")</f>
        <v/>
      </c>
    </row>
    <row r="27">
      <c r="A27" s="12" t="inlineStr">
        <is>
          <t>قيمة الطلبات المتأخرة الاستلام</t>
        </is>
      </c>
      <c r="B27" s="19">
        <f>SUMIFS('الطلبات'!$L$6:$L$1505,'الطلبات'!$O$6:$O$1505,"متأخر الاستلام")</f>
        <v/>
      </c>
    </row>
    <row r="28">
      <c r="A28" s="12" t="inlineStr">
        <is>
          <t>طلبات متأخرة الغسيل</t>
        </is>
      </c>
      <c r="B28" s="18">
        <f>COUNTIF('الطلبات'!$O$6:$O$1505,"متأخر الغسيل")</f>
        <v/>
      </c>
    </row>
    <row r="29">
      <c r="A29" s="12" t="inlineStr">
        <is>
          <t>مسلّمة وعليها متبقي</t>
        </is>
      </c>
      <c r="B29" s="18">
        <f>COUNTIF('الطلبات'!$O$6:$O$1505,"مسلّم وعليه متبقي")</f>
        <v/>
      </c>
    </row>
    <row r="30">
      <c r="A30" s="12" t="inlineStr">
        <is>
          <t>طلبات بخدمة غير مسعّرة</t>
        </is>
      </c>
      <c r="B30" s="18">
        <f>COUNTIF('الطلبات'!$O$6:$O$1505,"خدمة غير مسعّرة")</f>
        <v/>
      </c>
    </row>
  </sheetData>
  <mergeCells count="2">
    <mergeCell ref="A2:B2"/>
    <mergeCell ref="A1:B1"/>
  </mergeCells>
  <conditionalFormatting sqref="B14">
    <cfRule type="expression" priority="1" dxfId="0">
      <formula>B14&gt;0</formula>
    </cfRule>
  </conditionalFormatting>
  <conditionalFormatting sqref="B26:B30">
    <cfRule type="expression" priority="2" dxfId="1">
      <formula>B26&gt;0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6" t="inlineStr">
        <is>
          <t>في هذا الشيت</t>
        </is>
      </c>
      <c r="C5" s="16" t="inlineStr">
        <is>
          <t>في برنامج مخصص من Softwiro</t>
        </is>
      </c>
    </row>
    <row r="6" ht="48" customHeight="1">
      <c r="B6" s="5" t="inlineStr">
        <is>
          <t>ملف واحد يعدّل فيه شخص واحد في كل مرة، وتصلك النسخ بالواتساب.</t>
        </is>
      </c>
      <c r="C6" s="24"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4" t="inlineStr">
        <is>
          <t>نصمم الشاشات على خطوات عملك، فيسجّل كل شخص ما يخصه فقط.</t>
        </is>
      </c>
    </row>
    <row r="8" ht="48" customHeight="1">
      <c r="B8" s="5" t="inlineStr">
        <is>
          <t>الأعمدة والصيغ ثابتة كما صُمّم الشيت.</t>
        </is>
      </c>
      <c r="C8" s="24" t="inlineStr">
        <is>
          <t>نبني ما تحتاجه أنت: تقارير وتنبيهات وشاشات على طريقتك.</t>
        </is>
      </c>
    </row>
    <row r="9" ht="48" customHeight="1">
      <c r="B9" s="5" t="inlineStr">
        <is>
          <t>النسخ الاحتياطية والأمان على مسؤوليتك.</t>
        </is>
      </c>
      <c r="C9" s="24" t="inlineStr">
        <is>
          <t>البرنامج على خادم مؤمّن مع نسخ احتياطية دورية.</t>
        </is>
      </c>
    </row>
    <row r="11" ht="30" customHeight="1">
      <c r="B11" s="25" t="inlineStr">
        <is>
          <t>تعرّف على برنامج مخصص من Softwiro واطلب عرضًا تجريبيًا ←</t>
        </is>
      </c>
    </row>
    <row r="13">
      <c r="B13" s="26"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طلبات المغسلة</dc:title>
  <dc:description>يسجّل طلبات مغسلتك قطعةً قطعة: السعر من قائمة أسعارك، والإجمالي والمدفوع والمتبقي لكل طلب، وتنبيه بالطلبات التي تأخر غسلها أو تأخر أصحابها عن استلامها، وقائمة متابعة بهم، وملخص للطلبات والقطع والإيراد.</dc:description>
  <dcterms:created xsi:type="dcterms:W3CDTF">2026-11-05T01:31:16Z</dcterms:created>
  <dcterms:modified xsi:type="dcterms:W3CDTF">2026-11-05T01:31:18Z</dcterms:modified>
  <cp:keywords>Softwiro, Excel, شيت طلبات المغسلة</cp:keywords>
</cp:coreProperties>
</file>