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عقود" sheetId="3" state="visible" r:id="rId3"/>
    <sheet name="الدفعات" sheetId="4" state="visible" r:id="rId4"/>
    <sheet name="للتجديد" sheetId="5" state="visible" r:id="rId5"/>
    <sheet name="الملخص" sheetId="6" state="visible" r:id="rId6"/>
    <sheet name="لماذا ما زلت على إكسل؟" sheetId="7" state="visible" r:id="rId7"/>
  </sheets>
  <definedNames>
    <definedName name="_xlnm._FilterDatabase" localSheetId="2" hidden="1">'العقود'!$A$5:$O$205</definedName>
    <definedName name="_xlnm._FilterDatabase" localSheetId="3" hidden="1">'الدفعات'!$A$5:$G$1005</definedName>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2">
    <dxf>
      <font>
        <color rgb="00991B1B"/>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a-service-contracts?utm_source=excel&amp;utm_medium=template&amp;utm_campaign=hoa-service-contract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a-service-contract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a-service-contract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a-service-contract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a-service-contract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a-service-contract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hoa-service-contracts" TargetMode="External" Id="rId1" /><Relationship Type="http://schemas.openxmlformats.org/officeDocument/2006/relationships/hyperlink" Target="https://softwiro.com/ar/contact?utm_source=excel&amp;utm_medium=template&amp;utm_campaign=hoa-service-contract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عقود الخدمات والموردين لاتحاد الملاك</t>
        </is>
      </c>
    </row>
    <row r="3" ht="36" customHeight="1">
      <c r="B3" s="2" t="inlineStr">
        <is>
          <t>يتابع عقود النظافة والحراسة وصيانة المصعد والحدائق والإنترنت وغيرها: قيمة كل عقد وتاريخ نهايته، وما استحق لكل مورد وما دُفع له، وتنبيه بالعقود المنتهية أو القريبة من الانتهاء، وإجمالي الالتزامات الشهرية والسنوية، وقائمة بما يجب تجديده أو التفاوض عليه.</t>
        </is>
      </c>
    </row>
    <row r="5">
      <c r="B5" s="3" t="inlineStr">
        <is>
          <t>طريقة الاستخدام</t>
        </is>
      </c>
    </row>
    <row r="6" ht="30" customHeight="1">
      <c r="B6" s="4" t="inlineStr">
        <is>
          <t>1. في شيت «الإعدادات» اكتب تاريخ اليوم (أو =TODAY() ليتحدث وحده)، وعدد الأيام التي تريد أن يُنبهك الشيت قبلها بانتهاء العقد.</t>
        </is>
      </c>
    </row>
    <row r="7" ht="30" customHeight="1">
      <c r="B7" s="4" t="inlineStr">
        <is>
          <t>2. في شيت «العقود» سجّل لكل عقد: اسم المورد (لا يتكرر) ونوع الخدمة والجوال والقيمة الشهرية وبداية العقد ونهايته وشروط التجديد.</t>
        </is>
      </c>
    </row>
    <row r="8" ht="30" customHeight="1">
      <c r="B8" s="4" t="inlineStr">
        <is>
          <t>3. في شيت «الدفعات» سجّل كل مبلغ دفعته لمورد: التاريخ واسم المورد (من القائمة) والمبلغ وطريقة الدفع.</t>
        </is>
      </c>
    </row>
    <row r="9" ht="30" customHeight="1">
      <c r="B9" s="4" t="inlineStr">
        <is>
          <t>4. يحسب شيت «العقود» تلقائيًا الأشهر المستحقة وإجمالي المستحق والمدفوع والمتبقي وحالة العقد: ساري أو ينتهي قريبًا أو منتهي أو لم يبدأ.</t>
        </is>
      </c>
    </row>
    <row r="10" ht="30" customHeight="1">
      <c r="B10" s="4" t="inlineStr">
        <is>
          <t>5. افتح شيت «للتجديد» لتجد العقود المنتهية أو القريبة من الانتهاء مرتبة من الأقرب موعدًا، مع شروط التجديد التي كتبتها.</t>
        </is>
      </c>
    </row>
    <row r="11" ht="30" customHeight="1">
      <c r="B11" s="4" t="inlineStr">
        <is>
          <t>6. راجع شيت «الملخص» لإجمالي الالتزام الشهري والسنوي وما تبقى للموردين ومصروف كل نوع خدمة.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اكتب اسم كل مورد بشكل واحد لا يتغير في العقود والدفعات، لأن الدفعات تُربط بالعقد باسم المورد.</t>
        </is>
      </c>
    </row>
    <row r="20" ht="30" customHeight="1">
      <c r="B20" s="4" t="inlineStr">
        <is>
          <t>• الأشهر المستحقة هي عدد الدورات الشهرية التي بدأت من بداية العقد حتى اليوم أو نهاية العقد إن كانت أقرب، وتبدأ كل دورة في يوم بداية العقد. المستحق = الأشهر المستحقة × القيمة الشهرية.</t>
        </is>
      </c>
    </row>
    <row r="21" ht="30" customHeight="1">
      <c r="B21" s="4" t="inlineStr">
        <is>
          <t>• المتبقي = المستحق − المدفوع. المتبقي السالب يعني أنك دفعت أكثر من المستحق حتى اليوم.</t>
        </is>
      </c>
    </row>
    <row r="22" ht="30" customHeight="1">
      <c r="B22" s="4" t="inlineStr">
        <is>
          <t>• الالتزام الشهري والسنوي في الملخص يشمل العقود السارية والتي تنتهي قريبًا فقط، أما العقود التي لم تبدأ فتظهر في خانة مستقلة. القيمة السنوية = القيمة الشهرية × 12.</t>
        </is>
      </c>
    </row>
    <row r="23" ht="30" customHeight="1">
      <c r="B23" s="4" t="inlineStr">
        <is>
          <t>• العقد المنتهي لا يدخل في الالتزام الشهري، لكن ما بقي مستحقًا عليه يظل ظاهرًا في المتبقي حتى تسدده.</t>
        </is>
      </c>
    </row>
    <row r="24" ht="30" customHeight="1">
      <c r="B24" s="4" t="inlineStr">
        <is>
          <t>• يتسع الشيت لـ 200 عقد و1000 دفعة، وتعرض قائمة «للتجديد» أول 50 عقدًا.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عقود الخدمات والموردين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تنبيه انتهاء العقد قبل (يوم)</t>
        </is>
      </c>
      <c r="B5" s="14" t="n">
        <v>60</v>
      </c>
    </row>
    <row r="7">
      <c r="A7" s="8" t="inlineStr">
        <is>
          <t>تاريخ اليوم مكتوب هنا بتاريخ المثال. اكتب بدله =TODAY() ليتحدث وحده كل يوم، أو اكتب تاريخ أي يوم تريد مراجعة موقفه. غيّر عدد أيام التنبيه إلى ما يناسبك.</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O2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4" customWidth="1" min="1" max="1"/>
    <col width="15" customWidth="1" min="2" max="2"/>
    <col width="15" customWidth="1" min="3" max="3"/>
    <col width="14" customWidth="1" min="4" max="4"/>
    <col width="13" customWidth="1" min="5" max="5"/>
    <col width="13" customWidth="1" min="6" max="6"/>
    <col width="34" customWidth="1" min="7" max="7"/>
    <col width="11" customWidth="1" min="8" max="8"/>
    <col width="15" customWidth="1" min="9" max="9"/>
    <col width="15" customWidth="1" min="10" max="10"/>
    <col width="15" customWidth="1" min="11" max="11"/>
    <col width="11" customWidth="1" min="12" max="12"/>
    <col width="14" customWidth="1" min="13" max="13"/>
    <col width="15" customWidth="1" min="14" max="14"/>
    <col width="11" customWidth="1" min="15" max="15"/>
  </cols>
  <sheetData>
    <row r="1" ht="26" customHeight="1">
      <c r="A1" s="10" t="inlineStr">
        <is>
          <t>شيت عقود الخدمات والموردين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المورد / الشركة</t>
        </is>
      </c>
      <c r="B5" s="15" t="inlineStr">
        <is>
          <t>الخدمة</t>
        </is>
      </c>
      <c r="C5" s="15" t="inlineStr">
        <is>
          <t>الجوال</t>
        </is>
      </c>
      <c r="D5" s="15" t="inlineStr">
        <is>
          <t>القيمة الشهرية</t>
        </is>
      </c>
      <c r="E5" s="15" t="inlineStr">
        <is>
          <t>بداية العقد</t>
        </is>
      </c>
      <c r="F5" s="15" t="inlineStr">
        <is>
          <t>نهاية العقد</t>
        </is>
      </c>
      <c r="G5" s="15" t="inlineStr">
        <is>
          <t>شروط التجديد / ملاحظات</t>
        </is>
      </c>
      <c r="H5" s="15" t="inlineStr">
        <is>
          <t>الأشهر المستحقة</t>
        </is>
      </c>
      <c r="I5" s="15" t="inlineStr">
        <is>
          <t>إجمالي المستحق</t>
        </is>
      </c>
      <c r="J5" s="15" t="inlineStr">
        <is>
          <t>المدفوع</t>
        </is>
      </c>
      <c r="K5" s="15" t="inlineStr">
        <is>
          <t>المتبقي</t>
        </is>
      </c>
      <c r="L5" s="15" t="inlineStr">
        <is>
          <t>أيام حتى النهاية</t>
        </is>
      </c>
      <c r="M5" s="15" t="inlineStr">
        <is>
          <t>حالة العقد</t>
        </is>
      </c>
      <c r="N5" s="15" t="inlineStr">
        <is>
          <t>القيمة السنوية</t>
        </is>
      </c>
      <c r="O5" s="15" t="inlineStr">
        <is>
          <t>ترتيب التجديد</t>
        </is>
      </c>
    </row>
    <row r="6">
      <c r="A6" s="5" t="inlineStr">
        <is>
          <t>شركة النظافة المثالية</t>
        </is>
      </c>
      <c r="B6" s="5" t="inlineStr">
        <is>
          <t>نظافة</t>
        </is>
      </c>
      <c r="C6" s="16" t="inlineStr">
        <is>
          <t>01010000011</t>
        </is>
      </c>
      <c r="D6" s="17" t="n">
        <v>4000</v>
      </c>
      <c r="E6" s="13" t="n">
        <v>46023</v>
      </c>
      <c r="F6" s="13" t="n">
        <v>46387</v>
      </c>
      <c r="G6" s="5" t="inlineStr">
        <is>
          <t>تجديد بإخطار قبل 30 يومًا، يُطلب عرض سعر بديل</t>
        </is>
      </c>
      <c r="H6" s="18">
        <f>IF(OR(A6&amp;""="",NOT(ISNUMBER(E6)),NOT(ISNUMBER(D6))),"",MAX(0,(YEAR(IF(ISNUMBER(F6),MIN('الإعدادات'!$B$4,F6),'الإعدادات'!$B$4))-YEAR(E6))*12+MONTH(IF(ISNUMBER(F6),MIN('الإعدادات'!$B$4,F6),'الإعدادات'!$B$4))-MONTH(E6)+IF(DAY(IF(ISNUMBER(F6),MIN('الإعدادات'!$B$4,F6),'الإعدادات'!$B$4))&gt;=DAY(E6),1,0)))</f>
        <v/>
      </c>
      <c r="I6" s="19">
        <f>IF(H6="","",ROUND(H6*D6,2))</f>
        <v/>
      </c>
      <c r="J6" s="19">
        <f>IF(A6&amp;""="","",SUMIFS('الدفعات'!$C$6:$C$1005,'الدفعات'!$B$6:$B$1005,A6&amp;""))</f>
        <v/>
      </c>
      <c r="K6" s="19">
        <f>IF(I6="","",ROUND(I6-J6,2))</f>
        <v/>
      </c>
      <c r="L6" s="18">
        <f>IF(OR(A6&amp;""="",NOT(ISNUMBER(F6))),"",F6-'الإعدادات'!$B$4)</f>
        <v/>
      </c>
      <c r="M6" s="6">
        <f>IF(A6&amp;""="","",IF(OR(NOT(ISNUMBER(E6)),NOT(ISNUMBER(F6))),"بيانات ناقصة",IF(F6&lt;'الإعدادات'!$B$4,"منتهي",IF(E6&gt;'الإعدادات'!$B$4,"لم يبدأ",IF(F6-'الإعدادات'!$B$4&lt;='الإعدادات'!$B$5,"ينتهي قريبًا","ساري")))))</f>
        <v/>
      </c>
      <c r="N6" s="19">
        <f>IF(N(D6)=0,"",ROUND(D6*12,2))</f>
        <v/>
      </c>
      <c r="O6" s="18">
        <f>IF(OR(M6="منتهي",M6="ينتهي قريبًا"),COUNTIFS($M$6:$M$205,"منتهي",$L$6:$L$205,"&lt;"&amp;L6)+COUNTIFS($M$6:$M$205,"ينتهي قريبًا",$L$6:$L$205,"&lt;"&amp;L6)+COUNTIFS($M$6:M6,"منتهي",$L$6:L6,L6)+COUNTIFS($M$6:M6,"ينتهي قريبًا",$L$6:L6,L6),"")</f>
        <v/>
      </c>
    </row>
    <row r="7">
      <c r="A7" s="5" t="inlineStr">
        <is>
          <t>شركة حراسة (مثال)</t>
        </is>
      </c>
      <c r="B7" s="5" t="inlineStr">
        <is>
          <t>حراسة</t>
        </is>
      </c>
      <c r="C7" s="16" t="inlineStr">
        <is>
          <t>01010000012</t>
        </is>
      </c>
      <c r="D7" s="17" t="n">
        <v>9000</v>
      </c>
      <c r="E7" s="13" t="n">
        <v>45839</v>
      </c>
      <c r="F7" s="13" t="n">
        <v>46203</v>
      </c>
      <c r="G7" s="5" t="inlineStr">
        <is>
          <t>انتهى العقد وقيد التجديد</t>
        </is>
      </c>
      <c r="H7" s="18">
        <f>IF(OR(A7&amp;""="",NOT(ISNUMBER(E7)),NOT(ISNUMBER(D7))),"",MAX(0,(YEAR(IF(ISNUMBER(F7),MIN('الإعدادات'!$B$4,F7),'الإعدادات'!$B$4))-YEAR(E7))*12+MONTH(IF(ISNUMBER(F7),MIN('الإعدادات'!$B$4,F7),'الإعدادات'!$B$4))-MONTH(E7)+IF(DAY(IF(ISNUMBER(F7),MIN('الإعدادات'!$B$4,F7),'الإعدادات'!$B$4))&gt;=DAY(E7),1,0)))</f>
        <v/>
      </c>
      <c r="I7" s="19">
        <f>IF(H7="","",ROUND(H7*D7,2))</f>
        <v/>
      </c>
      <c r="J7" s="19">
        <f>IF(A7&amp;""="","",SUMIFS('الدفعات'!$C$6:$C$1005,'الدفعات'!$B$6:$B$1005,A7&amp;""))</f>
        <v/>
      </c>
      <c r="K7" s="19">
        <f>IF(I7="","",ROUND(I7-J7,2))</f>
        <v/>
      </c>
      <c r="L7" s="18">
        <f>IF(OR(A7&amp;""="",NOT(ISNUMBER(F7))),"",F7-'الإعدادات'!$B$4)</f>
        <v/>
      </c>
      <c r="M7" s="6">
        <f>IF(A7&amp;""="","",IF(OR(NOT(ISNUMBER(E7)),NOT(ISNUMBER(F7))),"بيانات ناقصة",IF(F7&lt;'الإعدادات'!$B$4,"منتهي",IF(E7&gt;'الإعدادات'!$B$4,"لم يبدأ",IF(F7-'الإعدادات'!$B$4&lt;='الإعدادات'!$B$5,"ينتهي قريبًا","ساري")))))</f>
        <v/>
      </c>
      <c r="N7" s="19">
        <f>IF(N(D7)=0,"",ROUND(D7*12,2))</f>
        <v/>
      </c>
      <c r="O7" s="18">
        <f>IF(OR(M7="منتهي",M7="ينتهي قريبًا"),COUNTIFS($M$6:$M$205,"منتهي",$L$6:$L$205,"&lt;"&amp;L7)+COUNTIFS($M$6:$M$205,"ينتهي قريبًا",$L$6:$L$205,"&lt;"&amp;L7)+COUNTIFS($M$6:M7,"منتهي",$L$6:L7,L7)+COUNTIFS($M$6:M7,"ينتهي قريبًا",$L$6:L7,L7),"")</f>
        <v/>
      </c>
    </row>
    <row r="8">
      <c r="A8" s="5" t="inlineStr">
        <is>
          <t>شركة مصاعد (مثال)</t>
        </is>
      </c>
      <c r="B8" s="5" t="inlineStr">
        <is>
          <t>صيانة مصعد</t>
        </is>
      </c>
      <c r="C8" s="16" t="inlineStr">
        <is>
          <t>01010000013</t>
        </is>
      </c>
      <c r="D8" s="17" t="n">
        <v>3500</v>
      </c>
      <c r="E8" s="13" t="n">
        <v>46082</v>
      </c>
      <c r="F8" s="13" t="n">
        <v>46446</v>
      </c>
      <c r="G8" s="5" t="inlineStr">
        <is>
          <t>تجديد تلقائي سنوي</t>
        </is>
      </c>
      <c r="H8" s="18">
        <f>IF(OR(A8&amp;""="",NOT(ISNUMBER(E8)),NOT(ISNUMBER(D8))),"",MAX(0,(YEAR(IF(ISNUMBER(F8),MIN('الإعدادات'!$B$4,F8),'الإعدادات'!$B$4))-YEAR(E8))*12+MONTH(IF(ISNUMBER(F8),MIN('الإعدادات'!$B$4,F8),'الإعدادات'!$B$4))-MONTH(E8)+IF(DAY(IF(ISNUMBER(F8),MIN('الإعدادات'!$B$4,F8),'الإعدادات'!$B$4))&gt;=DAY(E8),1,0)))</f>
        <v/>
      </c>
      <c r="I8" s="19">
        <f>IF(H8="","",ROUND(H8*D8,2))</f>
        <v/>
      </c>
      <c r="J8" s="19">
        <f>IF(A8&amp;""="","",SUMIFS('الدفعات'!$C$6:$C$1005,'الدفعات'!$B$6:$B$1005,A8&amp;""))</f>
        <v/>
      </c>
      <c r="K8" s="19">
        <f>IF(I8="","",ROUND(I8-J8,2))</f>
        <v/>
      </c>
      <c r="L8" s="18">
        <f>IF(OR(A8&amp;""="",NOT(ISNUMBER(F8))),"",F8-'الإعدادات'!$B$4)</f>
        <v/>
      </c>
      <c r="M8" s="6">
        <f>IF(A8&amp;""="","",IF(OR(NOT(ISNUMBER(E8)),NOT(ISNUMBER(F8))),"بيانات ناقصة",IF(F8&lt;'الإعدادات'!$B$4,"منتهي",IF(E8&gt;'الإعدادات'!$B$4,"لم يبدأ",IF(F8-'الإعدادات'!$B$4&lt;='الإعدادات'!$B$5,"ينتهي قريبًا","ساري")))))</f>
        <v/>
      </c>
      <c r="N8" s="19">
        <f>IF(N(D8)=0,"",ROUND(D8*12,2))</f>
        <v/>
      </c>
      <c r="O8" s="18">
        <f>IF(OR(M8="منتهي",M8="ينتهي قريبًا"),COUNTIFS($M$6:$M$205,"منتهي",$L$6:$L$205,"&lt;"&amp;L8)+COUNTIFS($M$6:$M$205,"ينتهي قريبًا",$L$6:$L$205,"&lt;"&amp;L8)+COUNTIFS($M$6:M8,"منتهي",$L$6:L8,L8)+COUNTIFS($M$6:M8,"ينتهي قريبًا",$L$6:L8,L8),"")</f>
        <v/>
      </c>
    </row>
    <row r="9">
      <c r="A9" s="5" t="inlineStr">
        <is>
          <t>حدائق الواحة</t>
        </is>
      </c>
      <c r="B9" s="5" t="inlineStr">
        <is>
          <t>حدائق</t>
        </is>
      </c>
      <c r="C9" s="16" t="inlineStr">
        <is>
          <t>01010000014</t>
        </is>
      </c>
      <c r="D9" s="17" t="n">
        <v>2500</v>
      </c>
      <c r="E9" s="13" t="n">
        <v>46068</v>
      </c>
      <c r="F9" s="13" t="n">
        <v>46370</v>
      </c>
      <c r="G9" s="5" t="inlineStr">
        <is>
          <t>التفاوض على خفض السعر عند التجديد</t>
        </is>
      </c>
      <c r="H9" s="18">
        <f>IF(OR(A9&amp;""="",NOT(ISNUMBER(E9)),NOT(ISNUMBER(D9))),"",MAX(0,(YEAR(IF(ISNUMBER(F9),MIN('الإعدادات'!$B$4,F9),'الإعدادات'!$B$4))-YEAR(E9))*12+MONTH(IF(ISNUMBER(F9),MIN('الإعدادات'!$B$4,F9),'الإعدادات'!$B$4))-MONTH(E9)+IF(DAY(IF(ISNUMBER(F9),MIN('الإعدادات'!$B$4,F9),'الإعدادات'!$B$4))&gt;=DAY(E9),1,0)))</f>
        <v/>
      </c>
      <c r="I9" s="19">
        <f>IF(H9="","",ROUND(H9*D9,2))</f>
        <v/>
      </c>
      <c r="J9" s="19">
        <f>IF(A9&amp;""="","",SUMIFS('الدفعات'!$C$6:$C$1005,'الدفعات'!$B$6:$B$1005,A9&amp;""))</f>
        <v/>
      </c>
      <c r="K9" s="19">
        <f>IF(I9="","",ROUND(I9-J9,2))</f>
        <v/>
      </c>
      <c r="L9" s="18">
        <f>IF(OR(A9&amp;""="",NOT(ISNUMBER(F9))),"",F9-'الإعدادات'!$B$4)</f>
        <v/>
      </c>
      <c r="M9" s="6">
        <f>IF(A9&amp;""="","",IF(OR(NOT(ISNUMBER(E9)),NOT(ISNUMBER(F9))),"بيانات ناقصة",IF(F9&lt;'الإعدادات'!$B$4,"منتهي",IF(E9&gt;'الإعدادات'!$B$4,"لم يبدأ",IF(F9-'الإعدادات'!$B$4&lt;='الإعدادات'!$B$5,"ينتهي قريبًا","ساري")))))</f>
        <v/>
      </c>
      <c r="N9" s="19">
        <f>IF(N(D9)=0,"",ROUND(D9*12,2))</f>
        <v/>
      </c>
      <c r="O9" s="18">
        <f>IF(OR(M9="منتهي",M9="ينتهي قريبًا"),COUNTIFS($M$6:$M$205,"منتهي",$L$6:$L$205,"&lt;"&amp;L9)+COUNTIFS($M$6:$M$205,"ينتهي قريبًا",$L$6:$L$205,"&lt;"&amp;L9)+COUNTIFS($M$6:M9,"منتهي",$L$6:L9,L9)+COUNTIFS($M$6:M9,"ينتهي قريبًا",$L$6:L9,L9),"")</f>
        <v/>
      </c>
    </row>
    <row r="10">
      <c r="A10" s="5" t="inlineStr">
        <is>
          <t>مكافحة الحشرات الصحية</t>
        </is>
      </c>
      <c r="B10" s="5" t="inlineStr">
        <is>
          <t>مكافحة حشرات</t>
        </is>
      </c>
      <c r="C10" s="16" t="inlineStr">
        <is>
          <t>01010000015</t>
        </is>
      </c>
      <c r="D10" s="17" t="n">
        <v>1200</v>
      </c>
      <c r="E10" s="13" t="n">
        <v>46023</v>
      </c>
      <c r="F10" s="13" t="n">
        <v>46346</v>
      </c>
      <c r="G10" s="5" t="inlineStr">
        <is>
          <t>تجديد بنفس السعر</t>
        </is>
      </c>
      <c r="H10" s="18">
        <f>IF(OR(A10&amp;""="",NOT(ISNUMBER(E10)),NOT(ISNUMBER(D10))),"",MAX(0,(YEAR(IF(ISNUMBER(F10),MIN('الإعدادات'!$B$4,F10),'الإعدادات'!$B$4))-YEAR(E10))*12+MONTH(IF(ISNUMBER(F10),MIN('الإعدادات'!$B$4,F10),'الإعدادات'!$B$4))-MONTH(E10)+IF(DAY(IF(ISNUMBER(F10),MIN('الإعدادات'!$B$4,F10),'الإعدادات'!$B$4))&gt;=DAY(E10),1,0)))</f>
        <v/>
      </c>
      <c r="I10" s="19">
        <f>IF(H10="","",ROUND(H10*D10,2))</f>
        <v/>
      </c>
      <c r="J10" s="19">
        <f>IF(A10&amp;""="","",SUMIFS('الدفعات'!$C$6:$C$1005,'الدفعات'!$B$6:$B$1005,A10&amp;""))</f>
        <v/>
      </c>
      <c r="K10" s="19">
        <f>IF(I10="","",ROUND(I10-J10,2))</f>
        <v/>
      </c>
      <c r="L10" s="18">
        <f>IF(OR(A10&amp;""="",NOT(ISNUMBER(F10))),"",F10-'الإعدادات'!$B$4)</f>
        <v/>
      </c>
      <c r="M10" s="6">
        <f>IF(A10&amp;""="","",IF(OR(NOT(ISNUMBER(E10)),NOT(ISNUMBER(F10))),"بيانات ناقصة",IF(F10&lt;'الإعدادات'!$B$4,"منتهي",IF(E10&gt;'الإعدادات'!$B$4,"لم يبدأ",IF(F10-'الإعدادات'!$B$4&lt;='الإعدادات'!$B$5,"ينتهي قريبًا","ساري")))))</f>
        <v/>
      </c>
      <c r="N10" s="19">
        <f>IF(N(D10)=0,"",ROUND(D10*12,2))</f>
        <v/>
      </c>
      <c r="O10" s="18">
        <f>IF(OR(M10="منتهي",M10="ينتهي قريبًا"),COUNTIFS($M$6:$M$205,"منتهي",$L$6:$L$205,"&lt;"&amp;L10)+COUNTIFS($M$6:$M$205,"ينتهي قريبًا",$L$6:$L$205,"&lt;"&amp;L10)+COUNTIFS($M$6:M10,"منتهي",$L$6:L10,L10)+COUNTIFS($M$6:M10,"ينتهي قريبًا",$L$6:L10,L10),"")</f>
        <v/>
      </c>
    </row>
    <row r="11">
      <c r="A11" s="5" t="inlineStr">
        <is>
          <t>شبكة سريع للإنترنت</t>
        </is>
      </c>
      <c r="B11" s="5" t="inlineStr">
        <is>
          <t>إنترنت</t>
        </is>
      </c>
      <c r="C11" s="16" t="inlineStr">
        <is>
          <t>01010000016</t>
        </is>
      </c>
      <c r="D11" s="17" t="n">
        <v>800</v>
      </c>
      <c r="E11" s="13" t="n">
        <v>46143</v>
      </c>
      <c r="F11" s="13" t="n">
        <v>46507</v>
      </c>
      <c r="G11" s="5" t="n"/>
      <c r="H11" s="18">
        <f>IF(OR(A11&amp;""="",NOT(ISNUMBER(E11)),NOT(ISNUMBER(D11))),"",MAX(0,(YEAR(IF(ISNUMBER(F11),MIN('الإعدادات'!$B$4,F11),'الإعدادات'!$B$4))-YEAR(E11))*12+MONTH(IF(ISNUMBER(F11),MIN('الإعدادات'!$B$4,F11),'الإعدادات'!$B$4))-MONTH(E11)+IF(DAY(IF(ISNUMBER(F11),MIN('الإعدادات'!$B$4,F11),'الإعدادات'!$B$4))&gt;=DAY(E11),1,0)))</f>
        <v/>
      </c>
      <c r="I11" s="19">
        <f>IF(H11="","",ROUND(H11*D11,2))</f>
        <v/>
      </c>
      <c r="J11" s="19">
        <f>IF(A11&amp;""="","",SUMIFS('الدفعات'!$C$6:$C$1005,'الدفعات'!$B$6:$B$1005,A11&amp;""))</f>
        <v/>
      </c>
      <c r="K11" s="19">
        <f>IF(I11="","",ROUND(I11-J11,2))</f>
        <v/>
      </c>
      <c r="L11" s="18">
        <f>IF(OR(A11&amp;""="",NOT(ISNUMBER(F11))),"",F11-'الإعدادات'!$B$4)</f>
        <v/>
      </c>
      <c r="M11" s="6">
        <f>IF(A11&amp;""="","",IF(OR(NOT(ISNUMBER(E11)),NOT(ISNUMBER(F11))),"بيانات ناقصة",IF(F11&lt;'الإعدادات'!$B$4,"منتهي",IF(E11&gt;'الإعدادات'!$B$4,"لم يبدأ",IF(F11-'الإعدادات'!$B$4&lt;='الإعدادات'!$B$5,"ينتهي قريبًا","ساري")))))</f>
        <v/>
      </c>
      <c r="N11" s="19">
        <f>IF(N(D11)=0,"",ROUND(D11*12,2))</f>
        <v/>
      </c>
      <c r="O11" s="18">
        <f>IF(OR(M11="منتهي",M11="ينتهي قريبًا"),COUNTIFS($M$6:$M$205,"منتهي",$L$6:$L$205,"&lt;"&amp;L11)+COUNTIFS($M$6:$M$205,"ينتهي قريبًا",$L$6:$L$205,"&lt;"&amp;L11)+COUNTIFS($M$6:M11,"منتهي",$L$6:L11,L11)+COUNTIFS($M$6:M11,"ينتهي قريبًا",$L$6:L11,L11),"")</f>
        <v/>
      </c>
    </row>
    <row r="12">
      <c r="A12" s="5" t="inlineStr">
        <is>
          <t>شركة المراقبة الذكية</t>
        </is>
      </c>
      <c r="B12" s="5" t="inlineStr">
        <is>
          <t>أخرى</t>
        </is>
      </c>
      <c r="C12" s="16" t="inlineStr">
        <is>
          <t>01010000017</t>
        </is>
      </c>
      <c r="D12" s="17" t="n">
        <v>1500</v>
      </c>
      <c r="E12" s="13" t="n">
        <v>46357</v>
      </c>
      <c r="F12" s="13" t="n">
        <v>46721</v>
      </c>
      <c r="G12" s="5" t="inlineStr">
        <is>
          <t>عقد كاميرات المراقبة، يبدأ الشهر القادم</t>
        </is>
      </c>
      <c r="H12" s="18">
        <f>IF(OR(A12&amp;""="",NOT(ISNUMBER(E12)),NOT(ISNUMBER(D12))),"",MAX(0,(YEAR(IF(ISNUMBER(F12),MIN('الإعدادات'!$B$4,F12),'الإعدادات'!$B$4))-YEAR(E12))*12+MONTH(IF(ISNUMBER(F12),MIN('الإعدادات'!$B$4,F12),'الإعدادات'!$B$4))-MONTH(E12)+IF(DAY(IF(ISNUMBER(F12),MIN('الإعدادات'!$B$4,F12),'الإعدادات'!$B$4))&gt;=DAY(E12),1,0)))</f>
        <v/>
      </c>
      <c r="I12" s="19">
        <f>IF(H12="","",ROUND(H12*D12,2))</f>
        <v/>
      </c>
      <c r="J12" s="19">
        <f>IF(A12&amp;""="","",SUMIFS('الدفعات'!$C$6:$C$1005,'الدفعات'!$B$6:$B$1005,A12&amp;""))</f>
        <v/>
      </c>
      <c r="K12" s="19">
        <f>IF(I12="","",ROUND(I12-J12,2))</f>
        <v/>
      </c>
      <c r="L12" s="18">
        <f>IF(OR(A12&amp;""="",NOT(ISNUMBER(F12))),"",F12-'الإعدادات'!$B$4)</f>
        <v/>
      </c>
      <c r="M12" s="6">
        <f>IF(A12&amp;""="","",IF(OR(NOT(ISNUMBER(E12)),NOT(ISNUMBER(F12))),"بيانات ناقصة",IF(F12&lt;'الإعدادات'!$B$4,"منتهي",IF(E12&gt;'الإعدادات'!$B$4,"لم يبدأ",IF(F12-'الإعدادات'!$B$4&lt;='الإعدادات'!$B$5,"ينتهي قريبًا","ساري")))))</f>
        <v/>
      </c>
      <c r="N12" s="19">
        <f>IF(N(D12)=0,"",ROUND(D12*12,2))</f>
        <v/>
      </c>
      <c r="O12" s="18">
        <f>IF(OR(M12="منتهي",M12="ينتهي قريبًا"),COUNTIFS($M$6:$M$205,"منتهي",$L$6:$L$205,"&lt;"&amp;L12)+COUNTIFS($M$6:$M$205,"ينتهي قريبًا",$L$6:$L$205,"&lt;"&amp;L12)+COUNTIFS($M$6:M12,"منتهي",$L$6:L12,L12)+COUNTIFS($M$6:M12,"ينتهي قريبًا",$L$6:L12,L12),"")</f>
        <v/>
      </c>
    </row>
    <row r="13">
      <c r="A13" s="5" t="n"/>
      <c r="B13" s="5" t="n"/>
      <c r="C13" s="16" t="n"/>
      <c r="D13" s="17" t="n"/>
      <c r="E13" s="13" t="n"/>
      <c r="F13" s="13" t="n"/>
      <c r="G13" s="5" t="n"/>
      <c r="H13" s="18">
        <f>IF(OR(A13&amp;""="",NOT(ISNUMBER(E13)),NOT(ISNUMBER(D13))),"",MAX(0,(YEAR(IF(ISNUMBER(F13),MIN('الإعدادات'!$B$4,F13),'الإعدادات'!$B$4))-YEAR(E13))*12+MONTH(IF(ISNUMBER(F13),MIN('الإعدادات'!$B$4,F13),'الإعدادات'!$B$4))-MONTH(E13)+IF(DAY(IF(ISNUMBER(F13),MIN('الإعدادات'!$B$4,F13),'الإعدادات'!$B$4))&gt;=DAY(E13),1,0)))</f>
        <v/>
      </c>
      <c r="I13" s="19">
        <f>IF(H13="","",ROUND(H13*D13,2))</f>
        <v/>
      </c>
      <c r="J13" s="19">
        <f>IF(A13&amp;""="","",SUMIFS('الدفعات'!$C$6:$C$1005,'الدفعات'!$B$6:$B$1005,A13&amp;""))</f>
        <v/>
      </c>
      <c r="K13" s="19">
        <f>IF(I13="","",ROUND(I13-J13,2))</f>
        <v/>
      </c>
      <c r="L13" s="18">
        <f>IF(OR(A13&amp;""="",NOT(ISNUMBER(F13))),"",F13-'الإعدادات'!$B$4)</f>
        <v/>
      </c>
      <c r="M13" s="6">
        <f>IF(A13&amp;""="","",IF(OR(NOT(ISNUMBER(E13)),NOT(ISNUMBER(F13))),"بيانات ناقصة",IF(F13&lt;'الإعدادات'!$B$4,"منتهي",IF(E13&gt;'الإعدادات'!$B$4,"لم يبدأ",IF(F13-'الإعدادات'!$B$4&lt;='الإعدادات'!$B$5,"ينتهي قريبًا","ساري")))))</f>
        <v/>
      </c>
      <c r="N13" s="19">
        <f>IF(N(D13)=0,"",ROUND(D13*12,2))</f>
        <v/>
      </c>
      <c r="O13" s="18">
        <f>IF(OR(M13="منتهي",M13="ينتهي قريبًا"),COUNTIFS($M$6:$M$205,"منتهي",$L$6:$L$205,"&lt;"&amp;L13)+COUNTIFS($M$6:$M$205,"ينتهي قريبًا",$L$6:$L$205,"&lt;"&amp;L13)+COUNTIFS($M$6:M13,"منتهي",$L$6:L13,L13)+COUNTIFS($M$6:M13,"ينتهي قريبًا",$L$6:L13,L13),"")</f>
        <v/>
      </c>
    </row>
    <row r="14">
      <c r="A14" s="5" t="n"/>
      <c r="B14" s="5" t="n"/>
      <c r="C14" s="16" t="n"/>
      <c r="D14" s="17" t="n"/>
      <c r="E14" s="13" t="n"/>
      <c r="F14" s="13" t="n"/>
      <c r="G14" s="5" t="n"/>
      <c r="H14" s="18">
        <f>IF(OR(A14&amp;""="",NOT(ISNUMBER(E14)),NOT(ISNUMBER(D14))),"",MAX(0,(YEAR(IF(ISNUMBER(F14),MIN('الإعدادات'!$B$4,F14),'الإعدادات'!$B$4))-YEAR(E14))*12+MONTH(IF(ISNUMBER(F14),MIN('الإعدادات'!$B$4,F14),'الإعدادات'!$B$4))-MONTH(E14)+IF(DAY(IF(ISNUMBER(F14),MIN('الإعدادات'!$B$4,F14),'الإعدادات'!$B$4))&gt;=DAY(E14),1,0)))</f>
        <v/>
      </c>
      <c r="I14" s="19">
        <f>IF(H14="","",ROUND(H14*D14,2))</f>
        <v/>
      </c>
      <c r="J14" s="19">
        <f>IF(A14&amp;""="","",SUMIFS('الدفعات'!$C$6:$C$1005,'الدفعات'!$B$6:$B$1005,A14&amp;""))</f>
        <v/>
      </c>
      <c r="K14" s="19">
        <f>IF(I14="","",ROUND(I14-J14,2))</f>
        <v/>
      </c>
      <c r="L14" s="18">
        <f>IF(OR(A14&amp;""="",NOT(ISNUMBER(F14))),"",F14-'الإعدادات'!$B$4)</f>
        <v/>
      </c>
      <c r="M14" s="6">
        <f>IF(A14&amp;""="","",IF(OR(NOT(ISNUMBER(E14)),NOT(ISNUMBER(F14))),"بيانات ناقصة",IF(F14&lt;'الإعدادات'!$B$4,"منتهي",IF(E14&gt;'الإعدادات'!$B$4,"لم يبدأ",IF(F14-'الإعدادات'!$B$4&lt;='الإعدادات'!$B$5,"ينتهي قريبًا","ساري")))))</f>
        <v/>
      </c>
      <c r="N14" s="19">
        <f>IF(N(D14)=0,"",ROUND(D14*12,2))</f>
        <v/>
      </c>
      <c r="O14" s="18">
        <f>IF(OR(M14="منتهي",M14="ينتهي قريبًا"),COUNTIFS($M$6:$M$205,"منتهي",$L$6:$L$205,"&lt;"&amp;L14)+COUNTIFS($M$6:$M$205,"ينتهي قريبًا",$L$6:$L$205,"&lt;"&amp;L14)+COUNTIFS($M$6:M14,"منتهي",$L$6:L14,L14)+COUNTIFS($M$6:M14,"ينتهي قريبًا",$L$6:L14,L14),"")</f>
        <v/>
      </c>
    </row>
    <row r="15">
      <c r="A15" s="5" t="n"/>
      <c r="B15" s="5" t="n"/>
      <c r="C15" s="16" t="n"/>
      <c r="D15" s="17" t="n"/>
      <c r="E15" s="13" t="n"/>
      <c r="F15" s="13" t="n"/>
      <c r="G15" s="5" t="n"/>
      <c r="H15" s="18">
        <f>IF(OR(A15&amp;""="",NOT(ISNUMBER(E15)),NOT(ISNUMBER(D15))),"",MAX(0,(YEAR(IF(ISNUMBER(F15),MIN('الإعدادات'!$B$4,F15),'الإعدادات'!$B$4))-YEAR(E15))*12+MONTH(IF(ISNUMBER(F15),MIN('الإعدادات'!$B$4,F15),'الإعدادات'!$B$4))-MONTH(E15)+IF(DAY(IF(ISNUMBER(F15),MIN('الإعدادات'!$B$4,F15),'الإعدادات'!$B$4))&gt;=DAY(E15),1,0)))</f>
        <v/>
      </c>
      <c r="I15" s="19">
        <f>IF(H15="","",ROUND(H15*D15,2))</f>
        <v/>
      </c>
      <c r="J15" s="19">
        <f>IF(A15&amp;""="","",SUMIFS('الدفعات'!$C$6:$C$1005,'الدفعات'!$B$6:$B$1005,A15&amp;""))</f>
        <v/>
      </c>
      <c r="K15" s="19">
        <f>IF(I15="","",ROUND(I15-J15,2))</f>
        <v/>
      </c>
      <c r="L15" s="18">
        <f>IF(OR(A15&amp;""="",NOT(ISNUMBER(F15))),"",F15-'الإعدادات'!$B$4)</f>
        <v/>
      </c>
      <c r="M15" s="6">
        <f>IF(A15&amp;""="","",IF(OR(NOT(ISNUMBER(E15)),NOT(ISNUMBER(F15))),"بيانات ناقصة",IF(F15&lt;'الإعدادات'!$B$4,"منتهي",IF(E15&gt;'الإعدادات'!$B$4,"لم يبدأ",IF(F15-'الإعدادات'!$B$4&lt;='الإعدادات'!$B$5,"ينتهي قريبًا","ساري")))))</f>
        <v/>
      </c>
      <c r="N15" s="19">
        <f>IF(N(D15)=0,"",ROUND(D15*12,2))</f>
        <v/>
      </c>
      <c r="O15" s="18">
        <f>IF(OR(M15="منتهي",M15="ينتهي قريبًا"),COUNTIFS($M$6:$M$205,"منتهي",$L$6:$L$205,"&lt;"&amp;L15)+COUNTIFS($M$6:$M$205,"ينتهي قريبًا",$L$6:$L$205,"&lt;"&amp;L15)+COUNTIFS($M$6:M15,"منتهي",$L$6:L15,L15)+COUNTIFS($M$6:M15,"ينتهي قريبًا",$L$6:L15,L15),"")</f>
        <v/>
      </c>
    </row>
    <row r="16">
      <c r="A16" s="5" t="n"/>
      <c r="B16" s="5" t="n"/>
      <c r="C16" s="16" t="n"/>
      <c r="D16" s="17" t="n"/>
      <c r="E16" s="13" t="n"/>
      <c r="F16" s="13" t="n"/>
      <c r="G16" s="5" t="n"/>
      <c r="H16" s="18">
        <f>IF(OR(A16&amp;""="",NOT(ISNUMBER(E16)),NOT(ISNUMBER(D16))),"",MAX(0,(YEAR(IF(ISNUMBER(F16),MIN('الإعدادات'!$B$4,F16),'الإعدادات'!$B$4))-YEAR(E16))*12+MONTH(IF(ISNUMBER(F16),MIN('الإعدادات'!$B$4,F16),'الإعدادات'!$B$4))-MONTH(E16)+IF(DAY(IF(ISNUMBER(F16),MIN('الإعدادات'!$B$4,F16),'الإعدادات'!$B$4))&gt;=DAY(E16),1,0)))</f>
        <v/>
      </c>
      <c r="I16" s="19">
        <f>IF(H16="","",ROUND(H16*D16,2))</f>
        <v/>
      </c>
      <c r="J16" s="19">
        <f>IF(A16&amp;""="","",SUMIFS('الدفعات'!$C$6:$C$1005,'الدفعات'!$B$6:$B$1005,A16&amp;""))</f>
        <v/>
      </c>
      <c r="K16" s="19">
        <f>IF(I16="","",ROUND(I16-J16,2))</f>
        <v/>
      </c>
      <c r="L16" s="18">
        <f>IF(OR(A16&amp;""="",NOT(ISNUMBER(F16))),"",F16-'الإعدادات'!$B$4)</f>
        <v/>
      </c>
      <c r="M16" s="6">
        <f>IF(A16&amp;""="","",IF(OR(NOT(ISNUMBER(E16)),NOT(ISNUMBER(F16))),"بيانات ناقصة",IF(F16&lt;'الإعدادات'!$B$4,"منتهي",IF(E16&gt;'الإعدادات'!$B$4,"لم يبدأ",IF(F16-'الإعدادات'!$B$4&lt;='الإعدادات'!$B$5,"ينتهي قريبًا","ساري")))))</f>
        <v/>
      </c>
      <c r="N16" s="19">
        <f>IF(N(D16)=0,"",ROUND(D16*12,2))</f>
        <v/>
      </c>
      <c r="O16" s="18">
        <f>IF(OR(M16="منتهي",M16="ينتهي قريبًا"),COUNTIFS($M$6:$M$205,"منتهي",$L$6:$L$205,"&lt;"&amp;L16)+COUNTIFS($M$6:$M$205,"ينتهي قريبًا",$L$6:$L$205,"&lt;"&amp;L16)+COUNTIFS($M$6:M16,"منتهي",$L$6:L16,L16)+COUNTIFS($M$6:M16,"ينتهي قريبًا",$L$6:L16,L16),"")</f>
        <v/>
      </c>
    </row>
    <row r="17">
      <c r="A17" s="5" t="n"/>
      <c r="B17" s="5" t="n"/>
      <c r="C17" s="16" t="n"/>
      <c r="D17" s="17" t="n"/>
      <c r="E17" s="13" t="n"/>
      <c r="F17" s="13" t="n"/>
      <c r="G17" s="5" t="n"/>
      <c r="H17" s="18">
        <f>IF(OR(A17&amp;""="",NOT(ISNUMBER(E17)),NOT(ISNUMBER(D17))),"",MAX(0,(YEAR(IF(ISNUMBER(F17),MIN('الإعدادات'!$B$4,F17),'الإعدادات'!$B$4))-YEAR(E17))*12+MONTH(IF(ISNUMBER(F17),MIN('الإعدادات'!$B$4,F17),'الإعدادات'!$B$4))-MONTH(E17)+IF(DAY(IF(ISNUMBER(F17),MIN('الإعدادات'!$B$4,F17),'الإعدادات'!$B$4))&gt;=DAY(E17),1,0)))</f>
        <v/>
      </c>
      <c r="I17" s="19">
        <f>IF(H17="","",ROUND(H17*D17,2))</f>
        <v/>
      </c>
      <c r="J17" s="19">
        <f>IF(A17&amp;""="","",SUMIFS('الدفعات'!$C$6:$C$1005,'الدفعات'!$B$6:$B$1005,A17&amp;""))</f>
        <v/>
      </c>
      <c r="K17" s="19">
        <f>IF(I17="","",ROUND(I17-J17,2))</f>
        <v/>
      </c>
      <c r="L17" s="18">
        <f>IF(OR(A17&amp;""="",NOT(ISNUMBER(F17))),"",F17-'الإعدادات'!$B$4)</f>
        <v/>
      </c>
      <c r="M17" s="6">
        <f>IF(A17&amp;""="","",IF(OR(NOT(ISNUMBER(E17)),NOT(ISNUMBER(F17))),"بيانات ناقصة",IF(F17&lt;'الإعدادات'!$B$4,"منتهي",IF(E17&gt;'الإعدادات'!$B$4,"لم يبدأ",IF(F17-'الإعدادات'!$B$4&lt;='الإعدادات'!$B$5,"ينتهي قريبًا","ساري")))))</f>
        <v/>
      </c>
      <c r="N17" s="19">
        <f>IF(N(D17)=0,"",ROUND(D17*12,2))</f>
        <v/>
      </c>
      <c r="O17" s="18">
        <f>IF(OR(M17="منتهي",M17="ينتهي قريبًا"),COUNTIFS($M$6:$M$205,"منتهي",$L$6:$L$205,"&lt;"&amp;L17)+COUNTIFS($M$6:$M$205,"ينتهي قريبًا",$L$6:$L$205,"&lt;"&amp;L17)+COUNTIFS($M$6:M17,"منتهي",$L$6:L17,L17)+COUNTIFS($M$6:M17,"ينتهي قريبًا",$L$6:L17,L17),"")</f>
        <v/>
      </c>
    </row>
    <row r="18">
      <c r="A18" s="5" t="n"/>
      <c r="B18" s="5" t="n"/>
      <c r="C18" s="16" t="n"/>
      <c r="D18" s="17" t="n"/>
      <c r="E18" s="13" t="n"/>
      <c r="F18" s="13" t="n"/>
      <c r="G18" s="5" t="n"/>
      <c r="H18" s="18">
        <f>IF(OR(A18&amp;""="",NOT(ISNUMBER(E18)),NOT(ISNUMBER(D18))),"",MAX(0,(YEAR(IF(ISNUMBER(F18),MIN('الإعدادات'!$B$4,F18),'الإعدادات'!$B$4))-YEAR(E18))*12+MONTH(IF(ISNUMBER(F18),MIN('الإعدادات'!$B$4,F18),'الإعدادات'!$B$4))-MONTH(E18)+IF(DAY(IF(ISNUMBER(F18),MIN('الإعدادات'!$B$4,F18),'الإعدادات'!$B$4))&gt;=DAY(E18),1,0)))</f>
        <v/>
      </c>
      <c r="I18" s="19">
        <f>IF(H18="","",ROUND(H18*D18,2))</f>
        <v/>
      </c>
      <c r="J18" s="19">
        <f>IF(A18&amp;""="","",SUMIFS('الدفعات'!$C$6:$C$1005,'الدفعات'!$B$6:$B$1005,A18&amp;""))</f>
        <v/>
      </c>
      <c r="K18" s="19">
        <f>IF(I18="","",ROUND(I18-J18,2))</f>
        <v/>
      </c>
      <c r="L18" s="18">
        <f>IF(OR(A18&amp;""="",NOT(ISNUMBER(F18))),"",F18-'الإعدادات'!$B$4)</f>
        <v/>
      </c>
      <c r="M18" s="6">
        <f>IF(A18&amp;""="","",IF(OR(NOT(ISNUMBER(E18)),NOT(ISNUMBER(F18))),"بيانات ناقصة",IF(F18&lt;'الإعدادات'!$B$4,"منتهي",IF(E18&gt;'الإعدادات'!$B$4,"لم يبدأ",IF(F18-'الإعدادات'!$B$4&lt;='الإعدادات'!$B$5,"ينتهي قريبًا","ساري")))))</f>
        <v/>
      </c>
      <c r="N18" s="19">
        <f>IF(N(D18)=0,"",ROUND(D18*12,2))</f>
        <v/>
      </c>
      <c r="O18" s="18">
        <f>IF(OR(M18="منتهي",M18="ينتهي قريبًا"),COUNTIFS($M$6:$M$205,"منتهي",$L$6:$L$205,"&lt;"&amp;L18)+COUNTIFS($M$6:$M$205,"ينتهي قريبًا",$L$6:$L$205,"&lt;"&amp;L18)+COUNTIFS($M$6:M18,"منتهي",$L$6:L18,L18)+COUNTIFS($M$6:M18,"ينتهي قريبًا",$L$6:L18,L18),"")</f>
        <v/>
      </c>
    </row>
    <row r="19">
      <c r="A19" s="5" t="n"/>
      <c r="B19" s="5" t="n"/>
      <c r="C19" s="16" t="n"/>
      <c r="D19" s="17" t="n"/>
      <c r="E19" s="13" t="n"/>
      <c r="F19" s="13" t="n"/>
      <c r="G19" s="5" t="n"/>
      <c r="H19" s="18">
        <f>IF(OR(A19&amp;""="",NOT(ISNUMBER(E19)),NOT(ISNUMBER(D19))),"",MAX(0,(YEAR(IF(ISNUMBER(F19),MIN('الإعدادات'!$B$4,F19),'الإعدادات'!$B$4))-YEAR(E19))*12+MONTH(IF(ISNUMBER(F19),MIN('الإعدادات'!$B$4,F19),'الإعدادات'!$B$4))-MONTH(E19)+IF(DAY(IF(ISNUMBER(F19),MIN('الإعدادات'!$B$4,F19),'الإعدادات'!$B$4))&gt;=DAY(E19),1,0)))</f>
        <v/>
      </c>
      <c r="I19" s="19">
        <f>IF(H19="","",ROUND(H19*D19,2))</f>
        <v/>
      </c>
      <c r="J19" s="19">
        <f>IF(A19&amp;""="","",SUMIFS('الدفعات'!$C$6:$C$1005,'الدفعات'!$B$6:$B$1005,A19&amp;""))</f>
        <v/>
      </c>
      <c r="K19" s="19">
        <f>IF(I19="","",ROUND(I19-J19,2))</f>
        <v/>
      </c>
      <c r="L19" s="18">
        <f>IF(OR(A19&amp;""="",NOT(ISNUMBER(F19))),"",F19-'الإعدادات'!$B$4)</f>
        <v/>
      </c>
      <c r="M19" s="6">
        <f>IF(A19&amp;""="","",IF(OR(NOT(ISNUMBER(E19)),NOT(ISNUMBER(F19))),"بيانات ناقصة",IF(F19&lt;'الإعدادات'!$B$4,"منتهي",IF(E19&gt;'الإعدادات'!$B$4,"لم يبدأ",IF(F19-'الإعدادات'!$B$4&lt;='الإعدادات'!$B$5,"ينتهي قريبًا","ساري")))))</f>
        <v/>
      </c>
      <c r="N19" s="19">
        <f>IF(N(D19)=0,"",ROUND(D19*12,2))</f>
        <v/>
      </c>
      <c r="O19" s="18">
        <f>IF(OR(M19="منتهي",M19="ينتهي قريبًا"),COUNTIFS($M$6:$M$205,"منتهي",$L$6:$L$205,"&lt;"&amp;L19)+COUNTIFS($M$6:$M$205,"ينتهي قريبًا",$L$6:$L$205,"&lt;"&amp;L19)+COUNTIFS($M$6:M19,"منتهي",$L$6:L19,L19)+COUNTIFS($M$6:M19,"ينتهي قريبًا",$L$6:L19,L19),"")</f>
        <v/>
      </c>
    </row>
    <row r="20">
      <c r="A20" s="5" t="n"/>
      <c r="B20" s="5" t="n"/>
      <c r="C20" s="16" t="n"/>
      <c r="D20" s="17" t="n"/>
      <c r="E20" s="13" t="n"/>
      <c r="F20" s="13" t="n"/>
      <c r="G20" s="5" t="n"/>
      <c r="H20" s="18">
        <f>IF(OR(A20&amp;""="",NOT(ISNUMBER(E20)),NOT(ISNUMBER(D20))),"",MAX(0,(YEAR(IF(ISNUMBER(F20),MIN('الإعدادات'!$B$4,F20),'الإعدادات'!$B$4))-YEAR(E20))*12+MONTH(IF(ISNUMBER(F20),MIN('الإعدادات'!$B$4,F20),'الإعدادات'!$B$4))-MONTH(E20)+IF(DAY(IF(ISNUMBER(F20),MIN('الإعدادات'!$B$4,F20),'الإعدادات'!$B$4))&gt;=DAY(E20),1,0)))</f>
        <v/>
      </c>
      <c r="I20" s="19">
        <f>IF(H20="","",ROUND(H20*D20,2))</f>
        <v/>
      </c>
      <c r="J20" s="19">
        <f>IF(A20&amp;""="","",SUMIFS('الدفعات'!$C$6:$C$1005,'الدفعات'!$B$6:$B$1005,A20&amp;""))</f>
        <v/>
      </c>
      <c r="K20" s="19">
        <f>IF(I20="","",ROUND(I20-J20,2))</f>
        <v/>
      </c>
      <c r="L20" s="18">
        <f>IF(OR(A20&amp;""="",NOT(ISNUMBER(F20))),"",F20-'الإعدادات'!$B$4)</f>
        <v/>
      </c>
      <c r="M20" s="6">
        <f>IF(A20&amp;""="","",IF(OR(NOT(ISNUMBER(E20)),NOT(ISNUMBER(F20))),"بيانات ناقصة",IF(F20&lt;'الإعدادات'!$B$4,"منتهي",IF(E20&gt;'الإعدادات'!$B$4,"لم يبدأ",IF(F20-'الإعدادات'!$B$4&lt;='الإعدادات'!$B$5,"ينتهي قريبًا","ساري")))))</f>
        <v/>
      </c>
      <c r="N20" s="19">
        <f>IF(N(D20)=0,"",ROUND(D20*12,2))</f>
        <v/>
      </c>
      <c r="O20" s="18">
        <f>IF(OR(M20="منتهي",M20="ينتهي قريبًا"),COUNTIFS($M$6:$M$205,"منتهي",$L$6:$L$205,"&lt;"&amp;L20)+COUNTIFS($M$6:$M$205,"ينتهي قريبًا",$L$6:$L$205,"&lt;"&amp;L20)+COUNTIFS($M$6:M20,"منتهي",$L$6:L20,L20)+COUNTIFS($M$6:M20,"ينتهي قريبًا",$L$6:L20,L20),"")</f>
        <v/>
      </c>
    </row>
    <row r="21">
      <c r="A21" s="5" t="n"/>
      <c r="B21" s="5" t="n"/>
      <c r="C21" s="16" t="n"/>
      <c r="D21" s="17" t="n"/>
      <c r="E21" s="13" t="n"/>
      <c r="F21" s="13" t="n"/>
      <c r="G21" s="5" t="n"/>
      <c r="H21" s="18">
        <f>IF(OR(A21&amp;""="",NOT(ISNUMBER(E21)),NOT(ISNUMBER(D21))),"",MAX(0,(YEAR(IF(ISNUMBER(F21),MIN('الإعدادات'!$B$4,F21),'الإعدادات'!$B$4))-YEAR(E21))*12+MONTH(IF(ISNUMBER(F21),MIN('الإعدادات'!$B$4,F21),'الإعدادات'!$B$4))-MONTH(E21)+IF(DAY(IF(ISNUMBER(F21),MIN('الإعدادات'!$B$4,F21),'الإعدادات'!$B$4))&gt;=DAY(E21),1,0)))</f>
        <v/>
      </c>
      <c r="I21" s="19">
        <f>IF(H21="","",ROUND(H21*D21,2))</f>
        <v/>
      </c>
      <c r="J21" s="19">
        <f>IF(A21&amp;""="","",SUMIFS('الدفعات'!$C$6:$C$1005,'الدفعات'!$B$6:$B$1005,A21&amp;""))</f>
        <v/>
      </c>
      <c r="K21" s="19">
        <f>IF(I21="","",ROUND(I21-J21,2))</f>
        <v/>
      </c>
      <c r="L21" s="18">
        <f>IF(OR(A21&amp;""="",NOT(ISNUMBER(F21))),"",F21-'الإعدادات'!$B$4)</f>
        <v/>
      </c>
      <c r="M21" s="6">
        <f>IF(A21&amp;""="","",IF(OR(NOT(ISNUMBER(E21)),NOT(ISNUMBER(F21))),"بيانات ناقصة",IF(F21&lt;'الإعدادات'!$B$4,"منتهي",IF(E21&gt;'الإعدادات'!$B$4,"لم يبدأ",IF(F21-'الإعدادات'!$B$4&lt;='الإعدادات'!$B$5,"ينتهي قريبًا","ساري")))))</f>
        <v/>
      </c>
      <c r="N21" s="19">
        <f>IF(N(D21)=0,"",ROUND(D21*12,2))</f>
        <v/>
      </c>
      <c r="O21" s="18">
        <f>IF(OR(M21="منتهي",M21="ينتهي قريبًا"),COUNTIFS($M$6:$M$205,"منتهي",$L$6:$L$205,"&lt;"&amp;L21)+COUNTIFS($M$6:$M$205,"ينتهي قريبًا",$L$6:$L$205,"&lt;"&amp;L21)+COUNTIFS($M$6:M21,"منتهي",$L$6:L21,L21)+COUNTIFS($M$6:M21,"ينتهي قريبًا",$L$6:L21,L21),"")</f>
        <v/>
      </c>
    </row>
    <row r="22">
      <c r="A22" s="5" t="n"/>
      <c r="B22" s="5" t="n"/>
      <c r="C22" s="16" t="n"/>
      <c r="D22" s="17" t="n"/>
      <c r="E22" s="13" t="n"/>
      <c r="F22" s="13" t="n"/>
      <c r="G22" s="5" t="n"/>
      <c r="H22" s="18">
        <f>IF(OR(A22&amp;""="",NOT(ISNUMBER(E22)),NOT(ISNUMBER(D22))),"",MAX(0,(YEAR(IF(ISNUMBER(F22),MIN('الإعدادات'!$B$4,F22),'الإعدادات'!$B$4))-YEAR(E22))*12+MONTH(IF(ISNUMBER(F22),MIN('الإعدادات'!$B$4,F22),'الإعدادات'!$B$4))-MONTH(E22)+IF(DAY(IF(ISNUMBER(F22),MIN('الإعدادات'!$B$4,F22),'الإعدادات'!$B$4))&gt;=DAY(E22),1,0)))</f>
        <v/>
      </c>
      <c r="I22" s="19">
        <f>IF(H22="","",ROUND(H22*D22,2))</f>
        <v/>
      </c>
      <c r="J22" s="19">
        <f>IF(A22&amp;""="","",SUMIFS('الدفعات'!$C$6:$C$1005,'الدفعات'!$B$6:$B$1005,A22&amp;""))</f>
        <v/>
      </c>
      <c r="K22" s="19">
        <f>IF(I22="","",ROUND(I22-J22,2))</f>
        <v/>
      </c>
      <c r="L22" s="18">
        <f>IF(OR(A22&amp;""="",NOT(ISNUMBER(F22))),"",F22-'الإعدادات'!$B$4)</f>
        <v/>
      </c>
      <c r="M22" s="6">
        <f>IF(A22&amp;""="","",IF(OR(NOT(ISNUMBER(E22)),NOT(ISNUMBER(F22))),"بيانات ناقصة",IF(F22&lt;'الإعدادات'!$B$4,"منتهي",IF(E22&gt;'الإعدادات'!$B$4,"لم يبدأ",IF(F22-'الإعدادات'!$B$4&lt;='الإعدادات'!$B$5,"ينتهي قريبًا","ساري")))))</f>
        <v/>
      </c>
      <c r="N22" s="19">
        <f>IF(N(D22)=0,"",ROUND(D22*12,2))</f>
        <v/>
      </c>
      <c r="O22" s="18">
        <f>IF(OR(M22="منتهي",M22="ينتهي قريبًا"),COUNTIFS($M$6:$M$205,"منتهي",$L$6:$L$205,"&lt;"&amp;L22)+COUNTIFS($M$6:$M$205,"ينتهي قريبًا",$L$6:$L$205,"&lt;"&amp;L22)+COUNTIFS($M$6:M22,"منتهي",$L$6:L22,L22)+COUNTIFS($M$6:M22,"ينتهي قريبًا",$L$6:L22,L22),"")</f>
        <v/>
      </c>
    </row>
    <row r="23">
      <c r="A23" s="5" t="n"/>
      <c r="B23" s="5" t="n"/>
      <c r="C23" s="16" t="n"/>
      <c r="D23" s="17" t="n"/>
      <c r="E23" s="13" t="n"/>
      <c r="F23" s="13" t="n"/>
      <c r="G23" s="5" t="n"/>
      <c r="H23" s="18">
        <f>IF(OR(A23&amp;""="",NOT(ISNUMBER(E23)),NOT(ISNUMBER(D23))),"",MAX(0,(YEAR(IF(ISNUMBER(F23),MIN('الإعدادات'!$B$4,F23),'الإعدادات'!$B$4))-YEAR(E23))*12+MONTH(IF(ISNUMBER(F23),MIN('الإعدادات'!$B$4,F23),'الإعدادات'!$B$4))-MONTH(E23)+IF(DAY(IF(ISNUMBER(F23),MIN('الإعدادات'!$B$4,F23),'الإعدادات'!$B$4))&gt;=DAY(E23),1,0)))</f>
        <v/>
      </c>
      <c r="I23" s="19">
        <f>IF(H23="","",ROUND(H23*D23,2))</f>
        <v/>
      </c>
      <c r="J23" s="19">
        <f>IF(A23&amp;""="","",SUMIFS('الدفعات'!$C$6:$C$1005,'الدفعات'!$B$6:$B$1005,A23&amp;""))</f>
        <v/>
      </c>
      <c r="K23" s="19">
        <f>IF(I23="","",ROUND(I23-J23,2))</f>
        <v/>
      </c>
      <c r="L23" s="18">
        <f>IF(OR(A23&amp;""="",NOT(ISNUMBER(F23))),"",F23-'الإعدادات'!$B$4)</f>
        <v/>
      </c>
      <c r="M23" s="6">
        <f>IF(A23&amp;""="","",IF(OR(NOT(ISNUMBER(E23)),NOT(ISNUMBER(F23))),"بيانات ناقصة",IF(F23&lt;'الإعدادات'!$B$4,"منتهي",IF(E23&gt;'الإعدادات'!$B$4,"لم يبدأ",IF(F23-'الإعدادات'!$B$4&lt;='الإعدادات'!$B$5,"ينتهي قريبًا","ساري")))))</f>
        <v/>
      </c>
      <c r="N23" s="19">
        <f>IF(N(D23)=0,"",ROUND(D23*12,2))</f>
        <v/>
      </c>
      <c r="O23" s="18">
        <f>IF(OR(M23="منتهي",M23="ينتهي قريبًا"),COUNTIFS($M$6:$M$205,"منتهي",$L$6:$L$205,"&lt;"&amp;L23)+COUNTIFS($M$6:$M$205,"ينتهي قريبًا",$L$6:$L$205,"&lt;"&amp;L23)+COUNTIFS($M$6:M23,"منتهي",$L$6:L23,L23)+COUNTIFS($M$6:M23,"ينتهي قريبًا",$L$6:L23,L23),"")</f>
        <v/>
      </c>
    </row>
    <row r="24">
      <c r="A24" s="5" t="n"/>
      <c r="B24" s="5" t="n"/>
      <c r="C24" s="16" t="n"/>
      <c r="D24" s="17" t="n"/>
      <c r="E24" s="13" t="n"/>
      <c r="F24" s="13" t="n"/>
      <c r="G24" s="5" t="n"/>
      <c r="H24" s="18">
        <f>IF(OR(A24&amp;""="",NOT(ISNUMBER(E24)),NOT(ISNUMBER(D24))),"",MAX(0,(YEAR(IF(ISNUMBER(F24),MIN('الإعدادات'!$B$4,F24),'الإعدادات'!$B$4))-YEAR(E24))*12+MONTH(IF(ISNUMBER(F24),MIN('الإعدادات'!$B$4,F24),'الإعدادات'!$B$4))-MONTH(E24)+IF(DAY(IF(ISNUMBER(F24),MIN('الإعدادات'!$B$4,F24),'الإعدادات'!$B$4))&gt;=DAY(E24),1,0)))</f>
        <v/>
      </c>
      <c r="I24" s="19">
        <f>IF(H24="","",ROUND(H24*D24,2))</f>
        <v/>
      </c>
      <c r="J24" s="19">
        <f>IF(A24&amp;""="","",SUMIFS('الدفعات'!$C$6:$C$1005,'الدفعات'!$B$6:$B$1005,A24&amp;""))</f>
        <v/>
      </c>
      <c r="K24" s="19">
        <f>IF(I24="","",ROUND(I24-J24,2))</f>
        <v/>
      </c>
      <c r="L24" s="18">
        <f>IF(OR(A24&amp;""="",NOT(ISNUMBER(F24))),"",F24-'الإعدادات'!$B$4)</f>
        <v/>
      </c>
      <c r="M24" s="6">
        <f>IF(A24&amp;""="","",IF(OR(NOT(ISNUMBER(E24)),NOT(ISNUMBER(F24))),"بيانات ناقصة",IF(F24&lt;'الإعدادات'!$B$4,"منتهي",IF(E24&gt;'الإعدادات'!$B$4,"لم يبدأ",IF(F24-'الإعدادات'!$B$4&lt;='الإعدادات'!$B$5,"ينتهي قريبًا","ساري")))))</f>
        <v/>
      </c>
      <c r="N24" s="19">
        <f>IF(N(D24)=0,"",ROUND(D24*12,2))</f>
        <v/>
      </c>
      <c r="O24" s="18">
        <f>IF(OR(M24="منتهي",M24="ينتهي قريبًا"),COUNTIFS($M$6:$M$205,"منتهي",$L$6:$L$205,"&lt;"&amp;L24)+COUNTIFS($M$6:$M$205,"ينتهي قريبًا",$L$6:$L$205,"&lt;"&amp;L24)+COUNTIFS($M$6:M24,"منتهي",$L$6:L24,L24)+COUNTIFS($M$6:M24,"ينتهي قريبًا",$L$6:L24,L24),"")</f>
        <v/>
      </c>
    </row>
    <row r="25">
      <c r="A25" s="5" t="n"/>
      <c r="B25" s="5" t="n"/>
      <c r="C25" s="16" t="n"/>
      <c r="D25" s="17" t="n"/>
      <c r="E25" s="13" t="n"/>
      <c r="F25" s="13" t="n"/>
      <c r="G25" s="5" t="n"/>
      <c r="H25" s="18">
        <f>IF(OR(A25&amp;""="",NOT(ISNUMBER(E25)),NOT(ISNUMBER(D25))),"",MAX(0,(YEAR(IF(ISNUMBER(F25),MIN('الإعدادات'!$B$4,F25),'الإعدادات'!$B$4))-YEAR(E25))*12+MONTH(IF(ISNUMBER(F25),MIN('الإعدادات'!$B$4,F25),'الإعدادات'!$B$4))-MONTH(E25)+IF(DAY(IF(ISNUMBER(F25),MIN('الإعدادات'!$B$4,F25),'الإعدادات'!$B$4))&gt;=DAY(E25),1,0)))</f>
        <v/>
      </c>
      <c r="I25" s="19">
        <f>IF(H25="","",ROUND(H25*D25,2))</f>
        <v/>
      </c>
      <c r="J25" s="19">
        <f>IF(A25&amp;""="","",SUMIFS('الدفعات'!$C$6:$C$1005,'الدفعات'!$B$6:$B$1005,A25&amp;""))</f>
        <v/>
      </c>
      <c r="K25" s="19">
        <f>IF(I25="","",ROUND(I25-J25,2))</f>
        <v/>
      </c>
      <c r="L25" s="18">
        <f>IF(OR(A25&amp;""="",NOT(ISNUMBER(F25))),"",F25-'الإعدادات'!$B$4)</f>
        <v/>
      </c>
      <c r="M25" s="6">
        <f>IF(A25&amp;""="","",IF(OR(NOT(ISNUMBER(E25)),NOT(ISNUMBER(F25))),"بيانات ناقصة",IF(F25&lt;'الإعدادات'!$B$4,"منتهي",IF(E25&gt;'الإعدادات'!$B$4,"لم يبدأ",IF(F25-'الإعدادات'!$B$4&lt;='الإعدادات'!$B$5,"ينتهي قريبًا","ساري")))))</f>
        <v/>
      </c>
      <c r="N25" s="19">
        <f>IF(N(D25)=0,"",ROUND(D25*12,2))</f>
        <v/>
      </c>
      <c r="O25" s="18">
        <f>IF(OR(M25="منتهي",M25="ينتهي قريبًا"),COUNTIFS($M$6:$M$205,"منتهي",$L$6:$L$205,"&lt;"&amp;L25)+COUNTIFS($M$6:$M$205,"ينتهي قريبًا",$L$6:$L$205,"&lt;"&amp;L25)+COUNTIFS($M$6:M25,"منتهي",$L$6:L25,L25)+COUNTIFS($M$6:M25,"ينتهي قريبًا",$L$6:L25,L25),"")</f>
        <v/>
      </c>
    </row>
    <row r="26">
      <c r="A26" s="5" t="n"/>
      <c r="B26" s="5" t="n"/>
      <c r="C26" s="16" t="n"/>
      <c r="D26" s="17" t="n"/>
      <c r="E26" s="13" t="n"/>
      <c r="F26" s="13" t="n"/>
      <c r="G26" s="5" t="n"/>
      <c r="H26" s="18">
        <f>IF(OR(A26&amp;""="",NOT(ISNUMBER(E26)),NOT(ISNUMBER(D26))),"",MAX(0,(YEAR(IF(ISNUMBER(F26),MIN('الإعدادات'!$B$4,F26),'الإعدادات'!$B$4))-YEAR(E26))*12+MONTH(IF(ISNUMBER(F26),MIN('الإعدادات'!$B$4,F26),'الإعدادات'!$B$4))-MONTH(E26)+IF(DAY(IF(ISNUMBER(F26),MIN('الإعدادات'!$B$4,F26),'الإعدادات'!$B$4))&gt;=DAY(E26),1,0)))</f>
        <v/>
      </c>
      <c r="I26" s="19">
        <f>IF(H26="","",ROUND(H26*D26,2))</f>
        <v/>
      </c>
      <c r="J26" s="19">
        <f>IF(A26&amp;""="","",SUMIFS('الدفعات'!$C$6:$C$1005,'الدفعات'!$B$6:$B$1005,A26&amp;""))</f>
        <v/>
      </c>
      <c r="K26" s="19">
        <f>IF(I26="","",ROUND(I26-J26,2))</f>
        <v/>
      </c>
      <c r="L26" s="18">
        <f>IF(OR(A26&amp;""="",NOT(ISNUMBER(F26))),"",F26-'الإعدادات'!$B$4)</f>
        <v/>
      </c>
      <c r="M26" s="6">
        <f>IF(A26&amp;""="","",IF(OR(NOT(ISNUMBER(E26)),NOT(ISNUMBER(F26))),"بيانات ناقصة",IF(F26&lt;'الإعدادات'!$B$4,"منتهي",IF(E26&gt;'الإعدادات'!$B$4,"لم يبدأ",IF(F26-'الإعدادات'!$B$4&lt;='الإعدادات'!$B$5,"ينتهي قريبًا","ساري")))))</f>
        <v/>
      </c>
      <c r="N26" s="19">
        <f>IF(N(D26)=0,"",ROUND(D26*12,2))</f>
        <v/>
      </c>
      <c r="O26" s="18">
        <f>IF(OR(M26="منتهي",M26="ينتهي قريبًا"),COUNTIFS($M$6:$M$205,"منتهي",$L$6:$L$205,"&lt;"&amp;L26)+COUNTIFS($M$6:$M$205,"ينتهي قريبًا",$L$6:$L$205,"&lt;"&amp;L26)+COUNTIFS($M$6:M26,"منتهي",$L$6:L26,L26)+COUNTIFS($M$6:M26,"ينتهي قريبًا",$L$6:L26,L26),"")</f>
        <v/>
      </c>
    </row>
    <row r="27">
      <c r="A27" s="5" t="n"/>
      <c r="B27" s="5" t="n"/>
      <c r="C27" s="16" t="n"/>
      <c r="D27" s="17" t="n"/>
      <c r="E27" s="13" t="n"/>
      <c r="F27" s="13" t="n"/>
      <c r="G27" s="5" t="n"/>
      <c r="H27" s="18">
        <f>IF(OR(A27&amp;""="",NOT(ISNUMBER(E27)),NOT(ISNUMBER(D27))),"",MAX(0,(YEAR(IF(ISNUMBER(F27),MIN('الإعدادات'!$B$4,F27),'الإعدادات'!$B$4))-YEAR(E27))*12+MONTH(IF(ISNUMBER(F27),MIN('الإعدادات'!$B$4,F27),'الإعدادات'!$B$4))-MONTH(E27)+IF(DAY(IF(ISNUMBER(F27),MIN('الإعدادات'!$B$4,F27),'الإعدادات'!$B$4))&gt;=DAY(E27),1,0)))</f>
        <v/>
      </c>
      <c r="I27" s="19">
        <f>IF(H27="","",ROUND(H27*D27,2))</f>
        <v/>
      </c>
      <c r="J27" s="19">
        <f>IF(A27&amp;""="","",SUMIFS('الدفعات'!$C$6:$C$1005,'الدفعات'!$B$6:$B$1005,A27&amp;""))</f>
        <v/>
      </c>
      <c r="K27" s="19">
        <f>IF(I27="","",ROUND(I27-J27,2))</f>
        <v/>
      </c>
      <c r="L27" s="18">
        <f>IF(OR(A27&amp;""="",NOT(ISNUMBER(F27))),"",F27-'الإعدادات'!$B$4)</f>
        <v/>
      </c>
      <c r="M27" s="6">
        <f>IF(A27&amp;""="","",IF(OR(NOT(ISNUMBER(E27)),NOT(ISNUMBER(F27))),"بيانات ناقصة",IF(F27&lt;'الإعدادات'!$B$4,"منتهي",IF(E27&gt;'الإعدادات'!$B$4,"لم يبدأ",IF(F27-'الإعدادات'!$B$4&lt;='الإعدادات'!$B$5,"ينتهي قريبًا","ساري")))))</f>
        <v/>
      </c>
      <c r="N27" s="19">
        <f>IF(N(D27)=0,"",ROUND(D27*12,2))</f>
        <v/>
      </c>
      <c r="O27" s="18">
        <f>IF(OR(M27="منتهي",M27="ينتهي قريبًا"),COUNTIFS($M$6:$M$205,"منتهي",$L$6:$L$205,"&lt;"&amp;L27)+COUNTIFS($M$6:$M$205,"ينتهي قريبًا",$L$6:$L$205,"&lt;"&amp;L27)+COUNTIFS($M$6:M27,"منتهي",$L$6:L27,L27)+COUNTIFS($M$6:M27,"ينتهي قريبًا",$L$6:L27,L27),"")</f>
        <v/>
      </c>
    </row>
    <row r="28">
      <c r="A28" s="5" t="n"/>
      <c r="B28" s="5" t="n"/>
      <c r="C28" s="16" t="n"/>
      <c r="D28" s="17" t="n"/>
      <c r="E28" s="13" t="n"/>
      <c r="F28" s="13" t="n"/>
      <c r="G28" s="5" t="n"/>
      <c r="H28" s="18">
        <f>IF(OR(A28&amp;""="",NOT(ISNUMBER(E28)),NOT(ISNUMBER(D28))),"",MAX(0,(YEAR(IF(ISNUMBER(F28),MIN('الإعدادات'!$B$4,F28),'الإعدادات'!$B$4))-YEAR(E28))*12+MONTH(IF(ISNUMBER(F28),MIN('الإعدادات'!$B$4,F28),'الإعدادات'!$B$4))-MONTH(E28)+IF(DAY(IF(ISNUMBER(F28),MIN('الإعدادات'!$B$4,F28),'الإعدادات'!$B$4))&gt;=DAY(E28),1,0)))</f>
        <v/>
      </c>
      <c r="I28" s="19">
        <f>IF(H28="","",ROUND(H28*D28,2))</f>
        <v/>
      </c>
      <c r="J28" s="19">
        <f>IF(A28&amp;""="","",SUMIFS('الدفعات'!$C$6:$C$1005,'الدفعات'!$B$6:$B$1005,A28&amp;""))</f>
        <v/>
      </c>
      <c r="K28" s="19">
        <f>IF(I28="","",ROUND(I28-J28,2))</f>
        <v/>
      </c>
      <c r="L28" s="18">
        <f>IF(OR(A28&amp;""="",NOT(ISNUMBER(F28))),"",F28-'الإعدادات'!$B$4)</f>
        <v/>
      </c>
      <c r="M28" s="6">
        <f>IF(A28&amp;""="","",IF(OR(NOT(ISNUMBER(E28)),NOT(ISNUMBER(F28))),"بيانات ناقصة",IF(F28&lt;'الإعدادات'!$B$4,"منتهي",IF(E28&gt;'الإعدادات'!$B$4,"لم يبدأ",IF(F28-'الإعدادات'!$B$4&lt;='الإعدادات'!$B$5,"ينتهي قريبًا","ساري")))))</f>
        <v/>
      </c>
      <c r="N28" s="19">
        <f>IF(N(D28)=0,"",ROUND(D28*12,2))</f>
        <v/>
      </c>
      <c r="O28" s="18">
        <f>IF(OR(M28="منتهي",M28="ينتهي قريبًا"),COUNTIFS($M$6:$M$205,"منتهي",$L$6:$L$205,"&lt;"&amp;L28)+COUNTIFS($M$6:$M$205,"ينتهي قريبًا",$L$6:$L$205,"&lt;"&amp;L28)+COUNTIFS($M$6:M28,"منتهي",$L$6:L28,L28)+COUNTIFS($M$6:M28,"ينتهي قريبًا",$L$6:L28,L28),"")</f>
        <v/>
      </c>
    </row>
    <row r="29">
      <c r="A29" s="5" t="n"/>
      <c r="B29" s="5" t="n"/>
      <c r="C29" s="16" t="n"/>
      <c r="D29" s="17" t="n"/>
      <c r="E29" s="13" t="n"/>
      <c r="F29" s="13" t="n"/>
      <c r="G29" s="5" t="n"/>
      <c r="H29" s="18">
        <f>IF(OR(A29&amp;""="",NOT(ISNUMBER(E29)),NOT(ISNUMBER(D29))),"",MAX(0,(YEAR(IF(ISNUMBER(F29),MIN('الإعدادات'!$B$4,F29),'الإعدادات'!$B$4))-YEAR(E29))*12+MONTH(IF(ISNUMBER(F29),MIN('الإعدادات'!$B$4,F29),'الإعدادات'!$B$4))-MONTH(E29)+IF(DAY(IF(ISNUMBER(F29),MIN('الإعدادات'!$B$4,F29),'الإعدادات'!$B$4))&gt;=DAY(E29),1,0)))</f>
        <v/>
      </c>
      <c r="I29" s="19">
        <f>IF(H29="","",ROUND(H29*D29,2))</f>
        <v/>
      </c>
      <c r="J29" s="19">
        <f>IF(A29&amp;""="","",SUMIFS('الدفعات'!$C$6:$C$1005,'الدفعات'!$B$6:$B$1005,A29&amp;""))</f>
        <v/>
      </c>
      <c r="K29" s="19">
        <f>IF(I29="","",ROUND(I29-J29,2))</f>
        <v/>
      </c>
      <c r="L29" s="18">
        <f>IF(OR(A29&amp;""="",NOT(ISNUMBER(F29))),"",F29-'الإعدادات'!$B$4)</f>
        <v/>
      </c>
      <c r="M29" s="6">
        <f>IF(A29&amp;""="","",IF(OR(NOT(ISNUMBER(E29)),NOT(ISNUMBER(F29))),"بيانات ناقصة",IF(F29&lt;'الإعدادات'!$B$4,"منتهي",IF(E29&gt;'الإعدادات'!$B$4,"لم يبدأ",IF(F29-'الإعدادات'!$B$4&lt;='الإعدادات'!$B$5,"ينتهي قريبًا","ساري")))))</f>
        <v/>
      </c>
      <c r="N29" s="19">
        <f>IF(N(D29)=0,"",ROUND(D29*12,2))</f>
        <v/>
      </c>
      <c r="O29" s="18">
        <f>IF(OR(M29="منتهي",M29="ينتهي قريبًا"),COUNTIFS($M$6:$M$205,"منتهي",$L$6:$L$205,"&lt;"&amp;L29)+COUNTIFS($M$6:$M$205,"ينتهي قريبًا",$L$6:$L$205,"&lt;"&amp;L29)+COUNTIFS($M$6:M29,"منتهي",$L$6:L29,L29)+COUNTIFS($M$6:M29,"ينتهي قريبًا",$L$6:L29,L29),"")</f>
        <v/>
      </c>
    </row>
    <row r="30">
      <c r="A30" s="5" t="n"/>
      <c r="B30" s="5" t="n"/>
      <c r="C30" s="16" t="n"/>
      <c r="D30" s="17" t="n"/>
      <c r="E30" s="13" t="n"/>
      <c r="F30" s="13" t="n"/>
      <c r="G30" s="5" t="n"/>
      <c r="H30" s="18">
        <f>IF(OR(A30&amp;""="",NOT(ISNUMBER(E30)),NOT(ISNUMBER(D30))),"",MAX(0,(YEAR(IF(ISNUMBER(F30),MIN('الإعدادات'!$B$4,F30),'الإعدادات'!$B$4))-YEAR(E30))*12+MONTH(IF(ISNUMBER(F30),MIN('الإعدادات'!$B$4,F30),'الإعدادات'!$B$4))-MONTH(E30)+IF(DAY(IF(ISNUMBER(F30),MIN('الإعدادات'!$B$4,F30),'الإعدادات'!$B$4))&gt;=DAY(E30),1,0)))</f>
        <v/>
      </c>
      <c r="I30" s="19">
        <f>IF(H30="","",ROUND(H30*D30,2))</f>
        <v/>
      </c>
      <c r="J30" s="19">
        <f>IF(A30&amp;""="","",SUMIFS('الدفعات'!$C$6:$C$1005,'الدفعات'!$B$6:$B$1005,A30&amp;""))</f>
        <v/>
      </c>
      <c r="K30" s="19">
        <f>IF(I30="","",ROUND(I30-J30,2))</f>
        <v/>
      </c>
      <c r="L30" s="18">
        <f>IF(OR(A30&amp;""="",NOT(ISNUMBER(F30))),"",F30-'الإعدادات'!$B$4)</f>
        <v/>
      </c>
      <c r="M30" s="6">
        <f>IF(A30&amp;""="","",IF(OR(NOT(ISNUMBER(E30)),NOT(ISNUMBER(F30))),"بيانات ناقصة",IF(F30&lt;'الإعدادات'!$B$4,"منتهي",IF(E30&gt;'الإعدادات'!$B$4,"لم يبدأ",IF(F30-'الإعدادات'!$B$4&lt;='الإعدادات'!$B$5,"ينتهي قريبًا","ساري")))))</f>
        <v/>
      </c>
      <c r="N30" s="19">
        <f>IF(N(D30)=0,"",ROUND(D30*12,2))</f>
        <v/>
      </c>
      <c r="O30" s="18">
        <f>IF(OR(M30="منتهي",M30="ينتهي قريبًا"),COUNTIFS($M$6:$M$205,"منتهي",$L$6:$L$205,"&lt;"&amp;L30)+COUNTIFS($M$6:$M$205,"ينتهي قريبًا",$L$6:$L$205,"&lt;"&amp;L30)+COUNTIFS($M$6:M30,"منتهي",$L$6:L30,L30)+COUNTIFS($M$6:M30,"ينتهي قريبًا",$L$6:L30,L30),"")</f>
        <v/>
      </c>
    </row>
    <row r="31">
      <c r="A31" s="5" t="n"/>
      <c r="B31" s="5" t="n"/>
      <c r="C31" s="16" t="n"/>
      <c r="D31" s="17" t="n"/>
      <c r="E31" s="13" t="n"/>
      <c r="F31" s="13" t="n"/>
      <c r="G31" s="5" t="n"/>
      <c r="H31" s="18">
        <f>IF(OR(A31&amp;""="",NOT(ISNUMBER(E31)),NOT(ISNUMBER(D31))),"",MAX(0,(YEAR(IF(ISNUMBER(F31),MIN('الإعدادات'!$B$4,F31),'الإعدادات'!$B$4))-YEAR(E31))*12+MONTH(IF(ISNUMBER(F31),MIN('الإعدادات'!$B$4,F31),'الإعدادات'!$B$4))-MONTH(E31)+IF(DAY(IF(ISNUMBER(F31),MIN('الإعدادات'!$B$4,F31),'الإعدادات'!$B$4))&gt;=DAY(E31),1,0)))</f>
        <v/>
      </c>
      <c r="I31" s="19">
        <f>IF(H31="","",ROUND(H31*D31,2))</f>
        <v/>
      </c>
      <c r="J31" s="19">
        <f>IF(A31&amp;""="","",SUMIFS('الدفعات'!$C$6:$C$1005,'الدفعات'!$B$6:$B$1005,A31&amp;""))</f>
        <v/>
      </c>
      <c r="K31" s="19">
        <f>IF(I31="","",ROUND(I31-J31,2))</f>
        <v/>
      </c>
      <c r="L31" s="18">
        <f>IF(OR(A31&amp;""="",NOT(ISNUMBER(F31))),"",F31-'الإعدادات'!$B$4)</f>
        <v/>
      </c>
      <c r="M31" s="6">
        <f>IF(A31&amp;""="","",IF(OR(NOT(ISNUMBER(E31)),NOT(ISNUMBER(F31))),"بيانات ناقصة",IF(F31&lt;'الإعدادات'!$B$4,"منتهي",IF(E31&gt;'الإعدادات'!$B$4,"لم يبدأ",IF(F31-'الإعدادات'!$B$4&lt;='الإعدادات'!$B$5,"ينتهي قريبًا","ساري")))))</f>
        <v/>
      </c>
      <c r="N31" s="19">
        <f>IF(N(D31)=0,"",ROUND(D31*12,2))</f>
        <v/>
      </c>
      <c r="O31" s="18">
        <f>IF(OR(M31="منتهي",M31="ينتهي قريبًا"),COUNTIFS($M$6:$M$205,"منتهي",$L$6:$L$205,"&lt;"&amp;L31)+COUNTIFS($M$6:$M$205,"ينتهي قريبًا",$L$6:$L$205,"&lt;"&amp;L31)+COUNTIFS($M$6:M31,"منتهي",$L$6:L31,L31)+COUNTIFS($M$6:M31,"ينتهي قريبًا",$L$6:L31,L31),"")</f>
        <v/>
      </c>
    </row>
    <row r="32">
      <c r="A32" s="5" t="n"/>
      <c r="B32" s="5" t="n"/>
      <c r="C32" s="16" t="n"/>
      <c r="D32" s="17" t="n"/>
      <c r="E32" s="13" t="n"/>
      <c r="F32" s="13" t="n"/>
      <c r="G32" s="5" t="n"/>
      <c r="H32" s="18">
        <f>IF(OR(A32&amp;""="",NOT(ISNUMBER(E32)),NOT(ISNUMBER(D32))),"",MAX(0,(YEAR(IF(ISNUMBER(F32),MIN('الإعدادات'!$B$4,F32),'الإعدادات'!$B$4))-YEAR(E32))*12+MONTH(IF(ISNUMBER(F32),MIN('الإعدادات'!$B$4,F32),'الإعدادات'!$B$4))-MONTH(E32)+IF(DAY(IF(ISNUMBER(F32),MIN('الإعدادات'!$B$4,F32),'الإعدادات'!$B$4))&gt;=DAY(E32),1,0)))</f>
        <v/>
      </c>
      <c r="I32" s="19">
        <f>IF(H32="","",ROUND(H32*D32,2))</f>
        <v/>
      </c>
      <c r="J32" s="19">
        <f>IF(A32&amp;""="","",SUMIFS('الدفعات'!$C$6:$C$1005,'الدفعات'!$B$6:$B$1005,A32&amp;""))</f>
        <v/>
      </c>
      <c r="K32" s="19">
        <f>IF(I32="","",ROUND(I32-J32,2))</f>
        <v/>
      </c>
      <c r="L32" s="18">
        <f>IF(OR(A32&amp;""="",NOT(ISNUMBER(F32))),"",F32-'الإعدادات'!$B$4)</f>
        <v/>
      </c>
      <c r="M32" s="6">
        <f>IF(A32&amp;""="","",IF(OR(NOT(ISNUMBER(E32)),NOT(ISNUMBER(F32))),"بيانات ناقصة",IF(F32&lt;'الإعدادات'!$B$4,"منتهي",IF(E32&gt;'الإعدادات'!$B$4,"لم يبدأ",IF(F32-'الإعدادات'!$B$4&lt;='الإعدادات'!$B$5,"ينتهي قريبًا","ساري")))))</f>
        <v/>
      </c>
      <c r="N32" s="19">
        <f>IF(N(D32)=0,"",ROUND(D32*12,2))</f>
        <v/>
      </c>
      <c r="O32" s="18">
        <f>IF(OR(M32="منتهي",M32="ينتهي قريبًا"),COUNTIFS($M$6:$M$205,"منتهي",$L$6:$L$205,"&lt;"&amp;L32)+COUNTIFS($M$6:$M$205,"ينتهي قريبًا",$L$6:$L$205,"&lt;"&amp;L32)+COUNTIFS($M$6:M32,"منتهي",$L$6:L32,L32)+COUNTIFS($M$6:M32,"ينتهي قريبًا",$L$6:L32,L32),"")</f>
        <v/>
      </c>
    </row>
    <row r="33">
      <c r="A33" s="5" t="n"/>
      <c r="B33" s="5" t="n"/>
      <c r="C33" s="16" t="n"/>
      <c r="D33" s="17" t="n"/>
      <c r="E33" s="13" t="n"/>
      <c r="F33" s="13" t="n"/>
      <c r="G33" s="5" t="n"/>
      <c r="H33" s="18">
        <f>IF(OR(A33&amp;""="",NOT(ISNUMBER(E33)),NOT(ISNUMBER(D33))),"",MAX(0,(YEAR(IF(ISNUMBER(F33),MIN('الإعدادات'!$B$4,F33),'الإعدادات'!$B$4))-YEAR(E33))*12+MONTH(IF(ISNUMBER(F33),MIN('الإعدادات'!$B$4,F33),'الإعدادات'!$B$4))-MONTH(E33)+IF(DAY(IF(ISNUMBER(F33),MIN('الإعدادات'!$B$4,F33),'الإعدادات'!$B$4))&gt;=DAY(E33),1,0)))</f>
        <v/>
      </c>
      <c r="I33" s="19">
        <f>IF(H33="","",ROUND(H33*D33,2))</f>
        <v/>
      </c>
      <c r="J33" s="19">
        <f>IF(A33&amp;""="","",SUMIFS('الدفعات'!$C$6:$C$1005,'الدفعات'!$B$6:$B$1005,A33&amp;""))</f>
        <v/>
      </c>
      <c r="K33" s="19">
        <f>IF(I33="","",ROUND(I33-J33,2))</f>
        <v/>
      </c>
      <c r="L33" s="18">
        <f>IF(OR(A33&amp;""="",NOT(ISNUMBER(F33))),"",F33-'الإعدادات'!$B$4)</f>
        <v/>
      </c>
      <c r="M33" s="6">
        <f>IF(A33&amp;""="","",IF(OR(NOT(ISNUMBER(E33)),NOT(ISNUMBER(F33))),"بيانات ناقصة",IF(F33&lt;'الإعدادات'!$B$4,"منتهي",IF(E33&gt;'الإعدادات'!$B$4,"لم يبدأ",IF(F33-'الإعدادات'!$B$4&lt;='الإعدادات'!$B$5,"ينتهي قريبًا","ساري")))))</f>
        <v/>
      </c>
      <c r="N33" s="19">
        <f>IF(N(D33)=0,"",ROUND(D33*12,2))</f>
        <v/>
      </c>
      <c r="O33" s="18">
        <f>IF(OR(M33="منتهي",M33="ينتهي قريبًا"),COUNTIFS($M$6:$M$205,"منتهي",$L$6:$L$205,"&lt;"&amp;L33)+COUNTIFS($M$6:$M$205,"ينتهي قريبًا",$L$6:$L$205,"&lt;"&amp;L33)+COUNTIFS($M$6:M33,"منتهي",$L$6:L33,L33)+COUNTIFS($M$6:M33,"ينتهي قريبًا",$L$6:L33,L33),"")</f>
        <v/>
      </c>
    </row>
    <row r="34">
      <c r="A34" s="5" t="n"/>
      <c r="B34" s="5" t="n"/>
      <c r="C34" s="16" t="n"/>
      <c r="D34" s="17" t="n"/>
      <c r="E34" s="13" t="n"/>
      <c r="F34" s="13" t="n"/>
      <c r="G34" s="5" t="n"/>
      <c r="H34" s="18">
        <f>IF(OR(A34&amp;""="",NOT(ISNUMBER(E34)),NOT(ISNUMBER(D34))),"",MAX(0,(YEAR(IF(ISNUMBER(F34),MIN('الإعدادات'!$B$4,F34),'الإعدادات'!$B$4))-YEAR(E34))*12+MONTH(IF(ISNUMBER(F34),MIN('الإعدادات'!$B$4,F34),'الإعدادات'!$B$4))-MONTH(E34)+IF(DAY(IF(ISNUMBER(F34),MIN('الإعدادات'!$B$4,F34),'الإعدادات'!$B$4))&gt;=DAY(E34),1,0)))</f>
        <v/>
      </c>
      <c r="I34" s="19">
        <f>IF(H34="","",ROUND(H34*D34,2))</f>
        <v/>
      </c>
      <c r="J34" s="19">
        <f>IF(A34&amp;""="","",SUMIFS('الدفعات'!$C$6:$C$1005,'الدفعات'!$B$6:$B$1005,A34&amp;""))</f>
        <v/>
      </c>
      <c r="K34" s="19">
        <f>IF(I34="","",ROUND(I34-J34,2))</f>
        <v/>
      </c>
      <c r="L34" s="18">
        <f>IF(OR(A34&amp;""="",NOT(ISNUMBER(F34))),"",F34-'الإعدادات'!$B$4)</f>
        <v/>
      </c>
      <c r="M34" s="6">
        <f>IF(A34&amp;""="","",IF(OR(NOT(ISNUMBER(E34)),NOT(ISNUMBER(F34))),"بيانات ناقصة",IF(F34&lt;'الإعدادات'!$B$4,"منتهي",IF(E34&gt;'الإعدادات'!$B$4,"لم يبدأ",IF(F34-'الإعدادات'!$B$4&lt;='الإعدادات'!$B$5,"ينتهي قريبًا","ساري")))))</f>
        <v/>
      </c>
      <c r="N34" s="19">
        <f>IF(N(D34)=0,"",ROUND(D34*12,2))</f>
        <v/>
      </c>
      <c r="O34" s="18">
        <f>IF(OR(M34="منتهي",M34="ينتهي قريبًا"),COUNTIFS($M$6:$M$205,"منتهي",$L$6:$L$205,"&lt;"&amp;L34)+COUNTIFS($M$6:$M$205,"ينتهي قريبًا",$L$6:$L$205,"&lt;"&amp;L34)+COUNTIFS($M$6:M34,"منتهي",$L$6:L34,L34)+COUNTIFS($M$6:M34,"ينتهي قريبًا",$L$6:L34,L34),"")</f>
        <v/>
      </c>
    </row>
    <row r="35">
      <c r="A35" s="5" t="n"/>
      <c r="B35" s="5" t="n"/>
      <c r="C35" s="16" t="n"/>
      <c r="D35" s="17" t="n"/>
      <c r="E35" s="13" t="n"/>
      <c r="F35" s="13" t="n"/>
      <c r="G35" s="5" t="n"/>
      <c r="H35" s="18">
        <f>IF(OR(A35&amp;""="",NOT(ISNUMBER(E35)),NOT(ISNUMBER(D35))),"",MAX(0,(YEAR(IF(ISNUMBER(F35),MIN('الإعدادات'!$B$4,F35),'الإعدادات'!$B$4))-YEAR(E35))*12+MONTH(IF(ISNUMBER(F35),MIN('الإعدادات'!$B$4,F35),'الإعدادات'!$B$4))-MONTH(E35)+IF(DAY(IF(ISNUMBER(F35),MIN('الإعدادات'!$B$4,F35),'الإعدادات'!$B$4))&gt;=DAY(E35),1,0)))</f>
        <v/>
      </c>
      <c r="I35" s="19">
        <f>IF(H35="","",ROUND(H35*D35,2))</f>
        <v/>
      </c>
      <c r="J35" s="19">
        <f>IF(A35&amp;""="","",SUMIFS('الدفعات'!$C$6:$C$1005,'الدفعات'!$B$6:$B$1005,A35&amp;""))</f>
        <v/>
      </c>
      <c r="K35" s="19">
        <f>IF(I35="","",ROUND(I35-J35,2))</f>
        <v/>
      </c>
      <c r="L35" s="18">
        <f>IF(OR(A35&amp;""="",NOT(ISNUMBER(F35))),"",F35-'الإعدادات'!$B$4)</f>
        <v/>
      </c>
      <c r="M35" s="6">
        <f>IF(A35&amp;""="","",IF(OR(NOT(ISNUMBER(E35)),NOT(ISNUMBER(F35))),"بيانات ناقصة",IF(F35&lt;'الإعدادات'!$B$4,"منتهي",IF(E35&gt;'الإعدادات'!$B$4,"لم يبدأ",IF(F35-'الإعدادات'!$B$4&lt;='الإعدادات'!$B$5,"ينتهي قريبًا","ساري")))))</f>
        <v/>
      </c>
      <c r="N35" s="19">
        <f>IF(N(D35)=0,"",ROUND(D35*12,2))</f>
        <v/>
      </c>
      <c r="O35" s="18">
        <f>IF(OR(M35="منتهي",M35="ينتهي قريبًا"),COUNTIFS($M$6:$M$205,"منتهي",$L$6:$L$205,"&lt;"&amp;L35)+COUNTIFS($M$6:$M$205,"ينتهي قريبًا",$L$6:$L$205,"&lt;"&amp;L35)+COUNTIFS($M$6:M35,"منتهي",$L$6:L35,L35)+COUNTIFS($M$6:M35,"ينتهي قريبًا",$L$6:L35,L35),"")</f>
        <v/>
      </c>
    </row>
    <row r="36">
      <c r="A36" s="5" t="n"/>
      <c r="B36" s="5" t="n"/>
      <c r="C36" s="16" t="n"/>
      <c r="D36" s="17" t="n"/>
      <c r="E36" s="13" t="n"/>
      <c r="F36" s="13" t="n"/>
      <c r="G36" s="5" t="n"/>
      <c r="H36" s="18">
        <f>IF(OR(A36&amp;""="",NOT(ISNUMBER(E36)),NOT(ISNUMBER(D36))),"",MAX(0,(YEAR(IF(ISNUMBER(F36),MIN('الإعدادات'!$B$4,F36),'الإعدادات'!$B$4))-YEAR(E36))*12+MONTH(IF(ISNUMBER(F36),MIN('الإعدادات'!$B$4,F36),'الإعدادات'!$B$4))-MONTH(E36)+IF(DAY(IF(ISNUMBER(F36),MIN('الإعدادات'!$B$4,F36),'الإعدادات'!$B$4))&gt;=DAY(E36),1,0)))</f>
        <v/>
      </c>
      <c r="I36" s="19">
        <f>IF(H36="","",ROUND(H36*D36,2))</f>
        <v/>
      </c>
      <c r="J36" s="19">
        <f>IF(A36&amp;""="","",SUMIFS('الدفعات'!$C$6:$C$1005,'الدفعات'!$B$6:$B$1005,A36&amp;""))</f>
        <v/>
      </c>
      <c r="K36" s="19">
        <f>IF(I36="","",ROUND(I36-J36,2))</f>
        <v/>
      </c>
      <c r="L36" s="18">
        <f>IF(OR(A36&amp;""="",NOT(ISNUMBER(F36))),"",F36-'الإعدادات'!$B$4)</f>
        <v/>
      </c>
      <c r="M36" s="6">
        <f>IF(A36&amp;""="","",IF(OR(NOT(ISNUMBER(E36)),NOT(ISNUMBER(F36))),"بيانات ناقصة",IF(F36&lt;'الإعدادات'!$B$4,"منتهي",IF(E36&gt;'الإعدادات'!$B$4,"لم يبدأ",IF(F36-'الإعدادات'!$B$4&lt;='الإعدادات'!$B$5,"ينتهي قريبًا","ساري")))))</f>
        <v/>
      </c>
      <c r="N36" s="19">
        <f>IF(N(D36)=0,"",ROUND(D36*12,2))</f>
        <v/>
      </c>
      <c r="O36" s="18">
        <f>IF(OR(M36="منتهي",M36="ينتهي قريبًا"),COUNTIFS($M$6:$M$205,"منتهي",$L$6:$L$205,"&lt;"&amp;L36)+COUNTIFS($M$6:$M$205,"ينتهي قريبًا",$L$6:$L$205,"&lt;"&amp;L36)+COUNTIFS($M$6:M36,"منتهي",$L$6:L36,L36)+COUNTIFS($M$6:M36,"ينتهي قريبًا",$L$6:L36,L36),"")</f>
        <v/>
      </c>
    </row>
    <row r="37">
      <c r="A37" s="5" t="n"/>
      <c r="B37" s="5" t="n"/>
      <c r="C37" s="16" t="n"/>
      <c r="D37" s="17" t="n"/>
      <c r="E37" s="13" t="n"/>
      <c r="F37" s="13" t="n"/>
      <c r="G37" s="5" t="n"/>
      <c r="H37" s="18">
        <f>IF(OR(A37&amp;""="",NOT(ISNUMBER(E37)),NOT(ISNUMBER(D37))),"",MAX(0,(YEAR(IF(ISNUMBER(F37),MIN('الإعدادات'!$B$4,F37),'الإعدادات'!$B$4))-YEAR(E37))*12+MONTH(IF(ISNUMBER(F37),MIN('الإعدادات'!$B$4,F37),'الإعدادات'!$B$4))-MONTH(E37)+IF(DAY(IF(ISNUMBER(F37),MIN('الإعدادات'!$B$4,F37),'الإعدادات'!$B$4))&gt;=DAY(E37),1,0)))</f>
        <v/>
      </c>
      <c r="I37" s="19">
        <f>IF(H37="","",ROUND(H37*D37,2))</f>
        <v/>
      </c>
      <c r="J37" s="19">
        <f>IF(A37&amp;""="","",SUMIFS('الدفعات'!$C$6:$C$1005,'الدفعات'!$B$6:$B$1005,A37&amp;""))</f>
        <v/>
      </c>
      <c r="K37" s="19">
        <f>IF(I37="","",ROUND(I37-J37,2))</f>
        <v/>
      </c>
      <c r="L37" s="18">
        <f>IF(OR(A37&amp;""="",NOT(ISNUMBER(F37))),"",F37-'الإعدادات'!$B$4)</f>
        <v/>
      </c>
      <c r="M37" s="6">
        <f>IF(A37&amp;""="","",IF(OR(NOT(ISNUMBER(E37)),NOT(ISNUMBER(F37))),"بيانات ناقصة",IF(F37&lt;'الإعدادات'!$B$4,"منتهي",IF(E37&gt;'الإعدادات'!$B$4,"لم يبدأ",IF(F37-'الإعدادات'!$B$4&lt;='الإعدادات'!$B$5,"ينتهي قريبًا","ساري")))))</f>
        <v/>
      </c>
      <c r="N37" s="19">
        <f>IF(N(D37)=0,"",ROUND(D37*12,2))</f>
        <v/>
      </c>
      <c r="O37" s="18">
        <f>IF(OR(M37="منتهي",M37="ينتهي قريبًا"),COUNTIFS($M$6:$M$205,"منتهي",$L$6:$L$205,"&lt;"&amp;L37)+COUNTIFS($M$6:$M$205,"ينتهي قريبًا",$L$6:$L$205,"&lt;"&amp;L37)+COUNTIFS($M$6:M37,"منتهي",$L$6:L37,L37)+COUNTIFS($M$6:M37,"ينتهي قريبًا",$L$6:L37,L37),"")</f>
        <v/>
      </c>
    </row>
    <row r="38">
      <c r="A38" s="5" t="n"/>
      <c r="B38" s="5" t="n"/>
      <c r="C38" s="16" t="n"/>
      <c r="D38" s="17" t="n"/>
      <c r="E38" s="13" t="n"/>
      <c r="F38" s="13" t="n"/>
      <c r="G38" s="5" t="n"/>
      <c r="H38" s="18">
        <f>IF(OR(A38&amp;""="",NOT(ISNUMBER(E38)),NOT(ISNUMBER(D38))),"",MAX(0,(YEAR(IF(ISNUMBER(F38),MIN('الإعدادات'!$B$4,F38),'الإعدادات'!$B$4))-YEAR(E38))*12+MONTH(IF(ISNUMBER(F38),MIN('الإعدادات'!$B$4,F38),'الإعدادات'!$B$4))-MONTH(E38)+IF(DAY(IF(ISNUMBER(F38),MIN('الإعدادات'!$B$4,F38),'الإعدادات'!$B$4))&gt;=DAY(E38),1,0)))</f>
        <v/>
      </c>
      <c r="I38" s="19">
        <f>IF(H38="","",ROUND(H38*D38,2))</f>
        <v/>
      </c>
      <c r="J38" s="19">
        <f>IF(A38&amp;""="","",SUMIFS('الدفعات'!$C$6:$C$1005,'الدفعات'!$B$6:$B$1005,A38&amp;""))</f>
        <v/>
      </c>
      <c r="K38" s="19">
        <f>IF(I38="","",ROUND(I38-J38,2))</f>
        <v/>
      </c>
      <c r="L38" s="18">
        <f>IF(OR(A38&amp;""="",NOT(ISNUMBER(F38))),"",F38-'الإعدادات'!$B$4)</f>
        <v/>
      </c>
      <c r="M38" s="6">
        <f>IF(A38&amp;""="","",IF(OR(NOT(ISNUMBER(E38)),NOT(ISNUMBER(F38))),"بيانات ناقصة",IF(F38&lt;'الإعدادات'!$B$4,"منتهي",IF(E38&gt;'الإعدادات'!$B$4,"لم يبدأ",IF(F38-'الإعدادات'!$B$4&lt;='الإعدادات'!$B$5,"ينتهي قريبًا","ساري")))))</f>
        <v/>
      </c>
      <c r="N38" s="19">
        <f>IF(N(D38)=0,"",ROUND(D38*12,2))</f>
        <v/>
      </c>
      <c r="O38" s="18">
        <f>IF(OR(M38="منتهي",M38="ينتهي قريبًا"),COUNTIFS($M$6:$M$205,"منتهي",$L$6:$L$205,"&lt;"&amp;L38)+COUNTIFS($M$6:$M$205,"ينتهي قريبًا",$L$6:$L$205,"&lt;"&amp;L38)+COUNTIFS($M$6:M38,"منتهي",$L$6:L38,L38)+COUNTIFS($M$6:M38,"ينتهي قريبًا",$L$6:L38,L38),"")</f>
        <v/>
      </c>
    </row>
    <row r="39">
      <c r="A39" s="5" t="n"/>
      <c r="B39" s="5" t="n"/>
      <c r="C39" s="16" t="n"/>
      <c r="D39" s="17" t="n"/>
      <c r="E39" s="13" t="n"/>
      <c r="F39" s="13" t="n"/>
      <c r="G39" s="5" t="n"/>
      <c r="H39" s="18">
        <f>IF(OR(A39&amp;""="",NOT(ISNUMBER(E39)),NOT(ISNUMBER(D39))),"",MAX(0,(YEAR(IF(ISNUMBER(F39),MIN('الإعدادات'!$B$4,F39),'الإعدادات'!$B$4))-YEAR(E39))*12+MONTH(IF(ISNUMBER(F39),MIN('الإعدادات'!$B$4,F39),'الإعدادات'!$B$4))-MONTH(E39)+IF(DAY(IF(ISNUMBER(F39),MIN('الإعدادات'!$B$4,F39),'الإعدادات'!$B$4))&gt;=DAY(E39),1,0)))</f>
        <v/>
      </c>
      <c r="I39" s="19">
        <f>IF(H39="","",ROUND(H39*D39,2))</f>
        <v/>
      </c>
      <c r="J39" s="19">
        <f>IF(A39&amp;""="","",SUMIFS('الدفعات'!$C$6:$C$1005,'الدفعات'!$B$6:$B$1005,A39&amp;""))</f>
        <v/>
      </c>
      <c r="K39" s="19">
        <f>IF(I39="","",ROUND(I39-J39,2))</f>
        <v/>
      </c>
      <c r="L39" s="18">
        <f>IF(OR(A39&amp;""="",NOT(ISNUMBER(F39))),"",F39-'الإعدادات'!$B$4)</f>
        <v/>
      </c>
      <c r="M39" s="6">
        <f>IF(A39&amp;""="","",IF(OR(NOT(ISNUMBER(E39)),NOT(ISNUMBER(F39))),"بيانات ناقصة",IF(F39&lt;'الإعدادات'!$B$4,"منتهي",IF(E39&gt;'الإعدادات'!$B$4,"لم يبدأ",IF(F39-'الإعدادات'!$B$4&lt;='الإعدادات'!$B$5,"ينتهي قريبًا","ساري")))))</f>
        <v/>
      </c>
      <c r="N39" s="19">
        <f>IF(N(D39)=0,"",ROUND(D39*12,2))</f>
        <v/>
      </c>
      <c r="O39" s="18">
        <f>IF(OR(M39="منتهي",M39="ينتهي قريبًا"),COUNTIFS($M$6:$M$205,"منتهي",$L$6:$L$205,"&lt;"&amp;L39)+COUNTIFS($M$6:$M$205,"ينتهي قريبًا",$L$6:$L$205,"&lt;"&amp;L39)+COUNTIFS($M$6:M39,"منتهي",$L$6:L39,L39)+COUNTIFS($M$6:M39,"ينتهي قريبًا",$L$6:L39,L39),"")</f>
        <v/>
      </c>
    </row>
    <row r="40">
      <c r="A40" s="5" t="n"/>
      <c r="B40" s="5" t="n"/>
      <c r="C40" s="16" t="n"/>
      <c r="D40" s="17" t="n"/>
      <c r="E40" s="13" t="n"/>
      <c r="F40" s="13" t="n"/>
      <c r="G40" s="5" t="n"/>
      <c r="H40" s="18">
        <f>IF(OR(A40&amp;""="",NOT(ISNUMBER(E40)),NOT(ISNUMBER(D40))),"",MAX(0,(YEAR(IF(ISNUMBER(F40),MIN('الإعدادات'!$B$4,F40),'الإعدادات'!$B$4))-YEAR(E40))*12+MONTH(IF(ISNUMBER(F40),MIN('الإعدادات'!$B$4,F40),'الإعدادات'!$B$4))-MONTH(E40)+IF(DAY(IF(ISNUMBER(F40),MIN('الإعدادات'!$B$4,F40),'الإعدادات'!$B$4))&gt;=DAY(E40),1,0)))</f>
        <v/>
      </c>
      <c r="I40" s="19">
        <f>IF(H40="","",ROUND(H40*D40,2))</f>
        <v/>
      </c>
      <c r="J40" s="19">
        <f>IF(A40&amp;""="","",SUMIFS('الدفعات'!$C$6:$C$1005,'الدفعات'!$B$6:$B$1005,A40&amp;""))</f>
        <v/>
      </c>
      <c r="K40" s="19">
        <f>IF(I40="","",ROUND(I40-J40,2))</f>
        <v/>
      </c>
      <c r="L40" s="18">
        <f>IF(OR(A40&amp;""="",NOT(ISNUMBER(F40))),"",F40-'الإعدادات'!$B$4)</f>
        <v/>
      </c>
      <c r="M40" s="6">
        <f>IF(A40&amp;""="","",IF(OR(NOT(ISNUMBER(E40)),NOT(ISNUMBER(F40))),"بيانات ناقصة",IF(F40&lt;'الإعدادات'!$B$4,"منتهي",IF(E40&gt;'الإعدادات'!$B$4,"لم يبدأ",IF(F40-'الإعدادات'!$B$4&lt;='الإعدادات'!$B$5,"ينتهي قريبًا","ساري")))))</f>
        <v/>
      </c>
      <c r="N40" s="19">
        <f>IF(N(D40)=0,"",ROUND(D40*12,2))</f>
        <v/>
      </c>
      <c r="O40" s="18">
        <f>IF(OR(M40="منتهي",M40="ينتهي قريبًا"),COUNTIFS($M$6:$M$205,"منتهي",$L$6:$L$205,"&lt;"&amp;L40)+COUNTIFS($M$6:$M$205,"ينتهي قريبًا",$L$6:$L$205,"&lt;"&amp;L40)+COUNTIFS($M$6:M40,"منتهي",$L$6:L40,L40)+COUNTIFS($M$6:M40,"ينتهي قريبًا",$L$6:L40,L40),"")</f>
        <v/>
      </c>
    </row>
    <row r="41">
      <c r="A41" s="5" t="n"/>
      <c r="B41" s="5" t="n"/>
      <c r="C41" s="16" t="n"/>
      <c r="D41" s="17" t="n"/>
      <c r="E41" s="13" t="n"/>
      <c r="F41" s="13" t="n"/>
      <c r="G41" s="5" t="n"/>
      <c r="H41" s="18">
        <f>IF(OR(A41&amp;""="",NOT(ISNUMBER(E41)),NOT(ISNUMBER(D41))),"",MAX(0,(YEAR(IF(ISNUMBER(F41),MIN('الإعدادات'!$B$4,F41),'الإعدادات'!$B$4))-YEAR(E41))*12+MONTH(IF(ISNUMBER(F41),MIN('الإعدادات'!$B$4,F41),'الإعدادات'!$B$4))-MONTH(E41)+IF(DAY(IF(ISNUMBER(F41),MIN('الإعدادات'!$B$4,F41),'الإعدادات'!$B$4))&gt;=DAY(E41),1,0)))</f>
        <v/>
      </c>
      <c r="I41" s="19">
        <f>IF(H41="","",ROUND(H41*D41,2))</f>
        <v/>
      </c>
      <c r="J41" s="19">
        <f>IF(A41&amp;""="","",SUMIFS('الدفعات'!$C$6:$C$1005,'الدفعات'!$B$6:$B$1005,A41&amp;""))</f>
        <v/>
      </c>
      <c r="K41" s="19">
        <f>IF(I41="","",ROUND(I41-J41,2))</f>
        <v/>
      </c>
      <c r="L41" s="18">
        <f>IF(OR(A41&amp;""="",NOT(ISNUMBER(F41))),"",F41-'الإعدادات'!$B$4)</f>
        <v/>
      </c>
      <c r="M41" s="6">
        <f>IF(A41&amp;""="","",IF(OR(NOT(ISNUMBER(E41)),NOT(ISNUMBER(F41))),"بيانات ناقصة",IF(F41&lt;'الإعدادات'!$B$4,"منتهي",IF(E41&gt;'الإعدادات'!$B$4,"لم يبدأ",IF(F41-'الإعدادات'!$B$4&lt;='الإعدادات'!$B$5,"ينتهي قريبًا","ساري")))))</f>
        <v/>
      </c>
      <c r="N41" s="19">
        <f>IF(N(D41)=0,"",ROUND(D41*12,2))</f>
        <v/>
      </c>
      <c r="O41" s="18">
        <f>IF(OR(M41="منتهي",M41="ينتهي قريبًا"),COUNTIFS($M$6:$M$205,"منتهي",$L$6:$L$205,"&lt;"&amp;L41)+COUNTIFS($M$6:$M$205,"ينتهي قريبًا",$L$6:$L$205,"&lt;"&amp;L41)+COUNTIFS($M$6:M41,"منتهي",$L$6:L41,L41)+COUNTIFS($M$6:M41,"ينتهي قريبًا",$L$6:L41,L41),"")</f>
        <v/>
      </c>
    </row>
    <row r="42">
      <c r="A42" s="5" t="n"/>
      <c r="B42" s="5" t="n"/>
      <c r="C42" s="16" t="n"/>
      <c r="D42" s="17" t="n"/>
      <c r="E42" s="13" t="n"/>
      <c r="F42" s="13" t="n"/>
      <c r="G42" s="5" t="n"/>
      <c r="H42" s="18">
        <f>IF(OR(A42&amp;""="",NOT(ISNUMBER(E42)),NOT(ISNUMBER(D42))),"",MAX(0,(YEAR(IF(ISNUMBER(F42),MIN('الإعدادات'!$B$4,F42),'الإعدادات'!$B$4))-YEAR(E42))*12+MONTH(IF(ISNUMBER(F42),MIN('الإعدادات'!$B$4,F42),'الإعدادات'!$B$4))-MONTH(E42)+IF(DAY(IF(ISNUMBER(F42),MIN('الإعدادات'!$B$4,F42),'الإعدادات'!$B$4))&gt;=DAY(E42),1,0)))</f>
        <v/>
      </c>
      <c r="I42" s="19">
        <f>IF(H42="","",ROUND(H42*D42,2))</f>
        <v/>
      </c>
      <c r="J42" s="19">
        <f>IF(A42&amp;""="","",SUMIFS('الدفعات'!$C$6:$C$1005,'الدفعات'!$B$6:$B$1005,A42&amp;""))</f>
        <v/>
      </c>
      <c r="K42" s="19">
        <f>IF(I42="","",ROUND(I42-J42,2))</f>
        <v/>
      </c>
      <c r="L42" s="18">
        <f>IF(OR(A42&amp;""="",NOT(ISNUMBER(F42))),"",F42-'الإعدادات'!$B$4)</f>
        <v/>
      </c>
      <c r="M42" s="6">
        <f>IF(A42&amp;""="","",IF(OR(NOT(ISNUMBER(E42)),NOT(ISNUMBER(F42))),"بيانات ناقصة",IF(F42&lt;'الإعدادات'!$B$4,"منتهي",IF(E42&gt;'الإعدادات'!$B$4,"لم يبدأ",IF(F42-'الإعدادات'!$B$4&lt;='الإعدادات'!$B$5,"ينتهي قريبًا","ساري")))))</f>
        <v/>
      </c>
      <c r="N42" s="19">
        <f>IF(N(D42)=0,"",ROUND(D42*12,2))</f>
        <v/>
      </c>
      <c r="O42" s="18">
        <f>IF(OR(M42="منتهي",M42="ينتهي قريبًا"),COUNTIFS($M$6:$M$205,"منتهي",$L$6:$L$205,"&lt;"&amp;L42)+COUNTIFS($M$6:$M$205,"ينتهي قريبًا",$L$6:$L$205,"&lt;"&amp;L42)+COUNTIFS($M$6:M42,"منتهي",$L$6:L42,L42)+COUNTIFS($M$6:M42,"ينتهي قريبًا",$L$6:L42,L42),"")</f>
        <v/>
      </c>
    </row>
    <row r="43">
      <c r="A43" s="5" t="n"/>
      <c r="B43" s="5" t="n"/>
      <c r="C43" s="16" t="n"/>
      <c r="D43" s="17" t="n"/>
      <c r="E43" s="13" t="n"/>
      <c r="F43" s="13" t="n"/>
      <c r="G43" s="5" t="n"/>
      <c r="H43" s="18">
        <f>IF(OR(A43&amp;""="",NOT(ISNUMBER(E43)),NOT(ISNUMBER(D43))),"",MAX(0,(YEAR(IF(ISNUMBER(F43),MIN('الإعدادات'!$B$4,F43),'الإعدادات'!$B$4))-YEAR(E43))*12+MONTH(IF(ISNUMBER(F43),MIN('الإعدادات'!$B$4,F43),'الإعدادات'!$B$4))-MONTH(E43)+IF(DAY(IF(ISNUMBER(F43),MIN('الإعدادات'!$B$4,F43),'الإعدادات'!$B$4))&gt;=DAY(E43),1,0)))</f>
        <v/>
      </c>
      <c r="I43" s="19">
        <f>IF(H43="","",ROUND(H43*D43,2))</f>
        <v/>
      </c>
      <c r="J43" s="19">
        <f>IF(A43&amp;""="","",SUMIFS('الدفعات'!$C$6:$C$1005,'الدفعات'!$B$6:$B$1005,A43&amp;""))</f>
        <v/>
      </c>
      <c r="K43" s="19">
        <f>IF(I43="","",ROUND(I43-J43,2))</f>
        <v/>
      </c>
      <c r="L43" s="18">
        <f>IF(OR(A43&amp;""="",NOT(ISNUMBER(F43))),"",F43-'الإعدادات'!$B$4)</f>
        <v/>
      </c>
      <c r="M43" s="6">
        <f>IF(A43&amp;""="","",IF(OR(NOT(ISNUMBER(E43)),NOT(ISNUMBER(F43))),"بيانات ناقصة",IF(F43&lt;'الإعدادات'!$B$4,"منتهي",IF(E43&gt;'الإعدادات'!$B$4,"لم يبدأ",IF(F43-'الإعدادات'!$B$4&lt;='الإعدادات'!$B$5,"ينتهي قريبًا","ساري")))))</f>
        <v/>
      </c>
      <c r="N43" s="19">
        <f>IF(N(D43)=0,"",ROUND(D43*12,2))</f>
        <v/>
      </c>
      <c r="O43" s="18">
        <f>IF(OR(M43="منتهي",M43="ينتهي قريبًا"),COUNTIFS($M$6:$M$205,"منتهي",$L$6:$L$205,"&lt;"&amp;L43)+COUNTIFS($M$6:$M$205,"ينتهي قريبًا",$L$6:$L$205,"&lt;"&amp;L43)+COUNTIFS($M$6:M43,"منتهي",$L$6:L43,L43)+COUNTIFS($M$6:M43,"ينتهي قريبًا",$L$6:L43,L43),"")</f>
        <v/>
      </c>
    </row>
    <row r="44">
      <c r="A44" s="5" t="n"/>
      <c r="B44" s="5" t="n"/>
      <c r="C44" s="16" t="n"/>
      <c r="D44" s="17" t="n"/>
      <c r="E44" s="13" t="n"/>
      <c r="F44" s="13" t="n"/>
      <c r="G44" s="5" t="n"/>
      <c r="H44" s="18">
        <f>IF(OR(A44&amp;""="",NOT(ISNUMBER(E44)),NOT(ISNUMBER(D44))),"",MAX(0,(YEAR(IF(ISNUMBER(F44),MIN('الإعدادات'!$B$4,F44),'الإعدادات'!$B$4))-YEAR(E44))*12+MONTH(IF(ISNUMBER(F44),MIN('الإعدادات'!$B$4,F44),'الإعدادات'!$B$4))-MONTH(E44)+IF(DAY(IF(ISNUMBER(F44),MIN('الإعدادات'!$B$4,F44),'الإعدادات'!$B$4))&gt;=DAY(E44),1,0)))</f>
        <v/>
      </c>
      <c r="I44" s="19">
        <f>IF(H44="","",ROUND(H44*D44,2))</f>
        <v/>
      </c>
      <c r="J44" s="19">
        <f>IF(A44&amp;""="","",SUMIFS('الدفعات'!$C$6:$C$1005,'الدفعات'!$B$6:$B$1005,A44&amp;""))</f>
        <v/>
      </c>
      <c r="K44" s="19">
        <f>IF(I44="","",ROUND(I44-J44,2))</f>
        <v/>
      </c>
      <c r="L44" s="18">
        <f>IF(OR(A44&amp;""="",NOT(ISNUMBER(F44))),"",F44-'الإعدادات'!$B$4)</f>
        <v/>
      </c>
      <c r="M44" s="6">
        <f>IF(A44&amp;""="","",IF(OR(NOT(ISNUMBER(E44)),NOT(ISNUMBER(F44))),"بيانات ناقصة",IF(F44&lt;'الإعدادات'!$B$4,"منتهي",IF(E44&gt;'الإعدادات'!$B$4,"لم يبدأ",IF(F44-'الإعدادات'!$B$4&lt;='الإعدادات'!$B$5,"ينتهي قريبًا","ساري")))))</f>
        <v/>
      </c>
      <c r="N44" s="19">
        <f>IF(N(D44)=0,"",ROUND(D44*12,2))</f>
        <v/>
      </c>
      <c r="O44" s="18">
        <f>IF(OR(M44="منتهي",M44="ينتهي قريبًا"),COUNTIFS($M$6:$M$205,"منتهي",$L$6:$L$205,"&lt;"&amp;L44)+COUNTIFS($M$6:$M$205,"ينتهي قريبًا",$L$6:$L$205,"&lt;"&amp;L44)+COUNTIFS($M$6:M44,"منتهي",$L$6:L44,L44)+COUNTIFS($M$6:M44,"ينتهي قريبًا",$L$6:L44,L44),"")</f>
        <v/>
      </c>
    </row>
    <row r="45">
      <c r="A45" s="5" t="n"/>
      <c r="B45" s="5" t="n"/>
      <c r="C45" s="16" t="n"/>
      <c r="D45" s="17" t="n"/>
      <c r="E45" s="13" t="n"/>
      <c r="F45" s="13" t="n"/>
      <c r="G45" s="5" t="n"/>
      <c r="H45" s="18">
        <f>IF(OR(A45&amp;""="",NOT(ISNUMBER(E45)),NOT(ISNUMBER(D45))),"",MAX(0,(YEAR(IF(ISNUMBER(F45),MIN('الإعدادات'!$B$4,F45),'الإعدادات'!$B$4))-YEAR(E45))*12+MONTH(IF(ISNUMBER(F45),MIN('الإعدادات'!$B$4,F45),'الإعدادات'!$B$4))-MONTH(E45)+IF(DAY(IF(ISNUMBER(F45),MIN('الإعدادات'!$B$4,F45),'الإعدادات'!$B$4))&gt;=DAY(E45),1,0)))</f>
        <v/>
      </c>
      <c r="I45" s="19">
        <f>IF(H45="","",ROUND(H45*D45,2))</f>
        <v/>
      </c>
      <c r="J45" s="19">
        <f>IF(A45&amp;""="","",SUMIFS('الدفعات'!$C$6:$C$1005,'الدفعات'!$B$6:$B$1005,A45&amp;""))</f>
        <v/>
      </c>
      <c r="K45" s="19">
        <f>IF(I45="","",ROUND(I45-J45,2))</f>
        <v/>
      </c>
      <c r="L45" s="18">
        <f>IF(OR(A45&amp;""="",NOT(ISNUMBER(F45))),"",F45-'الإعدادات'!$B$4)</f>
        <v/>
      </c>
      <c r="M45" s="6">
        <f>IF(A45&amp;""="","",IF(OR(NOT(ISNUMBER(E45)),NOT(ISNUMBER(F45))),"بيانات ناقصة",IF(F45&lt;'الإعدادات'!$B$4,"منتهي",IF(E45&gt;'الإعدادات'!$B$4,"لم يبدأ",IF(F45-'الإعدادات'!$B$4&lt;='الإعدادات'!$B$5,"ينتهي قريبًا","ساري")))))</f>
        <v/>
      </c>
      <c r="N45" s="19">
        <f>IF(N(D45)=0,"",ROUND(D45*12,2))</f>
        <v/>
      </c>
      <c r="O45" s="18">
        <f>IF(OR(M45="منتهي",M45="ينتهي قريبًا"),COUNTIFS($M$6:$M$205,"منتهي",$L$6:$L$205,"&lt;"&amp;L45)+COUNTIFS($M$6:$M$205,"ينتهي قريبًا",$L$6:$L$205,"&lt;"&amp;L45)+COUNTIFS($M$6:M45,"منتهي",$L$6:L45,L45)+COUNTIFS($M$6:M45,"ينتهي قريبًا",$L$6:L45,L45),"")</f>
        <v/>
      </c>
    </row>
    <row r="46">
      <c r="A46" s="5" t="n"/>
      <c r="B46" s="5" t="n"/>
      <c r="C46" s="16" t="n"/>
      <c r="D46" s="17" t="n"/>
      <c r="E46" s="13" t="n"/>
      <c r="F46" s="13" t="n"/>
      <c r="G46" s="5" t="n"/>
      <c r="H46" s="18">
        <f>IF(OR(A46&amp;""="",NOT(ISNUMBER(E46)),NOT(ISNUMBER(D46))),"",MAX(0,(YEAR(IF(ISNUMBER(F46),MIN('الإعدادات'!$B$4,F46),'الإعدادات'!$B$4))-YEAR(E46))*12+MONTH(IF(ISNUMBER(F46),MIN('الإعدادات'!$B$4,F46),'الإعدادات'!$B$4))-MONTH(E46)+IF(DAY(IF(ISNUMBER(F46),MIN('الإعدادات'!$B$4,F46),'الإعدادات'!$B$4))&gt;=DAY(E46),1,0)))</f>
        <v/>
      </c>
      <c r="I46" s="19">
        <f>IF(H46="","",ROUND(H46*D46,2))</f>
        <v/>
      </c>
      <c r="J46" s="19">
        <f>IF(A46&amp;""="","",SUMIFS('الدفعات'!$C$6:$C$1005,'الدفعات'!$B$6:$B$1005,A46&amp;""))</f>
        <v/>
      </c>
      <c r="K46" s="19">
        <f>IF(I46="","",ROUND(I46-J46,2))</f>
        <v/>
      </c>
      <c r="L46" s="18">
        <f>IF(OR(A46&amp;""="",NOT(ISNUMBER(F46))),"",F46-'الإعدادات'!$B$4)</f>
        <v/>
      </c>
      <c r="M46" s="6">
        <f>IF(A46&amp;""="","",IF(OR(NOT(ISNUMBER(E46)),NOT(ISNUMBER(F46))),"بيانات ناقصة",IF(F46&lt;'الإعدادات'!$B$4,"منتهي",IF(E46&gt;'الإعدادات'!$B$4,"لم يبدأ",IF(F46-'الإعدادات'!$B$4&lt;='الإعدادات'!$B$5,"ينتهي قريبًا","ساري")))))</f>
        <v/>
      </c>
      <c r="N46" s="19">
        <f>IF(N(D46)=0,"",ROUND(D46*12,2))</f>
        <v/>
      </c>
      <c r="O46" s="18">
        <f>IF(OR(M46="منتهي",M46="ينتهي قريبًا"),COUNTIFS($M$6:$M$205,"منتهي",$L$6:$L$205,"&lt;"&amp;L46)+COUNTIFS($M$6:$M$205,"ينتهي قريبًا",$L$6:$L$205,"&lt;"&amp;L46)+COUNTIFS($M$6:M46,"منتهي",$L$6:L46,L46)+COUNTIFS($M$6:M46,"ينتهي قريبًا",$L$6:L46,L46),"")</f>
        <v/>
      </c>
    </row>
    <row r="47">
      <c r="A47" s="5" t="n"/>
      <c r="B47" s="5" t="n"/>
      <c r="C47" s="16" t="n"/>
      <c r="D47" s="17" t="n"/>
      <c r="E47" s="13" t="n"/>
      <c r="F47" s="13" t="n"/>
      <c r="G47" s="5" t="n"/>
      <c r="H47" s="18">
        <f>IF(OR(A47&amp;""="",NOT(ISNUMBER(E47)),NOT(ISNUMBER(D47))),"",MAX(0,(YEAR(IF(ISNUMBER(F47),MIN('الإعدادات'!$B$4,F47),'الإعدادات'!$B$4))-YEAR(E47))*12+MONTH(IF(ISNUMBER(F47),MIN('الإعدادات'!$B$4,F47),'الإعدادات'!$B$4))-MONTH(E47)+IF(DAY(IF(ISNUMBER(F47),MIN('الإعدادات'!$B$4,F47),'الإعدادات'!$B$4))&gt;=DAY(E47),1,0)))</f>
        <v/>
      </c>
      <c r="I47" s="19">
        <f>IF(H47="","",ROUND(H47*D47,2))</f>
        <v/>
      </c>
      <c r="J47" s="19">
        <f>IF(A47&amp;""="","",SUMIFS('الدفعات'!$C$6:$C$1005,'الدفعات'!$B$6:$B$1005,A47&amp;""))</f>
        <v/>
      </c>
      <c r="K47" s="19">
        <f>IF(I47="","",ROUND(I47-J47,2))</f>
        <v/>
      </c>
      <c r="L47" s="18">
        <f>IF(OR(A47&amp;""="",NOT(ISNUMBER(F47))),"",F47-'الإعدادات'!$B$4)</f>
        <v/>
      </c>
      <c r="M47" s="6">
        <f>IF(A47&amp;""="","",IF(OR(NOT(ISNUMBER(E47)),NOT(ISNUMBER(F47))),"بيانات ناقصة",IF(F47&lt;'الإعدادات'!$B$4,"منتهي",IF(E47&gt;'الإعدادات'!$B$4,"لم يبدأ",IF(F47-'الإعدادات'!$B$4&lt;='الإعدادات'!$B$5,"ينتهي قريبًا","ساري")))))</f>
        <v/>
      </c>
      <c r="N47" s="19">
        <f>IF(N(D47)=0,"",ROUND(D47*12,2))</f>
        <v/>
      </c>
      <c r="O47" s="18">
        <f>IF(OR(M47="منتهي",M47="ينتهي قريبًا"),COUNTIFS($M$6:$M$205,"منتهي",$L$6:$L$205,"&lt;"&amp;L47)+COUNTIFS($M$6:$M$205,"ينتهي قريبًا",$L$6:$L$205,"&lt;"&amp;L47)+COUNTIFS($M$6:M47,"منتهي",$L$6:L47,L47)+COUNTIFS($M$6:M47,"ينتهي قريبًا",$L$6:L47,L47),"")</f>
        <v/>
      </c>
    </row>
    <row r="48">
      <c r="A48" s="5" t="n"/>
      <c r="B48" s="5" t="n"/>
      <c r="C48" s="16" t="n"/>
      <c r="D48" s="17" t="n"/>
      <c r="E48" s="13" t="n"/>
      <c r="F48" s="13" t="n"/>
      <c r="G48" s="5" t="n"/>
      <c r="H48" s="18">
        <f>IF(OR(A48&amp;""="",NOT(ISNUMBER(E48)),NOT(ISNUMBER(D48))),"",MAX(0,(YEAR(IF(ISNUMBER(F48),MIN('الإعدادات'!$B$4,F48),'الإعدادات'!$B$4))-YEAR(E48))*12+MONTH(IF(ISNUMBER(F48),MIN('الإعدادات'!$B$4,F48),'الإعدادات'!$B$4))-MONTH(E48)+IF(DAY(IF(ISNUMBER(F48),MIN('الإعدادات'!$B$4,F48),'الإعدادات'!$B$4))&gt;=DAY(E48),1,0)))</f>
        <v/>
      </c>
      <c r="I48" s="19">
        <f>IF(H48="","",ROUND(H48*D48,2))</f>
        <v/>
      </c>
      <c r="J48" s="19">
        <f>IF(A48&amp;""="","",SUMIFS('الدفعات'!$C$6:$C$1005,'الدفعات'!$B$6:$B$1005,A48&amp;""))</f>
        <v/>
      </c>
      <c r="K48" s="19">
        <f>IF(I48="","",ROUND(I48-J48,2))</f>
        <v/>
      </c>
      <c r="L48" s="18">
        <f>IF(OR(A48&amp;""="",NOT(ISNUMBER(F48))),"",F48-'الإعدادات'!$B$4)</f>
        <v/>
      </c>
      <c r="M48" s="6">
        <f>IF(A48&amp;""="","",IF(OR(NOT(ISNUMBER(E48)),NOT(ISNUMBER(F48))),"بيانات ناقصة",IF(F48&lt;'الإعدادات'!$B$4,"منتهي",IF(E48&gt;'الإعدادات'!$B$4,"لم يبدأ",IF(F48-'الإعدادات'!$B$4&lt;='الإعدادات'!$B$5,"ينتهي قريبًا","ساري")))))</f>
        <v/>
      </c>
      <c r="N48" s="19">
        <f>IF(N(D48)=0,"",ROUND(D48*12,2))</f>
        <v/>
      </c>
      <c r="O48" s="18">
        <f>IF(OR(M48="منتهي",M48="ينتهي قريبًا"),COUNTIFS($M$6:$M$205,"منتهي",$L$6:$L$205,"&lt;"&amp;L48)+COUNTIFS($M$6:$M$205,"ينتهي قريبًا",$L$6:$L$205,"&lt;"&amp;L48)+COUNTIFS($M$6:M48,"منتهي",$L$6:L48,L48)+COUNTIFS($M$6:M48,"ينتهي قريبًا",$L$6:L48,L48),"")</f>
        <v/>
      </c>
    </row>
    <row r="49">
      <c r="A49" s="5" t="n"/>
      <c r="B49" s="5" t="n"/>
      <c r="C49" s="16" t="n"/>
      <c r="D49" s="17" t="n"/>
      <c r="E49" s="13" t="n"/>
      <c r="F49" s="13" t="n"/>
      <c r="G49" s="5" t="n"/>
      <c r="H49" s="18">
        <f>IF(OR(A49&amp;""="",NOT(ISNUMBER(E49)),NOT(ISNUMBER(D49))),"",MAX(0,(YEAR(IF(ISNUMBER(F49),MIN('الإعدادات'!$B$4,F49),'الإعدادات'!$B$4))-YEAR(E49))*12+MONTH(IF(ISNUMBER(F49),MIN('الإعدادات'!$B$4,F49),'الإعدادات'!$B$4))-MONTH(E49)+IF(DAY(IF(ISNUMBER(F49),MIN('الإعدادات'!$B$4,F49),'الإعدادات'!$B$4))&gt;=DAY(E49),1,0)))</f>
        <v/>
      </c>
      <c r="I49" s="19">
        <f>IF(H49="","",ROUND(H49*D49,2))</f>
        <v/>
      </c>
      <c r="J49" s="19">
        <f>IF(A49&amp;""="","",SUMIFS('الدفعات'!$C$6:$C$1005,'الدفعات'!$B$6:$B$1005,A49&amp;""))</f>
        <v/>
      </c>
      <c r="K49" s="19">
        <f>IF(I49="","",ROUND(I49-J49,2))</f>
        <v/>
      </c>
      <c r="L49" s="18">
        <f>IF(OR(A49&amp;""="",NOT(ISNUMBER(F49))),"",F49-'الإعدادات'!$B$4)</f>
        <v/>
      </c>
      <c r="M49" s="6">
        <f>IF(A49&amp;""="","",IF(OR(NOT(ISNUMBER(E49)),NOT(ISNUMBER(F49))),"بيانات ناقصة",IF(F49&lt;'الإعدادات'!$B$4,"منتهي",IF(E49&gt;'الإعدادات'!$B$4,"لم يبدأ",IF(F49-'الإعدادات'!$B$4&lt;='الإعدادات'!$B$5,"ينتهي قريبًا","ساري")))))</f>
        <v/>
      </c>
      <c r="N49" s="19">
        <f>IF(N(D49)=0,"",ROUND(D49*12,2))</f>
        <v/>
      </c>
      <c r="O49" s="18">
        <f>IF(OR(M49="منتهي",M49="ينتهي قريبًا"),COUNTIFS($M$6:$M$205,"منتهي",$L$6:$L$205,"&lt;"&amp;L49)+COUNTIFS($M$6:$M$205,"ينتهي قريبًا",$L$6:$L$205,"&lt;"&amp;L49)+COUNTIFS($M$6:M49,"منتهي",$L$6:L49,L49)+COUNTIFS($M$6:M49,"ينتهي قريبًا",$L$6:L49,L49),"")</f>
        <v/>
      </c>
    </row>
    <row r="50">
      <c r="A50" s="5" t="n"/>
      <c r="B50" s="5" t="n"/>
      <c r="C50" s="16" t="n"/>
      <c r="D50" s="17" t="n"/>
      <c r="E50" s="13" t="n"/>
      <c r="F50" s="13" t="n"/>
      <c r="G50" s="5" t="n"/>
      <c r="H50" s="18">
        <f>IF(OR(A50&amp;""="",NOT(ISNUMBER(E50)),NOT(ISNUMBER(D50))),"",MAX(0,(YEAR(IF(ISNUMBER(F50),MIN('الإعدادات'!$B$4,F50),'الإعدادات'!$B$4))-YEAR(E50))*12+MONTH(IF(ISNUMBER(F50),MIN('الإعدادات'!$B$4,F50),'الإعدادات'!$B$4))-MONTH(E50)+IF(DAY(IF(ISNUMBER(F50),MIN('الإعدادات'!$B$4,F50),'الإعدادات'!$B$4))&gt;=DAY(E50),1,0)))</f>
        <v/>
      </c>
      <c r="I50" s="19">
        <f>IF(H50="","",ROUND(H50*D50,2))</f>
        <v/>
      </c>
      <c r="J50" s="19">
        <f>IF(A50&amp;""="","",SUMIFS('الدفعات'!$C$6:$C$1005,'الدفعات'!$B$6:$B$1005,A50&amp;""))</f>
        <v/>
      </c>
      <c r="K50" s="19">
        <f>IF(I50="","",ROUND(I50-J50,2))</f>
        <v/>
      </c>
      <c r="L50" s="18">
        <f>IF(OR(A50&amp;""="",NOT(ISNUMBER(F50))),"",F50-'الإعدادات'!$B$4)</f>
        <v/>
      </c>
      <c r="M50" s="6">
        <f>IF(A50&amp;""="","",IF(OR(NOT(ISNUMBER(E50)),NOT(ISNUMBER(F50))),"بيانات ناقصة",IF(F50&lt;'الإعدادات'!$B$4,"منتهي",IF(E50&gt;'الإعدادات'!$B$4,"لم يبدأ",IF(F50-'الإعدادات'!$B$4&lt;='الإعدادات'!$B$5,"ينتهي قريبًا","ساري")))))</f>
        <v/>
      </c>
      <c r="N50" s="19">
        <f>IF(N(D50)=0,"",ROUND(D50*12,2))</f>
        <v/>
      </c>
      <c r="O50" s="18">
        <f>IF(OR(M50="منتهي",M50="ينتهي قريبًا"),COUNTIFS($M$6:$M$205,"منتهي",$L$6:$L$205,"&lt;"&amp;L50)+COUNTIFS($M$6:$M$205,"ينتهي قريبًا",$L$6:$L$205,"&lt;"&amp;L50)+COUNTIFS($M$6:M50,"منتهي",$L$6:L50,L50)+COUNTIFS($M$6:M50,"ينتهي قريبًا",$L$6:L50,L50),"")</f>
        <v/>
      </c>
    </row>
    <row r="51">
      <c r="A51" s="5" t="n"/>
      <c r="B51" s="5" t="n"/>
      <c r="C51" s="16" t="n"/>
      <c r="D51" s="17" t="n"/>
      <c r="E51" s="13" t="n"/>
      <c r="F51" s="13" t="n"/>
      <c r="G51" s="5" t="n"/>
      <c r="H51" s="18">
        <f>IF(OR(A51&amp;""="",NOT(ISNUMBER(E51)),NOT(ISNUMBER(D51))),"",MAX(0,(YEAR(IF(ISNUMBER(F51),MIN('الإعدادات'!$B$4,F51),'الإعدادات'!$B$4))-YEAR(E51))*12+MONTH(IF(ISNUMBER(F51),MIN('الإعدادات'!$B$4,F51),'الإعدادات'!$B$4))-MONTH(E51)+IF(DAY(IF(ISNUMBER(F51),MIN('الإعدادات'!$B$4,F51),'الإعدادات'!$B$4))&gt;=DAY(E51),1,0)))</f>
        <v/>
      </c>
      <c r="I51" s="19">
        <f>IF(H51="","",ROUND(H51*D51,2))</f>
        <v/>
      </c>
      <c r="J51" s="19">
        <f>IF(A51&amp;""="","",SUMIFS('الدفعات'!$C$6:$C$1005,'الدفعات'!$B$6:$B$1005,A51&amp;""))</f>
        <v/>
      </c>
      <c r="K51" s="19">
        <f>IF(I51="","",ROUND(I51-J51,2))</f>
        <v/>
      </c>
      <c r="L51" s="18">
        <f>IF(OR(A51&amp;""="",NOT(ISNUMBER(F51))),"",F51-'الإعدادات'!$B$4)</f>
        <v/>
      </c>
      <c r="M51" s="6">
        <f>IF(A51&amp;""="","",IF(OR(NOT(ISNUMBER(E51)),NOT(ISNUMBER(F51))),"بيانات ناقصة",IF(F51&lt;'الإعدادات'!$B$4,"منتهي",IF(E51&gt;'الإعدادات'!$B$4,"لم يبدأ",IF(F51-'الإعدادات'!$B$4&lt;='الإعدادات'!$B$5,"ينتهي قريبًا","ساري")))))</f>
        <v/>
      </c>
      <c r="N51" s="19">
        <f>IF(N(D51)=0,"",ROUND(D51*12,2))</f>
        <v/>
      </c>
      <c r="O51" s="18">
        <f>IF(OR(M51="منتهي",M51="ينتهي قريبًا"),COUNTIFS($M$6:$M$205,"منتهي",$L$6:$L$205,"&lt;"&amp;L51)+COUNTIFS($M$6:$M$205,"ينتهي قريبًا",$L$6:$L$205,"&lt;"&amp;L51)+COUNTIFS($M$6:M51,"منتهي",$L$6:L51,L51)+COUNTIFS($M$6:M51,"ينتهي قريبًا",$L$6:L51,L51),"")</f>
        <v/>
      </c>
    </row>
    <row r="52">
      <c r="A52" s="5" t="n"/>
      <c r="B52" s="5" t="n"/>
      <c r="C52" s="16" t="n"/>
      <c r="D52" s="17" t="n"/>
      <c r="E52" s="13" t="n"/>
      <c r="F52" s="13" t="n"/>
      <c r="G52" s="5" t="n"/>
      <c r="H52" s="18">
        <f>IF(OR(A52&amp;""="",NOT(ISNUMBER(E52)),NOT(ISNUMBER(D52))),"",MAX(0,(YEAR(IF(ISNUMBER(F52),MIN('الإعدادات'!$B$4,F52),'الإعدادات'!$B$4))-YEAR(E52))*12+MONTH(IF(ISNUMBER(F52),MIN('الإعدادات'!$B$4,F52),'الإعدادات'!$B$4))-MONTH(E52)+IF(DAY(IF(ISNUMBER(F52),MIN('الإعدادات'!$B$4,F52),'الإعدادات'!$B$4))&gt;=DAY(E52),1,0)))</f>
        <v/>
      </c>
      <c r="I52" s="19">
        <f>IF(H52="","",ROUND(H52*D52,2))</f>
        <v/>
      </c>
      <c r="J52" s="19">
        <f>IF(A52&amp;""="","",SUMIFS('الدفعات'!$C$6:$C$1005,'الدفعات'!$B$6:$B$1005,A52&amp;""))</f>
        <v/>
      </c>
      <c r="K52" s="19">
        <f>IF(I52="","",ROUND(I52-J52,2))</f>
        <v/>
      </c>
      <c r="L52" s="18">
        <f>IF(OR(A52&amp;""="",NOT(ISNUMBER(F52))),"",F52-'الإعدادات'!$B$4)</f>
        <v/>
      </c>
      <c r="M52" s="6">
        <f>IF(A52&amp;""="","",IF(OR(NOT(ISNUMBER(E52)),NOT(ISNUMBER(F52))),"بيانات ناقصة",IF(F52&lt;'الإعدادات'!$B$4,"منتهي",IF(E52&gt;'الإعدادات'!$B$4,"لم يبدأ",IF(F52-'الإعدادات'!$B$4&lt;='الإعدادات'!$B$5,"ينتهي قريبًا","ساري")))))</f>
        <v/>
      </c>
      <c r="N52" s="19">
        <f>IF(N(D52)=0,"",ROUND(D52*12,2))</f>
        <v/>
      </c>
      <c r="O52" s="18">
        <f>IF(OR(M52="منتهي",M52="ينتهي قريبًا"),COUNTIFS($M$6:$M$205,"منتهي",$L$6:$L$205,"&lt;"&amp;L52)+COUNTIFS($M$6:$M$205,"ينتهي قريبًا",$L$6:$L$205,"&lt;"&amp;L52)+COUNTIFS($M$6:M52,"منتهي",$L$6:L52,L52)+COUNTIFS($M$6:M52,"ينتهي قريبًا",$L$6:L52,L52),"")</f>
        <v/>
      </c>
    </row>
    <row r="53">
      <c r="A53" s="5" t="n"/>
      <c r="B53" s="5" t="n"/>
      <c r="C53" s="16" t="n"/>
      <c r="D53" s="17" t="n"/>
      <c r="E53" s="13" t="n"/>
      <c r="F53" s="13" t="n"/>
      <c r="G53" s="5" t="n"/>
      <c r="H53" s="18">
        <f>IF(OR(A53&amp;""="",NOT(ISNUMBER(E53)),NOT(ISNUMBER(D53))),"",MAX(0,(YEAR(IF(ISNUMBER(F53),MIN('الإعدادات'!$B$4,F53),'الإعدادات'!$B$4))-YEAR(E53))*12+MONTH(IF(ISNUMBER(F53),MIN('الإعدادات'!$B$4,F53),'الإعدادات'!$B$4))-MONTH(E53)+IF(DAY(IF(ISNUMBER(F53),MIN('الإعدادات'!$B$4,F53),'الإعدادات'!$B$4))&gt;=DAY(E53),1,0)))</f>
        <v/>
      </c>
      <c r="I53" s="19">
        <f>IF(H53="","",ROUND(H53*D53,2))</f>
        <v/>
      </c>
      <c r="J53" s="19">
        <f>IF(A53&amp;""="","",SUMIFS('الدفعات'!$C$6:$C$1005,'الدفعات'!$B$6:$B$1005,A53&amp;""))</f>
        <v/>
      </c>
      <c r="K53" s="19">
        <f>IF(I53="","",ROUND(I53-J53,2))</f>
        <v/>
      </c>
      <c r="L53" s="18">
        <f>IF(OR(A53&amp;""="",NOT(ISNUMBER(F53))),"",F53-'الإعدادات'!$B$4)</f>
        <v/>
      </c>
      <c r="M53" s="6">
        <f>IF(A53&amp;""="","",IF(OR(NOT(ISNUMBER(E53)),NOT(ISNUMBER(F53))),"بيانات ناقصة",IF(F53&lt;'الإعدادات'!$B$4,"منتهي",IF(E53&gt;'الإعدادات'!$B$4,"لم يبدأ",IF(F53-'الإعدادات'!$B$4&lt;='الإعدادات'!$B$5,"ينتهي قريبًا","ساري")))))</f>
        <v/>
      </c>
      <c r="N53" s="19">
        <f>IF(N(D53)=0,"",ROUND(D53*12,2))</f>
        <v/>
      </c>
      <c r="O53" s="18">
        <f>IF(OR(M53="منتهي",M53="ينتهي قريبًا"),COUNTIFS($M$6:$M$205,"منتهي",$L$6:$L$205,"&lt;"&amp;L53)+COUNTIFS($M$6:$M$205,"ينتهي قريبًا",$L$6:$L$205,"&lt;"&amp;L53)+COUNTIFS($M$6:M53,"منتهي",$L$6:L53,L53)+COUNTIFS($M$6:M53,"ينتهي قريبًا",$L$6:L53,L53),"")</f>
        <v/>
      </c>
    </row>
    <row r="54">
      <c r="A54" s="5" t="n"/>
      <c r="B54" s="5" t="n"/>
      <c r="C54" s="16" t="n"/>
      <c r="D54" s="17" t="n"/>
      <c r="E54" s="13" t="n"/>
      <c r="F54" s="13" t="n"/>
      <c r="G54" s="5" t="n"/>
      <c r="H54" s="18">
        <f>IF(OR(A54&amp;""="",NOT(ISNUMBER(E54)),NOT(ISNUMBER(D54))),"",MAX(0,(YEAR(IF(ISNUMBER(F54),MIN('الإعدادات'!$B$4,F54),'الإعدادات'!$B$4))-YEAR(E54))*12+MONTH(IF(ISNUMBER(F54),MIN('الإعدادات'!$B$4,F54),'الإعدادات'!$B$4))-MONTH(E54)+IF(DAY(IF(ISNUMBER(F54),MIN('الإعدادات'!$B$4,F54),'الإعدادات'!$B$4))&gt;=DAY(E54),1,0)))</f>
        <v/>
      </c>
      <c r="I54" s="19">
        <f>IF(H54="","",ROUND(H54*D54,2))</f>
        <v/>
      </c>
      <c r="J54" s="19">
        <f>IF(A54&amp;""="","",SUMIFS('الدفعات'!$C$6:$C$1005,'الدفعات'!$B$6:$B$1005,A54&amp;""))</f>
        <v/>
      </c>
      <c r="K54" s="19">
        <f>IF(I54="","",ROUND(I54-J54,2))</f>
        <v/>
      </c>
      <c r="L54" s="18">
        <f>IF(OR(A54&amp;""="",NOT(ISNUMBER(F54))),"",F54-'الإعدادات'!$B$4)</f>
        <v/>
      </c>
      <c r="M54" s="6">
        <f>IF(A54&amp;""="","",IF(OR(NOT(ISNUMBER(E54)),NOT(ISNUMBER(F54))),"بيانات ناقصة",IF(F54&lt;'الإعدادات'!$B$4,"منتهي",IF(E54&gt;'الإعدادات'!$B$4,"لم يبدأ",IF(F54-'الإعدادات'!$B$4&lt;='الإعدادات'!$B$5,"ينتهي قريبًا","ساري")))))</f>
        <v/>
      </c>
      <c r="N54" s="19">
        <f>IF(N(D54)=0,"",ROUND(D54*12,2))</f>
        <v/>
      </c>
      <c r="O54" s="18">
        <f>IF(OR(M54="منتهي",M54="ينتهي قريبًا"),COUNTIFS($M$6:$M$205,"منتهي",$L$6:$L$205,"&lt;"&amp;L54)+COUNTIFS($M$6:$M$205,"ينتهي قريبًا",$L$6:$L$205,"&lt;"&amp;L54)+COUNTIFS($M$6:M54,"منتهي",$L$6:L54,L54)+COUNTIFS($M$6:M54,"ينتهي قريبًا",$L$6:L54,L54),"")</f>
        <v/>
      </c>
    </row>
    <row r="55">
      <c r="A55" s="5" t="n"/>
      <c r="B55" s="5" t="n"/>
      <c r="C55" s="16" t="n"/>
      <c r="D55" s="17" t="n"/>
      <c r="E55" s="13" t="n"/>
      <c r="F55" s="13" t="n"/>
      <c r="G55" s="5" t="n"/>
      <c r="H55" s="18">
        <f>IF(OR(A55&amp;""="",NOT(ISNUMBER(E55)),NOT(ISNUMBER(D55))),"",MAX(0,(YEAR(IF(ISNUMBER(F55),MIN('الإعدادات'!$B$4,F55),'الإعدادات'!$B$4))-YEAR(E55))*12+MONTH(IF(ISNUMBER(F55),MIN('الإعدادات'!$B$4,F55),'الإعدادات'!$B$4))-MONTH(E55)+IF(DAY(IF(ISNUMBER(F55),MIN('الإعدادات'!$B$4,F55),'الإعدادات'!$B$4))&gt;=DAY(E55),1,0)))</f>
        <v/>
      </c>
      <c r="I55" s="19">
        <f>IF(H55="","",ROUND(H55*D55,2))</f>
        <v/>
      </c>
      <c r="J55" s="19">
        <f>IF(A55&amp;""="","",SUMIFS('الدفعات'!$C$6:$C$1005,'الدفعات'!$B$6:$B$1005,A55&amp;""))</f>
        <v/>
      </c>
      <c r="K55" s="19">
        <f>IF(I55="","",ROUND(I55-J55,2))</f>
        <v/>
      </c>
      <c r="L55" s="18">
        <f>IF(OR(A55&amp;""="",NOT(ISNUMBER(F55))),"",F55-'الإعدادات'!$B$4)</f>
        <v/>
      </c>
      <c r="M55" s="6">
        <f>IF(A55&amp;""="","",IF(OR(NOT(ISNUMBER(E55)),NOT(ISNUMBER(F55))),"بيانات ناقصة",IF(F55&lt;'الإعدادات'!$B$4,"منتهي",IF(E55&gt;'الإعدادات'!$B$4,"لم يبدأ",IF(F55-'الإعدادات'!$B$4&lt;='الإعدادات'!$B$5,"ينتهي قريبًا","ساري")))))</f>
        <v/>
      </c>
      <c r="N55" s="19">
        <f>IF(N(D55)=0,"",ROUND(D55*12,2))</f>
        <v/>
      </c>
      <c r="O55" s="18">
        <f>IF(OR(M55="منتهي",M55="ينتهي قريبًا"),COUNTIFS($M$6:$M$205,"منتهي",$L$6:$L$205,"&lt;"&amp;L55)+COUNTIFS($M$6:$M$205,"ينتهي قريبًا",$L$6:$L$205,"&lt;"&amp;L55)+COUNTIFS($M$6:M55,"منتهي",$L$6:L55,L55)+COUNTIFS($M$6:M55,"ينتهي قريبًا",$L$6:L55,L55),"")</f>
        <v/>
      </c>
    </row>
    <row r="56">
      <c r="A56" s="5" t="n"/>
      <c r="B56" s="5" t="n"/>
      <c r="C56" s="16" t="n"/>
      <c r="D56" s="17" t="n"/>
      <c r="E56" s="13" t="n"/>
      <c r="F56" s="13" t="n"/>
      <c r="G56" s="5" t="n"/>
      <c r="H56" s="18">
        <f>IF(OR(A56&amp;""="",NOT(ISNUMBER(E56)),NOT(ISNUMBER(D56))),"",MAX(0,(YEAR(IF(ISNUMBER(F56),MIN('الإعدادات'!$B$4,F56),'الإعدادات'!$B$4))-YEAR(E56))*12+MONTH(IF(ISNUMBER(F56),MIN('الإعدادات'!$B$4,F56),'الإعدادات'!$B$4))-MONTH(E56)+IF(DAY(IF(ISNUMBER(F56),MIN('الإعدادات'!$B$4,F56),'الإعدادات'!$B$4))&gt;=DAY(E56),1,0)))</f>
        <v/>
      </c>
      <c r="I56" s="19">
        <f>IF(H56="","",ROUND(H56*D56,2))</f>
        <v/>
      </c>
      <c r="J56" s="19">
        <f>IF(A56&amp;""="","",SUMIFS('الدفعات'!$C$6:$C$1005,'الدفعات'!$B$6:$B$1005,A56&amp;""))</f>
        <v/>
      </c>
      <c r="K56" s="19">
        <f>IF(I56="","",ROUND(I56-J56,2))</f>
        <v/>
      </c>
      <c r="L56" s="18">
        <f>IF(OR(A56&amp;""="",NOT(ISNUMBER(F56))),"",F56-'الإعدادات'!$B$4)</f>
        <v/>
      </c>
      <c r="M56" s="6">
        <f>IF(A56&amp;""="","",IF(OR(NOT(ISNUMBER(E56)),NOT(ISNUMBER(F56))),"بيانات ناقصة",IF(F56&lt;'الإعدادات'!$B$4,"منتهي",IF(E56&gt;'الإعدادات'!$B$4,"لم يبدأ",IF(F56-'الإعدادات'!$B$4&lt;='الإعدادات'!$B$5,"ينتهي قريبًا","ساري")))))</f>
        <v/>
      </c>
      <c r="N56" s="19">
        <f>IF(N(D56)=0,"",ROUND(D56*12,2))</f>
        <v/>
      </c>
      <c r="O56" s="18">
        <f>IF(OR(M56="منتهي",M56="ينتهي قريبًا"),COUNTIFS($M$6:$M$205,"منتهي",$L$6:$L$205,"&lt;"&amp;L56)+COUNTIFS($M$6:$M$205,"ينتهي قريبًا",$L$6:$L$205,"&lt;"&amp;L56)+COUNTIFS($M$6:M56,"منتهي",$L$6:L56,L56)+COUNTIFS($M$6:M56,"ينتهي قريبًا",$L$6:L56,L56),"")</f>
        <v/>
      </c>
    </row>
    <row r="57">
      <c r="A57" s="5" t="n"/>
      <c r="B57" s="5" t="n"/>
      <c r="C57" s="16" t="n"/>
      <c r="D57" s="17" t="n"/>
      <c r="E57" s="13" t="n"/>
      <c r="F57" s="13" t="n"/>
      <c r="G57" s="5" t="n"/>
      <c r="H57" s="18">
        <f>IF(OR(A57&amp;""="",NOT(ISNUMBER(E57)),NOT(ISNUMBER(D57))),"",MAX(0,(YEAR(IF(ISNUMBER(F57),MIN('الإعدادات'!$B$4,F57),'الإعدادات'!$B$4))-YEAR(E57))*12+MONTH(IF(ISNUMBER(F57),MIN('الإعدادات'!$B$4,F57),'الإعدادات'!$B$4))-MONTH(E57)+IF(DAY(IF(ISNUMBER(F57),MIN('الإعدادات'!$B$4,F57),'الإعدادات'!$B$4))&gt;=DAY(E57),1,0)))</f>
        <v/>
      </c>
      <c r="I57" s="19">
        <f>IF(H57="","",ROUND(H57*D57,2))</f>
        <v/>
      </c>
      <c r="J57" s="19">
        <f>IF(A57&amp;""="","",SUMIFS('الدفعات'!$C$6:$C$1005,'الدفعات'!$B$6:$B$1005,A57&amp;""))</f>
        <v/>
      </c>
      <c r="K57" s="19">
        <f>IF(I57="","",ROUND(I57-J57,2))</f>
        <v/>
      </c>
      <c r="L57" s="18">
        <f>IF(OR(A57&amp;""="",NOT(ISNUMBER(F57))),"",F57-'الإعدادات'!$B$4)</f>
        <v/>
      </c>
      <c r="M57" s="6">
        <f>IF(A57&amp;""="","",IF(OR(NOT(ISNUMBER(E57)),NOT(ISNUMBER(F57))),"بيانات ناقصة",IF(F57&lt;'الإعدادات'!$B$4,"منتهي",IF(E57&gt;'الإعدادات'!$B$4,"لم يبدأ",IF(F57-'الإعدادات'!$B$4&lt;='الإعدادات'!$B$5,"ينتهي قريبًا","ساري")))))</f>
        <v/>
      </c>
      <c r="N57" s="19">
        <f>IF(N(D57)=0,"",ROUND(D57*12,2))</f>
        <v/>
      </c>
      <c r="O57" s="18">
        <f>IF(OR(M57="منتهي",M57="ينتهي قريبًا"),COUNTIFS($M$6:$M$205,"منتهي",$L$6:$L$205,"&lt;"&amp;L57)+COUNTIFS($M$6:$M$205,"ينتهي قريبًا",$L$6:$L$205,"&lt;"&amp;L57)+COUNTIFS($M$6:M57,"منتهي",$L$6:L57,L57)+COUNTIFS($M$6:M57,"ينتهي قريبًا",$L$6:L57,L57),"")</f>
        <v/>
      </c>
    </row>
    <row r="58">
      <c r="A58" s="5" t="n"/>
      <c r="B58" s="5" t="n"/>
      <c r="C58" s="16" t="n"/>
      <c r="D58" s="17" t="n"/>
      <c r="E58" s="13" t="n"/>
      <c r="F58" s="13" t="n"/>
      <c r="G58" s="5" t="n"/>
      <c r="H58" s="18">
        <f>IF(OR(A58&amp;""="",NOT(ISNUMBER(E58)),NOT(ISNUMBER(D58))),"",MAX(0,(YEAR(IF(ISNUMBER(F58),MIN('الإعدادات'!$B$4,F58),'الإعدادات'!$B$4))-YEAR(E58))*12+MONTH(IF(ISNUMBER(F58),MIN('الإعدادات'!$B$4,F58),'الإعدادات'!$B$4))-MONTH(E58)+IF(DAY(IF(ISNUMBER(F58),MIN('الإعدادات'!$B$4,F58),'الإعدادات'!$B$4))&gt;=DAY(E58),1,0)))</f>
        <v/>
      </c>
      <c r="I58" s="19">
        <f>IF(H58="","",ROUND(H58*D58,2))</f>
        <v/>
      </c>
      <c r="J58" s="19">
        <f>IF(A58&amp;""="","",SUMIFS('الدفعات'!$C$6:$C$1005,'الدفعات'!$B$6:$B$1005,A58&amp;""))</f>
        <v/>
      </c>
      <c r="K58" s="19">
        <f>IF(I58="","",ROUND(I58-J58,2))</f>
        <v/>
      </c>
      <c r="L58" s="18">
        <f>IF(OR(A58&amp;""="",NOT(ISNUMBER(F58))),"",F58-'الإعدادات'!$B$4)</f>
        <v/>
      </c>
      <c r="M58" s="6">
        <f>IF(A58&amp;""="","",IF(OR(NOT(ISNUMBER(E58)),NOT(ISNUMBER(F58))),"بيانات ناقصة",IF(F58&lt;'الإعدادات'!$B$4,"منتهي",IF(E58&gt;'الإعدادات'!$B$4,"لم يبدأ",IF(F58-'الإعدادات'!$B$4&lt;='الإعدادات'!$B$5,"ينتهي قريبًا","ساري")))))</f>
        <v/>
      </c>
      <c r="N58" s="19">
        <f>IF(N(D58)=0,"",ROUND(D58*12,2))</f>
        <v/>
      </c>
      <c r="O58" s="18">
        <f>IF(OR(M58="منتهي",M58="ينتهي قريبًا"),COUNTIFS($M$6:$M$205,"منتهي",$L$6:$L$205,"&lt;"&amp;L58)+COUNTIFS($M$6:$M$205,"ينتهي قريبًا",$L$6:$L$205,"&lt;"&amp;L58)+COUNTIFS($M$6:M58,"منتهي",$L$6:L58,L58)+COUNTIFS($M$6:M58,"ينتهي قريبًا",$L$6:L58,L58),"")</f>
        <v/>
      </c>
    </row>
    <row r="59">
      <c r="A59" s="5" t="n"/>
      <c r="B59" s="5" t="n"/>
      <c r="C59" s="16" t="n"/>
      <c r="D59" s="17" t="n"/>
      <c r="E59" s="13" t="n"/>
      <c r="F59" s="13" t="n"/>
      <c r="G59" s="5" t="n"/>
      <c r="H59" s="18">
        <f>IF(OR(A59&amp;""="",NOT(ISNUMBER(E59)),NOT(ISNUMBER(D59))),"",MAX(0,(YEAR(IF(ISNUMBER(F59),MIN('الإعدادات'!$B$4,F59),'الإعدادات'!$B$4))-YEAR(E59))*12+MONTH(IF(ISNUMBER(F59),MIN('الإعدادات'!$B$4,F59),'الإعدادات'!$B$4))-MONTH(E59)+IF(DAY(IF(ISNUMBER(F59),MIN('الإعدادات'!$B$4,F59),'الإعدادات'!$B$4))&gt;=DAY(E59),1,0)))</f>
        <v/>
      </c>
      <c r="I59" s="19">
        <f>IF(H59="","",ROUND(H59*D59,2))</f>
        <v/>
      </c>
      <c r="J59" s="19">
        <f>IF(A59&amp;""="","",SUMIFS('الدفعات'!$C$6:$C$1005,'الدفعات'!$B$6:$B$1005,A59&amp;""))</f>
        <v/>
      </c>
      <c r="K59" s="19">
        <f>IF(I59="","",ROUND(I59-J59,2))</f>
        <v/>
      </c>
      <c r="L59" s="18">
        <f>IF(OR(A59&amp;""="",NOT(ISNUMBER(F59))),"",F59-'الإعدادات'!$B$4)</f>
        <v/>
      </c>
      <c r="M59" s="6">
        <f>IF(A59&amp;""="","",IF(OR(NOT(ISNUMBER(E59)),NOT(ISNUMBER(F59))),"بيانات ناقصة",IF(F59&lt;'الإعدادات'!$B$4,"منتهي",IF(E59&gt;'الإعدادات'!$B$4,"لم يبدأ",IF(F59-'الإعدادات'!$B$4&lt;='الإعدادات'!$B$5,"ينتهي قريبًا","ساري")))))</f>
        <v/>
      </c>
      <c r="N59" s="19">
        <f>IF(N(D59)=0,"",ROUND(D59*12,2))</f>
        <v/>
      </c>
      <c r="O59" s="18">
        <f>IF(OR(M59="منتهي",M59="ينتهي قريبًا"),COUNTIFS($M$6:$M$205,"منتهي",$L$6:$L$205,"&lt;"&amp;L59)+COUNTIFS($M$6:$M$205,"ينتهي قريبًا",$L$6:$L$205,"&lt;"&amp;L59)+COUNTIFS($M$6:M59,"منتهي",$L$6:L59,L59)+COUNTIFS($M$6:M59,"ينتهي قريبًا",$L$6:L59,L59),"")</f>
        <v/>
      </c>
    </row>
    <row r="60">
      <c r="A60" s="5" t="n"/>
      <c r="B60" s="5" t="n"/>
      <c r="C60" s="16" t="n"/>
      <c r="D60" s="17" t="n"/>
      <c r="E60" s="13" t="n"/>
      <c r="F60" s="13" t="n"/>
      <c r="G60" s="5" t="n"/>
      <c r="H60" s="18">
        <f>IF(OR(A60&amp;""="",NOT(ISNUMBER(E60)),NOT(ISNUMBER(D60))),"",MAX(0,(YEAR(IF(ISNUMBER(F60),MIN('الإعدادات'!$B$4,F60),'الإعدادات'!$B$4))-YEAR(E60))*12+MONTH(IF(ISNUMBER(F60),MIN('الإعدادات'!$B$4,F60),'الإعدادات'!$B$4))-MONTH(E60)+IF(DAY(IF(ISNUMBER(F60),MIN('الإعدادات'!$B$4,F60),'الإعدادات'!$B$4))&gt;=DAY(E60),1,0)))</f>
        <v/>
      </c>
      <c r="I60" s="19">
        <f>IF(H60="","",ROUND(H60*D60,2))</f>
        <v/>
      </c>
      <c r="J60" s="19">
        <f>IF(A60&amp;""="","",SUMIFS('الدفعات'!$C$6:$C$1005,'الدفعات'!$B$6:$B$1005,A60&amp;""))</f>
        <v/>
      </c>
      <c r="K60" s="19">
        <f>IF(I60="","",ROUND(I60-J60,2))</f>
        <v/>
      </c>
      <c r="L60" s="18">
        <f>IF(OR(A60&amp;""="",NOT(ISNUMBER(F60))),"",F60-'الإعدادات'!$B$4)</f>
        <v/>
      </c>
      <c r="M60" s="6">
        <f>IF(A60&amp;""="","",IF(OR(NOT(ISNUMBER(E60)),NOT(ISNUMBER(F60))),"بيانات ناقصة",IF(F60&lt;'الإعدادات'!$B$4,"منتهي",IF(E60&gt;'الإعدادات'!$B$4,"لم يبدأ",IF(F60-'الإعدادات'!$B$4&lt;='الإعدادات'!$B$5,"ينتهي قريبًا","ساري")))))</f>
        <v/>
      </c>
      <c r="N60" s="19">
        <f>IF(N(D60)=0,"",ROUND(D60*12,2))</f>
        <v/>
      </c>
      <c r="O60" s="18">
        <f>IF(OR(M60="منتهي",M60="ينتهي قريبًا"),COUNTIFS($M$6:$M$205,"منتهي",$L$6:$L$205,"&lt;"&amp;L60)+COUNTIFS($M$6:$M$205,"ينتهي قريبًا",$L$6:$L$205,"&lt;"&amp;L60)+COUNTIFS($M$6:M60,"منتهي",$L$6:L60,L60)+COUNTIFS($M$6:M60,"ينتهي قريبًا",$L$6:L60,L60),"")</f>
        <v/>
      </c>
    </row>
    <row r="61">
      <c r="A61" s="5" t="n"/>
      <c r="B61" s="5" t="n"/>
      <c r="C61" s="16" t="n"/>
      <c r="D61" s="17" t="n"/>
      <c r="E61" s="13" t="n"/>
      <c r="F61" s="13" t="n"/>
      <c r="G61" s="5" t="n"/>
      <c r="H61" s="18">
        <f>IF(OR(A61&amp;""="",NOT(ISNUMBER(E61)),NOT(ISNUMBER(D61))),"",MAX(0,(YEAR(IF(ISNUMBER(F61),MIN('الإعدادات'!$B$4,F61),'الإعدادات'!$B$4))-YEAR(E61))*12+MONTH(IF(ISNUMBER(F61),MIN('الإعدادات'!$B$4,F61),'الإعدادات'!$B$4))-MONTH(E61)+IF(DAY(IF(ISNUMBER(F61),MIN('الإعدادات'!$B$4,F61),'الإعدادات'!$B$4))&gt;=DAY(E61),1,0)))</f>
        <v/>
      </c>
      <c r="I61" s="19">
        <f>IF(H61="","",ROUND(H61*D61,2))</f>
        <v/>
      </c>
      <c r="J61" s="19">
        <f>IF(A61&amp;""="","",SUMIFS('الدفعات'!$C$6:$C$1005,'الدفعات'!$B$6:$B$1005,A61&amp;""))</f>
        <v/>
      </c>
      <c r="K61" s="19">
        <f>IF(I61="","",ROUND(I61-J61,2))</f>
        <v/>
      </c>
      <c r="L61" s="18">
        <f>IF(OR(A61&amp;""="",NOT(ISNUMBER(F61))),"",F61-'الإعدادات'!$B$4)</f>
        <v/>
      </c>
      <c r="M61" s="6">
        <f>IF(A61&amp;""="","",IF(OR(NOT(ISNUMBER(E61)),NOT(ISNUMBER(F61))),"بيانات ناقصة",IF(F61&lt;'الإعدادات'!$B$4,"منتهي",IF(E61&gt;'الإعدادات'!$B$4,"لم يبدأ",IF(F61-'الإعدادات'!$B$4&lt;='الإعدادات'!$B$5,"ينتهي قريبًا","ساري")))))</f>
        <v/>
      </c>
      <c r="N61" s="19">
        <f>IF(N(D61)=0,"",ROUND(D61*12,2))</f>
        <v/>
      </c>
      <c r="O61" s="18">
        <f>IF(OR(M61="منتهي",M61="ينتهي قريبًا"),COUNTIFS($M$6:$M$205,"منتهي",$L$6:$L$205,"&lt;"&amp;L61)+COUNTIFS($M$6:$M$205,"ينتهي قريبًا",$L$6:$L$205,"&lt;"&amp;L61)+COUNTIFS($M$6:M61,"منتهي",$L$6:L61,L61)+COUNTIFS($M$6:M61,"ينتهي قريبًا",$L$6:L61,L61),"")</f>
        <v/>
      </c>
    </row>
    <row r="62">
      <c r="A62" s="5" t="n"/>
      <c r="B62" s="5" t="n"/>
      <c r="C62" s="16" t="n"/>
      <c r="D62" s="17" t="n"/>
      <c r="E62" s="13" t="n"/>
      <c r="F62" s="13" t="n"/>
      <c r="G62" s="5" t="n"/>
      <c r="H62" s="18">
        <f>IF(OR(A62&amp;""="",NOT(ISNUMBER(E62)),NOT(ISNUMBER(D62))),"",MAX(0,(YEAR(IF(ISNUMBER(F62),MIN('الإعدادات'!$B$4,F62),'الإعدادات'!$B$4))-YEAR(E62))*12+MONTH(IF(ISNUMBER(F62),MIN('الإعدادات'!$B$4,F62),'الإعدادات'!$B$4))-MONTH(E62)+IF(DAY(IF(ISNUMBER(F62),MIN('الإعدادات'!$B$4,F62),'الإعدادات'!$B$4))&gt;=DAY(E62),1,0)))</f>
        <v/>
      </c>
      <c r="I62" s="19">
        <f>IF(H62="","",ROUND(H62*D62,2))</f>
        <v/>
      </c>
      <c r="J62" s="19">
        <f>IF(A62&amp;""="","",SUMIFS('الدفعات'!$C$6:$C$1005,'الدفعات'!$B$6:$B$1005,A62&amp;""))</f>
        <v/>
      </c>
      <c r="K62" s="19">
        <f>IF(I62="","",ROUND(I62-J62,2))</f>
        <v/>
      </c>
      <c r="L62" s="18">
        <f>IF(OR(A62&amp;""="",NOT(ISNUMBER(F62))),"",F62-'الإعدادات'!$B$4)</f>
        <v/>
      </c>
      <c r="M62" s="6">
        <f>IF(A62&amp;""="","",IF(OR(NOT(ISNUMBER(E62)),NOT(ISNUMBER(F62))),"بيانات ناقصة",IF(F62&lt;'الإعدادات'!$B$4,"منتهي",IF(E62&gt;'الإعدادات'!$B$4,"لم يبدأ",IF(F62-'الإعدادات'!$B$4&lt;='الإعدادات'!$B$5,"ينتهي قريبًا","ساري")))))</f>
        <v/>
      </c>
      <c r="N62" s="19">
        <f>IF(N(D62)=0,"",ROUND(D62*12,2))</f>
        <v/>
      </c>
      <c r="O62" s="18">
        <f>IF(OR(M62="منتهي",M62="ينتهي قريبًا"),COUNTIFS($M$6:$M$205,"منتهي",$L$6:$L$205,"&lt;"&amp;L62)+COUNTIFS($M$6:$M$205,"ينتهي قريبًا",$L$6:$L$205,"&lt;"&amp;L62)+COUNTIFS($M$6:M62,"منتهي",$L$6:L62,L62)+COUNTIFS($M$6:M62,"ينتهي قريبًا",$L$6:L62,L62),"")</f>
        <v/>
      </c>
    </row>
    <row r="63">
      <c r="A63" s="5" t="n"/>
      <c r="B63" s="5" t="n"/>
      <c r="C63" s="16" t="n"/>
      <c r="D63" s="17" t="n"/>
      <c r="E63" s="13" t="n"/>
      <c r="F63" s="13" t="n"/>
      <c r="G63" s="5" t="n"/>
      <c r="H63" s="18">
        <f>IF(OR(A63&amp;""="",NOT(ISNUMBER(E63)),NOT(ISNUMBER(D63))),"",MAX(0,(YEAR(IF(ISNUMBER(F63),MIN('الإعدادات'!$B$4,F63),'الإعدادات'!$B$4))-YEAR(E63))*12+MONTH(IF(ISNUMBER(F63),MIN('الإعدادات'!$B$4,F63),'الإعدادات'!$B$4))-MONTH(E63)+IF(DAY(IF(ISNUMBER(F63),MIN('الإعدادات'!$B$4,F63),'الإعدادات'!$B$4))&gt;=DAY(E63),1,0)))</f>
        <v/>
      </c>
      <c r="I63" s="19">
        <f>IF(H63="","",ROUND(H63*D63,2))</f>
        <v/>
      </c>
      <c r="J63" s="19">
        <f>IF(A63&amp;""="","",SUMIFS('الدفعات'!$C$6:$C$1005,'الدفعات'!$B$6:$B$1005,A63&amp;""))</f>
        <v/>
      </c>
      <c r="K63" s="19">
        <f>IF(I63="","",ROUND(I63-J63,2))</f>
        <v/>
      </c>
      <c r="L63" s="18">
        <f>IF(OR(A63&amp;""="",NOT(ISNUMBER(F63))),"",F63-'الإعدادات'!$B$4)</f>
        <v/>
      </c>
      <c r="M63" s="6">
        <f>IF(A63&amp;""="","",IF(OR(NOT(ISNUMBER(E63)),NOT(ISNUMBER(F63))),"بيانات ناقصة",IF(F63&lt;'الإعدادات'!$B$4,"منتهي",IF(E63&gt;'الإعدادات'!$B$4,"لم يبدأ",IF(F63-'الإعدادات'!$B$4&lt;='الإعدادات'!$B$5,"ينتهي قريبًا","ساري")))))</f>
        <v/>
      </c>
      <c r="N63" s="19">
        <f>IF(N(D63)=0,"",ROUND(D63*12,2))</f>
        <v/>
      </c>
      <c r="O63" s="18">
        <f>IF(OR(M63="منتهي",M63="ينتهي قريبًا"),COUNTIFS($M$6:$M$205,"منتهي",$L$6:$L$205,"&lt;"&amp;L63)+COUNTIFS($M$6:$M$205,"ينتهي قريبًا",$L$6:$L$205,"&lt;"&amp;L63)+COUNTIFS($M$6:M63,"منتهي",$L$6:L63,L63)+COUNTIFS($M$6:M63,"ينتهي قريبًا",$L$6:L63,L63),"")</f>
        <v/>
      </c>
    </row>
    <row r="64">
      <c r="A64" s="5" t="n"/>
      <c r="B64" s="5" t="n"/>
      <c r="C64" s="16" t="n"/>
      <c r="D64" s="17" t="n"/>
      <c r="E64" s="13" t="n"/>
      <c r="F64" s="13" t="n"/>
      <c r="G64" s="5" t="n"/>
      <c r="H64" s="18">
        <f>IF(OR(A64&amp;""="",NOT(ISNUMBER(E64)),NOT(ISNUMBER(D64))),"",MAX(0,(YEAR(IF(ISNUMBER(F64),MIN('الإعدادات'!$B$4,F64),'الإعدادات'!$B$4))-YEAR(E64))*12+MONTH(IF(ISNUMBER(F64),MIN('الإعدادات'!$B$4,F64),'الإعدادات'!$B$4))-MONTH(E64)+IF(DAY(IF(ISNUMBER(F64),MIN('الإعدادات'!$B$4,F64),'الإعدادات'!$B$4))&gt;=DAY(E64),1,0)))</f>
        <v/>
      </c>
      <c r="I64" s="19">
        <f>IF(H64="","",ROUND(H64*D64,2))</f>
        <v/>
      </c>
      <c r="J64" s="19">
        <f>IF(A64&amp;""="","",SUMIFS('الدفعات'!$C$6:$C$1005,'الدفعات'!$B$6:$B$1005,A64&amp;""))</f>
        <v/>
      </c>
      <c r="K64" s="19">
        <f>IF(I64="","",ROUND(I64-J64,2))</f>
        <v/>
      </c>
      <c r="L64" s="18">
        <f>IF(OR(A64&amp;""="",NOT(ISNUMBER(F64))),"",F64-'الإعدادات'!$B$4)</f>
        <v/>
      </c>
      <c r="M64" s="6">
        <f>IF(A64&amp;""="","",IF(OR(NOT(ISNUMBER(E64)),NOT(ISNUMBER(F64))),"بيانات ناقصة",IF(F64&lt;'الإعدادات'!$B$4,"منتهي",IF(E64&gt;'الإعدادات'!$B$4,"لم يبدأ",IF(F64-'الإعدادات'!$B$4&lt;='الإعدادات'!$B$5,"ينتهي قريبًا","ساري")))))</f>
        <v/>
      </c>
      <c r="N64" s="19">
        <f>IF(N(D64)=0,"",ROUND(D64*12,2))</f>
        <v/>
      </c>
      <c r="O64" s="18">
        <f>IF(OR(M64="منتهي",M64="ينتهي قريبًا"),COUNTIFS($M$6:$M$205,"منتهي",$L$6:$L$205,"&lt;"&amp;L64)+COUNTIFS($M$6:$M$205,"ينتهي قريبًا",$L$6:$L$205,"&lt;"&amp;L64)+COUNTIFS($M$6:M64,"منتهي",$L$6:L64,L64)+COUNTIFS($M$6:M64,"ينتهي قريبًا",$L$6:L64,L64),"")</f>
        <v/>
      </c>
    </row>
    <row r="65">
      <c r="A65" s="5" t="n"/>
      <c r="B65" s="5" t="n"/>
      <c r="C65" s="16" t="n"/>
      <c r="D65" s="17" t="n"/>
      <c r="E65" s="13" t="n"/>
      <c r="F65" s="13" t="n"/>
      <c r="G65" s="5" t="n"/>
      <c r="H65" s="18">
        <f>IF(OR(A65&amp;""="",NOT(ISNUMBER(E65)),NOT(ISNUMBER(D65))),"",MAX(0,(YEAR(IF(ISNUMBER(F65),MIN('الإعدادات'!$B$4,F65),'الإعدادات'!$B$4))-YEAR(E65))*12+MONTH(IF(ISNUMBER(F65),MIN('الإعدادات'!$B$4,F65),'الإعدادات'!$B$4))-MONTH(E65)+IF(DAY(IF(ISNUMBER(F65),MIN('الإعدادات'!$B$4,F65),'الإعدادات'!$B$4))&gt;=DAY(E65),1,0)))</f>
        <v/>
      </c>
      <c r="I65" s="19">
        <f>IF(H65="","",ROUND(H65*D65,2))</f>
        <v/>
      </c>
      <c r="J65" s="19">
        <f>IF(A65&amp;""="","",SUMIFS('الدفعات'!$C$6:$C$1005,'الدفعات'!$B$6:$B$1005,A65&amp;""))</f>
        <v/>
      </c>
      <c r="K65" s="19">
        <f>IF(I65="","",ROUND(I65-J65,2))</f>
        <v/>
      </c>
      <c r="L65" s="18">
        <f>IF(OR(A65&amp;""="",NOT(ISNUMBER(F65))),"",F65-'الإعدادات'!$B$4)</f>
        <v/>
      </c>
      <c r="M65" s="6">
        <f>IF(A65&amp;""="","",IF(OR(NOT(ISNUMBER(E65)),NOT(ISNUMBER(F65))),"بيانات ناقصة",IF(F65&lt;'الإعدادات'!$B$4,"منتهي",IF(E65&gt;'الإعدادات'!$B$4,"لم يبدأ",IF(F65-'الإعدادات'!$B$4&lt;='الإعدادات'!$B$5,"ينتهي قريبًا","ساري")))))</f>
        <v/>
      </c>
      <c r="N65" s="19">
        <f>IF(N(D65)=0,"",ROUND(D65*12,2))</f>
        <v/>
      </c>
      <c r="O65" s="18">
        <f>IF(OR(M65="منتهي",M65="ينتهي قريبًا"),COUNTIFS($M$6:$M$205,"منتهي",$L$6:$L$205,"&lt;"&amp;L65)+COUNTIFS($M$6:$M$205,"ينتهي قريبًا",$L$6:$L$205,"&lt;"&amp;L65)+COUNTIFS($M$6:M65,"منتهي",$L$6:L65,L65)+COUNTIFS($M$6:M65,"ينتهي قريبًا",$L$6:L65,L65),"")</f>
        <v/>
      </c>
    </row>
    <row r="66">
      <c r="A66" s="5" t="n"/>
      <c r="B66" s="5" t="n"/>
      <c r="C66" s="16" t="n"/>
      <c r="D66" s="17" t="n"/>
      <c r="E66" s="13" t="n"/>
      <c r="F66" s="13" t="n"/>
      <c r="G66" s="5" t="n"/>
      <c r="H66" s="18">
        <f>IF(OR(A66&amp;""="",NOT(ISNUMBER(E66)),NOT(ISNUMBER(D66))),"",MAX(0,(YEAR(IF(ISNUMBER(F66),MIN('الإعدادات'!$B$4,F66),'الإعدادات'!$B$4))-YEAR(E66))*12+MONTH(IF(ISNUMBER(F66),MIN('الإعدادات'!$B$4,F66),'الإعدادات'!$B$4))-MONTH(E66)+IF(DAY(IF(ISNUMBER(F66),MIN('الإعدادات'!$B$4,F66),'الإعدادات'!$B$4))&gt;=DAY(E66),1,0)))</f>
        <v/>
      </c>
      <c r="I66" s="19">
        <f>IF(H66="","",ROUND(H66*D66,2))</f>
        <v/>
      </c>
      <c r="J66" s="19">
        <f>IF(A66&amp;""="","",SUMIFS('الدفعات'!$C$6:$C$1005,'الدفعات'!$B$6:$B$1005,A66&amp;""))</f>
        <v/>
      </c>
      <c r="K66" s="19">
        <f>IF(I66="","",ROUND(I66-J66,2))</f>
        <v/>
      </c>
      <c r="L66" s="18">
        <f>IF(OR(A66&amp;""="",NOT(ISNUMBER(F66))),"",F66-'الإعدادات'!$B$4)</f>
        <v/>
      </c>
      <c r="M66" s="6">
        <f>IF(A66&amp;""="","",IF(OR(NOT(ISNUMBER(E66)),NOT(ISNUMBER(F66))),"بيانات ناقصة",IF(F66&lt;'الإعدادات'!$B$4,"منتهي",IF(E66&gt;'الإعدادات'!$B$4,"لم يبدأ",IF(F66-'الإعدادات'!$B$4&lt;='الإعدادات'!$B$5,"ينتهي قريبًا","ساري")))))</f>
        <v/>
      </c>
      <c r="N66" s="19">
        <f>IF(N(D66)=0,"",ROUND(D66*12,2))</f>
        <v/>
      </c>
      <c r="O66" s="18">
        <f>IF(OR(M66="منتهي",M66="ينتهي قريبًا"),COUNTIFS($M$6:$M$205,"منتهي",$L$6:$L$205,"&lt;"&amp;L66)+COUNTIFS($M$6:$M$205,"ينتهي قريبًا",$L$6:$L$205,"&lt;"&amp;L66)+COUNTIFS($M$6:M66,"منتهي",$L$6:L66,L66)+COUNTIFS($M$6:M66,"ينتهي قريبًا",$L$6:L66,L66),"")</f>
        <v/>
      </c>
    </row>
    <row r="67">
      <c r="A67" s="5" t="n"/>
      <c r="B67" s="5" t="n"/>
      <c r="C67" s="16" t="n"/>
      <c r="D67" s="17" t="n"/>
      <c r="E67" s="13" t="n"/>
      <c r="F67" s="13" t="n"/>
      <c r="G67" s="5" t="n"/>
      <c r="H67" s="18">
        <f>IF(OR(A67&amp;""="",NOT(ISNUMBER(E67)),NOT(ISNUMBER(D67))),"",MAX(0,(YEAR(IF(ISNUMBER(F67),MIN('الإعدادات'!$B$4,F67),'الإعدادات'!$B$4))-YEAR(E67))*12+MONTH(IF(ISNUMBER(F67),MIN('الإعدادات'!$B$4,F67),'الإعدادات'!$B$4))-MONTH(E67)+IF(DAY(IF(ISNUMBER(F67),MIN('الإعدادات'!$B$4,F67),'الإعدادات'!$B$4))&gt;=DAY(E67),1,0)))</f>
        <v/>
      </c>
      <c r="I67" s="19">
        <f>IF(H67="","",ROUND(H67*D67,2))</f>
        <v/>
      </c>
      <c r="J67" s="19">
        <f>IF(A67&amp;""="","",SUMIFS('الدفعات'!$C$6:$C$1005,'الدفعات'!$B$6:$B$1005,A67&amp;""))</f>
        <v/>
      </c>
      <c r="K67" s="19">
        <f>IF(I67="","",ROUND(I67-J67,2))</f>
        <v/>
      </c>
      <c r="L67" s="18">
        <f>IF(OR(A67&amp;""="",NOT(ISNUMBER(F67))),"",F67-'الإعدادات'!$B$4)</f>
        <v/>
      </c>
      <c r="M67" s="6">
        <f>IF(A67&amp;""="","",IF(OR(NOT(ISNUMBER(E67)),NOT(ISNUMBER(F67))),"بيانات ناقصة",IF(F67&lt;'الإعدادات'!$B$4,"منتهي",IF(E67&gt;'الإعدادات'!$B$4,"لم يبدأ",IF(F67-'الإعدادات'!$B$4&lt;='الإعدادات'!$B$5,"ينتهي قريبًا","ساري")))))</f>
        <v/>
      </c>
      <c r="N67" s="19">
        <f>IF(N(D67)=0,"",ROUND(D67*12,2))</f>
        <v/>
      </c>
      <c r="O67" s="18">
        <f>IF(OR(M67="منتهي",M67="ينتهي قريبًا"),COUNTIFS($M$6:$M$205,"منتهي",$L$6:$L$205,"&lt;"&amp;L67)+COUNTIFS($M$6:$M$205,"ينتهي قريبًا",$L$6:$L$205,"&lt;"&amp;L67)+COUNTIFS($M$6:M67,"منتهي",$L$6:L67,L67)+COUNTIFS($M$6:M67,"ينتهي قريبًا",$L$6:L67,L67),"")</f>
        <v/>
      </c>
    </row>
    <row r="68">
      <c r="A68" s="5" t="n"/>
      <c r="B68" s="5" t="n"/>
      <c r="C68" s="16" t="n"/>
      <c r="D68" s="17" t="n"/>
      <c r="E68" s="13" t="n"/>
      <c r="F68" s="13" t="n"/>
      <c r="G68" s="5" t="n"/>
      <c r="H68" s="18">
        <f>IF(OR(A68&amp;""="",NOT(ISNUMBER(E68)),NOT(ISNUMBER(D68))),"",MAX(0,(YEAR(IF(ISNUMBER(F68),MIN('الإعدادات'!$B$4,F68),'الإعدادات'!$B$4))-YEAR(E68))*12+MONTH(IF(ISNUMBER(F68),MIN('الإعدادات'!$B$4,F68),'الإعدادات'!$B$4))-MONTH(E68)+IF(DAY(IF(ISNUMBER(F68),MIN('الإعدادات'!$B$4,F68),'الإعدادات'!$B$4))&gt;=DAY(E68),1,0)))</f>
        <v/>
      </c>
      <c r="I68" s="19">
        <f>IF(H68="","",ROUND(H68*D68,2))</f>
        <v/>
      </c>
      <c r="J68" s="19">
        <f>IF(A68&amp;""="","",SUMIFS('الدفعات'!$C$6:$C$1005,'الدفعات'!$B$6:$B$1005,A68&amp;""))</f>
        <v/>
      </c>
      <c r="K68" s="19">
        <f>IF(I68="","",ROUND(I68-J68,2))</f>
        <v/>
      </c>
      <c r="L68" s="18">
        <f>IF(OR(A68&amp;""="",NOT(ISNUMBER(F68))),"",F68-'الإعدادات'!$B$4)</f>
        <v/>
      </c>
      <c r="M68" s="6">
        <f>IF(A68&amp;""="","",IF(OR(NOT(ISNUMBER(E68)),NOT(ISNUMBER(F68))),"بيانات ناقصة",IF(F68&lt;'الإعدادات'!$B$4,"منتهي",IF(E68&gt;'الإعدادات'!$B$4,"لم يبدأ",IF(F68-'الإعدادات'!$B$4&lt;='الإعدادات'!$B$5,"ينتهي قريبًا","ساري")))))</f>
        <v/>
      </c>
      <c r="N68" s="19">
        <f>IF(N(D68)=0,"",ROUND(D68*12,2))</f>
        <v/>
      </c>
      <c r="O68" s="18">
        <f>IF(OR(M68="منتهي",M68="ينتهي قريبًا"),COUNTIFS($M$6:$M$205,"منتهي",$L$6:$L$205,"&lt;"&amp;L68)+COUNTIFS($M$6:$M$205,"ينتهي قريبًا",$L$6:$L$205,"&lt;"&amp;L68)+COUNTIFS($M$6:M68,"منتهي",$L$6:L68,L68)+COUNTIFS($M$6:M68,"ينتهي قريبًا",$L$6:L68,L68),"")</f>
        <v/>
      </c>
    </row>
    <row r="69">
      <c r="A69" s="5" t="n"/>
      <c r="B69" s="5" t="n"/>
      <c r="C69" s="16" t="n"/>
      <c r="D69" s="17" t="n"/>
      <c r="E69" s="13" t="n"/>
      <c r="F69" s="13" t="n"/>
      <c r="G69" s="5" t="n"/>
      <c r="H69" s="18">
        <f>IF(OR(A69&amp;""="",NOT(ISNUMBER(E69)),NOT(ISNUMBER(D69))),"",MAX(0,(YEAR(IF(ISNUMBER(F69),MIN('الإعدادات'!$B$4,F69),'الإعدادات'!$B$4))-YEAR(E69))*12+MONTH(IF(ISNUMBER(F69),MIN('الإعدادات'!$B$4,F69),'الإعدادات'!$B$4))-MONTH(E69)+IF(DAY(IF(ISNUMBER(F69),MIN('الإعدادات'!$B$4,F69),'الإعدادات'!$B$4))&gt;=DAY(E69),1,0)))</f>
        <v/>
      </c>
      <c r="I69" s="19">
        <f>IF(H69="","",ROUND(H69*D69,2))</f>
        <v/>
      </c>
      <c r="J69" s="19">
        <f>IF(A69&amp;""="","",SUMIFS('الدفعات'!$C$6:$C$1005,'الدفعات'!$B$6:$B$1005,A69&amp;""))</f>
        <v/>
      </c>
      <c r="K69" s="19">
        <f>IF(I69="","",ROUND(I69-J69,2))</f>
        <v/>
      </c>
      <c r="L69" s="18">
        <f>IF(OR(A69&amp;""="",NOT(ISNUMBER(F69))),"",F69-'الإعدادات'!$B$4)</f>
        <v/>
      </c>
      <c r="M69" s="6">
        <f>IF(A69&amp;""="","",IF(OR(NOT(ISNUMBER(E69)),NOT(ISNUMBER(F69))),"بيانات ناقصة",IF(F69&lt;'الإعدادات'!$B$4,"منتهي",IF(E69&gt;'الإعدادات'!$B$4,"لم يبدأ",IF(F69-'الإعدادات'!$B$4&lt;='الإعدادات'!$B$5,"ينتهي قريبًا","ساري")))))</f>
        <v/>
      </c>
      <c r="N69" s="19">
        <f>IF(N(D69)=0,"",ROUND(D69*12,2))</f>
        <v/>
      </c>
      <c r="O69" s="18">
        <f>IF(OR(M69="منتهي",M69="ينتهي قريبًا"),COUNTIFS($M$6:$M$205,"منتهي",$L$6:$L$205,"&lt;"&amp;L69)+COUNTIFS($M$6:$M$205,"ينتهي قريبًا",$L$6:$L$205,"&lt;"&amp;L69)+COUNTIFS($M$6:M69,"منتهي",$L$6:L69,L69)+COUNTIFS($M$6:M69,"ينتهي قريبًا",$L$6:L69,L69),"")</f>
        <v/>
      </c>
    </row>
    <row r="70">
      <c r="A70" s="5" t="n"/>
      <c r="B70" s="5" t="n"/>
      <c r="C70" s="16" t="n"/>
      <c r="D70" s="17" t="n"/>
      <c r="E70" s="13" t="n"/>
      <c r="F70" s="13" t="n"/>
      <c r="G70" s="5" t="n"/>
      <c r="H70" s="18">
        <f>IF(OR(A70&amp;""="",NOT(ISNUMBER(E70)),NOT(ISNUMBER(D70))),"",MAX(0,(YEAR(IF(ISNUMBER(F70),MIN('الإعدادات'!$B$4,F70),'الإعدادات'!$B$4))-YEAR(E70))*12+MONTH(IF(ISNUMBER(F70),MIN('الإعدادات'!$B$4,F70),'الإعدادات'!$B$4))-MONTH(E70)+IF(DAY(IF(ISNUMBER(F70),MIN('الإعدادات'!$B$4,F70),'الإعدادات'!$B$4))&gt;=DAY(E70),1,0)))</f>
        <v/>
      </c>
      <c r="I70" s="19">
        <f>IF(H70="","",ROUND(H70*D70,2))</f>
        <v/>
      </c>
      <c r="J70" s="19">
        <f>IF(A70&amp;""="","",SUMIFS('الدفعات'!$C$6:$C$1005,'الدفعات'!$B$6:$B$1005,A70&amp;""))</f>
        <v/>
      </c>
      <c r="K70" s="19">
        <f>IF(I70="","",ROUND(I70-J70,2))</f>
        <v/>
      </c>
      <c r="L70" s="18">
        <f>IF(OR(A70&amp;""="",NOT(ISNUMBER(F70))),"",F70-'الإعدادات'!$B$4)</f>
        <v/>
      </c>
      <c r="M70" s="6">
        <f>IF(A70&amp;""="","",IF(OR(NOT(ISNUMBER(E70)),NOT(ISNUMBER(F70))),"بيانات ناقصة",IF(F70&lt;'الإعدادات'!$B$4,"منتهي",IF(E70&gt;'الإعدادات'!$B$4,"لم يبدأ",IF(F70-'الإعدادات'!$B$4&lt;='الإعدادات'!$B$5,"ينتهي قريبًا","ساري")))))</f>
        <v/>
      </c>
      <c r="N70" s="19">
        <f>IF(N(D70)=0,"",ROUND(D70*12,2))</f>
        <v/>
      </c>
      <c r="O70" s="18">
        <f>IF(OR(M70="منتهي",M70="ينتهي قريبًا"),COUNTIFS($M$6:$M$205,"منتهي",$L$6:$L$205,"&lt;"&amp;L70)+COUNTIFS($M$6:$M$205,"ينتهي قريبًا",$L$6:$L$205,"&lt;"&amp;L70)+COUNTIFS($M$6:M70,"منتهي",$L$6:L70,L70)+COUNTIFS($M$6:M70,"ينتهي قريبًا",$L$6:L70,L70),"")</f>
        <v/>
      </c>
    </row>
    <row r="71">
      <c r="A71" s="5" t="n"/>
      <c r="B71" s="5" t="n"/>
      <c r="C71" s="16" t="n"/>
      <c r="D71" s="17" t="n"/>
      <c r="E71" s="13" t="n"/>
      <c r="F71" s="13" t="n"/>
      <c r="G71" s="5" t="n"/>
      <c r="H71" s="18">
        <f>IF(OR(A71&amp;""="",NOT(ISNUMBER(E71)),NOT(ISNUMBER(D71))),"",MAX(0,(YEAR(IF(ISNUMBER(F71),MIN('الإعدادات'!$B$4,F71),'الإعدادات'!$B$4))-YEAR(E71))*12+MONTH(IF(ISNUMBER(F71),MIN('الإعدادات'!$B$4,F71),'الإعدادات'!$B$4))-MONTH(E71)+IF(DAY(IF(ISNUMBER(F71),MIN('الإعدادات'!$B$4,F71),'الإعدادات'!$B$4))&gt;=DAY(E71),1,0)))</f>
        <v/>
      </c>
      <c r="I71" s="19">
        <f>IF(H71="","",ROUND(H71*D71,2))</f>
        <v/>
      </c>
      <c r="J71" s="19">
        <f>IF(A71&amp;""="","",SUMIFS('الدفعات'!$C$6:$C$1005,'الدفعات'!$B$6:$B$1005,A71&amp;""))</f>
        <v/>
      </c>
      <c r="K71" s="19">
        <f>IF(I71="","",ROUND(I71-J71,2))</f>
        <v/>
      </c>
      <c r="L71" s="18">
        <f>IF(OR(A71&amp;""="",NOT(ISNUMBER(F71))),"",F71-'الإعدادات'!$B$4)</f>
        <v/>
      </c>
      <c r="M71" s="6">
        <f>IF(A71&amp;""="","",IF(OR(NOT(ISNUMBER(E71)),NOT(ISNUMBER(F71))),"بيانات ناقصة",IF(F71&lt;'الإعدادات'!$B$4,"منتهي",IF(E71&gt;'الإعدادات'!$B$4,"لم يبدأ",IF(F71-'الإعدادات'!$B$4&lt;='الإعدادات'!$B$5,"ينتهي قريبًا","ساري")))))</f>
        <v/>
      </c>
      <c r="N71" s="19">
        <f>IF(N(D71)=0,"",ROUND(D71*12,2))</f>
        <v/>
      </c>
      <c r="O71" s="18">
        <f>IF(OR(M71="منتهي",M71="ينتهي قريبًا"),COUNTIFS($M$6:$M$205,"منتهي",$L$6:$L$205,"&lt;"&amp;L71)+COUNTIFS($M$6:$M$205,"ينتهي قريبًا",$L$6:$L$205,"&lt;"&amp;L71)+COUNTIFS($M$6:M71,"منتهي",$L$6:L71,L71)+COUNTIFS($M$6:M71,"ينتهي قريبًا",$L$6:L71,L71),"")</f>
        <v/>
      </c>
    </row>
    <row r="72">
      <c r="A72" s="5" t="n"/>
      <c r="B72" s="5" t="n"/>
      <c r="C72" s="16" t="n"/>
      <c r="D72" s="17" t="n"/>
      <c r="E72" s="13" t="n"/>
      <c r="F72" s="13" t="n"/>
      <c r="G72" s="5" t="n"/>
      <c r="H72" s="18">
        <f>IF(OR(A72&amp;""="",NOT(ISNUMBER(E72)),NOT(ISNUMBER(D72))),"",MAX(0,(YEAR(IF(ISNUMBER(F72),MIN('الإعدادات'!$B$4,F72),'الإعدادات'!$B$4))-YEAR(E72))*12+MONTH(IF(ISNUMBER(F72),MIN('الإعدادات'!$B$4,F72),'الإعدادات'!$B$4))-MONTH(E72)+IF(DAY(IF(ISNUMBER(F72),MIN('الإعدادات'!$B$4,F72),'الإعدادات'!$B$4))&gt;=DAY(E72),1,0)))</f>
        <v/>
      </c>
      <c r="I72" s="19">
        <f>IF(H72="","",ROUND(H72*D72,2))</f>
        <v/>
      </c>
      <c r="J72" s="19">
        <f>IF(A72&amp;""="","",SUMIFS('الدفعات'!$C$6:$C$1005,'الدفعات'!$B$6:$B$1005,A72&amp;""))</f>
        <v/>
      </c>
      <c r="K72" s="19">
        <f>IF(I72="","",ROUND(I72-J72,2))</f>
        <v/>
      </c>
      <c r="L72" s="18">
        <f>IF(OR(A72&amp;""="",NOT(ISNUMBER(F72))),"",F72-'الإعدادات'!$B$4)</f>
        <v/>
      </c>
      <c r="M72" s="6">
        <f>IF(A72&amp;""="","",IF(OR(NOT(ISNUMBER(E72)),NOT(ISNUMBER(F72))),"بيانات ناقصة",IF(F72&lt;'الإعدادات'!$B$4,"منتهي",IF(E72&gt;'الإعدادات'!$B$4,"لم يبدأ",IF(F72-'الإعدادات'!$B$4&lt;='الإعدادات'!$B$5,"ينتهي قريبًا","ساري")))))</f>
        <v/>
      </c>
      <c r="N72" s="19">
        <f>IF(N(D72)=0,"",ROUND(D72*12,2))</f>
        <v/>
      </c>
      <c r="O72" s="18">
        <f>IF(OR(M72="منتهي",M72="ينتهي قريبًا"),COUNTIFS($M$6:$M$205,"منتهي",$L$6:$L$205,"&lt;"&amp;L72)+COUNTIFS($M$6:$M$205,"ينتهي قريبًا",$L$6:$L$205,"&lt;"&amp;L72)+COUNTIFS($M$6:M72,"منتهي",$L$6:L72,L72)+COUNTIFS($M$6:M72,"ينتهي قريبًا",$L$6:L72,L72),"")</f>
        <v/>
      </c>
    </row>
    <row r="73">
      <c r="A73" s="5" t="n"/>
      <c r="B73" s="5" t="n"/>
      <c r="C73" s="16" t="n"/>
      <c r="D73" s="17" t="n"/>
      <c r="E73" s="13" t="n"/>
      <c r="F73" s="13" t="n"/>
      <c r="G73" s="5" t="n"/>
      <c r="H73" s="18">
        <f>IF(OR(A73&amp;""="",NOT(ISNUMBER(E73)),NOT(ISNUMBER(D73))),"",MAX(0,(YEAR(IF(ISNUMBER(F73),MIN('الإعدادات'!$B$4,F73),'الإعدادات'!$B$4))-YEAR(E73))*12+MONTH(IF(ISNUMBER(F73),MIN('الإعدادات'!$B$4,F73),'الإعدادات'!$B$4))-MONTH(E73)+IF(DAY(IF(ISNUMBER(F73),MIN('الإعدادات'!$B$4,F73),'الإعدادات'!$B$4))&gt;=DAY(E73),1,0)))</f>
        <v/>
      </c>
      <c r="I73" s="19">
        <f>IF(H73="","",ROUND(H73*D73,2))</f>
        <v/>
      </c>
      <c r="J73" s="19">
        <f>IF(A73&amp;""="","",SUMIFS('الدفعات'!$C$6:$C$1005,'الدفعات'!$B$6:$B$1005,A73&amp;""))</f>
        <v/>
      </c>
      <c r="K73" s="19">
        <f>IF(I73="","",ROUND(I73-J73,2))</f>
        <v/>
      </c>
      <c r="L73" s="18">
        <f>IF(OR(A73&amp;""="",NOT(ISNUMBER(F73))),"",F73-'الإعدادات'!$B$4)</f>
        <v/>
      </c>
      <c r="M73" s="6">
        <f>IF(A73&amp;""="","",IF(OR(NOT(ISNUMBER(E73)),NOT(ISNUMBER(F73))),"بيانات ناقصة",IF(F73&lt;'الإعدادات'!$B$4,"منتهي",IF(E73&gt;'الإعدادات'!$B$4,"لم يبدأ",IF(F73-'الإعدادات'!$B$4&lt;='الإعدادات'!$B$5,"ينتهي قريبًا","ساري")))))</f>
        <v/>
      </c>
      <c r="N73" s="19">
        <f>IF(N(D73)=0,"",ROUND(D73*12,2))</f>
        <v/>
      </c>
      <c r="O73" s="18">
        <f>IF(OR(M73="منتهي",M73="ينتهي قريبًا"),COUNTIFS($M$6:$M$205,"منتهي",$L$6:$L$205,"&lt;"&amp;L73)+COUNTIFS($M$6:$M$205,"ينتهي قريبًا",$L$6:$L$205,"&lt;"&amp;L73)+COUNTIFS($M$6:M73,"منتهي",$L$6:L73,L73)+COUNTIFS($M$6:M73,"ينتهي قريبًا",$L$6:L73,L73),"")</f>
        <v/>
      </c>
    </row>
    <row r="74">
      <c r="A74" s="5" t="n"/>
      <c r="B74" s="5" t="n"/>
      <c r="C74" s="16" t="n"/>
      <c r="D74" s="17" t="n"/>
      <c r="E74" s="13" t="n"/>
      <c r="F74" s="13" t="n"/>
      <c r="G74" s="5" t="n"/>
      <c r="H74" s="18">
        <f>IF(OR(A74&amp;""="",NOT(ISNUMBER(E74)),NOT(ISNUMBER(D74))),"",MAX(0,(YEAR(IF(ISNUMBER(F74),MIN('الإعدادات'!$B$4,F74),'الإعدادات'!$B$4))-YEAR(E74))*12+MONTH(IF(ISNUMBER(F74),MIN('الإعدادات'!$B$4,F74),'الإعدادات'!$B$4))-MONTH(E74)+IF(DAY(IF(ISNUMBER(F74),MIN('الإعدادات'!$B$4,F74),'الإعدادات'!$B$4))&gt;=DAY(E74),1,0)))</f>
        <v/>
      </c>
      <c r="I74" s="19">
        <f>IF(H74="","",ROUND(H74*D74,2))</f>
        <v/>
      </c>
      <c r="J74" s="19">
        <f>IF(A74&amp;""="","",SUMIFS('الدفعات'!$C$6:$C$1005,'الدفعات'!$B$6:$B$1005,A74&amp;""))</f>
        <v/>
      </c>
      <c r="K74" s="19">
        <f>IF(I74="","",ROUND(I74-J74,2))</f>
        <v/>
      </c>
      <c r="L74" s="18">
        <f>IF(OR(A74&amp;""="",NOT(ISNUMBER(F74))),"",F74-'الإعدادات'!$B$4)</f>
        <v/>
      </c>
      <c r="M74" s="6">
        <f>IF(A74&amp;""="","",IF(OR(NOT(ISNUMBER(E74)),NOT(ISNUMBER(F74))),"بيانات ناقصة",IF(F74&lt;'الإعدادات'!$B$4,"منتهي",IF(E74&gt;'الإعدادات'!$B$4,"لم يبدأ",IF(F74-'الإعدادات'!$B$4&lt;='الإعدادات'!$B$5,"ينتهي قريبًا","ساري")))))</f>
        <v/>
      </c>
      <c r="N74" s="19">
        <f>IF(N(D74)=0,"",ROUND(D74*12,2))</f>
        <v/>
      </c>
      <c r="O74" s="18">
        <f>IF(OR(M74="منتهي",M74="ينتهي قريبًا"),COUNTIFS($M$6:$M$205,"منتهي",$L$6:$L$205,"&lt;"&amp;L74)+COUNTIFS($M$6:$M$205,"ينتهي قريبًا",$L$6:$L$205,"&lt;"&amp;L74)+COUNTIFS($M$6:M74,"منتهي",$L$6:L74,L74)+COUNTIFS($M$6:M74,"ينتهي قريبًا",$L$6:L74,L74),"")</f>
        <v/>
      </c>
    </row>
    <row r="75">
      <c r="A75" s="5" t="n"/>
      <c r="B75" s="5" t="n"/>
      <c r="C75" s="16" t="n"/>
      <c r="D75" s="17" t="n"/>
      <c r="E75" s="13" t="n"/>
      <c r="F75" s="13" t="n"/>
      <c r="G75" s="5" t="n"/>
      <c r="H75" s="18">
        <f>IF(OR(A75&amp;""="",NOT(ISNUMBER(E75)),NOT(ISNUMBER(D75))),"",MAX(0,(YEAR(IF(ISNUMBER(F75),MIN('الإعدادات'!$B$4,F75),'الإعدادات'!$B$4))-YEAR(E75))*12+MONTH(IF(ISNUMBER(F75),MIN('الإعدادات'!$B$4,F75),'الإعدادات'!$B$4))-MONTH(E75)+IF(DAY(IF(ISNUMBER(F75),MIN('الإعدادات'!$B$4,F75),'الإعدادات'!$B$4))&gt;=DAY(E75),1,0)))</f>
        <v/>
      </c>
      <c r="I75" s="19">
        <f>IF(H75="","",ROUND(H75*D75,2))</f>
        <v/>
      </c>
      <c r="J75" s="19">
        <f>IF(A75&amp;""="","",SUMIFS('الدفعات'!$C$6:$C$1005,'الدفعات'!$B$6:$B$1005,A75&amp;""))</f>
        <v/>
      </c>
      <c r="K75" s="19">
        <f>IF(I75="","",ROUND(I75-J75,2))</f>
        <v/>
      </c>
      <c r="L75" s="18">
        <f>IF(OR(A75&amp;""="",NOT(ISNUMBER(F75))),"",F75-'الإعدادات'!$B$4)</f>
        <v/>
      </c>
      <c r="M75" s="6">
        <f>IF(A75&amp;""="","",IF(OR(NOT(ISNUMBER(E75)),NOT(ISNUMBER(F75))),"بيانات ناقصة",IF(F75&lt;'الإعدادات'!$B$4,"منتهي",IF(E75&gt;'الإعدادات'!$B$4,"لم يبدأ",IF(F75-'الإعدادات'!$B$4&lt;='الإعدادات'!$B$5,"ينتهي قريبًا","ساري")))))</f>
        <v/>
      </c>
      <c r="N75" s="19">
        <f>IF(N(D75)=0,"",ROUND(D75*12,2))</f>
        <v/>
      </c>
      <c r="O75" s="18">
        <f>IF(OR(M75="منتهي",M75="ينتهي قريبًا"),COUNTIFS($M$6:$M$205,"منتهي",$L$6:$L$205,"&lt;"&amp;L75)+COUNTIFS($M$6:$M$205,"ينتهي قريبًا",$L$6:$L$205,"&lt;"&amp;L75)+COUNTIFS($M$6:M75,"منتهي",$L$6:L75,L75)+COUNTIFS($M$6:M75,"ينتهي قريبًا",$L$6:L75,L75),"")</f>
        <v/>
      </c>
    </row>
    <row r="76">
      <c r="A76" s="5" t="n"/>
      <c r="B76" s="5" t="n"/>
      <c r="C76" s="16" t="n"/>
      <c r="D76" s="17" t="n"/>
      <c r="E76" s="13" t="n"/>
      <c r="F76" s="13" t="n"/>
      <c r="G76" s="5" t="n"/>
      <c r="H76" s="18">
        <f>IF(OR(A76&amp;""="",NOT(ISNUMBER(E76)),NOT(ISNUMBER(D76))),"",MAX(0,(YEAR(IF(ISNUMBER(F76),MIN('الإعدادات'!$B$4,F76),'الإعدادات'!$B$4))-YEAR(E76))*12+MONTH(IF(ISNUMBER(F76),MIN('الإعدادات'!$B$4,F76),'الإعدادات'!$B$4))-MONTH(E76)+IF(DAY(IF(ISNUMBER(F76),MIN('الإعدادات'!$B$4,F76),'الإعدادات'!$B$4))&gt;=DAY(E76),1,0)))</f>
        <v/>
      </c>
      <c r="I76" s="19">
        <f>IF(H76="","",ROUND(H76*D76,2))</f>
        <v/>
      </c>
      <c r="J76" s="19">
        <f>IF(A76&amp;""="","",SUMIFS('الدفعات'!$C$6:$C$1005,'الدفعات'!$B$6:$B$1005,A76&amp;""))</f>
        <v/>
      </c>
      <c r="K76" s="19">
        <f>IF(I76="","",ROUND(I76-J76,2))</f>
        <v/>
      </c>
      <c r="L76" s="18">
        <f>IF(OR(A76&amp;""="",NOT(ISNUMBER(F76))),"",F76-'الإعدادات'!$B$4)</f>
        <v/>
      </c>
      <c r="M76" s="6">
        <f>IF(A76&amp;""="","",IF(OR(NOT(ISNUMBER(E76)),NOT(ISNUMBER(F76))),"بيانات ناقصة",IF(F76&lt;'الإعدادات'!$B$4,"منتهي",IF(E76&gt;'الإعدادات'!$B$4,"لم يبدأ",IF(F76-'الإعدادات'!$B$4&lt;='الإعدادات'!$B$5,"ينتهي قريبًا","ساري")))))</f>
        <v/>
      </c>
      <c r="N76" s="19">
        <f>IF(N(D76)=0,"",ROUND(D76*12,2))</f>
        <v/>
      </c>
      <c r="O76" s="18">
        <f>IF(OR(M76="منتهي",M76="ينتهي قريبًا"),COUNTIFS($M$6:$M$205,"منتهي",$L$6:$L$205,"&lt;"&amp;L76)+COUNTIFS($M$6:$M$205,"ينتهي قريبًا",$L$6:$L$205,"&lt;"&amp;L76)+COUNTIFS($M$6:M76,"منتهي",$L$6:L76,L76)+COUNTIFS($M$6:M76,"ينتهي قريبًا",$L$6:L76,L76),"")</f>
        <v/>
      </c>
    </row>
    <row r="77">
      <c r="A77" s="5" t="n"/>
      <c r="B77" s="5" t="n"/>
      <c r="C77" s="16" t="n"/>
      <c r="D77" s="17" t="n"/>
      <c r="E77" s="13" t="n"/>
      <c r="F77" s="13" t="n"/>
      <c r="G77" s="5" t="n"/>
      <c r="H77" s="18">
        <f>IF(OR(A77&amp;""="",NOT(ISNUMBER(E77)),NOT(ISNUMBER(D77))),"",MAX(0,(YEAR(IF(ISNUMBER(F77),MIN('الإعدادات'!$B$4,F77),'الإعدادات'!$B$4))-YEAR(E77))*12+MONTH(IF(ISNUMBER(F77),MIN('الإعدادات'!$B$4,F77),'الإعدادات'!$B$4))-MONTH(E77)+IF(DAY(IF(ISNUMBER(F77),MIN('الإعدادات'!$B$4,F77),'الإعدادات'!$B$4))&gt;=DAY(E77),1,0)))</f>
        <v/>
      </c>
      <c r="I77" s="19">
        <f>IF(H77="","",ROUND(H77*D77,2))</f>
        <v/>
      </c>
      <c r="J77" s="19">
        <f>IF(A77&amp;""="","",SUMIFS('الدفعات'!$C$6:$C$1005,'الدفعات'!$B$6:$B$1005,A77&amp;""))</f>
        <v/>
      </c>
      <c r="K77" s="19">
        <f>IF(I77="","",ROUND(I77-J77,2))</f>
        <v/>
      </c>
      <c r="L77" s="18">
        <f>IF(OR(A77&amp;""="",NOT(ISNUMBER(F77))),"",F77-'الإعدادات'!$B$4)</f>
        <v/>
      </c>
      <c r="M77" s="6">
        <f>IF(A77&amp;""="","",IF(OR(NOT(ISNUMBER(E77)),NOT(ISNUMBER(F77))),"بيانات ناقصة",IF(F77&lt;'الإعدادات'!$B$4,"منتهي",IF(E77&gt;'الإعدادات'!$B$4,"لم يبدأ",IF(F77-'الإعدادات'!$B$4&lt;='الإعدادات'!$B$5,"ينتهي قريبًا","ساري")))))</f>
        <v/>
      </c>
      <c r="N77" s="19">
        <f>IF(N(D77)=0,"",ROUND(D77*12,2))</f>
        <v/>
      </c>
      <c r="O77" s="18">
        <f>IF(OR(M77="منتهي",M77="ينتهي قريبًا"),COUNTIFS($M$6:$M$205,"منتهي",$L$6:$L$205,"&lt;"&amp;L77)+COUNTIFS($M$6:$M$205,"ينتهي قريبًا",$L$6:$L$205,"&lt;"&amp;L77)+COUNTIFS($M$6:M77,"منتهي",$L$6:L77,L77)+COUNTIFS($M$6:M77,"ينتهي قريبًا",$L$6:L77,L77),"")</f>
        <v/>
      </c>
    </row>
    <row r="78">
      <c r="A78" s="5" t="n"/>
      <c r="B78" s="5" t="n"/>
      <c r="C78" s="16" t="n"/>
      <c r="D78" s="17" t="n"/>
      <c r="E78" s="13" t="n"/>
      <c r="F78" s="13" t="n"/>
      <c r="G78" s="5" t="n"/>
      <c r="H78" s="18">
        <f>IF(OR(A78&amp;""="",NOT(ISNUMBER(E78)),NOT(ISNUMBER(D78))),"",MAX(0,(YEAR(IF(ISNUMBER(F78),MIN('الإعدادات'!$B$4,F78),'الإعدادات'!$B$4))-YEAR(E78))*12+MONTH(IF(ISNUMBER(F78),MIN('الإعدادات'!$B$4,F78),'الإعدادات'!$B$4))-MONTH(E78)+IF(DAY(IF(ISNUMBER(F78),MIN('الإعدادات'!$B$4,F78),'الإعدادات'!$B$4))&gt;=DAY(E78),1,0)))</f>
        <v/>
      </c>
      <c r="I78" s="19">
        <f>IF(H78="","",ROUND(H78*D78,2))</f>
        <v/>
      </c>
      <c r="J78" s="19">
        <f>IF(A78&amp;""="","",SUMIFS('الدفعات'!$C$6:$C$1005,'الدفعات'!$B$6:$B$1005,A78&amp;""))</f>
        <v/>
      </c>
      <c r="K78" s="19">
        <f>IF(I78="","",ROUND(I78-J78,2))</f>
        <v/>
      </c>
      <c r="L78" s="18">
        <f>IF(OR(A78&amp;""="",NOT(ISNUMBER(F78))),"",F78-'الإعدادات'!$B$4)</f>
        <v/>
      </c>
      <c r="M78" s="6">
        <f>IF(A78&amp;""="","",IF(OR(NOT(ISNUMBER(E78)),NOT(ISNUMBER(F78))),"بيانات ناقصة",IF(F78&lt;'الإعدادات'!$B$4,"منتهي",IF(E78&gt;'الإعدادات'!$B$4,"لم يبدأ",IF(F78-'الإعدادات'!$B$4&lt;='الإعدادات'!$B$5,"ينتهي قريبًا","ساري")))))</f>
        <v/>
      </c>
      <c r="N78" s="19">
        <f>IF(N(D78)=0,"",ROUND(D78*12,2))</f>
        <v/>
      </c>
      <c r="O78" s="18">
        <f>IF(OR(M78="منتهي",M78="ينتهي قريبًا"),COUNTIFS($M$6:$M$205,"منتهي",$L$6:$L$205,"&lt;"&amp;L78)+COUNTIFS($M$6:$M$205,"ينتهي قريبًا",$L$6:$L$205,"&lt;"&amp;L78)+COUNTIFS($M$6:M78,"منتهي",$L$6:L78,L78)+COUNTIFS($M$6:M78,"ينتهي قريبًا",$L$6:L78,L78),"")</f>
        <v/>
      </c>
    </row>
    <row r="79">
      <c r="A79" s="5" t="n"/>
      <c r="B79" s="5" t="n"/>
      <c r="C79" s="16" t="n"/>
      <c r="D79" s="17" t="n"/>
      <c r="E79" s="13" t="n"/>
      <c r="F79" s="13" t="n"/>
      <c r="G79" s="5" t="n"/>
      <c r="H79" s="18">
        <f>IF(OR(A79&amp;""="",NOT(ISNUMBER(E79)),NOT(ISNUMBER(D79))),"",MAX(0,(YEAR(IF(ISNUMBER(F79),MIN('الإعدادات'!$B$4,F79),'الإعدادات'!$B$4))-YEAR(E79))*12+MONTH(IF(ISNUMBER(F79),MIN('الإعدادات'!$B$4,F79),'الإعدادات'!$B$4))-MONTH(E79)+IF(DAY(IF(ISNUMBER(F79),MIN('الإعدادات'!$B$4,F79),'الإعدادات'!$B$4))&gt;=DAY(E79),1,0)))</f>
        <v/>
      </c>
      <c r="I79" s="19">
        <f>IF(H79="","",ROUND(H79*D79,2))</f>
        <v/>
      </c>
      <c r="J79" s="19">
        <f>IF(A79&amp;""="","",SUMIFS('الدفعات'!$C$6:$C$1005,'الدفعات'!$B$6:$B$1005,A79&amp;""))</f>
        <v/>
      </c>
      <c r="K79" s="19">
        <f>IF(I79="","",ROUND(I79-J79,2))</f>
        <v/>
      </c>
      <c r="L79" s="18">
        <f>IF(OR(A79&amp;""="",NOT(ISNUMBER(F79))),"",F79-'الإعدادات'!$B$4)</f>
        <v/>
      </c>
      <c r="M79" s="6">
        <f>IF(A79&amp;""="","",IF(OR(NOT(ISNUMBER(E79)),NOT(ISNUMBER(F79))),"بيانات ناقصة",IF(F79&lt;'الإعدادات'!$B$4,"منتهي",IF(E79&gt;'الإعدادات'!$B$4,"لم يبدأ",IF(F79-'الإعدادات'!$B$4&lt;='الإعدادات'!$B$5,"ينتهي قريبًا","ساري")))))</f>
        <v/>
      </c>
      <c r="N79" s="19">
        <f>IF(N(D79)=0,"",ROUND(D79*12,2))</f>
        <v/>
      </c>
      <c r="O79" s="18">
        <f>IF(OR(M79="منتهي",M79="ينتهي قريبًا"),COUNTIFS($M$6:$M$205,"منتهي",$L$6:$L$205,"&lt;"&amp;L79)+COUNTIFS($M$6:$M$205,"ينتهي قريبًا",$L$6:$L$205,"&lt;"&amp;L79)+COUNTIFS($M$6:M79,"منتهي",$L$6:L79,L79)+COUNTIFS($M$6:M79,"ينتهي قريبًا",$L$6:L79,L79),"")</f>
        <v/>
      </c>
    </row>
    <row r="80">
      <c r="A80" s="5" t="n"/>
      <c r="B80" s="5" t="n"/>
      <c r="C80" s="16" t="n"/>
      <c r="D80" s="17" t="n"/>
      <c r="E80" s="13" t="n"/>
      <c r="F80" s="13" t="n"/>
      <c r="G80" s="5" t="n"/>
      <c r="H80" s="18">
        <f>IF(OR(A80&amp;""="",NOT(ISNUMBER(E80)),NOT(ISNUMBER(D80))),"",MAX(0,(YEAR(IF(ISNUMBER(F80),MIN('الإعدادات'!$B$4,F80),'الإعدادات'!$B$4))-YEAR(E80))*12+MONTH(IF(ISNUMBER(F80),MIN('الإعدادات'!$B$4,F80),'الإعدادات'!$B$4))-MONTH(E80)+IF(DAY(IF(ISNUMBER(F80),MIN('الإعدادات'!$B$4,F80),'الإعدادات'!$B$4))&gt;=DAY(E80),1,0)))</f>
        <v/>
      </c>
      <c r="I80" s="19">
        <f>IF(H80="","",ROUND(H80*D80,2))</f>
        <v/>
      </c>
      <c r="J80" s="19">
        <f>IF(A80&amp;""="","",SUMIFS('الدفعات'!$C$6:$C$1005,'الدفعات'!$B$6:$B$1005,A80&amp;""))</f>
        <v/>
      </c>
      <c r="K80" s="19">
        <f>IF(I80="","",ROUND(I80-J80,2))</f>
        <v/>
      </c>
      <c r="L80" s="18">
        <f>IF(OR(A80&amp;""="",NOT(ISNUMBER(F80))),"",F80-'الإعدادات'!$B$4)</f>
        <v/>
      </c>
      <c r="M80" s="6">
        <f>IF(A80&amp;""="","",IF(OR(NOT(ISNUMBER(E80)),NOT(ISNUMBER(F80))),"بيانات ناقصة",IF(F80&lt;'الإعدادات'!$B$4,"منتهي",IF(E80&gt;'الإعدادات'!$B$4,"لم يبدأ",IF(F80-'الإعدادات'!$B$4&lt;='الإعدادات'!$B$5,"ينتهي قريبًا","ساري")))))</f>
        <v/>
      </c>
      <c r="N80" s="19">
        <f>IF(N(D80)=0,"",ROUND(D80*12,2))</f>
        <v/>
      </c>
      <c r="O80" s="18">
        <f>IF(OR(M80="منتهي",M80="ينتهي قريبًا"),COUNTIFS($M$6:$M$205,"منتهي",$L$6:$L$205,"&lt;"&amp;L80)+COUNTIFS($M$6:$M$205,"ينتهي قريبًا",$L$6:$L$205,"&lt;"&amp;L80)+COUNTIFS($M$6:M80,"منتهي",$L$6:L80,L80)+COUNTIFS($M$6:M80,"ينتهي قريبًا",$L$6:L80,L80),"")</f>
        <v/>
      </c>
    </row>
    <row r="81">
      <c r="A81" s="5" t="n"/>
      <c r="B81" s="5" t="n"/>
      <c r="C81" s="16" t="n"/>
      <c r="D81" s="17" t="n"/>
      <c r="E81" s="13" t="n"/>
      <c r="F81" s="13" t="n"/>
      <c r="G81" s="5" t="n"/>
      <c r="H81" s="18">
        <f>IF(OR(A81&amp;""="",NOT(ISNUMBER(E81)),NOT(ISNUMBER(D81))),"",MAX(0,(YEAR(IF(ISNUMBER(F81),MIN('الإعدادات'!$B$4,F81),'الإعدادات'!$B$4))-YEAR(E81))*12+MONTH(IF(ISNUMBER(F81),MIN('الإعدادات'!$B$4,F81),'الإعدادات'!$B$4))-MONTH(E81)+IF(DAY(IF(ISNUMBER(F81),MIN('الإعدادات'!$B$4,F81),'الإعدادات'!$B$4))&gt;=DAY(E81),1,0)))</f>
        <v/>
      </c>
      <c r="I81" s="19">
        <f>IF(H81="","",ROUND(H81*D81,2))</f>
        <v/>
      </c>
      <c r="J81" s="19">
        <f>IF(A81&amp;""="","",SUMIFS('الدفعات'!$C$6:$C$1005,'الدفعات'!$B$6:$B$1005,A81&amp;""))</f>
        <v/>
      </c>
      <c r="K81" s="19">
        <f>IF(I81="","",ROUND(I81-J81,2))</f>
        <v/>
      </c>
      <c r="L81" s="18">
        <f>IF(OR(A81&amp;""="",NOT(ISNUMBER(F81))),"",F81-'الإعدادات'!$B$4)</f>
        <v/>
      </c>
      <c r="M81" s="6">
        <f>IF(A81&amp;""="","",IF(OR(NOT(ISNUMBER(E81)),NOT(ISNUMBER(F81))),"بيانات ناقصة",IF(F81&lt;'الإعدادات'!$B$4,"منتهي",IF(E81&gt;'الإعدادات'!$B$4,"لم يبدأ",IF(F81-'الإعدادات'!$B$4&lt;='الإعدادات'!$B$5,"ينتهي قريبًا","ساري")))))</f>
        <v/>
      </c>
      <c r="N81" s="19">
        <f>IF(N(D81)=0,"",ROUND(D81*12,2))</f>
        <v/>
      </c>
      <c r="O81" s="18">
        <f>IF(OR(M81="منتهي",M81="ينتهي قريبًا"),COUNTIFS($M$6:$M$205,"منتهي",$L$6:$L$205,"&lt;"&amp;L81)+COUNTIFS($M$6:$M$205,"ينتهي قريبًا",$L$6:$L$205,"&lt;"&amp;L81)+COUNTIFS($M$6:M81,"منتهي",$L$6:L81,L81)+COUNTIFS($M$6:M81,"ينتهي قريبًا",$L$6:L81,L81),"")</f>
        <v/>
      </c>
    </row>
    <row r="82">
      <c r="A82" s="5" t="n"/>
      <c r="B82" s="5" t="n"/>
      <c r="C82" s="16" t="n"/>
      <c r="D82" s="17" t="n"/>
      <c r="E82" s="13" t="n"/>
      <c r="F82" s="13" t="n"/>
      <c r="G82" s="5" t="n"/>
      <c r="H82" s="18">
        <f>IF(OR(A82&amp;""="",NOT(ISNUMBER(E82)),NOT(ISNUMBER(D82))),"",MAX(0,(YEAR(IF(ISNUMBER(F82),MIN('الإعدادات'!$B$4,F82),'الإعدادات'!$B$4))-YEAR(E82))*12+MONTH(IF(ISNUMBER(F82),MIN('الإعدادات'!$B$4,F82),'الإعدادات'!$B$4))-MONTH(E82)+IF(DAY(IF(ISNUMBER(F82),MIN('الإعدادات'!$B$4,F82),'الإعدادات'!$B$4))&gt;=DAY(E82),1,0)))</f>
        <v/>
      </c>
      <c r="I82" s="19">
        <f>IF(H82="","",ROUND(H82*D82,2))</f>
        <v/>
      </c>
      <c r="J82" s="19">
        <f>IF(A82&amp;""="","",SUMIFS('الدفعات'!$C$6:$C$1005,'الدفعات'!$B$6:$B$1005,A82&amp;""))</f>
        <v/>
      </c>
      <c r="K82" s="19">
        <f>IF(I82="","",ROUND(I82-J82,2))</f>
        <v/>
      </c>
      <c r="L82" s="18">
        <f>IF(OR(A82&amp;""="",NOT(ISNUMBER(F82))),"",F82-'الإعدادات'!$B$4)</f>
        <v/>
      </c>
      <c r="M82" s="6">
        <f>IF(A82&amp;""="","",IF(OR(NOT(ISNUMBER(E82)),NOT(ISNUMBER(F82))),"بيانات ناقصة",IF(F82&lt;'الإعدادات'!$B$4,"منتهي",IF(E82&gt;'الإعدادات'!$B$4,"لم يبدأ",IF(F82-'الإعدادات'!$B$4&lt;='الإعدادات'!$B$5,"ينتهي قريبًا","ساري")))))</f>
        <v/>
      </c>
      <c r="N82" s="19">
        <f>IF(N(D82)=0,"",ROUND(D82*12,2))</f>
        <v/>
      </c>
      <c r="O82" s="18">
        <f>IF(OR(M82="منتهي",M82="ينتهي قريبًا"),COUNTIFS($M$6:$M$205,"منتهي",$L$6:$L$205,"&lt;"&amp;L82)+COUNTIFS($M$6:$M$205,"ينتهي قريبًا",$L$6:$L$205,"&lt;"&amp;L82)+COUNTIFS($M$6:M82,"منتهي",$L$6:L82,L82)+COUNTIFS($M$6:M82,"ينتهي قريبًا",$L$6:L82,L82),"")</f>
        <v/>
      </c>
    </row>
    <row r="83">
      <c r="A83" s="5" t="n"/>
      <c r="B83" s="5" t="n"/>
      <c r="C83" s="16" t="n"/>
      <c r="D83" s="17" t="n"/>
      <c r="E83" s="13" t="n"/>
      <c r="F83" s="13" t="n"/>
      <c r="G83" s="5" t="n"/>
      <c r="H83" s="18">
        <f>IF(OR(A83&amp;""="",NOT(ISNUMBER(E83)),NOT(ISNUMBER(D83))),"",MAX(0,(YEAR(IF(ISNUMBER(F83),MIN('الإعدادات'!$B$4,F83),'الإعدادات'!$B$4))-YEAR(E83))*12+MONTH(IF(ISNUMBER(F83),MIN('الإعدادات'!$B$4,F83),'الإعدادات'!$B$4))-MONTH(E83)+IF(DAY(IF(ISNUMBER(F83),MIN('الإعدادات'!$B$4,F83),'الإعدادات'!$B$4))&gt;=DAY(E83),1,0)))</f>
        <v/>
      </c>
      <c r="I83" s="19">
        <f>IF(H83="","",ROUND(H83*D83,2))</f>
        <v/>
      </c>
      <c r="J83" s="19">
        <f>IF(A83&amp;""="","",SUMIFS('الدفعات'!$C$6:$C$1005,'الدفعات'!$B$6:$B$1005,A83&amp;""))</f>
        <v/>
      </c>
      <c r="K83" s="19">
        <f>IF(I83="","",ROUND(I83-J83,2))</f>
        <v/>
      </c>
      <c r="L83" s="18">
        <f>IF(OR(A83&amp;""="",NOT(ISNUMBER(F83))),"",F83-'الإعدادات'!$B$4)</f>
        <v/>
      </c>
      <c r="M83" s="6">
        <f>IF(A83&amp;""="","",IF(OR(NOT(ISNUMBER(E83)),NOT(ISNUMBER(F83))),"بيانات ناقصة",IF(F83&lt;'الإعدادات'!$B$4,"منتهي",IF(E83&gt;'الإعدادات'!$B$4,"لم يبدأ",IF(F83-'الإعدادات'!$B$4&lt;='الإعدادات'!$B$5,"ينتهي قريبًا","ساري")))))</f>
        <v/>
      </c>
      <c r="N83" s="19">
        <f>IF(N(D83)=0,"",ROUND(D83*12,2))</f>
        <v/>
      </c>
      <c r="O83" s="18">
        <f>IF(OR(M83="منتهي",M83="ينتهي قريبًا"),COUNTIFS($M$6:$M$205,"منتهي",$L$6:$L$205,"&lt;"&amp;L83)+COUNTIFS($M$6:$M$205,"ينتهي قريبًا",$L$6:$L$205,"&lt;"&amp;L83)+COUNTIFS($M$6:M83,"منتهي",$L$6:L83,L83)+COUNTIFS($M$6:M83,"ينتهي قريبًا",$L$6:L83,L83),"")</f>
        <v/>
      </c>
    </row>
    <row r="84">
      <c r="A84" s="5" t="n"/>
      <c r="B84" s="5" t="n"/>
      <c r="C84" s="16" t="n"/>
      <c r="D84" s="17" t="n"/>
      <c r="E84" s="13" t="n"/>
      <c r="F84" s="13" t="n"/>
      <c r="G84" s="5" t="n"/>
      <c r="H84" s="18">
        <f>IF(OR(A84&amp;""="",NOT(ISNUMBER(E84)),NOT(ISNUMBER(D84))),"",MAX(0,(YEAR(IF(ISNUMBER(F84),MIN('الإعدادات'!$B$4,F84),'الإعدادات'!$B$4))-YEAR(E84))*12+MONTH(IF(ISNUMBER(F84),MIN('الإعدادات'!$B$4,F84),'الإعدادات'!$B$4))-MONTH(E84)+IF(DAY(IF(ISNUMBER(F84),MIN('الإعدادات'!$B$4,F84),'الإعدادات'!$B$4))&gt;=DAY(E84),1,0)))</f>
        <v/>
      </c>
      <c r="I84" s="19">
        <f>IF(H84="","",ROUND(H84*D84,2))</f>
        <v/>
      </c>
      <c r="J84" s="19">
        <f>IF(A84&amp;""="","",SUMIFS('الدفعات'!$C$6:$C$1005,'الدفعات'!$B$6:$B$1005,A84&amp;""))</f>
        <v/>
      </c>
      <c r="K84" s="19">
        <f>IF(I84="","",ROUND(I84-J84,2))</f>
        <v/>
      </c>
      <c r="L84" s="18">
        <f>IF(OR(A84&amp;""="",NOT(ISNUMBER(F84))),"",F84-'الإعدادات'!$B$4)</f>
        <v/>
      </c>
      <c r="M84" s="6">
        <f>IF(A84&amp;""="","",IF(OR(NOT(ISNUMBER(E84)),NOT(ISNUMBER(F84))),"بيانات ناقصة",IF(F84&lt;'الإعدادات'!$B$4,"منتهي",IF(E84&gt;'الإعدادات'!$B$4,"لم يبدأ",IF(F84-'الإعدادات'!$B$4&lt;='الإعدادات'!$B$5,"ينتهي قريبًا","ساري")))))</f>
        <v/>
      </c>
      <c r="N84" s="19">
        <f>IF(N(D84)=0,"",ROUND(D84*12,2))</f>
        <v/>
      </c>
      <c r="O84" s="18">
        <f>IF(OR(M84="منتهي",M84="ينتهي قريبًا"),COUNTIFS($M$6:$M$205,"منتهي",$L$6:$L$205,"&lt;"&amp;L84)+COUNTIFS($M$6:$M$205,"ينتهي قريبًا",$L$6:$L$205,"&lt;"&amp;L84)+COUNTIFS($M$6:M84,"منتهي",$L$6:L84,L84)+COUNTIFS($M$6:M84,"ينتهي قريبًا",$L$6:L84,L84),"")</f>
        <v/>
      </c>
    </row>
    <row r="85">
      <c r="A85" s="5" t="n"/>
      <c r="B85" s="5" t="n"/>
      <c r="C85" s="16" t="n"/>
      <c r="D85" s="17" t="n"/>
      <c r="E85" s="13" t="n"/>
      <c r="F85" s="13" t="n"/>
      <c r="G85" s="5" t="n"/>
      <c r="H85" s="18">
        <f>IF(OR(A85&amp;""="",NOT(ISNUMBER(E85)),NOT(ISNUMBER(D85))),"",MAX(0,(YEAR(IF(ISNUMBER(F85),MIN('الإعدادات'!$B$4,F85),'الإعدادات'!$B$4))-YEAR(E85))*12+MONTH(IF(ISNUMBER(F85),MIN('الإعدادات'!$B$4,F85),'الإعدادات'!$B$4))-MONTH(E85)+IF(DAY(IF(ISNUMBER(F85),MIN('الإعدادات'!$B$4,F85),'الإعدادات'!$B$4))&gt;=DAY(E85),1,0)))</f>
        <v/>
      </c>
      <c r="I85" s="19">
        <f>IF(H85="","",ROUND(H85*D85,2))</f>
        <v/>
      </c>
      <c r="J85" s="19">
        <f>IF(A85&amp;""="","",SUMIFS('الدفعات'!$C$6:$C$1005,'الدفعات'!$B$6:$B$1005,A85&amp;""))</f>
        <v/>
      </c>
      <c r="K85" s="19">
        <f>IF(I85="","",ROUND(I85-J85,2))</f>
        <v/>
      </c>
      <c r="L85" s="18">
        <f>IF(OR(A85&amp;""="",NOT(ISNUMBER(F85))),"",F85-'الإعدادات'!$B$4)</f>
        <v/>
      </c>
      <c r="M85" s="6">
        <f>IF(A85&amp;""="","",IF(OR(NOT(ISNUMBER(E85)),NOT(ISNUMBER(F85))),"بيانات ناقصة",IF(F85&lt;'الإعدادات'!$B$4,"منتهي",IF(E85&gt;'الإعدادات'!$B$4,"لم يبدأ",IF(F85-'الإعدادات'!$B$4&lt;='الإعدادات'!$B$5,"ينتهي قريبًا","ساري")))))</f>
        <v/>
      </c>
      <c r="N85" s="19">
        <f>IF(N(D85)=0,"",ROUND(D85*12,2))</f>
        <v/>
      </c>
      <c r="O85" s="18">
        <f>IF(OR(M85="منتهي",M85="ينتهي قريبًا"),COUNTIFS($M$6:$M$205,"منتهي",$L$6:$L$205,"&lt;"&amp;L85)+COUNTIFS($M$6:$M$205,"ينتهي قريبًا",$L$6:$L$205,"&lt;"&amp;L85)+COUNTIFS($M$6:M85,"منتهي",$L$6:L85,L85)+COUNTIFS($M$6:M85,"ينتهي قريبًا",$L$6:L85,L85),"")</f>
        <v/>
      </c>
    </row>
    <row r="86">
      <c r="A86" s="5" t="n"/>
      <c r="B86" s="5" t="n"/>
      <c r="C86" s="16" t="n"/>
      <c r="D86" s="17" t="n"/>
      <c r="E86" s="13" t="n"/>
      <c r="F86" s="13" t="n"/>
      <c r="G86" s="5" t="n"/>
      <c r="H86" s="18">
        <f>IF(OR(A86&amp;""="",NOT(ISNUMBER(E86)),NOT(ISNUMBER(D86))),"",MAX(0,(YEAR(IF(ISNUMBER(F86),MIN('الإعدادات'!$B$4,F86),'الإعدادات'!$B$4))-YEAR(E86))*12+MONTH(IF(ISNUMBER(F86),MIN('الإعدادات'!$B$4,F86),'الإعدادات'!$B$4))-MONTH(E86)+IF(DAY(IF(ISNUMBER(F86),MIN('الإعدادات'!$B$4,F86),'الإعدادات'!$B$4))&gt;=DAY(E86),1,0)))</f>
        <v/>
      </c>
      <c r="I86" s="19">
        <f>IF(H86="","",ROUND(H86*D86,2))</f>
        <v/>
      </c>
      <c r="J86" s="19">
        <f>IF(A86&amp;""="","",SUMIFS('الدفعات'!$C$6:$C$1005,'الدفعات'!$B$6:$B$1005,A86&amp;""))</f>
        <v/>
      </c>
      <c r="K86" s="19">
        <f>IF(I86="","",ROUND(I86-J86,2))</f>
        <v/>
      </c>
      <c r="L86" s="18">
        <f>IF(OR(A86&amp;""="",NOT(ISNUMBER(F86))),"",F86-'الإعدادات'!$B$4)</f>
        <v/>
      </c>
      <c r="M86" s="6">
        <f>IF(A86&amp;""="","",IF(OR(NOT(ISNUMBER(E86)),NOT(ISNUMBER(F86))),"بيانات ناقصة",IF(F86&lt;'الإعدادات'!$B$4,"منتهي",IF(E86&gt;'الإعدادات'!$B$4,"لم يبدأ",IF(F86-'الإعدادات'!$B$4&lt;='الإعدادات'!$B$5,"ينتهي قريبًا","ساري")))))</f>
        <v/>
      </c>
      <c r="N86" s="19">
        <f>IF(N(D86)=0,"",ROUND(D86*12,2))</f>
        <v/>
      </c>
      <c r="O86" s="18">
        <f>IF(OR(M86="منتهي",M86="ينتهي قريبًا"),COUNTIFS($M$6:$M$205,"منتهي",$L$6:$L$205,"&lt;"&amp;L86)+COUNTIFS($M$6:$M$205,"ينتهي قريبًا",$L$6:$L$205,"&lt;"&amp;L86)+COUNTIFS($M$6:M86,"منتهي",$L$6:L86,L86)+COUNTIFS($M$6:M86,"ينتهي قريبًا",$L$6:L86,L86),"")</f>
        <v/>
      </c>
    </row>
    <row r="87">
      <c r="A87" s="5" t="n"/>
      <c r="B87" s="5" t="n"/>
      <c r="C87" s="16" t="n"/>
      <c r="D87" s="17" t="n"/>
      <c r="E87" s="13" t="n"/>
      <c r="F87" s="13" t="n"/>
      <c r="G87" s="5" t="n"/>
      <c r="H87" s="18">
        <f>IF(OR(A87&amp;""="",NOT(ISNUMBER(E87)),NOT(ISNUMBER(D87))),"",MAX(0,(YEAR(IF(ISNUMBER(F87),MIN('الإعدادات'!$B$4,F87),'الإعدادات'!$B$4))-YEAR(E87))*12+MONTH(IF(ISNUMBER(F87),MIN('الإعدادات'!$B$4,F87),'الإعدادات'!$B$4))-MONTH(E87)+IF(DAY(IF(ISNUMBER(F87),MIN('الإعدادات'!$B$4,F87),'الإعدادات'!$B$4))&gt;=DAY(E87),1,0)))</f>
        <v/>
      </c>
      <c r="I87" s="19">
        <f>IF(H87="","",ROUND(H87*D87,2))</f>
        <v/>
      </c>
      <c r="J87" s="19">
        <f>IF(A87&amp;""="","",SUMIFS('الدفعات'!$C$6:$C$1005,'الدفعات'!$B$6:$B$1005,A87&amp;""))</f>
        <v/>
      </c>
      <c r="K87" s="19">
        <f>IF(I87="","",ROUND(I87-J87,2))</f>
        <v/>
      </c>
      <c r="L87" s="18">
        <f>IF(OR(A87&amp;""="",NOT(ISNUMBER(F87))),"",F87-'الإعدادات'!$B$4)</f>
        <v/>
      </c>
      <c r="M87" s="6">
        <f>IF(A87&amp;""="","",IF(OR(NOT(ISNUMBER(E87)),NOT(ISNUMBER(F87))),"بيانات ناقصة",IF(F87&lt;'الإعدادات'!$B$4,"منتهي",IF(E87&gt;'الإعدادات'!$B$4,"لم يبدأ",IF(F87-'الإعدادات'!$B$4&lt;='الإعدادات'!$B$5,"ينتهي قريبًا","ساري")))))</f>
        <v/>
      </c>
      <c r="N87" s="19">
        <f>IF(N(D87)=0,"",ROUND(D87*12,2))</f>
        <v/>
      </c>
      <c r="O87" s="18">
        <f>IF(OR(M87="منتهي",M87="ينتهي قريبًا"),COUNTIFS($M$6:$M$205,"منتهي",$L$6:$L$205,"&lt;"&amp;L87)+COUNTIFS($M$6:$M$205,"ينتهي قريبًا",$L$6:$L$205,"&lt;"&amp;L87)+COUNTIFS($M$6:M87,"منتهي",$L$6:L87,L87)+COUNTIFS($M$6:M87,"ينتهي قريبًا",$L$6:L87,L87),"")</f>
        <v/>
      </c>
    </row>
    <row r="88">
      <c r="A88" s="5" t="n"/>
      <c r="B88" s="5" t="n"/>
      <c r="C88" s="16" t="n"/>
      <c r="D88" s="17" t="n"/>
      <c r="E88" s="13" t="n"/>
      <c r="F88" s="13" t="n"/>
      <c r="G88" s="5" t="n"/>
      <c r="H88" s="18">
        <f>IF(OR(A88&amp;""="",NOT(ISNUMBER(E88)),NOT(ISNUMBER(D88))),"",MAX(0,(YEAR(IF(ISNUMBER(F88),MIN('الإعدادات'!$B$4,F88),'الإعدادات'!$B$4))-YEAR(E88))*12+MONTH(IF(ISNUMBER(F88),MIN('الإعدادات'!$B$4,F88),'الإعدادات'!$B$4))-MONTH(E88)+IF(DAY(IF(ISNUMBER(F88),MIN('الإعدادات'!$B$4,F88),'الإعدادات'!$B$4))&gt;=DAY(E88),1,0)))</f>
        <v/>
      </c>
      <c r="I88" s="19">
        <f>IF(H88="","",ROUND(H88*D88,2))</f>
        <v/>
      </c>
      <c r="J88" s="19">
        <f>IF(A88&amp;""="","",SUMIFS('الدفعات'!$C$6:$C$1005,'الدفعات'!$B$6:$B$1005,A88&amp;""))</f>
        <v/>
      </c>
      <c r="K88" s="19">
        <f>IF(I88="","",ROUND(I88-J88,2))</f>
        <v/>
      </c>
      <c r="L88" s="18">
        <f>IF(OR(A88&amp;""="",NOT(ISNUMBER(F88))),"",F88-'الإعدادات'!$B$4)</f>
        <v/>
      </c>
      <c r="M88" s="6">
        <f>IF(A88&amp;""="","",IF(OR(NOT(ISNUMBER(E88)),NOT(ISNUMBER(F88))),"بيانات ناقصة",IF(F88&lt;'الإعدادات'!$B$4,"منتهي",IF(E88&gt;'الإعدادات'!$B$4,"لم يبدأ",IF(F88-'الإعدادات'!$B$4&lt;='الإعدادات'!$B$5,"ينتهي قريبًا","ساري")))))</f>
        <v/>
      </c>
      <c r="N88" s="19">
        <f>IF(N(D88)=0,"",ROUND(D88*12,2))</f>
        <v/>
      </c>
      <c r="O88" s="18">
        <f>IF(OR(M88="منتهي",M88="ينتهي قريبًا"),COUNTIFS($M$6:$M$205,"منتهي",$L$6:$L$205,"&lt;"&amp;L88)+COUNTIFS($M$6:$M$205,"ينتهي قريبًا",$L$6:$L$205,"&lt;"&amp;L88)+COUNTIFS($M$6:M88,"منتهي",$L$6:L88,L88)+COUNTIFS($M$6:M88,"ينتهي قريبًا",$L$6:L88,L88),"")</f>
        <v/>
      </c>
    </row>
    <row r="89">
      <c r="A89" s="5" t="n"/>
      <c r="B89" s="5" t="n"/>
      <c r="C89" s="16" t="n"/>
      <c r="D89" s="17" t="n"/>
      <c r="E89" s="13" t="n"/>
      <c r="F89" s="13" t="n"/>
      <c r="G89" s="5" t="n"/>
      <c r="H89" s="18">
        <f>IF(OR(A89&amp;""="",NOT(ISNUMBER(E89)),NOT(ISNUMBER(D89))),"",MAX(0,(YEAR(IF(ISNUMBER(F89),MIN('الإعدادات'!$B$4,F89),'الإعدادات'!$B$4))-YEAR(E89))*12+MONTH(IF(ISNUMBER(F89),MIN('الإعدادات'!$B$4,F89),'الإعدادات'!$B$4))-MONTH(E89)+IF(DAY(IF(ISNUMBER(F89),MIN('الإعدادات'!$B$4,F89),'الإعدادات'!$B$4))&gt;=DAY(E89),1,0)))</f>
        <v/>
      </c>
      <c r="I89" s="19">
        <f>IF(H89="","",ROUND(H89*D89,2))</f>
        <v/>
      </c>
      <c r="J89" s="19">
        <f>IF(A89&amp;""="","",SUMIFS('الدفعات'!$C$6:$C$1005,'الدفعات'!$B$6:$B$1005,A89&amp;""))</f>
        <v/>
      </c>
      <c r="K89" s="19">
        <f>IF(I89="","",ROUND(I89-J89,2))</f>
        <v/>
      </c>
      <c r="L89" s="18">
        <f>IF(OR(A89&amp;""="",NOT(ISNUMBER(F89))),"",F89-'الإعدادات'!$B$4)</f>
        <v/>
      </c>
      <c r="M89" s="6">
        <f>IF(A89&amp;""="","",IF(OR(NOT(ISNUMBER(E89)),NOT(ISNUMBER(F89))),"بيانات ناقصة",IF(F89&lt;'الإعدادات'!$B$4,"منتهي",IF(E89&gt;'الإعدادات'!$B$4,"لم يبدأ",IF(F89-'الإعدادات'!$B$4&lt;='الإعدادات'!$B$5,"ينتهي قريبًا","ساري")))))</f>
        <v/>
      </c>
      <c r="N89" s="19">
        <f>IF(N(D89)=0,"",ROUND(D89*12,2))</f>
        <v/>
      </c>
      <c r="O89" s="18">
        <f>IF(OR(M89="منتهي",M89="ينتهي قريبًا"),COUNTIFS($M$6:$M$205,"منتهي",$L$6:$L$205,"&lt;"&amp;L89)+COUNTIFS($M$6:$M$205,"ينتهي قريبًا",$L$6:$L$205,"&lt;"&amp;L89)+COUNTIFS($M$6:M89,"منتهي",$L$6:L89,L89)+COUNTIFS($M$6:M89,"ينتهي قريبًا",$L$6:L89,L89),"")</f>
        <v/>
      </c>
    </row>
    <row r="90">
      <c r="A90" s="5" t="n"/>
      <c r="B90" s="5" t="n"/>
      <c r="C90" s="16" t="n"/>
      <c r="D90" s="17" t="n"/>
      <c r="E90" s="13" t="n"/>
      <c r="F90" s="13" t="n"/>
      <c r="G90" s="5" t="n"/>
      <c r="H90" s="18">
        <f>IF(OR(A90&amp;""="",NOT(ISNUMBER(E90)),NOT(ISNUMBER(D90))),"",MAX(0,(YEAR(IF(ISNUMBER(F90),MIN('الإعدادات'!$B$4,F90),'الإعدادات'!$B$4))-YEAR(E90))*12+MONTH(IF(ISNUMBER(F90),MIN('الإعدادات'!$B$4,F90),'الإعدادات'!$B$4))-MONTH(E90)+IF(DAY(IF(ISNUMBER(F90),MIN('الإعدادات'!$B$4,F90),'الإعدادات'!$B$4))&gt;=DAY(E90),1,0)))</f>
        <v/>
      </c>
      <c r="I90" s="19">
        <f>IF(H90="","",ROUND(H90*D90,2))</f>
        <v/>
      </c>
      <c r="J90" s="19">
        <f>IF(A90&amp;""="","",SUMIFS('الدفعات'!$C$6:$C$1005,'الدفعات'!$B$6:$B$1005,A90&amp;""))</f>
        <v/>
      </c>
      <c r="K90" s="19">
        <f>IF(I90="","",ROUND(I90-J90,2))</f>
        <v/>
      </c>
      <c r="L90" s="18">
        <f>IF(OR(A90&amp;""="",NOT(ISNUMBER(F90))),"",F90-'الإعدادات'!$B$4)</f>
        <v/>
      </c>
      <c r="M90" s="6">
        <f>IF(A90&amp;""="","",IF(OR(NOT(ISNUMBER(E90)),NOT(ISNUMBER(F90))),"بيانات ناقصة",IF(F90&lt;'الإعدادات'!$B$4,"منتهي",IF(E90&gt;'الإعدادات'!$B$4,"لم يبدأ",IF(F90-'الإعدادات'!$B$4&lt;='الإعدادات'!$B$5,"ينتهي قريبًا","ساري")))))</f>
        <v/>
      </c>
      <c r="N90" s="19">
        <f>IF(N(D90)=0,"",ROUND(D90*12,2))</f>
        <v/>
      </c>
      <c r="O90" s="18">
        <f>IF(OR(M90="منتهي",M90="ينتهي قريبًا"),COUNTIFS($M$6:$M$205,"منتهي",$L$6:$L$205,"&lt;"&amp;L90)+COUNTIFS($M$6:$M$205,"ينتهي قريبًا",$L$6:$L$205,"&lt;"&amp;L90)+COUNTIFS($M$6:M90,"منتهي",$L$6:L90,L90)+COUNTIFS($M$6:M90,"ينتهي قريبًا",$L$6:L90,L90),"")</f>
        <v/>
      </c>
    </row>
    <row r="91">
      <c r="A91" s="5" t="n"/>
      <c r="B91" s="5" t="n"/>
      <c r="C91" s="16" t="n"/>
      <c r="D91" s="17" t="n"/>
      <c r="E91" s="13" t="n"/>
      <c r="F91" s="13" t="n"/>
      <c r="G91" s="5" t="n"/>
      <c r="H91" s="18">
        <f>IF(OR(A91&amp;""="",NOT(ISNUMBER(E91)),NOT(ISNUMBER(D91))),"",MAX(0,(YEAR(IF(ISNUMBER(F91),MIN('الإعدادات'!$B$4,F91),'الإعدادات'!$B$4))-YEAR(E91))*12+MONTH(IF(ISNUMBER(F91),MIN('الإعدادات'!$B$4,F91),'الإعدادات'!$B$4))-MONTH(E91)+IF(DAY(IF(ISNUMBER(F91),MIN('الإعدادات'!$B$4,F91),'الإعدادات'!$B$4))&gt;=DAY(E91),1,0)))</f>
        <v/>
      </c>
      <c r="I91" s="19">
        <f>IF(H91="","",ROUND(H91*D91,2))</f>
        <v/>
      </c>
      <c r="J91" s="19">
        <f>IF(A91&amp;""="","",SUMIFS('الدفعات'!$C$6:$C$1005,'الدفعات'!$B$6:$B$1005,A91&amp;""))</f>
        <v/>
      </c>
      <c r="K91" s="19">
        <f>IF(I91="","",ROUND(I91-J91,2))</f>
        <v/>
      </c>
      <c r="L91" s="18">
        <f>IF(OR(A91&amp;""="",NOT(ISNUMBER(F91))),"",F91-'الإعدادات'!$B$4)</f>
        <v/>
      </c>
      <c r="M91" s="6">
        <f>IF(A91&amp;""="","",IF(OR(NOT(ISNUMBER(E91)),NOT(ISNUMBER(F91))),"بيانات ناقصة",IF(F91&lt;'الإعدادات'!$B$4,"منتهي",IF(E91&gt;'الإعدادات'!$B$4,"لم يبدأ",IF(F91-'الإعدادات'!$B$4&lt;='الإعدادات'!$B$5,"ينتهي قريبًا","ساري")))))</f>
        <v/>
      </c>
      <c r="N91" s="19">
        <f>IF(N(D91)=0,"",ROUND(D91*12,2))</f>
        <v/>
      </c>
      <c r="O91" s="18">
        <f>IF(OR(M91="منتهي",M91="ينتهي قريبًا"),COUNTIFS($M$6:$M$205,"منتهي",$L$6:$L$205,"&lt;"&amp;L91)+COUNTIFS($M$6:$M$205,"ينتهي قريبًا",$L$6:$L$205,"&lt;"&amp;L91)+COUNTIFS($M$6:M91,"منتهي",$L$6:L91,L91)+COUNTIFS($M$6:M91,"ينتهي قريبًا",$L$6:L91,L91),"")</f>
        <v/>
      </c>
    </row>
    <row r="92">
      <c r="A92" s="5" t="n"/>
      <c r="B92" s="5" t="n"/>
      <c r="C92" s="16" t="n"/>
      <c r="D92" s="17" t="n"/>
      <c r="E92" s="13" t="n"/>
      <c r="F92" s="13" t="n"/>
      <c r="G92" s="5" t="n"/>
      <c r="H92" s="18">
        <f>IF(OR(A92&amp;""="",NOT(ISNUMBER(E92)),NOT(ISNUMBER(D92))),"",MAX(0,(YEAR(IF(ISNUMBER(F92),MIN('الإعدادات'!$B$4,F92),'الإعدادات'!$B$4))-YEAR(E92))*12+MONTH(IF(ISNUMBER(F92),MIN('الإعدادات'!$B$4,F92),'الإعدادات'!$B$4))-MONTH(E92)+IF(DAY(IF(ISNUMBER(F92),MIN('الإعدادات'!$B$4,F92),'الإعدادات'!$B$4))&gt;=DAY(E92),1,0)))</f>
        <v/>
      </c>
      <c r="I92" s="19">
        <f>IF(H92="","",ROUND(H92*D92,2))</f>
        <v/>
      </c>
      <c r="J92" s="19">
        <f>IF(A92&amp;""="","",SUMIFS('الدفعات'!$C$6:$C$1005,'الدفعات'!$B$6:$B$1005,A92&amp;""))</f>
        <v/>
      </c>
      <c r="K92" s="19">
        <f>IF(I92="","",ROUND(I92-J92,2))</f>
        <v/>
      </c>
      <c r="L92" s="18">
        <f>IF(OR(A92&amp;""="",NOT(ISNUMBER(F92))),"",F92-'الإعدادات'!$B$4)</f>
        <v/>
      </c>
      <c r="M92" s="6">
        <f>IF(A92&amp;""="","",IF(OR(NOT(ISNUMBER(E92)),NOT(ISNUMBER(F92))),"بيانات ناقصة",IF(F92&lt;'الإعدادات'!$B$4,"منتهي",IF(E92&gt;'الإعدادات'!$B$4,"لم يبدأ",IF(F92-'الإعدادات'!$B$4&lt;='الإعدادات'!$B$5,"ينتهي قريبًا","ساري")))))</f>
        <v/>
      </c>
      <c r="N92" s="19">
        <f>IF(N(D92)=0,"",ROUND(D92*12,2))</f>
        <v/>
      </c>
      <c r="O92" s="18">
        <f>IF(OR(M92="منتهي",M92="ينتهي قريبًا"),COUNTIFS($M$6:$M$205,"منتهي",$L$6:$L$205,"&lt;"&amp;L92)+COUNTIFS($M$6:$M$205,"ينتهي قريبًا",$L$6:$L$205,"&lt;"&amp;L92)+COUNTIFS($M$6:M92,"منتهي",$L$6:L92,L92)+COUNTIFS($M$6:M92,"ينتهي قريبًا",$L$6:L92,L92),"")</f>
        <v/>
      </c>
    </row>
    <row r="93">
      <c r="A93" s="5" t="n"/>
      <c r="B93" s="5" t="n"/>
      <c r="C93" s="16" t="n"/>
      <c r="D93" s="17" t="n"/>
      <c r="E93" s="13" t="n"/>
      <c r="F93" s="13" t="n"/>
      <c r="G93" s="5" t="n"/>
      <c r="H93" s="18">
        <f>IF(OR(A93&amp;""="",NOT(ISNUMBER(E93)),NOT(ISNUMBER(D93))),"",MAX(0,(YEAR(IF(ISNUMBER(F93),MIN('الإعدادات'!$B$4,F93),'الإعدادات'!$B$4))-YEAR(E93))*12+MONTH(IF(ISNUMBER(F93),MIN('الإعدادات'!$B$4,F93),'الإعدادات'!$B$4))-MONTH(E93)+IF(DAY(IF(ISNUMBER(F93),MIN('الإعدادات'!$B$4,F93),'الإعدادات'!$B$4))&gt;=DAY(E93),1,0)))</f>
        <v/>
      </c>
      <c r="I93" s="19">
        <f>IF(H93="","",ROUND(H93*D93,2))</f>
        <v/>
      </c>
      <c r="J93" s="19">
        <f>IF(A93&amp;""="","",SUMIFS('الدفعات'!$C$6:$C$1005,'الدفعات'!$B$6:$B$1005,A93&amp;""))</f>
        <v/>
      </c>
      <c r="K93" s="19">
        <f>IF(I93="","",ROUND(I93-J93,2))</f>
        <v/>
      </c>
      <c r="L93" s="18">
        <f>IF(OR(A93&amp;""="",NOT(ISNUMBER(F93))),"",F93-'الإعدادات'!$B$4)</f>
        <v/>
      </c>
      <c r="M93" s="6">
        <f>IF(A93&amp;""="","",IF(OR(NOT(ISNUMBER(E93)),NOT(ISNUMBER(F93))),"بيانات ناقصة",IF(F93&lt;'الإعدادات'!$B$4,"منتهي",IF(E93&gt;'الإعدادات'!$B$4,"لم يبدأ",IF(F93-'الإعدادات'!$B$4&lt;='الإعدادات'!$B$5,"ينتهي قريبًا","ساري")))))</f>
        <v/>
      </c>
      <c r="N93" s="19">
        <f>IF(N(D93)=0,"",ROUND(D93*12,2))</f>
        <v/>
      </c>
      <c r="O93" s="18">
        <f>IF(OR(M93="منتهي",M93="ينتهي قريبًا"),COUNTIFS($M$6:$M$205,"منتهي",$L$6:$L$205,"&lt;"&amp;L93)+COUNTIFS($M$6:$M$205,"ينتهي قريبًا",$L$6:$L$205,"&lt;"&amp;L93)+COUNTIFS($M$6:M93,"منتهي",$L$6:L93,L93)+COUNTIFS($M$6:M93,"ينتهي قريبًا",$L$6:L93,L93),"")</f>
        <v/>
      </c>
    </row>
    <row r="94">
      <c r="A94" s="5" t="n"/>
      <c r="B94" s="5" t="n"/>
      <c r="C94" s="16" t="n"/>
      <c r="D94" s="17" t="n"/>
      <c r="E94" s="13" t="n"/>
      <c r="F94" s="13" t="n"/>
      <c r="G94" s="5" t="n"/>
      <c r="H94" s="18">
        <f>IF(OR(A94&amp;""="",NOT(ISNUMBER(E94)),NOT(ISNUMBER(D94))),"",MAX(0,(YEAR(IF(ISNUMBER(F94),MIN('الإعدادات'!$B$4,F94),'الإعدادات'!$B$4))-YEAR(E94))*12+MONTH(IF(ISNUMBER(F94),MIN('الإعدادات'!$B$4,F94),'الإعدادات'!$B$4))-MONTH(E94)+IF(DAY(IF(ISNUMBER(F94),MIN('الإعدادات'!$B$4,F94),'الإعدادات'!$B$4))&gt;=DAY(E94),1,0)))</f>
        <v/>
      </c>
      <c r="I94" s="19">
        <f>IF(H94="","",ROUND(H94*D94,2))</f>
        <v/>
      </c>
      <c r="J94" s="19">
        <f>IF(A94&amp;""="","",SUMIFS('الدفعات'!$C$6:$C$1005,'الدفعات'!$B$6:$B$1005,A94&amp;""))</f>
        <v/>
      </c>
      <c r="K94" s="19">
        <f>IF(I94="","",ROUND(I94-J94,2))</f>
        <v/>
      </c>
      <c r="L94" s="18">
        <f>IF(OR(A94&amp;""="",NOT(ISNUMBER(F94))),"",F94-'الإعدادات'!$B$4)</f>
        <v/>
      </c>
      <c r="M94" s="6">
        <f>IF(A94&amp;""="","",IF(OR(NOT(ISNUMBER(E94)),NOT(ISNUMBER(F94))),"بيانات ناقصة",IF(F94&lt;'الإعدادات'!$B$4,"منتهي",IF(E94&gt;'الإعدادات'!$B$4,"لم يبدأ",IF(F94-'الإعدادات'!$B$4&lt;='الإعدادات'!$B$5,"ينتهي قريبًا","ساري")))))</f>
        <v/>
      </c>
      <c r="N94" s="19">
        <f>IF(N(D94)=0,"",ROUND(D94*12,2))</f>
        <v/>
      </c>
      <c r="O94" s="18">
        <f>IF(OR(M94="منتهي",M94="ينتهي قريبًا"),COUNTIFS($M$6:$M$205,"منتهي",$L$6:$L$205,"&lt;"&amp;L94)+COUNTIFS($M$6:$M$205,"ينتهي قريبًا",$L$6:$L$205,"&lt;"&amp;L94)+COUNTIFS($M$6:M94,"منتهي",$L$6:L94,L94)+COUNTIFS($M$6:M94,"ينتهي قريبًا",$L$6:L94,L94),"")</f>
        <v/>
      </c>
    </row>
    <row r="95">
      <c r="A95" s="5" t="n"/>
      <c r="B95" s="5" t="n"/>
      <c r="C95" s="16" t="n"/>
      <c r="D95" s="17" t="n"/>
      <c r="E95" s="13" t="n"/>
      <c r="F95" s="13" t="n"/>
      <c r="G95" s="5" t="n"/>
      <c r="H95" s="18">
        <f>IF(OR(A95&amp;""="",NOT(ISNUMBER(E95)),NOT(ISNUMBER(D95))),"",MAX(0,(YEAR(IF(ISNUMBER(F95),MIN('الإعدادات'!$B$4,F95),'الإعدادات'!$B$4))-YEAR(E95))*12+MONTH(IF(ISNUMBER(F95),MIN('الإعدادات'!$B$4,F95),'الإعدادات'!$B$4))-MONTH(E95)+IF(DAY(IF(ISNUMBER(F95),MIN('الإعدادات'!$B$4,F95),'الإعدادات'!$B$4))&gt;=DAY(E95),1,0)))</f>
        <v/>
      </c>
      <c r="I95" s="19">
        <f>IF(H95="","",ROUND(H95*D95,2))</f>
        <v/>
      </c>
      <c r="J95" s="19">
        <f>IF(A95&amp;""="","",SUMIFS('الدفعات'!$C$6:$C$1005,'الدفعات'!$B$6:$B$1005,A95&amp;""))</f>
        <v/>
      </c>
      <c r="K95" s="19">
        <f>IF(I95="","",ROUND(I95-J95,2))</f>
        <v/>
      </c>
      <c r="L95" s="18">
        <f>IF(OR(A95&amp;""="",NOT(ISNUMBER(F95))),"",F95-'الإعدادات'!$B$4)</f>
        <v/>
      </c>
      <c r="M95" s="6">
        <f>IF(A95&amp;""="","",IF(OR(NOT(ISNUMBER(E95)),NOT(ISNUMBER(F95))),"بيانات ناقصة",IF(F95&lt;'الإعدادات'!$B$4,"منتهي",IF(E95&gt;'الإعدادات'!$B$4,"لم يبدأ",IF(F95-'الإعدادات'!$B$4&lt;='الإعدادات'!$B$5,"ينتهي قريبًا","ساري")))))</f>
        <v/>
      </c>
      <c r="N95" s="19">
        <f>IF(N(D95)=0,"",ROUND(D95*12,2))</f>
        <v/>
      </c>
      <c r="O95" s="18">
        <f>IF(OR(M95="منتهي",M95="ينتهي قريبًا"),COUNTIFS($M$6:$M$205,"منتهي",$L$6:$L$205,"&lt;"&amp;L95)+COUNTIFS($M$6:$M$205,"ينتهي قريبًا",$L$6:$L$205,"&lt;"&amp;L95)+COUNTIFS($M$6:M95,"منتهي",$L$6:L95,L95)+COUNTIFS($M$6:M95,"ينتهي قريبًا",$L$6:L95,L95),"")</f>
        <v/>
      </c>
    </row>
    <row r="96">
      <c r="A96" s="5" t="n"/>
      <c r="B96" s="5" t="n"/>
      <c r="C96" s="16" t="n"/>
      <c r="D96" s="17" t="n"/>
      <c r="E96" s="13" t="n"/>
      <c r="F96" s="13" t="n"/>
      <c r="G96" s="5" t="n"/>
      <c r="H96" s="18">
        <f>IF(OR(A96&amp;""="",NOT(ISNUMBER(E96)),NOT(ISNUMBER(D96))),"",MAX(0,(YEAR(IF(ISNUMBER(F96),MIN('الإعدادات'!$B$4,F96),'الإعدادات'!$B$4))-YEAR(E96))*12+MONTH(IF(ISNUMBER(F96),MIN('الإعدادات'!$B$4,F96),'الإعدادات'!$B$4))-MONTH(E96)+IF(DAY(IF(ISNUMBER(F96),MIN('الإعدادات'!$B$4,F96),'الإعدادات'!$B$4))&gt;=DAY(E96),1,0)))</f>
        <v/>
      </c>
      <c r="I96" s="19">
        <f>IF(H96="","",ROUND(H96*D96,2))</f>
        <v/>
      </c>
      <c r="J96" s="19">
        <f>IF(A96&amp;""="","",SUMIFS('الدفعات'!$C$6:$C$1005,'الدفعات'!$B$6:$B$1005,A96&amp;""))</f>
        <v/>
      </c>
      <c r="K96" s="19">
        <f>IF(I96="","",ROUND(I96-J96,2))</f>
        <v/>
      </c>
      <c r="L96" s="18">
        <f>IF(OR(A96&amp;""="",NOT(ISNUMBER(F96))),"",F96-'الإعدادات'!$B$4)</f>
        <v/>
      </c>
      <c r="M96" s="6">
        <f>IF(A96&amp;""="","",IF(OR(NOT(ISNUMBER(E96)),NOT(ISNUMBER(F96))),"بيانات ناقصة",IF(F96&lt;'الإعدادات'!$B$4,"منتهي",IF(E96&gt;'الإعدادات'!$B$4,"لم يبدأ",IF(F96-'الإعدادات'!$B$4&lt;='الإعدادات'!$B$5,"ينتهي قريبًا","ساري")))))</f>
        <v/>
      </c>
      <c r="N96" s="19">
        <f>IF(N(D96)=0,"",ROUND(D96*12,2))</f>
        <v/>
      </c>
      <c r="O96" s="18">
        <f>IF(OR(M96="منتهي",M96="ينتهي قريبًا"),COUNTIFS($M$6:$M$205,"منتهي",$L$6:$L$205,"&lt;"&amp;L96)+COUNTIFS($M$6:$M$205,"ينتهي قريبًا",$L$6:$L$205,"&lt;"&amp;L96)+COUNTIFS($M$6:M96,"منتهي",$L$6:L96,L96)+COUNTIFS($M$6:M96,"ينتهي قريبًا",$L$6:L96,L96),"")</f>
        <v/>
      </c>
    </row>
    <row r="97">
      <c r="A97" s="5" t="n"/>
      <c r="B97" s="5" t="n"/>
      <c r="C97" s="16" t="n"/>
      <c r="D97" s="17" t="n"/>
      <c r="E97" s="13" t="n"/>
      <c r="F97" s="13" t="n"/>
      <c r="G97" s="5" t="n"/>
      <c r="H97" s="18">
        <f>IF(OR(A97&amp;""="",NOT(ISNUMBER(E97)),NOT(ISNUMBER(D97))),"",MAX(0,(YEAR(IF(ISNUMBER(F97),MIN('الإعدادات'!$B$4,F97),'الإعدادات'!$B$4))-YEAR(E97))*12+MONTH(IF(ISNUMBER(F97),MIN('الإعدادات'!$B$4,F97),'الإعدادات'!$B$4))-MONTH(E97)+IF(DAY(IF(ISNUMBER(F97),MIN('الإعدادات'!$B$4,F97),'الإعدادات'!$B$4))&gt;=DAY(E97),1,0)))</f>
        <v/>
      </c>
      <c r="I97" s="19">
        <f>IF(H97="","",ROUND(H97*D97,2))</f>
        <v/>
      </c>
      <c r="J97" s="19">
        <f>IF(A97&amp;""="","",SUMIFS('الدفعات'!$C$6:$C$1005,'الدفعات'!$B$6:$B$1005,A97&amp;""))</f>
        <v/>
      </c>
      <c r="K97" s="19">
        <f>IF(I97="","",ROUND(I97-J97,2))</f>
        <v/>
      </c>
      <c r="L97" s="18">
        <f>IF(OR(A97&amp;""="",NOT(ISNUMBER(F97))),"",F97-'الإعدادات'!$B$4)</f>
        <v/>
      </c>
      <c r="M97" s="6">
        <f>IF(A97&amp;""="","",IF(OR(NOT(ISNUMBER(E97)),NOT(ISNUMBER(F97))),"بيانات ناقصة",IF(F97&lt;'الإعدادات'!$B$4,"منتهي",IF(E97&gt;'الإعدادات'!$B$4,"لم يبدأ",IF(F97-'الإعدادات'!$B$4&lt;='الإعدادات'!$B$5,"ينتهي قريبًا","ساري")))))</f>
        <v/>
      </c>
      <c r="N97" s="19">
        <f>IF(N(D97)=0,"",ROUND(D97*12,2))</f>
        <v/>
      </c>
      <c r="O97" s="18">
        <f>IF(OR(M97="منتهي",M97="ينتهي قريبًا"),COUNTIFS($M$6:$M$205,"منتهي",$L$6:$L$205,"&lt;"&amp;L97)+COUNTIFS($M$6:$M$205,"ينتهي قريبًا",$L$6:$L$205,"&lt;"&amp;L97)+COUNTIFS($M$6:M97,"منتهي",$L$6:L97,L97)+COUNTIFS($M$6:M97,"ينتهي قريبًا",$L$6:L97,L97),"")</f>
        <v/>
      </c>
    </row>
    <row r="98">
      <c r="A98" s="5" t="n"/>
      <c r="B98" s="5" t="n"/>
      <c r="C98" s="16" t="n"/>
      <c r="D98" s="17" t="n"/>
      <c r="E98" s="13" t="n"/>
      <c r="F98" s="13" t="n"/>
      <c r="G98" s="5" t="n"/>
      <c r="H98" s="18">
        <f>IF(OR(A98&amp;""="",NOT(ISNUMBER(E98)),NOT(ISNUMBER(D98))),"",MAX(0,(YEAR(IF(ISNUMBER(F98),MIN('الإعدادات'!$B$4,F98),'الإعدادات'!$B$4))-YEAR(E98))*12+MONTH(IF(ISNUMBER(F98),MIN('الإعدادات'!$B$4,F98),'الإعدادات'!$B$4))-MONTH(E98)+IF(DAY(IF(ISNUMBER(F98),MIN('الإعدادات'!$B$4,F98),'الإعدادات'!$B$4))&gt;=DAY(E98),1,0)))</f>
        <v/>
      </c>
      <c r="I98" s="19">
        <f>IF(H98="","",ROUND(H98*D98,2))</f>
        <v/>
      </c>
      <c r="J98" s="19">
        <f>IF(A98&amp;""="","",SUMIFS('الدفعات'!$C$6:$C$1005,'الدفعات'!$B$6:$B$1005,A98&amp;""))</f>
        <v/>
      </c>
      <c r="K98" s="19">
        <f>IF(I98="","",ROUND(I98-J98,2))</f>
        <v/>
      </c>
      <c r="L98" s="18">
        <f>IF(OR(A98&amp;""="",NOT(ISNUMBER(F98))),"",F98-'الإعدادات'!$B$4)</f>
        <v/>
      </c>
      <c r="M98" s="6">
        <f>IF(A98&amp;""="","",IF(OR(NOT(ISNUMBER(E98)),NOT(ISNUMBER(F98))),"بيانات ناقصة",IF(F98&lt;'الإعدادات'!$B$4,"منتهي",IF(E98&gt;'الإعدادات'!$B$4,"لم يبدأ",IF(F98-'الإعدادات'!$B$4&lt;='الإعدادات'!$B$5,"ينتهي قريبًا","ساري")))))</f>
        <v/>
      </c>
      <c r="N98" s="19">
        <f>IF(N(D98)=0,"",ROUND(D98*12,2))</f>
        <v/>
      </c>
      <c r="O98" s="18">
        <f>IF(OR(M98="منتهي",M98="ينتهي قريبًا"),COUNTIFS($M$6:$M$205,"منتهي",$L$6:$L$205,"&lt;"&amp;L98)+COUNTIFS($M$6:$M$205,"ينتهي قريبًا",$L$6:$L$205,"&lt;"&amp;L98)+COUNTIFS($M$6:M98,"منتهي",$L$6:L98,L98)+COUNTIFS($M$6:M98,"ينتهي قريبًا",$L$6:L98,L98),"")</f>
        <v/>
      </c>
    </row>
    <row r="99">
      <c r="A99" s="5" t="n"/>
      <c r="B99" s="5" t="n"/>
      <c r="C99" s="16" t="n"/>
      <c r="D99" s="17" t="n"/>
      <c r="E99" s="13" t="n"/>
      <c r="F99" s="13" t="n"/>
      <c r="G99" s="5" t="n"/>
      <c r="H99" s="18">
        <f>IF(OR(A99&amp;""="",NOT(ISNUMBER(E99)),NOT(ISNUMBER(D99))),"",MAX(0,(YEAR(IF(ISNUMBER(F99),MIN('الإعدادات'!$B$4,F99),'الإعدادات'!$B$4))-YEAR(E99))*12+MONTH(IF(ISNUMBER(F99),MIN('الإعدادات'!$B$4,F99),'الإعدادات'!$B$4))-MONTH(E99)+IF(DAY(IF(ISNUMBER(F99),MIN('الإعدادات'!$B$4,F99),'الإعدادات'!$B$4))&gt;=DAY(E99),1,0)))</f>
        <v/>
      </c>
      <c r="I99" s="19">
        <f>IF(H99="","",ROUND(H99*D99,2))</f>
        <v/>
      </c>
      <c r="J99" s="19">
        <f>IF(A99&amp;""="","",SUMIFS('الدفعات'!$C$6:$C$1005,'الدفعات'!$B$6:$B$1005,A99&amp;""))</f>
        <v/>
      </c>
      <c r="K99" s="19">
        <f>IF(I99="","",ROUND(I99-J99,2))</f>
        <v/>
      </c>
      <c r="L99" s="18">
        <f>IF(OR(A99&amp;""="",NOT(ISNUMBER(F99))),"",F99-'الإعدادات'!$B$4)</f>
        <v/>
      </c>
      <c r="M99" s="6">
        <f>IF(A99&amp;""="","",IF(OR(NOT(ISNUMBER(E99)),NOT(ISNUMBER(F99))),"بيانات ناقصة",IF(F99&lt;'الإعدادات'!$B$4,"منتهي",IF(E99&gt;'الإعدادات'!$B$4,"لم يبدأ",IF(F99-'الإعدادات'!$B$4&lt;='الإعدادات'!$B$5,"ينتهي قريبًا","ساري")))))</f>
        <v/>
      </c>
      <c r="N99" s="19">
        <f>IF(N(D99)=0,"",ROUND(D99*12,2))</f>
        <v/>
      </c>
      <c r="O99" s="18">
        <f>IF(OR(M99="منتهي",M99="ينتهي قريبًا"),COUNTIFS($M$6:$M$205,"منتهي",$L$6:$L$205,"&lt;"&amp;L99)+COUNTIFS($M$6:$M$205,"ينتهي قريبًا",$L$6:$L$205,"&lt;"&amp;L99)+COUNTIFS($M$6:M99,"منتهي",$L$6:L99,L99)+COUNTIFS($M$6:M99,"ينتهي قريبًا",$L$6:L99,L99),"")</f>
        <v/>
      </c>
    </row>
    <row r="100">
      <c r="A100" s="5" t="n"/>
      <c r="B100" s="5" t="n"/>
      <c r="C100" s="16" t="n"/>
      <c r="D100" s="17" t="n"/>
      <c r="E100" s="13" t="n"/>
      <c r="F100" s="13" t="n"/>
      <c r="G100" s="5" t="n"/>
      <c r="H100" s="18">
        <f>IF(OR(A100&amp;""="",NOT(ISNUMBER(E100)),NOT(ISNUMBER(D100))),"",MAX(0,(YEAR(IF(ISNUMBER(F100),MIN('الإعدادات'!$B$4,F100),'الإعدادات'!$B$4))-YEAR(E100))*12+MONTH(IF(ISNUMBER(F100),MIN('الإعدادات'!$B$4,F100),'الإعدادات'!$B$4))-MONTH(E100)+IF(DAY(IF(ISNUMBER(F100),MIN('الإعدادات'!$B$4,F100),'الإعدادات'!$B$4))&gt;=DAY(E100),1,0)))</f>
        <v/>
      </c>
      <c r="I100" s="19">
        <f>IF(H100="","",ROUND(H100*D100,2))</f>
        <v/>
      </c>
      <c r="J100" s="19">
        <f>IF(A100&amp;""="","",SUMIFS('الدفعات'!$C$6:$C$1005,'الدفعات'!$B$6:$B$1005,A100&amp;""))</f>
        <v/>
      </c>
      <c r="K100" s="19">
        <f>IF(I100="","",ROUND(I100-J100,2))</f>
        <v/>
      </c>
      <c r="L100" s="18">
        <f>IF(OR(A100&amp;""="",NOT(ISNUMBER(F100))),"",F100-'الإعدادات'!$B$4)</f>
        <v/>
      </c>
      <c r="M100" s="6">
        <f>IF(A100&amp;""="","",IF(OR(NOT(ISNUMBER(E100)),NOT(ISNUMBER(F100))),"بيانات ناقصة",IF(F100&lt;'الإعدادات'!$B$4,"منتهي",IF(E100&gt;'الإعدادات'!$B$4,"لم يبدأ",IF(F100-'الإعدادات'!$B$4&lt;='الإعدادات'!$B$5,"ينتهي قريبًا","ساري")))))</f>
        <v/>
      </c>
      <c r="N100" s="19">
        <f>IF(N(D100)=0,"",ROUND(D100*12,2))</f>
        <v/>
      </c>
      <c r="O100" s="18">
        <f>IF(OR(M100="منتهي",M100="ينتهي قريبًا"),COUNTIFS($M$6:$M$205,"منتهي",$L$6:$L$205,"&lt;"&amp;L100)+COUNTIFS($M$6:$M$205,"ينتهي قريبًا",$L$6:$L$205,"&lt;"&amp;L100)+COUNTIFS($M$6:M100,"منتهي",$L$6:L100,L100)+COUNTIFS($M$6:M100,"ينتهي قريبًا",$L$6:L100,L100),"")</f>
        <v/>
      </c>
    </row>
    <row r="101">
      <c r="A101" s="5" t="n"/>
      <c r="B101" s="5" t="n"/>
      <c r="C101" s="16" t="n"/>
      <c r="D101" s="17" t="n"/>
      <c r="E101" s="13" t="n"/>
      <c r="F101" s="13" t="n"/>
      <c r="G101" s="5" t="n"/>
      <c r="H101" s="18">
        <f>IF(OR(A101&amp;""="",NOT(ISNUMBER(E101)),NOT(ISNUMBER(D101))),"",MAX(0,(YEAR(IF(ISNUMBER(F101),MIN('الإعدادات'!$B$4,F101),'الإعدادات'!$B$4))-YEAR(E101))*12+MONTH(IF(ISNUMBER(F101),MIN('الإعدادات'!$B$4,F101),'الإعدادات'!$B$4))-MONTH(E101)+IF(DAY(IF(ISNUMBER(F101),MIN('الإعدادات'!$B$4,F101),'الإعدادات'!$B$4))&gt;=DAY(E101),1,0)))</f>
        <v/>
      </c>
      <c r="I101" s="19">
        <f>IF(H101="","",ROUND(H101*D101,2))</f>
        <v/>
      </c>
      <c r="J101" s="19">
        <f>IF(A101&amp;""="","",SUMIFS('الدفعات'!$C$6:$C$1005,'الدفعات'!$B$6:$B$1005,A101&amp;""))</f>
        <v/>
      </c>
      <c r="K101" s="19">
        <f>IF(I101="","",ROUND(I101-J101,2))</f>
        <v/>
      </c>
      <c r="L101" s="18">
        <f>IF(OR(A101&amp;""="",NOT(ISNUMBER(F101))),"",F101-'الإعدادات'!$B$4)</f>
        <v/>
      </c>
      <c r="M101" s="6">
        <f>IF(A101&amp;""="","",IF(OR(NOT(ISNUMBER(E101)),NOT(ISNUMBER(F101))),"بيانات ناقصة",IF(F101&lt;'الإعدادات'!$B$4,"منتهي",IF(E101&gt;'الإعدادات'!$B$4,"لم يبدأ",IF(F101-'الإعدادات'!$B$4&lt;='الإعدادات'!$B$5,"ينتهي قريبًا","ساري")))))</f>
        <v/>
      </c>
      <c r="N101" s="19">
        <f>IF(N(D101)=0,"",ROUND(D101*12,2))</f>
        <v/>
      </c>
      <c r="O101" s="18">
        <f>IF(OR(M101="منتهي",M101="ينتهي قريبًا"),COUNTIFS($M$6:$M$205,"منتهي",$L$6:$L$205,"&lt;"&amp;L101)+COUNTIFS($M$6:$M$205,"ينتهي قريبًا",$L$6:$L$205,"&lt;"&amp;L101)+COUNTIFS($M$6:M101,"منتهي",$L$6:L101,L101)+COUNTIFS($M$6:M101,"ينتهي قريبًا",$L$6:L101,L101),"")</f>
        <v/>
      </c>
    </row>
    <row r="102">
      <c r="A102" s="5" t="n"/>
      <c r="B102" s="5" t="n"/>
      <c r="C102" s="16" t="n"/>
      <c r="D102" s="17" t="n"/>
      <c r="E102" s="13" t="n"/>
      <c r="F102" s="13" t="n"/>
      <c r="G102" s="5" t="n"/>
      <c r="H102" s="18">
        <f>IF(OR(A102&amp;""="",NOT(ISNUMBER(E102)),NOT(ISNUMBER(D102))),"",MAX(0,(YEAR(IF(ISNUMBER(F102),MIN('الإعدادات'!$B$4,F102),'الإعدادات'!$B$4))-YEAR(E102))*12+MONTH(IF(ISNUMBER(F102),MIN('الإعدادات'!$B$4,F102),'الإعدادات'!$B$4))-MONTH(E102)+IF(DAY(IF(ISNUMBER(F102),MIN('الإعدادات'!$B$4,F102),'الإعدادات'!$B$4))&gt;=DAY(E102),1,0)))</f>
        <v/>
      </c>
      <c r="I102" s="19">
        <f>IF(H102="","",ROUND(H102*D102,2))</f>
        <v/>
      </c>
      <c r="J102" s="19">
        <f>IF(A102&amp;""="","",SUMIFS('الدفعات'!$C$6:$C$1005,'الدفعات'!$B$6:$B$1005,A102&amp;""))</f>
        <v/>
      </c>
      <c r="K102" s="19">
        <f>IF(I102="","",ROUND(I102-J102,2))</f>
        <v/>
      </c>
      <c r="L102" s="18">
        <f>IF(OR(A102&amp;""="",NOT(ISNUMBER(F102))),"",F102-'الإعدادات'!$B$4)</f>
        <v/>
      </c>
      <c r="M102" s="6">
        <f>IF(A102&amp;""="","",IF(OR(NOT(ISNUMBER(E102)),NOT(ISNUMBER(F102))),"بيانات ناقصة",IF(F102&lt;'الإعدادات'!$B$4,"منتهي",IF(E102&gt;'الإعدادات'!$B$4,"لم يبدأ",IF(F102-'الإعدادات'!$B$4&lt;='الإعدادات'!$B$5,"ينتهي قريبًا","ساري")))))</f>
        <v/>
      </c>
      <c r="N102" s="19">
        <f>IF(N(D102)=0,"",ROUND(D102*12,2))</f>
        <v/>
      </c>
      <c r="O102" s="18">
        <f>IF(OR(M102="منتهي",M102="ينتهي قريبًا"),COUNTIFS($M$6:$M$205,"منتهي",$L$6:$L$205,"&lt;"&amp;L102)+COUNTIFS($M$6:$M$205,"ينتهي قريبًا",$L$6:$L$205,"&lt;"&amp;L102)+COUNTIFS($M$6:M102,"منتهي",$L$6:L102,L102)+COUNTIFS($M$6:M102,"ينتهي قريبًا",$L$6:L102,L102),"")</f>
        <v/>
      </c>
    </row>
    <row r="103">
      <c r="A103" s="5" t="n"/>
      <c r="B103" s="5" t="n"/>
      <c r="C103" s="16" t="n"/>
      <c r="D103" s="17" t="n"/>
      <c r="E103" s="13" t="n"/>
      <c r="F103" s="13" t="n"/>
      <c r="G103" s="5" t="n"/>
      <c r="H103" s="18">
        <f>IF(OR(A103&amp;""="",NOT(ISNUMBER(E103)),NOT(ISNUMBER(D103))),"",MAX(0,(YEAR(IF(ISNUMBER(F103),MIN('الإعدادات'!$B$4,F103),'الإعدادات'!$B$4))-YEAR(E103))*12+MONTH(IF(ISNUMBER(F103),MIN('الإعدادات'!$B$4,F103),'الإعدادات'!$B$4))-MONTH(E103)+IF(DAY(IF(ISNUMBER(F103),MIN('الإعدادات'!$B$4,F103),'الإعدادات'!$B$4))&gt;=DAY(E103),1,0)))</f>
        <v/>
      </c>
      <c r="I103" s="19">
        <f>IF(H103="","",ROUND(H103*D103,2))</f>
        <v/>
      </c>
      <c r="J103" s="19">
        <f>IF(A103&amp;""="","",SUMIFS('الدفعات'!$C$6:$C$1005,'الدفعات'!$B$6:$B$1005,A103&amp;""))</f>
        <v/>
      </c>
      <c r="K103" s="19">
        <f>IF(I103="","",ROUND(I103-J103,2))</f>
        <v/>
      </c>
      <c r="L103" s="18">
        <f>IF(OR(A103&amp;""="",NOT(ISNUMBER(F103))),"",F103-'الإعدادات'!$B$4)</f>
        <v/>
      </c>
      <c r="M103" s="6">
        <f>IF(A103&amp;""="","",IF(OR(NOT(ISNUMBER(E103)),NOT(ISNUMBER(F103))),"بيانات ناقصة",IF(F103&lt;'الإعدادات'!$B$4,"منتهي",IF(E103&gt;'الإعدادات'!$B$4,"لم يبدأ",IF(F103-'الإعدادات'!$B$4&lt;='الإعدادات'!$B$5,"ينتهي قريبًا","ساري")))))</f>
        <v/>
      </c>
      <c r="N103" s="19">
        <f>IF(N(D103)=0,"",ROUND(D103*12,2))</f>
        <v/>
      </c>
      <c r="O103" s="18">
        <f>IF(OR(M103="منتهي",M103="ينتهي قريبًا"),COUNTIFS($M$6:$M$205,"منتهي",$L$6:$L$205,"&lt;"&amp;L103)+COUNTIFS($M$6:$M$205,"ينتهي قريبًا",$L$6:$L$205,"&lt;"&amp;L103)+COUNTIFS($M$6:M103,"منتهي",$L$6:L103,L103)+COUNTIFS($M$6:M103,"ينتهي قريبًا",$L$6:L103,L103),"")</f>
        <v/>
      </c>
    </row>
    <row r="104">
      <c r="A104" s="5" t="n"/>
      <c r="B104" s="5" t="n"/>
      <c r="C104" s="16" t="n"/>
      <c r="D104" s="17" t="n"/>
      <c r="E104" s="13" t="n"/>
      <c r="F104" s="13" t="n"/>
      <c r="G104" s="5" t="n"/>
      <c r="H104" s="18">
        <f>IF(OR(A104&amp;""="",NOT(ISNUMBER(E104)),NOT(ISNUMBER(D104))),"",MAX(0,(YEAR(IF(ISNUMBER(F104),MIN('الإعدادات'!$B$4,F104),'الإعدادات'!$B$4))-YEAR(E104))*12+MONTH(IF(ISNUMBER(F104),MIN('الإعدادات'!$B$4,F104),'الإعدادات'!$B$4))-MONTH(E104)+IF(DAY(IF(ISNUMBER(F104),MIN('الإعدادات'!$B$4,F104),'الإعدادات'!$B$4))&gt;=DAY(E104),1,0)))</f>
        <v/>
      </c>
      <c r="I104" s="19">
        <f>IF(H104="","",ROUND(H104*D104,2))</f>
        <v/>
      </c>
      <c r="J104" s="19">
        <f>IF(A104&amp;""="","",SUMIFS('الدفعات'!$C$6:$C$1005,'الدفعات'!$B$6:$B$1005,A104&amp;""))</f>
        <v/>
      </c>
      <c r="K104" s="19">
        <f>IF(I104="","",ROUND(I104-J104,2))</f>
        <v/>
      </c>
      <c r="L104" s="18">
        <f>IF(OR(A104&amp;""="",NOT(ISNUMBER(F104))),"",F104-'الإعدادات'!$B$4)</f>
        <v/>
      </c>
      <c r="M104" s="6">
        <f>IF(A104&amp;""="","",IF(OR(NOT(ISNUMBER(E104)),NOT(ISNUMBER(F104))),"بيانات ناقصة",IF(F104&lt;'الإعدادات'!$B$4,"منتهي",IF(E104&gt;'الإعدادات'!$B$4,"لم يبدأ",IF(F104-'الإعدادات'!$B$4&lt;='الإعدادات'!$B$5,"ينتهي قريبًا","ساري")))))</f>
        <v/>
      </c>
      <c r="N104" s="19">
        <f>IF(N(D104)=0,"",ROUND(D104*12,2))</f>
        <v/>
      </c>
      <c r="O104" s="18">
        <f>IF(OR(M104="منتهي",M104="ينتهي قريبًا"),COUNTIFS($M$6:$M$205,"منتهي",$L$6:$L$205,"&lt;"&amp;L104)+COUNTIFS($M$6:$M$205,"ينتهي قريبًا",$L$6:$L$205,"&lt;"&amp;L104)+COUNTIFS($M$6:M104,"منتهي",$L$6:L104,L104)+COUNTIFS($M$6:M104,"ينتهي قريبًا",$L$6:L104,L104),"")</f>
        <v/>
      </c>
    </row>
    <row r="105">
      <c r="A105" s="5" t="n"/>
      <c r="B105" s="5" t="n"/>
      <c r="C105" s="16" t="n"/>
      <c r="D105" s="17" t="n"/>
      <c r="E105" s="13" t="n"/>
      <c r="F105" s="13" t="n"/>
      <c r="G105" s="5" t="n"/>
      <c r="H105" s="18">
        <f>IF(OR(A105&amp;""="",NOT(ISNUMBER(E105)),NOT(ISNUMBER(D105))),"",MAX(0,(YEAR(IF(ISNUMBER(F105),MIN('الإعدادات'!$B$4,F105),'الإعدادات'!$B$4))-YEAR(E105))*12+MONTH(IF(ISNUMBER(F105),MIN('الإعدادات'!$B$4,F105),'الإعدادات'!$B$4))-MONTH(E105)+IF(DAY(IF(ISNUMBER(F105),MIN('الإعدادات'!$B$4,F105),'الإعدادات'!$B$4))&gt;=DAY(E105),1,0)))</f>
        <v/>
      </c>
      <c r="I105" s="19">
        <f>IF(H105="","",ROUND(H105*D105,2))</f>
        <v/>
      </c>
      <c r="J105" s="19">
        <f>IF(A105&amp;""="","",SUMIFS('الدفعات'!$C$6:$C$1005,'الدفعات'!$B$6:$B$1005,A105&amp;""))</f>
        <v/>
      </c>
      <c r="K105" s="19">
        <f>IF(I105="","",ROUND(I105-J105,2))</f>
        <v/>
      </c>
      <c r="L105" s="18">
        <f>IF(OR(A105&amp;""="",NOT(ISNUMBER(F105))),"",F105-'الإعدادات'!$B$4)</f>
        <v/>
      </c>
      <c r="M105" s="6">
        <f>IF(A105&amp;""="","",IF(OR(NOT(ISNUMBER(E105)),NOT(ISNUMBER(F105))),"بيانات ناقصة",IF(F105&lt;'الإعدادات'!$B$4,"منتهي",IF(E105&gt;'الإعدادات'!$B$4,"لم يبدأ",IF(F105-'الإعدادات'!$B$4&lt;='الإعدادات'!$B$5,"ينتهي قريبًا","ساري")))))</f>
        <v/>
      </c>
      <c r="N105" s="19">
        <f>IF(N(D105)=0,"",ROUND(D105*12,2))</f>
        <v/>
      </c>
      <c r="O105" s="18">
        <f>IF(OR(M105="منتهي",M105="ينتهي قريبًا"),COUNTIFS($M$6:$M$205,"منتهي",$L$6:$L$205,"&lt;"&amp;L105)+COUNTIFS($M$6:$M$205,"ينتهي قريبًا",$L$6:$L$205,"&lt;"&amp;L105)+COUNTIFS($M$6:M105,"منتهي",$L$6:L105,L105)+COUNTIFS($M$6:M105,"ينتهي قريبًا",$L$6:L105,L105),"")</f>
        <v/>
      </c>
    </row>
    <row r="106">
      <c r="A106" s="5" t="n"/>
      <c r="B106" s="5" t="n"/>
      <c r="C106" s="16" t="n"/>
      <c r="D106" s="17" t="n"/>
      <c r="E106" s="13" t="n"/>
      <c r="F106" s="13" t="n"/>
      <c r="G106" s="5" t="n"/>
      <c r="H106" s="18">
        <f>IF(OR(A106&amp;""="",NOT(ISNUMBER(E106)),NOT(ISNUMBER(D106))),"",MAX(0,(YEAR(IF(ISNUMBER(F106),MIN('الإعدادات'!$B$4,F106),'الإعدادات'!$B$4))-YEAR(E106))*12+MONTH(IF(ISNUMBER(F106),MIN('الإعدادات'!$B$4,F106),'الإعدادات'!$B$4))-MONTH(E106)+IF(DAY(IF(ISNUMBER(F106),MIN('الإعدادات'!$B$4,F106),'الإعدادات'!$B$4))&gt;=DAY(E106),1,0)))</f>
        <v/>
      </c>
      <c r="I106" s="19">
        <f>IF(H106="","",ROUND(H106*D106,2))</f>
        <v/>
      </c>
      <c r="J106" s="19">
        <f>IF(A106&amp;""="","",SUMIFS('الدفعات'!$C$6:$C$1005,'الدفعات'!$B$6:$B$1005,A106&amp;""))</f>
        <v/>
      </c>
      <c r="K106" s="19">
        <f>IF(I106="","",ROUND(I106-J106,2))</f>
        <v/>
      </c>
      <c r="L106" s="18">
        <f>IF(OR(A106&amp;""="",NOT(ISNUMBER(F106))),"",F106-'الإعدادات'!$B$4)</f>
        <v/>
      </c>
      <c r="M106" s="6">
        <f>IF(A106&amp;""="","",IF(OR(NOT(ISNUMBER(E106)),NOT(ISNUMBER(F106))),"بيانات ناقصة",IF(F106&lt;'الإعدادات'!$B$4,"منتهي",IF(E106&gt;'الإعدادات'!$B$4,"لم يبدأ",IF(F106-'الإعدادات'!$B$4&lt;='الإعدادات'!$B$5,"ينتهي قريبًا","ساري")))))</f>
        <v/>
      </c>
      <c r="N106" s="19">
        <f>IF(N(D106)=0,"",ROUND(D106*12,2))</f>
        <v/>
      </c>
      <c r="O106" s="18">
        <f>IF(OR(M106="منتهي",M106="ينتهي قريبًا"),COUNTIFS($M$6:$M$205,"منتهي",$L$6:$L$205,"&lt;"&amp;L106)+COUNTIFS($M$6:$M$205,"ينتهي قريبًا",$L$6:$L$205,"&lt;"&amp;L106)+COUNTIFS($M$6:M106,"منتهي",$L$6:L106,L106)+COUNTIFS($M$6:M106,"ينتهي قريبًا",$L$6:L106,L106),"")</f>
        <v/>
      </c>
    </row>
    <row r="107">
      <c r="A107" s="5" t="n"/>
      <c r="B107" s="5" t="n"/>
      <c r="C107" s="16" t="n"/>
      <c r="D107" s="17" t="n"/>
      <c r="E107" s="13" t="n"/>
      <c r="F107" s="13" t="n"/>
      <c r="G107" s="5" t="n"/>
      <c r="H107" s="18">
        <f>IF(OR(A107&amp;""="",NOT(ISNUMBER(E107)),NOT(ISNUMBER(D107))),"",MAX(0,(YEAR(IF(ISNUMBER(F107),MIN('الإعدادات'!$B$4,F107),'الإعدادات'!$B$4))-YEAR(E107))*12+MONTH(IF(ISNUMBER(F107),MIN('الإعدادات'!$B$4,F107),'الإعدادات'!$B$4))-MONTH(E107)+IF(DAY(IF(ISNUMBER(F107),MIN('الإعدادات'!$B$4,F107),'الإعدادات'!$B$4))&gt;=DAY(E107),1,0)))</f>
        <v/>
      </c>
      <c r="I107" s="19">
        <f>IF(H107="","",ROUND(H107*D107,2))</f>
        <v/>
      </c>
      <c r="J107" s="19">
        <f>IF(A107&amp;""="","",SUMIFS('الدفعات'!$C$6:$C$1005,'الدفعات'!$B$6:$B$1005,A107&amp;""))</f>
        <v/>
      </c>
      <c r="K107" s="19">
        <f>IF(I107="","",ROUND(I107-J107,2))</f>
        <v/>
      </c>
      <c r="L107" s="18">
        <f>IF(OR(A107&amp;""="",NOT(ISNUMBER(F107))),"",F107-'الإعدادات'!$B$4)</f>
        <v/>
      </c>
      <c r="M107" s="6">
        <f>IF(A107&amp;""="","",IF(OR(NOT(ISNUMBER(E107)),NOT(ISNUMBER(F107))),"بيانات ناقصة",IF(F107&lt;'الإعدادات'!$B$4,"منتهي",IF(E107&gt;'الإعدادات'!$B$4,"لم يبدأ",IF(F107-'الإعدادات'!$B$4&lt;='الإعدادات'!$B$5,"ينتهي قريبًا","ساري")))))</f>
        <v/>
      </c>
      <c r="N107" s="19">
        <f>IF(N(D107)=0,"",ROUND(D107*12,2))</f>
        <v/>
      </c>
      <c r="O107" s="18">
        <f>IF(OR(M107="منتهي",M107="ينتهي قريبًا"),COUNTIFS($M$6:$M$205,"منتهي",$L$6:$L$205,"&lt;"&amp;L107)+COUNTIFS($M$6:$M$205,"ينتهي قريبًا",$L$6:$L$205,"&lt;"&amp;L107)+COUNTIFS($M$6:M107,"منتهي",$L$6:L107,L107)+COUNTIFS($M$6:M107,"ينتهي قريبًا",$L$6:L107,L107),"")</f>
        <v/>
      </c>
    </row>
    <row r="108">
      <c r="A108" s="5" t="n"/>
      <c r="B108" s="5" t="n"/>
      <c r="C108" s="16" t="n"/>
      <c r="D108" s="17" t="n"/>
      <c r="E108" s="13" t="n"/>
      <c r="F108" s="13" t="n"/>
      <c r="G108" s="5" t="n"/>
      <c r="H108" s="18">
        <f>IF(OR(A108&amp;""="",NOT(ISNUMBER(E108)),NOT(ISNUMBER(D108))),"",MAX(0,(YEAR(IF(ISNUMBER(F108),MIN('الإعدادات'!$B$4,F108),'الإعدادات'!$B$4))-YEAR(E108))*12+MONTH(IF(ISNUMBER(F108),MIN('الإعدادات'!$B$4,F108),'الإعدادات'!$B$4))-MONTH(E108)+IF(DAY(IF(ISNUMBER(F108),MIN('الإعدادات'!$B$4,F108),'الإعدادات'!$B$4))&gt;=DAY(E108),1,0)))</f>
        <v/>
      </c>
      <c r="I108" s="19">
        <f>IF(H108="","",ROUND(H108*D108,2))</f>
        <v/>
      </c>
      <c r="J108" s="19">
        <f>IF(A108&amp;""="","",SUMIFS('الدفعات'!$C$6:$C$1005,'الدفعات'!$B$6:$B$1005,A108&amp;""))</f>
        <v/>
      </c>
      <c r="K108" s="19">
        <f>IF(I108="","",ROUND(I108-J108,2))</f>
        <v/>
      </c>
      <c r="L108" s="18">
        <f>IF(OR(A108&amp;""="",NOT(ISNUMBER(F108))),"",F108-'الإعدادات'!$B$4)</f>
        <v/>
      </c>
      <c r="M108" s="6">
        <f>IF(A108&amp;""="","",IF(OR(NOT(ISNUMBER(E108)),NOT(ISNUMBER(F108))),"بيانات ناقصة",IF(F108&lt;'الإعدادات'!$B$4,"منتهي",IF(E108&gt;'الإعدادات'!$B$4,"لم يبدأ",IF(F108-'الإعدادات'!$B$4&lt;='الإعدادات'!$B$5,"ينتهي قريبًا","ساري")))))</f>
        <v/>
      </c>
      <c r="N108" s="19">
        <f>IF(N(D108)=0,"",ROUND(D108*12,2))</f>
        <v/>
      </c>
      <c r="O108" s="18">
        <f>IF(OR(M108="منتهي",M108="ينتهي قريبًا"),COUNTIFS($M$6:$M$205,"منتهي",$L$6:$L$205,"&lt;"&amp;L108)+COUNTIFS($M$6:$M$205,"ينتهي قريبًا",$L$6:$L$205,"&lt;"&amp;L108)+COUNTIFS($M$6:M108,"منتهي",$L$6:L108,L108)+COUNTIFS($M$6:M108,"ينتهي قريبًا",$L$6:L108,L108),"")</f>
        <v/>
      </c>
    </row>
    <row r="109">
      <c r="A109" s="5" t="n"/>
      <c r="B109" s="5" t="n"/>
      <c r="C109" s="16" t="n"/>
      <c r="D109" s="17" t="n"/>
      <c r="E109" s="13" t="n"/>
      <c r="F109" s="13" t="n"/>
      <c r="G109" s="5" t="n"/>
      <c r="H109" s="18">
        <f>IF(OR(A109&amp;""="",NOT(ISNUMBER(E109)),NOT(ISNUMBER(D109))),"",MAX(0,(YEAR(IF(ISNUMBER(F109),MIN('الإعدادات'!$B$4,F109),'الإعدادات'!$B$4))-YEAR(E109))*12+MONTH(IF(ISNUMBER(F109),MIN('الإعدادات'!$B$4,F109),'الإعدادات'!$B$4))-MONTH(E109)+IF(DAY(IF(ISNUMBER(F109),MIN('الإعدادات'!$B$4,F109),'الإعدادات'!$B$4))&gt;=DAY(E109),1,0)))</f>
        <v/>
      </c>
      <c r="I109" s="19">
        <f>IF(H109="","",ROUND(H109*D109,2))</f>
        <v/>
      </c>
      <c r="J109" s="19">
        <f>IF(A109&amp;""="","",SUMIFS('الدفعات'!$C$6:$C$1005,'الدفعات'!$B$6:$B$1005,A109&amp;""))</f>
        <v/>
      </c>
      <c r="K109" s="19">
        <f>IF(I109="","",ROUND(I109-J109,2))</f>
        <v/>
      </c>
      <c r="L109" s="18">
        <f>IF(OR(A109&amp;""="",NOT(ISNUMBER(F109))),"",F109-'الإعدادات'!$B$4)</f>
        <v/>
      </c>
      <c r="M109" s="6">
        <f>IF(A109&amp;""="","",IF(OR(NOT(ISNUMBER(E109)),NOT(ISNUMBER(F109))),"بيانات ناقصة",IF(F109&lt;'الإعدادات'!$B$4,"منتهي",IF(E109&gt;'الإعدادات'!$B$4,"لم يبدأ",IF(F109-'الإعدادات'!$B$4&lt;='الإعدادات'!$B$5,"ينتهي قريبًا","ساري")))))</f>
        <v/>
      </c>
      <c r="N109" s="19">
        <f>IF(N(D109)=0,"",ROUND(D109*12,2))</f>
        <v/>
      </c>
      <c r="O109" s="18">
        <f>IF(OR(M109="منتهي",M109="ينتهي قريبًا"),COUNTIFS($M$6:$M$205,"منتهي",$L$6:$L$205,"&lt;"&amp;L109)+COUNTIFS($M$6:$M$205,"ينتهي قريبًا",$L$6:$L$205,"&lt;"&amp;L109)+COUNTIFS($M$6:M109,"منتهي",$L$6:L109,L109)+COUNTIFS($M$6:M109,"ينتهي قريبًا",$L$6:L109,L109),"")</f>
        <v/>
      </c>
    </row>
    <row r="110">
      <c r="A110" s="5" t="n"/>
      <c r="B110" s="5" t="n"/>
      <c r="C110" s="16" t="n"/>
      <c r="D110" s="17" t="n"/>
      <c r="E110" s="13" t="n"/>
      <c r="F110" s="13" t="n"/>
      <c r="G110" s="5" t="n"/>
      <c r="H110" s="18">
        <f>IF(OR(A110&amp;""="",NOT(ISNUMBER(E110)),NOT(ISNUMBER(D110))),"",MAX(0,(YEAR(IF(ISNUMBER(F110),MIN('الإعدادات'!$B$4,F110),'الإعدادات'!$B$4))-YEAR(E110))*12+MONTH(IF(ISNUMBER(F110),MIN('الإعدادات'!$B$4,F110),'الإعدادات'!$B$4))-MONTH(E110)+IF(DAY(IF(ISNUMBER(F110),MIN('الإعدادات'!$B$4,F110),'الإعدادات'!$B$4))&gt;=DAY(E110),1,0)))</f>
        <v/>
      </c>
      <c r="I110" s="19">
        <f>IF(H110="","",ROUND(H110*D110,2))</f>
        <v/>
      </c>
      <c r="J110" s="19">
        <f>IF(A110&amp;""="","",SUMIFS('الدفعات'!$C$6:$C$1005,'الدفعات'!$B$6:$B$1005,A110&amp;""))</f>
        <v/>
      </c>
      <c r="K110" s="19">
        <f>IF(I110="","",ROUND(I110-J110,2))</f>
        <v/>
      </c>
      <c r="L110" s="18">
        <f>IF(OR(A110&amp;""="",NOT(ISNUMBER(F110))),"",F110-'الإعدادات'!$B$4)</f>
        <v/>
      </c>
      <c r="M110" s="6">
        <f>IF(A110&amp;""="","",IF(OR(NOT(ISNUMBER(E110)),NOT(ISNUMBER(F110))),"بيانات ناقصة",IF(F110&lt;'الإعدادات'!$B$4,"منتهي",IF(E110&gt;'الإعدادات'!$B$4,"لم يبدأ",IF(F110-'الإعدادات'!$B$4&lt;='الإعدادات'!$B$5,"ينتهي قريبًا","ساري")))))</f>
        <v/>
      </c>
      <c r="N110" s="19">
        <f>IF(N(D110)=0,"",ROUND(D110*12,2))</f>
        <v/>
      </c>
      <c r="O110" s="18">
        <f>IF(OR(M110="منتهي",M110="ينتهي قريبًا"),COUNTIFS($M$6:$M$205,"منتهي",$L$6:$L$205,"&lt;"&amp;L110)+COUNTIFS($M$6:$M$205,"ينتهي قريبًا",$L$6:$L$205,"&lt;"&amp;L110)+COUNTIFS($M$6:M110,"منتهي",$L$6:L110,L110)+COUNTIFS($M$6:M110,"ينتهي قريبًا",$L$6:L110,L110),"")</f>
        <v/>
      </c>
    </row>
    <row r="111">
      <c r="A111" s="5" t="n"/>
      <c r="B111" s="5" t="n"/>
      <c r="C111" s="16" t="n"/>
      <c r="D111" s="17" t="n"/>
      <c r="E111" s="13" t="n"/>
      <c r="F111" s="13" t="n"/>
      <c r="G111" s="5" t="n"/>
      <c r="H111" s="18">
        <f>IF(OR(A111&amp;""="",NOT(ISNUMBER(E111)),NOT(ISNUMBER(D111))),"",MAX(0,(YEAR(IF(ISNUMBER(F111),MIN('الإعدادات'!$B$4,F111),'الإعدادات'!$B$4))-YEAR(E111))*12+MONTH(IF(ISNUMBER(F111),MIN('الإعدادات'!$B$4,F111),'الإعدادات'!$B$4))-MONTH(E111)+IF(DAY(IF(ISNUMBER(F111),MIN('الإعدادات'!$B$4,F111),'الإعدادات'!$B$4))&gt;=DAY(E111),1,0)))</f>
        <v/>
      </c>
      <c r="I111" s="19">
        <f>IF(H111="","",ROUND(H111*D111,2))</f>
        <v/>
      </c>
      <c r="J111" s="19">
        <f>IF(A111&amp;""="","",SUMIFS('الدفعات'!$C$6:$C$1005,'الدفعات'!$B$6:$B$1005,A111&amp;""))</f>
        <v/>
      </c>
      <c r="K111" s="19">
        <f>IF(I111="","",ROUND(I111-J111,2))</f>
        <v/>
      </c>
      <c r="L111" s="18">
        <f>IF(OR(A111&amp;""="",NOT(ISNUMBER(F111))),"",F111-'الإعدادات'!$B$4)</f>
        <v/>
      </c>
      <c r="M111" s="6">
        <f>IF(A111&amp;""="","",IF(OR(NOT(ISNUMBER(E111)),NOT(ISNUMBER(F111))),"بيانات ناقصة",IF(F111&lt;'الإعدادات'!$B$4,"منتهي",IF(E111&gt;'الإعدادات'!$B$4,"لم يبدأ",IF(F111-'الإعدادات'!$B$4&lt;='الإعدادات'!$B$5,"ينتهي قريبًا","ساري")))))</f>
        <v/>
      </c>
      <c r="N111" s="19">
        <f>IF(N(D111)=0,"",ROUND(D111*12,2))</f>
        <v/>
      </c>
      <c r="O111" s="18">
        <f>IF(OR(M111="منتهي",M111="ينتهي قريبًا"),COUNTIFS($M$6:$M$205,"منتهي",$L$6:$L$205,"&lt;"&amp;L111)+COUNTIFS($M$6:$M$205,"ينتهي قريبًا",$L$6:$L$205,"&lt;"&amp;L111)+COUNTIFS($M$6:M111,"منتهي",$L$6:L111,L111)+COUNTIFS($M$6:M111,"ينتهي قريبًا",$L$6:L111,L111),"")</f>
        <v/>
      </c>
    </row>
    <row r="112">
      <c r="A112" s="5" t="n"/>
      <c r="B112" s="5" t="n"/>
      <c r="C112" s="16" t="n"/>
      <c r="D112" s="17" t="n"/>
      <c r="E112" s="13" t="n"/>
      <c r="F112" s="13" t="n"/>
      <c r="G112" s="5" t="n"/>
      <c r="H112" s="18">
        <f>IF(OR(A112&amp;""="",NOT(ISNUMBER(E112)),NOT(ISNUMBER(D112))),"",MAX(0,(YEAR(IF(ISNUMBER(F112),MIN('الإعدادات'!$B$4,F112),'الإعدادات'!$B$4))-YEAR(E112))*12+MONTH(IF(ISNUMBER(F112),MIN('الإعدادات'!$B$4,F112),'الإعدادات'!$B$4))-MONTH(E112)+IF(DAY(IF(ISNUMBER(F112),MIN('الإعدادات'!$B$4,F112),'الإعدادات'!$B$4))&gt;=DAY(E112),1,0)))</f>
        <v/>
      </c>
      <c r="I112" s="19">
        <f>IF(H112="","",ROUND(H112*D112,2))</f>
        <v/>
      </c>
      <c r="J112" s="19">
        <f>IF(A112&amp;""="","",SUMIFS('الدفعات'!$C$6:$C$1005,'الدفعات'!$B$6:$B$1005,A112&amp;""))</f>
        <v/>
      </c>
      <c r="K112" s="19">
        <f>IF(I112="","",ROUND(I112-J112,2))</f>
        <v/>
      </c>
      <c r="L112" s="18">
        <f>IF(OR(A112&amp;""="",NOT(ISNUMBER(F112))),"",F112-'الإعدادات'!$B$4)</f>
        <v/>
      </c>
      <c r="M112" s="6">
        <f>IF(A112&amp;""="","",IF(OR(NOT(ISNUMBER(E112)),NOT(ISNUMBER(F112))),"بيانات ناقصة",IF(F112&lt;'الإعدادات'!$B$4,"منتهي",IF(E112&gt;'الإعدادات'!$B$4,"لم يبدأ",IF(F112-'الإعدادات'!$B$4&lt;='الإعدادات'!$B$5,"ينتهي قريبًا","ساري")))))</f>
        <v/>
      </c>
      <c r="N112" s="19">
        <f>IF(N(D112)=0,"",ROUND(D112*12,2))</f>
        <v/>
      </c>
      <c r="O112" s="18">
        <f>IF(OR(M112="منتهي",M112="ينتهي قريبًا"),COUNTIFS($M$6:$M$205,"منتهي",$L$6:$L$205,"&lt;"&amp;L112)+COUNTIFS($M$6:$M$205,"ينتهي قريبًا",$L$6:$L$205,"&lt;"&amp;L112)+COUNTIFS($M$6:M112,"منتهي",$L$6:L112,L112)+COUNTIFS($M$6:M112,"ينتهي قريبًا",$L$6:L112,L112),"")</f>
        <v/>
      </c>
    </row>
    <row r="113">
      <c r="A113" s="5" t="n"/>
      <c r="B113" s="5" t="n"/>
      <c r="C113" s="16" t="n"/>
      <c r="D113" s="17" t="n"/>
      <c r="E113" s="13" t="n"/>
      <c r="F113" s="13" t="n"/>
      <c r="G113" s="5" t="n"/>
      <c r="H113" s="18">
        <f>IF(OR(A113&amp;""="",NOT(ISNUMBER(E113)),NOT(ISNUMBER(D113))),"",MAX(0,(YEAR(IF(ISNUMBER(F113),MIN('الإعدادات'!$B$4,F113),'الإعدادات'!$B$4))-YEAR(E113))*12+MONTH(IF(ISNUMBER(F113),MIN('الإعدادات'!$B$4,F113),'الإعدادات'!$B$4))-MONTH(E113)+IF(DAY(IF(ISNUMBER(F113),MIN('الإعدادات'!$B$4,F113),'الإعدادات'!$B$4))&gt;=DAY(E113),1,0)))</f>
        <v/>
      </c>
      <c r="I113" s="19">
        <f>IF(H113="","",ROUND(H113*D113,2))</f>
        <v/>
      </c>
      <c r="J113" s="19">
        <f>IF(A113&amp;""="","",SUMIFS('الدفعات'!$C$6:$C$1005,'الدفعات'!$B$6:$B$1005,A113&amp;""))</f>
        <v/>
      </c>
      <c r="K113" s="19">
        <f>IF(I113="","",ROUND(I113-J113,2))</f>
        <v/>
      </c>
      <c r="L113" s="18">
        <f>IF(OR(A113&amp;""="",NOT(ISNUMBER(F113))),"",F113-'الإعدادات'!$B$4)</f>
        <v/>
      </c>
      <c r="M113" s="6">
        <f>IF(A113&amp;""="","",IF(OR(NOT(ISNUMBER(E113)),NOT(ISNUMBER(F113))),"بيانات ناقصة",IF(F113&lt;'الإعدادات'!$B$4,"منتهي",IF(E113&gt;'الإعدادات'!$B$4,"لم يبدأ",IF(F113-'الإعدادات'!$B$4&lt;='الإعدادات'!$B$5,"ينتهي قريبًا","ساري")))))</f>
        <v/>
      </c>
      <c r="N113" s="19">
        <f>IF(N(D113)=0,"",ROUND(D113*12,2))</f>
        <v/>
      </c>
      <c r="O113" s="18">
        <f>IF(OR(M113="منتهي",M113="ينتهي قريبًا"),COUNTIFS($M$6:$M$205,"منتهي",$L$6:$L$205,"&lt;"&amp;L113)+COUNTIFS($M$6:$M$205,"ينتهي قريبًا",$L$6:$L$205,"&lt;"&amp;L113)+COUNTIFS($M$6:M113,"منتهي",$L$6:L113,L113)+COUNTIFS($M$6:M113,"ينتهي قريبًا",$L$6:L113,L113),"")</f>
        <v/>
      </c>
    </row>
    <row r="114">
      <c r="A114" s="5" t="n"/>
      <c r="B114" s="5" t="n"/>
      <c r="C114" s="16" t="n"/>
      <c r="D114" s="17" t="n"/>
      <c r="E114" s="13" t="n"/>
      <c r="F114" s="13" t="n"/>
      <c r="G114" s="5" t="n"/>
      <c r="H114" s="18">
        <f>IF(OR(A114&amp;""="",NOT(ISNUMBER(E114)),NOT(ISNUMBER(D114))),"",MAX(0,(YEAR(IF(ISNUMBER(F114),MIN('الإعدادات'!$B$4,F114),'الإعدادات'!$B$4))-YEAR(E114))*12+MONTH(IF(ISNUMBER(F114),MIN('الإعدادات'!$B$4,F114),'الإعدادات'!$B$4))-MONTH(E114)+IF(DAY(IF(ISNUMBER(F114),MIN('الإعدادات'!$B$4,F114),'الإعدادات'!$B$4))&gt;=DAY(E114),1,0)))</f>
        <v/>
      </c>
      <c r="I114" s="19">
        <f>IF(H114="","",ROUND(H114*D114,2))</f>
        <v/>
      </c>
      <c r="J114" s="19">
        <f>IF(A114&amp;""="","",SUMIFS('الدفعات'!$C$6:$C$1005,'الدفعات'!$B$6:$B$1005,A114&amp;""))</f>
        <v/>
      </c>
      <c r="K114" s="19">
        <f>IF(I114="","",ROUND(I114-J114,2))</f>
        <v/>
      </c>
      <c r="L114" s="18">
        <f>IF(OR(A114&amp;""="",NOT(ISNUMBER(F114))),"",F114-'الإعدادات'!$B$4)</f>
        <v/>
      </c>
      <c r="M114" s="6">
        <f>IF(A114&amp;""="","",IF(OR(NOT(ISNUMBER(E114)),NOT(ISNUMBER(F114))),"بيانات ناقصة",IF(F114&lt;'الإعدادات'!$B$4,"منتهي",IF(E114&gt;'الإعدادات'!$B$4,"لم يبدأ",IF(F114-'الإعدادات'!$B$4&lt;='الإعدادات'!$B$5,"ينتهي قريبًا","ساري")))))</f>
        <v/>
      </c>
      <c r="N114" s="19">
        <f>IF(N(D114)=0,"",ROUND(D114*12,2))</f>
        <v/>
      </c>
      <c r="O114" s="18">
        <f>IF(OR(M114="منتهي",M114="ينتهي قريبًا"),COUNTIFS($M$6:$M$205,"منتهي",$L$6:$L$205,"&lt;"&amp;L114)+COUNTIFS($M$6:$M$205,"ينتهي قريبًا",$L$6:$L$205,"&lt;"&amp;L114)+COUNTIFS($M$6:M114,"منتهي",$L$6:L114,L114)+COUNTIFS($M$6:M114,"ينتهي قريبًا",$L$6:L114,L114),"")</f>
        <v/>
      </c>
    </row>
    <row r="115">
      <c r="A115" s="5" t="n"/>
      <c r="B115" s="5" t="n"/>
      <c r="C115" s="16" t="n"/>
      <c r="D115" s="17" t="n"/>
      <c r="E115" s="13" t="n"/>
      <c r="F115" s="13" t="n"/>
      <c r="G115" s="5" t="n"/>
      <c r="H115" s="18">
        <f>IF(OR(A115&amp;""="",NOT(ISNUMBER(E115)),NOT(ISNUMBER(D115))),"",MAX(0,(YEAR(IF(ISNUMBER(F115),MIN('الإعدادات'!$B$4,F115),'الإعدادات'!$B$4))-YEAR(E115))*12+MONTH(IF(ISNUMBER(F115),MIN('الإعدادات'!$B$4,F115),'الإعدادات'!$B$4))-MONTH(E115)+IF(DAY(IF(ISNUMBER(F115),MIN('الإعدادات'!$B$4,F115),'الإعدادات'!$B$4))&gt;=DAY(E115),1,0)))</f>
        <v/>
      </c>
      <c r="I115" s="19">
        <f>IF(H115="","",ROUND(H115*D115,2))</f>
        <v/>
      </c>
      <c r="J115" s="19">
        <f>IF(A115&amp;""="","",SUMIFS('الدفعات'!$C$6:$C$1005,'الدفعات'!$B$6:$B$1005,A115&amp;""))</f>
        <v/>
      </c>
      <c r="K115" s="19">
        <f>IF(I115="","",ROUND(I115-J115,2))</f>
        <v/>
      </c>
      <c r="L115" s="18">
        <f>IF(OR(A115&amp;""="",NOT(ISNUMBER(F115))),"",F115-'الإعدادات'!$B$4)</f>
        <v/>
      </c>
      <c r="M115" s="6">
        <f>IF(A115&amp;""="","",IF(OR(NOT(ISNUMBER(E115)),NOT(ISNUMBER(F115))),"بيانات ناقصة",IF(F115&lt;'الإعدادات'!$B$4,"منتهي",IF(E115&gt;'الإعدادات'!$B$4,"لم يبدأ",IF(F115-'الإعدادات'!$B$4&lt;='الإعدادات'!$B$5,"ينتهي قريبًا","ساري")))))</f>
        <v/>
      </c>
      <c r="N115" s="19">
        <f>IF(N(D115)=0,"",ROUND(D115*12,2))</f>
        <v/>
      </c>
      <c r="O115" s="18">
        <f>IF(OR(M115="منتهي",M115="ينتهي قريبًا"),COUNTIFS($M$6:$M$205,"منتهي",$L$6:$L$205,"&lt;"&amp;L115)+COUNTIFS($M$6:$M$205,"ينتهي قريبًا",$L$6:$L$205,"&lt;"&amp;L115)+COUNTIFS($M$6:M115,"منتهي",$L$6:L115,L115)+COUNTIFS($M$6:M115,"ينتهي قريبًا",$L$6:L115,L115),"")</f>
        <v/>
      </c>
    </row>
    <row r="116">
      <c r="A116" s="5" t="n"/>
      <c r="B116" s="5" t="n"/>
      <c r="C116" s="16" t="n"/>
      <c r="D116" s="17" t="n"/>
      <c r="E116" s="13" t="n"/>
      <c r="F116" s="13" t="n"/>
      <c r="G116" s="5" t="n"/>
      <c r="H116" s="18">
        <f>IF(OR(A116&amp;""="",NOT(ISNUMBER(E116)),NOT(ISNUMBER(D116))),"",MAX(0,(YEAR(IF(ISNUMBER(F116),MIN('الإعدادات'!$B$4,F116),'الإعدادات'!$B$4))-YEAR(E116))*12+MONTH(IF(ISNUMBER(F116),MIN('الإعدادات'!$B$4,F116),'الإعدادات'!$B$4))-MONTH(E116)+IF(DAY(IF(ISNUMBER(F116),MIN('الإعدادات'!$B$4,F116),'الإعدادات'!$B$4))&gt;=DAY(E116),1,0)))</f>
        <v/>
      </c>
      <c r="I116" s="19">
        <f>IF(H116="","",ROUND(H116*D116,2))</f>
        <v/>
      </c>
      <c r="J116" s="19">
        <f>IF(A116&amp;""="","",SUMIFS('الدفعات'!$C$6:$C$1005,'الدفعات'!$B$6:$B$1005,A116&amp;""))</f>
        <v/>
      </c>
      <c r="K116" s="19">
        <f>IF(I116="","",ROUND(I116-J116,2))</f>
        <v/>
      </c>
      <c r="L116" s="18">
        <f>IF(OR(A116&amp;""="",NOT(ISNUMBER(F116))),"",F116-'الإعدادات'!$B$4)</f>
        <v/>
      </c>
      <c r="M116" s="6">
        <f>IF(A116&amp;""="","",IF(OR(NOT(ISNUMBER(E116)),NOT(ISNUMBER(F116))),"بيانات ناقصة",IF(F116&lt;'الإعدادات'!$B$4,"منتهي",IF(E116&gt;'الإعدادات'!$B$4,"لم يبدأ",IF(F116-'الإعدادات'!$B$4&lt;='الإعدادات'!$B$5,"ينتهي قريبًا","ساري")))))</f>
        <v/>
      </c>
      <c r="N116" s="19">
        <f>IF(N(D116)=0,"",ROUND(D116*12,2))</f>
        <v/>
      </c>
      <c r="O116" s="18">
        <f>IF(OR(M116="منتهي",M116="ينتهي قريبًا"),COUNTIFS($M$6:$M$205,"منتهي",$L$6:$L$205,"&lt;"&amp;L116)+COUNTIFS($M$6:$M$205,"ينتهي قريبًا",$L$6:$L$205,"&lt;"&amp;L116)+COUNTIFS($M$6:M116,"منتهي",$L$6:L116,L116)+COUNTIFS($M$6:M116,"ينتهي قريبًا",$L$6:L116,L116),"")</f>
        <v/>
      </c>
    </row>
    <row r="117">
      <c r="A117" s="5" t="n"/>
      <c r="B117" s="5" t="n"/>
      <c r="C117" s="16" t="n"/>
      <c r="D117" s="17" t="n"/>
      <c r="E117" s="13" t="n"/>
      <c r="F117" s="13" t="n"/>
      <c r="G117" s="5" t="n"/>
      <c r="H117" s="18">
        <f>IF(OR(A117&amp;""="",NOT(ISNUMBER(E117)),NOT(ISNUMBER(D117))),"",MAX(0,(YEAR(IF(ISNUMBER(F117),MIN('الإعدادات'!$B$4,F117),'الإعدادات'!$B$4))-YEAR(E117))*12+MONTH(IF(ISNUMBER(F117),MIN('الإعدادات'!$B$4,F117),'الإعدادات'!$B$4))-MONTH(E117)+IF(DAY(IF(ISNUMBER(F117),MIN('الإعدادات'!$B$4,F117),'الإعدادات'!$B$4))&gt;=DAY(E117),1,0)))</f>
        <v/>
      </c>
      <c r="I117" s="19">
        <f>IF(H117="","",ROUND(H117*D117,2))</f>
        <v/>
      </c>
      <c r="J117" s="19">
        <f>IF(A117&amp;""="","",SUMIFS('الدفعات'!$C$6:$C$1005,'الدفعات'!$B$6:$B$1005,A117&amp;""))</f>
        <v/>
      </c>
      <c r="K117" s="19">
        <f>IF(I117="","",ROUND(I117-J117,2))</f>
        <v/>
      </c>
      <c r="L117" s="18">
        <f>IF(OR(A117&amp;""="",NOT(ISNUMBER(F117))),"",F117-'الإعدادات'!$B$4)</f>
        <v/>
      </c>
      <c r="M117" s="6">
        <f>IF(A117&amp;""="","",IF(OR(NOT(ISNUMBER(E117)),NOT(ISNUMBER(F117))),"بيانات ناقصة",IF(F117&lt;'الإعدادات'!$B$4,"منتهي",IF(E117&gt;'الإعدادات'!$B$4,"لم يبدأ",IF(F117-'الإعدادات'!$B$4&lt;='الإعدادات'!$B$5,"ينتهي قريبًا","ساري")))))</f>
        <v/>
      </c>
      <c r="N117" s="19">
        <f>IF(N(D117)=0,"",ROUND(D117*12,2))</f>
        <v/>
      </c>
      <c r="O117" s="18">
        <f>IF(OR(M117="منتهي",M117="ينتهي قريبًا"),COUNTIFS($M$6:$M$205,"منتهي",$L$6:$L$205,"&lt;"&amp;L117)+COUNTIFS($M$6:$M$205,"ينتهي قريبًا",$L$6:$L$205,"&lt;"&amp;L117)+COUNTIFS($M$6:M117,"منتهي",$L$6:L117,L117)+COUNTIFS($M$6:M117,"ينتهي قريبًا",$L$6:L117,L117),"")</f>
        <v/>
      </c>
    </row>
    <row r="118">
      <c r="A118" s="5" t="n"/>
      <c r="B118" s="5" t="n"/>
      <c r="C118" s="16" t="n"/>
      <c r="D118" s="17" t="n"/>
      <c r="E118" s="13" t="n"/>
      <c r="F118" s="13" t="n"/>
      <c r="G118" s="5" t="n"/>
      <c r="H118" s="18">
        <f>IF(OR(A118&amp;""="",NOT(ISNUMBER(E118)),NOT(ISNUMBER(D118))),"",MAX(0,(YEAR(IF(ISNUMBER(F118),MIN('الإعدادات'!$B$4,F118),'الإعدادات'!$B$4))-YEAR(E118))*12+MONTH(IF(ISNUMBER(F118),MIN('الإعدادات'!$B$4,F118),'الإعدادات'!$B$4))-MONTH(E118)+IF(DAY(IF(ISNUMBER(F118),MIN('الإعدادات'!$B$4,F118),'الإعدادات'!$B$4))&gt;=DAY(E118),1,0)))</f>
        <v/>
      </c>
      <c r="I118" s="19">
        <f>IF(H118="","",ROUND(H118*D118,2))</f>
        <v/>
      </c>
      <c r="J118" s="19">
        <f>IF(A118&amp;""="","",SUMIFS('الدفعات'!$C$6:$C$1005,'الدفعات'!$B$6:$B$1005,A118&amp;""))</f>
        <v/>
      </c>
      <c r="K118" s="19">
        <f>IF(I118="","",ROUND(I118-J118,2))</f>
        <v/>
      </c>
      <c r="L118" s="18">
        <f>IF(OR(A118&amp;""="",NOT(ISNUMBER(F118))),"",F118-'الإعدادات'!$B$4)</f>
        <v/>
      </c>
      <c r="M118" s="6">
        <f>IF(A118&amp;""="","",IF(OR(NOT(ISNUMBER(E118)),NOT(ISNUMBER(F118))),"بيانات ناقصة",IF(F118&lt;'الإعدادات'!$B$4,"منتهي",IF(E118&gt;'الإعدادات'!$B$4,"لم يبدأ",IF(F118-'الإعدادات'!$B$4&lt;='الإعدادات'!$B$5,"ينتهي قريبًا","ساري")))))</f>
        <v/>
      </c>
      <c r="N118" s="19">
        <f>IF(N(D118)=0,"",ROUND(D118*12,2))</f>
        <v/>
      </c>
      <c r="O118" s="18">
        <f>IF(OR(M118="منتهي",M118="ينتهي قريبًا"),COUNTIFS($M$6:$M$205,"منتهي",$L$6:$L$205,"&lt;"&amp;L118)+COUNTIFS($M$6:$M$205,"ينتهي قريبًا",$L$6:$L$205,"&lt;"&amp;L118)+COUNTIFS($M$6:M118,"منتهي",$L$6:L118,L118)+COUNTIFS($M$6:M118,"ينتهي قريبًا",$L$6:L118,L118),"")</f>
        <v/>
      </c>
    </row>
    <row r="119">
      <c r="A119" s="5" t="n"/>
      <c r="B119" s="5" t="n"/>
      <c r="C119" s="16" t="n"/>
      <c r="D119" s="17" t="n"/>
      <c r="E119" s="13" t="n"/>
      <c r="F119" s="13" t="n"/>
      <c r="G119" s="5" t="n"/>
      <c r="H119" s="18">
        <f>IF(OR(A119&amp;""="",NOT(ISNUMBER(E119)),NOT(ISNUMBER(D119))),"",MAX(0,(YEAR(IF(ISNUMBER(F119),MIN('الإعدادات'!$B$4,F119),'الإعدادات'!$B$4))-YEAR(E119))*12+MONTH(IF(ISNUMBER(F119),MIN('الإعدادات'!$B$4,F119),'الإعدادات'!$B$4))-MONTH(E119)+IF(DAY(IF(ISNUMBER(F119),MIN('الإعدادات'!$B$4,F119),'الإعدادات'!$B$4))&gt;=DAY(E119),1,0)))</f>
        <v/>
      </c>
      <c r="I119" s="19">
        <f>IF(H119="","",ROUND(H119*D119,2))</f>
        <v/>
      </c>
      <c r="J119" s="19">
        <f>IF(A119&amp;""="","",SUMIFS('الدفعات'!$C$6:$C$1005,'الدفعات'!$B$6:$B$1005,A119&amp;""))</f>
        <v/>
      </c>
      <c r="K119" s="19">
        <f>IF(I119="","",ROUND(I119-J119,2))</f>
        <v/>
      </c>
      <c r="L119" s="18">
        <f>IF(OR(A119&amp;""="",NOT(ISNUMBER(F119))),"",F119-'الإعدادات'!$B$4)</f>
        <v/>
      </c>
      <c r="M119" s="6">
        <f>IF(A119&amp;""="","",IF(OR(NOT(ISNUMBER(E119)),NOT(ISNUMBER(F119))),"بيانات ناقصة",IF(F119&lt;'الإعدادات'!$B$4,"منتهي",IF(E119&gt;'الإعدادات'!$B$4,"لم يبدأ",IF(F119-'الإعدادات'!$B$4&lt;='الإعدادات'!$B$5,"ينتهي قريبًا","ساري")))))</f>
        <v/>
      </c>
      <c r="N119" s="19">
        <f>IF(N(D119)=0,"",ROUND(D119*12,2))</f>
        <v/>
      </c>
      <c r="O119" s="18">
        <f>IF(OR(M119="منتهي",M119="ينتهي قريبًا"),COUNTIFS($M$6:$M$205,"منتهي",$L$6:$L$205,"&lt;"&amp;L119)+COUNTIFS($M$6:$M$205,"ينتهي قريبًا",$L$6:$L$205,"&lt;"&amp;L119)+COUNTIFS($M$6:M119,"منتهي",$L$6:L119,L119)+COUNTIFS($M$6:M119,"ينتهي قريبًا",$L$6:L119,L119),"")</f>
        <v/>
      </c>
    </row>
    <row r="120">
      <c r="A120" s="5" t="n"/>
      <c r="B120" s="5" t="n"/>
      <c r="C120" s="16" t="n"/>
      <c r="D120" s="17" t="n"/>
      <c r="E120" s="13" t="n"/>
      <c r="F120" s="13" t="n"/>
      <c r="G120" s="5" t="n"/>
      <c r="H120" s="18">
        <f>IF(OR(A120&amp;""="",NOT(ISNUMBER(E120)),NOT(ISNUMBER(D120))),"",MAX(0,(YEAR(IF(ISNUMBER(F120),MIN('الإعدادات'!$B$4,F120),'الإعدادات'!$B$4))-YEAR(E120))*12+MONTH(IF(ISNUMBER(F120),MIN('الإعدادات'!$B$4,F120),'الإعدادات'!$B$4))-MONTH(E120)+IF(DAY(IF(ISNUMBER(F120),MIN('الإعدادات'!$B$4,F120),'الإعدادات'!$B$4))&gt;=DAY(E120),1,0)))</f>
        <v/>
      </c>
      <c r="I120" s="19">
        <f>IF(H120="","",ROUND(H120*D120,2))</f>
        <v/>
      </c>
      <c r="J120" s="19">
        <f>IF(A120&amp;""="","",SUMIFS('الدفعات'!$C$6:$C$1005,'الدفعات'!$B$6:$B$1005,A120&amp;""))</f>
        <v/>
      </c>
      <c r="K120" s="19">
        <f>IF(I120="","",ROUND(I120-J120,2))</f>
        <v/>
      </c>
      <c r="L120" s="18">
        <f>IF(OR(A120&amp;""="",NOT(ISNUMBER(F120))),"",F120-'الإعدادات'!$B$4)</f>
        <v/>
      </c>
      <c r="M120" s="6">
        <f>IF(A120&amp;""="","",IF(OR(NOT(ISNUMBER(E120)),NOT(ISNUMBER(F120))),"بيانات ناقصة",IF(F120&lt;'الإعدادات'!$B$4,"منتهي",IF(E120&gt;'الإعدادات'!$B$4,"لم يبدأ",IF(F120-'الإعدادات'!$B$4&lt;='الإعدادات'!$B$5,"ينتهي قريبًا","ساري")))))</f>
        <v/>
      </c>
      <c r="N120" s="19">
        <f>IF(N(D120)=0,"",ROUND(D120*12,2))</f>
        <v/>
      </c>
      <c r="O120" s="18">
        <f>IF(OR(M120="منتهي",M120="ينتهي قريبًا"),COUNTIFS($M$6:$M$205,"منتهي",$L$6:$L$205,"&lt;"&amp;L120)+COUNTIFS($M$6:$M$205,"ينتهي قريبًا",$L$6:$L$205,"&lt;"&amp;L120)+COUNTIFS($M$6:M120,"منتهي",$L$6:L120,L120)+COUNTIFS($M$6:M120,"ينتهي قريبًا",$L$6:L120,L120),"")</f>
        <v/>
      </c>
    </row>
    <row r="121">
      <c r="A121" s="5" t="n"/>
      <c r="B121" s="5" t="n"/>
      <c r="C121" s="16" t="n"/>
      <c r="D121" s="17" t="n"/>
      <c r="E121" s="13" t="n"/>
      <c r="F121" s="13" t="n"/>
      <c r="G121" s="5" t="n"/>
      <c r="H121" s="18">
        <f>IF(OR(A121&amp;""="",NOT(ISNUMBER(E121)),NOT(ISNUMBER(D121))),"",MAX(0,(YEAR(IF(ISNUMBER(F121),MIN('الإعدادات'!$B$4,F121),'الإعدادات'!$B$4))-YEAR(E121))*12+MONTH(IF(ISNUMBER(F121),MIN('الإعدادات'!$B$4,F121),'الإعدادات'!$B$4))-MONTH(E121)+IF(DAY(IF(ISNUMBER(F121),MIN('الإعدادات'!$B$4,F121),'الإعدادات'!$B$4))&gt;=DAY(E121),1,0)))</f>
        <v/>
      </c>
      <c r="I121" s="19">
        <f>IF(H121="","",ROUND(H121*D121,2))</f>
        <v/>
      </c>
      <c r="J121" s="19">
        <f>IF(A121&amp;""="","",SUMIFS('الدفعات'!$C$6:$C$1005,'الدفعات'!$B$6:$B$1005,A121&amp;""))</f>
        <v/>
      </c>
      <c r="K121" s="19">
        <f>IF(I121="","",ROUND(I121-J121,2))</f>
        <v/>
      </c>
      <c r="L121" s="18">
        <f>IF(OR(A121&amp;""="",NOT(ISNUMBER(F121))),"",F121-'الإعدادات'!$B$4)</f>
        <v/>
      </c>
      <c r="M121" s="6">
        <f>IF(A121&amp;""="","",IF(OR(NOT(ISNUMBER(E121)),NOT(ISNUMBER(F121))),"بيانات ناقصة",IF(F121&lt;'الإعدادات'!$B$4,"منتهي",IF(E121&gt;'الإعدادات'!$B$4,"لم يبدأ",IF(F121-'الإعدادات'!$B$4&lt;='الإعدادات'!$B$5,"ينتهي قريبًا","ساري")))))</f>
        <v/>
      </c>
      <c r="N121" s="19">
        <f>IF(N(D121)=0,"",ROUND(D121*12,2))</f>
        <v/>
      </c>
      <c r="O121" s="18">
        <f>IF(OR(M121="منتهي",M121="ينتهي قريبًا"),COUNTIFS($M$6:$M$205,"منتهي",$L$6:$L$205,"&lt;"&amp;L121)+COUNTIFS($M$6:$M$205,"ينتهي قريبًا",$L$6:$L$205,"&lt;"&amp;L121)+COUNTIFS($M$6:M121,"منتهي",$L$6:L121,L121)+COUNTIFS($M$6:M121,"ينتهي قريبًا",$L$6:L121,L121),"")</f>
        <v/>
      </c>
    </row>
    <row r="122">
      <c r="A122" s="5" t="n"/>
      <c r="B122" s="5" t="n"/>
      <c r="C122" s="16" t="n"/>
      <c r="D122" s="17" t="n"/>
      <c r="E122" s="13" t="n"/>
      <c r="F122" s="13" t="n"/>
      <c r="G122" s="5" t="n"/>
      <c r="H122" s="18">
        <f>IF(OR(A122&amp;""="",NOT(ISNUMBER(E122)),NOT(ISNUMBER(D122))),"",MAX(0,(YEAR(IF(ISNUMBER(F122),MIN('الإعدادات'!$B$4,F122),'الإعدادات'!$B$4))-YEAR(E122))*12+MONTH(IF(ISNUMBER(F122),MIN('الإعدادات'!$B$4,F122),'الإعدادات'!$B$4))-MONTH(E122)+IF(DAY(IF(ISNUMBER(F122),MIN('الإعدادات'!$B$4,F122),'الإعدادات'!$B$4))&gt;=DAY(E122),1,0)))</f>
        <v/>
      </c>
      <c r="I122" s="19">
        <f>IF(H122="","",ROUND(H122*D122,2))</f>
        <v/>
      </c>
      <c r="J122" s="19">
        <f>IF(A122&amp;""="","",SUMIFS('الدفعات'!$C$6:$C$1005,'الدفعات'!$B$6:$B$1005,A122&amp;""))</f>
        <v/>
      </c>
      <c r="K122" s="19">
        <f>IF(I122="","",ROUND(I122-J122,2))</f>
        <v/>
      </c>
      <c r="L122" s="18">
        <f>IF(OR(A122&amp;""="",NOT(ISNUMBER(F122))),"",F122-'الإعدادات'!$B$4)</f>
        <v/>
      </c>
      <c r="M122" s="6">
        <f>IF(A122&amp;""="","",IF(OR(NOT(ISNUMBER(E122)),NOT(ISNUMBER(F122))),"بيانات ناقصة",IF(F122&lt;'الإعدادات'!$B$4,"منتهي",IF(E122&gt;'الإعدادات'!$B$4,"لم يبدأ",IF(F122-'الإعدادات'!$B$4&lt;='الإعدادات'!$B$5,"ينتهي قريبًا","ساري")))))</f>
        <v/>
      </c>
      <c r="N122" s="19">
        <f>IF(N(D122)=0,"",ROUND(D122*12,2))</f>
        <v/>
      </c>
      <c r="O122" s="18">
        <f>IF(OR(M122="منتهي",M122="ينتهي قريبًا"),COUNTIFS($M$6:$M$205,"منتهي",$L$6:$L$205,"&lt;"&amp;L122)+COUNTIFS($M$6:$M$205,"ينتهي قريبًا",$L$6:$L$205,"&lt;"&amp;L122)+COUNTIFS($M$6:M122,"منتهي",$L$6:L122,L122)+COUNTIFS($M$6:M122,"ينتهي قريبًا",$L$6:L122,L122),"")</f>
        <v/>
      </c>
    </row>
    <row r="123">
      <c r="A123" s="5" t="n"/>
      <c r="B123" s="5" t="n"/>
      <c r="C123" s="16" t="n"/>
      <c r="D123" s="17" t="n"/>
      <c r="E123" s="13" t="n"/>
      <c r="F123" s="13" t="n"/>
      <c r="G123" s="5" t="n"/>
      <c r="H123" s="18">
        <f>IF(OR(A123&amp;""="",NOT(ISNUMBER(E123)),NOT(ISNUMBER(D123))),"",MAX(0,(YEAR(IF(ISNUMBER(F123),MIN('الإعدادات'!$B$4,F123),'الإعدادات'!$B$4))-YEAR(E123))*12+MONTH(IF(ISNUMBER(F123),MIN('الإعدادات'!$B$4,F123),'الإعدادات'!$B$4))-MONTH(E123)+IF(DAY(IF(ISNUMBER(F123),MIN('الإعدادات'!$B$4,F123),'الإعدادات'!$B$4))&gt;=DAY(E123),1,0)))</f>
        <v/>
      </c>
      <c r="I123" s="19">
        <f>IF(H123="","",ROUND(H123*D123,2))</f>
        <v/>
      </c>
      <c r="J123" s="19">
        <f>IF(A123&amp;""="","",SUMIFS('الدفعات'!$C$6:$C$1005,'الدفعات'!$B$6:$B$1005,A123&amp;""))</f>
        <v/>
      </c>
      <c r="K123" s="19">
        <f>IF(I123="","",ROUND(I123-J123,2))</f>
        <v/>
      </c>
      <c r="L123" s="18">
        <f>IF(OR(A123&amp;""="",NOT(ISNUMBER(F123))),"",F123-'الإعدادات'!$B$4)</f>
        <v/>
      </c>
      <c r="M123" s="6">
        <f>IF(A123&amp;""="","",IF(OR(NOT(ISNUMBER(E123)),NOT(ISNUMBER(F123))),"بيانات ناقصة",IF(F123&lt;'الإعدادات'!$B$4,"منتهي",IF(E123&gt;'الإعدادات'!$B$4,"لم يبدأ",IF(F123-'الإعدادات'!$B$4&lt;='الإعدادات'!$B$5,"ينتهي قريبًا","ساري")))))</f>
        <v/>
      </c>
      <c r="N123" s="19">
        <f>IF(N(D123)=0,"",ROUND(D123*12,2))</f>
        <v/>
      </c>
      <c r="O123" s="18">
        <f>IF(OR(M123="منتهي",M123="ينتهي قريبًا"),COUNTIFS($M$6:$M$205,"منتهي",$L$6:$L$205,"&lt;"&amp;L123)+COUNTIFS($M$6:$M$205,"ينتهي قريبًا",$L$6:$L$205,"&lt;"&amp;L123)+COUNTIFS($M$6:M123,"منتهي",$L$6:L123,L123)+COUNTIFS($M$6:M123,"ينتهي قريبًا",$L$6:L123,L123),"")</f>
        <v/>
      </c>
    </row>
    <row r="124">
      <c r="A124" s="5" t="n"/>
      <c r="B124" s="5" t="n"/>
      <c r="C124" s="16" t="n"/>
      <c r="D124" s="17" t="n"/>
      <c r="E124" s="13" t="n"/>
      <c r="F124" s="13" t="n"/>
      <c r="G124" s="5" t="n"/>
      <c r="H124" s="18">
        <f>IF(OR(A124&amp;""="",NOT(ISNUMBER(E124)),NOT(ISNUMBER(D124))),"",MAX(0,(YEAR(IF(ISNUMBER(F124),MIN('الإعدادات'!$B$4,F124),'الإعدادات'!$B$4))-YEAR(E124))*12+MONTH(IF(ISNUMBER(F124),MIN('الإعدادات'!$B$4,F124),'الإعدادات'!$B$4))-MONTH(E124)+IF(DAY(IF(ISNUMBER(F124),MIN('الإعدادات'!$B$4,F124),'الإعدادات'!$B$4))&gt;=DAY(E124),1,0)))</f>
        <v/>
      </c>
      <c r="I124" s="19">
        <f>IF(H124="","",ROUND(H124*D124,2))</f>
        <v/>
      </c>
      <c r="J124" s="19">
        <f>IF(A124&amp;""="","",SUMIFS('الدفعات'!$C$6:$C$1005,'الدفعات'!$B$6:$B$1005,A124&amp;""))</f>
        <v/>
      </c>
      <c r="K124" s="19">
        <f>IF(I124="","",ROUND(I124-J124,2))</f>
        <v/>
      </c>
      <c r="L124" s="18">
        <f>IF(OR(A124&amp;""="",NOT(ISNUMBER(F124))),"",F124-'الإعدادات'!$B$4)</f>
        <v/>
      </c>
      <c r="M124" s="6">
        <f>IF(A124&amp;""="","",IF(OR(NOT(ISNUMBER(E124)),NOT(ISNUMBER(F124))),"بيانات ناقصة",IF(F124&lt;'الإعدادات'!$B$4,"منتهي",IF(E124&gt;'الإعدادات'!$B$4,"لم يبدأ",IF(F124-'الإعدادات'!$B$4&lt;='الإعدادات'!$B$5,"ينتهي قريبًا","ساري")))))</f>
        <v/>
      </c>
      <c r="N124" s="19">
        <f>IF(N(D124)=0,"",ROUND(D124*12,2))</f>
        <v/>
      </c>
      <c r="O124" s="18">
        <f>IF(OR(M124="منتهي",M124="ينتهي قريبًا"),COUNTIFS($M$6:$M$205,"منتهي",$L$6:$L$205,"&lt;"&amp;L124)+COUNTIFS($M$6:$M$205,"ينتهي قريبًا",$L$6:$L$205,"&lt;"&amp;L124)+COUNTIFS($M$6:M124,"منتهي",$L$6:L124,L124)+COUNTIFS($M$6:M124,"ينتهي قريبًا",$L$6:L124,L124),"")</f>
        <v/>
      </c>
    </row>
    <row r="125">
      <c r="A125" s="5" t="n"/>
      <c r="B125" s="5" t="n"/>
      <c r="C125" s="16" t="n"/>
      <c r="D125" s="17" t="n"/>
      <c r="E125" s="13" t="n"/>
      <c r="F125" s="13" t="n"/>
      <c r="G125" s="5" t="n"/>
      <c r="H125" s="18">
        <f>IF(OR(A125&amp;""="",NOT(ISNUMBER(E125)),NOT(ISNUMBER(D125))),"",MAX(0,(YEAR(IF(ISNUMBER(F125),MIN('الإعدادات'!$B$4,F125),'الإعدادات'!$B$4))-YEAR(E125))*12+MONTH(IF(ISNUMBER(F125),MIN('الإعدادات'!$B$4,F125),'الإعدادات'!$B$4))-MONTH(E125)+IF(DAY(IF(ISNUMBER(F125),MIN('الإعدادات'!$B$4,F125),'الإعدادات'!$B$4))&gt;=DAY(E125),1,0)))</f>
        <v/>
      </c>
      <c r="I125" s="19">
        <f>IF(H125="","",ROUND(H125*D125,2))</f>
        <v/>
      </c>
      <c r="J125" s="19">
        <f>IF(A125&amp;""="","",SUMIFS('الدفعات'!$C$6:$C$1005,'الدفعات'!$B$6:$B$1005,A125&amp;""))</f>
        <v/>
      </c>
      <c r="K125" s="19">
        <f>IF(I125="","",ROUND(I125-J125,2))</f>
        <v/>
      </c>
      <c r="L125" s="18">
        <f>IF(OR(A125&amp;""="",NOT(ISNUMBER(F125))),"",F125-'الإعدادات'!$B$4)</f>
        <v/>
      </c>
      <c r="M125" s="6">
        <f>IF(A125&amp;""="","",IF(OR(NOT(ISNUMBER(E125)),NOT(ISNUMBER(F125))),"بيانات ناقصة",IF(F125&lt;'الإعدادات'!$B$4,"منتهي",IF(E125&gt;'الإعدادات'!$B$4,"لم يبدأ",IF(F125-'الإعدادات'!$B$4&lt;='الإعدادات'!$B$5,"ينتهي قريبًا","ساري")))))</f>
        <v/>
      </c>
      <c r="N125" s="19">
        <f>IF(N(D125)=0,"",ROUND(D125*12,2))</f>
        <v/>
      </c>
      <c r="O125" s="18">
        <f>IF(OR(M125="منتهي",M125="ينتهي قريبًا"),COUNTIFS($M$6:$M$205,"منتهي",$L$6:$L$205,"&lt;"&amp;L125)+COUNTIFS($M$6:$M$205,"ينتهي قريبًا",$L$6:$L$205,"&lt;"&amp;L125)+COUNTIFS($M$6:M125,"منتهي",$L$6:L125,L125)+COUNTIFS($M$6:M125,"ينتهي قريبًا",$L$6:L125,L125),"")</f>
        <v/>
      </c>
    </row>
    <row r="126">
      <c r="A126" s="5" t="n"/>
      <c r="B126" s="5" t="n"/>
      <c r="C126" s="16" t="n"/>
      <c r="D126" s="17" t="n"/>
      <c r="E126" s="13" t="n"/>
      <c r="F126" s="13" t="n"/>
      <c r="G126" s="5" t="n"/>
      <c r="H126" s="18">
        <f>IF(OR(A126&amp;""="",NOT(ISNUMBER(E126)),NOT(ISNUMBER(D126))),"",MAX(0,(YEAR(IF(ISNUMBER(F126),MIN('الإعدادات'!$B$4,F126),'الإعدادات'!$B$4))-YEAR(E126))*12+MONTH(IF(ISNUMBER(F126),MIN('الإعدادات'!$B$4,F126),'الإعدادات'!$B$4))-MONTH(E126)+IF(DAY(IF(ISNUMBER(F126),MIN('الإعدادات'!$B$4,F126),'الإعدادات'!$B$4))&gt;=DAY(E126),1,0)))</f>
        <v/>
      </c>
      <c r="I126" s="19">
        <f>IF(H126="","",ROUND(H126*D126,2))</f>
        <v/>
      </c>
      <c r="J126" s="19">
        <f>IF(A126&amp;""="","",SUMIFS('الدفعات'!$C$6:$C$1005,'الدفعات'!$B$6:$B$1005,A126&amp;""))</f>
        <v/>
      </c>
      <c r="K126" s="19">
        <f>IF(I126="","",ROUND(I126-J126,2))</f>
        <v/>
      </c>
      <c r="L126" s="18">
        <f>IF(OR(A126&amp;""="",NOT(ISNUMBER(F126))),"",F126-'الإعدادات'!$B$4)</f>
        <v/>
      </c>
      <c r="M126" s="6">
        <f>IF(A126&amp;""="","",IF(OR(NOT(ISNUMBER(E126)),NOT(ISNUMBER(F126))),"بيانات ناقصة",IF(F126&lt;'الإعدادات'!$B$4,"منتهي",IF(E126&gt;'الإعدادات'!$B$4,"لم يبدأ",IF(F126-'الإعدادات'!$B$4&lt;='الإعدادات'!$B$5,"ينتهي قريبًا","ساري")))))</f>
        <v/>
      </c>
      <c r="N126" s="19">
        <f>IF(N(D126)=0,"",ROUND(D126*12,2))</f>
        <v/>
      </c>
      <c r="O126" s="18">
        <f>IF(OR(M126="منتهي",M126="ينتهي قريبًا"),COUNTIFS($M$6:$M$205,"منتهي",$L$6:$L$205,"&lt;"&amp;L126)+COUNTIFS($M$6:$M$205,"ينتهي قريبًا",$L$6:$L$205,"&lt;"&amp;L126)+COUNTIFS($M$6:M126,"منتهي",$L$6:L126,L126)+COUNTIFS($M$6:M126,"ينتهي قريبًا",$L$6:L126,L126),"")</f>
        <v/>
      </c>
    </row>
    <row r="127">
      <c r="A127" s="5" t="n"/>
      <c r="B127" s="5" t="n"/>
      <c r="C127" s="16" t="n"/>
      <c r="D127" s="17" t="n"/>
      <c r="E127" s="13" t="n"/>
      <c r="F127" s="13" t="n"/>
      <c r="G127" s="5" t="n"/>
      <c r="H127" s="18">
        <f>IF(OR(A127&amp;""="",NOT(ISNUMBER(E127)),NOT(ISNUMBER(D127))),"",MAX(0,(YEAR(IF(ISNUMBER(F127),MIN('الإعدادات'!$B$4,F127),'الإعدادات'!$B$4))-YEAR(E127))*12+MONTH(IF(ISNUMBER(F127),MIN('الإعدادات'!$B$4,F127),'الإعدادات'!$B$4))-MONTH(E127)+IF(DAY(IF(ISNUMBER(F127),MIN('الإعدادات'!$B$4,F127),'الإعدادات'!$B$4))&gt;=DAY(E127),1,0)))</f>
        <v/>
      </c>
      <c r="I127" s="19">
        <f>IF(H127="","",ROUND(H127*D127,2))</f>
        <v/>
      </c>
      <c r="J127" s="19">
        <f>IF(A127&amp;""="","",SUMIFS('الدفعات'!$C$6:$C$1005,'الدفعات'!$B$6:$B$1005,A127&amp;""))</f>
        <v/>
      </c>
      <c r="K127" s="19">
        <f>IF(I127="","",ROUND(I127-J127,2))</f>
        <v/>
      </c>
      <c r="L127" s="18">
        <f>IF(OR(A127&amp;""="",NOT(ISNUMBER(F127))),"",F127-'الإعدادات'!$B$4)</f>
        <v/>
      </c>
      <c r="M127" s="6">
        <f>IF(A127&amp;""="","",IF(OR(NOT(ISNUMBER(E127)),NOT(ISNUMBER(F127))),"بيانات ناقصة",IF(F127&lt;'الإعدادات'!$B$4,"منتهي",IF(E127&gt;'الإعدادات'!$B$4,"لم يبدأ",IF(F127-'الإعدادات'!$B$4&lt;='الإعدادات'!$B$5,"ينتهي قريبًا","ساري")))))</f>
        <v/>
      </c>
      <c r="N127" s="19">
        <f>IF(N(D127)=0,"",ROUND(D127*12,2))</f>
        <v/>
      </c>
      <c r="O127" s="18">
        <f>IF(OR(M127="منتهي",M127="ينتهي قريبًا"),COUNTIFS($M$6:$M$205,"منتهي",$L$6:$L$205,"&lt;"&amp;L127)+COUNTIFS($M$6:$M$205,"ينتهي قريبًا",$L$6:$L$205,"&lt;"&amp;L127)+COUNTIFS($M$6:M127,"منتهي",$L$6:L127,L127)+COUNTIFS($M$6:M127,"ينتهي قريبًا",$L$6:L127,L127),"")</f>
        <v/>
      </c>
    </row>
    <row r="128">
      <c r="A128" s="5" t="n"/>
      <c r="B128" s="5" t="n"/>
      <c r="C128" s="16" t="n"/>
      <c r="D128" s="17" t="n"/>
      <c r="E128" s="13" t="n"/>
      <c r="F128" s="13" t="n"/>
      <c r="G128" s="5" t="n"/>
      <c r="H128" s="18">
        <f>IF(OR(A128&amp;""="",NOT(ISNUMBER(E128)),NOT(ISNUMBER(D128))),"",MAX(0,(YEAR(IF(ISNUMBER(F128),MIN('الإعدادات'!$B$4,F128),'الإعدادات'!$B$4))-YEAR(E128))*12+MONTH(IF(ISNUMBER(F128),MIN('الإعدادات'!$B$4,F128),'الإعدادات'!$B$4))-MONTH(E128)+IF(DAY(IF(ISNUMBER(F128),MIN('الإعدادات'!$B$4,F128),'الإعدادات'!$B$4))&gt;=DAY(E128),1,0)))</f>
        <v/>
      </c>
      <c r="I128" s="19">
        <f>IF(H128="","",ROUND(H128*D128,2))</f>
        <v/>
      </c>
      <c r="J128" s="19">
        <f>IF(A128&amp;""="","",SUMIFS('الدفعات'!$C$6:$C$1005,'الدفعات'!$B$6:$B$1005,A128&amp;""))</f>
        <v/>
      </c>
      <c r="K128" s="19">
        <f>IF(I128="","",ROUND(I128-J128,2))</f>
        <v/>
      </c>
      <c r="L128" s="18">
        <f>IF(OR(A128&amp;""="",NOT(ISNUMBER(F128))),"",F128-'الإعدادات'!$B$4)</f>
        <v/>
      </c>
      <c r="M128" s="6">
        <f>IF(A128&amp;""="","",IF(OR(NOT(ISNUMBER(E128)),NOT(ISNUMBER(F128))),"بيانات ناقصة",IF(F128&lt;'الإعدادات'!$B$4,"منتهي",IF(E128&gt;'الإعدادات'!$B$4,"لم يبدأ",IF(F128-'الإعدادات'!$B$4&lt;='الإعدادات'!$B$5,"ينتهي قريبًا","ساري")))))</f>
        <v/>
      </c>
      <c r="N128" s="19">
        <f>IF(N(D128)=0,"",ROUND(D128*12,2))</f>
        <v/>
      </c>
      <c r="O128" s="18">
        <f>IF(OR(M128="منتهي",M128="ينتهي قريبًا"),COUNTIFS($M$6:$M$205,"منتهي",$L$6:$L$205,"&lt;"&amp;L128)+COUNTIFS($M$6:$M$205,"ينتهي قريبًا",$L$6:$L$205,"&lt;"&amp;L128)+COUNTIFS($M$6:M128,"منتهي",$L$6:L128,L128)+COUNTIFS($M$6:M128,"ينتهي قريبًا",$L$6:L128,L128),"")</f>
        <v/>
      </c>
    </row>
    <row r="129">
      <c r="A129" s="5" t="n"/>
      <c r="B129" s="5" t="n"/>
      <c r="C129" s="16" t="n"/>
      <c r="D129" s="17" t="n"/>
      <c r="E129" s="13" t="n"/>
      <c r="F129" s="13" t="n"/>
      <c r="G129" s="5" t="n"/>
      <c r="H129" s="18">
        <f>IF(OR(A129&amp;""="",NOT(ISNUMBER(E129)),NOT(ISNUMBER(D129))),"",MAX(0,(YEAR(IF(ISNUMBER(F129),MIN('الإعدادات'!$B$4,F129),'الإعدادات'!$B$4))-YEAR(E129))*12+MONTH(IF(ISNUMBER(F129),MIN('الإعدادات'!$B$4,F129),'الإعدادات'!$B$4))-MONTH(E129)+IF(DAY(IF(ISNUMBER(F129),MIN('الإعدادات'!$B$4,F129),'الإعدادات'!$B$4))&gt;=DAY(E129),1,0)))</f>
        <v/>
      </c>
      <c r="I129" s="19">
        <f>IF(H129="","",ROUND(H129*D129,2))</f>
        <v/>
      </c>
      <c r="J129" s="19">
        <f>IF(A129&amp;""="","",SUMIFS('الدفعات'!$C$6:$C$1005,'الدفعات'!$B$6:$B$1005,A129&amp;""))</f>
        <v/>
      </c>
      <c r="K129" s="19">
        <f>IF(I129="","",ROUND(I129-J129,2))</f>
        <v/>
      </c>
      <c r="L129" s="18">
        <f>IF(OR(A129&amp;""="",NOT(ISNUMBER(F129))),"",F129-'الإعدادات'!$B$4)</f>
        <v/>
      </c>
      <c r="M129" s="6">
        <f>IF(A129&amp;""="","",IF(OR(NOT(ISNUMBER(E129)),NOT(ISNUMBER(F129))),"بيانات ناقصة",IF(F129&lt;'الإعدادات'!$B$4,"منتهي",IF(E129&gt;'الإعدادات'!$B$4,"لم يبدأ",IF(F129-'الإعدادات'!$B$4&lt;='الإعدادات'!$B$5,"ينتهي قريبًا","ساري")))))</f>
        <v/>
      </c>
      <c r="N129" s="19">
        <f>IF(N(D129)=0,"",ROUND(D129*12,2))</f>
        <v/>
      </c>
      <c r="O129" s="18">
        <f>IF(OR(M129="منتهي",M129="ينتهي قريبًا"),COUNTIFS($M$6:$M$205,"منتهي",$L$6:$L$205,"&lt;"&amp;L129)+COUNTIFS($M$6:$M$205,"ينتهي قريبًا",$L$6:$L$205,"&lt;"&amp;L129)+COUNTIFS($M$6:M129,"منتهي",$L$6:L129,L129)+COUNTIFS($M$6:M129,"ينتهي قريبًا",$L$6:L129,L129),"")</f>
        <v/>
      </c>
    </row>
    <row r="130">
      <c r="A130" s="5" t="n"/>
      <c r="B130" s="5" t="n"/>
      <c r="C130" s="16" t="n"/>
      <c r="D130" s="17" t="n"/>
      <c r="E130" s="13" t="n"/>
      <c r="F130" s="13" t="n"/>
      <c r="G130" s="5" t="n"/>
      <c r="H130" s="18">
        <f>IF(OR(A130&amp;""="",NOT(ISNUMBER(E130)),NOT(ISNUMBER(D130))),"",MAX(0,(YEAR(IF(ISNUMBER(F130),MIN('الإعدادات'!$B$4,F130),'الإعدادات'!$B$4))-YEAR(E130))*12+MONTH(IF(ISNUMBER(F130),MIN('الإعدادات'!$B$4,F130),'الإعدادات'!$B$4))-MONTH(E130)+IF(DAY(IF(ISNUMBER(F130),MIN('الإعدادات'!$B$4,F130),'الإعدادات'!$B$4))&gt;=DAY(E130),1,0)))</f>
        <v/>
      </c>
      <c r="I130" s="19">
        <f>IF(H130="","",ROUND(H130*D130,2))</f>
        <v/>
      </c>
      <c r="J130" s="19">
        <f>IF(A130&amp;""="","",SUMIFS('الدفعات'!$C$6:$C$1005,'الدفعات'!$B$6:$B$1005,A130&amp;""))</f>
        <v/>
      </c>
      <c r="K130" s="19">
        <f>IF(I130="","",ROUND(I130-J130,2))</f>
        <v/>
      </c>
      <c r="L130" s="18">
        <f>IF(OR(A130&amp;""="",NOT(ISNUMBER(F130))),"",F130-'الإعدادات'!$B$4)</f>
        <v/>
      </c>
      <c r="M130" s="6">
        <f>IF(A130&amp;""="","",IF(OR(NOT(ISNUMBER(E130)),NOT(ISNUMBER(F130))),"بيانات ناقصة",IF(F130&lt;'الإعدادات'!$B$4,"منتهي",IF(E130&gt;'الإعدادات'!$B$4,"لم يبدأ",IF(F130-'الإعدادات'!$B$4&lt;='الإعدادات'!$B$5,"ينتهي قريبًا","ساري")))))</f>
        <v/>
      </c>
      <c r="N130" s="19">
        <f>IF(N(D130)=0,"",ROUND(D130*12,2))</f>
        <v/>
      </c>
      <c r="O130" s="18">
        <f>IF(OR(M130="منتهي",M130="ينتهي قريبًا"),COUNTIFS($M$6:$M$205,"منتهي",$L$6:$L$205,"&lt;"&amp;L130)+COUNTIFS($M$6:$M$205,"ينتهي قريبًا",$L$6:$L$205,"&lt;"&amp;L130)+COUNTIFS($M$6:M130,"منتهي",$L$6:L130,L130)+COUNTIFS($M$6:M130,"ينتهي قريبًا",$L$6:L130,L130),"")</f>
        <v/>
      </c>
    </row>
    <row r="131">
      <c r="A131" s="5" t="n"/>
      <c r="B131" s="5" t="n"/>
      <c r="C131" s="16" t="n"/>
      <c r="D131" s="17" t="n"/>
      <c r="E131" s="13" t="n"/>
      <c r="F131" s="13" t="n"/>
      <c r="G131" s="5" t="n"/>
      <c r="H131" s="18">
        <f>IF(OR(A131&amp;""="",NOT(ISNUMBER(E131)),NOT(ISNUMBER(D131))),"",MAX(0,(YEAR(IF(ISNUMBER(F131),MIN('الإعدادات'!$B$4,F131),'الإعدادات'!$B$4))-YEAR(E131))*12+MONTH(IF(ISNUMBER(F131),MIN('الإعدادات'!$B$4,F131),'الإعدادات'!$B$4))-MONTH(E131)+IF(DAY(IF(ISNUMBER(F131),MIN('الإعدادات'!$B$4,F131),'الإعدادات'!$B$4))&gt;=DAY(E131),1,0)))</f>
        <v/>
      </c>
      <c r="I131" s="19">
        <f>IF(H131="","",ROUND(H131*D131,2))</f>
        <v/>
      </c>
      <c r="J131" s="19">
        <f>IF(A131&amp;""="","",SUMIFS('الدفعات'!$C$6:$C$1005,'الدفعات'!$B$6:$B$1005,A131&amp;""))</f>
        <v/>
      </c>
      <c r="K131" s="19">
        <f>IF(I131="","",ROUND(I131-J131,2))</f>
        <v/>
      </c>
      <c r="L131" s="18">
        <f>IF(OR(A131&amp;""="",NOT(ISNUMBER(F131))),"",F131-'الإعدادات'!$B$4)</f>
        <v/>
      </c>
      <c r="M131" s="6">
        <f>IF(A131&amp;""="","",IF(OR(NOT(ISNUMBER(E131)),NOT(ISNUMBER(F131))),"بيانات ناقصة",IF(F131&lt;'الإعدادات'!$B$4,"منتهي",IF(E131&gt;'الإعدادات'!$B$4,"لم يبدأ",IF(F131-'الإعدادات'!$B$4&lt;='الإعدادات'!$B$5,"ينتهي قريبًا","ساري")))))</f>
        <v/>
      </c>
      <c r="N131" s="19">
        <f>IF(N(D131)=0,"",ROUND(D131*12,2))</f>
        <v/>
      </c>
      <c r="O131" s="18">
        <f>IF(OR(M131="منتهي",M131="ينتهي قريبًا"),COUNTIFS($M$6:$M$205,"منتهي",$L$6:$L$205,"&lt;"&amp;L131)+COUNTIFS($M$6:$M$205,"ينتهي قريبًا",$L$6:$L$205,"&lt;"&amp;L131)+COUNTIFS($M$6:M131,"منتهي",$L$6:L131,L131)+COUNTIFS($M$6:M131,"ينتهي قريبًا",$L$6:L131,L131),"")</f>
        <v/>
      </c>
    </row>
    <row r="132">
      <c r="A132" s="5" t="n"/>
      <c r="B132" s="5" t="n"/>
      <c r="C132" s="16" t="n"/>
      <c r="D132" s="17" t="n"/>
      <c r="E132" s="13" t="n"/>
      <c r="F132" s="13" t="n"/>
      <c r="G132" s="5" t="n"/>
      <c r="H132" s="18">
        <f>IF(OR(A132&amp;""="",NOT(ISNUMBER(E132)),NOT(ISNUMBER(D132))),"",MAX(0,(YEAR(IF(ISNUMBER(F132),MIN('الإعدادات'!$B$4,F132),'الإعدادات'!$B$4))-YEAR(E132))*12+MONTH(IF(ISNUMBER(F132),MIN('الإعدادات'!$B$4,F132),'الإعدادات'!$B$4))-MONTH(E132)+IF(DAY(IF(ISNUMBER(F132),MIN('الإعدادات'!$B$4,F132),'الإعدادات'!$B$4))&gt;=DAY(E132),1,0)))</f>
        <v/>
      </c>
      <c r="I132" s="19">
        <f>IF(H132="","",ROUND(H132*D132,2))</f>
        <v/>
      </c>
      <c r="J132" s="19">
        <f>IF(A132&amp;""="","",SUMIFS('الدفعات'!$C$6:$C$1005,'الدفعات'!$B$6:$B$1005,A132&amp;""))</f>
        <v/>
      </c>
      <c r="K132" s="19">
        <f>IF(I132="","",ROUND(I132-J132,2))</f>
        <v/>
      </c>
      <c r="L132" s="18">
        <f>IF(OR(A132&amp;""="",NOT(ISNUMBER(F132))),"",F132-'الإعدادات'!$B$4)</f>
        <v/>
      </c>
      <c r="M132" s="6">
        <f>IF(A132&amp;""="","",IF(OR(NOT(ISNUMBER(E132)),NOT(ISNUMBER(F132))),"بيانات ناقصة",IF(F132&lt;'الإعدادات'!$B$4,"منتهي",IF(E132&gt;'الإعدادات'!$B$4,"لم يبدأ",IF(F132-'الإعدادات'!$B$4&lt;='الإعدادات'!$B$5,"ينتهي قريبًا","ساري")))))</f>
        <v/>
      </c>
      <c r="N132" s="19">
        <f>IF(N(D132)=0,"",ROUND(D132*12,2))</f>
        <v/>
      </c>
      <c r="O132" s="18">
        <f>IF(OR(M132="منتهي",M132="ينتهي قريبًا"),COUNTIFS($M$6:$M$205,"منتهي",$L$6:$L$205,"&lt;"&amp;L132)+COUNTIFS($M$6:$M$205,"ينتهي قريبًا",$L$6:$L$205,"&lt;"&amp;L132)+COUNTIFS($M$6:M132,"منتهي",$L$6:L132,L132)+COUNTIFS($M$6:M132,"ينتهي قريبًا",$L$6:L132,L132),"")</f>
        <v/>
      </c>
    </row>
    <row r="133">
      <c r="A133" s="5" t="n"/>
      <c r="B133" s="5" t="n"/>
      <c r="C133" s="16" t="n"/>
      <c r="D133" s="17" t="n"/>
      <c r="E133" s="13" t="n"/>
      <c r="F133" s="13" t="n"/>
      <c r="G133" s="5" t="n"/>
      <c r="H133" s="18">
        <f>IF(OR(A133&amp;""="",NOT(ISNUMBER(E133)),NOT(ISNUMBER(D133))),"",MAX(0,(YEAR(IF(ISNUMBER(F133),MIN('الإعدادات'!$B$4,F133),'الإعدادات'!$B$4))-YEAR(E133))*12+MONTH(IF(ISNUMBER(F133),MIN('الإعدادات'!$B$4,F133),'الإعدادات'!$B$4))-MONTH(E133)+IF(DAY(IF(ISNUMBER(F133),MIN('الإعدادات'!$B$4,F133),'الإعدادات'!$B$4))&gt;=DAY(E133),1,0)))</f>
        <v/>
      </c>
      <c r="I133" s="19">
        <f>IF(H133="","",ROUND(H133*D133,2))</f>
        <v/>
      </c>
      <c r="J133" s="19">
        <f>IF(A133&amp;""="","",SUMIFS('الدفعات'!$C$6:$C$1005,'الدفعات'!$B$6:$B$1005,A133&amp;""))</f>
        <v/>
      </c>
      <c r="K133" s="19">
        <f>IF(I133="","",ROUND(I133-J133,2))</f>
        <v/>
      </c>
      <c r="L133" s="18">
        <f>IF(OR(A133&amp;""="",NOT(ISNUMBER(F133))),"",F133-'الإعدادات'!$B$4)</f>
        <v/>
      </c>
      <c r="M133" s="6">
        <f>IF(A133&amp;""="","",IF(OR(NOT(ISNUMBER(E133)),NOT(ISNUMBER(F133))),"بيانات ناقصة",IF(F133&lt;'الإعدادات'!$B$4,"منتهي",IF(E133&gt;'الإعدادات'!$B$4,"لم يبدأ",IF(F133-'الإعدادات'!$B$4&lt;='الإعدادات'!$B$5,"ينتهي قريبًا","ساري")))))</f>
        <v/>
      </c>
      <c r="N133" s="19">
        <f>IF(N(D133)=0,"",ROUND(D133*12,2))</f>
        <v/>
      </c>
      <c r="O133" s="18">
        <f>IF(OR(M133="منتهي",M133="ينتهي قريبًا"),COUNTIFS($M$6:$M$205,"منتهي",$L$6:$L$205,"&lt;"&amp;L133)+COUNTIFS($M$6:$M$205,"ينتهي قريبًا",$L$6:$L$205,"&lt;"&amp;L133)+COUNTIFS($M$6:M133,"منتهي",$L$6:L133,L133)+COUNTIFS($M$6:M133,"ينتهي قريبًا",$L$6:L133,L133),"")</f>
        <v/>
      </c>
    </row>
    <row r="134">
      <c r="A134" s="5" t="n"/>
      <c r="B134" s="5" t="n"/>
      <c r="C134" s="16" t="n"/>
      <c r="D134" s="17" t="n"/>
      <c r="E134" s="13" t="n"/>
      <c r="F134" s="13" t="n"/>
      <c r="G134" s="5" t="n"/>
      <c r="H134" s="18">
        <f>IF(OR(A134&amp;""="",NOT(ISNUMBER(E134)),NOT(ISNUMBER(D134))),"",MAX(0,(YEAR(IF(ISNUMBER(F134),MIN('الإعدادات'!$B$4,F134),'الإعدادات'!$B$4))-YEAR(E134))*12+MONTH(IF(ISNUMBER(F134),MIN('الإعدادات'!$B$4,F134),'الإعدادات'!$B$4))-MONTH(E134)+IF(DAY(IF(ISNUMBER(F134),MIN('الإعدادات'!$B$4,F134),'الإعدادات'!$B$4))&gt;=DAY(E134),1,0)))</f>
        <v/>
      </c>
      <c r="I134" s="19">
        <f>IF(H134="","",ROUND(H134*D134,2))</f>
        <v/>
      </c>
      <c r="J134" s="19">
        <f>IF(A134&amp;""="","",SUMIFS('الدفعات'!$C$6:$C$1005,'الدفعات'!$B$6:$B$1005,A134&amp;""))</f>
        <v/>
      </c>
      <c r="K134" s="19">
        <f>IF(I134="","",ROUND(I134-J134,2))</f>
        <v/>
      </c>
      <c r="L134" s="18">
        <f>IF(OR(A134&amp;""="",NOT(ISNUMBER(F134))),"",F134-'الإعدادات'!$B$4)</f>
        <v/>
      </c>
      <c r="M134" s="6">
        <f>IF(A134&amp;""="","",IF(OR(NOT(ISNUMBER(E134)),NOT(ISNUMBER(F134))),"بيانات ناقصة",IF(F134&lt;'الإعدادات'!$B$4,"منتهي",IF(E134&gt;'الإعدادات'!$B$4,"لم يبدأ",IF(F134-'الإعدادات'!$B$4&lt;='الإعدادات'!$B$5,"ينتهي قريبًا","ساري")))))</f>
        <v/>
      </c>
      <c r="N134" s="19">
        <f>IF(N(D134)=0,"",ROUND(D134*12,2))</f>
        <v/>
      </c>
      <c r="O134" s="18">
        <f>IF(OR(M134="منتهي",M134="ينتهي قريبًا"),COUNTIFS($M$6:$M$205,"منتهي",$L$6:$L$205,"&lt;"&amp;L134)+COUNTIFS($M$6:$M$205,"ينتهي قريبًا",$L$6:$L$205,"&lt;"&amp;L134)+COUNTIFS($M$6:M134,"منتهي",$L$6:L134,L134)+COUNTIFS($M$6:M134,"ينتهي قريبًا",$L$6:L134,L134),"")</f>
        <v/>
      </c>
    </row>
    <row r="135">
      <c r="A135" s="5" t="n"/>
      <c r="B135" s="5" t="n"/>
      <c r="C135" s="16" t="n"/>
      <c r="D135" s="17" t="n"/>
      <c r="E135" s="13" t="n"/>
      <c r="F135" s="13" t="n"/>
      <c r="G135" s="5" t="n"/>
      <c r="H135" s="18">
        <f>IF(OR(A135&amp;""="",NOT(ISNUMBER(E135)),NOT(ISNUMBER(D135))),"",MAX(0,(YEAR(IF(ISNUMBER(F135),MIN('الإعدادات'!$B$4,F135),'الإعدادات'!$B$4))-YEAR(E135))*12+MONTH(IF(ISNUMBER(F135),MIN('الإعدادات'!$B$4,F135),'الإعدادات'!$B$4))-MONTH(E135)+IF(DAY(IF(ISNUMBER(F135),MIN('الإعدادات'!$B$4,F135),'الإعدادات'!$B$4))&gt;=DAY(E135),1,0)))</f>
        <v/>
      </c>
      <c r="I135" s="19">
        <f>IF(H135="","",ROUND(H135*D135,2))</f>
        <v/>
      </c>
      <c r="J135" s="19">
        <f>IF(A135&amp;""="","",SUMIFS('الدفعات'!$C$6:$C$1005,'الدفعات'!$B$6:$B$1005,A135&amp;""))</f>
        <v/>
      </c>
      <c r="K135" s="19">
        <f>IF(I135="","",ROUND(I135-J135,2))</f>
        <v/>
      </c>
      <c r="L135" s="18">
        <f>IF(OR(A135&amp;""="",NOT(ISNUMBER(F135))),"",F135-'الإعدادات'!$B$4)</f>
        <v/>
      </c>
      <c r="M135" s="6">
        <f>IF(A135&amp;""="","",IF(OR(NOT(ISNUMBER(E135)),NOT(ISNUMBER(F135))),"بيانات ناقصة",IF(F135&lt;'الإعدادات'!$B$4,"منتهي",IF(E135&gt;'الإعدادات'!$B$4,"لم يبدأ",IF(F135-'الإعدادات'!$B$4&lt;='الإعدادات'!$B$5,"ينتهي قريبًا","ساري")))))</f>
        <v/>
      </c>
      <c r="N135" s="19">
        <f>IF(N(D135)=0,"",ROUND(D135*12,2))</f>
        <v/>
      </c>
      <c r="O135" s="18">
        <f>IF(OR(M135="منتهي",M135="ينتهي قريبًا"),COUNTIFS($M$6:$M$205,"منتهي",$L$6:$L$205,"&lt;"&amp;L135)+COUNTIFS($M$6:$M$205,"ينتهي قريبًا",$L$6:$L$205,"&lt;"&amp;L135)+COUNTIFS($M$6:M135,"منتهي",$L$6:L135,L135)+COUNTIFS($M$6:M135,"ينتهي قريبًا",$L$6:L135,L135),"")</f>
        <v/>
      </c>
    </row>
    <row r="136">
      <c r="A136" s="5" t="n"/>
      <c r="B136" s="5" t="n"/>
      <c r="C136" s="16" t="n"/>
      <c r="D136" s="17" t="n"/>
      <c r="E136" s="13" t="n"/>
      <c r="F136" s="13" t="n"/>
      <c r="G136" s="5" t="n"/>
      <c r="H136" s="18">
        <f>IF(OR(A136&amp;""="",NOT(ISNUMBER(E136)),NOT(ISNUMBER(D136))),"",MAX(0,(YEAR(IF(ISNUMBER(F136),MIN('الإعدادات'!$B$4,F136),'الإعدادات'!$B$4))-YEAR(E136))*12+MONTH(IF(ISNUMBER(F136),MIN('الإعدادات'!$B$4,F136),'الإعدادات'!$B$4))-MONTH(E136)+IF(DAY(IF(ISNUMBER(F136),MIN('الإعدادات'!$B$4,F136),'الإعدادات'!$B$4))&gt;=DAY(E136),1,0)))</f>
        <v/>
      </c>
      <c r="I136" s="19">
        <f>IF(H136="","",ROUND(H136*D136,2))</f>
        <v/>
      </c>
      <c r="J136" s="19">
        <f>IF(A136&amp;""="","",SUMIFS('الدفعات'!$C$6:$C$1005,'الدفعات'!$B$6:$B$1005,A136&amp;""))</f>
        <v/>
      </c>
      <c r="K136" s="19">
        <f>IF(I136="","",ROUND(I136-J136,2))</f>
        <v/>
      </c>
      <c r="L136" s="18">
        <f>IF(OR(A136&amp;""="",NOT(ISNUMBER(F136))),"",F136-'الإعدادات'!$B$4)</f>
        <v/>
      </c>
      <c r="M136" s="6">
        <f>IF(A136&amp;""="","",IF(OR(NOT(ISNUMBER(E136)),NOT(ISNUMBER(F136))),"بيانات ناقصة",IF(F136&lt;'الإعدادات'!$B$4,"منتهي",IF(E136&gt;'الإعدادات'!$B$4,"لم يبدأ",IF(F136-'الإعدادات'!$B$4&lt;='الإعدادات'!$B$5,"ينتهي قريبًا","ساري")))))</f>
        <v/>
      </c>
      <c r="N136" s="19">
        <f>IF(N(D136)=0,"",ROUND(D136*12,2))</f>
        <v/>
      </c>
      <c r="O136" s="18">
        <f>IF(OR(M136="منتهي",M136="ينتهي قريبًا"),COUNTIFS($M$6:$M$205,"منتهي",$L$6:$L$205,"&lt;"&amp;L136)+COUNTIFS($M$6:$M$205,"ينتهي قريبًا",$L$6:$L$205,"&lt;"&amp;L136)+COUNTIFS($M$6:M136,"منتهي",$L$6:L136,L136)+COUNTIFS($M$6:M136,"ينتهي قريبًا",$L$6:L136,L136),"")</f>
        <v/>
      </c>
    </row>
    <row r="137">
      <c r="A137" s="5" t="n"/>
      <c r="B137" s="5" t="n"/>
      <c r="C137" s="16" t="n"/>
      <c r="D137" s="17" t="n"/>
      <c r="E137" s="13" t="n"/>
      <c r="F137" s="13" t="n"/>
      <c r="G137" s="5" t="n"/>
      <c r="H137" s="18">
        <f>IF(OR(A137&amp;""="",NOT(ISNUMBER(E137)),NOT(ISNUMBER(D137))),"",MAX(0,(YEAR(IF(ISNUMBER(F137),MIN('الإعدادات'!$B$4,F137),'الإعدادات'!$B$4))-YEAR(E137))*12+MONTH(IF(ISNUMBER(F137),MIN('الإعدادات'!$B$4,F137),'الإعدادات'!$B$4))-MONTH(E137)+IF(DAY(IF(ISNUMBER(F137),MIN('الإعدادات'!$B$4,F137),'الإعدادات'!$B$4))&gt;=DAY(E137),1,0)))</f>
        <v/>
      </c>
      <c r="I137" s="19">
        <f>IF(H137="","",ROUND(H137*D137,2))</f>
        <v/>
      </c>
      <c r="J137" s="19">
        <f>IF(A137&amp;""="","",SUMIFS('الدفعات'!$C$6:$C$1005,'الدفعات'!$B$6:$B$1005,A137&amp;""))</f>
        <v/>
      </c>
      <c r="K137" s="19">
        <f>IF(I137="","",ROUND(I137-J137,2))</f>
        <v/>
      </c>
      <c r="L137" s="18">
        <f>IF(OR(A137&amp;""="",NOT(ISNUMBER(F137))),"",F137-'الإعدادات'!$B$4)</f>
        <v/>
      </c>
      <c r="M137" s="6">
        <f>IF(A137&amp;""="","",IF(OR(NOT(ISNUMBER(E137)),NOT(ISNUMBER(F137))),"بيانات ناقصة",IF(F137&lt;'الإعدادات'!$B$4,"منتهي",IF(E137&gt;'الإعدادات'!$B$4,"لم يبدأ",IF(F137-'الإعدادات'!$B$4&lt;='الإعدادات'!$B$5,"ينتهي قريبًا","ساري")))))</f>
        <v/>
      </c>
      <c r="N137" s="19">
        <f>IF(N(D137)=0,"",ROUND(D137*12,2))</f>
        <v/>
      </c>
      <c r="O137" s="18">
        <f>IF(OR(M137="منتهي",M137="ينتهي قريبًا"),COUNTIFS($M$6:$M$205,"منتهي",$L$6:$L$205,"&lt;"&amp;L137)+COUNTIFS($M$6:$M$205,"ينتهي قريبًا",$L$6:$L$205,"&lt;"&amp;L137)+COUNTIFS($M$6:M137,"منتهي",$L$6:L137,L137)+COUNTIFS($M$6:M137,"ينتهي قريبًا",$L$6:L137,L137),"")</f>
        <v/>
      </c>
    </row>
    <row r="138">
      <c r="A138" s="5" t="n"/>
      <c r="B138" s="5" t="n"/>
      <c r="C138" s="16" t="n"/>
      <c r="D138" s="17" t="n"/>
      <c r="E138" s="13" t="n"/>
      <c r="F138" s="13" t="n"/>
      <c r="G138" s="5" t="n"/>
      <c r="H138" s="18">
        <f>IF(OR(A138&amp;""="",NOT(ISNUMBER(E138)),NOT(ISNUMBER(D138))),"",MAX(0,(YEAR(IF(ISNUMBER(F138),MIN('الإعدادات'!$B$4,F138),'الإعدادات'!$B$4))-YEAR(E138))*12+MONTH(IF(ISNUMBER(F138),MIN('الإعدادات'!$B$4,F138),'الإعدادات'!$B$4))-MONTH(E138)+IF(DAY(IF(ISNUMBER(F138),MIN('الإعدادات'!$B$4,F138),'الإعدادات'!$B$4))&gt;=DAY(E138),1,0)))</f>
        <v/>
      </c>
      <c r="I138" s="19">
        <f>IF(H138="","",ROUND(H138*D138,2))</f>
        <v/>
      </c>
      <c r="J138" s="19">
        <f>IF(A138&amp;""="","",SUMIFS('الدفعات'!$C$6:$C$1005,'الدفعات'!$B$6:$B$1005,A138&amp;""))</f>
        <v/>
      </c>
      <c r="K138" s="19">
        <f>IF(I138="","",ROUND(I138-J138,2))</f>
        <v/>
      </c>
      <c r="L138" s="18">
        <f>IF(OR(A138&amp;""="",NOT(ISNUMBER(F138))),"",F138-'الإعدادات'!$B$4)</f>
        <v/>
      </c>
      <c r="M138" s="6">
        <f>IF(A138&amp;""="","",IF(OR(NOT(ISNUMBER(E138)),NOT(ISNUMBER(F138))),"بيانات ناقصة",IF(F138&lt;'الإعدادات'!$B$4,"منتهي",IF(E138&gt;'الإعدادات'!$B$4,"لم يبدأ",IF(F138-'الإعدادات'!$B$4&lt;='الإعدادات'!$B$5,"ينتهي قريبًا","ساري")))))</f>
        <v/>
      </c>
      <c r="N138" s="19">
        <f>IF(N(D138)=0,"",ROUND(D138*12,2))</f>
        <v/>
      </c>
      <c r="O138" s="18">
        <f>IF(OR(M138="منتهي",M138="ينتهي قريبًا"),COUNTIFS($M$6:$M$205,"منتهي",$L$6:$L$205,"&lt;"&amp;L138)+COUNTIFS($M$6:$M$205,"ينتهي قريبًا",$L$6:$L$205,"&lt;"&amp;L138)+COUNTIFS($M$6:M138,"منتهي",$L$6:L138,L138)+COUNTIFS($M$6:M138,"ينتهي قريبًا",$L$6:L138,L138),"")</f>
        <v/>
      </c>
    </row>
    <row r="139">
      <c r="A139" s="5" t="n"/>
      <c r="B139" s="5" t="n"/>
      <c r="C139" s="16" t="n"/>
      <c r="D139" s="17" t="n"/>
      <c r="E139" s="13" t="n"/>
      <c r="F139" s="13" t="n"/>
      <c r="G139" s="5" t="n"/>
      <c r="H139" s="18">
        <f>IF(OR(A139&amp;""="",NOT(ISNUMBER(E139)),NOT(ISNUMBER(D139))),"",MAX(0,(YEAR(IF(ISNUMBER(F139),MIN('الإعدادات'!$B$4,F139),'الإعدادات'!$B$4))-YEAR(E139))*12+MONTH(IF(ISNUMBER(F139),MIN('الإعدادات'!$B$4,F139),'الإعدادات'!$B$4))-MONTH(E139)+IF(DAY(IF(ISNUMBER(F139),MIN('الإعدادات'!$B$4,F139),'الإعدادات'!$B$4))&gt;=DAY(E139),1,0)))</f>
        <v/>
      </c>
      <c r="I139" s="19">
        <f>IF(H139="","",ROUND(H139*D139,2))</f>
        <v/>
      </c>
      <c r="J139" s="19">
        <f>IF(A139&amp;""="","",SUMIFS('الدفعات'!$C$6:$C$1005,'الدفعات'!$B$6:$B$1005,A139&amp;""))</f>
        <v/>
      </c>
      <c r="K139" s="19">
        <f>IF(I139="","",ROUND(I139-J139,2))</f>
        <v/>
      </c>
      <c r="L139" s="18">
        <f>IF(OR(A139&amp;""="",NOT(ISNUMBER(F139))),"",F139-'الإعدادات'!$B$4)</f>
        <v/>
      </c>
      <c r="M139" s="6">
        <f>IF(A139&amp;""="","",IF(OR(NOT(ISNUMBER(E139)),NOT(ISNUMBER(F139))),"بيانات ناقصة",IF(F139&lt;'الإعدادات'!$B$4,"منتهي",IF(E139&gt;'الإعدادات'!$B$4,"لم يبدأ",IF(F139-'الإعدادات'!$B$4&lt;='الإعدادات'!$B$5,"ينتهي قريبًا","ساري")))))</f>
        <v/>
      </c>
      <c r="N139" s="19">
        <f>IF(N(D139)=0,"",ROUND(D139*12,2))</f>
        <v/>
      </c>
      <c r="O139" s="18">
        <f>IF(OR(M139="منتهي",M139="ينتهي قريبًا"),COUNTIFS($M$6:$M$205,"منتهي",$L$6:$L$205,"&lt;"&amp;L139)+COUNTIFS($M$6:$M$205,"ينتهي قريبًا",$L$6:$L$205,"&lt;"&amp;L139)+COUNTIFS($M$6:M139,"منتهي",$L$6:L139,L139)+COUNTIFS($M$6:M139,"ينتهي قريبًا",$L$6:L139,L139),"")</f>
        <v/>
      </c>
    </row>
    <row r="140">
      <c r="A140" s="5" t="n"/>
      <c r="B140" s="5" t="n"/>
      <c r="C140" s="16" t="n"/>
      <c r="D140" s="17" t="n"/>
      <c r="E140" s="13" t="n"/>
      <c r="F140" s="13" t="n"/>
      <c r="G140" s="5" t="n"/>
      <c r="H140" s="18">
        <f>IF(OR(A140&amp;""="",NOT(ISNUMBER(E140)),NOT(ISNUMBER(D140))),"",MAX(0,(YEAR(IF(ISNUMBER(F140),MIN('الإعدادات'!$B$4,F140),'الإعدادات'!$B$4))-YEAR(E140))*12+MONTH(IF(ISNUMBER(F140),MIN('الإعدادات'!$B$4,F140),'الإعدادات'!$B$4))-MONTH(E140)+IF(DAY(IF(ISNUMBER(F140),MIN('الإعدادات'!$B$4,F140),'الإعدادات'!$B$4))&gt;=DAY(E140),1,0)))</f>
        <v/>
      </c>
      <c r="I140" s="19">
        <f>IF(H140="","",ROUND(H140*D140,2))</f>
        <v/>
      </c>
      <c r="J140" s="19">
        <f>IF(A140&amp;""="","",SUMIFS('الدفعات'!$C$6:$C$1005,'الدفعات'!$B$6:$B$1005,A140&amp;""))</f>
        <v/>
      </c>
      <c r="K140" s="19">
        <f>IF(I140="","",ROUND(I140-J140,2))</f>
        <v/>
      </c>
      <c r="L140" s="18">
        <f>IF(OR(A140&amp;""="",NOT(ISNUMBER(F140))),"",F140-'الإعدادات'!$B$4)</f>
        <v/>
      </c>
      <c r="M140" s="6">
        <f>IF(A140&amp;""="","",IF(OR(NOT(ISNUMBER(E140)),NOT(ISNUMBER(F140))),"بيانات ناقصة",IF(F140&lt;'الإعدادات'!$B$4,"منتهي",IF(E140&gt;'الإعدادات'!$B$4,"لم يبدأ",IF(F140-'الإعدادات'!$B$4&lt;='الإعدادات'!$B$5,"ينتهي قريبًا","ساري")))))</f>
        <v/>
      </c>
      <c r="N140" s="19">
        <f>IF(N(D140)=0,"",ROUND(D140*12,2))</f>
        <v/>
      </c>
      <c r="O140" s="18">
        <f>IF(OR(M140="منتهي",M140="ينتهي قريبًا"),COUNTIFS($M$6:$M$205,"منتهي",$L$6:$L$205,"&lt;"&amp;L140)+COUNTIFS($M$6:$M$205,"ينتهي قريبًا",$L$6:$L$205,"&lt;"&amp;L140)+COUNTIFS($M$6:M140,"منتهي",$L$6:L140,L140)+COUNTIFS($M$6:M140,"ينتهي قريبًا",$L$6:L140,L140),"")</f>
        <v/>
      </c>
    </row>
    <row r="141">
      <c r="A141" s="5" t="n"/>
      <c r="B141" s="5" t="n"/>
      <c r="C141" s="16" t="n"/>
      <c r="D141" s="17" t="n"/>
      <c r="E141" s="13" t="n"/>
      <c r="F141" s="13" t="n"/>
      <c r="G141" s="5" t="n"/>
      <c r="H141" s="18">
        <f>IF(OR(A141&amp;""="",NOT(ISNUMBER(E141)),NOT(ISNUMBER(D141))),"",MAX(0,(YEAR(IF(ISNUMBER(F141),MIN('الإعدادات'!$B$4,F141),'الإعدادات'!$B$4))-YEAR(E141))*12+MONTH(IF(ISNUMBER(F141),MIN('الإعدادات'!$B$4,F141),'الإعدادات'!$B$4))-MONTH(E141)+IF(DAY(IF(ISNUMBER(F141),MIN('الإعدادات'!$B$4,F141),'الإعدادات'!$B$4))&gt;=DAY(E141),1,0)))</f>
        <v/>
      </c>
      <c r="I141" s="19">
        <f>IF(H141="","",ROUND(H141*D141,2))</f>
        <v/>
      </c>
      <c r="J141" s="19">
        <f>IF(A141&amp;""="","",SUMIFS('الدفعات'!$C$6:$C$1005,'الدفعات'!$B$6:$B$1005,A141&amp;""))</f>
        <v/>
      </c>
      <c r="K141" s="19">
        <f>IF(I141="","",ROUND(I141-J141,2))</f>
        <v/>
      </c>
      <c r="L141" s="18">
        <f>IF(OR(A141&amp;""="",NOT(ISNUMBER(F141))),"",F141-'الإعدادات'!$B$4)</f>
        <v/>
      </c>
      <c r="M141" s="6">
        <f>IF(A141&amp;""="","",IF(OR(NOT(ISNUMBER(E141)),NOT(ISNUMBER(F141))),"بيانات ناقصة",IF(F141&lt;'الإعدادات'!$B$4,"منتهي",IF(E141&gt;'الإعدادات'!$B$4,"لم يبدأ",IF(F141-'الإعدادات'!$B$4&lt;='الإعدادات'!$B$5,"ينتهي قريبًا","ساري")))))</f>
        <v/>
      </c>
      <c r="N141" s="19">
        <f>IF(N(D141)=0,"",ROUND(D141*12,2))</f>
        <v/>
      </c>
      <c r="O141" s="18">
        <f>IF(OR(M141="منتهي",M141="ينتهي قريبًا"),COUNTIFS($M$6:$M$205,"منتهي",$L$6:$L$205,"&lt;"&amp;L141)+COUNTIFS($M$6:$M$205,"ينتهي قريبًا",$L$6:$L$205,"&lt;"&amp;L141)+COUNTIFS($M$6:M141,"منتهي",$L$6:L141,L141)+COUNTIFS($M$6:M141,"ينتهي قريبًا",$L$6:L141,L141),"")</f>
        <v/>
      </c>
    </row>
    <row r="142">
      <c r="A142" s="5" t="n"/>
      <c r="B142" s="5" t="n"/>
      <c r="C142" s="16" t="n"/>
      <c r="D142" s="17" t="n"/>
      <c r="E142" s="13" t="n"/>
      <c r="F142" s="13" t="n"/>
      <c r="G142" s="5" t="n"/>
      <c r="H142" s="18">
        <f>IF(OR(A142&amp;""="",NOT(ISNUMBER(E142)),NOT(ISNUMBER(D142))),"",MAX(0,(YEAR(IF(ISNUMBER(F142),MIN('الإعدادات'!$B$4,F142),'الإعدادات'!$B$4))-YEAR(E142))*12+MONTH(IF(ISNUMBER(F142),MIN('الإعدادات'!$B$4,F142),'الإعدادات'!$B$4))-MONTH(E142)+IF(DAY(IF(ISNUMBER(F142),MIN('الإعدادات'!$B$4,F142),'الإعدادات'!$B$4))&gt;=DAY(E142),1,0)))</f>
        <v/>
      </c>
      <c r="I142" s="19">
        <f>IF(H142="","",ROUND(H142*D142,2))</f>
        <v/>
      </c>
      <c r="J142" s="19">
        <f>IF(A142&amp;""="","",SUMIFS('الدفعات'!$C$6:$C$1005,'الدفعات'!$B$6:$B$1005,A142&amp;""))</f>
        <v/>
      </c>
      <c r="K142" s="19">
        <f>IF(I142="","",ROUND(I142-J142,2))</f>
        <v/>
      </c>
      <c r="L142" s="18">
        <f>IF(OR(A142&amp;""="",NOT(ISNUMBER(F142))),"",F142-'الإعدادات'!$B$4)</f>
        <v/>
      </c>
      <c r="M142" s="6">
        <f>IF(A142&amp;""="","",IF(OR(NOT(ISNUMBER(E142)),NOT(ISNUMBER(F142))),"بيانات ناقصة",IF(F142&lt;'الإعدادات'!$B$4,"منتهي",IF(E142&gt;'الإعدادات'!$B$4,"لم يبدأ",IF(F142-'الإعدادات'!$B$4&lt;='الإعدادات'!$B$5,"ينتهي قريبًا","ساري")))))</f>
        <v/>
      </c>
      <c r="N142" s="19">
        <f>IF(N(D142)=0,"",ROUND(D142*12,2))</f>
        <v/>
      </c>
      <c r="O142" s="18">
        <f>IF(OR(M142="منتهي",M142="ينتهي قريبًا"),COUNTIFS($M$6:$M$205,"منتهي",$L$6:$L$205,"&lt;"&amp;L142)+COUNTIFS($M$6:$M$205,"ينتهي قريبًا",$L$6:$L$205,"&lt;"&amp;L142)+COUNTIFS($M$6:M142,"منتهي",$L$6:L142,L142)+COUNTIFS($M$6:M142,"ينتهي قريبًا",$L$6:L142,L142),"")</f>
        <v/>
      </c>
    </row>
    <row r="143">
      <c r="A143" s="5" t="n"/>
      <c r="B143" s="5" t="n"/>
      <c r="C143" s="16" t="n"/>
      <c r="D143" s="17" t="n"/>
      <c r="E143" s="13" t="n"/>
      <c r="F143" s="13" t="n"/>
      <c r="G143" s="5" t="n"/>
      <c r="H143" s="18">
        <f>IF(OR(A143&amp;""="",NOT(ISNUMBER(E143)),NOT(ISNUMBER(D143))),"",MAX(0,(YEAR(IF(ISNUMBER(F143),MIN('الإعدادات'!$B$4,F143),'الإعدادات'!$B$4))-YEAR(E143))*12+MONTH(IF(ISNUMBER(F143),MIN('الإعدادات'!$B$4,F143),'الإعدادات'!$B$4))-MONTH(E143)+IF(DAY(IF(ISNUMBER(F143),MIN('الإعدادات'!$B$4,F143),'الإعدادات'!$B$4))&gt;=DAY(E143),1,0)))</f>
        <v/>
      </c>
      <c r="I143" s="19">
        <f>IF(H143="","",ROUND(H143*D143,2))</f>
        <v/>
      </c>
      <c r="J143" s="19">
        <f>IF(A143&amp;""="","",SUMIFS('الدفعات'!$C$6:$C$1005,'الدفعات'!$B$6:$B$1005,A143&amp;""))</f>
        <v/>
      </c>
      <c r="K143" s="19">
        <f>IF(I143="","",ROUND(I143-J143,2))</f>
        <v/>
      </c>
      <c r="L143" s="18">
        <f>IF(OR(A143&amp;""="",NOT(ISNUMBER(F143))),"",F143-'الإعدادات'!$B$4)</f>
        <v/>
      </c>
      <c r="M143" s="6">
        <f>IF(A143&amp;""="","",IF(OR(NOT(ISNUMBER(E143)),NOT(ISNUMBER(F143))),"بيانات ناقصة",IF(F143&lt;'الإعدادات'!$B$4,"منتهي",IF(E143&gt;'الإعدادات'!$B$4,"لم يبدأ",IF(F143-'الإعدادات'!$B$4&lt;='الإعدادات'!$B$5,"ينتهي قريبًا","ساري")))))</f>
        <v/>
      </c>
      <c r="N143" s="19">
        <f>IF(N(D143)=0,"",ROUND(D143*12,2))</f>
        <v/>
      </c>
      <c r="O143" s="18">
        <f>IF(OR(M143="منتهي",M143="ينتهي قريبًا"),COUNTIFS($M$6:$M$205,"منتهي",$L$6:$L$205,"&lt;"&amp;L143)+COUNTIFS($M$6:$M$205,"ينتهي قريبًا",$L$6:$L$205,"&lt;"&amp;L143)+COUNTIFS($M$6:M143,"منتهي",$L$6:L143,L143)+COUNTIFS($M$6:M143,"ينتهي قريبًا",$L$6:L143,L143),"")</f>
        <v/>
      </c>
    </row>
    <row r="144">
      <c r="A144" s="5" t="n"/>
      <c r="B144" s="5" t="n"/>
      <c r="C144" s="16" t="n"/>
      <c r="D144" s="17" t="n"/>
      <c r="E144" s="13" t="n"/>
      <c r="F144" s="13" t="n"/>
      <c r="G144" s="5" t="n"/>
      <c r="H144" s="18">
        <f>IF(OR(A144&amp;""="",NOT(ISNUMBER(E144)),NOT(ISNUMBER(D144))),"",MAX(0,(YEAR(IF(ISNUMBER(F144),MIN('الإعدادات'!$B$4,F144),'الإعدادات'!$B$4))-YEAR(E144))*12+MONTH(IF(ISNUMBER(F144),MIN('الإعدادات'!$B$4,F144),'الإعدادات'!$B$4))-MONTH(E144)+IF(DAY(IF(ISNUMBER(F144),MIN('الإعدادات'!$B$4,F144),'الإعدادات'!$B$4))&gt;=DAY(E144),1,0)))</f>
        <v/>
      </c>
      <c r="I144" s="19">
        <f>IF(H144="","",ROUND(H144*D144,2))</f>
        <v/>
      </c>
      <c r="J144" s="19">
        <f>IF(A144&amp;""="","",SUMIFS('الدفعات'!$C$6:$C$1005,'الدفعات'!$B$6:$B$1005,A144&amp;""))</f>
        <v/>
      </c>
      <c r="K144" s="19">
        <f>IF(I144="","",ROUND(I144-J144,2))</f>
        <v/>
      </c>
      <c r="L144" s="18">
        <f>IF(OR(A144&amp;""="",NOT(ISNUMBER(F144))),"",F144-'الإعدادات'!$B$4)</f>
        <v/>
      </c>
      <c r="M144" s="6">
        <f>IF(A144&amp;""="","",IF(OR(NOT(ISNUMBER(E144)),NOT(ISNUMBER(F144))),"بيانات ناقصة",IF(F144&lt;'الإعدادات'!$B$4,"منتهي",IF(E144&gt;'الإعدادات'!$B$4,"لم يبدأ",IF(F144-'الإعدادات'!$B$4&lt;='الإعدادات'!$B$5,"ينتهي قريبًا","ساري")))))</f>
        <v/>
      </c>
      <c r="N144" s="19">
        <f>IF(N(D144)=0,"",ROUND(D144*12,2))</f>
        <v/>
      </c>
      <c r="O144" s="18">
        <f>IF(OR(M144="منتهي",M144="ينتهي قريبًا"),COUNTIFS($M$6:$M$205,"منتهي",$L$6:$L$205,"&lt;"&amp;L144)+COUNTIFS($M$6:$M$205,"ينتهي قريبًا",$L$6:$L$205,"&lt;"&amp;L144)+COUNTIFS($M$6:M144,"منتهي",$L$6:L144,L144)+COUNTIFS($M$6:M144,"ينتهي قريبًا",$L$6:L144,L144),"")</f>
        <v/>
      </c>
    </row>
    <row r="145">
      <c r="A145" s="5" t="n"/>
      <c r="B145" s="5" t="n"/>
      <c r="C145" s="16" t="n"/>
      <c r="D145" s="17" t="n"/>
      <c r="E145" s="13" t="n"/>
      <c r="F145" s="13" t="n"/>
      <c r="G145" s="5" t="n"/>
      <c r="H145" s="18">
        <f>IF(OR(A145&amp;""="",NOT(ISNUMBER(E145)),NOT(ISNUMBER(D145))),"",MAX(0,(YEAR(IF(ISNUMBER(F145),MIN('الإعدادات'!$B$4,F145),'الإعدادات'!$B$4))-YEAR(E145))*12+MONTH(IF(ISNUMBER(F145),MIN('الإعدادات'!$B$4,F145),'الإعدادات'!$B$4))-MONTH(E145)+IF(DAY(IF(ISNUMBER(F145),MIN('الإعدادات'!$B$4,F145),'الإعدادات'!$B$4))&gt;=DAY(E145),1,0)))</f>
        <v/>
      </c>
      <c r="I145" s="19">
        <f>IF(H145="","",ROUND(H145*D145,2))</f>
        <v/>
      </c>
      <c r="J145" s="19">
        <f>IF(A145&amp;""="","",SUMIFS('الدفعات'!$C$6:$C$1005,'الدفعات'!$B$6:$B$1005,A145&amp;""))</f>
        <v/>
      </c>
      <c r="K145" s="19">
        <f>IF(I145="","",ROUND(I145-J145,2))</f>
        <v/>
      </c>
      <c r="L145" s="18">
        <f>IF(OR(A145&amp;""="",NOT(ISNUMBER(F145))),"",F145-'الإعدادات'!$B$4)</f>
        <v/>
      </c>
      <c r="M145" s="6">
        <f>IF(A145&amp;""="","",IF(OR(NOT(ISNUMBER(E145)),NOT(ISNUMBER(F145))),"بيانات ناقصة",IF(F145&lt;'الإعدادات'!$B$4,"منتهي",IF(E145&gt;'الإعدادات'!$B$4,"لم يبدأ",IF(F145-'الإعدادات'!$B$4&lt;='الإعدادات'!$B$5,"ينتهي قريبًا","ساري")))))</f>
        <v/>
      </c>
      <c r="N145" s="19">
        <f>IF(N(D145)=0,"",ROUND(D145*12,2))</f>
        <v/>
      </c>
      <c r="O145" s="18">
        <f>IF(OR(M145="منتهي",M145="ينتهي قريبًا"),COUNTIFS($M$6:$M$205,"منتهي",$L$6:$L$205,"&lt;"&amp;L145)+COUNTIFS($M$6:$M$205,"ينتهي قريبًا",$L$6:$L$205,"&lt;"&amp;L145)+COUNTIFS($M$6:M145,"منتهي",$L$6:L145,L145)+COUNTIFS($M$6:M145,"ينتهي قريبًا",$L$6:L145,L145),"")</f>
        <v/>
      </c>
    </row>
    <row r="146">
      <c r="A146" s="5" t="n"/>
      <c r="B146" s="5" t="n"/>
      <c r="C146" s="16" t="n"/>
      <c r="D146" s="17" t="n"/>
      <c r="E146" s="13" t="n"/>
      <c r="F146" s="13" t="n"/>
      <c r="G146" s="5" t="n"/>
      <c r="H146" s="18">
        <f>IF(OR(A146&amp;""="",NOT(ISNUMBER(E146)),NOT(ISNUMBER(D146))),"",MAX(0,(YEAR(IF(ISNUMBER(F146),MIN('الإعدادات'!$B$4,F146),'الإعدادات'!$B$4))-YEAR(E146))*12+MONTH(IF(ISNUMBER(F146),MIN('الإعدادات'!$B$4,F146),'الإعدادات'!$B$4))-MONTH(E146)+IF(DAY(IF(ISNUMBER(F146),MIN('الإعدادات'!$B$4,F146),'الإعدادات'!$B$4))&gt;=DAY(E146),1,0)))</f>
        <v/>
      </c>
      <c r="I146" s="19">
        <f>IF(H146="","",ROUND(H146*D146,2))</f>
        <v/>
      </c>
      <c r="J146" s="19">
        <f>IF(A146&amp;""="","",SUMIFS('الدفعات'!$C$6:$C$1005,'الدفعات'!$B$6:$B$1005,A146&amp;""))</f>
        <v/>
      </c>
      <c r="K146" s="19">
        <f>IF(I146="","",ROUND(I146-J146,2))</f>
        <v/>
      </c>
      <c r="L146" s="18">
        <f>IF(OR(A146&amp;""="",NOT(ISNUMBER(F146))),"",F146-'الإعدادات'!$B$4)</f>
        <v/>
      </c>
      <c r="M146" s="6">
        <f>IF(A146&amp;""="","",IF(OR(NOT(ISNUMBER(E146)),NOT(ISNUMBER(F146))),"بيانات ناقصة",IF(F146&lt;'الإعدادات'!$B$4,"منتهي",IF(E146&gt;'الإعدادات'!$B$4,"لم يبدأ",IF(F146-'الإعدادات'!$B$4&lt;='الإعدادات'!$B$5,"ينتهي قريبًا","ساري")))))</f>
        <v/>
      </c>
      <c r="N146" s="19">
        <f>IF(N(D146)=0,"",ROUND(D146*12,2))</f>
        <v/>
      </c>
      <c r="O146" s="18">
        <f>IF(OR(M146="منتهي",M146="ينتهي قريبًا"),COUNTIFS($M$6:$M$205,"منتهي",$L$6:$L$205,"&lt;"&amp;L146)+COUNTIFS($M$6:$M$205,"ينتهي قريبًا",$L$6:$L$205,"&lt;"&amp;L146)+COUNTIFS($M$6:M146,"منتهي",$L$6:L146,L146)+COUNTIFS($M$6:M146,"ينتهي قريبًا",$L$6:L146,L146),"")</f>
        <v/>
      </c>
    </row>
    <row r="147">
      <c r="A147" s="5" t="n"/>
      <c r="B147" s="5" t="n"/>
      <c r="C147" s="16" t="n"/>
      <c r="D147" s="17" t="n"/>
      <c r="E147" s="13" t="n"/>
      <c r="F147" s="13" t="n"/>
      <c r="G147" s="5" t="n"/>
      <c r="H147" s="18">
        <f>IF(OR(A147&amp;""="",NOT(ISNUMBER(E147)),NOT(ISNUMBER(D147))),"",MAX(0,(YEAR(IF(ISNUMBER(F147),MIN('الإعدادات'!$B$4,F147),'الإعدادات'!$B$4))-YEAR(E147))*12+MONTH(IF(ISNUMBER(F147),MIN('الإعدادات'!$B$4,F147),'الإعدادات'!$B$4))-MONTH(E147)+IF(DAY(IF(ISNUMBER(F147),MIN('الإعدادات'!$B$4,F147),'الإعدادات'!$B$4))&gt;=DAY(E147),1,0)))</f>
        <v/>
      </c>
      <c r="I147" s="19">
        <f>IF(H147="","",ROUND(H147*D147,2))</f>
        <v/>
      </c>
      <c r="J147" s="19">
        <f>IF(A147&amp;""="","",SUMIFS('الدفعات'!$C$6:$C$1005,'الدفعات'!$B$6:$B$1005,A147&amp;""))</f>
        <v/>
      </c>
      <c r="K147" s="19">
        <f>IF(I147="","",ROUND(I147-J147,2))</f>
        <v/>
      </c>
      <c r="L147" s="18">
        <f>IF(OR(A147&amp;""="",NOT(ISNUMBER(F147))),"",F147-'الإعدادات'!$B$4)</f>
        <v/>
      </c>
      <c r="M147" s="6">
        <f>IF(A147&amp;""="","",IF(OR(NOT(ISNUMBER(E147)),NOT(ISNUMBER(F147))),"بيانات ناقصة",IF(F147&lt;'الإعدادات'!$B$4,"منتهي",IF(E147&gt;'الإعدادات'!$B$4,"لم يبدأ",IF(F147-'الإعدادات'!$B$4&lt;='الإعدادات'!$B$5,"ينتهي قريبًا","ساري")))))</f>
        <v/>
      </c>
      <c r="N147" s="19">
        <f>IF(N(D147)=0,"",ROUND(D147*12,2))</f>
        <v/>
      </c>
      <c r="O147" s="18">
        <f>IF(OR(M147="منتهي",M147="ينتهي قريبًا"),COUNTIFS($M$6:$M$205,"منتهي",$L$6:$L$205,"&lt;"&amp;L147)+COUNTIFS($M$6:$M$205,"ينتهي قريبًا",$L$6:$L$205,"&lt;"&amp;L147)+COUNTIFS($M$6:M147,"منتهي",$L$6:L147,L147)+COUNTIFS($M$6:M147,"ينتهي قريبًا",$L$6:L147,L147),"")</f>
        <v/>
      </c>
    </row>
    <row r="148">
      <c r="A148" s="5" t="n"/>
      <c r="B148" s="5" t="n"/>
      <c r="C148" s="16" t="n"/>
      <c r="D148" s="17" t="n"/>
      <c r="E148" s="13" t="n"/>
      <c r="F148" s="13" t="n"/>
      <c r="G148" s="5" t="n"/>
      <c r="H148" s="18">
        <f>IF(OR(A148&amp;""="",NOT(ISNUMBER(E148)),NOT(ISNUMBER(D148))),"",MAX(0,(YEAR(IF(ISNUMBER(F148),MIN('الإعدادات'!$B$4,F148),'الإعدادات'!$B$4))-YEAR(E148))*12+MONTH(IF(ISNUMBER(F148),MIN('الإعدادات'!$B$4,F148),'الإعدادات'!$B$4))-MONTH(E148)+IF(DAY(IF(ISNUMBER(F148),MIN('الإعدادات'!$B$4,F148),'الإعدادات'!$B$4))&gt;=DAY(E148),1,0)))</f>
        <v/>
      </c>
      <c r="I148" s="19">
        <f>IF(H148="","",ROUND(H148*D148,2))</f>
        <v/>
      </c>
      <c r="J148" s="19">
        <f>IF(A148&amp;""="","",SUMIFS('الدفعات'!$C$6:$C$1005,'الدفعات'!$B$6:$B$1005,A148&amp;""))</f>
        <v/>
      </c>
      <c r="K148" s="19">
        <f>IF(I148="","",ROUND(I148-J148,2))</f>
        <v/>
      </c>
      <c r="L148" s="18">
        <f>IF(OR(A148&amp;""="",NOT(ISNUMBER(F148))),"",F148-'الإعدادات'!$B$4)</f>
        <v/>
      </c>
      <c r="M148" s="6">
        <f>IF(A148&amp;""="","",IF(OR(NOT(ISNUMBER(E148)),NOT(ISNUMBER(F148))),"بيانات ناقصة",IF(F148&lt;'الإعدادات'!$B$4,"منتهي",IF(E148&gt;'الإعدادات'!$B$4,"لم يبدأ",IF(F148-'الإعدادات'!$B$4&lt;='الإعدادات'!$B$5,"ينتهي قريبًا","ساري")))))</f>
        <v/>
      </c>
      <c r="N148" s="19">
        <f>IF(N(D148)=0,"",ROUND(D148*12,2))</f>
        <v/>
      </c>
      <c r="O148" s="18">
        <f>IF(OR(M148="منتهي",M148="ينتهي قريبًا"),COUNTIFS($M$6:$M$205,"منتهي",$L$6:$L$205,"&lt;"&amp;L148)+COUNTIFS($M$6:$M$205,"ينتهي قريبًا",$L$6:$L$205,"&lt;"&amp;L148)+COUNTIFS($M$6:M148,"منتهي",$L$6:L148,L148)+COUNTIFS($M$6:M148,"ينتهي قريبًا",$L$6:L148,L148),"")</f>
        <v/>
      </c>
    </row>
    <row r="149">
      <c r="A149" s="5" t="n"/>
      <c r="B149" s="5" t="n"/>
      <c r="C149" s="16" t="n"/>
      <c r="D149" s="17" t="n"/>
      <c r="E149" s="13" t="n"/>
      <c r="F149" s="13" t="n"/>
      <c r="G149" s="5" t="n"/>
      <c r="H149" s="18">
        <f>IF(OR(A149&amp;""="",NOT(ISNUMBER(E149)),NOT(ISNUMBER(D149))),"",MAX(0,(YEAR(IF(ISNUMBER(F149),MIN('الإعدادات'!$B$4,F149),'الإعدادات'!$B$4))-YEAR(E149))*12+MONTH(IF(ISNUMBER(F149),MIN('الإعدادات'!$B$4,F149),'الإعدادات'!$B$4))-MONTH(E149)+IF(DAY(IF(ISNUMBER(F149),MIN('الإعدادات'!$B$4,F149),'الإعدادات'!$B$4))&gt;=DAY(E149),1,0)))</f>
        <v/>
      </c>
      <c r="I149" s="19">
        <f>IF(H149="","",ROUND(H149*D149,2))</f>
        <v/>
      </c>
      <c r="J149" s="19">
        <f>IF(A149&amp;""="","",SUMIFS('الدفعات'!$C$6:$C$1005,'الدفعات'!$B$6:$B$1005,A149&amp;""))</f>
        <v/>
      </c>
      <c r="K149" s="19">
        <f>IF(I149="","",ROUND(I149-J149,2))</f>
        <v/>
      </c>
      <c r="L149" s="18">
        <f>IF(OR(A149&amp;""="",NOT(ISNUMBER(F149))),"",F149-'الإعدادات'!$B$4)</f>
        <v/>
      </c>
      <c r="M149" s="6">
        <f>IF(A149&amp;""="","",IF(OR(NOT(ISNUMBER(E149)),NOT(ISNUMBER(F149))),"بيانات ناقصة",IF(F149&lt;'الإعدادات'!$B$4,"منتهي",IF(E149&gt;'الإعدادات'!$B$4,"لم يبدأ",IF(F149-'الإعدادات'!$B$4&lt;='الإعدادات'!$B$5,"ينتهي قريبًا","ساري")))))</f>
        <v/>
      </c>
      <c r="N149" s="19">
        <f>IF(N(D149)=0,"",ROUND(D149*12,2))</f>
        <v/>
      </c>
      <c r="O149" s="18">
        <f>IF(OR(M149="منتهي",M149="ينتهي قريبًا"),COUNTIFS($M$6:$M$205,"منتهي",$L$6:$L$205,"&lt;"&amp;L149)+COUNTIFS($M$6:$M$205,"ينتهي قريبًا",$L$6:$L$205,"&lt;"&amp;L149)+COUNTIFS($M$6:M149,"منتهي",$L$6:L149,L149)+COUNTIFS($M$6:M149,"ينتهي قريبًا",$L$6:L149,L149),"")</f>
        <v/>
      </c>
    </row>
    <row r="150">
      <c r="A150" s="5" t="n"/>
      <c r="B150" s="5" t="n"/>
      <c r="C150" s="16" t="n"/>
      <c r="D150" s="17" t="n"/>
      <c r="E150" s="13" t="n"/>
      <c r="F150" s="13" t="n"/>
      <c r="G150" s="5" t="n"/>
      <c r="H150" s="18">
        <f>IF(OR(A150&amp;""="",NOT(ISNUMBER(E150)),NOT(ISNUMBER(D150))),"",MAX(0,(YEAR(IF(ISNUMBER(F150),MIN('الإعدادات'!$B$4,F150),'الإعدادات'!$B$4))-YEAR(E150))*12+MONTH(IF(ISNUMBER(F150),MIN('الإعدادات'!$B$4,F150),'الإعدادات'!$B$4))-MONTH(E150)+IF(DAY(IF(ISNUMBER(F150),MIN('الإعدادات'!$B$4,F150),'الإعدادات'!$B$4))&gt;=DAY(E150),1,0)))</f>
        <v/>
      </c>
      <c r="I150" s="19">
        <f>IF(H150="","",ROUND(H150*D150,2))</f>
        <v/>
      </c>
      <c r="J150" s="19">
        <f>IF(A150&amp;""="","",SUMIFS('الدفعات'!$C$6:$C$1005,'الدفعات'!$B$6:$B$1005,A150&amp;""))</f>
        <v/>
      </c>
      <c r="K150" s="19">
        <f>IF(I150="","",ROUND(I150-J150,2))</f>
        <v/>
      </c>
      <c r="L150" s="18">
        <f>IF(OR(A150&amp;""="",NOT(ISNUMBER(F150))),"",F150-'الإعدادات'!$B$4)</f>
        <v/>
      </c>
      <c r="M150" s="6">
        <f>IF(A150&amp;""="","",IF(OR(NOT(ISNUMBER(E150)),NOT(ISNUMBER(F150))),"بيانات ناقصة",IF(F150&lt;'الإعدادات'!$B$4,"منتهي",IF(E150&gt;'الإعدادات'!$B$4,"لم يبدأ",IF(F150-'الإعدادات'!$B$4&lt;='الإعدادات'!$B$5,"ينتهي قريبًا","ساري")))))</f>
        <v/>
      </c>
      <c r="N150" s="19">
        <f>IF(N(D150)=0,"",ROUND(D150*12,2))</f>
        <v/>
      </c>
      <c r="O150" s="18">
        <f>IF(OR(M150="منتهي",M150="ينتهي قريبًا"),COUNTIFS($M$6:$M$205,"منتهي",$L$6:$L$205,"&lt;"&amp;L150)+COUNTIFS($M$6:$M$205,"ينتهي قريبًا",$L$6:$L$205,"&lt;"&amp;L150)+COUNTIFS($M$6:M150,"منتهي",$L$6:L150,L150)+COUNTIFS($M$6:M150,"ينتهي قريبًا",$L$6:L150,L150),"")</f>
        <v/>
      </c>
    </row>
    <row r="151">
      <c r="A151" s="5" t="n"/>
      <c r="B151" s="5" t="n"/>
      <c r="C151" s="16" t="n"/>
      <c r="D151" s="17" t="n"/>
      <c r="E151" s="13" t="n"/>
      <c r="F151" s="13" t="n"/>
      <c r="G151" s="5" t="n"/>
      <c r="H151" s="18">
        <f>IF(OR(A151&amp;""="",NOT(ISNUMBER(E151)),NOT(ISNUMBER(D151))),"",MAX(0,(YEAR(IF(ISNUMBER(F151),MIN('الإعدادات'!$B$4,F151),'الإعدادات'!$B$4))-YEAR(E151))*12+MONTH(IF(ISNUMBER(F151),MIN('الإعدادات'!$B$4,F151),'الإعدادات'!$B$4))-MONTH(E151)+IF(DAY(IF(ISNUMBER(F151),MIN('الإعدادات'!$B$4,F151),'الإعدادات'!$B$4))&gt;=DAY(E151),1,0)))</f>
        <v/>
      </c>
      <c r="I151" s="19">
        <f>IF(H151="","",ROUND(H151*D151,2))</f>
        <v/>
      </c>
      <c r="J151" s="19">
        <f>IF(A151&amp;""="","",SUMIFS('الدفعات'!$C$6:$C$1005,'الدفعات'!$B$6:$B$1005,A151&amp;""))</f>
        <v/>
      </c>
      <c r="K151" s="19">
        <f>IF(I151="","",ROUND(I151-J151,2))</f>
        <v/>
      </c>
      <c r="L151" s="18">
        <f>IF(OR(A151&amp;""="",NOT(ISNUMBER(F151))),"",F151-'الإعدادات'!$B$4)</f>
        <v/>
      </c>
      <c r="M151" s="6">
        <f>IF(A151&amp;""="","",IF(OR(NOT(ISNUMBER(E151)),NOT(ISNUMBER(F151))),"بيانات ناقصة",IF(F151&lt;'الإعدادات'!$B$4,"منتهي",IF(E151&gt;'الإعدادات'!$B$4,"لم يبدأ",IF(F151-'الإعدادات'!$B$4&lt;='الإعدادات'!$B$5,"ينتهي قريبًا","ساري")))))</f>
        <v/>
      </c>
      <c r="N151" s="19">
        <f>IF(N(D151)=0,"",ROUND(D151*12,2))</f>
        <v/>
      </c>
      <c r="O151" s="18">
        <f>IF(OR(M151="منتهي",M151="ينتهي قريبًا"),COUNTIFS($M$6:$M$205,"منتهي",$L$6:$L$205,"&lt;"&amp;L151)+COUNTIFS($M$6:$M$205,"ينتهي قريبًا",$L$6:$L$205,"&lt;"&amp;L151)+COUNTIFS($M$6:M151,"منتهي",$L$6:L151,L151)+COUNTIFS($M$6:M151,"ينتهي قريبًا",$L$6:L151,L151),"")</f>
        <v/>
      </c>
    </row>
    <row r="152">
      <c r="A152" s="5" t="n"/>
      <c r="B152" s="5" t="n"/>
      <c r="C152" s="16" t="n"/>
      <c r="D152" s="17" t="n"/>
      <c r="E152" s="13" t="n"/>
      <c r="F152" s="13" t="n"/>
      <c r="G152" s="5" t="n"/>
      <c r="H152" s="18">
        <f>IF(OR(A152&amp;""="",NOT(ISNUMBER(E152)),NOT(ISNUMBER(D152))),"",MAX(0,(YEAR(IF(ISNUMBER(F152),MIN('الإعدادات'!$B$4,F152),'الإعدادات'!$B$4))-YEAR(E152))*12+MONTH(IF(ISNUMBER(F152),MIN('الإعدادات'!$B$4,F152),'الإعدادات'!$B$4))-MONTH(E152)+IF(DAY(IF(ISNUMBER(F152),MIN('الإعدادات'!$B$4,F152),'الإعدادات'!$B$4))&gt;=DAY(E152),1,0)))</f>
        <v/>
      </c>
      <c r="I152" s="19">
        <f>IF(H152="","",ROUND(H152*D152,2))</f>
        <v/>
      </c>
      <c r="J152" s="19">
        <f>IF(A152&amp;""="","",SUMIFS('الدفعات'!$C$6:$C$1005,'الدفعات'!$B$6:$B$1005,A152&amp;""))</f>
        <v/>
      </c>
      <c r="K152" s="19">
        <f>IF(I152="","",ROUND(I152-J152,2))</f>
        <v/>
      </c>
      <c r="L152" s="18">
        <f>IF(OR(A152&amp;""="",NOT(ISNUMBER(F152))),"",F152-'الإعدادات'!$B$4)</f>
        <v/>
      </c>
      <c r="M152" s="6">
        <f>IF(A152&amp;""="","",IF(OR(NOT(ISNUMBER(E152)),NOT(ISNUMBER(F152))),"بيانات ناقصة",IF(F152&lt;'الإعدادات'!$B$4,"منتهي",IF(E152&gt;'الإعدادات'!$B$4,"لم يبدأ",IF(F152-'الإعدادات'!$B$4&lt;='الإعدادات'!$B$5,"ينتهي قريبًا","ساري")))))</f>
        <v/>
      </c>
      <c r="N152" s="19">
        <f>IF(N(D152)=0,"",ROUND(D152*12,2))</f>
        <v/>
      </c>
      <c r="O152" s="18">
        <f>IF(OR(M152="منتهي",M152="ينتهي قريبًا"),COUNTIFS($M$6:$M$205,"منتهي",$L$6:$L$205,"&lt;"&amp;L152)+COUNTIFS($M$6:$M$205,"ينتهي قريبًا",$L$6:$L$205,"&lt;"&amp;L152)+COUNTIFS($M$6:M152,"منتهي",$L$6:L152,L152)+COUNTIFS($M$6:M152,"ينتهي قريبًا",$L$6:L152,L152),"")</f>
        <v/>
      </c>
    </row>
    <row r="153">
      <c r="A153" s="5" t="n"/>
      <c r="B153" s="5" t="n"/>
      <c r="C153" s="16" t="n"/>
      <c r="D153" s="17" t="n"/>
      <c r="E153" s="13" t="n"/>
      <c r="F153" s="13" t="n"/>
      <c r="G153" s="5" t="n"/>
      <c r="H153" s="18">
        <f>IF(OR(A153&amp;""="",NOT(ISNUMBER(E153)),NOT(ISNUMBER(D153))),"",MAX(0,(YEAR(IF(ISNUMBER(F153),MIN('الإعدادات'!$B$4,F153),'الإعدادات'!$B$4))-YEAR(E153))*12+MONTH(IF(ISNUMBER(F153),MIN('الإعدادات'!$B$4,F153),'الإعدادات'!$B$4))-MONTH(E153)+IF(DAY(IF(ISNUMBER(F153),MIN('الإعدادات'!$B$4,F153),'الإعدادات'!$B$4))&gt;=DAY(E153),1,0)))</f>
        <v/>
      </c>
      <c r="I153" s="19">
        <f>IF(H153="","",ROUND(H153*D153,2))</f>
        <v/>
      </c>
      <c r="J153" s="19">
        <f>IF(A153&amp;""="","",SUMIFS('الدفعات'!$C$6:$C$1005,'الدفعات'!$B$6:$B$1005,A153&amp;""))</f>
        <v/>
      </c>
      <c r="K153" s="19">
        <f>IF(I153="","",ROUND(I153-J153,2))</f>
        <v/>
      </c>
      <c r="L153" s="18">
        <f>IF(OR(A153&amp;""="",NOT(ISNUMBER(F153))),"",F153-'الإعدادات'!$B$4)</f>
        <v/>
      </c>
      <c r="M153" s="6">
        <f>IF(A153&amp;""="","",IF(OR(NOT(ISNUMBER(E153)),NOT(ISNUMBER(F153))),"بيانات ناقصة",IF(F153&lt;'الإعدادات'!$B$4,"منتهي",IF(E153&gt;'الإعدادات'!$B$4,"لم يبدأ",IF(F153-'الإعدادات'!$B$4&lt;='الإعدادات'!$B$5,"ينتهي قريبًا","ساري")))))</f>
        <v/>
      </c>
      <c r="N153" s="19">
        <f>IF(N(D153)=0,"",ROUND(D153*12,2))</f>
        <v/>
      </c>
      <c r="O153" s="18">
        <f>IF(OR(M153="منتهي",M153="ينتهي قريبًا"),COUNTIFS($M$6:$M$205,"منتهي",$L$6:$L$205,"&lt;"&amp;L153)+COUNTIFS($M$6:$M$205,"ينتهي قريبًا",$L$6:$L$205,"&lt;"&amp;L153)+COUNTIFS($M$6:M153,"منتهي",$L$6:L153,L153)+COUNTIFS($M$6:M153,"ينتهي قريبًا",$L$6:L153,L153),"")</f>
        <v/>
      </c>
    </row>
    <row r="154">
      <c r="A154" s="5" t="n"/>
      <c r="B154" s="5" t="n"/>
      <c r="C154" s="16" t="n"/>
      <c r="D154" s="17" t="n"/>
      <c r="E154" s="13" t="n"/>
      <c r="F154" s="13" t="n"/>
      <c r="G154" s="5" t="n"/>
      <c r="H154" s="18">
        <f>IF(OR(A154&amp;""="",NOT(ISNUMBER(E154)),NOT(ISNUMBER(D154))),"",MAX(0,(YEAR(IF(ISNUMBER(F154),MIN('الإعدادات'!$B$4,F154),'الإعدادات'!$B$4))-YEAR(E154))*12+MONTH(IF(ISNUMBER(F154),MIN('الإعدادات'!$B$4,F154),'الإعدادات'!$B$4))-MONTH(E154)+IF(DAY(IF(ISNUMBER(F154),MIN('الإعدادات'!$B$4,F154),'الإعدادات'!$B$4))&gt;=DAY(E154),1,0)))</f>
        <v/>
      </c>
      <c r="I154" s="19">
        <f>IF(H154="","",ROUND(H154*D154,2))</f>
        <v/>
      </c>
      <c r="J154" s="19">
        <f>IF(A154&amp;""="","",SUMIFS('الدفعات'!$C$6:$C$1005,'الدفعات'!$B$6:$B$1005,A154&amp;""))</f>
        <v/>
      </c>
      <c r="K154" s="19">
        <f>IF(I154="","",ROUND(I154-J154,2))</f>
        <v/>
      </c>
      <c r="L154" s="18">
        <f>IF(OR(A154&amp;""="",NOT(ISNUMBER(F154))),"",F154-'الإعدادات'!$B$4)</f>
        <v/>
      </c>
      <c r="M154" s="6">
        <f>IF(A154&amp;""="","",IF(OR(NOT(ISNUMBER(E154)),NOT(ISNUMBER(F154))),"بيانات ناقصة",IF(F154&lt;'الإعدادات'!$B$4,"منتهي",IF(E154&gt;'الإعدادات'!$B$4,"لم يبدأ",IF(F154-'الإعدادات'!$B$4&lt;='الإعدادات'!$B$5,"ينتهي قريبًا","ساري")))))</f>
        <v/>
      </c>
      <c r="N154" s="19">
        <f>IF(N(D154)=0,"",ROUND(D154*12,2))</f>
        <v/>
      </c>
      <c r="O154" s="18">
        <f>IF(OR(M154="منتهي",M154="ينتهي قريبًا"),COUNTIFS($M$6:$M$205,"منتهي",$L$6:$L$205,"&lt;"&amp;L154)+COUNTIFS($M$6:$M$205,"ينتهي قريبًا",$L$6:$L$205,"&lt;"&amp;L154)+COUNTIFS($M$6:M154,"منتهي",$L$6:L154,L154)+COUNTIFS($M$6:M154,"ينتهي قريبًا",$L$6:L154,L154),"")</f>
        <v/>
      </c>
    </row>
    <row r="155">
      <c r="A155" s="5" t="n"/>
      <c r="B155" s="5" t="n"/>
      <c r="C155" s="16" t="n"/>
      <c r="D155" s="17" t="n"/>
      <c r="E155" s="13" t="n"/>
      <c r="F155" s="13" t="n"/>
      <c r="G155" s="5" t="n"/>
      <c r="H155" s="18">
        <f>IF(OR(A155&amp;""="",NOT(ISNUMBER(E155)),NOT(ISNUMBER(D155))),"",MAX(0,(YEAR(IF(ISNUMBER(F155),MIN('الإعدادات'!$B$4,F155),'الإعدادات'!$B$4))-YEAR(E155))*12+MONTH(IF(ISNUMBER(F155),MIN('الإعدادات'!$B$4,F155),'الإعدادات'!$B$4))-MONTH(E155)+IF(DAY(IF(ISNUMBER(F155),MIN('الإعدادات'!$B$4,F155),'الإعدادات'!$B$4))&gt;=DAY(E155),1,0)))</f>
        <v/>
      </c>
      <c r="I155" s="19">
        <f>IF(H155="","",ROUND(H155*D155,2))</f>
        <v/>
      </c>
      <c r="J155" s="19">
        <f>IF(A155&amp;""="","",SUMIFS('الدفعات'!$C$6:$C$1005,'الدفعات'!$B$6:$B$1005,A155&amp;""))</f>
        <v/>
      </c>
      <c r="K155" s="19">
        <f>IF(I155="","",ROUND(I155-J155,2))</f>
        <v/>
      </c>
      <c r="L155" s="18">
        <f>IF(OR(A155&amp;""="",NOT(ISNUMBER(F155))),"",F155-'الإعدادات'!$B$4)</f>
        <v/>
      </c>
      <c r="M155" s="6">
        <f>IF(A155&amp;""="","",IF(OR(NOT(ISNUMBER(E155)),NOT(ISNUMBER(F155))),"بيانات ناقصة",IF(F155&lt;'الإعدادات'!$B$4,"منتهي",IF(E155&gt;'الإعدادات'!$B$4,"لم يبدأ",IF(F155-'الإعدادات'!$B$4&lt;='الإعدادات'!$B$5,"ينتهي قريبًا","ساري")))))</f>
        <v/>
      </c>
      <c r="N155" s="19">
        <f>IF(N(D155)=0,"",ROUND(D155*12,2))</f>
        <v/>
      </c>
      <c r="O155" s="18">
        <f>IF(OR(M155="منتهي",M155="ينتهي قريبًا"),COUNTIFS($M$6:$M$205,"منتهي",$L$6:$L$205,"&lt;"&amp;L155)+COUNTIFS($M$6:$M$205,"ينتهي قريبًا",$L$6:$L$205,"&lt;"&amp;L155)+COUNTIFS($M$6:M155,"منتهي",$L$6:L155,L155)+COUNTIFS($M$6:M155,"ينتهي قريبًا",$L$6:L155,L155),"")</f>
        <v/>
      </c>
    </row>
    <row r="156">
      <c r="A156" s="5" t="n"/>
      <c r="B156" s="5" t="n"/>
      <c r="C156" s="16" t="n"/>
      <c r="D156" s="17" t="n"/>
      <c r="E156" s="13" t="n"/>
      <c r="F156" s="13" t="n"/>
      <c r="G156" s="5" t="n"/>
      <c r="H156" s="18">
        <f>IF(OR(A156&amp;""="",NOT(ISNUMBER(E156)),NOT(ISNUMBER(D156))),"",MAX(0,(YEAR(IF(ISNUMBER(F156),MIN('الإعدادات'!$B$4,F156),'الإعدادات'!$B$4))-YEAR(E156))*12+MONTH(IF(ISNUMBER(F156),MIN('الإعدادات'!$B$4,F156),'الإعدادات'!$B$4))-MONTH(E156)+IF(DAY(IF(ISNUMBER(F156),MIN('الإعدادات'!$B$4,F156),'الإعدادات'!$B$4))&gt;=DAY(E156),1,0)))</f>
        <v/>
      </c>
      <c r="I156" s="19">
        <f>IF(H156="","",ROUND(H156*D156,2))</f>
        <v/>
      </c>
      <c r="J156" s="19">
        <f>IF(A156&amp;""="","",SUMIFS('الدفعات'!$C$6:$C$1005,'الدفعات'!$B$6:$B$1005,A156&amp;""))</f>
        <v/>
      </c>
      <c r="K156" s="19">
        <f>IF(I156="","",ROUND(I156-J156,2))</f>
        <v/>
      </c>
      <c r="L156" s="18">
        <f>IF(OR(A156&amp;""="",NOT(ISNUMBER(F156))),"",F156-'الإعدادات'!$B$4)</f>
        <v/>
      </c>
      <c r="M156" s="6">
        <f>IF(A156&amp;""="","",IF(OR(NOT(ISNUMBER(E156)),NOT(ISNUMBER(F156))),"بيانات ناقصة",IF(F156&lt;'الإعدادات'!$B$4,"منتهي",IF(E156&gt;'الإعدادات'!$B$4,"لم يبدأ",IF(F156-'الإعدادات'!$B$4&lt;='الإعدادات'!$B$5,"ينتهي قريبًا","ساري")))))</f>
        <v/>
      </c>
      <c r="N156" s="19">
        <f>IF(N(D156)=0,"",ROUND(D156*12,2))</f>
        <v/>
      </c>
      <c r="O156" s="18">
        <f>IF(OR(M156="منتهي",M156="ينتهي قريبًا"),COUNTIFS($M$6:$M$205,"منتهي",$L$6:$L$205,"&lt;"&amp;L156)+COUNTIFS($M$6:$M$205,"ينتهي قريبًا",$L$6:$L$205,"&lt;"&amp;L156)+COUNTIFS($M$6:M156,"منتهي",$L$6:L156,L156)+COUNTIFS($M$6:M156,"ينتهي قريبًا",$L$6:L156,L156),"")</f>
        <v/>
      </c>
    </row>
    <row r="157">
      <c r="A157" s="5" t="n"/>
      <c r="B157" s="5" t="n"/>
      <c r="C157" s="16" t="n"/>
      <c r="D157" s="17" t="n"/>
      <c r="E157" s="13" t="n"/>
      <c r="F157" s="13" t="n"/>
      <c r="G157" s="5" t="n"/>
      <c r="H157" s="18">
        <f>IF(OR(A157&amp;""="",NOT(ISNUMBER(E157)),NOT(ISNUMBER(D157))),"",MAX(0,(YEAR(IF(ISNUMBER(F157),MIN('الإعدادات'!$B$4,F157),'الإعدادات'!$B$4))-YEAR(E157))*12+MONTH(IF(ISNUMBER(F157),MIN('الإعدادات'!$B$4,F157),'الإعدادات'!$B$4))-MONTH(E157)+IF(DAY(IF(ISNUMBER(F157),MIN('الإعدادات'!$B$4,F157),'الإعدادات'!$B$4))&gt;=DAY(E157),1,0)))</f>
        <v/>
      </c>
      <c r="I157" s="19">
        <f>IF(H157="","",ROUND(H157*D157,2))</f>
        <v/>
      </c>
      <c r="J157" s="19">
        <f>IF(A157&amp;""="","",SUMIFS('الدفعات'!$C$6:$C$1005,'الدفعات'!$B$6:$B$1005,A157&amp;""))</f>
        <v/>
      </c>
      <c r="K157" s="19">
        <f>IF(I157="","",ROUND(I157-J157,2))</f>
        <v/>
      </c>
      <c r="L157" s="18">
        <f>IF(OR(A157&amp;""="",NOT(ISNUMBER(F157))),"",F157-'الإعدادات'!$B$4)</f>
        <v/>
      </c>
      <c r="M157" s="6">
        <f>IF(A157&amp;""="","",IF(OR(NOT(ISNUMBER(E157)),NOT(ISNUMBER(F157))),"بيانات ناقصة",IF(F157&lt;'الإعدادات'!$B$4,"منتهي",IF(E157&gt;'الإعدادات'!$B$4,"لم يبدأ",IF(F157-'الإعدادات'!$B$4&lt;='الإعدادات'!$B$5,"ينتهي قريبًا","ساري")))))</f>
        <v/>
      </c>
      <c r="N157" s="19">
        <f>IF(N(D157)=0,"",ROUND(D157*12,2))</f>
        <v/>
      </c>
      <c r="O157" s="18">
        <f>IF(OR(M157="منتهي",M157="ينتهي قريبًا"),COUNTIFS($M$6:$M$205,"منتهي",$L$6:$L$205,"&lt;"&amp;L157)+COUNTIFS($M$6:$M$205,"ينتهي قريبًا",$L$6:$L$205,"&lt;"&amp;L157)+COUNTIFS($M$6:M157,"منتهي",$L$6:L157,L157)+COUNTIFS($M$6:M157,"ينتهي قريبًا",$L$6:L157,L157),"")</f>
        <v/>
      </c>
    </row>
    <row r="158">
      <c r="A158" s="5" t="n"/>
      <c r="B158" s="5" t="n"/>
      <c r="C158" s="16" t="n"/>
      <c r="D158" s="17" t="n"/>
      <c r="E158" s="13" t="n"/>
      <c r="F158" s="13" t="n"/>
      <c r="G158" s="5" t="n"/>
      <c r="H158" s="18">
        <f>IF(OR(A158&amp;""="",NOT(ISNUMBER(E158)),NOT(ISNUMBER(D158))),"",MAX(0,(YEAR(IF(ISNUMBER(F158),MIN('الإعدادات'!$B$4,F158),'الإعدادات'!$B$4))-YEAR(E158))*12+MONTH(IF(ISNUMBER(F158),MIN('الإعدادات'!$B$4,F158),'الإعدادات'!$B$4))-MONTH(E158)+IF(DAY(IF(ISNUMBER(F158),MIN('الإعدادات'!$B$4,F158),'الإعدادات'!$B$4))&gt;=DAY(E158),1,0)))</f>
        <v/>
      </c>
      <c r="I158" s="19">
        <f>IF(H158="","",ROUND(H158*D158,2))</f>
        <v/>
      </c>
      <c r="J158" s="19">
        <f>IF(A158&amp;""="","",SUMIFS('الدفعات'!$C$6:$C$1005,'الدفعات'!$B$6:$B$1005,A158&amp;""))</f>
        <v/>
      </c>
      <c r="K158" s="19">
        <f>IF(I158="","",ROUND(I158-J158,2))</f>
        <v/>
      </c>
      <c r="L158" s="18">
        <f>IF(OR(A158&amp;""="",NOT(ISNUMBER(F158))),"",F158-'الإعدادات'!$B$4)</f>
        <v/>
      </c>
      <c r="M158" s="6">
        <f>IF(A158&amp;""="","",IF(OR(NOT(ISNUMBER(E158)),NOT(ISNUMBER(F158))),"بيانات ناقصة",IF(F158&lt;'الإعدادات'!$B$4,"منتهي",IF(E158&gt;'الإعدادات'!$B$4,"لم يبدأ",IF(F158-'الإعدادات'!$B$4&lt;='الإعدادات'!$B$5,"ينتهي قريبًا","ساري")))))</f>
        <v/>
      </c>
      <c r="N158" s="19">
        <f>IF(N(D158)=0,"",ROUND(D158*12,2))</f>
        <v/>
      </c>
      <c r="O158" s="18">
        <f>IF(OR(M158="منتهي",M158="ينتهي قريبًا"),COUNTIFS($M$6:$M$205,"منتهي",$L$6:$L$205,"&lt;"&amp;L158)+COUNTIFS($M$6:$M$205,"ينتهي قريبًا",$L$6:$L$205,"&lt;"&amp;L158)+COUNTIFS($M$6:M158,"منتهي",$L$6:L158,L158)+COUNTIFS($M$6:M158,"ينتهي قريبًا",$L$6:L158,L158),"")</f>
        <v/>
      </c>
    </row>
    <row r="159">
      <c r="A159" s="5" t="n"/>
      <c r="B159" s="5" t="n"/>
      <c r="C159" s="16" t="n"/>
      <c r="D159" s="17" t="n"/>
      <c r="E159" s="13" t="n"/>
      <c r="F159" s="13" t="n"/>
      <c r="G159" s="5" t="n"/>
      <c r="H159" s="18">
        <f>IF(OR(A159&amp;""="",NOT(ISNUMBER(E159)),NOT(ISNUMBER(D159))),"",MAX(0,(YEAR(IF(ISNUMBER(F159),MIN('الإعدادات'!$B$4,F159),'الإعدادات'!$B$4))-YEAR(E159))*12+MONTH(IF(ISNUMBER(F159),MIN('الإعدادات'!$B$4,F159),'الإعدادات'!$B$4))-MONTH(E159)+IF(DAY(IF(ISNUMBER(F159),MIN('الإعدادات'!$B$4,F159),'الإعدادات'!$B$4))&gt;=DAY(E159),1,0)))</f>
        <v/>
      </c>
      <c r="I159" s="19">
        <f>IF(H159="","",ROUND(H159*D159,2))</f>
        <v/>
      </c>
      <c r="J159" s="19">
        <f>IF(A159&amp;""="","",SUMIFS('الدفعات'!$C$6:$C$1005,'الدفعات'!$B$6:$B$1005,A159&amp;""))</f>
        <v/>
      </c>
      <c r="K159" s="19">
        <f>IF(I159="","",ROUND(I159-J159,2))</f>
        <v/>
      </c>
      <c r="L159" s="18">
        <f>IF(OR(A159&amp;""="",NOT(ISNUMBER(F159))),"",F159-'الإعدادات'!$B$4)</f>
        <v/>
      </c>
      <c r="M159" s="6">
        <f>IF(A159&amp;""="","",IF(OR(NOT(ISNUMBER(E159)),NOT(ISNUMBER(F159))),"بيانات ناقصة",IF(F159&lt;'الإعدادات'!$B$4,"منتهي",IF(E159&gt;'الإعدادات'!$B$4,"لم يبدأ",IF(F159-'الإعدادات'!$B$4&lt;='الإعدادات'!$B$5,"ينتهي قريبًا","ساري")))))</f>
        <v/>
      </c>
      <c r="N159" s="19">
        <f>IF(N(D159)=0,"",ROUND(D159*12,2))</f>
        <v/>
      </c>
      <c r="O159" s="18">
        <f>IF(OR(M159="منتهي",M159="ينتهي قريبًا"),COUNTIFS($M$6:$M$205,"منتهي",$L$6:$L$205,"&lt;"&amp;L159)+COUNTIFS($M$6:$M$205,"ينتهي قريبًا",$L$6:$L$205,"&lt;"&amp;L159)+COUNTIFS($M$6:M159,"منتهي",$L$6:L159,L159)+COUNTIFS($M$6:M159,"ينتهي قريبًا",$L$6:L159,L159),"")</f>
        <v/>
      </c>
    </row>
    <row r="160">
      <c r="A160" s="5" t="n"/>
      <c r="B160" s="5" t="n"/>
      <c r="C160" s="16" t="n"/>
      <c r="D160" s="17" t="n"/>
      <c r="E160" s="13" t="n"/>
      <c r="F160" s="13" t="n"/>
      <c r="G160" s="5" t="n"/>
      <c r="H160" s="18">
        <f>IF(OR(A160&amp;""="",NOT(ISNUMBER(E160)),NOT(ISNUMBER(D160))),"",MAX(0,(YEAR(IF(ISNUMBER(F160),MIN('الإعدادات'!$B$4,F160),'الإعدادات'!$B$4))-YEAR(E160))*12+MONTH(IF(ISNUMBER(F160),MIN('الإعدادات'!$B$4,F160),'الإعدادات'!$B$4))-MONTH(E160)+IF(DAY(IF(ISNUMBER(F160),MIN('الإعدادات'!$B$4,F160),'الإعدادات'!$B$4))&gt;=DAY(E160),1,0)))</f>
        <v/>
      </c>
      <c r="I160" s="19">
        <f>IF(H160="","",ROUND(H160*D160,2))</f>
        <v/>
      </c>
      <c r="J160" s="19">
        <f>IF(A160&amp;""="","",SUMIFS('الدفعات'!$C$6:$C$1005,'الدفعات'!$B$6:$B$1005,A160&amp;""))</f>
        <v/>
      </c>
      <c r="K160" s="19">
        <f>IF(I160="","",ROUND(I160-J160,2))</f>
        <v/>
      </c>
      <c r="L160" s="18">
        <f>IF(OR(A160&amp;""="",NOT(ISNUMBER(F160))),"",F160-'الإعدادات'!$B$4)</f>
        <v/>
      </c>
      <c r="M160" s="6">
        <f>IF(A160&amp;""="","",IF(OR(NOT(ISNUMBER(E160)),NOT(ISNUMBER(F160))),"بيانات ناقصة",IF(F160&lt;'الإعدادات'!$B$4,"منتهي",IF(E160&gt;'الإعدادات'!$B$4,"لم يبدأ",IF(F160-'الإعدادات'!$B$4&lt;='الإعدادات'!$B$5,"ينتهي قريبًا","ساري")))))</f>
        <v/>
      </c>
      <c r="N160" s="19">
        <f>IF(N(D160)=0,"",ROUND(D160*12,2))</f>
        <v/>
      </c>
      <c r="O160" s="18">
        <f>IF(OR(M160="منتهي",M160="ينتهي قريبًا"),COUNTIFS($M$6:$M$205,"منتهي",$L$6:$L$205,"&lt;"&amp;L160)+COUNTIFS($M$6:$M$205,"ينتهي قريبًا",$L$6:$L$205,"&lt;"&amp;L160)+COUNTIFS($M$6:M160,"منتهي",$L$6:L160,L160)+COUNTIFS($M$6:M160,"ينتهي قريبًا",$L$6:L160,L160),"")</f>
        <v/>
      </c>
    </row>
    <row r="161">
      <c r="A161" s="5" t="n"/>
      <c r="B161" s="5" t="n"/>
      <c r="C161" s="16" t="n"/>
      <c r="D161" s="17" t="n"/>
      <c r="E161" s="13" t="n"/>
      <c r="F161" s="13" t="n"/>
      <c r="G161" s="5" t="n"/>
      <c r="H161" s="18">
        <f>IF(OR(A161&amp;""="",NOT(ISNUMBER(E161)),NOT(ISNUMBER(D161))),"",MAX(0,(YEAR(IF(ISNUMBER(F161),MIN('الإعدادات'!$B$4,F161),'الإعدادات'!$B$4))-YEAR(E161))*12+MONTH(IF(ISNUMBER(F161),MIN('الإعدادات'!$B$4,F161),'الإعدادات'!$B$4))-MONTH(E161)+IF(DAY(IF(ISNUMBER(F161),MIN('الإعدادات'!$B$4,F161),'الإعدادات'!$B$4))&gt;=DAY(E161),1,0)))</f>
        <v/>
      </c>
      <c r="I161" s="19">
        <f>IF(H161="","",ROUND(H161*D161,2))</f>
        <v/>
      </c>
      <c r="J161" s="19">
        <f>IF(A161&amp;""="","",SUMIFS('الدفعات'!$C$6:$C$1005,'الدفعات'!$B$6:$B$1005,A161&amp;""))</f>
        <v/>
      </c>
      <c r="K161" s="19">
        <f>IF(I161="","",ROUND(I161-J161,2))</f>
        <v/>
      </c>
      <c r="L161" s="18">
        <f>IF(OR(A161&amp;""="",NOT(ISNUMBER(F161))),"",F161-'الإعدادات'!$B$4)</f>
        <v/>
      </c>
      <c r="M161" s="6">
        <f>IF(A161&amp;""="","",IF(OR(NOT(ISNUMBER(E161)),NOT(ISNUMBER(F161))),"بيانات ناقصة",IF(F161&lt;'الإعدادات'!$B$4,"منتهي",IF(E161&gt;'الإعدادات'!$B$4,"لم يبدأ",IF(F161-'الإعدادات'!$B$4&lt;='الإعدادات'!$B$5,"ينتهي قريبًا","ساري")))))</f>
        <v/>
      </c>
      <c r="N161" s="19">
        <f>IF(N(D161)=0,"",ROUND(D161*12,2))</f>
        <v/>
      </c>
      <c r="O161" s="18">
        <f>IF(OR(M161="منتهي",M161="ينتهي قريبًا"),COUNTIFS($M$6:$M$205,"منتهي",$L$6:$L$205,"&lt;"&amp;L161)+COUNTIFS($M$6:$M$205,"ينتهي قريبًا",$L$6:$L$205,"&lt;"&amp;L161)+COUNTIFS($M$6:M161,"منتهي",$L$6:L161,L161)+COUNTIFS($M$6:M161,"ينتهي قريبًا",$L$6:L161,L161),"")</f>
        <v/>
      </c>
    </row>
    <row r="162">
      <c r="A162" s="5" t="n"/>
      <c r="B162" s="5" t="n"/>
      <c r="C162" s="16" t="n"/>
      <c r="D162" s="17" t="n"/>
      <c r="E162" s="13" t="n"/>
      <c r="F162" s="13" t="n"/>
      <c r="G162" s="5" t="n"/>
      <c r="H162" s="18">
        <f>IF(OR(A162&amp;""="",NOT(ISNUMBER(E162)),NOT(ISNUMBER(D162))),"",MAX(0,(YEAR(IF(ISNUMBER(F162),MIN('الإعدادات'!$B$4,F162),'الإعدادات'!$B$4))-YEAR(E162))*12+MONTH(IF(ISNUMBER(F162),MIN('الإعدادات'!$B$4,F162),'الإعدادات'!$B$4))-MONTH(E162)+IF(DAY(IF(ISNUMBER(F162),MIN('الإعدادات'!$B$4,F162),'الإعدادات'!$B$4))&gt;=DAY(E162),1,0)))</f>
        <v/>
      </c>
      <c r="I162" s="19">
        <f>IF(H162="","",ROUND(H162*D162,2))</f>
        <v/>
      </c>
      <c r="J162" s="19">
        <f>IF(A162&amp;""="","",SUMIFS('الدفعات'!$C$6:$C$1005,'الدفعات'!$B$6:$B$1005,A162&amp;""))</f>
        <v/>
      </c>
      <c r="K162" s="19">
        <f>IF(I162="","",ROUND(I162-J162,2))</f>
        <v/>
      </c>
      <c r="L162" s="18">
        <f>IF(OR(A162&amp;""="",NOT(ISNUMBER(F162))),"",F162-'الإعدادات'!$B$4)</f>
        <v/>
      </c>
      <c r="M162" s="6">
        <f>IF(A162&amp;""="","",IF(OR(NOT(ISNUMBER(E162)),NOT(ISNUMBER(F162))),"بيانات ناقصة",IF(F162&lt;'الإعدادات'!$B$4,"منتهي",IF(E162&gt;'الإعدادات'!$B$4,"لم يبدأ",IF(F162-'الإعدادات'!$B$4&lt;='الإعدادات'!$B$5,"ينتهي قريبًا","ساري")))))</f>
        <v/>
      </c>
      <c r="N162" s="19">
        <f>IF(N(D162)=0,"",ROUND(D162*12,2))</f>
        <v/>
      </c>
      <c r="O162" s="18">
        <f>IF(OR(M162="منتهي",M162="ينتهي قريبًا"),COUNTIFS($M$6:$M$205,"منتهي",$L$6:$L$205,"&lt;"&amp;L162)+COUNTIFS($M$6:$M$205,"ينتهي قريبًا",$L$6:$L$205,"&lt;"&amp;L162)+COUNTIFS($M$6:M162,"منتهي",$L$6:L162,L162)+COUNTIFS($M$6:M162,"ينتهي قريبًا",$L$6:L162,L162),"")</f>
        <v/>
      </c>
    </row>
    <row r="163">
      <c r="A163" s="5" t="n"/>
      <c r="B163" s="5" t="n"/>
      <c r="C163" s="16" t="n"/>
      <c r="D163" s="17" t="n"/>
      <c r="E163" s="13" t="n"/>
      <c r="F163" s="13" t="n"/>
      <c r="G163" s="5" t="n"/>
      <c r="H163" s="18">
        <f>IF(OR(A163&amp;""="",NOT(ISNUMBER(E163)),NOT(ISNUMBER(D163))),"",MAX(0,(YEAR(IF(ISNUMBER(F163),MIN('الإعدادات'!$B$4,F163),'الإعدادات'!$B$4))-YEAR(E163))*12+MONTH(IF(ISNUMBER(F163),MIN('الإعدادات'!$B$4,F163),'الإعدادات'!$B$4))-MONTH(E163)+IF(DAY(IF(ISNUMBER(F163),MIN('الإعدادات'!$B$4,F163),'الإعدادات'!$B$4))&gt;=DAY(E163),1,0)))</f>
        <v/>
      </c>
      <c r="I163" s="19">
        <f>IF(H163="","",ROUND(H163*D163,2))</f>
        <v/>
      </c>
      <c r="J163" s="19">
        <f>IF(A163&amp;""="","",SUMIFS('الدفعات'!$C$6:$C$1005,'الدفعات'!$B$6:$B$1005,A163&amp;""))</f>
        <v/>
      </c>
      <c r="K163" s="19">
        <f>IF(I163="","",ROUND(I163-J163,2))</f>
        <v/>
      </c>
      <c r="L163" s="18">
        <f>IF(OR(A163&amp;""="",NOT(ISNUMBER(F163))),"",F163-'الإعدادات'!$B$4)</f>
        <v/>
      </c>
      <c r="M163" s="6">
        <f>IF(A163&amp;""="","",IF(OR(NOT(ISNUMBER(E163)),NOT(ISNUMBER(F163))),"بيانات ناقصة",IF(F163&lt;'الإعدادات'!$B$4,"منتهي",IF(E163&gt;'الإعدادات'!$B$4,"لم يبدأ",IF(F163-'الإعدادات'!$B$4&lt;='الإعدادات'!$B$5,"ينتهي قريبًا","ساري")))))</f>
        <v/>
      </c>
      <c r="N163" s="19">
        <f>IF(N(D163)=0,"",ROUND(D163*12,2))</f>
        <v/>
      </c>
      <c r="O163" s="18">
        <f>IF(OR(M163="منتهي",M163="ينتهي قريبًا"),COUNTIFS($M$6:$M$205,"منتهي",$L$6:$L$205,"&lt;"&amp;L163)+COUNTIFS($M$6:$M$205,"ينتهي قريبًا",$L$6:$L$205,"&lt;"&amp;L163)+COUNTIFS($M$6:M163,"منتهي",$L$6:L163,L163)+COUNTIFS($M$6:M163,"ينتهي قريبًا",$L$6:L163,L163),"")</f>
        <v/>
      </c>
    </row>
    <row r="164">
      <c r="A164" s="5" t="n"/>
      <c r="B164" s="5" t="n"/>
      <c r="C164" s="16" t="n"/>
      <c r="D164" s="17" t="n"/>
      <c r="E164" s="13" t="n"/>
      <c r="F164" s="13" t="n"/>
      <c r="G164" s="5" t="n"/>
      <c r="H164" s="18">
        <f>IF(OR(A164&amp;""="",NOT(ISNUMBER(E164)),NOT(ISNUMBER(D164))),"",MAX(0,(YEAR(IF(ISNUMBER(F164),MIN('الإعدادات'!$B$4,F164),'الإعدادات'!$B$4))-YEAR(E164))*12+MONTH(IF(ISNUMBER(F164),MIN('الإعدادات'!$B$4,F164),'الإعدادات'!$B$4))-MONTH(E164)+IF(DAY(IF(ISNUMBER(F164),MIN('الإعدادات'!$B$4,F164),'الإعدادات'!$B$4))&gt;=DAY(E164),1,0)))</f>
        <v/>
      </c>
      <c r="I164" s="19">
        <f>IF(H164="","",ROUND(H164*D164,2))</f>
        <v/>
      </c>
      <c r="J164" s="19">
        <f>IF(A164&amp;""="","",SUMIFS('الدفعات'!$C$6:$C$1005,'الدفعات'!$B$6:$B$1005,A164&amp;""))</f>
        <v/>
      </c>
      <c r="K164" s="19">
        <f>IF(I164="","",ROUND(I164-J164,2))</f>
        <v/>
      </c>
      <c r="L164" s="18">
        <f>IF(OR(A164&amp;""="",NOT(ISNUMBER(F164))),"",F164-'الإعدادات'!$B$4)</f>
        <v/>
      </c>
      <c r="M164" s="6">
        <f>IF(A164&amp;""="","",IF(OR(NOT(ISNUMBER(E164)),NOT(ISNUMBER(F164))),"بيانات ناقصة",IF(F164&lt;'الإعدادات'!$B$4,"منتهي",IF(E164&gt;'الإعدادات'!$B$4,"لم يبدأ",IF(F164-'الإعدادات'!$B$4&lt;='الإعدادات'!$B$5,"ينتهي قريبًا","ساري")))))</f>
        <v/>
      </c>
      <c r="N164" s="19">
        <f>IF(N(D164)=0,"",ROUND(D164*12,2))</f>
        <v/>
      </c>
      <c r="O164" s="18">
        <f>IF(OR(M164="منتهي",M164="ينتهي قريبًا"),COUNTIFS($M$6:$M$205,"منتهي",$L$6:$L$205,"&lt;"&amp;L164)+COUNTIFS($M$6:$M$205,"ينتهي قريبًا",$L$6:$L$205,"&lt;"&amp;L164)+COUNTIFS($M$6:M164,"منتهي",$L$6:L164,L164)+COUNTIFS($M$6:M164,"ينتهي قريبًا",$L$6:L164,L164),"")</f>
        <v/>
      </c>
    </row>
    <row r="165">
      <c r="A165" s="5" t="n"/>
      <c r="B165" s="5" t="n"/>
      <c r="C165" s="16" t="n"/>
      <c r="D165" s="17" t="n"/>
      <c r="E165" s="13" t="n"/>
      <c r="F165" s="13" t="n"/>
      <c r="G165" s="5" t="n"/>
      <c r="H165" s="18">
        <f>IF(OR(A165&amp;""="",NOT(ISNUMBER(E165)),NOT(ISNUMBER(D165))),"",MAX(0,(YEAR(IF(ISNUMBER(F165),MIN('الإعدادات'!$B$4,F165),'الإعدادات'!$B$4))-YEAR(E165))*12+MONTH(IF(ISNUMBER(F165),MIN('الإعدادات'!$B$4,F165),'الإعدادات'!$B$4))-MONTH(E165)+IF(DAY(IF(ISNUMBER(F165),MIN('الإعدادات'!$B$4,F165),'الإعدادات'!$B$4))&gt;=DAY(E165),1,0)))</f>
        <v/>
      </c>
      <c r="I165" s="19">
        <f>IF(H165="","",ROUND(H165*D165,2))</f>
        <v/>
      </c>
      <c r="J165" s="19">
        <f>IF(A165&amp;""="","",SUMIFS('الدفعات'!$C$6:$C$1005,'الدفعات'!$B$6:$B$1005,A165&amp;""))</f>
        <v/>
      </c>
      <c r="K165" s="19">
        <f>IF(I165="","",ROUND(I165-J165,2))</f>
        <v/>
      </c>
      <c r="L165" s="18">
        <f>IF(OR(A165&amp;""="",NOT(ISNUMBER(F165))),"",F165-'الإعدادات'!$B$4)</f>
        <v/>
      </c>
      <c r="M165" s="6">
        <f>IF(A165&amp;""="","",IF(OR(NOT(ISNUMBER(E165)),NOT(ISNUMBER(F165))),"بيانات ناقصة",IF(F165&lt;'الإعدادات'!$B$4,"منتهي",IF(E165&gt;'الإعدادات'!$B$4,"لم يبدأ",IF(F165-'الإعدادات'!$B$4&lt;='الإعدادات'!$B$5,"ينتهي قريبًا","ساري")))))</f>
        <v/>
      </c>
      <c r="N165" s="19">
        <f>IF(N(D165)=0,"",ROUND(D165*12,2))</f>
        <v/>
      </c>
      <c r="O165" s="18">
        <f>IF(OR(M165="منتهي",M165="ينتهي قريبًا"),COUNTIFS($M$6:$M$205,"منتهي",$L$6:$L$205,"&lt;"&amp;L165)+COUNTIFS($M$6:$M$205,"ينتهي قريبًا",$L$6:$L$205,"&lt;"&amp;L165)+COUNTIFS($M$6:M165,"منتهي",$L$6:L165,L165)+COUNTIFS($M$6:M165,"ينتهي قريبًا",$L$6:L165,L165),"")</f>
        <v/>
      </c>
    </row>
    <row r="166">
      <c r="A166" s="5" t="n"/>
      <c r="B166" s="5" t="n"/>
      <c r="C166" s="16" t="n"/>
      <c r="D166" s="17" t="n"/>
      <c r="E166" s="13" t="n"/>
      <c r="F166" s="13" t="n"/>
      <c r="G166" s="5" t="n"/>
      <c r="H166" s="18">
        <f>IF(OR(A166&amp;""="",NOT(ISNUMBER(E166)),NOT(ISNUMBER(D166))),"",MAX(0,(YEAR(IF(ISNUMBER(F166),MIN('الإعدادات'!$B$4,F166),'الإعدادات'!$B$4))-YEAR(E166))*12+MONTH(IF(ISNUMBER(F166),MIN('الإعدادات'!$B$4,F166),'الإعدادات'!$B$4))-MONTH(E166)+IF(DAY(IF(ISNUMBER(F166),MIN('الإعدادات'!$B$4,F166),'الإعدادات'!$B$4))&gt;=DAY(E166),1,0)))</f>
        <v/>
      </c>
      <c r="I166" s="19">
        <f>IF(H166="","",ROUND(H166*D166,2))</f>
        <v/>
      </c>
      <c r="J166" s="19">
        <f>IF(A166&amp;""="","",SUMIFS('الدفعات'!$C$6:$C$1005,'الدفعات'!$B$6:$B$1005,A166&amp;""))</f>
        <v/>
      </c>
      <c r="K166" s="19">
        <f>IF(I166="","",ROUND(I166-J166,2))</f>
        <v/>
      </c>
      <c r="L166" s="18">
        <f>IF(OR(A166&amp;""="",NOT(ISNUMBER(F166))),"",F166-'الإعدادات'!$B$4)</f>
        <v/>
      </c>
      <c r="M166" s="6">
        <f>IF(A166&amp;""="","",IF(OR(NOT(ISNUMBER(E166)),NOT(ISNUMBER(F166))),"بيانات ناقصة",IF(F166&lt;'الإعدادات'!$B$4,"منتهي",IF(E166&gt;'الإعدادات'!$B$4,"لم يبدأ",IF(F166-'الإعدادات'!$B$4&lt;='الإعدادات'!$B$5,"ينتهي قريبًا","ساري")))))</f>
        <v/>
      </c>
      <c r="N166" s="19">
        <f>IF(N(D166)=0,"",ROUND(D166*12,2))</f>
        <v/>
      </c>
      <c r="O166" s="18">
        <f>IF(OR(M166="منتهي",M166="ينتهي قريبًا"),COUNTIFS($M$6:$M$205,"منتهي",$L$6:$L$205,"&lt;"&amp;L166)+COUNTIFS($M$6:$M$205,"ينتهي قريبًا",$L$6:$L$205,"&lt;"&amp;L166)+COUNTIFS($M$6:M166,"منتهي",$L$6:L166,L166)+COUNTIFS($M$6:M166,"ينتهي قريبًا",$L$6:L166,L166),"")</f>
        <v/>
      </c>
    </row>
    <row r="167">
      <c r="A167" s="5" t="n"/>
      <c r="B167" s="5" t="n"/>
      <c r="C167" s="16" t="n"/>
      <c r="D167" s="17" t="n"/>
      <c r="E167" s="13" t="n"/>
      <c r="F167" s="13" t="n"/>
      <c r="G167" s="5" t="n"/>
      <c r="H167" s="18">
        <f>IF(OR(A167&amp;""="",NOT(ISNUMBER(E167)),NOT(ISNUMBER(D167))),"",MAX(0,(YEAR(IF(ISNUMBER(F167),MIN('الإعدادات'!$B$4,F167),'الإعدادات'!$B$4))-YEAR(E167))*12+MONTH(IF(ISNUMBER(F167),MIN('الإعدادات'!$B$4,F167),'الإعدادات'!$B$4))-MONTH(E167)+IF(DAY(IF(ISNUMBER(F167),MIN('الإعدادات'!$B$4,F167),'الإعدادات'!$B$4))&gt;=DAY(E167),1,0)))</f>
        <v/>
      </c>
      <c r="I167" s="19">
        <f>IF(H167="","",ROUND(H167*D167,2))</f>
        <v/>
      </c>
      <c r="J167" s="19">
        <f>IF(A167&amp;""="","",SUMIFS('الدفعات'!$C$6:$C$1005,'الدفعات'!$B$6:$B$1005,A167&amp;""))</f>
        <v/>
      </c>
      <c r="K167" s="19">
        <f>IF(I167="","",ROUND(I167-J167,2))</f>
        <v/>
      </c>
      <c r="L167" s="18">
        <f>IF(OR(A167&amp;""="",NOT(ISNUMBER(F167))),"",F167-'الإعدادات'!$B$4)</f>
        <v/>
      </c>
      <c r="M167" s="6">
        <f>IF(A167&amp;""="","",IF(OR(NOT(ISNUMBER(E167)),NOT(ISNUMBER(F167))),"بيانات ناقصة",IF(F167&lt;'الإعدادات'!$B$4,"منتهي",IF(E167&gt;'الإعدادات'!$B$4,"لم يبدأ",IF(F167-'الإعدادات'!$B$4&lt;='الإعدادات'!$B$5,"ينتهي قريبًا","ساري")))))</f>
        <v/>
      </c>
      <c r="N167" s="19">
        <f>IF(N(D167)=0,"",ROUND(D167*12,2))</f>
        <v/>
      </c>
      <c r="O167" s="18">
        <f>IF(OR(M167="منتهي",M167="ينتهي قريبًا"),COUNTIFS($M$6:$M$205,"منتهي",$L$6:$L$205,"&lt;"&amp;L167)+COUNTIFS($M$6:$M$205,"ينتهي قريبًا",$L$6:$L$205,"&lt;"&amp;L167)+COUNTIFS($M$6:M167,"منتهي",$L$6:L167,L167)+COUNTIFS($M$6:M167,"ينتهي قريبًا",$L$6:L167,L167),"")</f>
        <v/>
      </c>
    </row>
    <row r="168">
      <c r="A168" s="5" t="n"/>
      <c r="B168" s="5" t="n"/>
      <c r="C168" s="16" t="n"/>
      <c r="D168" s="17" t="n"/>
      <c r="E168" s="13" t="n"/>
      <c r="F168" s="13" t="n"/>
      <c r="G168" s="5" t="n"/>
      <c r="H168" s="18">
        <f>IF(OR(A168&amp;""="",NOT(ISNUMBER(E168)),NOT(ISNUMBER(D168))),"",MAX(0,(YEAR(IF(ISNUMBER(F168),MIN('الإعدادات'!$B$4,F168),'الإعدادات'!$B$4))-YEAR(E168))*12+MONTH(IF(ISNUMBER(F168),MIN('الإعدادات'!$B$4,F168),'الإعدادات'!$B$4))-MONTH(E168)+IF(DAY(IF(ISNUMBER(F168),MIN('الإعدادات'!$B$4,F168),'الإعدادات'!$B$4))&gt;=DAY(E168),1,0)))</f>
        <v/>
      </c>
      <c r="I168" s="19">
        <f>IF(H168="","",ROUND(H168*D168,2))</f>
        <v/>
      </c>
      <c r="J168" s="19">
        <f>IF(A168&amp;""="","",SUMIFS('الدفعات'!$C$6:$C$1005,'الدفعات'!$B$6:$B$1005,A168&amp;""))</f>
        <v/>
      </c>
      <c r="K168" s="19">
        <f>IF(I168="","",ROUND(I168-J168,2))</f>
        <v/>
      </c>
      <c r="L168" s="18">
        <f>IF(OR(A168&amp;""="",NOT(ISNUMBER(F168))),"",F168-'الإعدادات'!$B$4)</f>
        <v/>
      </c>
      <c r="M168" s="6">
        <f>IF(A168&amp;""="","",IF(OR(NOT(ISNUMBER(E168)),NOT(ISNUMBER(F168))),"بيانات ناقصة",IF(F168&lt;'الإعدادات'!$B$4,"منتهي",IF(E168&gt;'الإعدادات'!$B$4,"لم يبدأ",IF(F168-'الإعدادات'!$B$4&lt;='الإعدادات'!$B$5,"ينتهي قريبًا","ساري")))))</f>
        <v/>
      </c>
      <c r="N168" s="19">
        <f>IF(N(D168)=0,"",ROUND(D168*12,2))</f>
        <v/>
      </c>
      <c r="O168" s="18">
        <f>IF(OR(M168="منتهي",M168="ينتهي قريبًا"),COUNTIFS($M$6:$M$205,"منتهي",$L$6:$L$205,"&lt;"&amp;L168)+COUNTIFS($M$6:$M$205,"ينتهي قريبًا",$L$6:$L$205,"&lt;"&amp;L168)+COUNTIFS($M$6:M168,"منتهي",$L$6:L168,L168)+COUNTIFS($M$6:M168,"ينتهي قريبًا",$L$6:L168,L168),"")</f>
        <v/>
      </c>
    </row>
    <row r="169">
      <c r="A169" s="5" t="n"/>
      <c r="B169" s="5" t="n"/>
      <c r="C169" s="16" t="n"/>
      <c r="D169" s="17" t="n"/>
      <c r="E169" s="13" t="n"/>
      <c r="F169" s="13" t="n"/>
      <c r="G169" s="5" t="n"/>
      <c r="H169" s="18">
        <f>IF(OR(A169&amp;""="",NOT(ISNUMBER(E169)),NOT(ISNUMBER(D169))),"",MAX(0,(YEAR(IF(ISNUMBER(F169),MIN('الإعدادات'!$B$4,F169),'الإعدادات'!$B$4))-YEAR(E169))*12+MONTH(IF(ISNUMBER(F169),MIN('الإعدادات'!$B$4,F169),'الإعدادات'!$B$4))-MONTH(E169)+IF(DAY(IF(ISNUMBER(F169),MIN('الإعدادات'!$B$4,F169),'الإعدادات'!$B$4))&gt;=DAY(E169),1,0)))</f>
        <v/>
      </c>
      <c r="I169" s="19">
        <f>IF(H169="","",ROUND(H169*D169,2))</f>
        <v/>
      </c>
      <c r="J169" s="19">
        <f>IF(A169&amp;""="","",SUMIFS('الدفعات'!$C$6:$C$1005,'الدفعات'!$B$6:$B$1005,A169&amp;""))</f>
        <v/>
      </c>
      <c r="K169" s="19">
        <f>IF(I169="","",ROUND(I169-J169,2))</f>
        <v/>
      </c>
      <c r="L169" s="18">
        <f>IF(OR(A169&amp;""="",NOT(ISNUMBER(F169))),"",F169-'الإعدادات'!$B$4)</f>
        <v/>
      </c>
      <c r="M169" s="6">
        <f>IF(A169&amp;""="","",IF(OR(NOT(ISNUMBER(E169)),NOT(ISNUMBER(F169))),"بيانات ناقصة",IF(F169&lt;'الإعدادات'!$B$4,"منتهي",IF(E169&gt;'الإعدادات'!$B$4,"لم يبدأ",IF(F169-'الإعدادات'!$B$4&lt;='الإعدادات'!$B$5,"ينتهي قريبًا","ساري")))))</f>
        <v/>
      </c>
      <c r="N169" s="19">
        <f>IF(N(D169)=0,"",ROUND(D169*12,2))</f>
        <v/>
      </c>
      <c r="O169" s="18">
        <f>IF(OR(M169="منتهي",M169="ينتهي قريبًا"),COUNTIFS($M$6:$M$205,"منتهي",$L$6:$L$205,"&lt;"&amp;L169)+COUNTIFS($M$6:$M$205,"ينتهي قريبًا",$L$6:$L$205,"&lt;"&amp;L169)+COUNTIFS($M$6:M169,"منتهي",$L$6:L169,L169)+COUNTIFS($M$6:M169,"ينتهي قريبًا",$L$6:L169,L169),"")</f>
        <v/>
      </c>
    </row>
    <row r="170">
      <c r="A170" s="5" t="n"/>
      <c r="B170" s="5" t="n"/>
      <c r="C170" s="16" t="n"/>
      <c r="D170" s="17" t="n"/>
      <c r="E170" s="13" t="n"/>
      <c r="F170" s="13" t="n"/>
      <c r="G170" s="5" t="n"/>
      <c r="H170" s="18">
        <f>IF(OR(A170&amp;""="",NOT(ISNUMBER(E170)),NOT(ISNUMBER(D170))),"",MAX(0,(YEAR(IF(ISNUMBER(F170),MIN('الإعدادات'!$B$4,F170),'الإعدادات'!$B$4))-YEAR(E170))*12+MONTH(IF(ISNUMBER(F170),MIN('الإعدادات'!$B$4,F170),'الإعدادات'!$B$4))-MONTH(E170)+IF(DAY(IF(ISNUMBER(F170),MIN('الإعدادات'!$B$4,F170),'الإعدادات'!$B$4))&gt;=DAY(E170),1,0)))</f>
        <v/>
      </c>
      <c r="I170" s="19">
        <f>IF(H170="","",ROUND(H170*D170,2))</f>
        <v/>
      </c>
      <c r="J170" s="19">
        <f>IF(A170&amp;""="","",SUMIFS('الدفعات'!$C$6:$C$1005,'الدفعات'!$B$6:$B$1005,A170&amp;""))</f>
        <v/>
      </c>
      <c r="K170" s="19">
        <f>IF(I170="","",ROUND(I170-J170,2))</f>
        <v/>
      </c>
      <c r="L170" s="18">
        <f>IF(OR(A170&amp;""="",NOT(ISNUMBER(F170))),"",F170-'الإعدادات'!$B$4)</f>
        <v/>
      </c>
      <c r="M170" s="6">
        <f>IF(A170&amp;""="","",IF(OR(NOT(ISNUMBER(E170)),NOT(ISNUMBER(F170))),"بيانات ناقصة",IF(F170&lt;'الإعدادات'!$B$4,"منتهي",IF(E170&gt;'الإعدادات'!$B$4,"لم يبدأ",IF(F170-'الإعدادات'!$B$4&lt;='الإعدادات'!$B$5,"ينتهي قريبًا","ساري")))))</f>
        <v/>
      </c>
      <c r="N170" s="19">
        <f>IF(N(D170)=0,"",ROUND(D170*12,2))</f>
        <v/>
      </c>
      <c r="O170" s="18">
        <f>IF(OR(M170="منتهي",M170="ينتهي قريبًا"),COUNTIFS($M$6:$M$205,"منتهي",$L$6:$L$205,"&lt;"&amp;L170)+COUNTIFS($M$6:$M$205,"ينتهي قريبًا",$L$6:$L$205,"&lt;"&amp;L170)+COUNTIFS($M$6:M170,"منتهي",$L$6:L170,L170)+COUNTIFS($M$6:M170,"ينتهي قريبًا",$L$6:L170,L170),"")</f>
        <v/>
      </c>
    </row>
    <row r="171">
      <c r="A171" s="5" t="n"/>
      <c r="B171" s="5" t="n"/>
      <c r="C171" s="16" t="n"/>
      <c r="D171" s="17" t="n"/>
      <c r="E171" s="13" t="n"/>
      <c r="F171" s="13" t="n"/>
      <c r="G171" s="5" t="n"/>
      <c r="H171" s="18">
        <f>IF(OR(A171&amp;""="",NOT(ISNUMBER(E171)),NOT(ISNUMBER(D171))),"",MAX(0,(YEAR(IF(ISNUMBER(F171),MIN('الإعدادات'!$B$4,F171),'الإعدادات'!$B$4))-YEAR(E171))*12+MONTH(IF(ISNUMBER(F171),MIN('الإعدادات'!$B$4,F171),'الإعدادات'!$B$4))-MONTH(E171)+IF(DAY(IF(ISNUMBER(F171),MIN('الإعدادات'!$B$4,F171),'الإعدادات'!$B$4))&gt;=DAY(E171),1,0)))</f>
        <v/>
      </c>
      <c r="I171" s="19">
        <f>IF(H171="","",ROUND(H171*D171,2))</f>
        <v/>
      </c>
      <c r="J171" s="19">
        <f>IF(A171&amp;""="","",SUMIFS('الدفعات'!$C$6:$C$1005,'الدفعات'!$B$6:$B$1005,A171&amp;""))</f>
        <v/>
      </c>
      <c r="K171" s="19">
        <f>IF(I171="","",ROUND(I171-J171,2))</f>
        <v/>
      </c>
      <c r="L171" s="18">
        <f>IF(OR(A171&amp;""="",NOT(ISNUMBER(F171))),"",F171-'الإعدادات'!$B$4)</f>
        <v/>
      </c>
      <c r="M171" s="6">
        <f>IF(A171&amp;""="","",IF(OR(NOT(ISNUMBER(E171)),NOT(ISNUMBER(F171))),"بيانات ناقصة",IF(F171&lt;'الإعدادات'!$B$4,"منتهي",IF(E171&gt;'الإعدادات'!$B$4,"لم يبدأ",IF(F171-'الإعدادات'!$B$4&lt;='الإعدادات'!$B$5,"ينتهي قريبًا","ساري")))))</f>
        <v/>
      </c>
      <c r="N171" s="19">
        <f>IF(N(D171)=0,"",ROUND(D171*12,2))</f>
        <v/>
      </c>
      <c r="O171" s="18">
        <f>IF(OR(M171="منتهي",M171="ينتهي قريبًا"),COUNTIFS($M$6:$M$205,"منتهي",$L$6:$L$205,"&lt;"&amp;L171)+COUNTIFS($M$6:$M$205,"ينتهي قريبًا",$L$6:$L$205,"&lt;"&amp;L171)+COUNTIFS($M$6:M171,"منتهي",$L$6:L171,L171)+COUNTIFS($M$6:M171,"ينتهي قريبًا",$L$6:L171,L171),"")</f>
        <v/>
      </c>
    </row>
    <row r="172">
      <c r="A172" s="5" t="n"/>
      <c r="B172" s="5" t="n"/>
      <c r="C172" s="16" t="n"/>
      <c r="D172" s="17" t="n"/>
      <c r="E172" s="13" t="n"/>
      <c r="F172" s="13" t="n"/>
      <c r="G172" s="5" t="n"/>
      <c r="H172" s="18">
        <f>IF(OR(A172&amp;""="",NOT(ISNUMBER(E172)),NOT(ISNUMBER(D172))),"",MAX(0,(YEAR(IF(ISNUMBER(F172),MIN('الإعدادات'!$B$4,F172),'الإعدادات'!$B$4))-YEAR(E172))*12+MONTH(IF(ISNUMBER(F172),MIN('الإعدادات'!$B$4,F172),'الإعدادات'!$B$4))-MONTH(E172)+IF(DAY(IF(ISNUMBER(F172),MIN('الإعدادات'!$B$4,F172),'الإعدادات'!$B$4))&gt;=DAY(E172),1,0)))</f>
        <v/>
      </c>
      <c r="I172" s="19">
        <f>IF(H172="","",ROUND(H172*D172,2))</f>
        <v/>
      </c>
      <c r="J172" s="19">
        <f>IF(A172&amp;""="","",SUMIFS('الدفعات'!$C$6:$C$1005,'الدفعات'!$B$6:$B$1005,A172&amp;""))</f>
        <v/>
      </c>
      <c r="K172" s="19">
        <f>IF(I172="","",ROUND(I172-J172,2))</f>
        <v/>
      </c>
      <c r="L172" s="18">
        <f>IF(OR(A172&amp;""="",NOT(ISNUMBER(F172))),"",F172-'الإعدادات'!$B$4)</f>
        <v/>
      </c>
      <c r="M172" s="6">
        <f>IF(A172&amp;""="","",IF(OR(NOT(ISNUMBER(E172)),NOT(ISNUMBER(F172))),"بيانات ناقصة",IF(F172&lt;'الإعدادات'!$B$4,"منتهي",IF(E172&gt;'الإعدادات'!$B$4,"لم يبدأ",IF(F172-'الإعدادات'!$B$4&lt;='الإعدادات'!$B$5,"ينتهي قريبًا","ساري")))))</f>
        <v/>
      </c>
      <c r="N172" s="19">
        <f>IF(N(D172)=0,"",ROUND(D172*12,2))</f>
        <v/>
      </c>
      <c r="O172" s="18">
        <f>IF(OR(M172="منتهي",M172="ينتهي قريبًا"),COUNTIFS($M$6:$M$205,"منتهي",$L$6:$L$205,"&lt;"&amp;L172)+COUNTIFS($M$6:$M$205,"ينتهي قريبًا",$L$6:$L$205,"&lt;"&amp;L172)+COUNTIFS($M$6:M172,"منتهي",$L$6:L172,L172)+COUNTIFS($M$6:M172,"ينتهي قريبًا",$L$6:L172,L172),"")</f>
        <v/>
      </c>
    </row>
    <row r="173">
      <c r="A173" s="5" t="n"/>
      <c r="B173" s="5" t="n"/>
      <c r="C173" s="16" t="n"/>
      <c r="D173" s="17" t="n"/>
      <c r="E173" s="13" t="n"/>
      <c r="F173" s="13" t="n"/>
      <c r="G173" s="5" t="n"/>
      <c r="H173" s="18">
        <f>IF(OR(A173&amp;""="",NOT(ISNUMBER(E173)),NOT(ISNUMBER(D173))),"",MAX(0,(YEAR(IF(ISNUMBER(F173),MIN('الإعدادات'!$B$4,F173),'الإعدادات'!$B$4))-YEAR(E173))*12+MONTH(IF(ISNUMBER(F173),MIN('الإعدادات'!$B$4,F173),'الإعدادات'!$B$4))-MONTH(E173)+IF(DAY(IF(ISNUMBER(F173),MIN('الإعدادات'!$B$4,F173),'الإعدادات'!$B$4))&gt;=DAY(E173),1,0)))</f>
        <v/>
      </c>
      <c r="I173" s="19">
        <f>IF(H173="","",ROUND(H173*D173,2))</f>
        <v/>
      </c>
      <c r="J173" s="19">
        <f>IF(A173&amp;""="","",SUMIFS('الدفعات'!$C$6:$C$1005,'الدفعات'!$B$6:$B$1005,A173&amp;""))</f>
        <v/>
      </c>
      <c r="K173" s="19">
        <f>IF(I173="","",ROUND(I173-J173,2))</f>
        <v/>
      </c>
      <c r="L173" s="18">
        <f>IF(OR(A173&amp;""="",NOT(ISNUMBER(F173))),"",F173-'الإعدادات'!$B$4)</f>
        <v/>
      </c>
      <c r="M173" s="6">
        <f>IF(A173&amp;""="","",IF(OR(NOT(ISNUMBER(E173)),NOT(ISNUMBER(F173))),"بيانات ناقصة",IF(F173&lt;'الإعدادات'!$B$4,"منتهي",IF(E173&gt;'الإعدادات'!$B$4,"لم يبدأ",IF(F173-'الإعدادات'!$B$4&lt;='الإعدادات'!$B$5,"ينتهي قريبًا","ساري")))))</f>
        <v/>
      </c>
      <c r="N173" s="19">
        <f>IF(N(D173)=0,"",ROUND(D173*12,2))</f>
        <v/>
      </c>
      <c r="O173" s="18">
        <f>IF(OR(M173="منتهي",M173="ينتهي قريبًا"),COUNTIFS($M$6:$M$205,"منتهي",$L$6:$L$205,"&lt;"&amp;L173)+COUNTIFS($M$6:$M$205,"ينتهي قريبًا",$L$6:$L$205,"&lt;"&amp;L173)+COUNTIFS($M$6:M173,"منتهي",$L$6:L173,L173)+COUNTIFS($M$6:M173,"ينتهي قريبًا",$L$6:L173,L173),"")</f>
        <v/>
      </c>
    </row>
    <row r="174">
      <c r="A174" s="5" t="n"/>
      <c r="B174" s="5" t="n"/>
      <c r="C174" s="16" t="n"/>
      <c r="D174" s="17" t="n"/>
      <c r="E174" s="13" t="n"/>
      <c r="F174" s="13" t="n"/>
      <c r="G174" s="5" t="n"/>
      <c r="H174" s="18">
        <f>IF(OR(A174&amp;""="",NOT(ISNUMBER(E174)),NOT(ISNUMBER(D174))),"",MAX(0,(YEAR(IF(ISNUMBER(F174),MIN('الإعدادات'!$B$4,F174),'الإعدادات'!$B$4))-YEAR(E174))*12+MONTH(IF(ISNUMBER(F174),MIN('الإعدادات'!$B$4,F174),'الإعدادات'!$B$4))-MONTH(E174)+IF(DAY(IF(ISNUMBER(F174),MIN('الإعدادات'!$B$4,F174),'الإعدادات'!$B$4))&gt;=DAY(E174),1,0)))</f>
        <v/>
      </c>
      <c r="I174" s="19">
        <f>IF(H174="","",ROUND(H174*D174,2))</f>
        <v/>
      </c>
      <c r="J174" s="19">
        <f>IF(A174&amp;""="","",SUMIFS('الدفعات'!$C$6:$C$1005,'الدفعات'!$B$6:$B$1005,A174&amp;""))</f>
        <v/>
      </c>
      <c r="K174" s="19">
        <f>IF(I174="","",ROUND(I174-J174,2))</f>
        <v/>
      </c>
      <c r="L174" s="18">
        <f>IF(OR(A174&amp;""="",NOT(ISNUMBER(F174))),"",F174-'الإعدادات'!$B$4)</f>
        <v/>
      </c>
      <c r="M174" s="6">
        <f>IF(A174&amp;""="","",IF(OR(NOT(ISNUMBER(E174)),NOT(ISNUMBER(F174))),"بيانات ناقصة",IF(F174&lt;'الإعدادات'!$B$4,"منتهي",IF(E174&gt;'الإعدادات'!$B$4,"لم يبدأ",IF(F174-'الإعدادات'!$B$4&lt;='الإعدادات'!$B$5,"ينتهي قريبًا","ساري")))))</f>
        <v/>
      </c>
      <c r="N174" s="19">
        <f>IF(N(D174)=0,"",ROUND(D174*12,2))</f>
        <v/>
      </c>
      <c r="O174" s="18">
        <f>IF(OR(M174="منتهي",M174="ينتهي قريبًا"),COUNTIFS($M$6:$M$205,"منتهي",$L$6:$L$205,"&lt;"&amp;L174)+COUNTIFS($M$6:$M$205,"ينتهي قريبًا",$L$6:$L$205,"&lt;"&amp;L174)+COUNTIFS($M$6:M174,"منتهي",$L$6:L174,L174)+COUNTIFS($M$6:M174,"ينتهي قريبًا",$L$6:L174,L174),"")</f>
        <v/>
      </c>
    </row>
    <row r="175">
      <c r="A175" s="5" t="n"/>
      <c r="B175" s="5" t="n"/>
      <c r="C175" s="16" t="n"/>
      <c r="D175" s="17" t="n"/>
      <c r="E175" s="13" t="n"/>
      <c r="F175" s="13" t="n"/>
      <c r="G175" s="5" t="n"/>
      <c r="H175" s="18">
        <f>IF(OR(A175&amp;""="",NOT(ISNUMBER(E175)),NOT(ISNUMBER(D175))),"",MAX(0,(YEAR(IF(ISNUMBER(F175),MIN('الإعدادات'!$B$4,F175),'الإعدادات'!$B$4))-YEAR(E175))*12+MONTH(IF(ISNUMBER(F175),MIN('الإعدادات'!$B$4,F175),'الإعدادات'!$B$4))-MONTH(E175)+IF(DAY(IF(ISNUMBER(F175),MIN('الإعدادات'!$B$4,F175),'الإعدادات'!$B$4))&gt;=DAY(E175),1,0)))</f>
        <v/>
      </c>
      <c r="I175" s="19">
        <f>IF(H175="","",ROUND(H175*D175,2))</f>
        <v/>
      </c>
      <c r="J175" s="19">
        <f>IF(A175&amp;""="","",SUMIFS('الدفعات'!$C$6:$C$1005,'الدفعات'!$B$6:$B$1005,A175&amp;""))</f>
        <v/>
      </c>
      <c r="K175" s="19">
        <f>IF(I175="","",ROUND(I175-J175,2))</f>
        <v/>
      </c>
      <c r="L175" s="18">
        <f>IF(OR(A175&amp;""="",NOT(ISNUMBER(F175))),"",F175-'الإعدادات'!$B$4)</f>
        <v/>
      </c>
      <c r="M175" s="6">
        <f>IF(A175&amp;""="","",IF(OR(NOT(ISNUMBER(E175)),NOT(ISNUMBER(F175))),"بيانات ناقصة",IF(F175&lt;'الإعدادات'!$B$4,"منتهي",IF(E175&gt;'الإعدادات'!$B$4,"لم يبدأ",IF(F175-'الإعدادات'!$B$4&lt;='الإعدادات'!$B$5,"ينتهي قريبًا","ساري")))))</f>
        <v/>
      </c>
      <c r="N175" s="19">
        <f>IF(N(D175)=0,"",ROUND(D175*12,2))</f>
        <v/>
      </c>
      <c r="O175" s="18">
        <f>IF(OR(M175="منتهي",M175="ينتهي قريبًا"),COUNTIFS($M$6:$M$205,"منتهي",$L$6:$L$205,"&lt;"&amp;L175)+COUNTIFS($M$6:$M$205,"ينتهي قريبًا",$L$6:$L$205,"&lt;"&amp;L175)+COUNTIFS($M$6:M175,"منتهي",$L$6:L175,L175)+COUNTIFS($M$6:M175,"ينتهي قريبًا",$L$6:L175,L175),"")</f>
        <v/>
      </c>
    </row>
    <row r="176">
      <c r="A176" s="5" t="n"/>
      <c r="B176" s="5" t="n"/>
      <c r="C176" s="16" t="n"/>
      <c r="D176" s="17" t="n"/>
      <c r="E176" s="13" t="n"/>
      <c r="F176" s="13" t="n"/>
      <c r="G176" s="5" t="n"/>
      <c r="H176" s="18">
        <f>IF(OR(A176&amp;""="",NOT(ISNUMBER(E176)),NOT(ISNUMBER(D176))),"",MAX(0,(YEAR(IF(ISNUMBER(F176),MIN('الإعدادات'!$B$4,F176),'الإعدادات'!$B$4))-YEAR(E176))*12+MONTH(IF(ISNUMBER(F176),MIN('الإعدادات'!$B$4,F176),'الإعدادات'!$B$4))-MONTH(E176)+IF(DAY(IF(ISNUMBER(F176),MIN('الإعدادات'!$B$4,F176),'الإعدادات'!$B$4))&gt;=DAY(E176),1,0)))</f>
        <v/>
      </c>
      <c r="I176" s="19">
        <f>IF(H176="","",ROUND(H176*D176,2))</f>
        <v/>
      </c>
      <c r="J176" s="19">
        <f>IF(A176&amp;""="","",SUMIFS('الدفعات'!$C$6:$C$1005,'الدفعات'!$B$6:$B$1005,A176&amp;""))</f>
        <v/>
      </c>
      <c r="K176" s="19">
        <f>IF(I176="","",ROUND(I176-J176,2))</f>
        <v/>
      </c>
      <c r="L176" s="18">
        <f>IF(OR(A176&amp;""="",NOT(ISNUMBER(F176))),"",F176-'الإعدادات'!$B$4)</f>
        <v/>
      </c>
      <c r="M176" s="6">
        <f>IF(A176&amp;""="","",IF(OR(NOT(ISNUMBER(E176)),NOT(ISNUMBER(F176))),"بيانات ناقصة",IF(F176&lt;'الإعدادات'!$B$4,"منتهي",IF(E176&gt;'الإعدادات'!$B$4,"لم يبدأ",IF(F176-'الإعدادات'!$B$4&lt;='الإعدادات'!$B$5,"ينتهي قريبًا","ساري")))))</f>
        <v/>
      </c>
      <c r="N176" s="19">
        <f>IF(N(D176)=0,"",ROUND(D176*12,2))</f>
        <v/>
      </c>
      <c r="O176" s="18">
        <f>IF(OR(M176="منتهي",M176="ينتهي قريبًا"),COUNTIFS($M$6:$M$205,"منتهي",$L$6:$L$205,"&lt;"&amp;L176)+COUNTIFS($M$6:$M$205,"ينتهي قريبًا",$L$6:$L$205,"&lt;"&amp;L176)+COUNTIFS($M$6:M176,"منتهي",$L$6:L176,L176)+COUNTIFS($M$6:M176,"ينتهي قريبًا",$L$6:L176,L176),"")</f>
        <v/>
      </c>
    </row>
    <row r="177">
      <c r="A177" s="5" t="n"/>
      <c r="B177" s="5" t="n"/>
      <c r="C177" s="16" t="n"/>
      <c r="D177" s="17" t="n"/>
      <c r="E177" s="13" t="n"/>
      <c r="F177" s="13" t="n"/>
      <c r="G177" s="5" t="n"/>
      <c r="H177" s="18">
        <f>IF(OR(A177&amp;""="",NOT(ISNUMBER(E177)),NOT(ISNUMBER(D177))),"",MAX(0,(YEAR(IF(ISNUMBER(F177),MIN('الإعدادات'!$B$4,F177),'الإعدادات'!$B$4))-YEAR(E177))*12+MONTH(IF(ISNUMBER(F177),MIN('الإعدادات'!$B$4,F177),'الإعدادات'!$B$4))-MONTH(E177)+IF(DAY(IF(ISNUMBER(F177),MIN('الإعدادات'!$B$4,F177),'الإعدادات'!$B$4))&gt;=DAY(E177),1,0)))</f>
        <v/>
      </c>
      <c r="I177" s="19">
        <f>IF(H177="","",ROUND(H177*D177,2))</f>
        <v/>
      </c>
      <c r="J177" s="19">
        <f>IF(A177&amp;""="","",SUMIFS('الدفعات'!$C$6:$C$1005,'الدفعات'!$B$6:$B$1005,A177&amp;""))</f>
        <v/>
      </c>
      <c r="K177" s="19">
        <f>IF(I177="","",ROUND(I177-J177,2))</f>
        <v/>
      </c>
      <c r="L177" s="18">
        <f>IF(OR(A177&amp;""="",NOT(ISNUMBER(F177))),"",F177-'الإعدادات'!$B$4)</f>
        <v/>
      </c>
      <c r="M177" s="6">
        <f>IF(A177&amp;""="","",IF(OR(NOT(ISNUMBER(E177)),NOT(ISNUMBER(F177))),"بيانات ناقصة",IF(F177&lt;'الإعدادات'!$B$4,"منتهي",IF(E177&gt;'الإعدادات'!$B$4,"لم يبدأ",IF(F177-'الإعدادات'!$B$4&lt;='الإعدادات'!$B$5,"ينتهي قريبًا","ساري")))))</f>
        <v/>
      </c>
      <c r="N177" s="19">
        <f>IF(N(D177)=0,"",ROUND(D177*12,2))</f>
        <v/>
      </c>
      <c r="O177" s="18">
        <f>IF(OR(M177="منتهي",M177="ينتهي قريبًا"),COUNTIFS($M$6:$M$205,"منتهي",$L$6:$L$205,"&lt;"&amp;L177)+COUNTIFS($M$6:$M$205,"ينتهي قريبًا",$L$6:$L$205,"&lt;"&amp;L177)+COUNTIFS($M$6:M177,"منتهي",$L$6:L177,L177)+COUNTIFS($M$6:M177,"ينتهي قريبًا",$L$6:L177,L177),"")</f>
        <v/>
      </c>
    </row>
    <row r="178">
      <c r="A178" s="5" t="n"/>
      <c r="B178" s="5" t="n"/>
      <c r="C178" s="16" t="n"/>
      <c r="D178" s="17" t="n"/>
      <c r="E178" s="13" t="n"/>
      <c r="F178" s="13" t="n"/>
      <c r="G178" s="5" t="n"/>
      <c r="H178" s="18">
        <f>IF(OR(A178&amp;""="",NOT(ISNUMBER(E178)),NOT(ISNUMBER(D178))),"",MAX(0,(YEAR(IF(ISNUMBER(F178),MIN('الإعدادات'!$B$4,F178),'الإعدادات'!$B$4))-YEAR(E178))*12+MONTH(IF(ISNUMBER(F178),MIN('الإعدادات'!$B$4,F178),'الإعدادات'!$B$4))-MONTH(E178)+IF(DAY(IF(ISNUMBER(F178),MIN('الإعدادات'!$B$4,F178),'الإعدادات'!$B$4))&gt;=DAY(E178),1,0)))</f>
        <v/>
      </c>
      <c r="I178" s="19">
        <f>IF(H178="","",ROUND(H178*D178,2))</f>
        <v/>
      </c>
      <c r="J178" s="19">
        <f>IF(A178&amp;""="","",SUMIFS('الدفعات'!$C$6:$C$1005,'الدفعات'!$B$6:$B$1005,A178&amp;""))</f>
        <v/>
      </c>
      <c r="K178" s="19">
        <f>IF(I178="","",ROUND(I178-J178,2))</f>
        <v/>
      </c>
      <c r="L178" s="18">
        <f>IF(OR(A178&amp;""="",NOT(ISNUMBER(F178))),"",F178-'الإعدادات'!$B$4)</f>
        <v/>
      </c>
      <c r="M178" s="6">
        <f>IF(A178&amp;""="","",IF(OR(NOT(ISNUMBER(E178)),NOT(ISNUMBER(F178))),"بيانات ناقصة",IF(F178&lt;'الإعدادات'!$B$4,"منتهي",IF(E178&gt;'الإعدادات'!$B$4,"لم يبدأ",IF(F178-'الإعدادات'!$B$4&lt;='الإعدادات'!$B$5,"ينتهي قريبًا","ساري")))))</f>
        <v/>
      </c>
      <c r="N178" s="19">
        <f>IF(N(D178)=0,"",ROUND(D178*12,2))</f>
        <v/>
      </c>
      <c r="O178" s="18">
        <f>IF(OR(M178="منتهي",M178="ينتهي قريبًا"),COUNTIFS($M$6:$M$205,"منتهي",$L$6:$L$205,"&lt;"&amp;L178)+COUNTIFS($M$6:$M$205,"ينتهي قريبًا",$L$6:$L$205,"&lt;"&amp;L178)+COUNTIFS($M$6:M178,"منتهي",$L$6:L178,L178)+COUNTIFS($M$6:M178,"ينتهي قريبًا",$L$6:L178,L178),"")</f>
        <v/>
      </c>
    </row>
    <row r="179">
      <c r="A179" s="5" t="n"/>
      <c r="B179" s="5" t="n"/>
      <c r="C179" s="16" t="n"/>
      <c r="D179" s="17" t="n"/>
      <c r="E179" s="13" t="n"/>
      <c r="F179" s="13" t="n"/>
      <c r="G179" s="5" t="n"/>
      <c r="H179" s="18">
        <f>IF(OR(A179&amp;""="",NOT(ISNUMBER(E179)),NOT(ISNUMBER(D179))),"",MAX(0,(YEAR(IF(ISNUMBER(F179),MIN('الإعدادات'!$B$4,F179),'الإعدادات'!$B$4))-YEAR(E179))*12+MONTH(IF(ISNUMBER(F179),MIN('الإعدادات'!$B$4,F179),'الإعدادات'!$B$4))-MONTH(E179)+IF(DAY(IF(ISNUMBER(F179),MIN('الإعدادات'!$B$4,F179),'الإعدادات'!$B$4))&gt;=DAY(E179),1,0)))</f>
        <v/>
      </c>
      <c r="I179" s="19">
        <f>IF(H179="","",ROUND(H179*D179,2))</f>
        <v/>
      </c>
      <c r="J179" s="19">
        <f>IF(A179&amp;""="","",SUMIFS('الدفعات'!$C$6:$C$1005,'الدفعات'!$B$6:$B$1005,A179&amp;""))</f>
        <v/>
      </c>
      <c r="K179" s="19">
        <f>IF(I179="","",ROUND(I179-J179,2))</f>
        <v/>
      </c>
      <c r="L179" s="18">
        <f>IF(OR(A179&amp;""="",NOT(ISNUMBER(F179))),"",F179-'الإعدادات'!$B$4)</f>
        <v/>
      </c>
      <c r="M179" s="6">
        <f>IF(A179&amp;""="","",IF(OR(NOT(ISNUMBER(E179)),NOT(ISNUMBER(F179))),"بيانات ناقصة",IF(F179&lt;'الإعدادات'!$B$4,"منتهي",IF(E179&gt;'الإعدادات'!$B$4,"لم يبدأ",IF(F179-'الإعدادات'!$B$4&lt;='الإعدادات'!$B$5,"ينتهي قريبًا","ساري")))))</f>
        <v/>
      </c>
      <c r="N179" s="19">
        <f>IF(N(D179)=0,"",ROUND(D179*12,2))</f>
        <v/>
      </c>
      <c r="O179" s="18">
        <f>IF(OR(M179="منتهي",M179="ينتهي قريبًا"),COUNTIFS($M$6:$M$205,"منتهي",$L$6:$L$205,"&lt;"&amp;L179)+COUNTIFS($M$6:$M$205,"ينتهي قريبًا",$L$6:$L$205,"&lt;"&amp;L179)+COUNTIFS($M$6:M179,"منتهي",$L$6:L179,L179)+COUNTIFS($M$6:M179,"ينتهي قريبًا",$L$6:L179,L179),"")</f>
        <v/>
      </c>
    </row>
    <row r="180">
      <c r="A180" s="5" t="n"/>
      <c r="B180" s="5" t="n"/>
      <c r="C180" s="16" t="n"/>
      <c r="D180" s="17" t="n"/>
      <c r="E180" s="13" t="n"/>
      <c r="F180" s="13" t="n"/>
      <c r="G180" s="5" t="n"/>
      <c r="H180" s="18">
        <f>IF(OR(A180&amp;""="",NOT(ISNUMBER(E180)),NOT(ISNUMBER(D180))),"",MAX(0,(YEAR(IF(ISNUMBER(F180),MIN('الإعدادات'!$B$4,F180),'الإعدادات'!$B$4))-YEAR(E180))*12+MONTH(IF(ISNUMBER(F180),MIN('الإعدادات'!$B$4,F180),'الإعدادات'!$B$4))-MONTH(E180)+IF(DAY(IF(ISNUMBER(F180),MIN('الإعدادات'!$B$4,F180),'الإعدادات'!$B$4))&gt;=DAY(E180),1,0)))</f>
        <v/>
      </c>
      <c r="I180" s="19">
        <f>IF(H180="","",ROUND(H180*D180,2))</f>
        <v/>
      </c>
      <c r="J180" s="19">
        <f>IF(A180&amp;""="","",SUMIFS('الدفعات'!$C$6:$C$1005,'الدفعات'!$B$6:$B$1005,A180&amp;""))</f>
        <v/>
      </c>
      <c r="K180" s="19">
        <f>IF(I180="","",ROUND(I180-J180,2))</f>
        <v/>
      </c>
      <c r="L180" s="18">
        <f>IF(OR(A180&amp;""="",NOT(ISNUMBER(F180))),"",F180-'الإعدادات'!$B$4)</f>
        <v/>
      </c>
      <c r="M180" s="6">
        <f>IF(A180&amp;""="","",IF(OR(NOT(ISNUMBER(E180)),NOT(ISNUMBER(F180))),"بيانات ناقصة",IF(F180&lt;'الإعدادات'!$B$4,"منتهي",IF(E180&gt;'الإعدادات'!$B$4,"لم يبدأ",IF(F180-'الإعدادات'!$B$4&lt;='الإعدادات'!$B$5,"ينتهي قريبًا","ساري")))))</f>
        <v/>
      </c>
      <c r="N180" s="19">
        <f>IF(N(D180)=0,"",ROUND(D180*12,2))</f>
        <v/>
      </c>
      <c r="O180" s="18">
        <f>IF(OR(M180="منتهي",M180="ينتهي قريبًا"),COUNTIFS($M$6:$M$205,"منتهي",$L$6:$L$205,"&lt;"&amp;L180)+COUNTIFS($M$6:$M$205,"ينتهي قريبًا",$L$6:$L$205,"&lt;"&amp;L180)+COUNTIFS($M$6:M180,"منتهي",$L$6:L180,L180)+COUNTIFS($M$6:M180,"ينتهي قريبًا",$L$6:L180,L180),"")</f>
        <v/>
      </c>
    </row>
    <row r="181">
      <c r="A181" s="5" t="n"/>
      <c r="B181" s="5" t="n"/>
      <c r="C181" s="16" t="n"/>
      <c r="D181" s="17" t="n"/>
      <c r="E181" s="13" t="n"/>
      <c r="F181" s="13" t="n"/>
      <c r="G181" s="5" t="n"/>
      <c r="H181" s="18">
        <f>IF(OR(A181&amp;""="",NOT(ISNUMBER(E181)),NOT(ISNUMBER(D181))),"",MAX(0,(YEAR(IF(ISNUMBER(F181),MIN('الإعدادات'!$B$4,F181),'الإعدادات'!$B$4))-YEAR(E181))*12+MONTH(IF(ISNUMBER(F181),MIN('الإعدادات'!$B$4,F181),'الإعدادات'!$B$4))-MONTH(E181)+IF(DAY(IF(ISNUMBER(F181),MIN('الإعدادات'!$B$4,F181),'الإعدادات'!$B$4))&gt;=DAY(E181),1,0)))</f>
        <v/>
      </c>
      <c r="I181" s="19">
        <f>IF(H181="","",ROUND(H181*D181,2))</f>
        <v/>
      </c>
      <c r="J181" s="19">
        <f>IF(A181&amp;""="","",SUMIFS('الدفعات'!$C$6:$C$1005,'الدفعات'!$B$6:$B$1005,A181&amp;""))</f>
        <v/>
      </c>
      <c r="K181" s="19">
        <f>IF(I181="","",ROUND(I181-J181,2))</f>
        <v/>
      </c>
      <c r="L181" s="18">
        <f>IF(OR(A181&amp;""="",NOT(ISNUMBER(F181))),"",F181-'الإعدادات'!$B$4)</f>
        <v/>
      </c>
      <c r="M181" s="6">
        <f>IF(A181&amp;""="","",IF(OR(NOT(ISNUMBER(E181)),NOT(ISNUMBER(F181))),"بيانات ناقصة",IF(F181&lt;'الإعدادات'!$B$4,"منتهي",IF(E181&gt;'الإعدادات'!$B$4,"لم يبدأ",IF(F181-'الإعدادات'!$B$4&lt;='الإعدادات'!$B$5,"ينتهي قريبًا","ساري")))))</f>
        <v/>
      </c>
      <c r="N181" s="19">
        <f>IF(N(D181)=0,"",ROUND(D181*12,2))</f>
        <v/>
      </c>
      <c r="O181" s="18">
        <f>IF(OR(M181="منتهي",M181="ينتهي قريبًا"),COUNTIFS($M$6:$M$205,"منتهي",$L$6:$L$205,"&lt;"&amp;L181)+COUNTIFS($M$6:$M$205,"ينتهي قريبًا",$L$6:$L$205,"&lt;"&amp;L181)+COUNTIFS($M$6:M181,"منتهي",$L$6:L181,L181)+COUNTIFS($M$6:M181,"ينتهي قريبًا",$L$6:L181,L181),"")</f>
        <v/>
      </c>
    </row>
    <row r="182">
      <c r="A182" s="5" t="n"/>
      <c r="B182" s="5" t="n"/>
      <c r="C182" s="16" t="n"/>
      <c r="D182" s="17" t="n"/>
      <c r="E182" s="13" t="n"/>
      <c r="F182" s="13" t="n"/>
      <c r="G182" s="5" t="n"/>
      <c r="H182" s="18">
        <f>IF(OR(A182&amp;""="",NOT(ISNUMBER(E182)),NOT(ISNUMBER(D182))),"",MAX(0,(YEAR(IF(ISNUMBER(F182),MIN('الإعدادات'!$B$4,F182),'الإعدادات'!$B$4))-YEAR(E182))*12+MONTH(IF(ISNUMBER(F182),MIN('الإعدادات'!$B$4,F182),'الإعدادات'!$B$4))-MONTH(E182)+IF(DAY(IF(ISNUMBER(F182),MIN('الإعدادات'!$B$4,F182),'الإعدادات'!$B$4))&gt;=DAY(E182),1,0)))</f>
        <v/>
      </c>
      <c r="I182" s="19">
        <f>IF(H182="","",ROUND(H182*D182,2))</f>
        <v/>
      </c>
      <c r="J182" s="19">
        <f>IF(A182&amp;""="","",SUMIFS('الدفعات'!$C$6:$C$1005,'الدفعات'!$B$6:$B$1005,A182&amp;""))</f>
        <v/>
      </c>
      <c r="K182" s="19">
        <f>IF(I182="","",ROUND(I182-J182,2))</f>
        <v/>
      </c>
      <c r="L182" s="18">
        <f>IF(OR(A182&amp;""="",NOT(ISNUMBER(F182))),"",F182-'الإعدادات'!$B$4)</f>
        <v/>
      </c>
      <c r="M182" s="6">
        <f>IF(A182&amp;""="","",IF(OR(NOT(ISNUMBER(E182)),NOT(ISNUMBER(F182))),"بيانات ناقصة",IF(F182&lt;'الإعدادات'!$B$4,"منتهي",IF(E182&gt;'الإعدادات'!$B$4,"لم يبدأ",IF(F182-'الإعدادات'!$B$4&lt;='الإعدادات'!$B$5,"ينتهي قريبًا","ساري")))))</f>
        <v/>
      </c>
      <c r="N182" s="19">
        <f>IF(N(D182)=0,"",ROUND(D182*12,2))</f>
        <v/>
      </c>
      <c r="O182" s="18">
        <f>IF(OR(M182="منتهي",M182="ينتهي قريبًا"),COUNTIFS($M$6:$M$205,"منتهي",$L$6:$L$205,"&lt;"&amp;L182)+COUNTIFS($M$6:$M$205,"ينتهي قريبًا",$L$6:$L$205,"&lt;"&amp;L182)+COUNTIFS($M$6:M182,"منتهي",$L$6:L182,L182)+COUNTIFS($M$6:M182,"ينتهي قريبًا",$L$6:L182,L182),"")</f>
        <v/>
      </c>
    </row>
    <row r="183">
      <c r="A183" s="5" t="n"/>
      <c r="B183" s="5" t="n"/>
      <c r="C183" s="16" t="n"/>
      <c r="D183" s="17" t="n"/>
      <c r="E183" s="13" t="n"/>
      <c r="F183" s="13" t="n"/>
      <c r="G183" s="5" t="n"/>
      <c r="H183" s="18">
        <f>IF(OR(A183&amp;""="",NOT(ISNUMBER(E183)),NOT(ISNUMBER(D183))),"",MAX(0,(YEAR(IF(ISNUMBER(F183),MIN('الإعدادات'!$B$4,F183),'الإعدادات'!$B$4))-YEAR(E183))*12+MONTH(IF(ISNUMBER(F183),MIN('الإعدادات'!$B$4,F183),'الإعدادات'!$B$4))-MONTH(E183)+IF(DAY(IF(ISNUMBER(F183),MIN('الإعدادات'!$B$4,F183),'الإعدادات'!$B$4))&gt;=DAY(E183),1,0)))</f>
        <v/>
      </c>
      <c r="I183" s="19">
        <f>IF(H183="","",ROUND(H183*D183,2))</f>
        <v/>
      </c>
      <c r="J183" s="19">
        <f>IF(A183&amp;""="","",SUMIFS('الدفعات'!$C$6:$C$1005,'الدفعات'!$B$6:$B$1005,A183&amp;""))</f>
        <v/>
      </c>
      <c r="K183" s="19">
        <f>IF(I183="","",ROUND(I183-J183,2))</f>
        <v/>
      </c>
      <c r="L183" s="18">
        <f>IF(OR(A183&amp;""="",NOT(ISNUMBER(F183))),"",F183-'الإعدادات'!$B$4)</f>
        <v/>
      </c>
      <c r="M183" s="6">
        <f>IF(A183&amp;""="","",IF(OR(NOT(ISNUMBER(E183)),NOT(ISNUMBER(F183))),"بيانات ناقصة",IF(F183&lt;'الإعدادات'!$B$4,"منتهي",IF(E183&gt;'الإعدادات'!$B$4,"لم يبدأ",IF(F183-'الإعدادات'!$B$4&lt;='الإعدادات'!$B$5,"ينتهي قريبًا","ساري")))))</f>
        <v/>
      </c>
      <c r="N183" s="19">
        <f>IF(N(D183)=0,"",ROUND(D183*12,2))</f>
        <v/>
      </c>
      <c r="O183" s="18">
        <f>IF(OR(M183="منتهي",M183="ينتهي قريبًا"),COUNTIFS($M$6:$M$205,"منتهي",$L$6:$L$205,"&lt;"&amp;L183)+COUNTIFS($M$6:$M$205,"ينتهي قريبًا",$L$6:$L$205,"&lt;"&amp;L183)+COUNTIFS($M$6:M183,"منتهي",$L$6:L183,L183)+COUNTIFS($M$6:M183,"ينتهي قريبًا",$L$6:L183,L183),"")</f>
        <v/>
      </c>
    </row>
    <row r="184">
      <c r="A184" s="5" t="n"/>
      <c r="B184" s="5" t="n"/>
      <c r="C184" s="16" t="n"/>
      <c r="D184" s="17" t="n"/>
      <c r="E184" s="13" t="n"/>
      <c r="F184" s="13" t="n"/>
      <c r="G184" s="5" t="n"/>
      <c r="H184" s="18">
        <f>IF(OR(A184&amp;""="",NOT(ISNUMBER(E184)),NOT(ISNUMBER(D184))),"",MAX(0,(YEAR(IF(ISNUMBER(F184),MIN('الإعدادات'!$B$4,F184),'الإعدادات'!$B$4))-YEAR(E184))*12+MONTH(IF(ISNUMBER(F184),MIN('الإعدادات'!$B$4,F184),'الإعدادات'!$B$4))-MONTH(E184)+IF(DAY(IF(ISNUMBER(F184),MIN('الإعدادات'!$B$4,F184),'الإعدادات'!$B$4))&gt;=DAY(E184),1,0)))</f>
        <v/>
      </c>
      <c r="I184" s="19">
        <f>IF(H184="","",ROUND(H184*D184,2))</f>
        <v/>
      </c>
      <c r="J184" s="19">
        <f>IF(A184&amp;""="","",SUMIFS('الدفعات'!$C$6:$C$1005,'الدفعات'!$B$6:$B$1005,A184&amp;""))</f>
        <v/>
      </c>
      <c r="K184" s="19">
        <f>IF(I184="","",ROUND(I184-J184,2))</f>
        <v/>
      </c>
      <c r="L184" s="18">
        <f>IF(OR(A184&amp;""="",NOT(ISNUMBER(F184))),"",F184-'الإعدادات'!$B$4)</f>
        <v/>
      </c>
      <c r="M184" s="6">
        <f>IF(A184&amp;""="","",IF(OR(NOT(ISNUMBER(E184)),NOT(ISNUMBER(F184))),"بيانات ناقصة",IF(F184&lt;'الإعدادات'!$B$4,"منتهي",IF(E184&gt;'الإعدادات'!$B$4,"لم يبدأ",IF(F184-'الإعدادات'!$B$4&lt;='الإعدادات'!$B$5,"ينتهي قريبًا","ساري")))))</f>
        <v/>
      </c>
      <c r="N184" s="19">
        <f>IF(N(D184)=0,"",ROUND(D184*12,2))</f>
        <v/>
      </c>
      <c r="O184" s="18">
        <f>IF(OR(M184="منتهي",M184="ينتهي قريبًا"),COUNTIFS($M$6:$M$205,"منتهي",$L$6:$L$205,"&lt;"&amp;L184)+COUNTIFS($M$6:$M$205,"ينتهي قريبًا",$L$6:$L$205,"&lt;"&amp;L184)+COUNTIFS($M$6:M184,"منتهي",$L$6:L184,L184)+COUNTIFS($M$6:M184,"ينتهي قريبًا",$L$6:L184,L184),"")</f>
        <v/>
      </c>
    </row>
    <row r="185">
      <c r="A185" s="5" t="n"/>
      <c r="B185" s="5" t="n"/>
      <c r="C185" s="16" t="n"/>
      <c r="D185" s="17" t="n"/>
      <c r="E185" s="13" t="n"/>
      <c r="F185" s="13" t="n"/>
      <c r="G185" s="5" t="n"/>
      <c r="H185" s="18">
        <f>IF(OR(A185&amp;""="",NOT(ISNUMBER(E185)),NOT(ISNUMBER(D185))),"",MAX(0,(YEAR(IF(ISNUMBER(F185),MIN('الإعدادات'!$B$4,F185),'الإعدادات'!$B$4))-YEAR(E185))*12+MONTH(IF(ISNUMBER(F185),MIN('الإعدادات'!$B$4,F185),'الإعدادات'!$B$4))-MONTH(E185)+IF(DAY(IF(ISNUMBER(F185),MIN('الإعدادات'!$B$4,F185),'الإعدادات'!$B$4))&gt;=DAY(E185),1,0)))</f>
        <v/>
      </c>
      <c r="I185" s="19">
        <f>IF(H185="","",ROUND(H185*D185,2))</f>
        <v/>
      </c>
      <c r="J185" s="19">
        <f>IF(A185&amp;""="","",SUMIFS('الدفعات'!$C$6:$C$1005,'الدفعات'!$B$6:$B$1005,A185&amp;""))</f>
        <v/>
      </c>
      <c r="K185" s="19">
        <f>IF(I185="","",ROUND(I185-J185,2))</f>
        <v/>
      </c>
      <c r="L185" s="18">
        <f>IF(OR(A185&amp;""="",NOT(ISNUMBER(F185))),"",F185-'الإعدادات'!$B$4)</f>
        <v/>
      </c>
      <c r="M185" s="6">
        <f>IF(A185&amp;""="","",IF(OR(NOT(ISNUMBER(E185)),NOT(ISNUMBER(F185))),"بيانات ناقصة",IF(F185&lt;'الإعدادات'!$B$4,"منتهي",IF(E185&gt;'الإعدادات'!$B$4,"لم يبدأ",IF(F185-'الإعدادات'!$B$4&lt;='الإعدادات'!$B$5,"ينتهي قريبًا","ساري")))))</f>
        <v/>
      </c>
      <c r="N185" s="19">
        <f>IF(N(D185)=0,"",ROUND(D185*12,2))</f>
        <v/>
      </c>
      <c r="O185" s="18">
        <f>IF(OR(M185="منتهي",M185="ينتهي قريبًا"),COUNTIFS($M$6:$M$205,"منتهي",$L$6:$L$205,"&lt;"&amp;L185)+COUNTIFS($M$6:$M$205,"ينتهي قريبًا",$L$6:$L$205,"&lt;"&amp;L185)+COUNTIFS($M$6:M185,"منتهي",$L$6:L185,L185)+COUNTIFS($M$6:M185,"ينتهي قريبًا",$L$6:L185,L185),"")</f>
        <v/>
      </c>
    </row>
    <row r="186">
      <c r="A186" s="5" t="n"/>
      <c r="B186" s="5" t="n"/>
      <c r="C186" s="16" t="n"/>
      <c r="D186" s="17" t="n"/>
      <c r="E186" s="13" t="n"/>
      <c r="F186" s="13" t="n"/>
      <c r="G186" s="5" t="n"/>
      <c r="H186" s="18">
        <f>IF(OR(A186&amp;""="",NOT(ISNUMBER(E186)),NOT(ISNUMBER(D186))),"",MAX(0,(YEAR(IF(ISNUMBER(F186),MIN('الإعدادات'!$B$4,F186),'الإعدادات'!$B$4))-YEAR(E186))*12+MONTH(IF(ISNUMBER(F186),MIN('الإعدادات'!$B$4,F186),'الإعدادات'!$B$4))-MONTH(E186)+IF(DAY(IF(ISNUMBER(F186),MIN('الإعدادات'!$B$4,F186),'الإعدادات'!$B$4))&gt;=DAY(E186),1,0)))</f>
        <v/>
      </c>
      <c r="I186" s="19">
        <f>IF(H186="","",ROUND(H186*D186,2))</f>
        <v/>
      </c>
      <c r="J186" s="19">
        <f>IF(A186&amp;""="","",SUMIFS('الدفعات'!$C$6:$C$1005,'الدفعات'!$B$6:$B$1005,A186&amp;""))</f>
        <v/>
      </c>
      <c r="K186" s="19">
        <f>IF(I186="","",ROUND(I186-J186,2))</f>
        <v/>
      </c>
      <c r="L186" s="18">
        <f>IF(OR(A186&amp;""="",NOT(ISNUMBER(F186))),"",F186-'الإعدادات'!$B$4)</f>
        <v/>
      </c>
      <c r="M186" s="6">
        <f>IF(A186&amp;""="","",IF(OR(NOT(ISNUMBER(E186)),NOT(ISNUMBER(F186))),"بيانات ناقصة",IF(F186&lt;'الإعدادات'!$B$4,"منتهي",IF(E186&gt;'الإعدادات'!$B$4,"لم يبدأ",IF(F186-'الإعدادات'!$B$4&lt;='الإعدادات'!$B$5,"ينتهي قريبًا","ساري")))))</f>
        <v/>
      </c>
      <c r="N186" s="19">
        <f>IF(N(D186)=0,"",ROUND(D186*12,2))</f>
        <v/>
      </c>
      <c r="O186" s="18">
        <f>IF(OR(M186="منتهي",M186="ينتهي قريبًا"),COUNTIFS($M$6:$M$205,"منتهي",$L$6:$L$205,"&lt;"&amp;L186)+COUNTIFS($M$6:$M$205,"ينتهي قريبًا",$L$6:$L$205,"&lt;"&amp;L186)+COUNTIFS($M$6:M186,"منتهي",$L$6:L186,L186)+COUNTIFS($M$6:M186,"ينتهي قريبًا",$L$6:L186,L186),"")</f>
        <v/>
      </c>
    </row>
    <row r="187">
      <c r="A187" s="5" t="n"/>
      <c r="B187" s="5" t="n"/>
      <c r="C187" s="16" t="n"/>
      <c r="D187" s="17" t="n"/>
      <c r="E187" s="13" t="n"/>
      <c r="F187" s="13" t="n"/>
      <c r="G187" s="5" t="n"/>
      <c r="H187" s="18">
        <f>IF(OR(A187&amp;""="",NOT(ISNUMBER(E187)),NOT(ISNUMBER(D187))),"",MAX(0,(YEAR(IF(ISNUMBER(F187),MIN('الإعدادات'!$B$4,F187),'الإعدادات'!$B$4))-YEAR(E187))*12+MONTH(IF(ISNUMBER(F187),MIN('الإعدادات'!$B$4,F187),'الإعدادات'!$B$4))-MONTH(E187)+IF(DAY(IF(ISNUMBER(F187),MIN('الإعدادات'!$B$4,F187),'الإعدادات'!$B$4))&gt;=DAY(E187),1,0)))</f>
        <v/>
      </c>
      <c r="I187" s="19">
        <f>IF(H187="","",ROUND(H187*D187,2))</f>
        <v/>
      </c>
      <c r="J187" s="19">
        <f>IF(A187&amp;""="","",SUMIFS('الدفعات'!$C$6:$C$1005,'الدفعات'!$B$6:$B$1005,A187&amp;""))</f>
        <v/>
      </c>
      <c r="K187" s="19">
        <f>IF(I187="","",ROUND(I187-J187,2))</f>
        <v/>
      </c>
      <c r="L187" s="18">
        <f>IF(OR(A187&amp;""="",NOT(ISNUMBER(F187))),"",F187-'الإعدادات'!$B$4)</f>
        <v/>
      </c>
      <c r="M187" s="6">
        <f>IF(A187&amp;""="","",IF(OR(NOT(ISNUMBER(E187)),NOT(ISNUMBER(F187))),"بيانات ناقصة",IF(F187&lt;'الإعدادات'!$B$4,"منتهي",IF(E187&gt;'الإعدادات'!$B$4,"لم يبدأ",IF(F187-'الإعدادات'!$B$4&lt;='الإعدادات'!$B$5,"ينتهي قريبًا","ساري")))))</f>
        <v/>
      </c>
      <c r="N187" s="19">
        <f>IF(N(D187)=0,"",ROUND(D187*12,2))</f>
        <v/>
      </c>
      <c r="O187" s="18">
        <f>IF(OR(M187="منتهي",M187="ينتهي قريبًا"),COUNTIFS($M$6:$M$205,"منتهي",$L$6:$L$205,"&lt;"&amp;L187)+COUNTIFS($M$6:$M$205,"ينتهي قريبًا",$L$6:$L$205,"&lt;"&amp;L187)+COUNTIFS($M$6:M187,"منتهي",$L$6:L187,L187)+COUNTIFS($M$6:M187,"ينتهي قريبًا",$L$6:L187,L187),"")</f>
        <v/>
      </c>
    </row>
    <row r="188">
      <c r="A188" s="5" t="n"/>
      <c r="B188" s="5" t="n"/>
      <c r="C188" s="16" t="n"/>
      <c r="D188" s="17" t="n"/>
      <c r="E188" s="13" t="n"/>
      <c r="F188" s="13" t="n"/>
      <c r="G188" s="5" t="n"/>
      <c r="H188" s="18">
        <f>IF(OR(A188&amp;""="",NOT(ISNUMBER(E188)),NOT(ISNUMBER(D188))),"",MAX(0,(YEAR(IF(ISNUMBER(F188),MIN('الإعدادات'!$B$4,F188),'الإعدادات'!$B$4))-YEAR(E188))*12+MONTH(IF(ISNUMBER(F188),MIN('الإعدادات'!$B$4,F188),'الإعدادات'!$B$4))-MONTH(E188)+IF(DAY(IF(ISNUMBER(F188),MIN('الإعدادات'!$B$4,F188),'الإعدادات'!$B$4))&gt;=DAY(E188),1,0)))</f>
        <v/>
      </c>
      <c r="I188" s="19">
        <f>IF(H188="","",ROUND(H188*D188,2))</f>
        <v/>
      </c>
      <c r="J188" s="19">
        <f>IF(A188&amp;""="","",SUMIFS('الدفعات'!$C$6:$C$1005,'الدفعات'!$B$6:$B$1005,A188&amp;""))</f>
        <v/>
      </c>
      <c r="K188" s="19">
        <f>IF(I188="","",ROUND(I188-J188,2))</f>
        <v/>
      </c>
      <c r="L188" s="18">
        <f>IF(OR(A188&amp;""="",NOT(ISNUMBER(F188))),"",F188-'الإعدادات'!$B$4)</f>
        <v/>
      </c>
      <c r="M188" s="6">
        <f>IF(A188&amp;""="","",IF(OR(NOT(ISNUMBER(E188)),NOT(ISNUMBER(F188))),"بيانات ناقصة",IF(F188&lt;'الإعدادات'!$B$4,"منتهي",IF(E188&gt;'الإعدادات'!$B$4,"لم يبدأ",IF(F188-'الإعدادات'!$B$4&lt;='الإعدادات'!$B$5,"ينتهي قريبًا","ساري")))))</f>
        <v/>
      </c>
      <c r="N188" s="19">
        <f>IF(N(D188)=0,"",ROUND(D188*12,2))</f>
        <v/>
      </c>
      <c r="O188" s="18">
        <f>IF(OR(M188="منتهي",M188="ينتهي قريبًا"),COUNTIFS($M$6:$M$205,"منتهي",$L$6:$L$205,"&lt;"&amp;L188)+COUNTIFS($M$6:$M$205,"ينتهي قريبًا",$L$6:$L$205,"&lt;"&amp;L188)+COUNTIFS($M$6:M188,"منتهي",$L$6:L188,L188)+COUNTIFS($M$6:M188,"ينتهي قريبًا",$L$6:L188,L188),"")</f>
        <v/>
      </c>
    </row>
    <row r="189">
      <c r="A189" s="5" t="n"/>
      <c r="B189" s="5" t="n"/>
      <c r="C189" s="16" t="n"/>
      <c r="D189" s="17" t="n"/>
      <c r="E189" s="13" t="n"/>
      <c r="F189" s="13" t="n"/>
      <c r="G189" s="5" t="n"/>
      <c r="H189" s="18">
        <f>IF(OR(A189&amp;""="",NOT(ISNUMBER(E189)),NOT(ISNUMBER(D189))),"",MAX(0,(YEAR(IF(ISNUMBER(F189),MIN('الإعدادات'!$B$4,F189),'الإعدادات'!$B$4))-YEAR(E189))*12+MONTH(IF(ISNUMBER(F189),MIN('الإعدادات'!$B$4,F189),'الإعدادات'!$B$4))-MONTH(E189)+IF(DAY(IF(ISNUMBER(F189),MIN('الإعدادات'!$B$4,F189),'الإعدادات'!$B$4))&gt;=DAY(E189),1,0)))</f>
        <v/>
      </c>
      <c r="I189" s="19">
        <f>IF(H189="","",ROUND(H189*D189,2))</f>
        <v/>
      </c>
      <c r="J189" s="19">
        <f>IF(A189&amp;""="","",SUMIFS('الدفعات'!$C$6:$C$1005,'الدفعات'!$B$6:$B$1005,A189&amp;""))</f>
        <v/>
      </c>
      <c r="K189" s="19">
        <f>IF(I189="","",ROUND(I189-J189,2))</f>
        <v/>
      </c>
      <c r="L189" s="18">
        <f>IF(OR(A189&amp;""="",NOT(ISNUMBER(F189))),"",F189-'الإعدادات'!$B$4)</f>
        <v/>
      </c>
      <c r="M189" s="6">
        <f>IF(A189&amp;""="","",IF(OR(NOT(ISNUMBER(E189)),NOT(ISNUMBER(F189))),"بيانات ناقصة",IF(F189&lt;'الإعدادات'!$B$4,"منتهي",IF(E189&gt;'الإعدادات'!$B$4,"لم يبدأ",IF(F189-'الإعدادات'!$B$4&lt;='الإعدادات'!$B$5,"ينتهي قريبًا","ساري")))))</f>
        <v/>
      </c>
      <c r="N189" s="19">
        <f>IF(N(D189)=0,"",ROUND(D189*12,2))</f>
        <v/>
      </c>
      <c r="O189" s="18">
        <f>IF(OR(M189="منتهي",M189="ينتهي قريبًا"),COUNTIFS($M$6:$M$205,"منتهي",$L$6:$L$205,"&lt;"&amp;L189)+COUNTIFS($M$6:$M$205,"ينتهي قريبًا",$L$6:$L$205,"&lt;"&amp;L189)+COUNTIFS($M$6:M189,"منتهي",$L$6:L189,L189)+COUNTIFS($M$6:M189,"ينتهي قريبًا",$L$6:L189,L189),"")</f>
        <v/>
      </c>
    </row>
    <row r="190">
      <c r="A190" s="5" t="n"/>
      <c r="B190" s="5" t="n"/>
      <c r="C190" s="16" t="n"/>
      <c r="D190" s="17" t="n"/>
      <c r="E190" s="13" t="n"/>
      <c r="F190" s="13" t="n"/>
      <c r="G190" s="5" t="n"/>
      <c r="H190" s="18">
        <f>IF(OR(A190&amp;""="",NOT(ISNUMBER(E190)),NOT(ISNUMBER(D190))),"",MAX(0,(YEAR(IF(ISNUMBER(F190),MIN('الإعدادات'!$B$4,F190),'الإعدادات'!$B$4))-YEAR(E190))*12+MONTH(IF(ISNUMBER(F190),MIN('الإعدادات'!$B$4,F190),'الإعدادات'!$B$4))-MONTH(E190)+IF(DAY(IF(ISNUMBER(F190),MIN('الإعدادات'!$B$4,F190),'الإعدادات'!$B$4))&gt;=DAY(E190),1,0)))</f>
        <v/>
      </c>
      <c r="I190" s="19">
        <f>IF(H190="","",ROUND(H190*D190,2))</f>
        <v/>
      </c>
      <c r="J190" s="19">
        <f>IF(A190&amp;""="","",SUMIFS('الدفعات'!$C$6:$C$1005,'الدفعات'!$B$6:$B$1005,A190&amp;""))</f>
        <v/>
      </c>
      <c r="K190" s="19">
        <f>IF(I190="","",ROUND(I190-J190,2))</f>
        <v/>
      </c>
      <c r="L190" s="18">
        <f>IF(OR(A190&amp;""="",NOT(ISNUMBER(F190))),"",F190-'الإعدادات'!$B$4)</f>
        <v/>
      </c>
      <c r="M190" s="6">
        <f>IF(A190&amp;""="","",IF(OR(NOT(ISNUMBER(E190)),NOT(ISNUMBER(F190))),"بيانات ناقصة",IF(F190&lt;'الإعدادات'!$B$4,"منتهي",IF(E190&gt;'الإعدادات'!$B$4,"لم يبدأ",IF(F190-'الإعدادات'!$B$4&lt;='الإعدادات'!$B$5,"ينتهي قريبًا","ساري")))))</f>
        <v/>
      </c>
      <c r="N190" s="19">
        <f>IF(N(D190)=0,"",ROUND(D190*12,2))</f>
        <v/>
      </c>
      <c r="O190" s="18">
        <f>IF(OR(M190="منتهي",M190="ينتهي قريبًا"),COUNTIFS($M$6:$M$205,"منتهي",$L$6:$L$205,"&lt;"&amp;L190)+COUNTIFS($M$6:$M$205,"ينتهي قريبًا",$L$6:$L$205,"&lt;"&amp;L190)+COUNTIFS($M$6:M190,"منتهي",$L$6:L190,L190)+COUNTIFS($M$6:M190,"ينتهي قريبًا",$L$6:L190,L190),"")</f>
        <v/>
      </c>
    </row>
    <row r="191">
      <c r="A191" s="5" t="n"/>
      <c r="B191" s="5" t="n"/>
      <c r="C191" s="16" t="n"/>
      <c r="D191" s="17" t="n"/>
      <c r="E191" s="13" t="n"/>
      <c r="F191" s="13" t="n"/>
      <c r="G191" s="5" t="n"/>
      <c r="H191" s="18">
        <f>IF(OR(A191&amp;""="",NOT(ISNUMBER(E191)),NOT(ISNUMBER(D191))),"",MAX(0,(YEAR(IF(ISNUMBER(F191),MIN('الإعدادات'!$B$4,F191),'الإعدادات'!$B$4))-YEAR(E191))*12+MONTH(IF(ISNUMBER(F191),MIN('الإعدادات'!$B$4,F191),'الإعدادات'!$B$4))-MONTH(E191)+IF(DAY(IF(ISNUMBER(F191),MIN('الإعدادات'!$B$4,F191),'الإعدادات'!$B$4))&gt;=DAY(E191),1,0)))</f>
        <v/>
      </c>
      <c r="I191" s="19">
        <f>IF(H191="","",ROUND(H191*D191,2))</f>
        <v/>
      </c>
      <c r="J191" s="19">
        <f>IF(A191&amp;""="","",SUMIFS('الدفعات'!$C$6:$C$1005,'الدفعات'!$B$6:$B$1005,A191&amp;""))</f>
        <v/>
      </c>
      <c r="K191" s="19">
        <f>IF(I191="","",ROUND(I191-J191,2))</f>
        <v/>
      </c>
      <c r="L191" s="18">
        <f>IF(OR(A191&amp;""="",NOT(ISNUMBER(F191))),"",F191-'الإعدادات'!$B$4)</f>
        <v/>
      </c>
      <c r="M191" s="6">
        <f>IF(A191&amp;""="","",IF(OR(NOT(ISNUMBER(E191)),NOT(ISNUMBER(F191))),"بيانات ناقصة",IF(F191&lt;'الإعدادات'!$B$4,"منتهي",IF(E191&gt;'الإعدادات'!$B$4,"لم يبدأ",IF(F191-'الإعدادات'!$B$4&lt;='الإعدادات'!$B$5,"ينتهي قريبًا","ساري")))))</f>
        <v/>
      </c>
      <c r="N191" s="19">
        <f>IF(N(D191)=0,"",ROUND(D191*12,2))</f>
        <v/>
      </c>
      <c r="O191" s="18">
        <f>IF(OR(M191="منتهي",M191="ينتهي قريبًا"),COUNTIFS($M$6:$M$205,"منتهي",$L$6:$L$205,"&lt;"&amp;L191)+COUNTIFS($M$6:$M$205,"ينتهي قريبًا",$L$6:$L$205,"&lt;"&amp;L191)+COUNTIFS($M$6:M191,"منتهي",$L$6:L191,L191)+COUNTIFS($M$6:M191,"ينتهي قريبًا",$L$6:L191,L191),"")</f>
        <v/>
      </c>
    </row>
    <row r="192">
      <c r="A192" s="5" t="n"/>
      <c r="B192" s="5" t="n"/>
      <c r="C192" s="16" t="n"/>
      <c r="D192" s="17" t="n"/>
      <c r="E192" s="13" t="n"/>
      <c r="F192" s="13" t="n"/>
      <c r="G192" s="5" t="n"/>
      <c r="H192" s="18">
        <f>IF(OR(A192&amp;""="",NOT(ISNUMBER(E192)),NOT(ISNUMBER(D192))),"",MAX(0,(YEAR(IF(ISNUMBER(F192),MIN('الإعدادات'!$B$4,F192),'الإعدادات'!$B$4))-YEAR(E192))*12+MONTH(IF(ISNUMBER(F192),MIN('الإعدادات'!$B$4,F192),'الإعدادات'!$B$4))-MONTH(E192)+IF(DAY(IF(ISNUMBER(F192),MIN('الإعدادات'!$B$4,F192),'الإعدادات'!$B$4))&gt;=DAY(E192),1,0)))</f>
        <v/>
      </c>
      <c r="I192" s="19">
        <f>IF(H192="","",ROUND(H192*D192,2))</f>
        <v/>
      </c>
      <c r="J192" s="19">
        <f>IF(A192&amp;""="","",SUMIFS('الدفعات'!$C$6:$C$1005,'الدفعات'!$B$6:$B$1005,A192&amp;""))</f>
        <v/>
      </c>
      <c r="K192" s="19">
        <f>IF(I192="","",ROUND(I192-J192,2))</f>
        <v/>
      </c>
      <c r="L192" s="18">
        <f>IF(OR(A192&amp;""="",NOT(ISNUMBER(F192))),"",F192-'الإعدادات'!$B$4)</f>
        <v/>
      </c>
      <c r="M192" s="6">
        <f>IF(A192&amp;""="","",IF(OR(NOT(ISNUMBER(E192)),NOT(ISNUMBER(F192))),"بيانات ناقصة",IF(F192&lt;'الإعدادات'!$B$4,"منتهي",IF(E192&gt;'الإعدادات'!$B$4,"لم يبدأ",IF(F192-'الإعدادات'!$B$4&lt;='الإعدادات'!$B$5,"ينتهي قريبًا","ساري")))))</f>
        <v/>
      </c>
      <c r="N192" s="19">
        <f>IF(N(D192)=0,"",ROUND(D192*12,2))</f>
        <v/>
      </c>
      <c r="O192" s="18">
        <f>IF(OR(M192="منتهي",M192="ينتهي قريبًا"),COUNTIFS($M$6:$M$205,"منتهي",$L$6:$L$205,"&lt;"&amp;L192)+COUNTIFS($M$6:$M$205,"ينتهي قريبًا",$L$6:$L$205,"&lt;"&amp;L192)+COUNTIFS($M$6:M192,"منتهي",$L$6:L192,L192)+COUNTIFS($M$6:M192,"ينتهي قريبًا",$L$6:L192,L192),"")</f>
        <v/>
      </c>
    </row>
    <row r="193">
      <c r="A193" s="5" t="n"/>
      <c r="B193" s="5" t="n"/>
      <c r="C193" s="16" t="n"/>
      <c r="D193" s="17" t="n"/>
      <c r="E193" s="13" t="n"/>
      <c r="F193" s="13" t="n"/>
      <c r="G193" s="5" t="n"/>
      <c r="H193" s="18">
        <f>IF(OR(A193&amp;""="",NOT(ISNUMBER(E193)),NOT(ISNUMBER(D193))),"",MAX(0,(YEAR(IF(ISNUMBER(F193),MIN('الإعدادات'!$B$4,F193),'الإعدادات'!$B$4))-YEAR(E193))*12+MONTH(IF(ISNUMBER(F193),MIN('الإعدادات'!$B$4,F193),'الإعدادات'!$B$4))-MONTH(E193)+IF(DAY(IF(ISNUMBER(F193),MIN('الإعدادات'!$B$4,F193),'الإعدادات'!$B$4))&gt;=DAY(E193),1,0)))</f>
        <v/>
      </c>
      <c r="I193" s="19">
        <f>IF(H193="","",ROUND(H193*D193,2))</f>
        <v/>
      </c>
      <c r="J193" s="19">
        <f>IF(A193&amp;""="","",SUMIFS('الدفعات'!$C$6:$C$1005,'الدفعات'!$B$6:$B$1005,A193&amp;""))</f>
        <v/>
      </c>
      <c r="K193" s="19">
        <f>IF(I193="","",ROUND(I193-J193,2))</f>
        <v/>
      </c>
      <c r="L193" s="18">
        <f>IF(OR(A193&amp;""="",NOT(ISNUMBER(F193))),"",F193-'الإعدادات'!$B$4)</f>
        <v/>
      </c>
      <c r="M193" s="6">
        <f>IF(A193&amp;""="","",IF(OR(NOT(ISNUMBER(E193)),NOT(ISNUMBER(F193))),"بيانات ناقصة",IF(F193&lt;'الإعدادات'!$B$4,"منتهي",IF(E193&gt;'الإعدادات'!$B$4,"لم يبدأ",IF(F193-'الإعدادات'!$B$4&lt;='الإعدادات'!$B$5,"ينتهي قريبًا","ساري")))))</f>
        <v/>
      </c>
      <c r="N193" s="19">
        <f>IF(N(D193)=0,"",ROUND(D193*12,2))</f>
        <v/>
      </c>
      <c r="O193" s="18">
        <f>IF(OR(M193="منتهي",M193="ينتهي قريبًا"),COUNTIFS($M$6:$M$205,"منتهي",$L$6:$L$205,"&lt;"&amp;L193)+COUNTIFS($M$6:$M$205,"ينتهي قريبًا",$L$6:$L$205,"&lt;"&amp;L193)+COUNTIFS($M$6:M193,"منتهي",$L$6:L193,L193)+COUNTIFS($M$6:M193,"ينتهي قريبًا",$L$6:L193,L193),"")</f>
        <v/>
      </c>
    </row>
    <row r="194">
      <c r="A194" s="5" t="n"/>
      <c r="B194" s="5" t="n"/>
      <c r="C194" s="16" t="n"/>
      <c r="D194" s="17" t="n"/>
      <c r="E194" s="13" t="n"/>
      <c r="F194" s="13" t="n"/>
      <c r="G194" s="5" t="n"/>
      <c r="H194" s="18">
        <f>IF(OR(A194&amp;""="",NOT(ISNUMBER(E194)),NOT(ISNUMBER(D194))),"",MAX(0,(YEAR(IF(ISNUMBER(F194),MIN('الإعدادات'!$B$4,F194),'الإعدادات'!$B$4))-YEAR(E194))*12+MONTH(IF(ISNUMBER(F194),MIN('الإعدادات'!$B$4,F194),'الإعدادات'!$B$4))-MONTH(E194)+IF(DAY(IF(ISNUMBER(F194),MIN('الإعدادات'!$B$4,F194),'الإعدادات'!$B$4))&gt;=DAY(E194),1,0)))</f>
        <v/>
      </c>
      <c r="I194" s="19">
        <f>IF(H194="","",ROUND(H194*D194,2))</f>
        <v/>
      </c>
      <c r="J194" s="19">
        <f>IF(A194&amp;""="","",SUMIFS('الدفعات'!$C$6:$C$1005,'الدفعات'!$B$6:$B$1005,A194&amp;""))</f>
        <v/>
      </c>
      <c r="K194" s="19">
        <f>IF(I194="","",ROUND(I194-J194,2))</f>
        <v/>
      </c>
      <c r="L194" s="18">
        <f>IF(OR(A194&amp;""="",NOT(ISNUMBER(F194))),"",F194-'الإعدادات'!$B$4)</f>
        <v/>
      </c>
      <c r="M194" s="6">
        <f>IF(A194&amp;""="","",IF(OR(NOT(ISNUMBER(E194)),NOT(ISNUMBER(F194))),"بيانات ناقصة",IF(F194&lt;'الإعدادات'!$B$4,"منتهي",IF(E194&gt;'الإعدادات'!$B$4,"لم يبدأ",IF(F194-'الإعدادات'!$B$4&lt;='الإعدادات'!$B$5,"ينتهي قريبًا","ساري")))))</f>
        <v/>
      </c>
      <c r="N194" s="19">
        <f>IF(N(D194)=0,"",ROUND(D194*12,2))</f>
        <v/>
      </c>
      <c r="O194" s="18">
        <f>IF(OR(M194="منتهي",M194="ينتهي قريبًا"),COUNTIFS($M$6:$M$205,"منتهي",$L$6:$L$205,"&lt;"&amp;L194)+COUNTIFS($M$6:$M$205,"ينتهي قريبًا",$L$6:$L$205,"&lt;"&amp;L194)+COUNTIFS($M$6:M194,"منتهي",$L$6:L194,L194)+COUNTIFS($M$6:M194,"ينتهي قريبًا",$L$6:L194,L194),"")</f>
        <v/>
      </c>
    </row>
    <row r="195">
      <c r="A195" s="5" t="n"/>
      <c r="B195" s="5" t="n"/>
      <c r="C195" s="16" t="n"/>
      <c r="D195" s="17" t="n"/>
      <c r="E195" s="13" t="n"/>
      <c r="F195" s="13" t="n"/>
      <c r="G195" s="5" t="n"/>
      <c r="H195" s="18">
        <f>IF(OR(A195&amp;""="",NOT(ISNUMBER(E195)),NOT(ISNUMBER(D195))),"",MAX(0,(YEAR(IF(ISNUMBER(F195),MIN('الإعدادات'!$B$4,F195),'الإعدادات'!$B$4))-YEAR(E195))*12+MONTH(IF(ISNUMBER(F195),MIN('الإعدادات'!$B$4,F195),'الإعدادات'!$B$4))-MONTH(E195)+IF(DAY(IF(ISNUMBER(F195),MIN('الإعدادات'!$B$4,F195),'الإعدادات'!$B$4))&gt;=DAY(E195),1,0)))</f>
        <v/>
      </c>
      <c r="I195" s="19">
        <f>IF(H195="","",ROUND(H195*D195,2))</f>
        <v/>
      </c>
      <c r="J195" s="19">
        <f>IF(A195&amp;""="","",SUMIFS('الدفعات'!$C$6:$C$1005,'الدفعات'!$B$6:$B$1005,A195&amp;""))</f>
        <v/>
      </c>
      <c r="K195" s="19">
        <f>IF(I195="","",ROUND(I195-J195,2))</f>
        <v/>
      </c>
      <c r="L195" s="18">
        <f>IF(OR(A195&amp;""="",NOT(ISNUMBER(F195))),"",F195-'الإعدادات'!$B$4)</f>
        <v/>
      </c>
      <c r="M195" s="6">
        <f>IF(A195&amp;""="","",IF(OR(NOT(ISNUMBER(E195)),NOT(ISNUMBER(F195))),"بيانات ناقصة",IF(F195&lt;'الإعدادات'!$B$4,"منتهي",IF(E195&gt;'الإعدادات'!$B$4,"لم يبدأ",IF(F195-'الإعدادات'!$B$4&lt;='الإعدادات'!$B$5,"ينتهي قريبًا","ساري")))))</f>
        <v/>
      </c>
      <c r="N195" s="19">
        <f>IF(N(D195)=0,"",ROUND(D195*12,2))</f>
        <v/>
      </c>
      <c r="O195" s="18">
        <f>IF(OR(M195="منتهي",M195="ينتهي قريبًا"),COUNTIFS($M$6:$M$205,"منتهي",$L$6:$L$205,"&lt;"&amp;L195)+COUNTIFS($M$6:$M$205,"ينتهي قريبًا",$L$6:$L$205,"&lt;"&amp;L195)+COUNTIFS($M$6:M195,"منتهي",$L$6:L195,L195)+COUNTIFS($M$6:M195,"ينتهي قريبًا",$L$6:L195,L195),"")</f>
        <v/>
      </c>
    </row>
    <row r="196">
      <c r="A196" s="5" t="n"/>
      <c r="B196" s="5" t="n"/>
      <c r="C196" s="16" t="n"/>
      <c r="D196" s="17" t="n"/>
      <c r="E196" s="13" t="n"/>
      <c r="F196" s="13" t="n"/>
      <c r="G196" s="5" t="n"/>
      <c r="H196" s="18">
        <f>IF(OR(A196&amp;""="",NOT(ISNUMBER(E196)),NOT(ISNUMBER(D196))),"",MAX(0,(YEAR(IF(ISNUMBER(F196),MIN('الإعدادات'!$B$4,F196),'الإعدادات'!$B$4))-YEAR(E196))*12+MONTH(IF(ISNUMBER(F196),MIN('الإعدادات'!$B$4,F196),'الإعدادات'!$B$4))-MONTH(E196)+IF(DAY(IF(ISNUMBER(F196),MIN('الإعدادات'!$B$4,F196),'الإعدادات'!$B$4))&gt;=DAY(E196),1,0)))</f>
        <v/>
      </c>
      <c r="I196" s="19">
        <f>IF(H196="","",ROUND(H196*D196,2))</f>
        <v/>
      </c>
      <c r="J196" s="19">
        <f>IF(A196&amp;""="","",SUMIFS('الدفعات'!$C$6:$C$1005,'الدفعات'!$B$6:$B$1005,A196&amp;""))</f>
        <v/>
      </c>
      <c r="K196" s="19">
        <f>IF(I196="","",ROUND(I196-J196,2))</f>
        <v/>
      </c>
      <c r="L196" s="18">
        <f>IF(OR(A196&amp;""="",NOT(ISNUMBER(F196))),"",F196-'الإعدادات'!$B$4)</f>
        <v/>
      </c>
      <c r="M196" s="6">
        <f>IF(A196&amp;""="","",IF(OR(NOT(ISNUMBER(E196)),NOT(ISNUMBER(F196))),"بيانات ناقصة",IF(F196&lt;'الإعدادات'!$B$4,"منتهي",IF(E196&gt;'الإعدادات'!$B$4,"لم يبدأ",IF(F196-'الإعدادات'!$B$4&lt;='الإعدادات'!$B$5,"ينتهي قريبًا","ساري")))))</f>
        <v/>
      </c>
      <c r="N196" s="19">
        <f>IF(N(D196)=0,"",ROUND(D196*12,2))</f>
        <v/>
      </c>
      <c r="O196" s="18">
        <f>IF(OR(M196="منتهي",M196="ينتهي قريبًا"),COUNTIFS($M$6:$M$205,"منتهي",$L$6:$L$205,"&lt;"&amp;L196)+COUNTIFS($M$6:$M$205,"ينتهي قريبًا",$L$6:$L$205,"&lt;"&amp;L196)+COUNTIFS($M$6:M196,"منتهي",$L$6:L196,L196)+COUNTIFS($M$6:M196,"ينتهي قريبًا",$L$6:L196,L196),"")</f>
        <v/>
      </c>
    </row>
    <row r="197">
      <c r="A197" s="5" t="n"/>
      <c r="B197" s="5" t="n"/>
      <c r="C197" s="16" t="n"/>
      <c r="D197" s="17" t="n"/>
      <c r="E197" s="13" t="n"/>
      <c r="F197" s="13" t="n"/>
      <c r="G197" s="5" t="n"/>
      <c r="H197" s="18">
        <f>IF(OR(A197&amp;""="",NOT(ISNUMBER(E197)),NOT(ISNUMBER(D197))),"",MAX(0,(YEAR(IF(ISNUMBER(F197),MIN('الإعدادات'!$B$4,F197),'الإعدادات'!$B$4))-YEAR(E197))*12+MONTH(IF(ISNUMBER(F197),MIN('الإعدادات'!$B$4,F197),'الإعدادات'!$B$4))-MONTH(E197)+IF(DAY(IF(ISNUMBER(F197),MIN('الإعدادات'!$B$4,F197),'الإعدادات'!$B$4))&gt;=DAY(E197),1,0)))</f>
        <v/>
      </c>
      <c r="I197" s="19">
        <f>IF(H197="","",ROUND(H197*D197,2))</f>
        <v/>
      </c>
      <c r="J197" s="19">
        <f>IF(A197&amp;""="","",SUMIFS('الدفعات'!$C$6:$C$1005,'الدفعات'!$B$6:$B$1005,A197&amp;""))</f>
        <v/>
      </c>
      <c r="K197" s="19">
        <f>IF(I197="","",ROUND(I197-J197,2))</f>
        <v/>
      </c>
      <c r="L197" s="18">
        <f>IF(OR(A197&amp;""="",NOT(ISNUMBER(F197))),"",F197-'الإعدادات'!$B$4)</f>
        <v/>
      </c>
      <c r="M197" s="6">
        <f>IF(A197&amp;""="","",IF(OR(NOT(ISNUMBER(E197)),NOT(ISNUMBER(F197))),"بيانات ناقصة",IF(F197&lt;'الإعدادات'!$B$4,"منتهي",IF(E197&gt;'الإعدادات'!$B$4,"لم يبدأ",IF(F197-'الإعدادات'!$B$4&lt;='الإعدادات'!$B$5,"ينتهي قريبًا","ساري")))))</f>
        <v/>
      </c>
      <c r="N197" s="19">
        <f>IF(N(D197)=0,"",ROUND(D197*12,2))</f>
        <v/>
      </c>
      <c r="O197" s="18">
        <f>IF(OR(M197="منتهي",M197="ينتهي قريبًا"),COUNTIFS($M$6:$M$205,"منتهي",$L$6:$L$205,"&lt;"&amp;L197)+COUNTIFS($M$6:$M$205,"ينتهي قريبًا",$L$6:$L$205,"&lt;"&amp;L197)+COUNTIFS($M$6:M197,"منتهي",$L$6:L197,L197)+COUNTIFS($M$6:M197,"ينتهي قريبًا",$L$6:L197,L197),"")</f>
        <v/>
      </c>
    </row>
    <row r="198">
      <c r="A198" s="5" t="n"/>
      <c r="B198" s="5" t="n"/>
      <c r="C198" s="16" t="n"/>
      <c r="D198" s="17" t="n"/>
      <c r="E198" s="13" t="n"/>
      <c r="F198" s="13" t="n"/>
      <c r="G198" s="5" t="n"/>
      <c r="H198" s="18">
        <f>IF(OR(A198&amp;""="",NOT(ISNUMBER(E198)),NOT(ISNUMBER(D198))),"",MAX(0,(YEAR(IF(ISNUMBER(F198),MIN('الإعدادات'!$B$4,F198),'الإعدادات'!$B$4))-YEAR(E198))*12+MONTH(IF(ISNUMBER(F198),MIN('الإعدادات'!$B$4,F198),'الإعدادات'!$B$4))-MONTH(E198)+IF(DAY(IF(ISNUMBER(F198),MIN('الإعدادات'!$B$4,F198),'الإعدادات'!$B$4))&gt;=DAY(E198),1,0)))</f>
        <v/>
      </c>
      <c r="I198" s="19">
        <f>IF(H198="","",ROUND(H198*D198,2))</f>
        <v/>
      </c>
      <c r="J198" s="19">
        <f>IF(A198&amp;""="","",SUMIFS('الدفعات'!$C$6:$C$1005,'الدفعات'!$B$6:$B$1005,A198&amp;""))</f>
        <v/>
      </c>
      <c r="K198" s="19">
        <f>IF(I198="","",ROUND(I198-J198,2))</f>
        <v/>
      </c>
      <c r="L198" s="18">
        <f>IF(OR(A198&amp;""="",NOT(ISNUMBER(F198))),"",F198-'الإعدادات'!$B$4)</f>
        <v/>
      </c>
      <c r="M198" s="6">
        <f>IF(A198&amp;""="","",IF(OR(NOT(ISNUMBER(E198)),NOT(ISNUMBER(F198))),"بيانات ناقصة",IF(F198&lt;'الإعدادات'!$B$4,"منتهي",IF(E198&gt;'الإعدادات'!$B$4,"لم يبدأ",IF(F198-'الإعدادات'!$B$4&lt;='الإعدادات'!$B$5,"ينتهي قريبًا","ساري")))))</f>
        <v/>
      </c>
      <c r="N198" s="19">
        <f>IF(N(D198)=0,"",ROUND(D198*12,2))</f>
        <v/>
      </c>
      <c r="O198" s="18">
        <f>IF(OR(M198="منتهي",M198="ينتهي قريبًا"),COUNTIFS($M$6:$M$205,"منتهي",$L$6:$L$205,"&lt;"&amp;L198)+COUNTIFS($M$6:$M$205,"ينتهي قريبًا",$L$6:$L$205,"&lt;"&amp;L198)+COUNTIFS($M$6:M198,"منتهي",$L$6:L198,L198)+COUNTIFS($M$6:M198,"ينتهي قريبًا",$L$6:L198,L198),"")</f>
        <v/>
      </c>
    </row>
    <row r="199">
      <c r="A199" s="5" t="n"/>
      <c r="B199" s="5" t="n"/>
      <c r="C199" s="16" t="n"/>
      <c r="D199" s="17" t="n"/>
      <c r="E199" s="13" t="n"/>
      <c r="F199" s="13" t="n"/>
      <c r="G199" s="5" t="n"/>
      <c r="H199" s="18">
        <f>IF(OR(A199&amp;""="",NOT(ISNUMBER(E199)),NOT(ISNUMBER(D199))),"",MAX(0,(YEAR(IF(ISNUMBER(F199),MIN('الإعدادات'!$B$4,F199),'الإعدادات'!$B$4))-YEAR(E199))*12+MONTH(IF(ISNUMBER(F199),MIN('الإعدادات'!$B$4,F199),'الإعدادات'!$B$4))-MONTH(E199)+IF(DAY(IF(ISNUMBER(F199),MIN('الإعدادات'!$B$4,F199),'الإعدادات'!$B$4))&gt;=DAY(E199),1,0)))</f>
        <v/>
      </c>
      <c r="I199" s="19">
        <f>IF(H199="","",ROUND(H199*D199,2))</f>
        <v/>
      </c>
      <c r="J199" s="19">
        <f>IF(A199&amp;""="","",SUMIFS('الدفعات'!$C$6:$C$1005,'الدفعات'!$B$6:$B$1005,A199&amp;""))</f>
        <v/>
      </c>
      <c r="K199" s="19">
        <f>IF(I199="","",ROUND(I199-J199,2))</f>
        <v/>
      </c>
      <c r="L199" s="18">
        <f>IF(OR(A199&amp;""="",NOT(ISNUMBER(F199))),"",F199-'الإعدادات'!$B$4)</f>
        <v/>
      </c>
      <c r="M199" s="6">
        <f>IF(A199&amp;""="","",IF(OR(NOT(ISNUMBER(E199)),NOT(ISNUMBER(F199))),"بيانات ناقصة",IF(F199&lt;'الإعدادات'!$B$4,"منتهي",IF(E199&gt;'الإعدادات'!$B$4,"لم يبدأ",IF(F199-'الإعدادات'!$B$4&lt;='الإعدادات'!$B$5,"ينتهي قريبًا","ساري")))))</f>
        <v/>
      </c>
      <c r="N199" s="19">
        <f>IF(N(D199)=0,"",ROUND(D199*12,2))</f>
        <v/>
      </c>
      <c r="O199" s="18">
        <f>IF(OR(M199="منتهي",M199="ينتهي قريبًا"),COUNTIFS($M$6:$M$205,"منتهي",$L$6:$L$205,"&lt;"&amp;L199)+COUNTIFS($M$6:$M$205,"ينتهي قريبًا",$L$6:$L$205,"&lt;"&amp;L199)+COUNTIFS($M$6:M199,"منتهي",$L$6:L199,L199)+COUNTIFS($M$6:M199,"ينتهي قريبًا",$L$6:L199,L199),"")</f>
        <v/>
      </c>
    </row>
    <row r="200">
      <c r="A200" s="5" t="n"/>
      <c r="B200" s="5" t="n"/>
      <c r="C200" s="16" t="n"/>
      <c r="D200" s="17" t="n"/>
      <c r="E200" s="13" t="n"/>
      <c r="F200" s="13" t="n"/>
      <c r="G200" s="5" t="n"/>
      <c r="H200" s="18">
        <f>IF(OR(A200&amp;""="",NOT(ISNUMBER(E200)),NOT(ISNUMBER(D200))),"",MAX(0,(YEAR(IF(ISNUMBER(F200),MIN('الإعدادات'!$B$4,F200),'الإعدادات'!$B$4))-YEAR(E200))*12+MONTH(IF(ISNUMBER(F200),MIN('الإعدادات'!$B$4,F200),'الإعدادات'!$B$4))-MONTH(E200)+IF(DAY(IF(ISNUMBER(F200),MIN('الإعدادات'!$B$4,F200),'الإعدادات'!$B$4))&gt;=DAY(E200),1,0)))</f>
        <v/>
      </c>
      <c r="I200" s="19">
        <f>IF(H200="","",ROUND(H200*D200,2))</f>
        <v/>
      </c>
      <c r="J200" s="19">
        <f>IF(A200&amp;""="","",SUMIFS('الدفعات'!$C$6:$C$1005,'الدفعات'!$B$6:$B$1005,A200&amp;""))</f>
        <v/>
      </c>
      <c r="K200" s="19">
        <f>IF(I200="","",ROUND(I200-J200,2))</f>
        <v/>
      </c>
      <c r="L200" s="18">
        <f>IF(OR(A200&amp;""="",NOT(ISNUMBER(F200))),"",F200-'الإعدادات'!$B$4)</f>
        <v/>
      </c>
      <c r="M200" s="6">
        <f>IF(A200&amp;""="","",IF(OR(NOT(ISNUMBER(E200)),NOT(ISNUMBER(F200))),"بيانات ناقصة",IF(F200&lt;'الإعدادات'!$B$4,"منتهي",IF(E200&gt;'الإعدادات'!$B$4,"لم يبدأ",IF(F200-'الإعدادات'!$B$4&lt;='الإعدادات'!$B$5,"ينتهي قريبًا","ساري")))))</f>
        <v/>
      </c>
      <c r="N200" s="19">
        <f>IF(N(D200)=0,"",ROUND(D200*12,2))</f>
        <v/>
      </c>
      <c r="O200" s="18">
        <f>IF(OR(M200="منتهي",M200="ينتهي قريبًا"),COUNTIFS($M$6:$M$205,"منتهي",$L$6:$L$205,"&lt;"&amp;L200)+COUNTIFS($M$6:$M$205,"ينتهي قريبًا",$L$6:$L$205,"&lt;"&amp;L200)+COUNTIFS($M$6:M200,"منتهي",$L$6:L200,L200)+COUNTIFS($M$6:M200,"ينتهي قريبًا",$L$6:L200,L200),"")</f>
        <v/>
      </c>
    </row>
    <row r="201">
      <c r="A201" s="5" t="n"/>
      <c r="B201" s="5" t="n"/>
      <c r="C201" s="16" t="n"/>
      <c r="D201" s="17" t="n"/>
      <c r="E201" s="13" t="n"/>
      <c r="F201" s="13" t="n"/>
      <c r="G201" s="5" t="n"/>
      <c r="H201" s="18">
        <f>IF(OR(A201&amp;""="",NOT(ISNUMBER(E201)),NOT(ISNUMBER(D201))),"",MAX(0,(YEAR(IF(ISNUMBER(F201),MIN('الإعدادات'!$B$4,F201),'الإعدادات'!$B$4))-YEAR(E201))*12+MONTH(IF(ISNUMBER(F201),MIN('الإعدادات'!$B$4,F201),'الإعدادات'!$B$4))-MONTH(E201)+IF(DAY(IF(ISNUMBER(F201),MIN('الإعدادات'!$B$4,F201),'الإعدادات'!$B$4))&gt;=DAY(E201),1,0)))</f>
        <v/>
      </c>
      <c r="I201" s="19">
        <f>IF(H201="","",ROUND(H201*D201,2))</f>
        <v/>
      </c>
      <c r="J201" s="19">
        <f>IF(A201&amp;""="","",SUMIFS('الدفعات'!$C$6:$C$1005,'الدفعات'!$B$6:$B$1005,A201&amp;""))</f>
        <v/>
      </c>
      <c r="K201" s="19">
        <f>IF(I201="","",ROUND(I201-J201,2))</f>
        <v/>
      </c>
      <c r="L201" s="18">
        <f>IF(OR(A201&amp;""="",NOT(ISNUMBER(F201))),"",F201-'الإعدادات'!$B$4)</f>
        <v/>
      </c>
      <c r="M201" s="6">
        <f>IF(A201&amp;""="","",IF(OR(NOT(ISNUMBER(E201)),NOT(ISNUMBER(F201))),"بيانات ناقصة",IF(F201&lt;'الإعدادات'!$B$4,"منتهي",IF(E201&gt;'الإعدادات'!$B$4,"لم يبدأ",IF(F201-'الإعدادات'!$B$4&lt;='الإعدادات'!$B$5,"ينتهي قريبًا","ساري")))))</f>
        <v/>
      </c>
      <c r="N201" s="19">
        <f>IF(N(D201)=0,"",ROUND(D201*12,2))</f>
        <v/>
      </c>
      <c r="O201" s="18">
        <f>IF(OR(M201="منتهي",M201="ينتهي قريبًا"),COUNTIFS($M$6:$M$205,"منتهي",$L$6:$L$205,"&lt;"&amp;L201)+COUNTIFS($M$6:$M$205,"ينتهي قريبًا",$L$6:$L$205,"&lt;"&amp;L201)+COUNTIFS($M$6:M201,"منتهي",$L$6:L201,L201)+COUNTIFS($M$6:M201,"ينتهي قريبًا",$L$6:L201,L201),"")</f>
        <v/>
      </c>
    </row>
    <row r="202">
      <c r="A202" s="5" t="n"/>
      <c r="B202" s="5" t="n"/>
      <c r="C202" s="16" t="n"/>
      <c r="D202" s="17" t="n"/>
      <c r="E202" s="13" t="n"/>
      <c r="F202" s="13" t="n"/>
      <c r="G202" s="5" t="n"/>
      <c r="H202" s="18">
        <f>IF(OR(A202&amp;""="",NOT(ISNUMBER(E202)),NOT(ISNUMBER(D202))),"",MAX(0,(YEAR(IF(ISNUMBER(F202),MIN('الإعدادات'!$B$4,F202),'الإعدادات'!$B$4))-YEAR(E202))*12+MONTH(IF(ISNUMBER(F202),MIN('الإعدادات'!$B$4,F202),'الإعدادات'!$B$4))-MONTH(E202)+IF(DAY(IF(ISNUMBER(F202),MIN('الإعدادات'!$B$4,F202),'الإعدادات'!$B$4))&gt;=DAY(E202),1,0)))</f>
        <v/>
      </c>
      <c r="I202" s="19">
        <f>IF(H202="","",ROUND(H202*D202,2))</f>
        <v/>
      </c>
      <c r="J202" s="19">
        <f>IF(A202&amp;""="","",SUMIFS('الدفعات'!$C$6:$C$1005,'الدفعات'!$B$6:$B$1005,A202&amp;""))</f>
        <v/>
      </c>
      <c r="K202" s="19">
        <f>IF(I202="","",ROUND(I202-J202,2))</f>
        <v/>
      </c>
      <c r="L202" s="18">
        <f>IF(OR(A202&amp;""="",NOT(ISNUMBER(F202))),"",F202-'الإعدادات'!$B$4)</f>
        <v/>
      </c>
      <c r="M202" s="6">
        <f>IF(A202&amp;""="","",IF(OR(NOT(ISNUMBER(E202)),NOT(ISNUMBER(F202))),"بيانات ناقصة",IF(F202&lt;'الإعدادات'!$B$4,"منتهي",IF(E202&gt;'الإعدادات'!$B$4,"لم يبدأ",IF(F202-'الإعدادات'!$B$4&lt;='الإعدادات'!$B$5,"ينتهي قريبًا","ساري")))))</f>
        <v/>
      </c>
      <c r="N202" s="19">
        <f>IF(N(D202)=0,"",ROUND(D202*12,2))</f>
        <v/>
      </c>
      <c r="O202" s="18">
        <f>IF(OR(M202="منتهي",M202="ينتهي قريبًا"),COUNTIFS($M$6:$M$205,"منتهي",$L$6:$L$205,"&lt;"&amp;L202)+COUNTIFS($M$6:$M$205,"ينتهي قريبًا",$L$6:$L$205,"&lt;"&amp;L202)+COUNTIFS($M$6:M202,"منتهي",$L$6:L202,L202)+COUNTIFS($M$6:M202,"ينتهي قريبًا",$L$6:L202,L202),"")</f>
        <v/>
      </c>
    </row>
    <row r="203">
      <c r="A203" s="5" t="n"/>
      <c r="B203" s="5" t="n"/>
      <c r="C203" s="16" t="n"/>
      <c r="D203" s="17" t="n"/>
      <c r="E203" s="13" t="n"/>
      <c r="F203" s="13" t="n"/>
      <c r="G203" s="5" t="n"/>
      <c r="H203" s="18">
        <f>IF(OR(A203&amp;""="",NOT(ISNUMBER(E203)),NOT(ISNUMBER(D203))),"",MAX(0,(YEAR(IF(ISNUMBER(F203),MIN('الإعدادات'!$B$4,F203),'الإعدادات'!$B$4))-YEAR(E203))*12+MONTH(IF(ISNUMBER(F203),MIN('الإعدادات'!$B$4,F203),'الإعدادات'!$B$4))-MONTH(E203)+IF(DAY(IF(ISNUMBER(F203),MIN('الإعدادات'!$B$4,F203),'الإعدادات'!$B$4))&gt;=DAY(E203),1,0)))</f>
        <v/>
      </c>
      <c r="I203" s="19">
        <f>IF(H203="","",ROUND(H203*D203,2))</f>
        <v/>
      </c>
      <c r="J203" s="19">
        <f>IF(A203&amp;""="","",SUMIFS('الدفعات'!$C$6:$C$1005,'الدفعات'!$B$6:$B$1005,A203&amp;""))</f>
        <v/>
      </c>
      <c r="K203" s="19">
        <f>IF(I203="","",ROUND(I203-J203,2))</f>
        <v/>
      </c>
      <c r="L203" s="18">
        <f>IF(OR(A203&amp;""="",NOT(ISNUMBER(F203))),"",F203-'الإعدادات'!$B$4)</f>
        <v/>
      </c>
      <c r="M203" s="6">
        <f>IF(A203&amp;""="","",IF(OR(NOT(ISNUMBER(E203)),NOT(ISNUMBER(F203))),"بيانات ناقصة",IF(F203&lt;'الإعدادات'!$B$4,"منتهي",IF(E203&gt;'الإعدادات'!$B$4,"لم يبدأ",IF(F203-'الإعدادات'!$B$4&lt;='الإعدادات'!$B$5,"ينتهي قريبًا","ساري")))))</f>
        <v/>
      </c>
      <c r="N203" s="19">
        <f>IF(N(D203)=0,"",ROUND(D203*12,2))</f>
        <v/>
      </c>
      <c r="O203" s="18">
        <f>IF(OR(M203="منتهي",M203="ينتهي قريبًا"),COUNTIFS($M$6:$M$205,"منتهي",$L$6:$L$205,"&lt;"&amp;L203)+COUNTIFS($M$6:$M$205,"ينتهي قريبًا",$L$6:$L$205,"&lt;"&amp;L203)+COUNTIFS($M$6:M203,"منتهي",$L$6:L203,L203)+COUNTIFS($M$6:M203,"ينتهي قريبًا",$L$6:L203,L203),"")</f>
        <v/>
      </c>
    </row>
    <row r="204">
      <c r="A204" s="5" t="n"/>
      <c r="B204" s="5" t="n"/>
      <c r="C204" s="16" t="n"/>
      <c r="D204" s="17" t="n"/>
      <c r="E204" s="13" t="n"/>
      <c r="F204" s="13" t="n"/>
      <c r="G204" s="5" t="n"/>
      <c r="H204" s="18">
        <f>IF(OR(A204&amp;""="",NOT(ISNUMBER(E204)),NOT(ISNUMBER(D204))),"",MAX(0,(YEAR(IF(ISNUMBER(F204),MIN('الإعدادات'!$B$4,F204),'الإعدادات'!$B$4))-YEAR(E204))*12+MONTH(IF(ISNUMBER(F204),MIN('الإعدادات'!$B$4,F204),'الإعدادات'!$B$4))-MONTH(E204)+IF(DAY(IF(ISNUMBER(F204),MIN('الإعدادات'!$B$4,F204),'الإعدادات'!$B$4))&gt;=DAY(E204),1,0)))</f>
        <v/>
      </c>
      <c r="I204" s="19">
        <f>IF(H204="","",ROUND(H204*D204,2))</f>
        <v/>
      </c>
      <c r="J204" s="19">
        <f>IF(A204&amp;""="","",SUMIFS('الدفعات'!$C$6:$C$1005,'الدفعات'!$B$6:$B$1005,A204&amp;""))</f>
        <v/>
      </c>
      <c r="K204" s="19">
        <f>IF(I204="","",ROUND(I204-J204,2))</f>
        <v/>
      </c>
      <c r="L204" s="18">
        <f>IF(OR(A204&amp;""="",NOT(ISNUMBER(F204))),"",F204-'الإعدادات'!$B$4)</f>
        <v/>
      </c>
      <c r="M204" s="6">
        <f>IF(A204&amp;""="","",IF(OR(NOT(ISNUMBER(E204)),NOT(ISNUMBER(F204))),"بيانات ناقصة",IF(F204&lt;'الإعدادات'!$B$4,"منتهي",IF(E204&gt;'الإعدادات'!$B$4,"لم يبدأ",IF(F204-'الإعدادات'!$B$4&lt;='الإعدادات'!$B$5,"ينتهي قريبًا","ساري")))))</f>
        <v/>
      </c>
      <c r="N204" s="19">
        <f>IF(N(D204)=0,"",ROUND(D204*12,2))</f>
        <v/>
      </c>
      <c r="O204" s="18">
        <f>IF(OR(M204="منتهي",M204="ينتهي قريبًا"),COUNTIFS($M$6:$M$205,"منتهي",$L$6:$L$205,"&lt;"&amp;L204)+COUNTIFS($M$6:$M$205,"ينتهي قريبًا",$L$6:$L$205,"&lt;"&amp;L204)+COUNTIFS($M$6:M204,"منتهي",$L$6:L204,L204)+COUNTIFS($M$6:M204,"ينتهي قريبًا",$L$6:L204,L204),"")</f>
        <v/>
      </c>
    </row>
    <row r="205">
      <c r="A205" s="5" t="n"/>
      <c r="B205" s="5" t="n"/>
      <c r="C205" s="16" t="n"/>
      <c r="D205" s="17" t="n"/>
      <c r="E205" s="13" t="n"/>
      <c r="F205" s="13" t="n"/>
      <c r="G205" s="5" t="n"/>
      <c r="H205" s="18">
        <f>IF(OR(A205&amp;""="",NOT(ISNUMBER(E205)),NOT(ISNUMBER(D205))),"",MAX(0,(YEAR(IF(ISNUMBER(F205),MIN('الإعدادات'!$B$4,F205),'الإعدادات'!$B$4))-YEAR(E205))*12+MONTH(IF(ISNUMBER(F205),MIN('الإعدادات'!$B$4,F205),'الإعدادات'!$B$4))-MONTH(E205)+IF(DAY(IF(ISNUMBER(F205),MIN('الإعدادات'!$B$4,F205),'الإعدادات'!$B$4))&gt;=DAY(E205),1,0)))</f>
        <v/>
      </c>
      <c r="I205" s="19">
        <f>IF(H205="","",ROUND(H205*D205,2))</f>
        <v/>
      </c>
      <c r="J205" s="19">
        <f>IF(A205&amp;""="","",SUMIFS('الدفعات'!$C$6:$C$1005,'الدفعات'!$B$6:$B$1005,A205&amp;""))</f>
        <v/>
      </c>
      <c r="K205" s="19">
        <f>IF(I205="","",ROUND(I205-J205,2))</f>
        <v/>
      </c>
      <c r="L205" s="18">
        <f>IF(OR(A205&amp;""="",NOT(ISNUMBER(F205))),"",F205-'الإعدادات'!$B$4)</f>
        <v/>
      </c>
      <c r="M205" s="6">
        <f>IF(A205&amp;""="","",IF(OR(NOT(ISNUMBER(E205)),NOT(ISNUMBER(F205))),"بيانات ناقصة",IF(F205&lt;'الإعدادات'!$B$4,"منتهي",IF(E205&gt;'الإعدادات'!$B$4,"لم يبدأ",IF(F205-'الإعدادات'!$B$4&lt;='الإعدادات'!$B$5,"ينتهي قريبًا","ساري")))))</f>
        <v/>
      </c>
      <c r="N205" s="19">
        <f>IF(N(D205)=0,"",ROUND(D205*12,2))</f>
        <v/>
      </c>
      <c r="O205" s="18">
        <f>IF(OR(M205="منتهي",M205="ينتهي قريبًا"),COUNTIFS($M$6:$M$205,"منتهي",$L$6:$L$205,"&lt;"&amp;L205)+COUNTIFS($M$6:$M$205,"ينتهي قريبًا",$L$6:$L$205,"&lt;"&amp;L205)+COUNTIFS($M$6:M205,"منتهي",$L$6:L205,L205)+COUNTIFS($M$6:M205,"ينتهي قريبًا",$L$6:L205,L205),"")</f>
        <v/>
      </c>
    </row>
  </sheetData>
  <autoFilter ref="A5:O205"/>
  <mergeCells count="2">
    <mergeCell ref="A1:O1"/>
    <mergeCell ref="A2:O2"/>
  </mergeCells>
  <conditionalFormatting sqref="A6:O205">
    <cfRule type="expression" priority="1" dxfId="0">
      <formula>$M6="منتهي"</formula>
    </cfRule>
    <cfRule type="expression" priority="2" dxfId="1">
      <formula>$M6="ينتهي قريبًا"</formula>
    </cfRule>
  </conditionalFormatting>
  <conditionalFormatting sqref="K6:K205">
    <cfRule type="expression" priority="3" dxfId="0">
      <formula>AND(ISNUMBER($K6),$K6&gt;0)</formula>
    </cfRule>
  </conditionalFormatting>
  <dataValidations count="1">
    <dataValidation sqref="B6:B205" showDropDown="0" showInputMessage="0" showErrorMessage="0" allowBlank="1" type="list">
      <formula1>"نظافة,حراسة,صيانة مصعد,حدائق,مكافحة حشرات,إنترنت,أخرى"</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26" customWidth="1" min="2" max="2"/>
    <col width="14" customWidth="1" min="3" max="3"/>
    <col width="16" customWidth="1" min="4" max="4"/>
    <col width="28" customWidth="1" min="5" max="5"/>
    <col width="15" customWidth="1" min="6" max="6"/>
    <col width="16" customWidth="1" min="7" max="7"/>
  </cols>
  <sheetData>
    <row r="1" ht="26" customHeight="1">
      <c r="A1" s="10" t="inlineStr">
        <is>
          <t>شيت عقود الخدمات والموردين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المورد</t>
        </is>
      </c>
      <c r="C5" s="15" t="inlineStr">
        <is>
          <t>المبلغ</t>
        </is>
      </c>
      <c r="D5" s="15" t="inlineStr">
        <is>
          <t>طريقة الدفع</t>
        </is>
      </c>
      <c r="E5" s="15" t="inlineStr">
        <is>
          <t>ملاحظة</t>
        </is>
      </c>
      <c r="F5" s="15" t="inlineStr">
        <is>
          <t>الخدمة</t>
        </is>
      </c>
      <c r="G5" s="15" t="inlineStr">
        <is>
          <t>تنبيه</t>
        </is>
      </c>
    </row>
    <row r="6">
      <c r="A6" s="13" t="n">
        <v>45839</v>
      </c>
      <c r="B6" s="5" t="inlineStr">
        <is>
          <t>شركة حراسة (مثال)</t>
        </is>
      </c>
      <c r="C6" s="17" t="n">
        <v>9000</v>
      </c>
      <c r="D6" s="5" t="inlineStr">
        <is>
          <t>تحويل بنكي</t>
        </is>
      </c>
      <c r="E6" s="5" t="n"/>
      <c r="F6" s="6">
        <f>IF(B6&amp;""="","",IFERROR(INDEX('العقود'!$B$6:$B$205,MATCH(B6&amp;"",'العقود'!$A$6:$A$205,0))&amp;"",""))</f>
        <v/>
      </c>
      <c r="G6" s="6">
        <f>IF(B6&amp;""="","",IF(COUNTIF('العقود'!$A$6:$A$205,B6&amp;"")=0,"مورد غير موجود",""))</f>
        <v/>
      </c>
    </row>
    <row r="7">
      <c r="A7" s="13" t="n">
        <v>45870</v>
      </c>
      <c r="B7" s="5" t="inlineStr">
        <is>
          <t>شركة حراسة (مثال)</t>
        </is>
      </c>
      <c r="C7" s="17" t="n">
        <v>9000</v>
      </c>
      <c r="D7" s="5" t="inlineStr">
        <is>
          <t>نقدًا</t>
        </is>
      </c>
      <c r="E7" s="5" t="n"/>
      <c r="F7" s="6">
        <f>IF(B7&amp;""="","",IFERROR(INDEX('العقود'!$B$6:$B$205,MATCH(B7&amp;"",'العقود'!$A$6:$A$205,0))&amp;"",""))</f>
        <v/>
      </c>
      <c r="G7" s="6">
        <f>IF(B7&amp;""="","",IF(COUNTIF('العقود'!$A$6:$A$205,B7&amp;"")=0,"مورد غير موجود",""))</f>
        <v/>
      </c>
    </row>
    <row r="8">
      <c r="A8" s="13" t="n">
        <v>45901</v>
      </c>
      <c r="B8" s="5" t="inlineStr">
        <is>
          <t>شركة حراسة (مثال)</t>
        </is>
      </c>
      <c r="C8" s="17" t="n">
        <v>9000</v>
      </c>
      <c r="D8" s="5" t="inlineStr">
        <is>
          <t>نقدًا</t>
        </is>
      </c>
      <c r="E8" s="5" t="n"/>
      <c r="F8" s="6">
        <f>IF(B8&amp;""="","",IFERROR(INDEX('العقود'!$B$6:$B$205,MATCH(B8&amp;"",'العقود'!$A$6:$A$205,0))&amp;"",""))</f>
        <v/>
      </c>
      <c r="G8" s="6">
        <f>IF(B8&amp;""="","",IF(COUNTIF('العقود'!$A$6:$A$205,B8&amp;"")=0,"مورد غير موجود",""))</f>
        <v/>
      </c>
    </row>
    <row r="9">
      <c r="A9" s="13" t="n">
        <v>45931</v>
      </c>
      <c r="B9" s="5" t="inlineStr">
        <is>
          <t>شركة حراسة (مثال)</t>
        </is>
      </c>
      <c r="C9" s="17" t="n">
        <v>9000</v>
      </c>
      <c r="D9" s="5" t="inlineStr">
        <is>
          <t>تحويل بنكي</t>
        </is>
      </c>
      <c r="E9" s="5" t="n"/>
      <c r="F9" s="6">
        <f>IF(B9&amp;""="","",IFERROR(INDEX('العقود'!$B$6:$B$205,MATCH(B9&amp;"",'العقود'!$A$6:$A$205,0))&amp;"",""))</f>
        <v/>
      </c>
      <c r="G9" s="6">
        <f>IF(B9&amp;""="","",IF(COUNTIF('العقود'!$A$6:$A$205,B9&amp;"")=0,"مورد غير موجود",""))</f>
        <v/>
      </c>
    </row>
    <row r="10">
      <c r="A10" s="13" t="n">
        <v>45962</v>
      </c>
      <c r="B10" s="5" t="inlineStr">
        <is>
          <t>شركة حراسة (مثال)</t>
        </is>
      </c>
      <c r="C10" s="17" t="n">
        <v>9000</v>
      </c>
      <c r="D10" s="5" t="inlineStr">
        <is>
          <t>نقدًا</t>
        </is>
      </c>
      <c r="E10" s="5" t="n"/>
      <c r="F10" s="6">
        <f>IF(B10&amp;""="","",IFERROR(INDEX('العقود'!$B$6:$B$205,MATCH(B10&amp;"",'العقود'!$A$6:$A$205,0))&amp;"",""))</f>
        <v/>
      </c>
      <c r="G10" s="6">
        <f>IF(B10&amp;""="","",IF(COUNTIF('العقود'!$A$6:$A$205,B10&amp;"")=0,"مورد غير موجود",""))</f>
        <v/>
      </c>
    </row>
    <row r="11">
      <c r="A11" s="13" t="n">
        <v>45992</v>
      </c>
      <c r="B11" s="5" t="inlineStr">
        <is>
          <t>شركة حراسة (مثال)</t>
        </is>
      </c>
      <c r="C11" s="17" t="n">
        <v>9000</v>
      </c>
      <c r="D11" s="5" t="inlineStr">
        <is>
          <t>نقدًا</t>
        </is>
      </c>
      <c r="E11" s="5" t="n"/>
      <c r="F11" s="6">
        <f>IF(B11&amp;""="","",IFERROR(INDEX('العقود'!$B$6:$B$205,MATCH(B11&amp;"",'العقود'!$A$6:$A$205,0))&amp;"",""))</f>
        <v/>
      </c>
      <c r="G11" s="6">
        <f>IF(B11&amp;""="","",IF(COUNTIF('العقود'!$A$6:$A$205,B11&amp;"")=0,"مورد غير موجود",""))</f>
        <v/>
      </c>
    </row>
    <row r="12">
      <c r="A12" s="13" t="n">
        <v>46023</v>
      </c>
      <c r="B12" s="5" t="inlineStr">
        <is>
          <t>شركة النظافة المثالية</t>
        </is>
      </c>
      <c r="C12" s="17" t="n">
        <v>4000</v>
      </c>
      <c r="D12" s="5" t="inlineStr">
        <is>
          <t>تحويل بنكي</t>
        </is>
      </c>
      <c r="E12" s="5" t="n"/>
      <c r="F12" s="6">
        <f>IF(B12&amp;""="","",IFERROR(INDEX('العقود'!$B$6:$B$205,MATCH(B12&amp;"",'العقود'!$A$6:$A$205,0))&amp;"",""))</f>
        <v/>
      </c>
      <c r="G12" s="6">
        <f>IF(B12&amp;""="","",IF(COUNTIF('العقود'!$A$6:$A$205,B12&amp;"")=0,"مورد غير موجود",""))</f>
        <v/>
      </c>
    </row>
    <row r="13">
      <c r="A13" s="13" t="n">
        <v>46023</v>
      </c>
      <c r="B13" s="5" t="inlineStr">
        <is>
          <t>شركة حراسة (مثال)</t>
        </is>
      </c>
      <c r="C13" s="17" t="n">
        <v>9000</v>
      </c>
      <c r="D13" s="5" t="inlineStr">
        <is>
          <t>نقدًا</t>
        </is>
      </c>
      <c r="E13" s="5" t="n"/>
      <c r="F13" s="6">
        <f>IF(B13&amp;""="","",IFERROR(INDEX('العقود'!$B$6:$B$205,MATCH(B13&amp;"",'العقود'!$A$6:$A$205,0))&amp;"",""))</f>
        <v/>
      </c>
      <c r="G13" s="6">
        <f>IF(B13&amp;""="","",IF(COUNTIF('العقود'!$A$6:$A$205,B13&amp;"")=0,"مورد غير موجود",""))</f>
        <v/>
      </c>
    </row>
    <row r="14">
      <c r="A14" s="13" t="n">
        <v>46023</v>
      </c>
      <c r="B14" s="5" t="inlineStr">
        <is>
          <t>مكافحة الحشرات الصحية</t>
        </is>
      </c>
      <c r="C14" s="17" t="n">
        <v>1200</v>
      </c>
      <c r="D14" s="5" t="inlineStr">
        <is>
          <t>نقدًا</t>
        </is>
      </c>
      <c r="E14" s="5" t="n"/>
      <c r="F14" s="6">
        <f>IF(B14&amp;""="","",IFERROR(INDEX('العقود'!$B$6:$B$205,MATCH(B14&amp;"",'العقود'!$A$6:$A$205,0))&amp;"",""))</f>
        <v/>
      </c>
      <c r="G14" s="6">
        <f>IF(B14&amp;""="","",IF(COUNTIF('العقود'!$A$6:$A$205,B14&amp;"")=0,"مورد غير موجود",""))</f>
        <v/>
      </c>
    </row>
    <row r="15">
      <c r="A15" s="13" t="n">
        <v>46054</v>
      </c>
      <c r="B15" s="5" t="inlineStr">
        <is>
          <t>شركة النظافة المثالية</t>
        </is>
      </c>
      <c r="C15" s="17" t="n">
        <v>4000</v>
      </c>
      <c r="D15" s="5" t="inlineStr">
        <is>
          <t>تحويل بنكي</t>
        </is>
      </c>
      <c r="E15" s="5" t="n"/>
      <c r="F15" s="6">
        <f>IF(B15&amp;""="","",IFERROR(INDEX('العقود'!$B$6:$B$205,MATCH(B15&amp;"",'العقود'!$A$6:$A$205,0))&amp;"",""))</f>
        <v/>
      </c>
      <c r="G15" s="6">
        <f>IF(B15&amp;""="","",IF(COUNTIF('العقود'!$A$6:$A$205,B15&amp;"")=0,"مورد غير موجود",""))</f>
        <v/>
      </c>
    </row>
    <row r="16">
      <c r="A16" s="13" t="n">
        <v>46054</v>
      </c>
      <c r="B16" s="5" t="inlineStr">
        <is>
          <t>شركة حراسة (مثال)</t>
        </is>
      </c>
      <c r="C16" s="17" t="n">
        <v>9000</v>
      </c>
      <c r="D16" s="5" t="inlineStr">
        <is>
          <t>نقدًا</t>
        </is>
      </c>
      <c r="E16" s="5" t="n"/>
      <c r="F16" s="6">
        <f>IF(B16&amp;""="","",IFERROR(INDEX('العقود'!$B$6:$B$205,MATCH(B16&amp;"",'العقود'!$A$6:$A$205,0))&amp;"",""))</f>
        <v/>
      </c>
      <c r="G16" s="6">
        <f>IF(B16&amp;""="","",IF(COUNTIF('العقود'!$A$6:$A$205,B16&amp;"")=0,"مورد غير موجود",""))</f>
        <v/>
      </c>
    </row>
    <row r="17">
      <c r="A17" s="13" t="n">
        <v>46054</v>
      </c>
      <c r="B17" s="5" t="inlineStr">
        <is>
          <t>مكافحة الحشرات الصحية</t>
        </is>
      </c>
      <c r="C17" s="17" t="n">
        <v>1200</v>
      </c>
      <c r="D17" s="5" t="inlineStr">
        <is>
          <t>نقدًا</t>
        </is>
      </c>
      <c r="E17" s="5" t="n"/>
      <c r="F17" s="6">
        <f>IF(B17&amp;""="","",IFERROR(INDEX('العقود'!$B$6:$B$205,MATCH(B17&amp;"",'العقود'!$A$6:$A$205,0))&amp;"",""))</f>
        <v/>
      </c>
      <c r="G17" s="6">
        <f>IF(B17&amp;""="","",IF(COUNTIF('العقود'!$A$6:$A$205,B17&amp;"")=0,"مورد غير موجود",""))</f>
        <v/>
      </c>
    </row>
    <row r="18">
      <c r="A18" s="13" t="n">
        <v>46068</v>
      </c>
      <c r="B18" s="5" t="inlineStr">
        <is>
          <t>حدائق الواحة</t>
        </is>
      </c>
      <c r="C18" s="17" t="n">
        <v>2500</v>
      </c>
      <c r="D18" s="5" t="inlineStr">
        <is>
          <t>تحويل بنكي</t>
        </is>
      </c>
      <c r="E18" s="5" t="n"/>
      <c r="F18" s="6">
        <f>IF(B18&amp;""="","",IFERROR(INDEX('العقود'!$B$6:$B$205,MATCH(B18&amp;"",'العقود'!$A$6:$A$205,0))&amp;"",""))</f>
        <v/>
      </c>
      <c r="G18" s="6">
        <f>IF(B18&amp;""="","",IF(COUNTIF('العقود'!$A$6:$A$205,B18&amp;"")=0,"مورد غير موجود",""))</f>
        <v/>
      </c>
    </row>
    <row r="19">
      <c r="A19" s="13" t="n">
        <v>46082</v>
      </c>
      <c r="B19" s="5" t="inlineStr">
        <is>
          <t>شركة النظافة المثالية</t>
        </is>
      </c>
      <c r="C19" s="17" t="n">
        <v>4000</v>
      </c>
      <c r="D19" s="5" t="inlineStr">
        <is>
          <t>نقدًا</t>
        </is>
      </c>
      <c r="E19" s="5" t="n"/>
      <c r="F19" s="6">
        <f>IF(B19&amp;""="","",IFERROR(INDEX('العقود'!$B$6:$B$205,MATCH(B19&amp;"",'العقود'!$A$6:$A$205,0))&amp;"",""))</f>
        <v/>
      </c>
      <c r="G19" s="6">
        <f>IF(B19&amp;""="","",IF(COUNTIF('العقود'!$A$6:$A$205,B19&amp;"")=0,"مورد غير موجود",""))</f>
        <v/>
      </c>
    </row>
    <row r="20">
      <c r="A20" s="13" t="n">
        <v>46082</v>
      </c>
      <c r="B20" s="5" t="inlineStr">
        <is>
          <t>شركة حراسة (مثال)</t>
        </is>
      </c>
      <c r="C20" s="17" t="n">
        <v>9000</v>
      </c>
      <c r="D20" s="5" t="inlineStr">
        <is>
          <t>نقدًا</t>
        </is>
      </c>
      <c r="E20" s="5" t="n"/>
      <c r="F20" s="6">
        <f>IF(B20&amp;""="","",IFERROR(INDEX('العقود'!$B$6:$B$205,MATCH(B20&amp;"",'العقود'!$A$6:$A$205,0))&amp;"",""))</f>
        <v/>
      </c>
      <c r="G20" s="6">
        <f>IF(B20&amp;""="","",IF(COUNTIF('العقود'!$A$6:$A$205,B20&amp;"")=0,"مورد غير موجود",""))</f>
        <v/>
      </c>
    </row>
    <row r="21">
      <c r="A21" s="13" t="n">
        <v>46082</v>
      </c>
      <c r="B21" s="5" t="inlineStr">
        <is>
          <t>شركة مصاعد (مثال)</t>
        </is>
      </c>
      <c r="C21" s="17" t="n">
        <v>3500</v>
      </c>
      <c r="D21" s="5" t="inlineStr">
        <is>
          <t>تحويل بنكي</t>
        </is>
      </c>
      <c r="E21" s="5" t="n"/>
      <c r="F21" s="6">
        <f>IF(B21&amp;""="","",IFERROR(INDEX('العقود'!$B$6:$B$205,MATCH(B21&amp;"",'العقود'!$A$6:$A$205,0))&amp;"",""))</f>
        <v/>
      </c>
      <c r="G21" s="6">
        <f>IF(B21&amp;""="","",IF(COUNTIF('العقود'!$A$6:$A$205,B21&amp;"")=0,"مورد غير موجود",""))</f>
        <v/>
      </c>
    </row>
    <row r="22">
      <c r="A22" s="13" t="n">
        <v>46082</v>
      </c>
      <c r="B22" s="5" t="inlineStr">
        <is>
          <t>مكافحة الحشرات الصحية</t>
        </is>
      </c>
      <c r="C22" s="17" t="n">
        <v>1200</v>
      </c>
      <c r="D22" s="5" t="inlineStr">
        <is>
          <t>نقدًا</t>
        </is>
      </c>
      <c r="E22" s="5" t="n"/>
      <c r="F22" s="6">
        <f>IF(B22&amp;""="","",IFERROR(INDEX('العقود'!$B$6:$B$205,MATCH(B22&amp;"",'العقود'!$A$6:$A$205,0))&amp;"",""))</f>
        <v/>
      </c>
      <c r="G22" s="6">
        <f>IF(B22&amp;""="","",IF(COUNTIF('العقود'!$A$6:$A$205,B22&amp;"")=0,"مورد غير موجود",""))</f>
        <v/>
      </c>
    </row>
    <row r="23">
      <c r="A23" s="13" t="n">
        <v>46096</v>
      </c>
      <c r="B23" s="5" t="inlineStr">
        <is>
          <t>حدائق الواحة</t>
        </is>
      </c>
      <c r="C23" s="17" t="n">
        <v>2500</v>
      </c>
      <c r="D23" s="5" t="inlineStr">
        <is>
          <t>نقدًا</t>
        </is>
      </c>
      <c r="E23" s="5" t="n"/>
      <c r="F23" s="6">
        <f>IF(B23&amp;""="","",IFERROR(INDEX('العقود'!$B$6:$B$205,MATCH(B23&amp;"",'العقود'!$A$6:$A$205,0))&amp;"",""))</f>
        <v/>
      </c>
      <c r="G23" s="6">
        <f>IF(B23&amp;""="","",IF(COUNTIF('العقود'!$A$6:$A$205,B23&amp;"")=0,"مورد غير موجود",""))</f>
        <v/>
      </c>
    </row>
    <row r="24">
      <c r="A24" s="13" t="n">
        <v>46113</v>
      </c>
      <c r="B24" s="5" t="inlineStr">
        <is>
          <t>شركة النظافة المثالية</t>
        </is>
      </c>
      <c r="C24" s="17" t="n">
        <v>4000</v>
      </c>
      <c r="D24" s="5" t="inlineStr">
        <is>
          <t>تحويل بنكي</t>
        </is>
      </c>
      <c r="E24" s="5" t="n"/>
      <c r="F24" s="6">
        <f>IF(B24&amp;""="","",IFERROR(INDEX('العقود'!$B$6:$B$205,MATCH(B24&amp;"",'العقود'!$A$6:$A$205,0))&amp;"",""))</f>
        <v/>
      </c>
      <c r="G24" s="6">
        <f>IF(B24&amp;""="","",IF(COUNTIF('العقود'!$A$6:$A$205,B24&amp;"")=0,"مورد غير موجود",""))</f>
        <v/>
      </c>
    </row>
    <row r="25">
      <c r="A25" s="13" t="n">
        <v>46113</v>
      </c>
      <c r="B25" s="5" t="inlineStr">
        <is>
          <t>شركة حراسة (مثال)</t>
        </is>
      </c>
      <c r="C25" s="17" t="n">
        <v>9000</v>
      </c>
      <c r="D25" s="5" t="inlineStr">
        <is>
          <t>نقدًا</t>
        </is>
      </c>
      <c r="E25" s="5" t="n"/>
      <c r="F25" s="6">
        <f>IF(B25&amp;""="","",IFERROR(INDEX('العقود'!$B$6:$B$205,MATCH(B25&amp;"",'العقود'!$A$6:$A$205,0))&amp;"",""))</f>
        <v/>
      </c>
      <c r="G25" s="6">
        <f>IF(B25&amp;""="","",IF(COUNTIF('العقود'!$A$6:$A$205,B25&amp;"")=0,"مورد غير موجود",""))</f>
        <v/>
      </c>
    </row>
    <row r="26">
      <c r="A26" s="13" t="n">
        <v>46113</v>
      </c>
      <c r="B26" s="5" t="inlineStr">
        <is>
          <t>شركة مصاعد (مثال)</t>
        </is>
      </c>
      <c r="C26" s="17" t="n">
        <v>3500</v>
      </c>
      <c r="D26" s="5" t="inlineStr">
        <is>
          <t>نقدًا</t>
        </is>
      </c>
      <c r="E26" s="5" t="n"/>
      <c r="F26" s="6">
        <f>IF(B26&amp;""="","",IFERROR(INDEX('العقود'!$B$6:$B$205,MATCH(B26&amp;"",'العقود'!$A$6:$A$205,0))&amp;"",""))</f>
        <v/>
      </c>
      <c r="G26" s="6">
        <f>IF(B26&amp;""="","",IF(COUNTIF('العقود'!$A$6:$A$205,B26&amp;"")=0,"مورد غير موجود",""))</f>
        <v/>
      </c>
    </row>
    <row r="27">
      <c r="A27" s="13" t="n">
        <v>46113</v>
      </c>
      <c r="B27" s="5" t="inlineStr">
        <is>
          <t>مكافحة الحشرات الصحية</t>
        </is>
      </c>
      <c r="C27" s="17" t="n">
        <v>1200</v>
      </c>
      <c r="D27" s="5" t="inlineStr">
        <is>
          <t>تحويل بنكي</t>
        </is>
      </c>
      <c r="E27" s="5" t="n"/>
      <c r="F27" s="6">
        <f>IF(B27&amp;""="","",IFERROR(INDEX('العقود'!$B$6:$B$205,MATCH(B27&amp;"",'العقود'!$A$6:$A$205,0))&amp;"",""))</f>
        <v/>
      </c>
      <c r="G27" s="6">
        <f>IF(B27&amp;""="","",IF(COUNTIF('العقود'!$A$6:$A$205,B27&amp;"")=0,"مورد غير موجود",""))</f>
        <v/>
      </c>
    </row>
    <row r="28">
      <c r="A28" s="13" t="n">
        <v>46127</v>
      </c>
      <c r="B28" s="5" t="inlineStr">
        <is>
          <t>حدائق الواحة</t>
        </is>
      </c>
      <c r="C28" s="17" t="n">
        <v>2500</v>
      </c>
      <c r="D28" s="5" t="inlineStr">
        <is>
          <t>نقدًا</t>
        </is>
      </c>
      <c r="E28" s="5" t="n"/>
      <c r="F28" s="6">
        <f>IF(B28&amp;""="","",IFERROR(INDEX('العقود'!$B$6:$B$205,MATCH(B28&amp;"",'العقود'!$A$6:$A$205,0))&amp;"",""))</f>
        <v/>
      </c>
      <c r="G28" s="6">
        <f>IF(B28&amp;""="","",IF(COUNTIF('العقود'!$A$6:$A$205,B28&amp;"")=0,"مورد غير موجود",""))</f>
        <v/>
      </c>
    </row>
    <row r="29">
      <c r="A29" s="13" t="n">
        <v>46143</v>
      </c>
      <c r="B29" s="5" t="inlineStr">
        <is>
          <t>شبكة سريع للإنترنت</t>
        </is>
      </c>
      <c r="C29" s="17" t="n">
        <v>800</v>
      </c>
      <c r="D29" s="5" t="inlineStr">
        <is>
          <t>نقدًا</t>
        </is>
      </c>
      <c r="E29" s="5" t="n"/>
      <c r="F29" s="6">
        <f>IF(B29&amp;""="","",IFERROR(INDEX('العقود'!$B$6:$B$205,MATCH(B29&amp;"",'العقود'!$A$6:$A$205,0))&amp;"",""))</f>
        <v/>
      </c>
      <c r="G29" s="6">
        <f>IF(B29&amp;""="","",IF(COUNTIF('العقود'!$A$6:$A$205,B29&amp;"")=0,"مورد غير موجود",""))</f>
        <v/>
      </c>
    </row>
    <row r="30">
      <c r="A30" s="13" t="n">
        <v>46143</v>
      </c>
      <c r="B30" s="5" t="inlineStr">
        <is>
          <t>شركة النظافة المثالية</t>
        </is>
      </c>
      <c r="C30" s="17" t="n">
        <v>4000</v>
      </c>
      <c r="D30" s="5" t="inlineStr">
        <is>
          <t>تحويل بنكي</t>
        </is>
      </c>
      <c r="E30" s="5" t="n"/>
      <c r="F30" s="6">
        <f>IF(B30&amp;""="","",IFERROR(INDEX('العقود'!$B$6:$B$205,MATCH(B30&amp;"",'العقود'!$A$6:$A$205,0))&amp;"",""))</f>
        <v/>
      </c>
      <c r="G30" s="6">
        <f>IF(B30&amp;""="","",IF(COUNTIF('العقود'!$A$6:$A$205,B30&amp;"")=0,"مورد غير موجود",""))</f>
        <v/>
      </c>
    </row>
    <row r="31">
      <c r="A31" s="13" t="n">
        <v>46143</v>
      </c>
      <c r="B31" s="5" t="inlineStr">
        <is>
          <t>شركة حراسة (مثال)</t>
        </is>
      </c>
      <c r="C31" s="17" t="n">
        <v>9000</v>
      </c>
      <c r="D31" s="5" t="inlineStr">
        <is>
          <t>نقدًا</t>
        </is>
      </c>
      <c r="E31" s="5" t="n"/>
      <c r="F31" s="6">
        <f>IF(B31&amp;""="","",IFERROR(INDEX('العقود'!$B$6:$B$205,MATCH(B31&amp;"",'العقود'!$A$6:$A$205,0))&amp;"",""))</f>
        <v/>
      </c>
      <c r="G31" s="6">
        <f>IF(B31&amp;""="","",IF(COUNTIF('العقود'!$A$6:$A$205,B31&amp;"")=0,"مورد غير موجود",""))</f>
        <v/>
      </c>
    </row>
    <row r="32">
      <c r="A32" s="13" t="n">
        <v>46143</v>
      </c>
      <c r="B32" s="5" t="inlineStr">
        <is>
          <t>شركة مصاعد (مثال)</t>
        </is>
      </c>
      <c r="C32" s="17" t="n">
        <v>3500</v>
      </c>
      <c r="D32" s="5" t="inlineStr">
        <is>
          <t>نقدًا</t>
        </is>
      </c>
      <c r="E32" s="5" t="n"/>
      <c r="F32" s="6">
        <f>IF(B32&amp;""="","",IFERROR(INDEX('العقود'!$B$6:$B$205,MATCH(B32&amp;"",'العقود'!$A$6:$A$205,0))&amp;"",""))</f>
        <v/>
      </c>
      <c r="G32" s="6">
        <f>IF(B32&amp;""="","",IF(COUNTIF('العقود'!$A$6:$A$205,B32&amp;"")=0,"مورد غير موجود",""))</f>
        <v/>
      </c>
    </row>
    <row r="33">
      <c r="A33" s="13" t="n">
        <v>46143</v>
      </c>
      <c r="B33" s="5" t="inlineStr">
        <is>
          <t>مكافحة الحشرات الصحية</t>
        </is>
      </c>
      <c r="C33" s="17" t="n">
        <v>1200</v>
      </c>
      <c r="D33" s="5" t="inlineStr">
        <is>
          <t>تحويل بنكي</t>
        </is>
      </c>
      <c r="E33" s="5" t="n"/>
      <c r="F33" s="6">
        <f>IF(B33&amp;""="","",IFERROR(INDEX('العقود'!$B$6:$B$205,MATCH(B33&amp;"",'العقود'!$A$6:$A$205,0))&amp;"",""))</f>
        <v/>
      </c>
      <c r="G33" s="6">
        <f>IF(B33&amp;""="","",IF(COUNTIF('العقود'!$A$6:$A$205,B33&amp;"")=0,"مورد غير موجود",""))</f>
        <v/>
      </c>
    </row>
    <row r="34">
      <c r="A34" s="13" t="n">
        <v>46157</v>
      </c>
      <c r="B34" s="5" t="inlineStr">
        <is>
          <t>حدائق الواحة</t>
        </is>
      </c>
      <c r="C34" s="17" t="n">
        <v>2500</v>
      </c>
      <c r="D34" s="5" t="inlineStr">
        <is>
          <t>نقدًا</t>
        </is>
      </c>
      <c r="E34" s="5" t="n"/>
      <c r="F34" s="6">
        <f>IF(B34&amp;""="","",IFERROR(INDEX('العقود'!$B$6:$B$205,MATCH(B34&amp;"",'العقود'!$A$6:$A$205,0))&amp;"",""))</f>
        <v/>
      </c>
      <c r="G34" s="6">
        <f>IF(B34&amp;""="","",IF(COUNTIF('العقود'!$A$6:$A$205,B34&amp;"")=0,"مورد غير موجود",""))</f>
        <v/>
      </c>
    </row>
    <row r="35">
      <c r="A35" s="13" t="n">
        <v>46174</v>
      </c>
      <c r="B35" s="5" t="inlineStr">
        <is>
          <t>شبكة سريع للإنترنت</t>
        </is>
      </c>
      <c r="C35" s="17" t="n">
        <v>800</v>
      </c>
      <c r="D35" s="5" t="inlineStr">
        <is>
          <t>نقدًا</t>
        </is>
      </c>
      <c r="E35" s="5" t="n"/>
      <c r="F35" s="6">
        <f>IF(B35&amp;""="","",IFERROR(INDEX('العقود'!$B$6:$B$205,MATCH(B35&amp;"",'العقود'!$A$6:$A$205,0))&amp;"",""))</f>
        <v/>
      </c>
      <c r="G35" s="6">
        <f>IF(B35&amp;""="","",IF(COUNTIF('العقود'!$A$6:$A$205,B35&amp;"")=0,"مورد غير موجود",""))</f>
        <v/>
      </c>
    </row>
    <row r="36">
      <c r="A36" s="13" t="n">
        <v>46174</v>
      </c>
      <c r="B36" s="5" t="inlineStr">
        <is>
          <t>شركة النظافة المثالية</t>
        </is>
      </c>
      <c r="C36" s="17" t="n">
        <v>4000</v>
      </c>
      <c r="D36" s="5" t="inlineStr">
        <is>
          <t>تحويل بنكي</t>
        </is>
      </c>
      <c r="E36" s="5" t="n"/>
      <c r="F36" s="6">
        <f>IF(B36&amp;""="","",IFERROR(INDEX('العقود'!$B$6:$B$205,MATCH(B36&amp;"",'العقود'!$A$6:$A$205,0))&amp;"",""))</f>
        <v/>
      </c>
      <c r="G36" s="6">
        <f>IF(B36&amp;""="","",IF(COUNTIF('العقود'!$A$6:$A$205,B36&amp;"")=0,"مورد غير موجود",""))</f>
        <v/>
      </c>
    </row>
    <row r="37">
      <c r="A37" s="13" t="n">
        <v>46174</v>
      </c>
      <c r="B37" s="5" t="inlineStr">
        <is>
          <t>شركة حراسة (مثال)</t>
        </is>
      </c>
      <c r="C37" s="17" t="n">
        <v>9000</v>
      </c>
      <c r="D37" s="5" t="inlineStr">
        <is>
          <t>نقدًا</t>
        </is>
      </c>
      <c r="E37" s="5" t="n"/>
      <c r="F37" s="6">
        <f>IF(B37&amp;""="","",IFERROR(INDEX('العقود'!$B$6:$B$205,MATCH(B37&amp;"",'العقود'!$A$6:$A$205,0))&amp;"",""))</f>
        <v/>
      </c>
      <c r="G37" s="6">
        <f>IF(B37&amp;""="","",IF(COUNTIF('العقود'!$A$6:$A$205,B37&amp;"")=0,"مورد غير موجود",""))</f>
        <v/>
      </c>
    </row>
    <row r="38">
      <c r="A38" s="13" t="n">
        <v>46174</v>
      </c>
      <c r="B38" s="5" t="inlineStr">
        <is>
          <t>شركة مصاعد (مثال)</t>
        </is>
      </c>
      <c r="C38" s="17" t="n">
        <v>3500</v>
      </c>
      <c r="D38" s="5" t="inlineStr">
        <is>
          <t>نقدًا</t>
        </is>
      </c>
      <c r="E38" s="5" t="n"/>
      <c r="F38" s="6">
        <f>IF(B38&amp;""="","",IFERROR(INDEX('العقود'!$B$6:$B$205,MATCH(B38&amp;"",'العقود'!$A$6:$A$205,0))&amp;"",""))</f>
        <v/>
      </c>
      <c r="G38" s="6">
        <f>IF(B38&amp;""="","",IF(COUNTIF('العقود'!$A$6:$A$205,B38&amp;"")=0,"مورد غير موجود",""))</f>
        <v/>
      </c>
    </row>
    <row r="39">
      <c r="A39" s="13" t="n">
        <v>46174</v>
      </c>
      <c r="B39" s="5" t="inlineStr">
        <is>
          <t>مكافحة الحشرات الصحية</t>
        </is>
      </c>
      <c r="C39" s="17" t="n">
        <v>1200</v>
      </c>
      <c r="D39" s="5" t="inlineStr">
        <is>
          <t>تحويل بنكي</t>
        </is>
      </c>
      <c r="E39" s="5" t="n"/>
      <c r="F39" s="6">
        <f>IF(B39&amp;""="","",IFERROR(INDEX('العقود'!$B$6:$B$205,MATCH(B39&amp;"",'العقود'!$A$6:$A$205,0))&amp;"",""))</f>
        <v/>
      </c>
      <c r="G39" s="6">
        <f>IF(B39&amp;""="","",IF(COUNTIF('العقود'!$A$6:$A$205,B39&amp;"")=0,"مورد غير موجود",""))</f>
        <v/>
      </c>
    </row>
    <row r="40">
      <c r="A40" s="13" t="n">
        <v>46188</v>
      </c>
      <c r="B40" s="5" t="inlineStr">
        <is>
          <t>حدائق الواحة</t>
        </is>
      </c>
      <c r="C40" s="17" t="n">
        <v>2500</v>
      </c>
      <c r="D40" s="5" t="inlineStr">
        <is>
          <t>نقدًا</t>
        </is>
      </c>
      <c r="E40" s="5" t="n"/>
      <c r="F40" s="6">
        <f>IF(B40&amp;""="","",IFERROR(INDEX('العقود'!$B$6:$B$205,MATCH(B40&amp;"",'العقود'!$A$6:$A$205,0))&amp;"",""))</f>
        <v/>
      </c>
      <c r="G40" s="6">
        <f>IF(B40&amp;""="","",IF(COUNTIF('العقود'!$A$6:$A$205,B40&amp;"")=0,"مورد غير موجود",""))</f>
        <v/>
      </c>
    </row>
    <row r="41">
      <c r="A41" s="13" t="n">
        <v>46204</v>
      </c>
      <c r="B41" s="5" t="inlineStr">
        <is>
          <t>شبكة سريع للإنترنت</t>
        </is>
      </c>
      <c r="C41" s="17" t="n">
        <v>800</v>
      </c>
      <c r="D41" s="5" t="inlineStr">
        <is>
          <t>نقدًا</t>
        </is>
      </c>
      <c r="E41" s="5" t="n"/>
      <c r="F41" s="6">
        <f>IF(B41&amp;""="","",IFERROR(INDEX('العقود'!$B$6:$B$205,MATCH(B41&amp;"",'العقود'!$A$6:$A$205,0))&amp;"",""))</f>
        <v/>
      </c>
      <c r="G41" s="6">
        <f>IF(B41&amp;""="","",IF(COUNTIF('العقود'!$A$6:$A$205,B41&amp;"")=0,"مورد غير موجود",""))</f>
        <v/>
      </c>
    </row>
    <row r="42">
      <c r="A42" s="13" t="n">
        <v>46204</v>
      </c>
      <c r="B42" s="5" t="inlineStr">
        <is>
          <t>شركة النظافة المثالية</t>
        </is>
      </c>
      <c r="C42" s="17" t="n">
        <v>4000</v>
      </c>
      <c r="D42" s="5" t="inlineStr">
        <is>
          <t>تحويل بنكي</t>
        </is>
      </c>
      <c r="E42" s="5" t="n"/>
      <c r="F42" s="6">
        <f>IF(B42&amp;""="","",IFERROR(INDEX('العقود'!$B$6:$B$205,MATCH(B42&amp;"",'العقود'!$A$6:$A$205,0))&amp;"",""))</f>
        <v/>
      </c>
      <c r="G42" s="6">
        <f>IF(B42&amp;""="","",IF(COUNTIF('العقود'!$A$6:$A$205,B42&amp;"")=0,"مورد غير موجود",""))</f>
        <v/>
      </c>
    </row>
    <row r="43">
      <c r="A43" s="13" t="n">
        <v>46204</v>
      </c>
      <c r="B43" s="5" t="inlineStr">
        <is>
          <t>شركة مصاعد (مثال)</t>
        </is>
      </c>
      <c r="C43" s="17" t="n">
        <v>3500</v>
      </c>
      <c r="D43" s="5" t="inlineStr">
        <is>
          <t>نقدًا</t>
        </is>
      </c>
      <c r="E43" s="5" t="n"/>
      <c r="F43" s="6">
        <f>IF(B43&amp;""="","",IFERROR(INDEX('العقود'!$B$6:$B$205,MATCH(B43&amp;"",'العقود'!$A$6:$A$205,0))&amp;"",""))</f>
        <v/>
      </c>
      <c r="G43" s="6">
        <f>IF(B43&amp;""="","",IF(COUNTIF('العقود'!$A$6:$A$205,B43&amp;"")=0,"مورد غير موجود",""))</f>
        <v/>
      </c>
    </row>
    <row r="44">
      <c r="A44" s="13" t="n">
        <v>46204</v>
      </c>
      <c r="B44" s="5" t="inlineStr">
        <is>
          <t>مكافحة الحشرات الصحية</t>
        </is>
      </c>
      <c r="C44" s="17" t="n">
        <v>1200</v>
      </c>
      <c r="D44" s="5" t="inlineStr">
        <is>
          <t>نقدًا</t>
        </is>
      </c>
      <c r="E44" s="5" t="n"/>
      <c r="F44" s="6">
        <f>IF(B44&amp;""="","",IFERROR(INDEX('العقود'!$B$6:$B$205,MATCH(B44&amp;"",'العقود'!$A$6:$A$205,0))&amp;"",""))</f>
        <v/>
      </c>
      <c r="G44" s="6">
        <f>IF(B44&amp;""="","",IF(COUNTIF('العقود'!$A$6:$A$205,B44&amp;"")=0,"مورد غير موجود",""))</f>
        <v/>
      </c>
    </row>
    <row r="45">
      <c r="A45" s="13" t="n">
        <v>46218</v>
      </c>
      <c r="B45" s="5" t="inlineStr">
        <is>
          <t>حدائق الواحة</t>
        </is>
      </c>
      <c r="C45" s="17" t="n">
        <v>2500</v>
      </c>
      <c r="D45" s="5" t="inlineStr">
        <is>
          <t>تحويل بنكي</t>
        </is>
      </c>
      <c r="E45" s="5" t="n"/>
      <c r="F45" s="6">
        <f>IF(B45&amp;""="","",IFERROR(INDEX('العقود'!$B$6:$B$205,MATCH(B45&amp;"",'العقود'!$A$6:$A$205,0))&amp;"",""))</f>
        <v/>
      </c>
      <c r="G45" s="6">
        <f>IF(B45&amp;""="","",IF(COUNTIF('العقود'!$A$6:$A$205,B45&amp;"")=0,"مورد غير موجود",""))</f>
        <v/>
      </c>
    </row>
    <row r="46">
      <c r="A46" s="13" t="n">
        <v>46235</v>
      </c>
      <c r="B46" s="5" t="inlineStr">
        <is>
          <t>شبكة سريع للإنترنت</t>
        </is>
      </c>
      <c r="C46" s="17" t="n">
        <v>800</v>
      </c>
      <c r="D46" s="5" t="inlineStr">
        <is>
          <t>نقدًا</t>
        </is>
      </c>
      <c r="E46" s="5" t="n"/>
      <c r="F46" s="6">
        <f>IF(B46&amp;""="","",IFERROR(INDEX('العقود'!$B$6:$B$205,MATCH(B46&amp;"",'العقود'!$A$6:$A$205,0))&amp;"",""))</f>
        <v/>
      </c>
      <c r="G46" s="6">
        <f>IF(B46&amp;""="","",IF(COUNTIF('العقود'!$A$6:$A$205,B46&amp;"")=0,"مورد غير موجود",""))</f>
        <v/>
      </c>
    </row>
    <row r="47">
      <c r="A47" s="13" t="n">
        <v>46235</v>
      </c>
      <c r="B47" s="5" t="inlineStr">
        <is>
          <t>شركة النظافة المثالية</t>
        </is>
      </c>
      <c r="C47" s="17" t="n">
        <v>4000</v>
      </c>
      <c r="D47" s="5" t="inlineStr">
        <is>
          <t>نقدًا</t>
        </is>
      </c>
      <c r="E47" s="5" t="n"/>
      <c r="F47" s="6">
        <f>IF(B47&amp;""="","",IFERROR(INDEX('العقود'!$B$6:$B$205,MATCH(B47&amp;"",'العقود'!$A$6:$A$205,0))&amp;"",""))</f>
        <v/>
      </c>
      <c r="G47" s="6">
        <f>IF(B47&amp;""="","",IF(COUNTIF('العقود'!$A$6:$A$205,B47&amp;"")=0,"مورد غير موجود",""))</f>
        <v/>
      </c>
    </row>
    <row r="48">
      <c r="A48" s="13" t="n">
        <v>46235</v>
      </c>
      <c r="B48" s="5" t="inlineStr">
        <is>
          <t>شركة مصاعد (مثال)</t>
        </is>
      </c>
      <c r="C48" s="17" t="n">
        <v>3500</v>
      </c>
      <c r="D48" s="5" t="inlineStr">
        <is>
          <t>تحويل بنكي</t>
        </is>
      </c>
      <c r="E48" s="5" t="n"/>
      <c r="F48" s="6">
        <f>IF(B48&amp;""="","",IFERROR(INDEX('العقود'!$B$6:$B$205,MATCH(B48&amp;"",'العقود'!$A$6:$A$205,0))&amp;"",""))</f>
        <v/>
      </c>
      <c r="G48" s="6">
        <f>IF(B48&amp;""="","",IF(COUNTIF('العقود'!$A$6:$A$205,B48&amp;"")=0,"مورد غير موجود",""))</f>
        <v/>
      </c>
    </row>
    <row r="49">
      <c r="A49" s="13" t="n">
        <v>46235</v>
      </c>
      <c r="B49" s="5" t="inlineStr">
        <is>
          <t>مكافحة الحشرات الصحية</t>
        </is>
      </c>
      <c r="C49" s="17" t="n">
        <v>1200</v>
      </c>
      <c r="D49" s="5" t="inlineStr">
        <is>
          <t>نقدًا</t>
        </is>
      </c>
      <c r="E49" s="5" t="n"/>
      <c r="F49" s="6">
        <f>IF(B49&amp;""="","",IFERROR(INDEX('العقود'!$B$6:$B$205,MATCH(B49&amp;"",'العقود'!$A$6:$A$205,0))&amp;"",""))</f>
        <v/>
      </c>
      <c r="G49" s="6">
        <f>IF(B49&amp;""="","",IF(COUNTIF('العقود'!$A$6:$A$205,B49&amp;"")=0,"مورد غير موجود",""))</f>
        <v/>
      </c>
    </row>
    <row r="50">
      <c r="A50" s="13" t="n">
        <v>46249</v>
      </c>
      <c r="B50" s="5" t="inlineStr">
        <is>
          <t>حدائق الواحة</t>
        </is>
      </c>
      <c r="C50" s="17" t="n">
        <v>2500</v>
      </c>
      <c r="D50" s="5" t="inlineStr">
        <is>
          <t>نقدًا</t>
        </is>
      </c>
      <c r="E50" s="5" t="n"/>
      <c r="F50" s="6">
        <f>IF(B50&amp;""="","",IFERROR(INDEX('العقود'!$B$6:$B$205,MATCH(B50&amp;"",'العقود'!$A$6:$A$205,0))&amp;"",""))</f>
        <v/>
      </c>
      <c r="G50" s="6">
        <f>IF(B50&amp;""="","",IF(COUNTIF('العقود'!$A$6:$A$205,B50&amp;"")=0,"مورد غير موجود",""))</f>
        <v/>
      </c>
    </row>
    <row r="51">
      <c r="A51" s="13" t="n">
        <v>46266</v>
      </c>
      <c r="B51" s="5" t="inlineStr">
        <is>
          <t>شركة النظافة المثالية</t>
        </is>
      </c>
      <c r="C51" s="17" t="n">
        <v>4000</v>
      </c>
      <c r="D51" s="5" t="inlineStr">
        <is>
          <t>تحويل بنكي</t>
        </is>
      </c>
      <c r="E51" s="5" t="n"/>
      <c r="F51" s="6">
        <f>IF(B51&amp;""="","",IFERROR(INDEX('العقود'!$B$6:$B$205,MATCH(B51&amp;"",'العقود'!$A$6:$A$205,0))&amp;"",""))</f>
        <v/>
      </c>
      <c r="G51" s="6">
        <f>IF(B51&amp;""="","",IF(COUNTIF('العقود'!$A$6:$A$205,B51&amp;"")=0,"مورد غير موجود",""))</f>
        <v/>
      </c>
    </row>
    <row r="52">
      <c r="A52" s="13" t="n">
        <v>46266</v>
      </c>
      <c r="B52" s="5" t="inlineStr">
        <is>
          <t>شركة مصاعد (مثال)</t>
        </is>
      </c>
      <c r="C52" s="17" t="n">
        <v>3500</v>
      </c>
      <c r="D52" s="5" t="inlineStr">
        <is>
          <t>نقدًا</t>
        </is>
      </c>
      <c r="E52" s="5" t="n"/>
      <c r="F52" s="6">
        <f>IF(B52&amp;""="","",IFERROR(INDEX('العقود'!$B$6:$B$205,MATCH(B52&amp;"",'العقود'!$A$6:$A$205,0))&amp;"",""))</f>
        <v/>
      </c>
      <c r="G52" s="6">
        <f>IF(B52&amp;""="","",IF(COUNTIF('العقود'!$A$6:$A$205,B52&amp;"")=0,"مورد غير موجود",""))</f>
        <v/>
      </c>
    </row>
    <row r="53">
      <c r="A53" s="13" t="n">
        <v>46266</v>
      </c>
      <c r="B53" s="5" t="inlineStr">
        <is>
          <t>مكافحة الحشرات الصحية</t>
        </is>
      </c>
      <c r="C53" s="17" t="n">
        <v>1200</v>
      </c>
      <c r="D53" s="5" t="inlineStr">
        <is>
          <t>نقدًا</t>
        </is>
      </c>
      <c r="E53" s="5" t="n"/>
      <c r="F53" s="6">
        <f>IF(B53&amp;""="","",IFERROR(INDEX('العقود'!$B$6:$B$205,MATCH(B53&amp;"",'العقود'!$A$6:$A$205,0))&amp;"",""))</f>
        <v/>
      </c>
      <c r="G53" s="6">
        <f>IF(B53&amp;""="","",IF(COUNTIF('العقود'!$A$6:$A$205,B53&amp;"")=0,"مورد غير موجود",""))</f>
        <v/>
      </c>
    </row>
    <row r="54">
      <c r="A54" s="13" t="n">
        <v>46280</v>
      </c>
      <c r="B54" s="5" t="inlineStr">
        <is>
          <t>حدائق الواحة</t>
        </is>
      </c>
      <c r="C54" s="17" t="n">
        <v>2500</v>
      </c>
      <c r="D54" s="5" t="inlineStr">
        <is>
          <t>تحويل بنكي</t>
        </is>
      </c>
      <c r="E54" s="5" t="n"/>
      <c r="F54" s="6">
        <f>IF(B54&amp;""="","",IFERROR(INDEX('العقود'!$B$6:$B$205,MATCH(B54&amp;"",'العقود'!$A$6:$A$205,0))&amp;"",""))</f>
        <v/>
      </c>
      <c r="G54" s="6">
        <f>IF(B54&amp;""="","",IF(COUNTIF('العقود'!$A$6:$A$205,B54&amp;"")=0,"مورد غير موجود",""))</f>
        <v/>
      </c>
    </row>
    <row r="55">
      <c r="A55" s="13" t="n">
        <v>46296</v>
      </c>
      <c r="B55" s="5" t="inlineStr">
        <is>
          <t>شركة النظافة المثالية</t>
        </is>
      </c>
      <c r="C55" s="17" t="n">
        <v>4000</v>
      </c>
      <c r="D55" s="5" t="inlineStr">
        <is>
          <t>نقدًا</t>
        </is>
      </c>
      <c r="E55" s="5" t="n"/>
      <c r="F55" s="6">
        <f>IF(B55&amp;""="","",IFERROR(INDEX('العقود'!$B$6:$B$205,MATCH(B55&amp;"",'العقود'!$A$6:$A$205,0))&amp;"",""))</f>
        <v/>
      </c>
      <c r="G55" s="6">
        <f>IF(B55&amp;""="","",IF(COUNTIF('العقود'!$A$6:$A$205,B55&amp;"")=0,"مورد غير موجود",""))</f>
        <v/>
      </c>
    </row>
    <row r="56">
      <c r="A56" s="13" t="n">
        <v>46296</v>
      </c>
      <c r="B56" s="5" t="inlineStr">
        <is>
          <t>شركة مصاعد (مثال)</t>
        </is>
      </c>
      <c r="C56" s="17" t="n">
        <v>3500</v>
      </c>
      <c r="D56" s="5" t="inlineStr">
        <is>
          <t>نقدًا</t>
        </is>
      </c>
      <c r="E56" s="5" t="n"/>
      <c r="F56" s="6">
        <f>IF(B56&amp;""="","",IFERROR(INDEX('العقود'!$B$6:$B$205,MATCH(B56&amp;"",'العقود'!$A$6:$A$205,0))&amp;"",""))</f>
        <v/>
      </c>
      <c r="G56" s="6">
        <f>IF(B56&amp;""="","",IF(COUNTIF('العقود'!$A$6:$A$205,B56&amp;"")=0,"مورد غير موجود",""))</f>
        <v/>
      </c>
    </row>
    <row r="57">
      <c r="A57" s="13" t="n">
        <v>46296</v>
      </c>
      <c r="B57" s="5" t="inlineStr">
        <is>
          <t>مكافحة الحشرات الصحية</t>
        </is>
      </c>
      <c r="C57" s="17" t="n">
        <v>1200</v>
      </c>
      <c r="D57" s="5" t="inlineStr">
        <is>
          <t>تحويل بنكي</t>
        </is>
      </c>
      <c r="E57" s="5" t="n"/>
      <c r="F57" s="6">
        <f>IF(B57&amp;""="","",IFERROR(INDEX('العقود'!$B$6:$B$205,MATCH(B57&amp;"",'العقود'!$A$6:$A$205,0))&amp;"",""))</f>
        <v/>
      </c>
      <c r="G57" s="6">
        <f>IF(B57&amp;""="","",IF(COUNTIF('العقود'!$A$6:$A$205,B57&amp;"")=0,"مورد غير موجود",""))</f>
        <v/>
      </c>
    </row>
    <row r="58">
      <c r="A58" s="13" t="n">
        <v>46310</v>
      </c>
      <c r="B58" s="5" t="inlineStr">
        <is>
          <t>حدائق الواحة</t>
        </is>
      </c>
      <c r="C58" s="17" t="n">
        <v>2500</v>
      </c>
      <c r="D58" s="5" t="inlineStr">
        <is>
          <t>نقدًا</t>
        </is>
      </c>
      <c r="E58" s="5" t="n"/>
      <c r="F58" s="6">
        <f>IF(B58&amp;""="","",IFERROR(INDEX('العقود'!$B$6:$B$205,MATCH(B58&amp;"",'العقود'!$A$6:$A$205,0))&amp;"",""))</f>
        <v/>
      </c>
      <c r="G58" s="6">
        <f>IF(B58&amp;""="","",IF(COUNTIF('العقود'!$A$6:$A$205,B58&amp;"")=0,"مورد غير موجود",""))</f>
        <v/>
      </c>
    </row>
    <row r="59">
      <c r="A59" s="13" t="n">
        <v>46325</v>
      </c>
      <c r="B59" s="5" t="inlineStr">
        <is>
          <t>حدائق الواحة</t>
        </is>
      </c>
      <c r="C59" s="17" t="n">
        <v>2500</v>
      </c>
      <c r="D59" s="5" t="inlineStr">
        <is>
          <t>نقدًا</t>
        </is>
      </c>
      <c r="E59" s="5" t="n"/>
      <c r="F59" s="6">
        <f>IF(B59&amp;""="","",IFERROR(INDEX('العقود'!$B$6:$B$205,MATCH(B59&amp;"",'العقود'!$A$6:$A$205,0))&amp;"",""))</f>
        <v/>
      </c>
      <c r="G59" s="6">
        <f>IF(B59&amp;""="","",IF(COUNTIF('العقود'!$A$6:$A$205,B59&amp;"")=0,"مورد غير موجود",""))</f>
        <v/>
      </c>
    </row>
    <row r="60">
      <c r="A60" s="13" t="n">
        <v>46327</v>
      </c>
      <c r="B60" s="5" t="inlineStr">
        <is>
          <t>مكافحة الحشرات الصحية</t>
        </is>
      </c>
      <c r="C60" s="17" t="n">
        <v>1200</v>
      </c>
      <c r="D60" s="5" t="inlineStr">
        <is>
          <t>تحويل بنكي</t>
        </is>
      </c>
      <c r="E60" s="5" t="n"/>
      <c r="F60" s="6">
        <f>IF(B60&amp;""="","",IFERROR(INDEX('العقود'!$B$6:$B$205,MATCH(B60&amp;"",'العقود'!$A$6:$A$205,0))&amp;"",""))</f>
        <v/>
      </c>
      <c r="G60" s="6">
        <f>IF(B60&amp;""="","",IF(COUNTIF('العقود'!$A$6:$A$205,B60&amp;"")=0,"مورد غير موجود",""))</f>
        <v/>
      </c>
    </row>
    <row r="61">
      <c r="A61" s="13" t="n"/>
      <c r="B61" s="5" t="n"/>
      <c r="C61" s="17" t="n"/>
      <c r="D61" s="5" t="n"/>
      <c r="E61" s="5" t="n"/>
      <c r="F61" s="6">
        <f>IF(B61&amp;""="","",IFERROR(INDEX('العقود'!$B$6:$B$205,MATCH(B61&amp;"",'العقود'!$A$6:$A$205,0))&amp;"",""))</f>
        <v/>
      </c>
      <c r="G61" s="6">
        <f>IF(B61&amp;""="","",IF(COUNTIF('العقود'!$A$6:$A$205,B61&amp;"")=0,"مورد غير موجود",""))</f>
        <v/>
      </c>
    </row>
    <row r="62">
      <c r="A62" s="13" t="n"/>
      <c r="B62" s="5" t="n"/>
      <c r="C62" s="17" t="n"/>
      <c r="D62" s="5" t="n"/>
      <c r="E62" s="5" t="n"/>
      <c r="F62" s="6">
        <f>IF(B62&amp;""="","",IFERROR(INDEX('العقود'!$B$6:$B$205,MATCH(B62&amp;"",'العقود'!$A$6:$A$205,0))&amp;"",""))</f>
        <v/>
      </c>
      <c r="G62" s="6">
        <f>IF(B62&amp;""="","",IF(COUNTIF('العقود'!$A$6:$A$205,B62&amp;"")=0,"مورد غير موجود",""))</f>
        <v/>
      </c>
    </row>
    <row r="63">
      <c r="A63" s="13" t="n"/>
      <c r="B63" s="5" t="n"/>
      <c r="C63" s="17" t="n"/>
      <c r="D63" s="5" t="n"/>
      <c r="E63" s="5" t="n"/>
      <c r="F63" s="6">
        <f>IF(B63&amp;""="","",IFERROR(INDEX('العقود'!$B$6:$B$205,MATCH(B63&amp;"",'العقود'!$A$6:$A$205,0))&amp;"",""))</f>
        <v/>
      </c>
      <c r="G63" s="6">
        <f>IF(B63&amp;""="","",IF(COUNTIF('العقود'!$A$6:$A$205,B63&amp;"")=0,"مورد غير موجود",""))</f>
        <v/>
      </c>
    </row>
    <row r="64">
      <c r="A64" s="13" t="n"/>
      <c r="B64" s="5" t="n"/>
      <c r="C64" s="17" t="n"/>
      <c r="D64" s="5" t="n"/>
      <c r="E64" s="5" t="n"/>
      <c r="F64" s="6">
        <f>IF(B64&amp;""="","",IFERROR(INDEX('العقود'!$B$6:$B$205,MATCH(B64&amp;"",'العقود'!$A$6:$A$205,0))&amp;"",""))</f>
        <v/>
      </c>
      <c r="G64" s="6">
        <f>IF(B64&amp;""="","",IF(COUNTIF('العقود'!$A$6:$A$205,B64&amp;"")=0,"مورد غير موجود",""))</f>
        <v/>
      </c>
    </row>
    <row r="65">
      <c r="A65" s="13" t="n"/>
      <c r="B65" s="5" t="n"/>
      <c r="C65" s="17" t="n"/>
      <c r="D65" s="5" t="n"/>
      <c r="E65" s="5" t="n"/>
      <c r="F65" s="6">
        <f>IF(B65&amp;""="","",IFERROR(INDEX('العقود'!$B$6:$B$205,MATCH(B65&amp;"",'العقود'!$A$6:$A$205,0))&amp;"",""))</f>
        <v/>
      </c>
      <c r="G65" s="6">
        <f>IF(B65&amp;""="","",IF(COUNTIF('العقود'!$A$6:$A$205,B65&amp;"")=0,"مورد غير موجود",""))</f>
        <v/>
      </c>
    </row>
    <row r="66">
      <c r="A66" s="13" t="n"/>
      <c r="B66" s="5" t="n"/>
      <c r="C66" s="17" t="n"/>
      <c r="D66" s="5" t="n"/>
      <c r="E66" s="5" t="n"/>
      <c r="F66" s="6">
        <f>IF(B66&amp;""="","",IFERROR(INDEX('العقود'!$B$6:$B$205,MATCH(B66&amp;"",'العقود'!$A$6:$A$205,0))&amp;"",""))</f>
        <v/>
      </c>
      <c r="G66" s="6">
        <f>IF(B66&amp;""="","",IF(COUNTIF('العقود'!$A$6:$A$205,B66&amp;"")=0,"مورد غير موجود",""))</f>
        <v/>
      </c>
    </row>
    <row r="67">
      <c r="A67" s="13" t="n"/>
      <c r="B67" s="5" t="n"/>
      <c r="C67" s="17" t="n"/>
      <c r="D67" s="5" t="n"/>
      <c r="E67" s="5" t="n"/>
      <c r="F67" s="6">
        <f>IF(B67&amp;""="","",IFERROR(INDEX('العقود'!$B$6:$B$205,MATCH(B67&amp;"",'العقود'!$A$6:$A$205,0))&amp;"",""))</f>
        <v/>
      </c>
      <c r="G67" s="6">
        <f>IF(B67&amp;""="","",IF(COUNTIF('العقود'!$A$6:$A$205,B67&amp;"")=0,"مورد غير موجود",""))</f>
        <v/>
      </c>
    </row>
    <row r="68">
      <c r="A68" s="13" t="n"/>
      <c r="B68" s="5" t="n"/>
      <c r="C68" s="17" t="n"/>
      <c r="D68" s="5" t="n"/>
      <c r="E68" s="5" t="n"/>
      <c r="F68" s="6">
        <f>IF(B68&amp;""="","",IFERROR(INDEX('العقود'!$B$6:$B$205,MATCH(B68&amp;"",'العقود'!$A$6:$A$205,0))&amp;"",""))</f>
        <v/>
      </c>
      <c r="G68" s="6">
        <f>IF(B68&amp;""="","",IF(COUNTIF('العقود'!$A$6:$A$205,B68&amp;"")=0,"مورد غير موجود",""))</f>
        <v/>
      </c>
    </row>
    <row r="69">
      <c r="A69" s="13" t="n"/>
      <c r="B69" s="5" t="n"/>
      <c r="C69" s="17" t="n"/>
      <c r="D69" s="5" t="n"/>
      <c r="E69" s="5" t="n"/>
      <c r="F69" s="6">
        <f>IF(B69&amp;""="","",IFERROR(INDEX('العقود'!$B$6:$B$205,MATCH(B69&amp;"",'العقود'!$A$6:$A$205,0))&amp;"",""))</f>
        <v/>
      </c>
      <c r="G69" s="6">
        <f>IF(B69&amp;""="","",IF(COUNTIF('العقود'!$A$6:$A$205,B69&amp;"")=0,"مورد غير موجود",""))</f>
        <v/>
      </c>
    </row>
    <row r="70">
      <c r="A70" s="13" t="n"/>
      <c r="B70" s="5" t="n"/>
      <c r="C70" s="17" t="n"/>
      <c r="D70" s="5" t="n"/>
      <c r="E70" s="5" t="n"/>
      <c r="F70" s="6">
        <f>IF(B70&amp;""="","",IFERROR(INDEX('العقود'!$B$6:$B$205,MATCH(B70&amp;"",'العقود'!$A$6:$A$205,0))&amp;"",""))</f>
        <v/>
      </c>
      <c r="G70" s="6">
        <f>IF(B70&amp;""="","",IF(COUNTIF('العقود'!$A$6:$A$205,B70&amp;"")=0,"مورد غير موجود",""))</f>
        <v/>
      </c>
    </row>
    <row r="71">
      <c r="A71" s="13" t="n"/>
      <c r="B71" s="5" t="n"/>
      <c r="C71" s="17" t="n"/>
      <c r="D71" s="5" t="n"/>
      <c r="E71" s="5" t="n"/>
      <c r="F71" s="6">
        <f>IF(B71&amp;""="","",IFERROR(INDEX('العقود'!$B$6:$B$205,MATCH(B71&amp;"",'العقود'!$A$6:$A$205,0))&amp;"",""))</f>
        <v/>
      </c>
      <c r="G71" s="6">
        <f>IF(B71&amp;""="","",IF(COUNTIF('العقود'!$A$6:$A$205,B71&amp;"")=0,"مورد غير موجود",""))</f>
        <v/>
      </c>
    </row>
    <row r="72">
      <c r="A72" s="13" t="n"/>
      <c r="B72" s="5" t="n"/>
      <c r="C72" s="17" t="n"/>
      <c r="D72" s="5" t="n"/>
      <c r="E72" s="5" t="n"/>
      <c r="F72" s="6">
        <f>IF(B72&amp;""="","",IFERROR(INDEX('العقود'!$B$6:$B$205,MATCH(B72&amp;"",'العقود'!$A$6:$A$205,0))&amp;"",""))</f>
        <v/>
      </c>
      <c r="G72" s="6">
        <f>IF(B72&amp;""="","",IF(COUNTIF('العقود'!$A$6:$A$205,B72&amp;"")=0,"مورد غير موجود",""))</f>
        <v/>
      </c>
    </row>
    <row r="73">
      <c r="A73" s="13" t="n"/>
      <c r="B73" s="5" t="n"/>
      <c r="C73" s="17" t="n"/>
      <c r="D73" s="5" t="n"/>
      <c r="E73" s="5" t="n"/>
      <c r="F73" s="6">
        <f>IF(B73&amp;""="","",IFERROR(INDEX('العقود'!$B$6:$B$205,MATCH(B73&amp;"",'العقود'!$A$6:$A$205,0))&amp;"",""))</f>
        <v/>
      </c>
      <c r="G73" s="6">
        <f>IF(B73&amp;""="","",IF(COUNTIF('العقود'!$A$6:$A$205,B73&amp;"")=0,"مورد غير موجود",""))</f>
        <v/>
      </c>
    </row>
    <row r="74">
      <c r="A74" s="13" t="n"/>
      <c r="B74" s="5" t="n"/>
      <c r="C74" s="17" t="n"/>
      <c r="D74" s="5" t="n"/>
      <c r="E74" s="5" t="n"/>
      <c r="F74" s="6">
        <f>IF(B74&amp;""="","",IFERROR(INDEX('العقود'!$B$6:$B$205,MATCH(B74&amp;"",'العقود'!$A$6:$A$205,0))&amp;"",""))</f>
        <v/>
      </c>
      <c r="G74" s="6">
        <f>IF(B74&amp;""="","",IF(COUNTIF('العقود'!$A$6:$A$205,B74&amp;"")=0,"مورد غير موجود",""))</f>
        <v/>
      </c>
    </row>
    <row r="75">
      <c r="A75" s="13" t="n"/>
      <c r="B75" s="5" t="n"/>
      <c r="C75" s="17" t="n"/>
      <c r="D75" s="5" t="n"/>
      <c r="E75" s="5" t="n"/>
      <c r="F75" s="6">
        <f>IF(B75&amp;""="","",IFERROR(INDEX('العقود'!$B$6:$B$205,MATCH(B75&amp;"",'العقود'!$A$6:$A$205,0))&amp;"",""))</f>
        <v/>
      </c>
      <c r="G75" s="6">
        <f>IF(B75&amp;""="","",IF(COUNTIF('العقود'!$A$6:$A$205,B75&amp;"")=0,"مورد غير موجود",""))</f>
        <v/>
      </c>
    </row>
    <row r="76">
      <c r="A76" s="13" t="n"/>
      <c r="B76" s="5" t="n"/>
      <c r="C76" s="17" t="n"/>
      <c r="D76" s="5" t="n"/>
      <c r="E76" s="5" t="n"/>
      <c r="F76" s="6">
        <f>IF(B76&amp;""="","",IFERROR(INDEX('العقود'!$B$6:$B$205,MATCH(B76&amp;"",'العقود'!$A$6:$A$205,0))&amp;"",""))</f>
        <v/>
      </c>
      <c r="G76" s="6">
        <f>IF(B76&amp;""="","",IF(COUNTIF('العقود'!$A$6:$A$205,B76&amp;"")=0,"مورد غير موجود",""))</f>
        <v/>
      </c>
    </row>
    <row r="77">
      <c r="A77" s="13" t="n"/>
      <c r="B77" s="5" t="n"/>
      <c r="C77" s="17" t="n"/>
      <c r="D77" s="5" t="n"/>
      <c r="E77" s="5" t="n"/>
      <c r="F77" s="6">
        <f>IF(B77&amp;""="","",IFERROR(INDEX('العقود'!$B$6:$B$205,MATCH(B77&amp;"",'العقود'!$A$6:$A$205,0))&amp;"",""))</f>
        <v/>
      </c>
      <c r="G77" s="6">
        <f>IF(B77&amp;""="","",IF(COUNTIF('العقود'!$A$6:$A$205,B77&amp;"")=0,"مورد غير موجود",""))</f>
        <v/>
      </c>
    </row>
    <row r="78">
      <c r="A78" s="13" t="n"/>
      <c r="B78" s="5" t="n"/>
      <c r="C78" s="17" t="n"/>
      <c r="D78" s="5" t="n"/>
      <c r="E78" s="5" t="n"/>
      <c r="F78" s="6">
        <f>IF(B78&amp;""="","",IFERROR(INDEX('العقود'!$B$6:$B$205,MATCH(B78&amp;"",'العقود'!$A$6:$A$205,0))&amp;"",""))</f>
        <v/>
      </c>
      <c r="G78" s="6">
        <f>IF(B78&amp;""="","",IF(COUNTIF('العقود'!$A$6:$A$205,B78&amp;"")=0,"مورد غير موجود",""))</f>
        <v/>
      </c>
    </row>
    <row r="79">
      <c r="A79" s="13" t="n"/>
      <c r="B79" s="5" t="n"/>
      <c r="C79" s="17" t="n"/>
      <c r="D79" s="5" t="n"/>
      <c r="E79" s="5" t="n"/>
      <c r="F79" s="6">
        <f>IF(B79&amp;""="","",IFERROR(INDEX('العقود'!$B$6:$B$205,MATCH(B79&amp;"",'العقود'!$A$6:$A$205,0))&amp;"",""))</f>
        <v/>
      </c>
      <c r="G79" s="6">
        <f>IF(B79&amp;""="","",IF(COUNTIF('العقود'!$A$6:$A$205,B79&amp;"")=0,"مورد غير موجود",""))</f>
        <v/>
      </c>
    </row>
    <row r="80">
      <c r="A80" s="13" t="n"/>
      <c r="B80" s="5" t="n"/>
      <c r="C80" s="17" t="n"/>
      <c r="D80" s="5" t="n"/>
      <c r="E80" s="5" t="n"/>
      <c r="F80" s="6">
        <f>IF(B80&amp;""="","",IFERROR(INDEX('العقود'!$B$6:$B$205,MATCH(B80&amp;"",'العقود'!$A$6:$A$205,0))&amp;"",""))</f>
        <v/>
      </c>
      <c r="G80" s="6">
        <f>IF(B80&amp;""="","",IF(COUNTIF('العقود'!$A$6:$A$205,B80&amp;"")=0,"مورد غير موجود",""))</f>
        <v/>
      </c>
    </row>
    <row r="81">
      <c r="A81" s="13" t="n"/>
      <c r="B81" s="5" t="n"/>
      <c r="C81" s="17" t="n"/>
      <c r="D81" s="5" t="n"/>
      <c r="E81" s="5" t="n"/>
      <c r="F81" s="6">
        <f>IF(B81&amp;""="","",IFERROR(INDEX('العقود'!$B$6:$B$205,MATCH(B81&amp;"",'العقود'!$A$6:$A$205,0))&amp;"",""))</f>
        <v/>
      </c>
      <c r="G81" s="6">
        <f>IF(B81&amp;""="","",IF(COUNTIF('العقود'!$A$6:$A$205,B81&amp;"")=0,"مورد غير موجود",""))</f>
        <v/>
      </c>
    </row>
    <row r="82">
      <c r="A82" s="13" t="n"/>
      <c r="B82" s="5" t="n"/>
      <c r="C82" s="17" t="n"/>
      <c r="D82" s="5" t="n"/>
      <c r="E82" s="5" t="n"/>
      <c r="F82" s="6">
        <f>IF(B82&amp;""="","",IFERROR(INDEX('العقود'!$B$6:$B$205,MATCH(B82&amp;"",'العقود'!$A$6:$A$205,0))&amp;"",""))</f>
        <v/>
      </c>
      <c r="G82" s="6">
        <f>IF(B82&amp;""="","",IF(COUNTIF('العقود'!$A$6:$A$205,B82&amp;"")=0,"مورد غير موجود",""))</f>
        <v/>
      </c>
    </row>
    <row r="83">
      <c r="A83" s="13" t="n"/>
      <c r="B83" s="5" t="n"/>
      <c r="C83" s="17" t="n"/>
      <c r="D83" s="5" t="n"/>
      <c r="E83" s="5" t="n"/>
      <c r="F83" s="6">
        <f>IF(B83&amp;""="","",IFERROR(INDEX('العقود'!$B$6:$B$205,MATCH(B83&amp;"",'العقود'!$A$6:$A$205,0))&amp;"",""))</f>
        <v/>
      </c>
      <c r="G83" s="6">
        <f>IF(B83&amp;""="","",IF(COUNTIF('العقود'!$A$6:$A$205,B83&amp;"")=0,"مورد غير موجود",""))</f>
        <v/>
      </c>
    </row>
    <row r="84">
      <c r="A84" s="13" t="n"/>
      <c r="B84" s="5" t="n"/>
      <c r="C84" s="17" t="n"/>
      <c r="D84" s="5" t="n"/>
      <c r="E84" s="5" t="n"/>
      <c r="F84" s="6">
        <f>IF(B84&amp;""="","",IFERROR(INDEX('العقود'!$B$6:$B$205,MATCH(B84&amp;"",'العقود'!$A$6:$A$205,0))&amp;"",""))</f>
        <v/>
      </c>
      <c r="G84" s="6">
        <f>IF(B84&amp;""="","",IF(COUNTIF('العقود'!$A$6:$A$205,B84&amp;"")=0,"مورد غير موجود",""))</f>
        <v/>
      </c>
    </row>
    <row r="85">
      <c r="A85" s="13" t="n"/>
      <c r="B85" s="5" t="n"/>
      <c r="C85" s="17" t="n"/>
      <c r="D85" s="5" t="n"/>
      <c r="E85" s="5" t="n"/>
      <c r="F85" s="6">
        <f>IF(B85&amp;""="","",IFERROR(INDEX('العقود'!$B$6:$B$205,MATCH(B85&amp;"",'العقود'!$A$6:$A$205,0))&amp;"",""))</f>
        <v/>
      </c>
      <c r="G85" s="6">
        <f>IF(B85&amp;""="","",IF(COUNTIF('العقود'!$A$6:$A$205,B85&amp;"")=0,"مورد غير موجود",""))</f>
        <v/>
      </c>
    </row>
    <row r="86">
      <c r="A86" s="13" t="n"/>
      <c r="B86" s="5" t="n"/>
      <c r="C86" s="17" t="n"/>
      <c r="D86" s="5" t="n"/>
      <c r="E86" s="5" t="n"/>
      <c r="F86" s="6">
        <f>IF(B86&amp;""="","",IFERROR(INDEX('العقود'!$B$6:$B$205,MATCH(B86&amp;"",'العقود'!$A$6:$A$205,0))&amp;"",""))</f>
        <v/>
      </c>
      <c r="G86" s="6">
        <f>IF(B86&amp;""="","",IF(COUNTIF('العقود'!$A$6:$A$205,B86&amp;"")=0,"مورد غير موجود",""))</f>
        <v/>
      </c>
    </row>
    <row r="87">
      <c r="A87" s="13" t="n"/>
      <c r="B87" s="5" t="n"/>
      <c r="C87" s="17" t="n"/>
      <c r="D87" s="5" t="n"/>
      <c r="E87" s="5" t="n"/>
      <c r="F87" s="6">
        <f>IF(B87&amp;""="","",IFERROR(INDEX('العقود'!$B$6:$B$205,MATCH(B87&amp;"",'العقود'!$A$6:$A$205,0))&amp;"",""))</f>
        <v/>
      </c>
      <c r="G87" s="6">
        <f>IF(B87&amp;""="","",IF(COUNTIF('العقود'!$A$6:$A$205,B87&amp;"")=0,"مورد غير موجود",""))</f>
        <v/>
      </c>
    </row>
    <row r="88">
      <c r="A88" s="13" t="n"/>
      <c r="B88" s="5" t="n"/>
      <c r="C88" s="17" t="n"/>
      <c r="D88" s="5" t="n"/>
      <c r="E88" s="5" t="n"/>
      <c r="F88" s="6">
        <f>IF(B88&amp;""="","",IFERROR(INDEX('العقود'!$B$6:$B$205,MATCH(B88&amp;"",'العقود'!$A$6:$A$205,0))&amp;"",""))</f>
        <v/>
      </c>
      <c r="G88" s="6">
        <f>IF(B88&amp;""="","",IF(COUNTIF('العقود'!$A$6:$A$205,B88&amp;"")=0,"مورد غير موجود",""))</f>
        <v/>
      </c>
    </row>
    <row r="89">
      <c r="A89" s="13" t="n"/>
      <c r="B89" s="5" t="n"/>
      <c r="C89" s="17" t="n"/>
      <c r="D89" s="5" t="n"/>
      <c r="E89" s="5" t="n"/>
      <c r="F89" s="6">
        <f>IF(B89&amp;""="","",IFERROR(INDEX('العقود'!$B$6:$B$205,MATCH(B89&amp;"",'العقود'!$A$6:$A$205,0))&amp;"",""))</f>
        <v/>
      </c>
      <c r="G89" s="6">
        <f>IF(B89&amp;""="","",IF(COUNTIF('العقود'!$A$6:$A$205,B89&amp;"")=0,"مورد غير موجود",""))</f>
        <v/>
      </c>
    </row>
    <row r="90">
      <c r="A90" s="13" t="n"/>
      <c r="B90" s="5" t="n"/>
      <c r="C90" s="17" t="n"/>
      <c r="D90" s="5" t="n"/>
      <c r="E90" s="5" t="n"/>
      <c r="F90" s="6">
        <f>IF(B90&amp;""="","",IFERROR(INDEX('العقود'!$B$6:$B$205,MATCH(B90&amp;"",'العقود'!$A$6:$A$205,0))&amp;"",""))</f>
        <v/>
      </c>
      <c r="G90" s="6">
        <f>IF(B90&amp;""="","",IF(COUNTIF('العقود'!$A$6:$A$205,B90&amp;"")=0,"مورد غير موجود",""))</f>
        <v/>
      </c>
    </row>
    <row r="91">
      <c r="A91" s="13" t="n"/>
      <c r="B91" s="5" t="n"/>
      <c r="C91" s="17" t="n"/>
      <c r="D91" s="5" t="n"/>
      <c r="E91" s="5" t="n"/>
      <c r="F91" s="6">
        <f>IF(B91&amp;""="","",IFERROR(INDEX('العقود'!$B$6:$B$205,MATCH(B91&amp;"",'العقود'!$A$6:$A$205,0))&amp;"",""))</f>
        <v/>
      </c>
      <c r="G91" s="6">
        <f>IF(B91&amp;""="","",IF(COUNTIF('العقود'!$A$6:$A$205,B91&amp;"")=0,"مورد غير موجود",""))</f>
        <v/>
      </c>
    </row>
    <row r="92">
      <c r="A92" s="13" t="n"/>
      <c r="B92" s="5" t="n"/>
      <c r="C92" s="17" t="n"/>
      <c r="D92" s="5" t="n"/>
      <c r="E92" s="5" t="n"/>
      <c r="F92" s="6">
        <f>IF(B92&amp;""="","",IFERROR(INDEX('العقود'!$B$6:$B$205,MATCH(B92&amp;"",'العقود'!$A$6:$A$205,0))&amp;"",""))</f>
        <v/>
      </c>
      <c r="G92" s="6">
        <f>IF(B92&amp;""="","",IF(COUNTIF('العقود'!$A$6:$A$205,B92&amp;"")=0,"مورد غير موجود",""))</f>
        <v/>
      </c>
    </row>
    <row r="93">
      <c r="A93" s="13" t="n"/>
      <c r="B93" s="5" t="n"/>
      <c r="C93" s="17" t="n"/>
      <c r="D93" s="5" t="n"/>
      <c r="E93" s="5" t="n"/>
      <c r="F93" s="6">
        <f>IF(B93&amp;""="","",IFERROR(INDEX('العقود'!$B$6:$B$205,MATCH(B93&amp;"",'العقود'!$A$6:$A$205,0))&amp;"",""))</f>
        <v/>
      </c>
      <c r="G93" s="6">
        <f>IF(B93&amp;""="","",IF(COUNTIF('العقود'!$A$6:$A$205,B93&amp;"")=0,"مورد غير موجود",""))</f>
        <v/>
      </c>
    </row>
    <row r="94">
      <c r="A94" s="13" t="n"/>
      <c r="B94" s="5" t="n"/>
      <c r="C94" s="17" t="n"/>
      <c r="D94" s="5" t="n"/>
      <c r="E94" s="5" t="n"/>
      <c r="F94" s="6">
        <f>IF(B94&amp;""="","",IFERROR(INDEX('العقود'!$B$6:$B$205,MATCH(B94&amp;"",'العقود'!$A$6:$A$205,0))&amp;"",""))</f>
        <v/>
      </c>
      <c r="G94" s="6">
        <f>IF(B94&amp;""="","",IF(COUNTIF('العقود'!$A$6:$A$205,B94&amp;"")=0,"مورد غير موجود",""))</f>
        <v/>
      </c>
    </row>
    <row r="95">
      <c r="A95" s="13" t="n"/>
      <c r="B95" s="5" t="n"/>
      <c r="C95" s="17" t="n"/>
      <c r="D95" s="5" t="n"/>
      <c r="E95" s="5" t="n"/>
      <c r="F95" s="6">
        <f>IF(B95&amp;""="","",IFERROR(INDEX('العقود'!$B$6:$B$205,MATCH(B95&amp;"",'العقود'!$A$6:$A$205,0))&amp;"",""))</f>
        <v/>
      </c>
      <c r="G95" s="6">
        <f>IF(B95&amp;""="","",IF(COUNTIF('العقود'!$A$6:$A$205,B95&amp;"")=0,"مورد غير موجود",""))</f>
        <v/>
      </c>
    </row>
    <row r="96">
      <c r="A96" s="13" t="n"/>
      <c r="B96" s="5" t="n"/>
      <c r="C96" s="17" t="n"/>
      <c r="D96" s="5" t="n"/>
      <c r="E96" s="5" t="n"/>
      <c r="F96" s="6">
        <f>IF(B96&amp;""="","",IFERROR(INDEX('العقود'!$B$6:$B$205,MATCH(B96&amp;"",'العقود'!$A$6:$A$205,0))&amp;"",""))</f>
        <v/>
      </c>
      <c r="G96" s="6">
        <f>IF(B96&amp;""="","",IF(COUNTIF('العقود'!$A$6:$A$205,B96&amp;"")=0,"مورد غير موجود",""))</f>
        <v/>
      </c>
    </row>
    <row r="97">
      <c r="A97" s="13" t="n"/>
      <c r="B97" s="5" t="n"/>
      <c r="C97" s="17" t="n"/>
      <c r="D97" s="5" t="n"/>
      <c r="E97" s="5" t="n"/>
      <c r="F97" s="6">
        <f>IF(B97&amp;""="","",IFERROR(INDEX('العقود'!$B$6:$B$205,MATCH(B97&amp;"",'العقود'!$A$6:$A$205,0))&amp;"",""))</f>
        <v/>
      </c>
      <c r="G97" s="6">
        <f>IF(B97&amp;""="","",IF(COUNTIF('العقود'!$A$6:$A$205,B97&amp;"")=0,"مورد غير موجود",""))</f>
        <v/>
      </c>
    </row>
    <row r="98">
      <c r="A98" s="13" t="n"/>
      <c r="B98" s="5" t="n"/>
      <c r="C98" s="17" t="n"/>
      <c r="D98" s="5" t="n"/>
      <c r="E98" s="5" t="n"/>
      <c r="F98" s="6">
        <f>IF(B98&amp;""="","",IFERROR(INDEX('العقود'!$B$6:$B$205,MATCH(B98&amp;"",'العقود'!$A$6:$A$205,0))&amp;"",""))</f>
        <v/>
      </c>
      <c r="G98" s="6">
        <f>IF(B98&amp;""="","",IF(COUNTIF('العقود'!$A$6:$A$205,B98&amp;"")=0,"مورد غير موجود",""))</f>
        <v/>
      </c>
    </row>
    <row r="99">
      <c r="A99" s="13" t="n"/>
      <c r="B99" s="5" t="n"/>
      <c r="C99" s="17" t="n"/>
      <c r="D99" s="5" t="n"/>
      <c r="E99" s="5" t="n"/>
      <c r="F99" s="6">
        <f>IF(B99&amp;""="","",IFERROR(INDEX('العقود'!$B$6:$B$205,MATCH(B99&amp;"",'العقود'!$A$6:$A$205,0))&amp;"",""))</f>
        <v/>
      </c>
      <c r="G99" s="6">
        <f>IF(B99&amp;""="","",IF(COUNTIF('العقود'!$A$6:$A$205,B99&amp;"")=0,"مورد غير موجود",""))</f>
        <v/>
      </c>
    </row>
    <row r="100">
      <c r="A100" s="13" t="n"/>
      <c r="B100" s="5" t="n"/>
      <c r="C100" s="17" t="n"/>
      <c r="D100" s="5" t="n"/>
      <c r="E100" s="5" t="n"/>
      <c r="F100" s="6">
        <f>IF(B100&amp;""="","",IFERROR(INDEX('العقود'!$B$6:$B$205,MATCH(B100&amp;"",'العقود'!$A$6:$A$205,0))&amp;"",""))</f>
        <v/>
      </c>
      <c r="G100" s="6">
        <f>IF(B100&amp;""="","",IF(COUNTIF('العقود'!$A$6:$A$205,B100&amp;"")=0,"مورد غير موجود",""))</f>
        <v/>
      </c>
    </row>
    <row r="101">
      <c r="A101" s="13" t="n"/>
      <c r="B101" s="5" t="n"/>
      <c r="C101" s="17" t="n"/>
      <c r="D101" s="5" t="n"/>
      <c r="E101" s="5" t="n"/>
      <c r="F101" s="6">
        <f>IF(B101&amp;""="","",IFERROR(INDEX('العقود'!$B$6:$B$205,MATCH(B101&amp;"",'العقود'!$A$6:$A$205,0))&amp;"",""))</f>
        <v/>
      </c>
      <c r="G101" s="6">
        <f>IF(B101&amp;""="","",IF(COUNTIF('العقود'!$A$6:$A$205,B101&amp;"")=0,"مورد غير موجود",""))</f>
        <v/>
      </c>
    </row>
    <row r="102">
      <c r="A102" s="13" t="n"/>
      <c r="B102" s="5" t="n"/>
      <c r="C102" s="17" t="n"/>
      <c r="D102" s="5" t="n"/>
      <c r="E102" s="5" t="n"/>
      <c r="F102" s="6">
        <f>IF(B102&amp;""="","",IFERROR(INDEX('العقود'!$B$6:$B$205,MATCH(B102&amp;"",'العقود'!$A$6:$A$205,0))&amp;"",""))</f>
        <v/>
      </c>
      <c r="G102" s="6">
        <f>IF(B102&amp;""="","",IF(COUNTIF('العقود'!$A$6:$A$205,B102&amp;"")=0,"مورد غير موجود",""))</f>
        <v/>
      </c>
    </row>
    <row r="103">
      <c r="A103" s="13" t="n"/>
      <c r="B103" s="5" t="n"/>
      <c r="C103" s="17" t="n"/>
      <c r="D103" s="5" t="n"/>
      <c r="E103" s="5" t="n"/>
      <c r="F103" s="6">
        <f>IF(B103&amp;""="","",IFERROR(INDEX('العقود'!$B$6:$B$205,MATCH(B103&amp;"",'العقود'!$A$6:$A$205,0))&amp;"",""))</f>
        <v/>
      </c>
      <c r="G103" s="6">
        <f>IF(B103&amp;""="","",IF(COUNTIF('العقود'!$A$6:$A$205,B103&amp;"")=0,"مورد غير موجود",""))</f>
        <v/>
      </c>
    </row>
    <row r="104">
      <c r="A104" s="13" t="n"/>
      <c r="B104" s="5" t="n"/>
      <c r="C104" s="17" t="n"/>
      <c r="D104" s="5" t="n"/>
      <c r="E104" s="5" t="n"/>
      <c r="F104" s="6">
        <f>IF(B104&amp;""="","",IFERROR(INDEX('العقود'!$B$6:$B$205,MATCH(B104&amp;"",'العقود'!$A$6:$A$205,0))&amp;"",""))</f>
        <v/>
      </c>
      <c r="G104" s="6">
        <f>IF(B104&amp;""="","",IF(COUNTIF('العقود'!$A$6:$A$205,B104&amp;"")=0,"مورد غير موجود",""))</f>
        <v/>
      </c>
    </row>
    <row r="105">
      <c r="A105" s="13" t="n"/>
      <c r="B105" s="5" t="n"/>
      <c r="C105" s="17" t="n"/>
      <c r="D105" s="5" t="n"/>
      <c r="E105" s="5" t="n"/>
      <c r="F105" s="6">
        <f>IF(B105&amp;""="","",IFERROR(INDEX('العقود'!$B$6:$B$205,MATCH(B105&amp;"",'العقود'!$A$6:$A$205,0))&amp;"",""))</f>
        <v/>
      </c>
      <c r="G105" s="6">
        <f>IF(B105&amp;""="","",IF(COUNTIF('العقود'!$A$6:$A$205,B105&amp;"")=0,"مورد غير موجود",""))</f>
        <v/>
      </c>
    </row>
    <row r="106">
      <c r="A106" s="13" t="n"/>
      <c r="B106" s="5" t="n"/>
      <c r="C106" s="17" t="n"/>
      <c r="D106" s="5" t="n"/>
      <c r="E106" s="5" t="n"/>
      <c r="F106" s="6">
        <f>IF(B106&amp;""="","",IFERROR(INDEX('العقود'!$B$6:$B$205,MATCH(B106&amp;"",'العقود'!$A$6:$A$205,0))&amp;"",""))</f>
        <v/>
      </c>
      <c r="G106" s="6">
        <f>IF(B106&amp;""="","",IF(COUNTIF('العقود'!$A$6:$A$205,B106&amp;"")=0,"مورد غير موجود",""))</f>
        <v/>
      </c>
    </row>
    <row r="107">
      <c r="A107" s="13" t="n"/>
      <c r="B107" s="5" t="n"/>
      <c r="C107" s="17" t="n"/>
      <c r="D107" s="5" t="n"/>
      <c r="E107" s="5" t="n"/>
      <c r="F107" s="6">
        <f>IF(B107&amp;""="","",IFERROR(INDEX('العقود'!$B$6:$B$205,MATCH(B107&amp;"",'العقود'!$A$6:$A$205,0))&amp;"",""))</f>
        <v/>
      </c>
      <c r="G107" s="6">
        <f>IF(B107&amp;""="","",IF(COUNTIF('العقود'!$A$6:$A$205,B107&amp;"")=0,"مورد غير موجود",""))</f>
        <v/>
      </c>
    </row>
    <row r="108">
      <c r="A108" s="13" t="n"/>
      <c r="B108" s="5" t="n"/>
      <c r="C108" s="17" t="n"/>
      <c r="D108" s="5" t="n"/>
      <c r="E108" s="5" t="n"/>
      <c r="F108" s="6">
        <f>IF(B108&amp;""="","",IFERROR(INDEX('العقود'!$B$6:$B$205,MATCH(B108&amp;"",'العقود'!$A$6:$A$205,0))&amp;"",""))</f>
        <v/>
      </c>
      <c r="G108" s="6">
        <f>IF(B108&amp;""="","",IF(COUNTIF('العقود'!$A$6:$A$205,B108&amp;"")=0,"مورد غير موجود",""))</f>
        <v/>
      </c>
    </row>
    <row r="109">
      <c r="A109" s="13" t="n"/>
      <c r="B109" s="5" t="n"/>
      <c r="C109" s="17" t="n"/>
      <c r="D109" s="5" t="n"/>
      <c r="E109" s="5" t="n"/>
      <c r="F109" s="6">
        <f>IF(B109&amp;""="","",IFERROR(INDEX('العقود'!$B$6:$B$205,MATCH(B109&amp;"",'العقود'!$A$6:$A$205,0))&amp;"",""))</f>
        <v/>
      </c>
      <c r="G109" s="6">
        <f>IF(B109&amp;""="","",IF(COUNTIF('العقود'!$A$6:$A$205,B109&amp;"")=0,"مورد غير موجود",""))</f>
        <v/>
      </c>
    </row>
    <row r="110">
      <c r="A110" s="13" t="n"/>
      <c r="B110" s="5" t="n"/>
      <c r="C110" s="17" t="n"/>
      <c r="D110" s="5" t="n"/>
      <c r="E110" s="5" t="n"/>
      <c r="F110" s="6">
        <f>IF(B110&amp;""="","",IFERROR(INDEX('العقود'!$B$6:$B$205,MATCH(B110&amp;"",'العقود'!$A$6:$A$205,0))&amp;"",""))</f>
        <v/>
      </c>
      <c r="G110" s="6">
        <f>IF(B110&amp;""="","",IF(COUNTIF('العقود'!$A$6:$A$205,B110&amp;"")=0,"مورد غير موجود",""))</f>
        <v/>
      </c>
    </row>
    <row r="111">
      <c r="A111" s="13" t="n"/>
      <c r="B111" s="5" t="n"/>
      <c r="C111" s="17" t="n"/>
      <c r="D111" s="5" t="n"/>
      <c r="E111" s="5" t="n"/>
      <c r="F111" s="6">
        <f>IF(B111&amp;""="","",IFERROR(INDEX('العقود'!$B$6:$B$205,MATCH(B111&amp;"",'العقود'!$A$6:$A$205,0))&amp;"",""))</f>
        <v/>
      </c>
      <c r="G111" s="6">
        <f>IF(B111&amp;""="","",IF(COUNTIF('العقود'!$A$6:$A$205,B111&amp;"")=0,"مورد غير موجود",""))</f>
        <v/>
      </c>
    </row>
    <row r="112">
      <c r="A112" s="13" t="n"/>
      <c r="B112" s="5" t="n"/>
      <c r="C112" s="17" t="n"/>
      <c r="D112" s="5" t="n"/>
      <c r="E112" s="5" t="n"/>
      <c r="F112" s="6">
        <f>IF(B112&amp;""="","",IFERROR(INDEX('العقود'!$B$6:$B$205,MATCH(B112&amp;"",'العقود'!$A$6:$A$205,0))&amp;"",""))</f>
        <v/>
      </c>
      <c r="G112" s="6">
        <f>IF(B112&amp;""="","",IF(COUNTIF('العقود'!$A$6:$A$205,B112&amp;"")=0,"مورد غير موجود",""))</f>
        <v/>
      </c>
    </row>
    <row r="113">
      <c r="A113" s="13" t="n"/>
      <c r="B113" s="5" t="n"/>
      <c r="C113" s="17" t="n"/>
      <c r="D113" s="5" t="n"/>
      <c r="E113" s="5" t="n"/>
      <c r="F113" s="6">
        <f>IF(B113&amp;""="","",IFERROR(INDEX('العقود'!$B$6:$B$205,MATCH(B113&amp;"",'العقود'!$A$6:$A$205,0))&amp;"",""))</f>
        <v/>
      </c>
      <c r="G113" s="6">
        <f>IF(B113&amp;""="","",IF(COUNTIF('العقود'!$A$6:$A$205,B113&amp;"")=0,"مورد غير موجود",""))</f>
        <v/>
      </c>
    </row>
    <row r="114">
      <c r="A114" s="13" t="n"/>
      <c r="B114" s="5" t="n"/>
      <c r="C114" s="17" t="n"/>
      <c r="D114" s="5" t="n"/>
      <c r="E114" s="5" t="n"/>
      <c r="F114" s="6">
        <f>IF(B114&amp;""="","",IFERROR(INDEX('العقود'!$B$6:$B$205,MATCH(B114&amp;"",'العقود'!$A$6:$A$205,0))&amp;"",""))</f>
        <v/>
      </c>
      <c r="G114" s="6">
        <f>IF(B114&amp;""="","",IF(COUNTIF('العقود'!$A$6:$A$205,B114&amp;"")=0,"مورد غير موجود",""))</f>
        <v/>
      </c>
    </row>
    <row r="115">
      <c r="A115" s="13" t="n"/>
      <c r="B115" s="5" t="n"/>
      <c r="C115" s="17" t="n"/>
      <c r="D115" s="5" t="n"/>
      <c r="E115" s="5" t="n"/>
      <c r="F115" s="6">
        <f>IF(B115&amp;""="","",IFERROR(INDEX('العقود'!$B$6:$B$205,MATCH(B115&amp;"",'العقود'!$A$6:$A$205,0))&amp;"",""))</f>
        <v/>
      </c>
      <c r="G115" s="6">
        <f>IF(B115&amp;""="","",IF(COUNTIF('العقود'!$A$6:$A$205,B115&amp;"")=0,"مورد غير موجود",""))</f>
        <v/>
      </c>
    </row>
    <row r="116">
      <c r="A116" s="13" t="n"/>
      <c r="B116" s="5" t="n"/>
      <c r="C116" s="17" t="n"/>
      <c r="D116" s="5" t="n"/>
      <c r="E116" s="5" t="n"/>
      <c r="F116" s="6">
        <f>IF(B116&amp;""="","",IFERROR(INDEX('العقود'!$B$6:$B$205,MATCH(B116&amp;"",'العقود'!$A$6:$A$205,0))&amp;"",""))</f>
        <v/>
      </c>
      <c r="G116" s="6">
        <f>IF(B116&amp;""="","",IF(COUNTIF('العقود'!$A$6:$A$205,B116&amp;"")=0,"مورد غير موجود",""))</f>
        <v/>
      </c>
    </row>
    <row r="117">
      <c r="A117" s="13" t="n"/>
      <c r="B117" s="5" t="n"/>
      <c r="C117" s="17" t="n"/>
      <c r="D117" s="5" t="n"/>
      <c r="E117" s="5" t="n"/>
      <c r="F117" s="6">
        <f>IF(B117&amp;""="","",IFERROR(INDEX('العقود'!$B$6:$B$205,MATCH(B117&amp;"",'العقود'!$A$6:$A$205,0))&amp;"",""))</f>
        <v/>
      </c>
      <c r="G117" s="6">
        <f>IF(B117&amp;""="","",IF(COUNTIF('العقود'!$A$6:$A$205,B117&amp;"")=0,"مورد غير موجود",""))</f>
        <v/>
      </c>
    </row>
    <row r="118">
      <c r="A118" s="13" t="n"/>
      <c r="B118" s="5" t="n"/>
      <c r="C118" s="17" t="n"/>
      <c r="D118" s="5" t="n"/>
      <c r="E118" s="5" t="n"/>
      <c r="F118" s="6">
        <f>IF(B118&amp;""="","",IFERROR(INDEX('العقود'!$B$6:$B$205,MATCH(B118&amp;"",'العقود'!$A$6:$A$205,0))&amp;"",""))</f>
        <v/>
      </c>
      <c r="G118" s="6">
        <f>IF(B118&amp;""="","",IF(COUNTIF('العقود'!$A$6:$A$205,B118&amp;"")=0,"مورد غير موجود",""))</f>
        <v/>
      </c>
    </row>
    <row r="119">
      <c r="A119" s="13" t="n"/>
      <c r="B119" s="5" t="n"/>
      <c r="C119" s="17" t="n"/>
      <c r="D119" s="5" t="n"/>
      <c r="E119" s="5" t="n"/>
      <c r="F119" s="6">
        <f>IF(B119&amp;""="","",IFERROR(INDEX('العقود'!$B$6:$B$205,MATCH(B119&amp;"",'العقود'!$A$6:$A$205,0))&amp;"",""))</f>
        <v/>
      </c>
      <c r="G119" s="6">
        <f>IF(B119&amp;""="","",IF(COUNTIF('العقود'!$A$6:$A$205,B119&amp;"")=0,"مورد غير موجود",""))</f>
        <v/>
      </c>
    </row>
    <row r="120">
      <c r="A120" s="13" t="n"/>
      <c r="B120" s="5" t="n"/>
      <c r="C120" s="17" t="n"/>
      <c r="D120" s="5" t="n"/>
      <c r="E120" s="5" t="n"/>
      <c r="F120" s="6">
        <f>IF(B120&amp;""="","",IFERROR(INDEX('العقود'!$B$6:$B$205,MATCH(B120&amp;"",'العقود'!$A$6:$A$205,0))&amp;"",""))</f>
        <v/>
      </c>
      <c r="G120" s="6">
        <f>IF(B120&amp;""="","",IF(COUNTIF('العقود'!$A$6:$A$205,B120&amp;"")=0,"مورد غير موجود",""))</f>
        <v/>
      </c>
    </row>
    <row r="121">
      <c r="A121" s="13" t="n"/>
      <c r="B121" s="5" t="n"/>
      <c r="C121" s="17" t="n"/>
      <c r="D121" s="5" t="n"/>
      <c r="E121" s="5" t="n"/>
      <c r="F121" s="6">
        <f>IF(B121&amp;""="","",IFERROR(INDEX('العقود'!$B$6:$B$205,MATCH(B121&amp;"",'العقود'!$A$6:$A$205,0))&amp;"",""))</f>
        <v/>
      </c>
      <c r="G121" s="6">
        <f>IF(B121&amp;""="","",IF(COUNTIF('العقود'!$A$6:$A$205,B121&amp;"")=0,"مورد غير موجود",""))</f>
        <v/>
      </c>
    </row>
    <row r="122">
      <c r="A122" s="13" t="n"/>
      <c r="B122" s="5" t="n"/>
      <c r="C122" s="17" t="n"/>
      <c r="D122" s="5" t="n"/>
      <c r="E122" s="5" t="n"/>
      <c r="F122" s="6">
        <f>IF(B122&amp;""="","",IFERROR(INDEX('العقود'!$B$6:$B$205,MATCH(B122&amp;"",'العقود'!$A$6:$A$205,0))&amp;"",""))</f>
        <v/>
      </c>
      <c r="G122" s="6">
        <f>IF(B122&amp;""="","",IF(COUNTIF('العقود'!$A$6:$A$205,B122&amp;"")=0,"مورد غير موجود",""))</f>
        <v/>
      </c>
    </row>
    <row r="123">
      <c r="A123" s="13" t="n"/>
      <c r="B123" s="5" t="n"/>
      <c r="C123" s="17" t="n"/>
      <c r="D123" s="5" t="n"/>
      <c r="E123" s="5" t="n"/>
      <c r="F123" s="6">
        <f>IF(B123&amp;""="","",IFERROR(INDEX('العقود'!$B$6:$B$205,MATCH(B123&amp;"",'العقود'!$A$6:$A$205,0))&amp;"",""))</f>
        <v/>
      </c>
      <c r="G123" s="6">
        <f>IF(B123&amp;""="","",IF(COUNTIF('العقود'!$A$6:$A$205,B123&amp;"")=0,"مورد غير موجود",""))</f>
        <v/>
      </c>
    </row>
    <row r="124">
      <c r="A124" s="13" t="n"/>
      <c r="B124" s="5" t="n"/>
      <c r="C124" s="17" t="n"/>
      <c r="D124" s="5" t="n"/>
      <c r="E124" s="5" t="n"/>
      <c r="F124" s="6">
        <f>IF(B124&amp;""="","",IFERROR(INDEX('العقود'!$B$6:$B$205,MATCH(B124&amp;"",'العقود'!$A$6:$A$205,0))&amp;"",""))</f>
        <v/>
      </c>
      <c r="G124" s="6">
        <f>IF(B124&amp;""="","",IF(COUNTIF('العقود'!$A$6:$A$205,B124&amp;"")=0,"مورد غير موجود",""))</f>
        <v/>
      </c>
    </row>
    <row r="125">
      <c r="A125" s="13" t="n"/>
      <c r="B125" s="5" t="n"/>
      <c r="C125" s="17" t="n"/>
      <c r="D125" s="5" t="n"/>
      <c r="E125" s="5" t="n"/>
      <c r="F125" s="6">
        <f>IF(B125&amp;""="","",IFERROR(INDEX('العقود'!$B$6:$B$205,MATCH(B125&amp;"",'العقود'!$A$6:$A$205,0))&amp;"",""))</f>
        <v/>
      </c>
      <c r="G125" s="6">
        <f>IF(B125&amp;""="","",IF(COUNTIF('العقود'!$A$6:$A$205,B125&amp;"")=0,"مورد غير موجود",""))</f>
        <v/>
      </c>
    </row>
    <row r="126">
      <c r="A126" s="13" t="n"/>
      <c r="B126" s="5" t="n"/>
      <c r="C126" s="17" t="n"/>
      <c r="D126" s="5" t="n"/>
      <c r="E126" s="5" t="n"/>
      <c r="F126" s="6">
        <f>IF(B126&amp;""="","",IFERROR(INDEX('العقود'!$B$6:$B$205,MATCH(B126&amp;"",'العقود'!$A$6:$A$205,0))&amp;"",""))</f>
        <v/>
      </c>
      <c r="G126" s="6">
        <f>IF(B126&amp;""="","",IF(COUNTIF('العقود'!$A$6:$A$205,B126&amp;"")=0,"مورد غير موجود",""))</f>
        <v/>
      </c>
    </row>
    <row r="127">
      <c r="A127" s="13" t="n"/>
      <c r="B127" s="5" t="n"/>
      <c r="C127" s="17" t="n"/>
      <c r="D127" s="5" t="n"/>
      <c r="E127" s="5" t="n"/>
      <c r="F127" s="6">
        <f>IF(B127&amp;""="","",IFERROR(INDEX('العقود'!$B$6:$B$205,MATCH(B127&amp;"",'العقود'!$A$6:$A$205,0))&amp;"",""))</f>
        <v/>
      </c>
      <c r="G127" s="6">
        <f>IF(B127&amp;""="","",IF(COUNTIF('العقود'!$A$6:$A$205,B127&amp;"")=0,"مورد غير موجود",""))</f>
        <v/>
      </c>
    </row>
    <row r="128">
      <c r="A128" s="13" t="n"/>
      <c r="B128" s="5" t="n"/>
      <c r="C128" s="17" t="n"/>
      <c r="D128" s="5" t="n"/>
      <c r="E128" s="5" t="n"/>
      <c r="F128" s="6">
        <f>IF(B128&amp;""="","",IFERROR(INDEX('العقود'!$B$6:$B$205,MATCH(B128&amp;"",'العقود'!$A$6:$A$205,0))&amp;"",""))</f>
        <v/>
      </c>
      <c r="G128" s="6">
        <f>IF(B128&amp;""="","",IF(COUNTIF('العقود'!$A$6:$A$205,B128&amp;"")=0,"مورد غير موجود",""))</f>
        <v/>
      </c>
    </row>
    <row r="129">
      <c r="A129" s="13" t="n"/>
      <c r="B129" s="5" t="n"/>
      <c r="C129" s="17" t="n"/>
      <c r="D129" s="5" t="n"/>
      <c r="E129" s="5" t="n"/>
      <c r="F129" s="6">
        <f>IF(B129&amp;""="","",IFERROR(INDEX('العقود'!$B$6:$B$205,MATCH(B129&amp;"",'العقود'!$A$6:$A$205,0))&amp;"",""))</f>
        <v/>
      </c>
      <c r="G129" s="6">
        <f>IF(B129&amp;""="","",IF(COUNTIF('العقود'!$A$6:$A$205,B129&amp;"")=0,"مورد غير موجود",""))</f>
        <v/>
      </c>
    </row>
    <row r="130">
      <c r="A130" s="13" t="n"/>
      <c r="B130" s="5" t="n"/>
      <c r="C130" s="17" t="n"/>
      <c r="D130" s="5" t="n"/>
      <c r="E130" s="5" t="n"/>
      <c r="F130" s="6">
        <f>IF(B130&amp;""="","",IFERROR(INDEX('العقود'!$B$6:$B$205,MATCH(B130&amp;"",'العقود'!$A$6:$A$205,0))&amp;"",""))</f>
        <v/>
      </c>
      <c r="G130" s="6">
        <f>IF(B130&amp;""="","",IF(COUNTIF('العقود'!$A$6:$A$205,B130&amp;"")=0,"مورد غير موجود",""))</f>
        <v/>
      </c>
    </row>
    <row r="131">
      <c r="A131" s="13" t="n"/>
      <c r="B131" s="5" t="n"/>
      <c r="C131" s="17" t="n"/>
      <c r="D131" s="5" t="n"/>
      <c r="E131" s="5" t="n"/>
      <c r="F131" s="6">
        <f>IF(B131&amp;""="","",IFERROR(INDEX('العقود'!$B$6:$B$205,MATCH(B131&amp;"",'العقود'!$A$6:$A$205,0))&amp;"",""))</f>
        <v/>
      </c>
      <c r="G131" s="6">
        <f>IF(B131&amp;""="","",IF(COUNTIF('العقود'!$A$6:$A$205,B131&amp;"")=0,"مورد غير موجود",""))</f>
        <v/>
      </c>
    </row>
    <row r="132">
      <c r="A132" s="13" t="n"/>
      <c r="B132" s="5" t="n"/>
      <c r="C132" s="17" t="n"/>
      <c r="D132" s="5" t="n"/>
      <c r="E132" s="5" t="n"/>
      <c r="F132" s="6">
        <f>IF(B132&amp;""="","",IFERROR(INDEX('العقود'!$B$6:$B$205,MATCH(B132&amp;"",'العقود'!$A$6:$A$205,0))&amp;"",""))</f>
        <v/>
      </c>
      <c r="G132" s="6">
        <f>IF(B132&amp;""="","",IF(COUNTIF('العقود'!$A$6:$A$205,B132&amp;"")=0,"مورد غير موجود",""))</f>
        <v/>
      </c>
    </row>
    <row r="133">
      <c r="A133" s="13" t="n"/>
      <c r="B133" s="5" t="n"/>
      <c r="C133" s="17" t="n"/>
      <c r="D133" s="5" t="n"/>
      <c r="E133" s="5" t="n"/>
      <c r="F133" s="6">
        <f>IF(B133&amp;""="","",IFERROR(INDEX('العقود'!$B$6:$B$205,MATCH(B133&amp;"",'العقود'!$A$6:$A$205,0))&amp;"",""))</f>
        <v/>
      </c>
      <c r="G133" s="6">
        <f>IF(B133&amp;""="","",IF(COUNTIF('العقود'!$A$6:$A$205,B133&amp;"")=0,"مورد غير موجود",""))</f>
        <v/>
      </c>
    </row>
    <row r="134">
      <c r="A134" s="13" t="n"/>
      <c r="B134" s="5" t="n"/>
      <c r="C134" s="17" t="n"/>
      <c r="D134" s="5" t="n"/>
      <c r="E134" s="5" t="n"/>
      <c r="F134" s="6">
        <f>IF(B134&amp;""="","",IFERROR(INDEX('العقود'!$B$6:$B$205,MATCH(B134&amp;"",'العقود'!$A$6:$A$205,0))&amp;"",""))</f>
        <v/>
      </c>
      <c r="G134" s="6">
        <f>IF(B134&amp;""="","",IF(COUNTIF('العقود'!$A$6:$A$205,B134&amp;"")=0,"مورد غير موجود",""))</f>
        <v/>
      </c>
    </row>
    <row r="135">
      <c r="A135" s="13" t="n"/>
      <c r="B135" s="5" t="n"/>
      <c r="C135" s="17" t="n"/>
      <c r="D135" s="5" t="n"/>
      <c r="E135" s="5" t="n"/>
      <c r="F135" s="6">
        <f>IF(B135&amp;""="","",IFERROR(INDEX('العقود'!$B$6:$B$205,MATCH(B135&amp;"",'العقود'!$A$6:$A$205,0))&amp;"",""))</f>
        <v/>
      </c>
      <c r="G135" s="6">
        <f>IF(B135&amp;""="","",IF(COUNTIF('العقود'!$A$6:$A$205,B135&amp;"")=0,"مورد غير موجود",""))</f>
        <v/>
      </c>
    </row>
    <row r="136">
      <c r="A136" s="13" t="n"/>
      <c r="B136" s="5" t="n"/>
      <c r="C136" s="17" t="n"/>
      <c r="D136" s="5" t="n"/>
      <c r="E136" s="5" t="n"/>
      <c r="F136" s="6">
        <f>IF(B136&amp;""="","",IFERROR(INDEX('العقود'!$B$6:$B$205,MATCH(B136&amp;"",'العقود'!$A$6:$A$205,0))&amp;"",""))</f>
        <v/>
      </c>
      <c r="G136" s="6">
        <f>IF(B136&amp;""="","",IF(COUNTIF('العقود'!$A$6:$A$205,B136&amp;"")=0,"مورد غير موجود",""))</f>
        <v/>
      </c>
    </row>
    <row r="137">
      <c r="A137" s="13" t="n"/>
      <c r="B137" s="5" t="n"/>
      <c r="C137" s="17" t="n"/>
      <c r="D137" s="5" t="n"/>
      <c r="E137" s="5" t="n"/>
      <c r="F137" s="6">
        <f>IF(B137&amp;""="","",IFERROR(INDEX('العقود'!$B$6:$B$205,MATCH(B137&amp;"",'العقود'!$A$6:$A$205,0))&amp;"",""))</f>
        <v/>
      </c>
      <c r="G137" s="6">
        <f>IF(B137&amp;""="","",IF(COUNTIF('العقود'!$A$6:$A$205,B137&amp;"")=0,"مورد غير موجود",""))</f>
        <v/>
      </c>
    </row>
    <row r="138">
      <c r="A138" s="13" t="n"/>
      <c r="B138" s="5" t="n"/>
      <c r="C138" s="17" t="n"/>
      <c r="D138" s="5" t="n"/>
      <c r="E138" s="5" t="n"/>
      <c r="F138" s="6">
        <f>IF(B138&amp;""="","",IFERROR(INDEX('العقود'!$B$6:$B$205,MATCH(B138&amp;"",'العقود'!$A$6:$A$205,0))&amp;"",""))</f>
        <v/>
      </c>
      <c r="G138" s="6">
        <f>IF(B138&amp;""="","",IF(COUNTIF('العقود'!$A$6:$A$205,B138&amp;"")=0,"مورد غير موجود",""))</f>
        <v/>
      </c>
    </row>
    <row r="139">
      <c r="A139" s="13" t="n"/>
      <c r="B139" s="5" t="n"/>
      <c r="C139" s="17" t="n"/>
      <c r="D139" s="5" t="n"/>
      <c r="E139" s="5" t="n"/>
      <c r="F139" s="6">
        <f>IF(B139&amp;""="","",IFERROR(INDEX('العقود'!$B$6:$B$205,MATCH(B139&amp;"",'العقود'!$A$6:$A$205,0))&amp;"",""))</f>
        <v/>
      </c>
      <c r="G139" s="6">
        <f>IF(B139&amp;""="","",IF(COUNTIF('العقود'!$A$6:$A$205,B139&amp;"")=0,"مورد غير موجود",""))</f>
        <v/>
      </c>
    </row>
    <row r="140">
      <c r="A140" s="13" t="n"/>
      <c r="B140" s="5" t="n"/>
      <c r="C140" s="17" t="n"/>
      <c r="D140" s="5" t="n"/>
      <c r="E140" s="5" t="n"/>
      <c r="F140" s="6">
        <f>IF(B140&amp;""="","",IFERROR(INDEX('العقود'!$B$6:$B$205,MATCH(B140&amp;"",'العقود'!$A$6:$A$205,0))&amp;"",""))</f>
        <v/>
      </c>
      <c r="G140" s="6">
        <f>IF(B140&amp;""="","",IF(COUNTIF('العقود'!$A$6:$A$205,B140&amp;"")=0,"مورد غير موجود",""))</f>
        <v/>
      </c>
    </row>
    <row r="141">
      <c r="A141" s="13" t="n"/>
      <c r="B141" s="5" t="n"/>
      <c r="C141" s="17" t="n"/>
      <c r="D141" s="5" t="n"/>
      <c r="E141" s="5" t="n"/>
      <c r="F141" s="6">
        <f>IF(B141&amp;""="","",IFERROR(INDEX('العقود'!$B$6:$B$205,MATCH(B141&amp;"",'العقود'!$A$6:$A$205,0))&amp;"",""))</f>
        <v/>
      </c>
      <c r="G141" s="6">
        <f>IF(B141&amp;""="","",IF(COUNTIF('العقود'!$A$6:$A$205,B141&amp;"")=0,"مورد غير موجود",""))</f>
        <v/>
      </c>
    </row>
    <row r="142">
      <c r="A142" s="13" t="n"/>
      <c r="B142" s="5" t="n"/>
      <c r="C142" s="17" t="n"/>
      <c r="D142" s="5" t="n"/>
      <c r="E142" s="5" t="n"/>
      <c r="F142" s="6">
        <f>IF(B142&amp;""="","",IFERROR(INDEX('العقود'!$B$6:$B$205,MATCH(B142&amp;"",'العقود'!$A$6:$A$205,0))&amp;"",""))</f>
        <v/>
      </c>
      <c r="G142" s="6">
        <f>IF(B142&amp;""="","",IF(COUNTIF('العقود'!$A$6:$A$205,B142&amp;"")=0,"مورد غير موجود",""))</f>
        <v/>
      </c>
    </row>
    <row r="143">
      <c r="A143" s="13" t="n"/>
      <c r="B143" s="5" t="n"/>
      <c r="C143" s="17" t="n"/>
      <c r="D143" s="5" t="n"/>
      <c r="E143" s="5" t="n"/>
      <c r="F143" s="6">
        <f>IF(B143&amp;""="","",IFERROR(INDEX('العقود'!$B$6:$B$205,MATCH(B143&amp;"",'العقود'!$A$6:$A$205,0))&amp;"",""))</f>
        <v/>
      </c>
      <c r="G143" s="6">
        <f>IF(B143&amp;""="","",IF(COUNTIF('العقود'!$A$6:$A$205,B143&amp;"")=0,"مورد غير موجود",""))</f>
        <v/>
      </c>
    </row>
    <row r="144">
      <c r="A144" s="13" t="n"/>
      <c r="B144" s="5" t="n"/>
      <c r="C144" s="17" t="n"/>
      <c r="D144" s="5" t="n"/>
      <c r="E144" s="5" t="n"/>
      <c r="F144" s="6">
        <f>IF(B144&amp;""="","",IFERROR(INDEX('العقود'!$B$6:$B$205,MATCH(B144&amp;"",'العقود'!$A$6:$A$205,0))&amp;"",""))</f>
        <v/>
      </c>
      <c r="G144" s="6">
        <f>IF(B144&amp;""="","",IF(COUNTIF('العقود'!$A$6:$A$205,B144&amp;"")=0,"مورد غير موجود",""))</f>
        <v/>
      </c>
    </row>
    <row r="145">
      <c r="A145" s="13" t="n"/>
      <c r="B145" s="5" t="n"/>
      <c r="C145" s="17" t="n"/>
      <c r="D145" s="5" t="n"/>
      <c r="E145" s="5" t="n"/>
      <c r="F145" s="6">
        <f>IF(B145&amp;""="","",IFERROR(INDEX('العقود'!$B$6:$B$205,MATCH(B145&amp;"",'العقود'!$A$6:$A$205,0))&amp;"",""))</f>
        <v/>
      </c>
      <c r="G145" s="6">
        <f>IF(B145&amp;""="","",IF(COUNTIF('العقود'!$A$6:$A$205,B145&amp;"")=0,"مورد غير موجود",""))</f>
        <v/>
      </c>
    </row>
    <row r="146">
      <c r="A146" s="13" t="n"/>
      <c r="B146" s="5" t="n"/>
      <c r="C146" s="17" t="n"/>
      <c r="D146" s="5" t="n"/>
      <c r="E146" s="5" t="n"/>
      <c r="F146" s="6">
        <f>IF(B146&amp;""="","",IFERROR(INDEX('العقود'!$B$6:$B$205,MATCH(B146&amp;"",'العقود'!$A$6:$A$205,0))&amp;"",""))</f>
        <v/>
      </c>
      <c r="G146" s="6">
        <f>IF(B146&amp;""="","",IF(COUNTIF('العقود'!$A$6:$A$205,B146&amp;"")=0,"مورد غير موجود",""))</f>
        <v/>
      </c>
    </row>
    <row r="147">
      <c r="A147" s="13" t="n"/>
      <c r="B147" s="5" t="n"/>
      <c r="C147" s="17" t="n"/>
      <c r="D147" s="5" t="n"/>
      <c r="E147" s="5" t="n"/>
      <c r="F147" s="6">
        <f>IF(B147&amp;""="","",IFERROR(INDEX('العقود'!$B$6:$B$205,MATCH(B147&amp;"",'العقود'!$A$6:$A$205,0))&amp;"",""))</f>
        <v/>
      </c>
      <c r="G147" s="6">
        <f>IF(B147&amp;""="","",IF(COUNTIF('العقود'!$A$6:$A$205,B147&amp;"")=0,"مورد غير موجود",""))</f>
        <v/>
      </c>
    </row>
    <row r="148">
      <c r="A148" s="13" t="n"/>
      <c r="B148" s="5" t="n"/>
      <c r="C148" s="17" t="n"/>
      <c r="D148" s="5" t="n"/>
      <c r="E148" s="5" t="n"/>
      <c r="F148" s="6">
        <f>IF(B148&amp;""="","",IFERROR(INDEX('العقود'!$B$6:$B$205,MATCH(B148&amp;"",'العقود'!$A$6:$A$205,0))&amp;"",""))</f>
        <v/>
      </c>
      <c r="G148" s="6">
        <f>IF(B148&amp;""="","",IF(COUNTIF('العقود'!$A$6:$A$205,B148&amp;"")=0,"مورد غير موجود",""))</f>
        <v/>
      </c>
    </row>
    <row r="149">
      <c r="A149" s="13" t="n"/>
      <c r="B149" s="5" t="n"/>
      <c r="C149" s="17" t="n"/>
      <c r="D149" s="5" t="n"/>
      <c r="E149" s="5" t="n"/>
      <c r="F149" s="6">
        <f>IF(B149&amp;""="","",IFERROR(INDEX('العقود'!$B$6:$B$205,MATCH(B149&amp;"",'العقود'!$A$6:$A$205,0))&amp;"",""))</f>
        <v/>
      </c>
      <c r="G149" s="6">
        <f>IF(B149&amp;""="","",IF(COUNTIF('العقود'!$A$6:$A$205,B149&amp;"")=0,"مورد غير موجود",""))</f>
        <v/>
      </c>
    </row>
    <row r="150">
      <c r="A150" s="13" t="n"/>
      <c r="B150" s="5" t="n"/>
      <c r="C150" s="17" t="n"/>
      <c r="D150" s="5" t="n"/>
      <c r="E150" s="5" t="n"/>
      <c r="F150" s="6">
        <f>IF(B150&amp;""="","",IFERROR(INDEX('العقود'!$B$6:$B$205,MATCH(B150&amp;"",'العقود'!$A$6:$A$205,0))&amp;"",""))</f>
        <v/>
      </c>
      <c r="G150" s="6">
        <f>IF(B150&amp;""="","",IF(COUNTIF('العقود'!$A$6:$A$205,B150&amp;"")=0,"مورد غير موجود",""))</f>
        <v/>
      </c>
    </row>
    <row r="151">
      <c r="A151" s="13" t="n"/>
      <c r="B151" s="5" t="n"/>
      <c r="C151" s="17" t="n"/>
      <c r="D151" s="5" t="n"/>
      <c r="E151" s="5" t="n"/>
      <c r="F151" s="6">
        <f>IF(B151&amp;""="","",IFERROR(INDEX('العقود'!$B$6:$B$205,MATCH(B151&amp;"",'العقود'!$A$6:$A$205,0))&amp;"",""))</f>
        <v/>
      </c>
      <c r="G151" s="6">
        <f>IF(B151&amp;""="","",IF(COUNTIF('العقود'!$A$6:$A$205,B151&amp;"")=0,"مورد غير موجود",""))</f>
        <v/>
      </c>
    </row>
    <row r="152">
      <c r="A152" s="13" t="n"/>
      <c r="B152" s="5" t="n"/>
      <c r="C152" s="17" t="n"/>
      <c r="D152" s="5" t="n"/>
      <c r="E152" s="5" t="n"/>
      <c r="F152" s="6">
        <f>IF(B152&amp;""="","",IFERROR(INDEX('العقود'!$B$6:$B$205,MATCH(B152&amp;"",'العقود'!$A$6:$A$205,0))&amp;"",""))</f>
        <v/>
      </c>
      <c r="G152" s="6">
        <f>IF(B152&amp;""="","",IF(COUNTIF('العقود'!$A$6:$A$205,B152&amp;"")=0,"مورد غير موجود",""))</f>
        <v/>
      </c>
    </row>
    <row r="153">
      <c r="A153" s="13" t="n"/>
      <c r="B153" s="5" t="n"/>
      <c r="C153" s="17" t="n"/>
      <c r="D153" s="5" t="n"/>
      <c r="E153" s="5" t="n"/>
      <c r="F153" s="6">
        <f>IF(B153&amp;""="","",IFERROR(INDEX('العقود'!$B$6:$B$205,MATCH(B153&amp;"",'العقود'!$A$6:$A$205,0))&amp;"",""))</f>
        <v/>
      </c>
      <c r="G153" s="6">
        <f>IF(B153&amp;""="","",IF(COUNTIF('العقود'!$A$6:$A$205,B153&amp;"")=0,"مورد غير موجود",""))</f>
        <v/>
      </c>
    </row>
    <row r="154">
      <c r="A154" s="13" t="n"/>
      <c r="B154" s="5" t="n"/>
      <c r="C154" s="17" t="n"/>
      <c r="D154" s="5" t="n"/>
      <c r="E154" s="5" t="n"/>
      <c r="F154" s="6">
        <f>IF(B154&amp;""="","",IFERROR(INDEX('العقود'!$B$6:$B$205,MATCH(B154&amp;"",'العقود'!$A$6:$A$205,0))&amp;"",""))</f>
        <v/>
      </c>
      <c r="G154" s="6">
        <f>IF(B154&amp;""="","",IF(COUNTIF('العقود'!$A$6:$A$205,B154&amp;"")=0,"مورد غير موجود",""))</f>
        <v/>
      </c>
    </row>
    <row r="155">
      <c r="A155" s="13" t="n"/>
      <c r="B155" s="5" t="n"/>
      <c r="C155" s="17" t="n"/>
      <c r="D155" s="5" t="n"/>
      <c r="E155" s="5" t="n"/>
      <c r="F155" s="6">
        <f>IF(B155&amp;""="","",IFERROR(INDEX('العقود'!$B$6:$B$205,MATCH(B155&amp;"",'العقود'!$A$6:$A$205,0))&amp;"",""))</f>
        <v/>
      </c>
      <c r="G155" s="6">
        <f>IF(B155&amp;""="","",IF(COUNTIF('العقود'!$A$6:$A$205,B155&amp;"")=0,"مورد غير موجود",""))</f>
        <v/>
      </c>
    </row>
    <row r="156">
      <c r="A156" s="13" t="n"/>
      <c r="B156" s="5" t="n"/>
      <c r="C156" s="17" t="n"/>
      <c r="D156" s="5" t="n"/>
      <c r="E156" s="5" t="n"/>
      <c r="F156" s="6">
        <f>IF(B156&amp;""="","",IFERROR(INDEX('العقود'!$B$6:$B$205,MATCH(B156&amp;"",'العقود'!$A$6:$A$205,0))&amp;"",""))</f>
        <v/>
      </c>
      <c r="G156" s="6">
        <f>IF(B156&amp;""="","",IF(COUNTIF('العقود'!$A$6:$A$205,B156&amp;"")=0,"مورد غير موجود",""))</f>
        <v/>
      </c>
    </row>
    <row r="157">
      <c r="A157" s="13" t="n"/>
      <c r="B157" s="5" t="n"/>
      <c r="C157" s="17" t="n"/>
      <c r="D157" s="5" t="n"/>
      <c r="E157" s="5" t="n"/>
      <c r="F157" s="6">
        <f>IF(B157&amp;""="","",IFERROR(INDEX('العقود'!$B$6:$B$205,MATCH(B157&amp;"",'العقود'!$A$6:$A$205,0))&amp;"",""))</f>
        <v/>
      </c>
      <c r="G157" s="6">
        <f>IF(B157&amp;""="","",IF(COUNTIF('العقود'!$A$6:$A$205,B157&amp;"")=0,"مورد غير موجود",""))</f>
        <v/>
      </c>
    </row>
    <row r="158">
      <c r="A158" s="13" t="n"/>
      <c r="B158" s="5" t="n"/>
      <c r="C158" s="17" t="n"/>
      <c r="D158" s="5" t="n"/>
      <c r="E158" s="5" t="n"/>
      <c r="F158" s="6">
        <f>IF(B158&amp;""="","",IFERROR(INDEX('العقود'!$B$6:$B$205,MATCH(B158&amp;"",'العقود'!$A$6:$A$205,0))&amp;"",""))</f>
        <v/>
      </c>
      <c r="G158" s="6">
        <f>IF(B158&amp;""="","",IF(COUNTIF('العقود'!$A$6:$A$205,B158&amp;"")=0,"مورد غير موجود",""))</f>
        <v/>
      </c>
    </row>
    <row r="159">
      <c r="A159" s="13" t="n"/>
      <c r="B159" s="5" t="n"/>
      <c r="C159" s="17" t="n"/>
      <c r="D159" s="5" t="n"/>
      <c r="E159" s="5" t="n"/>
      <c r="F159" s="6">
        <f>IF(B159&amp;""="","",IFERROR(INDEX('العقود'!$B$6:$B$205,MATCH(B159&amp;"",'العقود'!$A$6:$A$205,0))&amp;"",""))</f>
        <v/>
      </c>
      <c r="G159" s="6">
        <f>IF(B159&amp;""="","",IF(COUNTIF('العقود'!$A$6:$A$205,B159&amp;"")=0,"مورد غير موجود",""))</f>
        <v/>
      </c>
    </row>
    <row r="160">
      <c r="A160" s="13" t="n"/>
      <c r="B160" s="5" t="n"/>
      <c r="C160" s="17" t="n"/>
      <c r="D160" s="5" t="n"/>
      <c r="E160" s="5" t="n"/>
      <c r="F160" s="6">
        <f>IF(B160&amp;""="","",IFERROR(INDEX('العقود'!$B$6:$B$205,MATCH(B160&amp;"",'العقود'!$A$6:$A$205,0))&amp;"",""))</f>
        <v/>
      </c>
      <c r="G160" s="6">
        <f>IF(B160&amp;""="","",IF(COUNTIF('العقود'!$A$6:$A$205,B160&amp;"")=0,"مورد غير موجود",""))</f>
        <v/>
      </c>
    </row>
    <row r="161">
      <c r="A161" s="13" t="n"/>
      <c r="B161" s="5" t="n"/>
      <c r="C161" s="17" t="n"/>
      <c r="D161" s="5" t="n"/>
      <c r="E161" s="5" t="n"/>
      <c r="F161" s="6">
        <f>IF(B161&amp;""="","",IFERROR(INDEX('العقود'!$B$6:$B$205,MATCH(B161&amp;"",'العقود'!$A$6:$A$205,0))&amp;"",""))</f>
        <v/>
      </c>
      <c r="G161" s="6">
        <f>IF(B161&amp;""="","",IF(COUNTIF('العقود'!$A$6:$A$205,B161&amp;"")=0,"مورد غير موجود",""))</f>
        <v/>
      </c>
    </row>
    <row r="162">
      <c r="A162" s="13" t="n"/>
      <c r="B162" s="5" t="n"/>
      <c r="C162" s="17" t="n"/>
      <c r="D162" s="5" t="n"/>
      <c r="E162" s="5" t="n"/>
      <c r="F162" s="6">
        <f>IF(B162&amp;""="","",IFERROR(INDEX('العقود'!$B$6:$B$205,MATCH(B162&amp;"",'العقود'!$A$6:$A$205,0))&amp;"",""))</f>
        <v/>
      </c>
      <c r="G162" s="6">
        <f>IF(B162&amp;""="","",IF(COUNTIF('العقود'!$A$6:$A$205,B162&amp;"")=0,"مورد غير موجود",""))</f>
        <v/>
      </c>
    </row>
    <row r="163">
      <c r="A163" s="13" t="n"/>
      <c r="B163" s="5" t="n"/>
      <c r="C163" s="17" t="n"/>
      <c r="D163" s="5" t="n"/>
      <c r="E163" s="5" t="n"/>
      <c r="F163" s="6">
        <f>IF(B163&amp;""="","",IFERROR(INDEX('العقود'!$B$6:$B$205,MATCH(B163&amp;"",'العقود'!$A$6:$A$205,0))&amp;"",""))</f>
        <v/>
      </c>
      <c r="G163" s="6">
        <f>IF(B163&amp;""="","",IF(COUNTIF('العقود'!$A$6:$A$205,B163&amp;"")=0,"مورد غير موجود",""))</f>
        <v/>
      </c>
    </row>
    <row r="164">
      <c r="A164" s="13" t="n"/>
      <c r="B164" s="5" t="n"/>
      <c r="C164" s="17" t="n"/>
      <c r="D164" s="5" t="n"/>
      <c r="E164" s="5" t="n"/>
      <c r="F164" s="6">
        <f>IF(B164&amp;""="","",IFERROR(INDEX('العقود'!$B$6:$B$205,MATCH(B164&amp;"",'العقود'!$A$6:$A$205,0))&amp;"",""))</f>
        <v/>
      </c>
      <c r="G164" s="6">
        <f>IF(B164&amp;""="","",IF(COUNTIF('العقود'!$A$6:$A$205,B164&amp;"")=0,"مورد غير موجود",""))</f>
        <v/>
      </c>
    </row>
    <row r="165">
      <c r="A165" s="13" t="n"/>
      <c r="B165" s="5" t="n"/>
      <c r="C165" s="17" t="n"/>
      <c r="D165" s="5" t="n"/>
      <c r="E165" s="5" t="n"/>
      <c r="F165" s="6">
        <f>IF(B165&amp;""="","",IFERROR(INDEX('العقود'!$B$6:$B$205,MATCH(B165&amp;"",'العقود'!$A$6:$A$205,0))&amp;"",""))</f>
        <v/>
      </c>
      <c r="G165" s="6">
        <f>IF(B165&amp;""="","",IF(COUNTIF('العقود'!$A$6:$A$205,B165&amp;"")=0,"مورد غير موجود",""))</f>
        <v/>
      </c>
    </row>
    <row r="166">
      <c r="A166" s="13" t="n"/>
      <c r="B166" s="5" t="n"/>
      <c r="C166" s="17" t="n"/>
      <c r="D166" s="5" t="n"/>
      <c r="E166" s="5" t="n"/>
      <c r="F166" s="6">
        <f>IF(B166&amp;""="","",IFERROR(INDEX('العقود'!$B$6:$B$205,MATCH(B166&amp;"",'العقود'!$A$6:$A$205,0))&amp;"",""))</f>
        <v/>
      </c>
      <c r="G166" s="6">
        <f>IF(B166&amp;""="","",IF(COUNTIF('العقود'!$A$6:$A$205,B166&amp;"")=0,"مورد غير موجود",""))</f>
        <v/>
      </c>
    </row>
    <row r="167">
      <c r="A167" s="13" t="n"/>
      <c r="B167" s="5" t="n"/>
      <c r="C167" s="17" t="n"/>
      <c r="D167" s="5" t="n"/>
      <c r="E167" s="5" t="n"/>
      <c r="F167" s="6">
        <f>IF(B167&amp;""="","",IFERROR(INDEX('العقود'!$B$6:$B$205,MATCH(B167&amp;"",'العقود'!$A$6:$A$205,0))&amp;"",""))</f>
        <v/>
      </c>
      <c r="G167" s="6">
        <f>IF(B167&amp;""="","",IF(COUNTIF('العقود'!$A$6:$A$205,B167&amp;"")=0,"مورد غير موجود",""))</f>
        <v/>
      </c>
    </row>
    <row r="168">
      <c r="A168" s="13" t="n"/>
      <c r="B168" s="5" t="n"/>
      <c r="C168" s="17" t="n"/>
      <c r="D168" s="5" t="n"/>
      <c r="E168" s="5" t="n"/>
      <c r="F168" s="6">
        <f>IF(B168&amp;""="","",IFERROR(INDEX('العقود'!$B$6:$B$205,MATCH(B168&amp;"",'العقود'!$A$6:$A$205,0))&amp;"",""))</f>
        <v/>
      </c>
      <c r="G168" s="6">
        <f>IF(B168&amp;""="","",IF(COUNTIF('العقود'!$A$6:$A$205,B168&amp;"")=0,"مورد غير موجود",""))</f>
        <v/>
      </c>
    </row>
    <row r="169">
      <c r="A169" s="13" t="n"/>
      <c r="B169" s="5" t="n"/>
      <c r="C169" s="17" t="n"/>
      <c r="D169" s="5" t="n"/>
      <c r="E169" s="5" t="n"/>
      <c r="F169" s="6">
        <f>IF(B169&amp;""="","",IFERROR(INDEX('العقود'!$B$6:$B$205,MATCH(B169&amp;"",'العقود'!$A$6:$A$205,0))&amp;"",""))</f>
        <v/>
      </c>
      <c r="G169" s="6">
        <f>IF(B169&amp;""="","",IF(COUNTIF('العقود'!$A$6:$A$205,B169&amp;"")=0,"مورد غير موجود",""))</f>
        <v/>
      </c>
    </row>
    <row r="170">
      <c r="A170" s="13" t="n"/>
      <c r="B170" s="5" t="n"/>
      <c r="C170" s="17" t="n"/>
      <c r="D170" s="5" t="n"/>
      <c r="E170" s="5" t="n"/>
      <c r="F170" s="6">
        <f>IF(B170&amp;""="","",IFERROR(INDEX('العقود'!$B$6:$B$205,MATCH(B170&amp;"",'العقود'!$A$6:$A$205,0))&amp;"",""))</f>
        <v/>
      </c>
      <c r="G170" s="6">
        <f>IF(B170&amp;""="","",IF(COUNTIF('العقود'!$A$6:$A$205,B170&amp;"")=0,"مورد غير موجود",""))</f>
        <v/>
      </c>
    </row>
    <row r="171">
      <c r="A171" s="13" t="n"/>
      <c r="B171" s="5" t="n"/>
      <c r="C171" s="17" t="n"/>
      <c r="D171" s="5" t="n"/>
      <c r="E171" s="5" t="n"/>
      <c r="F171" s="6">
        <f>IF(B171&amp;""="","",IFERROR(INDEX('العقود'!$B$6:$B$205,MATCH(B171&amp;"",'العقود'!$A$6:$A$205,0))&amp;"",""))</f>
        <v/>
      </c>
      <c r="G171" s="6">
        <f>IF(B171&amp;""="","",IF(COUNTIF('العقود'!$A$6:$A$205,B171&amp;"")=0,"مورد غير موجود",""))</f>
        <v/>
      </c>
    </row>
    <row r="172">
      <c r="A172" s="13" t="n"/>
      <c r="B172" s="5" t="n"/>
      <c r="C172" s="17" t="n"/>
      <c r="D172" s="5" t="n"/>
      <c r="E172" s="5" t="n"/>
      <c r="F172" s="6">
        <f>IF(B172&amp;""="","",IFERROR(INDEX('العقود'!$B$6:$B$205,MATCH(B172&amp;"",'العقود'!$A$6:$A$205,0))&amp;"",""))</f>
        <v/>
      </c>
      <c r="G172" s="6">
        <f>IF(B172&amp;""="","",IF(COUNTIF('العقود'!$A$6:$A$205,B172&amp;"")=0,"مورد غير موجود",""))</f>
        <v/>
      </c>
    </row>
    <row r="173">
      <c r="A173" s="13" t="n"/>
      <c r="B173" s="5" t="n"/>
      <c r="C173" s="17" t="n"/>
      <c r="D173" s="5" t="n"/>
      <c r="E173" s="5" t="n"/>
      <c r="F173" s="6">
        <f>IF(B173&amp;""="","",IFERROR(INDEX('العقود'!$B$6:$B$205,MATCH(B173&amp;"",'العقود'!$A$6:$A$205,0))&amp;"",""))</f>
        <v/>
      </c>
      <c r="G173" s="6">
        <f>IF(B173&amp;""="","",IF(COUNTIF('العقود'!$A$6:$A$205,B173&amp;"")=0,"مورد غير موجود",""))</f>
        <v/>
      </c>
    </row>
    <row r="174">
      <c r="A174" s="13" t="n"/>
      <c r="B174" s="5" t="n"/>
      <c r="C174" s="17" t="n"/>
      <c r="D174" s="5" t="n"/>
      <c r="E174" s="5" t="n"/>
      <c r="F174" s="6">
        <f>IF(B174&amp;""="","",IFERROR(INDEX('العقود'!$B$6:$B$205,MATCH(B174&amp;"",'العقود'!$A$6:$A$205,0))&amp;"",""))</f>
        <v/>
      </c>
      <c r="G174" s="6">
        <f>IF(B174&amp;""="","",IF(COUNTIF('العقود'!$A$6:$A$205,B174&amp;"")=0,"مورد غير موجود",""))</f>
        <v/>
      </c>
    </row>
    <row r="175">
      <c r="A175" s="13" t="n"/>
      <c r="B175" s="5" t="n"/>
      <c r="C175" s="17" t="n"/>
      <c r="D175" s="5" t="n"/>
      <c r="E175" s="5" t="n"/>
      <c r="F175" s="6">
        <f>IF(B175&amp;""="","",IFERROR(INDEX('العقود'!$B$6:$B$205,MATCH(B175&amp;"",'العقود'!$A$6:$A$205,0))&amp;"",""))</f>
        <v/>
      </c>
      <c r="G175" s="6">
        <f>IF(B175&amp;""="","",IF(COUNTIF('العقود'!$A$6:$A$205,B175&amp;"")=0,"مورد غير موجود",""))</f>
        <v/>
      </c>
    </row>
    <row r="176">
      <c r="A176" s="13" t="n"/>
      <c r="B176" s="5" t="n"/>
      <c r="C176" s="17" t="n"/>
      <c r="D176" s="5" t="n"/>
      <c r="E176" s="5" t="n"/>
      <c r="F176" s="6">
        <f>IF(B176&amp;""="","",IFERROR(INDEX('العقود'!$B$6:$B$205,MATCH(B176&amp;"",'العقود'!$A$6:$A$205,0))&amp;"",""))</f>
        <v/>
      </c>
      <c r="G176" s="6">
        <f>IF(B176&amp;""="","",IF(COUNTIF('العقود'!$A$6:$A$205,B176&amp;"")=0,"مورد غير موجود",""))</f>
        <v/>
      </c>
    </row>
    <row r="177">
      <c r="A177" s="13" t="n"/>
      <c r="B177" s="5" t="n"/>
      <c r="C177" s="17" t="n"/>
      <c r="D177" s="5" t="n"/>
      <c r="E177" s="5" t="n"/>
      <c r="F177" s="6">
        <f>IF(B177&amp;""="","",IFERROR(INDEX('العقود'!$B$6:$B$205,MATCH(B177&amp;"",'العقود'!$A$6:$A$205,0))&amp;"",""))</f>
        <v/>
      </c>
      <c r="G177" s="6">
        <f>IF(B177&amp;""="","",IF(COUNTIF('العقود'!$A$6:$A$205,B177&amp;"")=0,"مورد غير موجود",""))</f>
        <v/>
      </c>
    </row>
    <row r="178">
      <c r="A178" s="13" t="n"/>
      <c r="B178" s="5" t="n"/>
      <c r="C178" s="17" t="n"/>
      <c r="D178" s="5" t="n"/>
      <c r="E178" s="5" t="n"/>
      <c r="F178" s="6">
        <f>IF(B178&amp;""="","",IFERROR(INDEX('العقود'!$B$6:$B$205,MATCH(B178&amp;"",'العقود'!$A$6:$A$205,0))&amp;"",""))</f>
        <v/>
      </c>
      <c r="G178" s="6">
        <f>IF(B178&amp;""="","",IF(COUNTIF('العقود'!$A$6:$A$205,B178&amp;"")=0,"مورد غير موجود",""))</f>
        <v/>
      </c>
    </row>
    <row r="179">
      <c r="A179" s="13" t="n"/>
      <c r="B179" s="5" t="n"/>
      <c r="C179" s="17" t="n"/>
      <c r="D179" s="5" t="n"/>
      <c r="E179" s="5" t="n"/>
      <c r="F179" s="6">
        <f>IF(B179&amp;""="","",IFERROR(INDEX('العقود'!$B$6:$B$205,MATCH(B179&amp;"",'العقود'!$A$6:$A$205,0))&amp;"",""))</f>
        <v/>
      </c>
      <c r="G179" s="6">
        <f>IF(B179&amp;""="","",IF(COUNTIF('العقود'!$A$6:$A$205,B179&amp;"")=0,"مورد غير موجود",""))</f>
        <v/>
      </c>
    </row>
    <row r="180">
      <c r="A180" s="13" t="n"/>
      <c r="B180" s="5" t="n"/>
      <c r="C180" s="17" t="n"/>
      <c r="D180" s="5" t="n"/>
      <c r="E180" s="5" t="n"/>
      <c r="F180" s="6">
        <f>IF(B180&amp;""="","",IFERROR(INDEX('العقود'!$B$6:$B$205,MATCH(B180&amp;"",'العقود'!$A$6:$A$205,0))&amp;"",""))</f>
        <v/>
      </c>
      <c r="G180" s="6">
        <f>IF(B180&amp;""="","",IF(COUNTIF('العقود'!$A$6:$A$205,B180&amp;"")=0,"مورد غير موجود",""))</f>
        <v/>
      </c>
    </row>
    <row r="181">
      <c r="A181" s="13" t="n"/>
      <c r="B181" s="5" t="n"/>
      <c r="C181" s="17" t="n"/>
      <c r="D181" s="5" t="n"/>
      <c r="E181" s="5" t="n"/>
      <c r="F181" s="6">
        <f>IF(B181&amp;""="","",IFERROR(INDEX('العقود'!$B$6:$B$205,MATCH(B181&amp;"",'العقود'!$A$6:$A$205,0))&amp;"",""))</f>
        <v/>
      </c>
      <c r="G181" s="6">
        <f>IF(B181&amp;""="","",IF(COUNTIF('العقود'!$A$6:$A$205,B181&amp;"")=0,"مورد غير موجود",""))</f>
        <v/>
      </c>
    </row>
    <row r="182">
      <c r="A182" s="13" t="n"/>
      <c r="B182" s="5" t="n"/>
      <c r="C182" s="17" t="n"/>
      <c r="D182" s="5" t="n"/>
      <c r="E182" s="5" t="n"/>
      <c r="F182" s="6">
        <f>IF(B182&amp;""="","",IFERROR(INDEX('العقود'!$B$6:$B$205,MATCH(B182&amp;"",'العقود'!$A$6:$A$205,0))&amp;"",""))</f>
        <v/>
      </c>
      <c r="G182" s="6">
        <f>IF(B182&amp;""="","",IF(COUNTIF('العقود'!$A$6:$A$205,B182&amp;"")=0,"مورد غير موجود",""))</f>
        <v/>
      </c>
    </row>
    <row r="183">
      <c r="A183" s="13" t="n"/>
      <c r="B183" s="5" t="n"/>
      <c r="C183" s="17" t="n"/>
      <c r="D183" s="5" t="n"/>
      <c r="E183" s="5" t="n"/>
      <c r="F183" s="6">
        <f>IF(B183&amp;""="","",IFERROR(INDEX('العقود'!$B$6:$B$205,MATCH(B183&amp;"",'العقود'!$A$6:$A$205,0))&amp;"",""))</f>
        <v/>
      </c>
      <c r="G183" s="6">
        <f>IF(B183&amp;""="","",IF(COUNTIF('العقود'!$A$6:$A$205,B183&amp;"")=0,"مورد غير موجود",""))</f>
        <v/>
      </c>
    </row>
    <row r="184">
      <c r="A184" s="13" t="n"/>
      <c r="B184" s="5" t="n"/>
      <c r="C184" s="17" t="n"/>
      <c r="D184" s="5" t="n"/>
      <c r="E184" s="5" t="n"/>
      <c r="F184" s="6">
        <f>IF(B184&amp;""="","",IFERROR(INDEX('العقود'!$B$6:$B$205,MATCH(B184&amp;"",'العقود'!$A$6:$A$205,0))&amp;"",""))</f>
        <v/>
      </c>
      <c r="G184" s="6">
        <f>IF(B184&amp;""="","",IF(COUNTIF('العقود'!$A$6:$A$205,B184&amp;"")=0,"مورد غير موجود",""))</f>
        <v/>
      </c>
    </row>
    <row r="185">
      <c r="A185" s="13" t="n"/>
      <c r="B185" s="5" t="n"/>
      <c r="C185" s="17" t="n"/>
      <c r="D185" s="5" t="n"/>
      <c r="E185" s="5" t="n"/>
      <c r="F185" s="6">
        <f>IF(B185&amp;""="","",IFERROR(INDEX('العقود'!$B$6:$B$205,MATCH(B185&amp;"",'العقود'!$A$6:$A$205,0))&amp;"",""))</f>
        <v/>
      </c>
      <c r="G185" s="6">
        <f>IF(B185&amp;""="","",IF(COUNTIF('العقود'!$A$6:$A$205,B185&amp;"")=0,"مورد غير موجود",""))</f>
        <v/>
      </c>
    </row>
    <row r="186">
      <c r="A186" s="13" t="n"/>
      <c r="B186" s="5" t="n"/>
      <c r="C186" s="17" t="n"/>
      <c r="D186" s="5" t="n"/>
      <c r="E186" s="5" t="n"/>
      <c r="F186" s="6">
        <f>IF(B186&amp;""="","",IFERROR(INDEX('العقود'!$B$6:$B$205,MATCH(B186&amp;"",'العقود'!$A$6:$A$205,0))&amp;"",""))</f>
        <v/>
      </c>
      <c r="G186" s="6">
        <f>IF(B186&amp;""="","",IF(COUNTIF('العقود'!$A$6:$A$205,B186&amp;"")=0,"مورد غير موجود",""))</f>
        <v/>
      </c>
    </row>
    <row r="187">
      <c r="A187" s="13" t="n"/>
      <c r="B187" s="5" t="n"/>
      <c r="C187" s="17" t="n"/>
      <c r="D187" s="5" t="n"/>
      <c r="E187" s="5" t="n"/>
      <c r="F187" s="6">
        <f>IF(B187&amp;""="","",IFERROR(INDEX('العقود'!$B$6:$B$205,MATCH(B187&amp;"",'العقود'!$A$6:$A$205,0))&amp;"",""))</f>
        <v/>
      </c>
      <c r="G187" s="6">
        <f>IF(B187&amp;""="","",IF(COUNTIF('العقود'!$A$6:$A$205,B187&amp;"")=0,"مورد غير موجود",""))</f>
        <v/>
      </c>
    </row>
    <row r="188">
      <c r="A188" s="13" t="n"/>
      <c r="B188" s="5" t="n"/>
      <c r="C188" s="17" t="n"/>
      <c r="D188" s="5" t="n"/>
      <c r="E188" s="5" t="n"/>
      <c r="F188" s="6">
        <f>IF(B188&amp;""="","",IFERROR(INDEX('العقود'!$B$6:$B$205,MATCH(B188&amp;"",'العقود'!$A$6:$A$205,0))&amp;"",""))</f>
        <v/>
      </c>
      <c r="G188" s="6">
        <f>IF(B188&amp;""="","",IF(COUNTIF('العقود'!$A$6:$A$205,B188&amp;"")=0,"مورد غير موجود",""))</f>
        <v/>
      </c>
    </row>
    <row r="189">
      <c r="A189" s="13" t="n"/>
      <c r="B189" s="5" t="n"/>
      <c r="C189" s="17" t="n"/>
      <c r="D189" s="5" t="n"/>
      <c r="E189" s="5" t="n"/>
      <c r="F189" s="6">
        <f>IF(B189&amp;""="","",IFERROR(INDEX('العقود'!$B$6:$B$205,MATCH(B189&amp;"",'العقود'!$A$6:$A$205,0))&amp;"",""))</f>
        <v/>
      </c>
      <c r="G189" s="6">
        <f>IF(B189&amp;""="","",IF(COUNTIF('العقود'!$A$6:$A$205,B189&amp;"")=0,"مورد غير موجود",""))</f>
        <v/>
      </c>
    </row>
    <row r="190">
      <c r="A190" s="13" t="n"/>
      <c r="B190" s="5" t="n"/>
      <c r="C190" s="17" t="n"/>
      <c r="D190" s="5" t="n"/>
      <c r="E190" s="5" t="n"/>
      <c r="F190" s="6">
        <f>IF(B190&amp;""="","",IFERROR(INDEX('العقود'!$B$6:$B$205,MATCH(B190&amp;"",'العقود'!$A$6:$A$205,0))&amp;"",""))</f>
        <v/>
      </c>
      <c r="G190" s="6">
        <f>IF(B190&amp;""="","",IF(COUNTIF('العقود'!$A$6:$A$205,B190&amp;"")=0,"مورد غير موجود",""))</f>
        <v/>
      </c>
    </row>
    <row r="191">
      <c r="A191" s="13" t="n"/>
      <c r="B191" s="5" t="n"/>
      <c r="C191" s="17" t="n"/>
      <c r="D191" s="5" t="n"/>
      <c r="E191" s="5" t="n"/>
      <c r="F191" s="6">
        <f>IF(B191&amp;""="","",IFERROR(INDEX('العقود'!$B$6:$B$205,MATCH(B191&amp;"",'العقود'!$A$6:$A$205,0))&amp;"",""))</f>
        <v/>
      </c>
      <c r="G191" s="6">
        <f>IF(B191&amp;""="","",IF(COUNTIF('العقود'!$A$6:$A$205,B191&amp;"")=0,"مورد غير موجود",""))</f>
        <v/>
      </c>
    </row>
    <row r="192">
      <c r="A192" s="13" t="n"/>
      <c r="B192" s="5" t="n"/>
      <c r="C192" s="17" t="n"/>
      <c r="D192" s="5" t="n"/>
      <c r="E192" s="5" t="n"/>
      <c r="F192" s="6">
        <f>IF(B192&amp;""="","",IFERROR(INDEX('العقود'!$B$6:$B$205,MATCH(B192&amp;"",'العقود'!$A$6:$A$205,0))&amp;"",""))</f>
        <v/>
      </c>
      <c r="G192" s="6">
        <f>IF(B192&amp;""="","",IF(COUNTIF('العقود'!$A$6:$A$205,B192&amp;"")=0,"مورد غير موجود",""))</f>
        <v/>
      </c>
    </row>
    <row r="193">
      <c r="A193" s="13" t="n"/>
      <c r="B193" s="5" t="n"/>
      <c r="C193" s="17" t="n"/>
      <c r="D193" s="5" t="n"/>
      <c r="E193" s="5" t="n"/>
      <c r="F193" s="6">
        <f>IF(B193&amp;""="","",IFERROR(INDEX('العقود'!$B$6:$B$205,MATCH(B193&amp;"",'العقود'!$A$6:$A$205,0))&amp;"",""))</f>
        <v/>
      </c>
      <c r="G193" s="6">
        <f>IF(B193&amp;""="","",IF(COUNTIF('العقود'!$A$6:$A$205,B193&amp;"")=0,"مورد غير موجود",""))</f>
        <v/>
      </c>
    </row>
    <row r="194">
      <c r="A194" s="13" t="n"/>
      <c r="B194" s="5" t="n"/>
      <c r="C194" s="17" t="n"/>
      <c r="D194" s="5" t="n"/>
      <c r="E194" s="5" t="n"/>
      <c r="F194" s="6">
        <f>IF(B194&amp;""="","",IFERROR(INDEX('العقود'!$B$6:$B$205,MATCH(B194&amp;"",'العقود'!$A$6:$A$205,0))&amp;"",""))</f>
        <v/>
      </c>
      <c r="G194" s="6">
        <f>IF(B194&amp;""="","",IF(COUNTIF('العقود'!$A$6:$A$205,B194&amp;"")=0,"مورد غير موجود",""))</f>
        <v/>
      </c>
    </row>
    <row r="195">
      <c r="A195" s="13" t="n"/>
      <c r="B195" s="5" t="n"/>
      <c r="C195" s="17" t="n"/>
      <c r="D195" s="5" t="n"/>
      <c r="E195" s="5" t="n"/>
      <c r="F195" s="6">
        <f>IF(B195&amp;""="","",IFERROR(INDEX('العقود'!$B$6:$B$205,MATCH(B195&amp;"",'العقود'!$A$6:$A$205,0))&amp;"",""))</f>
        <v/>
      </c>
      <c r="G195" s="6">
        <f>IF(B195&amp;""="","",IF(COUNTIF('العقود'!$A$6:$A$205,B195&amp;"")=0,"مورد غير موجود",""))</f>
        <v/>
      </c>
    </row>
    <row r="196">
      <c r="A196" s="13" t="n"/>
      <c r="B196" s="5" t="n"/>
      <c r="C196" s="17" t="n"/>
      <c r="D196" s="5" t="n"/>
      <c r="E196" s="5" t="n"/>
      <c r="F196" s="6">
        <f>IF(B196&amp;""="","",IFERROR(INDEX('العقود'!$B$6:$B$205,MATCH(B196&amp;"",'العقود'!$A$6:$A$205,0))&amp;"",""))</f>
        <v/>
      </c>
      <c r="G196" s="6">
        <f>IF(B196&amp;""="","",IF(COUNTIF('العقود'!$A$6:$A$205,B196&amp;"")=0,"مورد غير موجود",""))</f>
        <v/>
      </c>
    </row>
    <row r="197">
      <c r="A197" s="13" t="n"/>
      <c r="B197" s="5" t="n"/>
      <c r="C197" s="17" t="n"/>
      <c r="D197" s="5" t="n"/>
      <c r="E197" s="5" t="n"/>
      <c r="F197" s="6">
        <f>IF(B197&amp;""="","",IFERROR(INDEX('العقود'!$B$6:$B$205,MATCH(B197&amp;"",'العقود'!$A$6:$A$205,0))&amp;"",""))</f>
        <v/>
      </c>
      <c r="G197" s="6">
        <f>IF(B197&amp;""="","",IF(COUNTIF('العقود'!$A$6:$A$205,B197&amp;"")=0,"مورد غير موجود",""))</f>
        <v/>
      </c>
    </row>
    <row r="198">
      <c r="A198" s="13" t="n"/>
      <c r="B198" s="5" t="n"/>
      <c r="C198" s="17" t="n"/>
      <c r="D198" s="5" t="n"/>
      <c r="E198" s="5" t="n"/>
      <c r="F198" s="6">
        <f>IF(B198&amp;""="","",IFERROR(INDEX('العقود'!$B$6:$B$205,MATCH(B198&amp;"",'العقود'!$A$6:$A$205,0))&amp;"",""))</f>
        <v/>
      </c>
      <c r="G198" s="6">
        <f>IF(B198&amp;""="","",IF(COUNTIF('العقود'!$A$6:$A$205,B198&amp;"")=0,"مورد غير موجود",""))</f>
        <v/>
      </c>
    </row>
    <row r="199">
      <c r="A199" s="13" t="n"/>
      <c r="B199" s="5" t="n"/>
      <c r="C199" s="17" t="n"/>
      <c r="D199" s="5" t="n"/>
      <c r="E199" s="5" t="n"/>
      <c r="F199" s="6">
        <f>IF(B199&amp;""="","",IFERROR(INDEX('العقود'!$B$6:$B$205,MATCH(B199&amp;"",'العقود'!$A$6:$A$205,0))&amp;"",""))</f>
        <v/>
      </c>
      <c r="G199" s="6">
        <f>IF(B199&amp;""="","",IF(COUNTIF('العقود'!$A$6:$A$205,B199&amp;"")=0,"مورد غير موجود",""))</f>
        <v/>
      </c>
    </row>
    <row r="200">
      <c r="A200" s="13" t="n"/>
      <c r="B200" s="5" t="n"/>
      <c r="C200" s="17" t="n"/>
      <c r="D200" s="5" t="n"/>
      <c r="E200" s="5" t="n"/>
      <c r="F200" s="6">
        <f>IF(B200&amp;""="","",IFERROR(INDEX('العقود'!$B$6:$B$205,MATCH(B200&amp;"",'العقود'!$A$6:$A$205,0))&amp;"",""))</f>
        <v/>
      </c>
      <c r="G200" s="6">
        <f>IF(B200&amp;""="","",IF(COUNTIF('العقود'!$A$6:$A$205,B200&amp;"")=0,"مورد غير موجود",""))</f>
        <v/>
      </c>
    </row>
    <row r="201">
      <c r="A201" s="13" t="n"/>
      <c r="B201" s="5" t="n"/>
      <c r="C201" s="17" t="n"/>
      <c r="D201" s="5" t="n"/>
      <c r="E201" s="5" t="n"/>
      <c r="F201" s="6">
        <f>IF(B201&amp;""="","",IFERROR(INDEX('العقود'!$B$6:$B$205,MATCH(B201&amp;"",'العقود'!$A$6:$A$205,0))&amp;"",""))</f>
        <v/>
      </c>
      <c r="G201" s="6">
        <f>IF(B201&amp;""="","",IF(COUNTIF('العقود'!$A$6:$A$205,B201&amp;"")=0,"مورد غير موجود",""))</f>
        <v/>
      </c>
    </row>
    <row r="202">
      <c r="A202" s="13" t="n"/>
      <c r="B202" s="5" t="n"/>
      <c r="C202" s="17" t="n"/>
      <c r="D202" s="5" t="n"/>
      <c r="E202" s="5" t="n"/>
      <c r="F202" s="6">
        <f>IF(B202&amp;""="","",IFERROR(INDEX('العقود'!$B$6:$B$205,MATCH(B202&amp;"",'العقود'!$A$6:$A$205,0))&amp;"",""))</f>
        <v/>
      </c>
      <c r="G202" s="6">
        <f>IF(B202&amp;""="","",IF(COUNTIF('العقود'!$A$6:$A$205,B202&amp;"")=0,"مورد غير موجود",""))</f>
        <v/>
      </c>
    </row>
    <row r="203">
      <c r="A203" s="13" t="n"/>
      <c r="B203" s="5" t="n"/>
      <c r="C203" s="17" t="n"/>
      <c r="D203" s="5" t="n"/>
      <c r="E203" s="5" t="n"/>
      <c r="F203" s="6">
        <f>IF(B203&amp;""="","",IFERROR(INDEX('العقود'!$B$6:$B$205,MATCH(B203&amp;"",'العقود'!$A$6:$A$205,0))&amp;"",""))</f>
        <v/>
      </c>
      <c r="G203" s="6">
        <f>IF(B203&amp;""="","",IF(COUNTIF('العقود'!$A$6:$A$205,B203&amp;"")=0,"مورد غير موجود",""))</f>
        <v/>
      </c>
    </row>
    <row r="204">
      <c r="A204" s="13" t="n"/>
      <c r="B204" s="5" t="n"/>
      <c r="C204" s="17" t="n"/>
      <c r="D204" s="5" t="n"/>
      <c r="E204" s="5" t="n"/>
      <c r="F204" s="6">
        <f>IF(B204&amp;""="","",IFERROR(INDEX('العقود'!$B$6:$B$205,MATCH(B204&amp;"",'العقود'!$A$6:$A$205,0))&amp;"",""))</f>
        <v/>
      </c>
      <c r="G204" s="6">
        <f>IF(B204&amp;""="","",IF(COUNTIF('العقود'!$A$6:$A$205,B204&amp;"")=0,"مورد غير موجود",""))</f>
        <v/>
      </c>
    </row>
    <row r="205">
      <c r="A205" s="13" t="n"/>
      <c r="B205" s="5" t="n"/>
      <c r="C205" s="17" t="n"/>
      <c r="D205" s="5" t="n"/>
      <c r="E205" s="5" t="n"/>
      <c r="F205" s="6">
        <f>IF(B205&amp;""="","",IFERROR(INDEX('العقود'!$B$6:$B$205,MATCH(B205&amp;"",'العقود'!$A$6:$A$205,0))&amp;"",""))</f>
        <v/>
      </c>
      <c r="G205" s="6">
        <f>IF(B205&amp;""="","",IF(COUNTIF('العقود'!$A$6:$A$205,B205&amp;"")=0,"مورد غير موجود",""))</f>
        <v/>
      </c>
    </row>
    <row r="206">
      <c r="A206" s="13" t="n"/>
      <c r="B206" s="5" t="n"/>
      <c r="C206" s="17" t="n"/>
      <c r="D206" s="5" t="n"/>
      <c r="E206" s="5" t="n"/>
      <c r="F206" s="6">
        <f>IF(B206&amp;""="","",IFERROR(INDEX('العقود'!$B$6:$B$205,MATCH(B206&amp;"",'العقود'!$A$6:$A$205,0))&amp;"",""))</f>
        <v/>
      </c>
      <c r="G206" s="6">
        <f>IF(B206&amp;""="","",IF(COUNTIF('العقود'!$A$6:$A$205,B206&amp;"")=0,"مورد غير موجود",""))</f>
        <v/>
      </c>
    </row>
    <row r="207">
      <c r="A207" s="13" t="n"/>
      <c r="B207" s="5" t="n"/>
      <c r="C207" s="17" t="n"/>
      <c r="D207" s="5" t="n"/>
      <c r="E207" s="5" t="n"/>
      <c r="F207" s="6">
        <f>IF(B207&amp;""="","",IFERROR(INDEX('العقود'!$B$6:$B$205,MATCH(B207&amp;"",'العقود'!$A$6:$A$205,0))&amp;"",""))</f>
        <v/>
      </c>
      <c r="G207" s="6">
        <f>IF(B207&amp;""="","",IF(COUNTIF('العقود'!$A$6:$A$205,B207&amp;"")=0,"مورد غير موجود",""))</f>
        <v/>
      </c>
    </row>
    <row r="208">
      <c r="A208" s="13" t="n"/>
      <c r="B208" s="5" t="n"/>
      <c r="C208" s="17" t="n"/>
      <c r="D208" s="5" t="n"/>
      <c r="E208" s="5" t="n"/>
      <c r="F208" s="6">
        <f>IF(B208&amp;""="","",IFERROR(INDEX('العقود'!$B$6:$B$205,MATCH(B208&amp;"",'العقود'!$A$6:$A$205,0))&amp;"",""))</f>
        <v/>
      </c>
      <c r="G208" s="6">
        <f>IF(B208&amp;""="","",IF(COUNTIF('العقود'!$A$6:$A$205,B208&amp;"")=0,"مورد غير موجود",""))</f>
        <v/>
      </c>
    </row>
    <row r="209">
      <c r="A209" s="13" t="n"/>
      <c r="B209" s="5" t="n"/>
      <c r="C209" s="17" t="n"/>
      <c r="D209" s="5" t="n"/>
      <c r="E209" s="5" t="n"/>
      <c r="F209" s="6">
        <f>IF(B209&amp;""="","",IFERROR(INDEX('العقود'!$B$6:$B$205,MATCH(B209&amp;"",'العقود'!$A$6:$A$205,0))&amp;"",""))</f>
        <v/>
      </c>
      <c r="G209" s="6">
        <f>IF(B209&amp;""="","",IF(COUNTIF('العقود'!$A$6:$A$205,B209&amp;"")=0,"مورد غير موجود",""))</f>
        <v/>
      </c>
    </row>
    <row r="210">
      <c r="A210" s="13" t="n"/>
      <c r="B210" s="5" t="n"/>
      <c r="C210" s="17" t="n"/>
      <c r="D210" s="5" t="n"/>
      <c r="E210" s="5" t="n"/>
      <c r="F210" s="6">
        <f>IF(B210&amp;""="","",IFERROR(INDEX('العقود'!$B$6:$B$205,MATCH(B210&amp;"",'العقود'!$A$6:$A$205,0))&amp;"",""))</f>
        <v/>
      </c>
      <c r="G210" s="6">
        <f>IF(B210&amp;""="","",IF(COUNTIF('العقود'!$A$6:$A$205,B210&amp;"")=0,"مورد غير موجود",""))</f>
        <v/>
      </c>
    </row>
    <row r="211">
      <c r="A211" s="13" t="n"/>
      <c r="B211" s="5" t="n"/>
      <c r="C211" s="17" t="n"/>
      <c r="D211" s="5" t="n"/>
      <c r="E211" s="5" t="n"/>
      <c r="F211" s="6">
        <f>IF(B211&amp;""="","",IFERROR(INDEX('العقود'!$B$6:$B$205,MATCH(B211&amp;"",'العقود'!$A$6:$A$205,0))&amp;"",""))</f>
        <v/>
      </c>
      <c r="G211" s="6">
        <f>IF(B211&amp;""="","",IF(COUNTIF('العقود'!$A$6:$A$205,B211&amp;"")=0,"مورد غير موجود",""))</f>
        <v/>
      </c>
    </row>
    <row r="212">
      <c r="A212" s="13" t="n"/>
      <c r="B212" s="5" t="n"/>
      <c r="C212" s="17" t="n"/>
      <c r="D212" s="5" t="n"/>
      <c r="E212" s="5" t="n"/>
      <c r="F212" s="6">
        <f>IF(B212&amp;""="","",IFERROR(INDEX('العقود'!$B$6:$B$205,MATCH(B212&amp;"",'العقود'!$A$6:$A$205,0))&amp;"",""))</f>
        <v/>
      </c>
      <c r="G212" s="6">
        <f>IF(B212&amp;""="","",IF(COUNTIF('العقود'!$A$6:$A$205,B212&amp;"")=0,"مورد غير موجود",""))</f>
        <v/>
      </c>
    </row>
    <row r="213">
      <c r="A213" s="13" t="n"/>
      <c r="B213" s="5" t="n"/>
      <c r="C213" s="17" t="n"/>
      <c r="D213" s="5" t="n"/>
      <c r="E213" s="5" t="n"/>
      <c r="F213" s="6">
        <f>IF(B213&amp;""="","",IFERROR(INDEX('العقود'!$B$6:$B$205,MATCH(B213&amp;"",'العقود'!$A$6:$A$205,0))&amp;"",""))</f>
        <v/>
      </c>
      <c r="G213" s="6">
        <f>IF(B213&amp;""="","",IF(COUNTIF('العقود'!$A$6:$A$205,B213&amp;"")=0,"مورد غير موجود",""))</f>
        <v/>
      </c>
    </row>
    <row r="214">
      <c r="A214" s="13" t="n"/>
      <c r="B214" s="5" t="n"/>
      <c r="C214" s="17" t="n"/>
      <c r="D214" s="5" t="n"/>
      <c r="E214" s="5" t="n"/>
      <c r="F214" s="6">
        <f>IF(B214&amp;""="","",IFERROR(INDEX('العقود'!$B$6:$B$205,MATCH(B214&amp;"",'العقود'!$A$6:$A$205,0))&amp;"",""))</f>
        <v/>
      </c>
      <c r="G214" s="6">
        <f>IF(B214&amp;""="","",IF(COUNTIF('العقود'!$A$6:$A$205,B214&amp;"")=0,"مورد غير موجود",""))</f>
        <v/>
      </c>
    </row>
    <row r="215">
      <c r="A215" s="13" t="n"/>
      <c r="B215" s="5" t="n"/>
      <c r="C215" s="17" t="n"/>
      <c r="D215" s="5" t="n"/>
      <c r="E215" s="5" t="n"/>
      <c r="F215" s="6">
        <f>IF(B215&amp;""="","",IFERROR(INDEX('العقود'!$B$6:$B$205,MATCH(B215&amp;"",'العقود'!$A$6:$A$205,0))&amp;"",""))</f>
        <v/>
      </c>
      <c r="G215" s="6">
        <f>IF(B215&amp;""="","",IF(COUNTIF('العقود'!$A$6:$A$205,B215&amp;"")=0,"مورد غير موجود",""))</f>
        <v/>
      </c>
    </row>
    <row r="216">
      <c r="A216" s="13" t="n"/>
      <c r="B216" s="5" t="n"/>
      <c r="C216" s="17" t="n"/>
      <c r="D216" s="5" t="n"/>
      <c r="E216" s="5" t="n"/>
      <c r="F216" s="6">
        <f>IF(B216&amp;""="","",IFERROR(INDEX('العقود'!$B$6:$B$205,MATCH(B216&amp;"",'العقود'!$A$6:$A$205,0))&amp;"",""))</f>
        <v/>
      </c>
      <c r="G216" s="6">
        <f>IF(B216&amp;""="","",IF(COUNTIF('العقود'!$A$6:$A$205,B216&amp;"")=0,"مورد غير موجود",""))</f>
        <v/>
      </c>
    </row>
    <row r="217">
      <c r="A217" s="13" t="n"/>
      <c r="B217" s="5" t="n"/>
      <c r="C217" s="17" t="n"/>
      <c r="D217" s="5" t="n"/>
      <c r="E217" s="5" t="n"/>
      <c r="F217" s="6">
        <f>IF(B217&amp;""="","",IFERROR(INDEX('العقود'!$B$6:$B$205,MATCH(B217&amp;"",'العقود'!$A$6:$A$205,0))&amp;"",""))</f>
        <v/>
      </c>
      <c r="G217" s="6">
        <f>IF(B217&amp;""="","",IF(COUNTIF('العقود'!$A$6:$A$205,B217&amp;"")=0,"مورد غير موجود",""))</f>
        <v/>
      </c>
    </row>
    <row r="218">
      <c r="A218" s="13" t="n"/>
      <c r="B218" s="5" t="n"/>
      <c r="C218" s="17" t="n"/>
      <c r="D218" s="5" t="n"/>
      <c r="E218" s="5" t="n"/>
      <c r="F218" s="6">
        <f>IF(B218&amp;""="","",IFERROR(INDEX('العقود'!$B$6:$B$205,MATCH(B218&amp;"",'العقود'!$A$6:$A$205,0))&amp;"",""))</f>
        <v/>
      </c>
      <c r="G218" s="6">
        <f>IF(B218&amp;""="","",IF(COUNTIF('العقود'!$A$6:$A$205,B218&amp;"")=0,"مورد غير موجود",""))</f>
        <v/>
      </c>
    </row>
    <row r="219">
      <c r="A219" s="13" t="n"/>
      <c r="B219" s="5" t="n"/>
      <c r="C219" s="17" t="n"/>
      <c r="D219" s="5" t="n"/>
      <c r="E219" s="5" t="n"/>
      <c r="F219" s="6">
        <f>IF(B219&amp;""="","",IFERROR(INDEX('العقود'!$B$6:$B$205,MATCH(B219&amp;"",'العقود'!$A$6:$A$205,0))&amp;"",""))</f>
        <v/>
      </c>
      <c r="G219" s="6">
        <f>IF(B219&amp;""="","",IF(COUNTIF('العقود'!$A$6:$A$205,B219&amp;"")=0,"مورد غير موجود",""))</f>
        <v/>
      </c>
    </row>
    <row r="220">
      <c r="A220" s="13" t="n"/>
      <c r="B220" s="5" t="n"/>
      <c r="C220" s="17" t="n"/>
      <c r="D220" s="5" t="n"/>
      <c r="E220" s="5" t="n"/>
      <c r="F220" s="6">
        <f>IF(B220&amp;""="","",IFERROR(INDEX('العقود'!$B$6:$B$205,MATCH(B220&amp;"",'العقود'!$A$6:$A$205,0))&amp;"",""))</f>
        <v/>
      </c>
      <c r="G220" s="6">
        <f>IF(B220&amp;""="","",IF(COUNTIF('العقود'!$A$6:$A$205,B220&amp;"")=0,"مورد غير موجود",""))</f>
        <v/>
      </c>
    </row>
    <row r="221">
      <c r="A221" s="13" t="n"/>
      <c r="B221" s="5" t="n"/>
      <c r="C221" s="17" t="n"/>
      <c r="D221" s="5" t="n"/>
      <c r="E221" s="5" t="n"/>
      <c r="F221" s="6">
        <f>IF(B221&amp;""="","",IFERROR(INDEX('العقود'!$B$6:$B$205,MATCH(B221&amp;"",'العقود'!$A$6:$A$205,0))&amp;"",""))</f>
        <v/>
      </c>
      <c r="G221" s="6">
        <f>IF(B221&amp;""="","",IF(COUNTIF('العقود'!$A$6:$A$205,B221&amp;"")=0,"مورد غير موجود",""))</f>
        <v/>
      </c>
    </row>
    <row r="222">
      <c r="A222" s="13" t="n"/>
      <c r="B222" s="5" t="n"/>
      <c r="C222" s="17" t="n"/>
      <c r="D222" s="5" t="n"/>
      <c r="E222" s="5" t="n"/>
      <c r="F222" s="6">
        <f>IF(B222&amp;""="","",IFERROR(INDEX('العقود'!$B$6:$B$205,MATCH(B222&amp;"",'العقود'!$A$6:$A$205,0))&amp;"",""))</f>
        <v/>
      </c>
      <c r="G222" s="6">
        <f>IF(B222&amp;""="","",IF(COUNTIF('العقود'!$A$6:$A$205,B222&amp;"")=0,"مورد غير موجود",""))</f>
        <v/>
      </c>
    </row>
    <row r="223">
      <c r="A223" s="13" t="n"/>
      <c r="B223" s="5" t="n"/>
      <c r="C223" s="17" t="n"/>
      <c r="D223" s="5" t="n"/>
      <c r="E223" s="5" t="n"/>
      <c r="F223" s="6">
        <f>IF(B223&amp;""="","",IFERROR(INDEX('العقود'!$B$6:$B$205,MATCH(B223&amp;"",'العقود'!$A$6:$A$205,0))&amp;"",""))</f>
        <v/>
      </c>
      <c r="G223" s="6">
        <f>IF(B223&amp;""="","",IF(COUNTIF('العقود'!$A$6:$A$205,B223&amp;"")=0,"مورد غير موجود",""))</f>
        <v/>
      </c>
    </row>
    <row r="224">
      <c r="A224" s="13" t="n"/>
      <c r="B224" s="5" t="n"/>
      <c r="C224" s="17" t="n"/>
      <c r="D224" s="5" t="n"/>
      <c r="E224" s="5" t="n"/>
      <c r="F224" s="6">
        <f>IF(B224&amp;""="","",IFERROR(INDEX('العقود'!$B$6:$B$205,MATCH(B224&amp;"",'العقود'!$A$6:$A$205,0))&amp;"",""))</f>
        <v/>
      </c>
      <c r="G224" s="6">
        <f>IF(B224&amp;""="","",IF(COUNTIF('العقود'!$A$6:$A$205,B224&amp;"")=0,"مورد غير موجود",""))</f>
        <v/>
      </c>
    </row>
    <row r="225">
      <c r="A225" s="13" t="n"/>
      <c r="B225" s="5" t="n"/>
      <c r="C225" s="17" t="n"/>
      <c r="D225" s="5" t="n"/>
      <c r="E225" s="5" t="n"/>
      <c r="F225" s="6">
        <f>IF(B225&amp;""="","",IFERROR(INDEX('العقود'!$B$6:$B$205,MATCH(B225&amp;"",'العقود'!$A$6:$A$205,0))&amp;"",""))</f>
        <v/>
      </c>
      <c r="G225" s="6">
        <f>IF(B225&amp;""="","",IF(COUNTIF('العقود'!$A$6:$A$205,B225&amp;"")=0,"مورد غير موجود",""))</f>
        <v/>
      </c>
    </row>
    <row r="226">
      <c r="A226" s="13" t="n"/>
      <c r="B226" s="5" t="n"/>
      <c r="C226" s="17" t="n"/>
      <c r="D226" s="5" t="n"/>
      <c r="E226" s="5" t="n"/>
      <c r="F226" s="6">
        <f>IF(B226&amp;""="","",IFERROR(INDEX('العقود'!$B$6:$B$205,MATCH(B226&amp;"",'العقود'!$A$6:$A$205,0))&amp;"",""))</f>
        <v/>
      </c>
      <c r="G226" s="6">
        <f>IF(B226&amp;""="","",IF(COUNTIF('العقود'!$A$6:$A$205,B226&amp;"")=0,"مورد غير موجود",""))</f>
        <v/>
      </c>
    </row>
    <row r="227">
      <c r="A227" s="13" t="n"/>
      <c r="B227" s="5" t="n"/>
      <c r="C227" s="17" t="n"/>
      <c r="D227" s="5" t="n"/>
      <c r="E227" s="5" t="n"/>
      <c r="F227" s="6">
        <f>IF(B227&amp;""="","",IFERROR(INDEX('العقود'!$B$6:$B$205,MATCH(B227&amp;"",'العقود'!$A$6:$A$205,0))&amp;"",""))</f>
        <v/>
      </c>
      <c r="G227" s="6">
        <f>IF(B227&amp;""="","",IF(COUNTIF('العقود'!$A$6:$A$205,B227&amp;"")=0,"مورد غير موجود",""))</f>
        <v/>
      </c>
    </row>
    <row r="228">
      <c r="A228" s="13" t="n"/>
      <c r="B228" s="5" t="n"/>
      <c r="C228" s="17" t="n"/>
      <c r="D228" s="5" t="n"/>
      <c r="E228" s="5" t="n"/>
      <c r="F228" s="6">
        <f>IF(B228&amp;""="","",IFERROR(INDEX('العقود'!$B$6:$B$205,MATCH(B228&amp;"",'العقود'!$A$6:$A$205,0))&amp;"",""))</f>
        <v/>
      </c>
      <c r="G228" s="6">
        <f>IF(B228&amp;""="","",IF(COUNTIF('العقود'!$A$6:$A$205,B228&amp;"")=0,"مورد غير موجود",""))</f>
        <v/>
      </c>
    </row>
    <row r="229">
      <c r="A229" s="13" t="n"/>
      <c r="B229" s="5" t="n"/>
      <c r="C229" s="17" t="n"/>
      <c r="D229" s="5" t="n"/>
      <c r="E229" s="5" t="n"/>
      <c r="F229" s="6">
        <f>IF(B229&amp;""="","",IFERROR(INDEX('العقود'!$B$6:$B$205,MATCH(B229&amp;"",'العقود'!$A$6:$A$205,0))&amp;"",""))</f>
        <v/>
      </c>
      <c r="G229" s="6">
        <f>IF(B229&amp;""="","",IF(COUNTIF('العقود'!$A$6:$A$205,B229&amp;"")=0,"مورد غير موجود",""))</f>
        <v/>
      </c>
    </row>
    <row r="230">
      <c r="A230" s="13" t="n"/>
      <c r="B230" s="5" t="n"/>
      <c r="C230" s="17" t="n"/>
      <c r="D230" s="5" t="n"/>
      <c r="E230" s="5" t="n"/>
      <c r="F230" s="6">
        <f>IF(B230&amp;""="","",IFERROR(INDEX('العقود'!$B$6:$B$205,MATCH(B230&amp;"",'العقود'!$A$6:$A$205,0))&amp;"",""))</f>
        <v/>
      </c>
      <c r="G230" s="6">
        <f>IF(B230&amp;""="","",IF(COUNTIF('العقود'!$A$6:$A$205,B230&amp;"")=0,"مورد غير موجود",""))</f>
        <v/>
      </c>
    </row>
    <row r="231">
      <c r="A231" s="13" t="n"/>
      <c r="B231" s="5" t="n"/>
      <c r="C231" s="17" t="n"/>
      <c r="D231" s="5" t="n"/>
      <c r="E231" s="5" t="n"/>
      <c r="F231" s="6">
        <f>IF(B231&amp;""="","",IFERROR(INDEX('العقود'!$B$6:$B$205,MATCH(B231&amp;"",'العقود'!$A$6:$A$205,0))&amp;"",""))</f>
        <v/>
      </c>
      <c r="G231" s="6">
        <f>IF(B231&amp;""="","",IF(COUNTIF('العقود'!$A$6:$A$205,B231&amp;"")=0,"مورد غير موجود",""))</f>
        <v/>
      </c>
    </row>
    <row r="232">
      <c r="A232" s="13" t="n"/>
      <c r="B232" s="5" t="n"/>
      <c r="C232" s="17" t="n"/>
      <c r="D232" s="5" t="n"/>
      <c r="E232" s="5" t="n"/>
      <c r="F232" s="6">
        <f>IF(B232&amp;""="","",IFERROR(INDEX('العقود'!$B$6:$B$205,MATCH(B232&amp;"",'العقود'!$A$6:$A$205,0))&amp;"",""))</f>
        <v/>
      </c>
      <c r="G232" s="6">
        <f>IF(B232&amp;""="","",IF(COUNTIF('العقود'!$A$6:$A$205,B232&amp;"")=0,"مورد غير موجود",""))</f>
        <v/>
      </c>
    </row>
    <row r="233">
      <c r="A233" s="13" t="n"/>
      <c r="B233" s="5" t="n"/>
      <c r="C233" s="17" t="n"/>
      <c r="D233" s="5" t="n"/>
      <c r="E233" s="5" t="n"/>
      <c r="F233" s="6">
        <f>IF(B233&amp;""="","",IFERROR(INDEX('العقود'!$B$6:$B$205,MATCH(B233&amp;"",'العقود'!$A$6:$A$205,0))&amp;"",""))</f>
        <v/>
      </c>
      <c r="G233" s="6">
        <f>IF(B233&amp;""="","",IF(COUNTIF('العقود'!$A$6:$A$205,B233&amp;"")=0,"مورد غير موجود",""))</f>
        <v/>
      </c>
    </row>
    <row r="234">
      <c r="A234" s="13" t="n"/>
      <c r="B234" s="5" t="n"/>
      <c r="C234" s="17" t="n"/>
      <c r="D234" s="5" t="n"/>
      <c r="E234" s="5" t="n"/>
      <c r="F234" s="6">
        <f>IF(B234&amp;""="","",IFERROR(INDEX('العقود'!$B$6:$B$205,MATCH(B234&amp;"",'العقود'!$A$6:$A$205,0))&amp;"",""))</f>
        <v/>
      </c>
      <c r="G234" s="6">
        <f>IF(B234&amp;""="","",IF(COUNTIF('العقود'!$A$6:$A$205,B234&amp;"")=0,"مورد غير موجود",""))</f>
        <v/>
      </c>
    </row>
    <row r="235">
      <c r="A235" s="13" t="n"/>
      <c r="B235" s="5" t="n"/>
      <c r="C235" s="17" t="n"/>
      <c r="D235" s="5" t="n"/>
      <c r="E235" s="5" t="n"/>
      <c r="F235" s="6">
        <f>IF(B235&amp;""="","",IFERROR(INDEX('العقود'!$B$6:$B$205,MATCH(B235&amp;"",'العقود'!$A$6:$A$205,0))&amp;"",""))</f>
        <v/>
      </c>
      <c r="G235" s="6">
        <f>IF(B235&amp;""="","",IF(COUNTIF('العقود'!$A$6:$A$205,B235&amp;"")=0,"مورد غير موجود",""))</f>
        <v/>
      </c>
    </row>
    <row r="236">
      <c r="A236" s="13" t="n"/>
      <c r="B236" s="5" t="n"/>
      <c r="C236" s="17" t="n"/>
      <c r="D236" s="5" t="n"/>
      <c r="E236" s="5" t="n"/>
      <c r="F236" s="6">
        <f>IF(B236&amp;""="","",IFERROR(INDEX('العقود'!$B$6:$B$205,MATCH(B236&amp;"",'العقود'!$A$6:$A$205,0))&amp;"",""))</f>
        <v/>
      </c>
      <c r="G236" s="6">
        <f>IF(B236&amp;""="","",IF(COUNTIF('العقود'!$A$6:$A$205,B236&amp;"")=0,"مورد غير موجود",""))</f>
        <v/>
      </c>
    </row>
    <row r="237">
      <c r="A237" s="13" t="n"/>
      <c r="B237" s="5" t="n"/>
      <c r="C237" s="17" t="n"/>
      <c r="D237" s="5" t="n"/>
      <c r="E237" s="5" t="n"/>
      <c r="F237" s="6">
        <f>IF(B237&amp;""="","",IFERROR(INDEX('العقود'!$B$6:$B$205,MATCH(B237&amp;"",'العقود'!$A$6:$A$205,0))&amp;"",""))</f>
        <v/>
      </c>
      <c r="G237" s="6">
        <f>IF(B237&amp;""="","",IF(COUNTIF('العقود'!$A$6:$A$205,B237&amp;"")=0,"مورد غير موجود",""))</f>
        <v/>
      </c>
    </row>
    <row r="238">
      <c r="A238" s="13" t="n"/>
      <c r="B238" s="5" t="n"/>
      <c r="C238" s="17" t="n"/>
      <c r="D238" s="5" t="n"/>
      <c r="E238" s="5" t="n"/>
      <c r="F238" s="6">
        <f>IF(B238&amp;""="","",IFERROR(INDEX('العقود'!$B$6:$B$205,MATCH(B238&amp;"",'العقود'!$A$6:$A$205,0))&amp;"",""))</f>
        <v/>
      </c>
      <c r="G238" s="6">
        <f>IF(B238&amp;""="","",IF(COUNTIF('العقود'!$A$6:$A$205,B238&amp;"")=0,"مورد غير موجود",""))</f>
        <v/>
      </c>
    </row>
    <row r="239">
      <c r="A239" s="13" t="n"/>
      <c r="B239" s="5" t="n"/>
      <c r="C239" s="17" t="n"/>
      <c r="D239" s="5" t="n"/>
      <c r="E239" s="5" t="n"/>
      <c r="F239" s="6">
        <f>IF(B239&amp;""="","",IFERROR(INDEX('العقود'!$B$6:$B$205,MATCH(B239&amp;"",'العقود'!$A$6:$A$205,0))&amp;"",""))</f>
        <v/>
      </c>
      <c r="G239" s="6">
        <f>IF(B239&amp;""="","",IF(COUNTIF('العقود'!$A$6:$A$205,B239&amp;"")=0,"مورد غير موجود",""))</f>
        <v/>
      </c>
    </row>
    <row r="240">
      <c r="A240" s="13" t="n"/>
      <c r="B240" s="5" t="n"/>
      <c r="C240" s="17" t="n"/>
      <c r="D240" s="5" t="n"/>
      <c r="E240" s="5" t="n"/>
      <c r="F240" s="6">
        <f>IF(B240&amp;""="","",IFERROR(INDEX('العقود'!$B$6:$B$205,MATCH(B240&amp;"",'العقود'!$A$6:$A$205,0))&amp;"",""))</f>
        <v/>
      </c>
      <c r="G240" s="6">
        <f>IF(B240&amp;""="","",IF(COUNTIF('العقود'!$A$6:$A$205,B240&amp;"")=0,"مورد غير موجود",""))</f>
        <v/>
      </c>
    </row>
    <row r="241">
      <c r="A241" s="13" t="n"/>
      <c r="B241" s="5" t="n"/>
      <c r="C241" s="17" t="n"/>
      <c r="D241" s="5" t="n"/>
      <c r="E241" s="5" t="n"/>
      <c r="F241" s="6">
        <f>IF(B241&amp;""="","",IFERROR(INDEX('العقود'!$B$6:$B$205,MATCH(B241&amp;"",'العقود'!$A$6:$A$205,0))&amp;"",""))</f>
        <v/>
      </c>
      <c r="G241" s="6">
        <f>IF(B241&amp;""="","",IF(COUNTIF('العقود'!$A$6:$A$205,B241&amp;"")=0,"مورد غير موجود",""))</f>
        <v/>
      </c>
    </row>
    <row r="242">
      <c r="A242" s="13" t="n"/>
      <c r="B242" s="5" t="n"/>
      <c r="C242" s="17" t="n"/>
      <c r="D242" s="5" t="n"/>
      <c r="E242" s="5" t="n"/>
      <c r="F242" s="6">
        <f>IF(B242&amp;""="","",IFERROR(INDEX('العقود'!$B$6:$B$205,MATCH(B242&amp;"",'العقود'!$A$6:$A$205,0))&amp;"",""))</f>
        <v/>
      </c>
      <c r="G242" s="6">
        <f>IF(B242&amp;""="","",IF(COUNTIF('العقود'!$A$6:$A$205,B242&amp;"")=0,"مورد غير موجود",""))</f>
        <v/>
      </c>
    </row>
    <row r="243">
      <c r="A243" s="13" t="n"/>
      <c r="B243" s="5" t="n"/>
      <c r="C243" s="17" t="n"/>
      <c r="D243" s="5" t="n"/>
      <c r="E243" s="5" t="n"/>
      <c r="F243" s="6">
        <f>IF(B243&amp;""="","",IFERROR(INDEX('العقود'!$B$6:$B$205,MATCH(B243&amp;"",'العقود'!$A$6:$A$205,0))&amp;"",""))</f>
        <v/>
      </c>
      <c r="G243" s="6">
        <f>IF(B243&amp;""="","",IF(COUNTIF('العقود'!$A$6:$A$205,B243&amp;"")=0,"مورد غير موجود",""))</f>
        <v/>
      </c>
    </row>
    <row r="244">
      <c r="A244" s="13" t="n"/>
      <c r="B244" s="5" t="n"/>
      <c r="C244" s="17" t="n"/>
      <c r="D244" s="5" t="n"/>
      <c r="E244" s="5" t="n"/>
      <c r="F244" s="6">
        <f>IF(B244&amp;""="","",IFERROR(INDEX('العقود'!$B$6:$B$205,MATCH(B244&amp;"",'العقود'!$A$6:$A$205,0))&amp;"",""))</f>
        <v/>
      </c>
      <c r="G244" s="6">
        <f>IF(B244&amp;""="","",IF(COUNTIF('العقود'!$A$6:$A$205,B244&amp;"")=0,"مورد غير موجود",""))</f>
        <v/>
      </c>
    </row>
    <row r="245">
      <c r="A245" s="13" t="n"/>
      <c r="B245" s="5" t="n"/>
      <c r="C245" s="17" t="n"/>
      <c r="D245" s="5" t="n"/>
      <c r="E245" s="5" t="n"/>
      <c r="F245" s="6">
        <f>IF(B245&amp;""="","",IFERROR(INDEX('العقود'!$B$6:$B$205,MATCH(B245&amp;"",'العقود'!$A$6:$A$205,0))&amp;"",""))</f>
        <v/>
      </c>
      <c r="G245" s="6">
        <f>IF(B245&amp;""="","",IF(COUNTIF('العقود'!$A$6:$A$205,B245&amp;"")=0,"مورد غير موجود",""))</f>
        <v/>
      </c>
    </row>
    <row r="246">
      <c r="A246" s="13" t="n"/>
      <c r="B246" s="5" t="n"/>
      <c r="C246" s="17" t="n"/>
      <c r="D246" s="5" t="n"/>
      <c r="E246" s="5" t="n"/>
      <c r="F246" s="6">
        <f>IF(B246&amp;""="","",IFERROR(INDEX('العقود'!$B$6:$B$205,MATCH(B246&amp;"",'العقود'!$A$6:$A$205,0))&amp;"",""))</f>
        <v/>
      </c>
      <c r="G246" s="6">
        <f>IF(B246&amp;""="","",IF(COUNTIF('العقود'!$A$6:$A$205,B246&amp;"")=0,"مورد غير موجود",""))</f>
        <v/>
      </c>
    </row>
    <row r="247">
      <c r="A247" s="13" t="n"/>
      <c r="B247" s="5" t="n"/>
      <c r="C247" s="17" t="n"/>
      <c r="D247" s="5" t="n"/>
      <c r="E247" s="5" t="n"/>
      <c r="F247" s="6">
        <f>IF(B247&amp;""="","",IFERROR(INDEX('العقود'!$B$6:$B$205,MATCH(B247&amp;"",'العقود'!$A$6:$A$205,0))&amp;"",""))</f>
        <v/>
      </c>
      <c r="G247" s="6">
        <f>IF(B247&amp;""="","",IF(COUNTIF('العقود'!$A$6:$A$205,B247&amp;"")=0,"مورد غير موجود",""))</f>
        <v/>
      </c>
    </row>
    <row r="248">
      <c r="A248" s="13" t="n"/>
      <c r="B248" s="5" t="n"/>
      <c r="C248" s="17" t="n"/>
      <c r="D248" s="5" t="n"/>
      <c r="E248" s="5" t="n"/>
      <c r="F248" s="6">
        <f>IF(B248&amp;""="","",IFERROR(INDEX('العقود'!$B$6:$B$205,MATCH(B248&amp;"",'العقود'!$A$6:$A$205,0))&amp;"",""))</f>
        <v/>
      </c>
      <c r="G248" s="6">
        <f>IF(B248&amp;""="","",IF(COUNTIF('العقود'!$A$6:$A$205,B248&amp;"")=0,"مورد غير موجود",""))</f>
        <v/>
      </c>
    </row>
    <row r="249">
      <c r="A249" s="13" t="n"/>
      <c r="B249" s="5" t="n"/>
      <c r="C249" s="17" t="n"/>
      <c r="D249" s="5" t="n"/>
      <c r="E249" s="5" t="n"/>
      <c r="F249" s="6">
        <f>IF(B249&amp;""="","",IFERROR(INDEX('العقود'!$B$6:$B$205,MATCH(B249&amp;"",'العقود'!$A$6:$A$205,0))&amp;"",""))</f>
        <v/>
      </c>
      <c r="G249" s="6">
        <f>IF(B249&amp;""="","",IF(COUNTIF('العقود'!$A$6:$A$205,B249&amp;"")=0,"مورد غير موجود",""))</f>
        <v/>
      </c>
    </row>
    <row r="250">
      <c r="A250" s="13" t="n"/>
      <c r="B250" s="5" t="n"/>
      <c r="C250" s="17" t="n"/>
      <c r="D250" s="5" t="n"/>
      <c r="E250" s="5" t="n"/>
      <c r="F250" s="6">
        <f>IF(B250&amp;""="","",IFERROR(INDEX('العقود'!$B$6:$B$205,MATCH(B250&amp;"",'العقود'!$A$6:$A$205,0))&amp;"",""))</f>
        <v/>
      </c>
      <c r="G250" s="6">
        <f>IF(B250&amp;""="","",IF(COUNTIF('العقود'!$A$6:$A$205,B250&amp;"")=0,"مورد غير موجود",""))</f>
        <v/>
      </c>
    </row>
    <row r="251">
      <c r="A251" s="13" t="n"/>
      <c r="B251" s="5" t="n"/>
      <c r="C251" s="17" t="n"/>
      <c r="D251" s="5" t="n"/>
      <c r="E251" s="5" t="n"/>
      <c r="F251" s="6">
        <f>IF(B251&amp;""="","",IFERROR(INDEX('العقود'!$B$6:$B$205,MATCH(B251&amp;"",'العقود'!$A$6:$A$205,0))&amp;"",""))</f>
        <v/>
      </c>
      <c r="G251" s="6">
        <f>IF(B251&amp;""="","",IF(COUNTIF('العقود'!$A$6:$A$205,B251&amp;"")=0,"مورد غير موجود",""))</f>
        <v/>
      </c>
    </row>
    <row r="252">
      <c r="A252" s="13" t="n"/>
      <c r="B252" s="5" t="n"/>
      <c r="C252" s="17" t="n"/>
      <c r="D252" s="5" t="n"/>
      <c r="E252" s="5" t="n"/>
      <c r="F252" s="6">
        <f>IF(B252&amp;""="","",IFERROR(INDEX('العقود'!$B$6:$B$205,MATCH(B252&amp;"",'العقود'!$A$6:$A$205,0))&amp;"",""))</f>
        <v/>
      </c>
      <c r="G252" s="6">
        <f>IF(B252&amp;""="","",IF(COUNTIF('العقود'!$A$6:$A$205,B252&amp;"")=0,"مورد غير موجود",""))</f>
        <v/>
      </c>
    </row>
    <row r="253">
      <c r="A253" s="13" t="n"/>
      <c r="B253" s="5" t="n"/>
      <c r="C253" s="17" t="n"/>
      <c r="D253" s="5" t="n"/>
      <c r="E253" s="5" t="n"/>
      <c r="F253" s="6">
        <f>IF(B253&amp;""="","",IFERROR(INDEX('العقود'!$B$6:$B$205,MATCH(B253&amp;"",'العقود'!$A$6:$A$205,0))&amp;"",""))</f>
        <v/>
      </c>
      <c r="G253" s="6">
        <f>IF(B253&amp;""="","",IF(COUNTIF('العقود'!$A$6:$A$205,B253&amp;"")=0,"مورد غير موجود",""))</f>
        <v/>
      </c>
    </row>
    <row r="254">
      <c r="A254" s="13" t="n"/>
      <c r="B254" s="5" t="n"/>
      <c r="C254" s="17" t="n"/>
      <c r="D254" s="5" t="n"/>
      <c r="E254" s="5" t="n"/>
      <c r="F254" s="6">
        <f>IF(B254&amp;""="","",IFERROR(INDEX('العقود'!$B$6:$B$205,MATCH(B254&amp;"",'العقود'!$A$6:$A$205,0))&amp;"",""))</f>
        <v/>
      </c>
      <c r="G254" s="6">
        <f>IF(B254&amp;""="","",IF(COUNTIF('العقود'!$A$6:$A$205,B254&amp;"")=0,"مورد غير موجود",""))</f>
        <v/>
      </c>
    </row>
    <row r="255">
      <c r="A255" s="13" t="n"/>
      <c r="B255" s="5" t="n"/>
      <c r="C255" s="17" t="n"/>
      <c r="D255" s="5" t="n"/>
      <c r="E255" s="5" t="n"/>
      <c r="F255" s="6">
        <f>IF(B255&amp;""="","",IFERROR(INDEX('العقود'!$B$6:$B$205,MATCH(B255&amp;"",'العقود'!$A$6:$A$205,0))&amp;"",""))</f>
        <v/>
      </c>
      <c r="G255" s="6">
        <f>IF(B255&amp;""="","",IF(COUNTIF('العقود'!$A$6:$A$205,B255&amp;"")=0,"مورد غير موجود",""))</f>
        <v/>
      </c>
    </row>
    <row r="256">
      <c r="A256" s="13" t="n"/>
      <c r="B256" s="5" t="n"/>
      <c r="C256" s="17" t="n"/>
      <c r="D256" s="5" t="n"/>
      <c r="E256" s="5" t="n"/>
      <c r="F256" s="6">
        <f>IF(B256&amp;""="","",IFERROR(INDEX('العقود'!$B$6:$B$205,MATCH(B256&amp;"",'العقود'!$A$6:$A$205,0))&amp;"",""))</f>
        <v/>
      </c>
      <c r="G256" s="6">
        <f>IF(B256&amp;""="","",IF(COUNTIF('العقود'!$A$6:$A$205,B256&amp;"")=0,"مورد غير موجود",""))</f>
        <v/>
      </c>
    </row>
    <row r="257">
      <c r="A257" s="13" t="n"/>
      <c r="B257" s="5" t="n"/>
      <c r="C257" s="17" t="n"/>
      <c r="D257" s="5" t="n"/>
      <c r="E257" s="5" t="n"/>
      <c r="F257" s="6">
        <f>IF(B257&amp;""="","",IFERROR(INDEX('العقود'!$B$6:$B$205,MATCH(B257&amp;"",'العقود'!$A$6:$A$205,0))&amp;"",""))</f>
        <v/>
      </c>
      <c r="G257" s="6">
        <f>IF(B257&amp;""="","",IF(COUNTIF('العقود'!$A$6:$A$205,B257&amp;"")=0,"مورد غير موجود",""))</f>
        <v/>
      </c>
    </row>
    <row r="258">
      <c r="A258" s="13" t="n"/>
      <c r="B258" s="5" t="n"/>
      <c r="C258" s="17" t="n"/>
      <c r="D258" s="5" t="n"/>
      <c r="E258" s="5" t="n"/>
      <c r="F258" s="6">
        <f>IF(B258&amp;""="","",IFERROR(INDEX('العقود'!$B$6:$B$205,MATCH(B258&amp;"",'العقود'!$A$6:$A$205,0))&amp;"",""))</f>
        <v/>
      </c>
      <c r="G258" s="6">
        <f>IF(B258&amp;""="","",IF(COUNTIF('العقود'!$A$6:$A$205,B258&amp;"")=0,"مورد غير موجود",""))</f>
        <v/>
      </c>
    </row>
    <row r="259">
      <c r="A259" s="13" t="n"/>
      <c r="B259" s="5" t="n"/>
      <c r="C259" s="17" t="n"/>
      <c r="D259" s="5" t="n"/>
      <c r="E259" s="5" t="n"/>
      <c r="F259" s="6">
        <f>IF(B259&amp;""="","",IFERROR(INDEX('العقود'!$B$6:$B$205,MATCH(B259&amp;"",'العقود'!$A$6:$A$205,0))&amp;"",""))</f>
        <v/>
      </c>
      <c r="G259" s="6">
        <f>IF(B259&amp;""="","",IF(COUNTIF('العقود'!$A$6:$A$205,B259&amp;"")=0,"مورد غير موجود",""))</f>
        <v/>
      </c>
    </row>
    <row r="260">
      <c r="A260" s="13" t="n"/>
      <c r="B260" s="5" t="n"/>
      <c r="C260" s="17" t="n"/>
      <c r="D260" s="5" t="n"/>
      <c r="E260" s="5" t="n"/>
      <c r="F260" s="6">
        <f>IF(B260&amp;""="","",IFERROR(INDEX('العقود'!$B$6:$B$205,MATCH(B260&amp;"",'العقود'!$A$6:$A$205,0))&amp;"",""))</f>
        <v/>
      </c>
      <c r="G260" s="6">
        <f>IF(B260&amp;""="","",IF(COUNTIF('العقود'!$A$6:$A$205,B260&amp;"")=0,"مورد غير موجود",""))</f>
        <v/>
      </c>
    </row>
    <row r="261">
      <c r="A261" s="13" t="n"/>
      <c r="B261" s="5" t="n"/>
      <c r="C261" s="17" t="n"/>
      <c r="D261" s="5" t="n"/>
      <c r="E261" s="5" t="n"/>
      <c r="F261" s="6">
        <f>IF(B261&amp;""="","",IFERROR(INDEX('العقود'!$B$6:$B$205,MATCH(B261&amp;"",'العقود'!$A$6:$A$205,0))&amp;"",""))</f>
        <v/>
      </c>
      <c r="G261" s="6">
        <f>IF(B261&amp;""="","",IF(COUNTIF('العقود'!$A$6:$A$205,B261&amp;"")=0,"مورد غير موجود",""))</f>
        <v/>
      </c>
    </row>
    <row r="262">
      <c r="A262" s="13" t="n"/>
      <c r="B262" s="5" t="n"/>
      <c r="C262" s="17" t="n"/>
      <c r="D262" s="5" t="n"/>
      <c r="E262" s="5" t="n"/>
      <c r="F262" s="6">
        <f>IF(B262&amp;""="","",IFERROR(INDEX('العقود'!$B$6:$B$205,MATCH(B262&amp;"",'العقود'!$A$6:$A$205,0))&amp;"",""))</f>
        <v/>
      </c>
      <c r="G262" s="6">
        <f>IF(B262&amp;""="","",IF(COUNTIF('العقود'!$A$6:$A$205,B262&amp;"")=0,"مورد غير موجود",""))</f>
        <v/>
      </c>
    </row>
    <row r="263">
      <c r="A263" s="13" t="n"/>
      <c r="B263" s="5" t="n"/>
      <c r="C263" s="17" t="n"/>
      <c r="D263" s="5" t="n"/>
      <c r="E263" s="5" t="n"/>
      <c r="F263" s="6">
        <f>IF(B263&amp;""="","",IFERROR(INDEX('العقود'!$B$6:$B$205,MATCH(B263&amp;"",'العقود'!$A$6:$A$205,0))&amp;"",""))</f>
        <v/>
      </c>
      <c r="G263" s="6">
        <f>IF(B263&amp;""="","",IF(COUNTIF('العقود'!$A$6:$A$205,B263&amp;"")=0,"مورد غير موجود",""))</f>
        <v/>
      </c>
    </row>
    <row r="264">
      <c r="A264" s="13" t="n"/>
      <c r="B264" s="5" t="n"/>
      <c r="C264" s="17" t="n"/>
      <c r="D264" s="5" t="n"/>
      <c r="E264" s="5" t="n"/>
      <c r="F264" s="6">
        <f>IF(B264&amp;""="","",IFERROR(INDEX('العقود'!$B$6:$B$205,MATCH(B264&amp;"",'العقود'!$A$6:$A$205,0))&amp;"",""))</f>
        <v/>
      </c>
      <c r="G264" s="6">
        <f>IF(B264&amp;""="","",IF(COUNTIF('العقود'!$A$6:$A$205,B264&amp;"")=0,"مورد غير موجود",""))</f>
        <v/>
      </c>
    </row>
    <row r="265">
      <c r="A265" s="13" t="n"/>
      <c r="B265" s="5" t="n"/>
      <c r="C265" s="17" t="n"/>
      <c r="D265" s="5" t="n"/>
      <c r="E265" s="5" t="n"/>
      <c r="F265" s="6">
        <f>IF(B265&amp;""="","",IFERROR(INDEX('العقود'!$B$6:$B$205,MATCH(B265&amp;"",'العقود'!$A$6:$A$205,0))&amp;"",""))</f>
        <v/>
      </c>
      <c r="G265" s="6">
        <f>IF(B265&amp;""="","",IF(COUNTIF('العقود'!$A$6:$A$205,B265&amp;"")=0,"مورد غير موجود",""))</f>
        <v/>
      </c>
    </row>
    <row r="266">
      <c r="A266" s="13" t="n"/>
      <c r="B266" s="5" t="n"/>
      <c r="C266" s="17" t="n"/>
      <c r="D266" s="5" t="n"/>
      <c r="E266" s="5" t="n"/>
      <c r="F266" s="6">
        <f>IF(B266&amp;""="","",IFERROR(INDEX('العقود'!$B$6:$B$205,MATCH(B266&amp;"",'العقود'!$A$6:$A$205,0))&amp;"",""))</f>
        <v/>
      </c>
      <c r="G266" s="6">
        <f>IF(B266&amp;""="","",IF(COUNTIF('العقود'!$A$6:$A$205,B266&amp;"")=0,"مورد غير موجود",""))</f>
        <v/>
      </c>
    </row>
    <row r="267">
      <c r="A267" s="13" t="n"/>
      <c r="B267" s="5" t="n"/>
      <c r="C267" s="17" t="n"/>
      <c r="D267" s="5" t="n"/>
      <c r="E267" s="5" t="n"/>
      <c r="F267" s="6">
        <f>IF(B267&amp;""="","",IFERROR(INDEX('العقود'!$B$6:$B$205,MATCH(B267&amp;"",'العقود'!$A$6:$A$205,0))&amp;"",""))</f>
        <v/>
      </c>
      <c r="G267" s="6">
        <f>IF(B267&amp;""="","",IF(COUNTIF('العقود'!$A$6:$A$205,B267&amp;"")=0,"مورد غير موجود",""))</f>
        <v/>
      </c>
    </row>
    <row r="268">
      <c r="A268" s="13" t="n"/>
      <c r="B268" s="5" t="n"/>
      <c r="C268" s="17" t="n"/>
      <c r="D268" s="5" t="n"/>
      <c r="E268" s="5" t="n"/>
      <c r="F268" s="6">
        <f>IF(B268&amp;""="","",IFERROR(INDEX('العقود'!$B$6:$B$205,MATCH(B268&amp;"",'العقود'!$A$6:$A$205,0))&amp;"",""))</f>
        <v/>
      </c>
      <c r="G268" s="6">
        <f>IF(B268&amp;""="","",IF(COUNTIF('العقود'!$A$6:$A$205,B268&amp;"")=0,"مورد غير موجود",""))</f>
        <v/>
      </c>
    </row>
    <row r="269">
      <c r="A269" s="13" t="n"/>
      <c r="B269" s="5" t="n"/>
      <c r="C269" s="17" t="n"/>
      <c r="D269" s="5" t="n"/>
      <c r="E269" s="5" t="n"/>
      <c r="F269" s="6">
        <f>IF(B269&amp;""="","",IFERROR(INDEX('العقود'!$B$6:$B$205,MATCH(B269&amp;"",'العقود'!$A$6:$A$205,0))&amp;"",""))</f>
        <v/>
      </c>
      <c r="G269" s="6">
        <f>IF(B269&amp;""="","",IF(COUNTIF('العقود'!$A$6:$A$205,B269&amp;"")=0,"مورد غير موجود",""))</f>
        <v/>
      </c>
    </row>
    <row r="270">
      <c r="A270" s="13" t="n"/>
      <c r="B270" s="5" t="n"/>
      <c r="C270" s="17" t="n"/>
      <c r="D270" s="5" t="n"/>
      <c r="E270" s="5" t="n"/>
      <c r="F270" s="6">
        <f>IF(B270&amp;""="","",IFERROR(INDEX('العقود'!$B$6:$B$205,MATCH(B270&amp;"",'العقود'!$A$6:$A$205,0))&amp;"",""))</f>
        <v/>
      </c>
      <c r="G270" s="6">
        <f>IF(B270&amp;""="","",IF(COUNTIF('العقود'!$A$6:$A$205,B270&amp;"")=0,"مورد غير موجود",""))</f>
        <v/>
      </c>
    </row>
    <row r="271">
      <c r="A271" s="13" t="n"/>
      <c r="B271" s="5" t="n"/>
      <c r="C271" s="17" t="n"/>
      <c r="D271" s="5" t="n"/>
      <c r="E271" s="5" t="n"/>
      <c r="F271" s="6">
        <f>IF(B271&amp;""="","",IFERROR(INDEX('العقود'!$B$6:$B$205,MATCH(B271&amp;"",'العقود'!$A$6:$A$205,0))&amp;"",""))</f>
        <v/>
      </c>
      <c r="G271" s="6">
        <f>IF(B271&amp;""="","",IF(COUNTIF('العقود'!$A$6:$A$205,B271&amp;"")=0,"مورد غير موجود",""))</f>
        <v/>
      </c>
    </row>
    <row r="272">
      <c r="A272" s="13" t="n"/>
      <c r="B272" s="5" t="n"/>
      <c r="C272" s="17" t="n"/>
      <c r="D272" s="5" t="n"/>
      <c r="E272" s="5" t="n"/>
      <c r="F272" s="6">
        <f>IF(B272&amp;""="","",IFERROR(INDEX('العقود'!$B$6:$B$205,MATCH(B272&amp;"",'العقود'!$A$6:$A$205,0))&amp;"",""))</f>
        <v/>
      </c>
      <c r="G272" s="6">
        <f>IF(B272&amp;""="","",IF(COUNTIF('العقود'!$A$6:$A$205,B272&amp;"")=0,"مورد غير موجود",""))</f>
        <v/>
      </c>
    </row>
    <row r="273">
      <c r="A273" s="13" t="n"/>
      <c r="B273" s="5" t="n"/>
      <c r="C273" s="17" t="n"/>
      <c r="D273" s="5" t="n"/>
      <c r="E273" s="5" t="n"/>
      <c r="F273" s="6">
        <f>IF(B273&amp;""="","",IFERROR(INDEX('العقود'!$B$6:$B$205,MATCH(B273&amp;"",'العقود'!$A$6:$A$205,0))&amp;"",""))</f>
        <v/>
      </c>
      <c r="G273" s="6">
        <f>IF(B273&amp;""="","",IF(COUNTIF('العقود'!$A$6:$A$205,B273&amp;"")=0,"مورد غير موجود",""))</f>
        <v/>
      </c>
    </row>
    <row r="274">
      <c r="A274" s="13" t="n"/>
      <c r="B274" s="5" t="n"/>
      <c r="C274" s="17" t="n"/>
      <c r="D274" s="5" t="n"/>
      <c r="E274" s="5" t="n"/>
      <c r="F274" s="6">
        <f>IF(B274&amp;""="","",IFERROR(INDEX('العقود'!$B$6:$B$205,MATCH(B274&amp;"",'العقود'!$A$6:$A$205,0))&amp;"",""))</f>
        <v/>
      </c>
      <c r="G274" s="6">
        <f>IF(B274&amp;""="","",IF(COUNTIF('العقود'!$A$6:$A$205,B274&amp;"")=0,"مورد غير موجود",""))</f>
        <v/>
      </c>
    </row>
    <row r="275">
      <c r="A275" s="13" t="n"/>
      <c r="B275" s="5" t="n"/>
      <c r="C275" s="17" t="n"/>
      <c r="D275" s="5" t="n"/>
      <c r="E275" s="5" t="n"/>
      <c r="F275" s="6">
        <f>IF(B275&amp;""="","",IFERROR(INDEX('العقود'!$B$6:$B$205,MATCH(B275&amp;"",'العقود'!$A$6:$A$205,0))&amp;"",""))</f>
        <v/>
      </c>
      <c r="G275" s="6">
        <f>IF(B275&amp;""="","",IF(COUNTIF('العقود'!$A$6:$A$205,B275&amp;"")=0,"مورد غير موجود",""))</f>
        <v/>
      </c>
    </row>
    <row r="276">
      <c r="A276" s="13" t="n"/>
      <c r="B276" s="5" t="n"/>
      <c r="C276" s="17" t="n"/>
      <c r="D276" s="5" t="n"/>
      <c r="E276" s="5" t="n"/>
      <c r="F276" s="6">
        <f>IF(B276&amp;""="","",IFERROR(INDEX('العقود'!$B$6:$B$205,MATCH(B276&amp;"",'العقود'!$A$6:$A$205,0))&amp;"",""))</f>
        <v/>
      </c>
      <c r="G276" s="6">
        <f>IF(B276&amp;""="","",IF(COUNTIF('العقود'!$A$6:$A$205,B276&amp;"")=0,"مورد غير موجود",""))</f>
        <v/>
      </c>
    </row>
    <row r="277">
      <c r="A277" s="13" t="n"/>
      <c r="B277" s="5" t="n"/>
      <c r="C277" s="17" t="n"/>
      <c r="D277" s="5" t="n"/>
      <c r="E277" s="5" t="n"/>
      <c r="F277" s="6">
        <f>IF(B277&amp;""="","",IFERROR(INDEX('العقود'!$B$6:$B$205,MATCH(B277&amp;"",'العقود'!$A$6:$A$205,0))&amp;"",""))</f>
        <v/>
      </c>
      <c r="G277" s="6">
        <f>IF(B277&amp;""="","",IF(COUNTIF('العقود'!$A$6:$A$205,B277&amp;"")=0,"مورد غير موجود",""))</f>
        <v/>
      </c>
    </row>
    <row r="278">
      <c r="A278" s="13" t="n"/>
      <c r="B278" s="5" t="n"/>
      <c r="C278" s="17" t="n"/>
      <c r="D278" s="5" t="n"/>
      <c r="E278" s="5" t="n"/>
      <c r="F278" s="6">
        <f>IF(B278&amp;""="","",IFERROR(INDEX('العقود'!$B$6:$B$205,MATCH(B278&amp;"",'العقود'!$A$6:$A$205,0))&amp;"",""))</f>
        <v/>
      </c>
      <c r="G278" s="6">
        <f>IF(B278&amp;""="","",IF(COUNTIF('العقود'!$A$6:$A$205,B278&amp;"")=0,"مورد غير موجود",""))</f>
        <v/>
      </c>
    </row>
    <row r="279">
      <c r="A279" s="13" t="n"/>
      <c r="B279" s="5" t="n"/>
      <c r="C279" s="17" t="n"/>
      <c r="D279" s="5" t="n"/>
      <c r="E279" s="5" t="n"/>
      <c r="F279" s="6">
        <f>IF(B279&amp;""="","",IFERROR(INDEX('العقود'!$B$6:$B$205,MATCH(B279&amp;"",'العقود'!$A$6:$A$205,0))&amp;"",""))</f>
        <v/>
      </c>
      <c r="G279" s="6">
        <f>IF(B279&amp;""="","",IF(COUNTIF('العقود'!$A$6:$A$205,B279&amp;"")=0,"مورد غير موجود",""))</f>
        <v/>
      </c>
    </row>
    <row r="280">
      <c r="A280" s="13" t="n"/>
      <c r="B280" s="5" t="n"/>
      <c r="C280" s="17" t="n"/>
      <c r="D280" s="5" t="n"/>
      <c r="E280" s="5" t="n"/>
      <c r="F280" s="6">
        <f>IF(B280&amp;""="","",IFERROR(INDEX('العقود'!$B$6:$B$205,MATCH(B280&amp;"",'العقود'!$A$6:$A$205,0))&amp;"",""))</f>
        <v/>
      </c>
      <c r="G280" s="6">
        <f>IF(B280&amp;""="","",IF(COUNTIF('العقود'!$A$6:$A$205,B280&amp;"")=0,"مورد غير موجود",""))</f>
        <v/>
      </c>
    </row>
    <row r="281">
      <c r="A281" s="13" t="n"/>
      <c r="B281" s="5" t="n"/>
      <c r="C281" s="17" t="n"/>
      <c r="D281" s="5" t="n"/>
      <c r="E281" s="5" t="n"/>
      <c r="F281" s="6">
        <f>IF(B281&amp;""="","",IFERROR(INDEX('العقود'!$B$6:$B$205,MATCH(B281&amp;"",'العقود'!$A$6:$A$205,0))&amp;"",""))</f>
        <v/>
      </c>
      <c r="G281" s="6">
        <f>IF(B281&amp;""="","",IF(COUNTIF('العقود'!$A$6:$A$205,B281&amp;"")=0,"مورد غير موجود",""))</f>
        <v/>
      </c>
    </row>
    <row r="282">
      <c r="A282" s="13" t="n"/>
      <c r="B282" s="5" t="n"/>
      <c r="C282" s="17" t="n"/>
      <c r="D282" s="5" t="n"/>
      <c r="E282" s="5" t="n"/>
      <c r="F282" s="6">
        <f>IF(B282&amp;""="","",IFERROR(INDEX('العقود'!$B$6:$B$205,MATCH(B282&amp;"",'العقود'!$A$6:$A$205,0))&amp;"",""))</f>
        <v/>
      </c>
      <c r="G282" s="6">
        <f>IF(B282&amp;""="","",IF(COUNTIF('العقود'!$A$6:$A$205,B282&amp;"")=0,"مورد غير موجود",""))</f>
        <v/>
      </c>
    </row>
    <row r="283">
      <c r="A283" s="13" t="n"/>
      <c r="B283" s="5" t="n"/>
      <c r="C283" s="17" t="n"/>
      <c r="D283" s="5" t="n"/>
      <c r="E283" s="5" t="n"/>
      <c r="F283" s="6">
        <f>IF(B283&amp;""="","",IFERROR(INDEX('العقود'!$B$6:$B$205,MATCH(B283&amp;"",'العقود'!$A$6:$A$205,0))&amp;"",""))</f>
        <v/>
      </c>
      <c r="G283" s="6">
        <f>IF(B283&amp;""="","",IF(COUNTIF('العقود'!$A$6:$A$205,B283&amp;"")=0,"مورد غير موجود",""))</f>
        <v/>
      </c>
    </row>
    <row r="284">
      <c r="A284" s="13" t="n"/>
      <c r="B284" s="5" t="n"/>
      <c r="C284" s="17" t="n"/>
      <c r="D284" s="5" t="n"/>
      <c r="E284" s="5" t="n"/>
      <c r="F284" s="6">
        <f>IF(B284&amp;""="","",IFERROR(INDEX('العقود'!$B$6:$B$205,MATCH(B284&amp;"",'العقود'!$A$6:$A$205,0))&amp;"",""))</f>
        <v/>
      </c>
      <c r="G284" s="6">
        <f>IF(B284&amp;""="","",IF(COUNTIF('العقود'!$A$6:$A$205,B284&amp;"")=0,"مورد غير موجود",""))</f>
        <v/>
      </c>
    </row>
    <row r="285">
      <c r="A285" s="13" t="n"/>
      <c r="B285" s="5" t="n"/>
      <c r="C285" s="17" t="n"/>
      <c r="D285" s="5" t="n"/>
      <c r="E285" s="5" t="n"/>
      <c r="F285" s="6">
        <f>IF(B285&amp;""="","",IFERROR(INDEX('العقود'!$B$6:$B$205,MATCH(B285&amp;"",'العقود'!$A$6:$A$205,0))&amp;"",""))</f>
        <v/>
      </c>
      <c r="G285" s="6">
        <f>IF(B285&amp;""="","",IF(COUNTIF('العقود'!$A$6:$A$205,B285&amp;"")=0,"مورد غير موجود",""))</f>
        <v/>
      </c>
    </row>
    <row r="286">
      <c r="A286" s="13" t="n"/>
      <c r="B286" s="5" t="n"/>
      <c r="C286" s="17" t="n"/>
      <c r="D286" s="5" t="n"/>
      <c r="E286" s="5" t="n"/>
      <c r="F286" s="6">
        <f>IF(B286&amp;""="","",IFERROR(INDEX('العقود'!$B$6:$B$205,MATCH(B286&amp;"",'العقود'!$A$6:$A$205,0))&amp;"",""))</f>
        <v/>
      </c>
      <c r="G286" s="6">
        <f>IF(B286&amp;""="","",IF(COUNTIF('العقود'!$A$6:$A$205,B286&amp;"")=0,"مورد غير موجود",""))</f>
        <v/>
      </c>
    </row>
    <row r="287">
      <c r="A287" s="13" t="n"/>
      <c r="B287" s="5" t="n"/>
      <c r="C287" s="17" t="n"/>
      <c r="D287" s="5" t="n"/>
      <c r="E287" s="5" t="n"/>
      <c r="F287" s="6">
        <f>IF(B287&amp;""="","",IFERROR(INDEX('العقود'!$B$6:$B$205,MATCH(B287&amp;"",'العقود'!$A$6:$A$205,0))&amp;"",""))</f>
        <v/>
      </c>
      <c r="G287" s="6">
        <f>IF(B287&amp;""="","",IF(COUNTIF('العقود'!$A$6:$A$205,B287&amp;"")=0,"مورد غير موجود",""))</f>
        <v/>
      </c>
    </row>
    <row r="288">
      <c r="A288" s="13" t="n"/>
      <c r="B288" s="5" t="n"/>
      <c r="C288" s="17" t="n"/>
      <c r="D288" s="5" t="n"/>
      <c r="E288" s="5" t="n"/>
      <c r="F288" s="6">
        <f>IF(B288&amp;""="","",IFERROR(INDEX('العقود'!$B$6:$B$205,MATCH(B288&amp;"",'العقود'!$A$6:$A$205,0))&amp;"",""))</f>
        <v/>
      </c>
      <c r="G288" s="6">
        <f>IF(B288&amp;""="","",IF(COUNTIF('العقود'!$A$6:$A$205,B288&amp;"")=0,"مورد غير موجود",""))</f>
        <v/>
      </c>
    </row>
    <row r="289">
      <c r="A289" s="13" t="n"/>
      <c r="B289" s="5" t="n"/>
      <c r="C289" s="17" t="n"/>
      <c r="D289" s="5" t="n"/>
      <c r="E289" s="5" t="n"/>
      <c r="F289" s="6">
        <f>IF(B289&amp;""="","",IFERROR(INDEX('العقود'!$B$6:$B$205,MATCH(B289&amp;"",'العقود'!$A$6:$A$205,0))&amp;"",""))</f>
        <v/>
      </c>
      <c r="G289" s="6">
        <f>IF(B289&amp;""="","",IF(COUNTIF('العقود'!$A$6:$A$205,B289&amp;"")=0,"مورد غير موجود",""))</f>
        <v/>
      </c>
    </row>
    <row r="290">
      <c r="A290" s="13" t="n"/>
      <c r="B290" s="5" t="n"/>
      <c r="C290" s="17" t="n"/>
      <c r="D290" s="5" t="n"/>
      <c r="E290" s="5" t="n"/>
      <c r="F290" s="6">
        <f>IF(B290&amp;""="","",IFERROR(INDEX('العقود'!$B$6:$B$205,MATCH(B290&amp;"",'العقود'!$A$6:$A$205,0))&amp;"",""))</f>
        <v/>
      </c>
      <c r="G290" s="6">
        <f>IF(B290&amp;""="","",IF(COUNTIF('العقود'!$A$6:$A$205,B290&amp;"")=0,"مورد غير موجود",""))</f>
        <v/>
      </c>
    </row>
    <row r="291">
      <c r="A291" s="13" t="n"/>
      <c r="B291" s="5" t="n"/>
      <c r="C291" s="17" t="n"/>
      <c r="D291" s="5" t="n"/>
      <c r="E291" s="5" t="n"/>
      <c r="F291" s="6">
        <f>IF(B291&amp;""="","",IFERROR(INDEX('العقود'!$B$6:$B$205,MATCH(B291&amp;"",'العقود'!$A$6:$A$205,0))&amp;"",""))</f>
        <v/>
      </c>
      <c r="G291" s="6">
        <f>IF(B291&amp;""="","",IF(COUNTIF('العقود'!$A$6:$A$205,B291&amp;"")=0,"مورد غير موجود",""))</f>
        <v/>
      </c>
    </row>
    <row r="292">
      <c r="A292" s="13" t="n"/>
      <c r="B292" s="5" t="n"/>
      <c r="C292" s="17" t="n"/>
      <c r="D292" s="5" t="n"/>
      <c r="E292" s="5" t="n"/>
      <c r="F292" s="6">
        <f>IF(B292&amp;""="","",IFERROR(INDEX('العقود'!$B$6:$B$205,MATCH(B292&amp;"",'العقود'!$A$6:$A$205,0))&amp;"",""))</f>
        <v/>
      </c>
      <c r="G292" s="6">
        <f>IF(B292&amp;""="","",IF(COUNTIF('العقود'!$A$6:$A$205,B292&amp;"")=0,"مورد غير موجود",""))</f>
        <v/>
      </c>
    </row>
    <row r="293">
      <c r="A293" s="13" t="n"/>
      <c r="B293" s="5" t="n"/>
      <c r="C293" s="17" t="n"/>
      <c r="D293" s="5" t="n"/>
      <c r="E293" s="5" t="n"/>
      <c r="F293" s="6">
        <f>IF(B293&amp;""="","",IFERROR(INDEX('العقود'!$B$6:$B$205,MATCH(B293&amp;"",'العقود'!$A$6:$A$205,0))&amp;"",""))</f>
        <v/>
      </c>
      <c r="G293" s="6">
        <f>IF(B293&amp;""="","",IF(COUNTIF('العقود'!$A$6:$A$205,B293&amp;"")=0,"مورد غير موجود",""))</f>
        <v/>
      </c>
    </row>
    <row r="294">
      <c r="A294" s="13" t="n"/>
      <c r="B294" s="5" t="n"/>
      <c r="C294" s="17" t="n"/>
      <c r="D294" s="5" t="n"/>
      <c r="E294" s="5" t="n"/>
      <c r="F294" s="6">
        <f>IF(B294&amp;""="","",IFERROR(INDEX('العقود'!$B$6:$B$205,MATCH(B294&amp;"",'العقود'!$A$6:$A$205,0))&amp;"",""))</f>
        <v/>
      </c>
      <c r="G294" s="6">
        <f>IF(B294&amp;""="","",IF(COUNTIF('العقود'!$A$6:$A$205,B294&amp;"")=0,"مورد غير موجود",""))</f>
        <v/>
      </c>
    </row>
    <row r="295">
      <c r="A295" s="13" t="n"/>
      <c r="B295" s="5" t="n"/>
      <c r="C295" s="17" t="n"/>
      <c r="D295" s="5" t="n"/>
      <c r="E295" s="5" t="n"/>
      <c r="F295" s="6">
        <f>IF(B295&amp;""="","",IFERROR(INDEX('العقود'!$B$6:$B$205,MATCH(B295&amp;"",'العقود'!$A$6:$A$205,0))&amp;"",""))</f>
        <v/>
      </c>
      <c r="G295" s="6">
        <f>IF(B295&amp;""="","",IF(COUNTIF('العقود'!$A$6:$A$205,B295&amp;"")=0,"مورد غير موجود",""))</f>
        <v/>
      </c>
    </row>
    <row r="296">
      <c r="A296" s="13" t="n"/>
      <c r="B296" s="5" t="n"/>
      <c r="C296" s="17" t="n"/>
      <c r="D296" s="5" t="n"/>
      <c r="E296" s="5" t="n"/>
      <c r="F296" s="6">
        <f>IF(B296&amp;""="","",IFERROR(INDEX('العقود'!$B$6:$B$205,MATCH(B296&amp;"",'العقود'!$A$6:$A$205,0))&amp;"",""))</f>
        <v/>
      </c>
      <c r="G296" s="6">
        <f>IF(B296&amp;""="","",IF(COUNTIF('العقود'!$A$6:$A$205,B296&amp;"")=0,"مورد غير موجود",""))</f>
        <v/>
      </c>
    </row>
    <row r="297">
      <c r="A297" s="13" t="n"/>
      <c r="B297" s="5" t="n"/>
      <c r="C297" s="17" t="n"/>
      <c r="D297" s="5" t="n"/>
      <c r="E297" s="5" t="n"/>
      <c r="F297" s="6">
        <f>IF(B297&amp;""="","",IFERROR(INDEX('العقود'!$B$6:$B$205,MATCH(B297&amp;"",'العقود'!$A$6:$A$205,0))&amp;"",""))</f>
        <v/>
      </c>
      <c r="G297" s="6">
        <f>IF(B297&amp;""="","",IF(COUNTIF('العقود'!$A$6:$A$205,B297&amp;"")=0,"مورد غير موجود",""))</f>
        <v/>
      </c>
    </row>
    <row r="298">
      <c r="A298" s="13" t="n"/>
      <c r="B298" s="5" t="n"/>
      <c r="C298" s="17" t="n"/>
      <c r="D298" s="5" t="n"/>
      <c r="E298" s="5" t="n"/>
      <c r="F298" s="6">
        <f>IF(B298&amp;""="","",IFERROR(INDEX('العقود'!$B$6:$B$205,MATCH(B298&amp;"",'العقود'!$A$6:$A$205,0))&amp;"",""))</f>
        <v/>
      </c>
      <c r="G298" s="6">
        <f>IF(B298&amp;""="","",IF(COUNTIF('العقود'!$A$6:$A$205,B298&amp;"")=0,"مورد غير موجود",""))</f>
        <v/>
      </c>
    </row>
    <row r="299">
      <c r="A299" s="13" t="n"/>
      <c r="B299" s="5" t="n"/>
      <c r="C299" s="17" t="n"/>
      <c r="D299" s="5" t="n"/>
      <c r="E299" s="5" t="n"/>
      <c r="F299" s="6">
        <f>IF(B299&amp;""="","",IFERROR(INDEX('العقود'!$B$6:$B$205,MATCH(B299&amp;"",'العقود'!$A$6:$A$205,0))&amp;"",""))</f>
        <v/>
      </c>
      <c r="G299" s="6">
        <f>IF(B299&amp;""="","",IF(COUNTIF('العقود'!$A$6:$A$205,B299&amp;"")=0,"مورد غير موجود",""))</f>
        <v/>
      </c>
    </row>
    <row r="300">
      <c r="A300" s="13" t="n"/>
      <c r="B300" s="5" t="n"/>
      <c r="C300" s="17" t="n"/>
      <c r="D300" s="5" t="n"/>
      <c r="E300" s="5" t="n"/>
      <c r="F300" s="6">
        <f>IF(B300&amp;""="","",IFERROR(INDEX('العقود'!$B$6:$B$205,MATCH(B300&amp;"",'العقود'!$A$6:$A$205,0))&amp;"",""))</f>
        <v/>
      </c>
      <c r="G300" s="6">
        <f>IF(B300&amp;""="","",IF(COUNTIF('العقود'!$A$6:$A$205,B300&amp;"")=0,"مورد غير موجود",""))</f>
        <v/>
      </c>
    </row>
    <row r="301">
      <c r="A301" s="13" t="n"/>
      <c r="B301" s="5" t="n"/>
      <c r="C301" s="17" t="n"/>
      <c r="D301" s="5" t="n"/>
      <c r="E301" s="5" t="n"/>
      <c r="F301" s="6">
        <f>IF(B301&amp;""="","",IFERROR(INDEX('العقود'!$B$6:$B$205,MATCH(B301&amp;"",'العقود'!$A$6:$A$205,0))&amp;"",""))</f>
        <v/>
      </c>
      <c r="G301" s="6">
        <f>IF(B301&amp;""="","",IF(COUNTIF('العقود'!$A$6:$A$205,B301&amp;"")=0,"مورد غير موجود",""))</f>
        <v/>
      </c>
    </row>
    <row r="302">
      <c r="A302" s="13" t="n"/>
      <c r="B302" s="5" t="n"/>
      <c r="C302" s="17" t="n"/>
      <c r="D302" s="5" t="n"/>
      <c r="E302" s="5" t="n"/>
      <c r="F302" s="6">
        <f>IF(B302&amp;""="","",IFERROR(INDEX('العقود'!$B$6:$B$205,MATCH(B302&amp;"",'العقود'!$A$6:$A$205,0))&amp;"",""))</f>
        <v/>
      </c>
      <c r="G302" s="6">
        <f>IF(B302&amp;""="","",IF(COUNTIF('العقود'!$A$6:$A$205,B302&amp;"")=0,"مورد غير موجود",""))</f>
        <v/>
      </c>
    </row>
    <row r="303">
      <c r="A303" s="13" t="n"/>
      <c r="B303" s="5" t="n"/>
      <c r="C303" s="17" t="n"/>
      <c r="D303" s="5" t="n"/>
      <c r="E303" s="5" t="n"/>
      <c r="F303" s="6">
        <f>IF(B303&amp;""="","",IFERROR(INDEX('العقود'!$B$6:$B$205,MATCH(B303&amp;"",'العقود'!$A$6:$A$205,0))&amp;"",""))</f>
        <v/>
      </c>
      <c r="G303" s="6">
        <f>IF(B303&amp;""="","",IF(COUNTIF('العقود'!$A$6:$A$205,B303&amp;"")=0,"مورد غير موجود",""))</f>
        <v/>
      </c>
    </row>
    <row r="304">
      <c r="A304" s="13" t="n"/>
      <c r="B304" s="5" t="n"/>
      <c r="C304" s="17" t="n"/>
      <c r="D304" s="5" t="n"/>
      <c r="E304" s="5" t="n"/>
      <c r="F304" s="6">
        <f>IF(B304&amp;""="","",IFERROR(INDEX('العقود'!$B$6:$B$205,MATCH(B304&amp;"",'العقود'!$A$6:$A$205,0))&amp;"",""))</f>
        <v/>
      </c>
      <c r="G304" s="6">
        <f>IF(B304&amp;""="","",IF(COUNTIF('العقود'!$A$6:$A$205,B304&amp;"")=0,"مورد غير موجود",""))</f>
        <v/>
      </c>
    </row>
    <row r="305">
      <c r="A305" s="13" t="n"/>
      <c r="B305" s="5" t="n"/>
      <c r="C305" s="17" t="n"/>
      <c r="D305" s="5" t="n"/>
      <c r="E305" s="5" t="n"/>
      <c r="F305" s="6">
        <f>IF(B305&amp;""="","",IFERROR(INDEX('العقود'!$B$6:$B$205,MATCH(B305&amp;"",'العقود'!$A$6:$A$205,0))&amp;"",""))</f>
        <v/>
      </c>
      <c r="G305" s="6">
        <f>IF(B305&amp;""="","",IF(COUNTIF('العقود'!$A$6:$A$205,B305&amp;"")=0,"مورد غير موجود",""))</f>
        <v/>
      </c>
    </row>
    <row r="306">
      <c r="A306" s="13" t="n"/>
      <c r="B306" s="5" t="n"/>
      <c r="C306" s="17" t="n"/>
      <c r="D306" s="5" t="n"/>
      <c r="E306" s="5" t="n"/>
      <c r="F306" s="6">
        <f>IF(B306&amp;""="","",IFERROR(INDEX('العقود'!$B$6:$B$205,MATCH(B306&amp;"",'العقود'!$A$6:$A$205,0))&amp;"",""))</f>
        <v/>
      </c>
      <c r="G306" s="6">
        <f>IF(B306&amp;""="","",IF(COUNTIF('العقود'!$A$6:$A$205,B306&amp;"")=0,"مورد غير موجود",""))</f>
        <v/>
      </c>
    </row>
    <row r="307">
      <c r="A307" s="13" t="n"/>
      <c r="B307" s="5" t="n"/>
      <c r="C307" s="17" t="n"/>
      <c r="D307" s="5" t="n"/>
      <c r="E307" s="5" t="n"/>
      <c r="F307" s="6">
        <f>IF(B307&amp;""="","",IFERROR(INDEX('العقود'!$B$6:$B$205,MATCH(B307&amp;"",'العقود'!$A$6:$A$205,0))&amp;"",""))</f>
        <v/>
      </c>
      <c r="G307" s="6">
        <f>IF(B307&amp;""="","",IF(COUNTIF('العقود'!$A$6:$A$205,B307&amp;"")=0,"مورد غير موجود",""))</f>
        <v/>
      </c>
    </row>
    <row r="308">
      <c r="A308" s="13" t="n"/>
      <c r="B308" s="5" t="n"/>
      <c r="C308" s="17" t="n"/>
      <c r="D308" s="5" t="n"/>
      <c r="E308" s="5" t="n"/>
      <c r="F308" s="6">
        <f>IF(B308&amp;""="","",IFERROR(INDEX('العقود'!$B$6:$B$205,MATCH(B308&amp;"",'العقود'!$A$6:$A$205,0))&amp;"",""))</f>
        <v/>
      </c>
      <c r="G308" s="6">
        <f>IF(B308&amp;""="","",IF(COUNTIF('العقود'!$A$6:$A$205,B308&amp;"")=0,"مورد غير موجود",""))</f>
        <v/>
      </c>
    </row>
    <row r="309">
      <c r="A309" s="13" t="n"/>
      <c r="B309" s="5" t="n"/>
      <c r="C309" s="17" t="n"/>
      <c r="D309" s="5" t="n"/>
      <c r="E309" s="5" t="n"/>
      <c r="F309" s="6">
        <f>IF(B309&amp;""="","",IFERROR(INDEX('العقود'!$B$6:$B$205,MATCH(B309&amp;"",'العقود'!$A$6:$A$205,0))&amp;"",""))</f>
        <v/>
      </c>
      <c r="G309" s="6">
        <f>IF(B309&amp;""="","",IF(COUNTIF('العقود'!$A$6:$A$205,B309&amp;"")=0,"مورد غير موجود",""))</f>
        <v/>
      </c>
    </row>
    <row r="310">
      <c r="A310" s="13" t="n"/>
      <c r="B310" s="5" t="n"/>
      <c r="C310" s="17" t="n"/>
      <c r="D310" s="5" t="n"/>
      <c r="E310" s="5" t="n"/>
      <c r="F310" s="6">
        <f>IF(B310&amp;""="","",IFERROR(INDEX('العقود'!$B$6:$B$205,MATCH(B310&amp;"",'العقود'!$A$6:$A$205,0))&amp;"",""))</f>
        <v/>
      </c>
      <c r="G310" s="6">
        <f>IF(B310&amp;""="","",IF(COUNTIF('العقود'!$A$6:$A$205,B310&amp;"")=0,"مورد غير موجود",""))</f>
        <v/>
      </c>
    </row>
    <row r="311">
      <c r="A311" s="13" t="n"/>
      <c r="B311" s="5" t="n"/>
      <c r="C311" s="17" t="n"/>
      <c r="D311" s="5" t="n"/>
      <c r="E311" s="5" t="n"/>
      <c r="F311" s="6">
        <f>IF(B311&amp;""="","",IFERROR(INDEX('العقود'!$B$6:$B$205,MATCH(B311&amp;"",'العقود'!$A$6:$A$205,0))&amp;"",""))</f>
        <v/>
      </c>
      <c r="G311" s="6">
        <f>IF(B311&amp;""="","",IF(COUNTIF('العقود'!$A$6:$A$205,B311&amp;"")=0,"مورد غير موجود",""))</f>
        <v/>
      </c>
    </row>
    <row r="312">
      <c r="A312" s="13" t="n"/>
      <c r="B312" s="5" t="n"/>
      <c r="C312" s="17" t="n"/>
      <c r="D312" s="5" t="n"/>
      <c r="E312" s="5" t="n"/>
      <c r="F312" s="6">
        <f>IF(B312&amp;""="","",IFERROR(INDEX('العقود'!$B$6:$B$205,MATCH(B312&amp;"",'العقود'!$A$6:$A$205,0))&amp;"",""))</f>
        <v/>
      </c>
      <c r="G312" s="6">
        <f>IF(B312&amp;""="","",IF(COUNTIF('العقود'!$A$6:$A$205,B312&amp;"")=0,"مورد غير موجود",""))</f>
        <v/>
      </c>
    </row>
    <row r="313">
      <c r="A313" s="13" t="n"/>
      <c r="B313" s="5" t="n"/>
      <c r="C313" s="17" t="n"/>
      <c r="D313" s="5" t="n"/>
      <c r="E313" s="5" t="n"/>
      <c r="F313" s="6">
        <f>IF(B313&amp;""="","",IFERROR(INDEX('العقود'!$B$6:$B$205,MATCH(B313&amp;"",'العقود'!$A$6:$A$205,0))&amp;"",""))</f>
        <v/>
      </c>
      <c r="G313" s="6">
        <f>IF(B313&amp;""="","",IF(COUNTIF('العقود'!$A$6:$A$205,B313&amp;"")=0,"مورد غير موجود",""))</f>
        <v/>
      </c>
    </row>
    <row r="314">
      <c r="A314" s="13" t="n"/>
      <c r="B314" s="5" t="n"/>
      <c r="C314" s="17" t="n"/>
      <c r="D314" s="5" t="n"/>
      <c r="E314" s="5" t="n"/>
      <c r="F314" s="6">
        <f>IF(B314&amp;""="","",IFERROR(INDEX('العقود'!$B$6:$B$205,MATCH(B314&amp;"",'العقود'!$A$6:$A$205,0))&amp;"",""))</f>
        <v/>
      </c>
      <c r="G314" s="6">
        <f>IF(B314&amp;""="","",IF(COUNTIF('العقود'!$A$6:$A$205,B314&amp;"")=0,"مورد غير موجود",""))</f>
        <v/>
      </c>
    </row>
    <row r="315">
      <c r="A315" s="13" t="n"/>
      <c r="B315" s="5" t="n"/>
      <c r="C315" s="17" t="n"/>
      <c r="D315" s="5" t="n"/>
      <c r="E315" s="5" t="n"/>
      <c r="F315" s="6">
        <f>IF(B315&amp;""="","",IFERROR(INDEX('العقود'!$B$6:$B$205,MATCH(B315&amp;"",'العقود'!$A$6:$A$205,0))&amp;"",""))</f>
        <v/>
      </c>
      <c r="G315" s="6">
        <f>IF(B315&amp;""="","",IF(COUNTIF('العقود'!$A$6:$A$205,B315&amp;"")=0,"مورد غير موجود",""))</f>
        <v/>
      </c>
    </row>
    <row r="316">
      <c r="A316" s="13" t="n"/>
      <c r="B316" s="5" t="n"/>
      <c r="C316" s="17" t="n"/>
      <c r="D316" s="5" t="n"/>
      <c r="E316" s="5" t="n"/>
      <c r="F316" s="6">
        <f>IF(B316&amp;""="","",IFERROR(INDEX('العقود'!$B$6:$B$205,MATCH(B316&amp;"",'العقود'!$A$6:$A$205,0))&amp;"",""))</f>
        <v/>
      </c>
      <c r="G316" s="6">
        <f>IF(B316&amp;""="","",IF(COUNTIF('العقود'!$A$6:$A$205,B316&amp;"")=0,"مورد غير موجود",""))</f>
        <v/>
      </c>
    </row>
    <row r="317">
      <c r="A317" s="13" t="n"/>
      <c r="B317" s="5" t="n"/>
      <c r="C317" s="17" t="n"/>
      <c r="D317" s="5" t="n"/>
      <c r="E317" s="5" t="n"/>
      <c r="F317" s="6">
        <f>IF(B317&amp;""="","",IFERROR(INDEX('العقود'!$B$6:$B$205,MATCH(B317&amp;"",'العقود'!$A$6:$A$205,0))&amp;"",""))</f>
        <v/>
      </c>
      <c r="G317" s="6">
        <f>IF(B317&amp;""="","",IF(COUNTIF('العقود'!$A$6:$A$205,B317&amp;"")=0,"مورد غير موجود",""))</f>
        <v/>
      </c>
    </row>
    <row r="318">
      <c r="A318" s="13" t="n"/>
      <c r="B318" s="5" t="n"/>
      <c r="C318" s="17" t="n"/>
      <c r="D318" s="5" t="n"/>
      <c r="E318" s="5" t="n"/>
      <c r="F318" s="6">
        <f>IF(B318&amp;""="","",IFERROR(INDEX('العقود'!$B$6:$B$205,MATCH(B318&amp;"",'العقود'!$A$6:$A$205,0))&amp;"",""))</f>
        <v/>
      </c>
      <c r="G318" s="6">
        <f>IF(B318&amp;""="","",IF(COUNTIF('العقود'!$A$6:$A$205,B318&amp;"")=0,"مورد غير موجود",""))</f>
        <v/>
      </c>
    </row>
    <row r="319">
      <c r="A319" s="13" t="n"/>
      <c r="B319" s="5" t="n"/>
      <c r="C319" s="17" t="n"/>
      <c r="D319" s="5" t="n"/>
      <c r="E319" s="5" t="n"/>
      <c r="F319" s="6">
        <f>IF(B319&amp;""="","",IFERROR(INDEX('العقود'!$B$6:$B$205,MATCH(B319&amp;"",'العقود'!$A$6:$A$205,0))&amp;"",""))</f>
        <v/>
      </c>
      <c r="G319" s="6">
        <f>IF(B319&amp;""="","",IF(COUNTIF('العقود'!$A$6:$A$205,B319&amp;"")=0,"مورد غير موجود",""))</f>
        <v/>
      </c>
    </row>
    <row r="320">
      <c r="A320" s="13" t="n"/>
      <c r="B320" s="5" t="n"/>
      <c r="C320" s="17" t="n"/>
      <c r="D320" s="5" t="n"/>
      <c r="E320" s="5" t="n"/>
      <c r="F320" s="6">
        <f>IF(B320&amp;""="","",IFERROR(INDEX('العقود'!$B$6:$B$205,MATCH(B320&amp;"",'العقود'!$A$6:$A$205,0))&amp;"",""))</f>
        <v/>
      </c>
      <c r="G320" s="6">
        <f>IF(B320&amp;""="","",IF(COUNTIF('العقود'!$A$6:$A$205,B320&amp;"")=0,"مورد غير موجود",""))</f>
        <v/>
      </c>
    </row>
    <row r="321">
      <c r="A321" s="13" t="n"/>
      <c r="B321" s="5" t="n"/>
      <c r="C321" s="17" t="n"/>
      <c r="D321" s="5" t="n"/>
      <c r="E321" s="5" t="n"/>
      <c r="F321" s="6">
        <f>IF(B321&amp;""="","",IFERROR(INDEX('العقود'!$B$6:$B$205,MATCH(B321&amp;"",'العقود'!$A$6:$A$205,0))&amp;"",""))</f>
        <v/>
      </c>
      <c r="G321" s="6">
        <f>IF(B321&amp;""="","",IF(COUNTIF('العقود'!$A$6:$A$205,B321&amp;"")=0,"مورد غير موجود",""))</f>
        <v/>
      </c>
    </row>
    <row r="322">
      <c r="A322" s="13" t="n"/>
      <c r="B322" s="5" t="n"/>
      <c r="C322" s="17" t="n"/>
      <c r="D322" s="5" t="n"/>
      <c r="E322" s="5" t="n"/>
      <c r="F322" s="6">
        <f>IF(B322&amp;""="","",IFERROR(INDEX('العقود'!$B$6:$B$205,MATCH(B322&amp;"",'العقود'!$A$6:$A$205,0))&amp;"",""))</f>
        <v/>
      </c>
      <c r="G322" s="6">
        <f>IF(B322&amp;""="","",IF(COUNTIF('العقود'!$A$6:$A$205,B322&amp;"")=0,"مورد غير موجود",""))</f>
        <v/>
      </c>
    </row>
    <row r="323">
      <c r="A323" s="13" t="n"/>
      <c r="B323" s="5" t="n"/>
      <c r="C323" s="17" t="n"/>
      <c r="D323" s="5" t="n"/>
      <c r="E323" s="5" t="n"/>
      <c r="F323" s="6">
        <f>IF(B323&amp;""="","",IFERROR(INDEX('العقود'!$B$6:$B$205,MATCH(B323&amp;"",'العقود'!$A$6:$A$205,0))&amp;"",""))</f>
        <v/>
      </c>
      <c r="G323" s="6">
        <f>IF(B323&amp;""="","",IF(COUNTIF('العقود'!$A$6:$A$205,B323&amp;"")=0,"مورد غير موجود",""))</f>
        <v/>
      </c>
    </row>
    <row r="324">
      <c r="A324" s="13" t="n"/>
      <c r="B324" s="5" t="n"/>
      <c r="C324" s="17" t="n"/>
      <c r="D324" s="5" t="n"/>
      <c r="E324" s="5" t="n"/>
      <c r="F324" s="6">
        <f>IF(B324&amp;""="","",IFERROR(INDEX('العقود'!$B$6:$B$205,MATCH(B324&amp;"",'العقود'!$A$6:$A$205,0))&amp;"",""))</f>
        <v/>
      </c>
      <c r="G324" s="6">
        <f>IF(B324&amp;""="","",IF(COUNTIF('العقود'!$A$6:$A$205,B324&amp;"")=0,"مورد غير موجود",""))</f>
        <v/>
      </c>
    </row>
    <row r="325">
      <c r="A325" s="13" t="n"/>
      <c r="B325" s="5" t="n"/>
      <c r="C325" s="17" t="n"/>
      <c r="D325" s="5" t="n"/>
      <c r="E325" s="5" t="n"/>
      <c r="F325" s="6">
        <f>IF(B325&amp;""="","",IFERROR(INDEX('العقود'!$B$6:$B$205,MATCH(B325&amp;"",'العقود'!$A$6:$A$205,0))&amp;"",""))</f>
        <v/>
      </c>
      <c r="G325" s="6">
        <f>IF(B325&amp;""="","",IF(COUNTIF('العقود'!$A$6:$A$205,B325&amp;"")=0,"مورد غير موجود",""))</f>
        <v/>
      </c>
    </row>
    <row r="326">
      <c r="A326" s="13" t="n"/>
      <c r="B326" s="5" t="n"/>
      <c r="C326" s="17" t="n"/>
      <c r="D326" s="5" t="n"/>
      <c r="E326" s="5" t="n"/>
      <c r="F326" s="6">
        <f>IF(B326&amp;""="","",IFERROR(INDEX('العقود'!$B$6:$B$205,MATCH(B326&amp;"",'العقود'!$A$6:$A$205,0))&amp;"",""))</f>
        <v/>
      </c>
      <c r="G326" s="6">
        <f>IF(B326&amp;""="","",IF(COUNTIF('العقود'!$A$6:$A$205,B326&amp;"")=0,"مورد غير موجود",""))</f>
        <v/>
      </c>
    </row>
    <row r="327">
      <c r="A327" s="13" t="n"/>
      <c r="B327" s="5" t="n"/>
      <c r="C327" s="17" t="n"/>
      <c r="D327" s="5" t="n"/>
      <c r="E327" s="5" t="n"/>
      <c r="F327" s="6">
        <f>IF(B327&amp;""="","",IFERROR(INDEX('العقود'!$B$6:$B$205,MATCH(B327&amp;"",'العقود'!$A$6:$A$205,0))&amp;"",""))</f>
        <v/>
      </c>
      <c r="G327" s="6">
        <f>IF(B327&amp;""="","",IF(COUNTIF('العقود'!$A$6:$A$205,B327&amp;"")=0,"مورد غير موجود",""))</f>
        <v/>
      </c>
    </row>
    <row r="328">
      <c r="A328" s="13" t="n"/>
      <c r="B328" s="5" t="n"/>
      <c r="C328" s="17" t="n"/>
      <c r="D328" s="5" t="n"/>
      <c r="E328" s="5" t="n"/>
      <c r="F328" s="6">
        <f>IF(B328&amp;""="","",IFERROR(INDEX('العقود'!$B$6:$B$205,MATCH(B328&amp;"",'العقود'!$A$6:$A$205,0))&amp;"",""))</f>
        <v/>
      </c>
      <c r="G328" s="6">
        <f>IF(B328&amp;""="","",IF(COUNTIF('العقود'!$A$6:$A$205,B328&amp;"")=0,"مورد غير موجود",""))</f>
        <v/>
      </c>
    </row>
    <row r="329">
      <c r="A329" s="13" t="n"/>
      <c r="B329" s="5" t="n"/>
      <c r="C329" s="17" t="n"/>
      <c r="D329" s="5" t="n"/>
      <c r="E329" s="5" t="n"/>
      <c r="F329" s="6">
        <f>IF(B329&amp;""="","",IFERROR(INDEX('العقود'!$B$6:$B$205,MATCH(B329&amp;"",'العقود'!$A$6:$A$205,0))&amp;"",""))</f>
        <v/>
      </c>
      <c r="G329" s="6">
        <f>IF(B329&amp;""="","",IF(COUNTIF('العقود'!$A$6:$A$205,B329&amp;"")=0,"مورد غير موجود",""))</f>
        <v/>
      </c>
    </row>
    <row r="330">
      <c r="A330" s="13" t="n"/>
      <c r="B330" s="5" t="n"/>
      <c r="C330" s="17" t="n"/>
      <c r="D330" s="5" t="n"/>
      <c r="E330" s="5" t="n"/>
      <c r="F330" s="6">
        <f>IF(B330&amp;""="","",IFERROR(INDEX('العقود'!$B$6:$B$205,MATCH(B330&amp;"",'العقود'!$A$6:$A$205,0))&amp;"",""))</f>
        <v/>
      </c>
      <c r="G330" s="6">
        <f>IF(B330&amp;""="","",IF(COUNTIF('العقود'!$A$6:$A$205,B330&amp;"")=0,"مورد غير موجود",""))</f>
        <v/>
      </c>
    </row>
    <row r="331">
      <c r="A331" s="13" t="n"/>
      <c r="B331" s="5" t="n"/>
      <c r="C331" s="17" t="n"/>
      <c r="D331" s="5" t="n"/>
      <c r="E331" s="5" t="n"/>
      <c r="F331" s="6">
        <f>IF(B331&amp;""="","",IFERROR(INDEX('العقود'!$B$6:$B$205,MATCH(B331&amp;"",'العقود'!$A$6:$A$205,0))&amp;"",""))</f>
        <v/>
      </c>
      <c r="G331" s="6">
        <f>IF(B331&amp;""="","",IF(COUNTIF('العقود'!$A$6:$A$205,B331&amp;"")=0,"مورد غير موجود",""))</f>
        <v/>
      </c>
    </row>
    <row r="332">
      <c r="A332" s="13" t="n"/>
      <c r="B332" s="5" t="n"/>
      <c r="C332" s="17" t="n"/>
      <c r="D332" s="5" t="n"/>
      <c r="E332" s="5" t="n"/>
      <c r="F332" s="6">
        <f>IF(B332&amp;""="","",IFERROR(INDEX('العقود'!$B$6:$B$205,MATCH(B332&amp;"",'العقود'!$A$6:$A$205,0))&amp;"",""))</f>
        <v/>
      </c>
      <c r="G332" s="6">
        <f>IF(B332&amp;""="","",IF(COUNTIF('العقود'!$A$6:$A$205,B332&amp;"")=0,"مورد غير موجود",""))</f>
        <v/>
      </c>
    </row>
    <row r="333">
      <c r="A333" s="13" t="n"/>
      <c r="B333" s="5" t="n"/>
      <c r="C333" s="17" t="n"/>
      <c r="D333" s="5" t="n"/>
      <c r="E333" s="5" t="n"/>
      <c r="F333" s="6">
        <f>IF(B333&amp;""="","",IFERROR(INDEX('العقود'!$B$6:$B$205,MATCH(B333&amp;"",'العقود'!$A$6:$A$205,0))&amp;"",""))</f>
        <v/>
      </c>
      <c r="G333" s="6">
        <f>IF(B333&amp;""="","",IF(COUNTIF('العقود'!$A$6:$A$205,B333&amp;"")=0,"مورد غير موجود",""))</f>
        <v/>
      </c>
    </row>
    <row r="334">
      <c r="A334" s="13" t="n"/>
      <c r="B334" s="5" t="n"/>
      <c r="C334" s="17" t="n"/>
      <c r="D334" s="5" t="n"/>
      <c r="E334" s="5" t="n"/>
      <c r="F334" s="6">
        <f>IF(B334&amp;""="","",IFERROR(INDEX('العقود'!$B$6:$B$205,MATCH(B334&amp;"",'العقود'!$A$6:$A$205,0))&amp;"",""))</f>
        <v/>
      </c>
      <c r="G334" s="6">
        <f>IF(B334&amp;""="","",IF(COUNTIF('العقود'!$A$6:$A$205,B334&amp;"")=0,"مورد غير موجود",""))</f>
        <v/>
      </c>
    </row>
    <row r="335">
      <c r="A335" s="13" t="n"/>
      <c r="B335" s="5" t="n"/>
      <c r="C335" s="17" t="n"/>
      <c r="D335" s="5" t="n"/>
      <c r="E335" s="5" t="n"/>
      <c r="F335" s="6">
        <f>IF(B335&amp;""="","",IFERROR(INDEX('العقود'!$B$6:$B$205,MATCH(B335&amp;"",'العقود'!$A$6:$A$205,0))&amp;"",""))</f>
        <v/>
      </c>
      <c r="G335" s="6">
        <f>IF(B335&amp;""="","",IF(COUNTIF('العقود'!$A$6:$A$205,B335&amp;"")=0,"مورد غير موجود",""))</f>
        <v/>
      </c>
    </row>
    <row r="336">
      <c r="A336" s="13" t="n"/>
      <c r="B336" s="5" t="n"/>
      <c r="C336" s="17" t="n"/>
      <c r="D336" s="5" t="n"/>
      <c r="E336" s="5" t="n"/>
      <c r="F336" s="6">
        <f>IF(B336&amp;""="","",IFERROR(INDEX('العقود'!$B$6:$B$205,MATCH(B336&amp;"",'العقود'!$A$6:$A$205,0))&amp;"",""))</f>
        <v/>
      </c>
      <c r="G336" s="6">
        <f>IF(B336&amp;""="","",IF(COUNTIF('العقود'!$A$6:$A$205,B336&amp;"")=0,"مورد غير موجود",""))</f>
        <v/>
      </c>
    </row>
    <row r="337">
      <c r="A337" s="13" t="n"/>
      <c r="B337" s="5" t="n"/>
      <c r="C337" s="17" t="n"/>
      <c r="D337" s="5" t="n"/>
      <c r="E337" s="5" t="n"/>
      <c r="F337" s="6">
        <f>IF(B337&amp;""="","",IFERROR(INDEX('العقود'!$B$6:$B$205,MATCH(B337&amp;"",'العقود'!$A$6:$A$205,0))&amp;"",""))</f>
        <v/>
      </c>
      <c r="G337" s="6">
        <f>IF(B337&amp;""="","",IF(COUNTIF('العقود'!$A$6:$A$205,B337&amp;"")=0,"مورد غير موجود",""))</f>
        <v/>
      </c>
    </row>
    <row r="338">
      <c r="A338" s="13" t="n"/>
      <c r="B338" s="5" t="n"/>
      <c r="C338" s="17" t="n"/>
      <c r="D338" s="5" t="n"/>
      <c r="E338" s="5" t="n"/>
      <c r="F338" s="6">
        <f>IF(B338&amp;""="","",IFERROR(INDEX('العقود'!$B$6:$B$205,MATCH(B338&amp;"",'العقود'!$A$6:$A$205,0))&amp;"",""))</f>
        <v/>
      </c>
      <c r="G338" s="6">
        <f>IF(B338&amp;""="","",IF(COUNTIF('العقود'!$A$6:$A$205,B338&amp;"")=0,"مورد غير موجود",""))</f>
        <v/>
      </c>
    </row>
    <row r="339">
      <c r="A339" s="13" t="n"/>
      <c r="B339" s="5" t="n"/>
      <c r="C339" s="17" t="n"/>
      <c r="D339" s="5" t="n"/>
      <c r="E339" s="5" t="n"/>
      <c r="F339" s="6">
        <f>IF(B339&amp;""="","",IFERROR(INDEX('العقود'!$B$6:$B$205,MATCH(B339&amp;"",'العقود'!$A$6:$A$205,0))&amp;"",""))</f>
        <v/>
      </c>
      <c r="G339" s="6">
        <f>IF(B339&amp;""="","",IF(COUNTIF('العقود'!$A$6:$A$205,B339&amp;"")=0,"مورد غير موجود",""))</f>
        <v/>
      </c>
    </row>
    <row r="340">
      <c r="A340" s="13" t="n"/>
      <c r="B340" s="5" t="n"/>
      <c r="C340" s="17" t="n"/>
      <c r="D340" s="5" t="n"/>
      <c r="E340" s="5" t="n"/>
      <c r="F340" s="6">
        <f>IF(B340&amp;""="","",IFERROR(INDEX('العقود'!$B$6:$B$205,MATCH(B340&amp;"",'العقود'!$A$6:$A$205,0))&amp;"",""))</f>
        <v/>
      </c>
      <c r="G340" s="6">
        <f>IF(B340&amp;""="","",IF(COUNTIF('العقود'!$A$6:$A$205,B340&amp;"")=0,"مورد غير موجود",""))</f>
        <v/>
      </c>
    </row>
    <row r="341">
      <c r="A341" s="13" t="n"/>
      <c r="B341" s="5" t="n"/>
      <c r="C341" s="17" t="n"/>
      <c r="D341" s="5" t="n"/>
      <c r="E341" s="5" t="n"/>
      <c r="F341" s="6">
        <f>IF(B341&amp;""="","",IFERROR(INDEX('العقود'!$B$6:$B$205,MATCH(B341&amp;"",'العقود'!$A$6:$A$205,0))&amp;"",""))</f>
        <v/>
      </c>
      <c r="G341" s="6">
        <f>IF(B341&amp;""="","",IF(COUNTIF('العقود'!$A$6:$A$205,B341&amp;"")=0,"مورد غير موجود",""))</f>
        <v/>
      </c>
    </row>
    <row r="342">
      <c r="A342" s="13" t="n"/>
      <c r="B342" s="5" t="n"/>
      <c r="C342" s="17" t="n"/>
      <c r="D342" s="5" t="n"/>
      <c r="E342" s="5" t="n"/>
      <c r="F342" s="6">
        <f>IF(B342&amp;""="","",IFERROR(INDEX('العقود'!$B$6:$B$205,MATCH(B342&amp;"",'العقود'!$A$6:$A$205,0))&amp;"",""))</f>
        <v/>
      </c>
      <c r="G342" s="6">
        <f>IF(B342&amp;""="","",IF(COUNTIF('العقود'!$A$6:$A$205,B342&amp;"")=0,"مورد غير موجود",""))</f>
        <v/>
      </c>
    </row>
    <row r="343">
      <c r="A343" s="13" t="n"/>
      <c r="B343" s="5" t="n"/>
      <c r="C343" s="17" t="n"/>
      <c r="D343" s="5" t="n"/>
      <c r="E343" s="5" t="n"/>
      <c r="F343" s="6">
        <f>IF(B343&amp;""="","",IFERROR(INDEX('العقود'!$B$6:$B$205,MATCH(B343&amp;"",'العقود'!$A$6:$A$205,0))&amp;"",""))</f>
        <v/>
      </c>
      <c r="G343" s="6">
        <f>IF(B343&amp;""="","",IF(COUNTIF('العقود'!$A$6:$A$205,B343&amp;"")=0,"مورد غير موجود",""))</f>
        <v/>
      </c>
    </row>
    <row r="344">
      <c r="A344" s="13" t="n"/>
      <c r="B344" s="5" t="n"/>
      <c r="C344" s="17" t="n"/>
      <c r="D344" s="5" t="n"/>
      <c r="E344" s="5" t="n"/>
      <c r="F344" s="6">
        <f>IF(B344&amp;""="","",IFERROR(INDEX('العقود'!$B$6:$B$205,MATCH(B344&amp;"",'العقود'!$A$6:$A$205,0))&amp;"",""))</f>
        <v/>
      </c>
      <c r="G344" s="6">
        <f>IF(B344&amp;""="","",IF(COUNTIF('العقود'!$A$6:$A$205,B344&amp;"")=0,"مورد غير موجود",""))</f>
        <v/>
      </c>
    </row>
    <row r="345">
      <c r="A345" s="13" t="n"/>
      <c r="B345" s="5" t="n"/>
      <c r="C345" s="17" t="n"/>
      <c r="D345" s="5" t="n"/>
      <c r="E345" s="5" t="n"/>
      <c r="F345" s="6">
        <f>IF(B345&amp;""="","",IFERROR(INDEX('العقود'!$B$6:$B$205,MATCH(B345&amp;"",'العقود'!$A$6:$A$205,0))&amp;"",""))</f>
        <v/>
      </c>
      <c r="G345" s="6">
        <f>IF(B345&amp;""="","",IF(COUNTIF('العقود'!$A$6:$A$205,B345&amp;"")=0,"مورد غير موجود",""))</f>
        <v/>
      </c>
    </row>
    <row r="346">
      <c r="A346" s="13" t="n"/>
      <c r="B346" s="5" t="n"/>
      <c r="C346" s="17" t="n"/>
      <c r="D346" s="5" t="n"/>
      <c r="E346" s="5" t="n"/>
      <c r="F346" s="6">
        <f>IF(B346&amp;""="","",IFERROR(INDEX('العقود'!$B$6:$B$205,MATCH(B346&amp;"",'العقود'!$A$6:$A$205,0))&amp;"",""))</f>
        <v/>
      </c>
      <c r="G346" s="6">
        <f>IF(B346&amp;""="","",IF(COUNTIF('العقود'!$A$6:$A$205,B346&amp;"")=0,"مورد غير موجود",""))</f>
        <v/>
      </c>
    </row>
    <row r="347">
      <c r="A347" s="13" t="n"/>
      <c r="B347" s="5" t="n"/>
      <c r="C347" s="17" t="n"/>
      <c r="D347" s="5" t="n"/>
      <c r="E347" s="5" t="n"/>
      <c r="F347" s="6">
        <f>IF(B347&amp;""="","",IFERROR(INDEX('العقود'!$B$6:$B$205,MATCH(B347&amp;"",'العقود'!$A$6:$A$205,0))&amp;"",""))</f>
        <v/>
      </c>
      <c r="G347" s="6">
        <f>IF(B347&amp;""="","",IF(COUNTIF('العقود'!$A$6:$A$205,B347&amp;"")=0,"مورد غير موجود",""))</f>
        <v/>
      </c>
    </row>
    <row r="348">
      <c r="A348" s="13" t="n"/>
      <c r="B348" s="5" t="n"/>
      <c r="C348" s="17" t="n"/>
      <c r="D348" s="5" t="n"/>
      <c r="E348" s="5" t="n"/>
      <c r="F348" s="6">
        <f>IF(B348&amp;""="","",IFERROR(INDEX('العقود'!$B$6:$B$205,MATCH(B348&amp;"",'العقود'!$A$6:$A$205,0))&amp;"",""))</f>
        <v/>
      </c>
      <c r="G348" s="6">
        <f>IF(B348&amp;""="","",IF(COUNTIF('العقود'!$A$6:$A$205,B348&amp;"")=0,"مورد غير موجود",""))</f>
        <v/>
      </c>
    </row>
    <row r="349">
      <c r="A349" s="13" t="n"/>
      <c r="B349" s="5" t="n"/>
      <c r="C349" s="17" t="n"/>
      <c r="D349" s="5" t="n"/>
      <c r="E349" s="5" t="n"/>
      <c r="F349" s="6">
        <f>IF(B349&amp;""="","",IFERROR(INDEX('العقود'!$B$6:$B$205,MATCH(B349&amp;"",'العقود'!$A$6:$A$205,0))&amp;"",""))</f>
        <v/>
      </c>
      <c r="G349" s="6">
        <f>IF(B349&amp;""="","",IF(COUNTIF('العقود'!$A$6:$A$205,B349&amp;"")=0,"مورد غير موجود",""))</f>
        <v/>
      </c>
    </row>
    <row r="350">
      <c r="A350" s="13" t="n"/>
      <c r="B350" s="5" t="n"/>
      <c r="C350" s="17" t="n"/>
      <c r="D350" s="5" t="n"/>
      <c r="E350" s="5" t="n"/>
      <c r="F350" s="6">
        <f>IF(B350&amp;""="","",IFERROR(INDEX('العقود'!$B$6:$B$205,MATCH(B350&amp;"",'العقود'!$A$6:$A$205,0))&amp;"",""))</f>
        <v/>
      </c>
      <c r="G350" s="6">
        <f>IF(B350&amp;""="","",IF(COUNTIF('العقود'!$A$6:$A$205,B350&amp;"")=0,"مورد غير موجود",""))</f>
        <v/>
      </c>
    </row>
    <row r="351">
      <c r="A351" s="13" t="n"/>
      <c r="B351" s="5" t="n"/>
      <c r="C351" s="17" t="n"/>
      <c r="D351" s="5" t="n"/>
      <c r="E351" s="5" t="n"/>
      <c r="F351" s="6">
        <f>IF(B351&amp;""="","",IFERROR(INDEX('العقود'!$B$6:$B$205,MATCH(B351&amp;"",'العقود'!$A$6:$A$205,0))&amp;"",""))</f>
        <v/>
      </c>
      <c r="G351" s="6">
        <f>IF(B351&amp;""="","",IF(COUNTIF('العقود'!$A$6:$A$205,B351&amp;"")=0,"مورد غير موجود",""))</f>
        <v/>
      </c>
    </row>
    <row r="352">
      <c r="A352" s="13" t="n"/>
      <c r="B352" s="5" t="n"/>
      <c r="C352" s="17" t="n"/>
      <c r="D352" s="5" t="n"/>
      <c r="E352" s="5" t="n"/>
      <c r="F352" s="6">
        <f>IF(B352&amp;""="","",IFERROR(INDEX('العقود'!$B$6:$B$205,MATCH(B352&amp;"",'العقود'!$A$6:$A$205,0))&amp;"",""))</f>
        <v/>
      </c>
      <c r="G352" s="6">
        <f>IF(B352&amp;""="","",IF(COUNTIF('العقود'!$A$6:$A$205,B352&amp;"")=0,"مورد غير موجود",""))</f>
        <v/>
      </c>
    </row>
    <row r="353">
      <c r="A353" s="13" t="n"/>
      <c r="B353" s="5" t="n"/>
      <c r="C353" s="17" t="n"/>
      <c r="D353" s="5" t="n"/>
      <c r="E353" s="5" t="n"/>
      <c r="F353" s="6">
        <f>IF(B353&amp;""="","",IFERROR(INDEX('العقود'!$B$6:$B$205,MATCH(B353&amp;"",'العقود'!$A$6:$A$205,0))&amp;"",""))</f>
        <v/>
      </c>
      <c r="G353" s="6">
        <f>IF(B353&amp;""="","",IF(COUNTIF('العقود'!$A$6:$A$205,B353&amp;"")=0,"مورد غير موجود",""))</f>
        <v/>
      </c>
    </row>
    <row r="354">
      <c r="A354" s="13" t="n"/>
      <c r="B354" s="5" t="n"/>
      <c r="C354" s="17" t="n"/>
      <c r="D354" s="5" t="n"/>
      <c r="E354" s="5" t="n"/>
      <c r="F354" s="6">
        <f>IF(B354&amp;""="","",IFERROR(INDEX('العقود'!$B$6:$B$205,MATCH(B354&amp;"",'العقود'!$A$6:$A$205,0))&amp;"",""))</f>
        <v/>
      </c>
      <c r="G354" s="6">
        <f>IF(B354&amp;""="","",IF(COUNTIF('العقود'!$A$6:$A$205,B354&amp;"")=0,"مورد غير موجود",""))</f>
        <v/>
      </c>
    </row>
    <row r="355">
      <c r="A355" s="13" t="n"/>
      <c r="B355" s="5" t="n"/>
      <c r="C355" s="17" t="n"/>
      <c r="D355" s="5" t="n"/>
      <c r="E355" s="5" t="n"/>
      <c r="F355" s="6">
        <f>IF(B355&amp;""="","",IFERROR(INDEX('العقود'!$B$6:$B$205,MATCH(B355&amp;"",'العقود'!$A$6:$A$205,0))&amp;"",""))</f>
        <v/>
      </c>
      <c r="G355" s="6">
        <f>IF(B355&amp;""="","",IF(COUNTIF('العقود'!$A$6:$A$205,B355&amp;"")=0,"مورد غير موجود",""))</f>
        <v/>
      </c>
    </row>
    <row r="356">
      <c r="A356" s="13" t="n"/>
      <c r="B356" s="5" t="n"/>
      <c r="C356" s="17" t="n"/>
      <c r="D356" s="5" t="n"/>
      <c r="E356" s="5" t="n"/>
      <c r="F356" s="6">
        <f>IF(B356&amp;""="","",IFERROR(INDEX('العقود'!$B$6:$B$205,MATCH(B356&amp;"",'العقود'!$A$6:$A$205,0))&amp;"",""))</f>
        <v/>
      </c>
      <c r="G356" s="6">
        <f>IF(B356&amp;""="","",IF(COUNTIF('العقود'!$A$6:$A$205,B356&amp;"")=0,"مورد غير موجود",""))</f>
        <v/>
      </c>
    </row>
    <row r="357">
      <c r="A357" s="13" t="n"/>
      <c r="B357" s="5" t="n"/>
      <c r="C357" s="17" t="n"/>
      <c r="D357" s="5" t="n"/>
      <c r="E357" s="5" t="n"/>
      <c r="F357" s="6">
        <f>IF(B357&amp;""="","",IFERROR(INDEX('العقود'!$B$6:$B$205,MATCH(B357&amp;"",'العقود'!$A$6:$A$205,0))&amp;"",""))</f>
        <v/>
      </c>
      <c r="G357" s="6">
        <f>IF(B357&amp;""="","",IF(COUNTIF('العقود'!$A$6:$A$205,B357&amp;"")=0,"مورد غير موجود",""))</f>
        <v/>
      </c>
    </row>
    <row r="358">
      <c r="A358" s="13" t="n"/>
      <c r="B358" s="5" t="n"/>
      <c r="C358" s="17" t="n"/>
      <c r="D358" s="5" t="n"/>
      <c r="E358" s="5" t="n"/>
      <c r="F358" s="6">
        <f>IF(B358&amp;""="","",IFERROR(INDEX('العقود'!$B$6:$B$205,MATCH(B358&amp;"",'العقود'!$A$6:$A$205,0))&amp;"",""))</f>
        <v/>
      </c>
      <c r="G358" s="6">
        <f>IF(B358&amp;""="","",IF(COUNTIF('العقود'!$A$6:$A$205,B358&amp;"")=0,"مورد غير موجود",""))</f>
        <v/>
      </c>
    </row>
    <row r="359">
      <c r="A359" s="13" t="n"/>
      <c r="B359" s="5" t="n"/>
      <c r="C359" s="17" t="n"/>
      <c r="D359" s="5" t="n"/>
      <c r="E359" s="5" t="n"/>
      <c r="F359" s="6">
        <f>IF(B359&amp;""="","",IFERROR(INDEX('العقود'!$B$6:$B$205,MATCH(B359&amp;"",'العقود'!$A$6:$A$205,0))&amp;"",""))</f>
        <v/>
      </c>
      <c r="G359" s="6">
        <f>IF(B359&amp;""="","",IF(COUNTIF('العقود'!$A$6:$A$205,B359&amp;"")=0,"مورد غير موجود",""))</f>
        <v/>
      </c>
    </row>
    <row r="360">
      <c r="A360" s="13" t="n"/>
      <c r="B360" s="5" t="n"/>
      <c r="C360" s="17" t="n"/>
      <c r="D360" s="5" t="n"/>
      <c r="E360" s="5" t="n"/>
      <c r="F360" s="6">
        <f>IF(B360&amp;""="","",IFERROR(INDEX('العقود'!$B$6:$B$205,MATCH(B360&amp;"",'العقود'!$A$6:$A$205,0))&amp;"",""))</f>
        <v/>
      </c>
      <c r="G360" s="6">
        <f>IF(B360&amp;""="","",IF(COUNTIF('العقود'!$A$6:$A$205,B360&amp;"")=0,"مورد غير موجود",""))</f>
        <v/>
      </c>
    </row>
    <row r="361">
      <c r="A361" s="13" t="n"/>
      <c r="B361" s="5" t="n"/>
      <c r="C361" s="17" t="n"/>
      <c r="D361" s="5" t="n"/>
      <c r="E361" s="5" t="n"/>
      <c r="F361" s="6">
        <f>IF(B361&amp;""="","",IFERROR(INDEX('العقود'!$B$6:$B$205,MATCH(B361&amp;"",'العقود'!$A$6:$A$205,0))&amp;"",""))</f>
        <v/>
      </c>
      <c r="G361" s="6">
        <f>IF(B361&amp;""="","",IF(COUNTIF('العقود'!$A$6:$A$205,B361&amp;"")=0,"مورد غير موجود",""))</f>
        <v/>
      </c>
    </row>
    <row r="362">
      <c r="A362" s="13" t="n"/>
      <c r="B362" s="5" t="n"/>
      <c r="C362" s="17" t="n"/>
      <c r="D362" s="5" t="n"/>
      <c r="E362" s="5" t="n"/>
      <c r="F362" s="6">
        <f>IF(B362&amp;""="","",IFERROR(INDEX('العقود'!$B$6:$B$205,MATCH(B362&amp;"",'العقود'!$A$6:$A$205,0))&amp;"",""))</f>
        <v/>
      </c>
      <c r="G362" s="6">
        <f>IF(B362&amp;""="","",IF(COUNTIF('العقود'!$A$6:$A$205,B362&amp;"")=0,"مورد غير موجود",""))</f>
        <v/>
      </c>
    </row>
    <row r="363">
      <c r="A363" s="13" t="n"/>
      <c r="B363" s="5" t="n"/>
      <c r="C363" s="17" t="n"/>
      <c r="D363" s="5" t="n"/>
      <c r="E363" s="5" t="n"/>
      <c r="F363" s="6">
        <f>IF(B363&amp;""="","",IFERROR(INDEX('العقود'!$B$6:$B$205,MATCH(B363&amp;"",'العقود'!$A$6:$A$205,0))&amp;"",""))</f>
        <v/>
      </c>
      <c r="G363" s="6">
        <f>IF(B363&amp;""="","",IF(COUNTIF('العقود'!$A$6:$A$205,B363&amp;"")=0,"مورد غير موجود",""))</f>
        <v/>
      </c>
    </row>
    <row r="364">
      <c r="A364" s="13" t="n"/>
      <c r="B364" s="5" t="n"/>
      <c r="C364" s="17" t="n"/>
      <c r="D364" s="5" t="n"/>
      <c r="E364" s="5" t="n"/>
      <c r="F364" s="6">
        <f>IF(B364&amp;""="","",IFERROR(INDEX('العقود'!$B$6:$B$205,MATCH(B364&amp;"",'العقود'!$A$6:$A$205,0))&amp;"",""))</f>
        <v/>
      </c>
      <c r="G364" s="6">
        <f>IF(B364&amp;""="","",IF(COUNTIF('العقود'!$A$6:$A$205,B364&amp;"")=0,"مورد غير موجود",""))</f>
        <v/>
      </c>
    </row>
    <row r="365">
      <c r="A365" s="13" t="n"/>
      <c r="B365" s="5" t="n"/>
      <c r="C365" s="17" t="n"/>
      <c r="D365" s="5" t="n"/>
      <c r="E365" s="5" t="n"/>
      <c r="F365" s="6">
        <f>IF(B365&amp;""="","",IFERROR(INDEX('العقود'!$B$6:$B$205,MATCH(B365&amp;"",'العقود'!$A$6:$A$205,0))&amp;"",""))</f>
        <v/>
      </c>
      <c r="G365" s="6">
        <f>IF(B365&amp;""="","",IF(COUNTIF('العقود'!$A$6:$A$205,B365&amp;"")=0,"مورد غير موجود",""))</f>
        <v/>
      </c>
    </row>
    <row r="366">
      <c r="A366" s="13" t="n"/>
      <c r="B366" s="5" t="n"/>
      <c r="C366" s="17" t="n"/>
      <c r="D366" s="5" t="n"/>
      <c r="E366" s="5" t="n"/>
      <c r="F366" s="6">
        <f>IF(B366&amp;""="","",IFERROR(INDEX('العقود'!$B$6:$B$205,MATCH(B366&amp;"",'العقود'!$A$6:$A$205,0))&amp;"",""))</f>
        <v/>
      </c>
      <c r="G366" s="6">
        <f>IF(B366&amp;""="","",IF(COUNTIF('العقود'!$A$6:$A$205,B366&amp;"")=0,"مورد غير موجود",""))</f>
        <v/>
      </c>
    </row>
    <row r="367">
      <c r="A367" s="13" t="n"/>
      <c r="B367" s="5" t="n"/>
      <c r="C367" s="17" t="n"/>
      <c r="D367" s="5" t="n"/>
      <c r="E367" s="5" t="n"/>
      <c r="F367" s="6">
        <f>IF(B367&amp;""="","",IFERROR(INDEX('العقود'!$B$6:$B$205,MATCH(B367&amp;"",'العقود'!$A$6:$A$205,0))&amp;"",""))</f>
        <v/>
      </c>
      <c r="G367" s="6">
        <f>IF(B367&amp;""="","",IF(COUNTIF('العقود'!$A$6:$A$205,B367&amp;"")=0,"مورد غير موجود",""))</f>
        <v/>
      </c>
    </row>
    <row r="368">
      <c r="A368" s="13" t="n"/>
      <c r="B368" s="5" t="n"/>
      <c r="C368" s="17" t="n"/>
      <c r="D368" s="5" t="n"/>
      <c r="E368" s="5" t="n"/>
      <c r="F368" s="6">
        <f>IF(B368&amp;""="","",IFERROR(INDEX('العقود'!$B$6:$B$205,MATCH(B368&amp;"",'العقود'!$A$6:$A$205,0))&amp;"",""))</f>
        <v/>
      </c>
      <c r="G368" s="6">
        <f>IF(B368&amp;""="","",IF(COUNTIF('العقود'!$A$6:$A$205,B368&amp;"")=0,"مورد غير موجود",""))</f>
        <v/>
      </c>
    </row>
    <row r="369">
      <c r="A369" s="13" t="n"/>
      <c r="B369" s="5" t="n"/>
      <c r="C369" s="17" t="n"/>
      <c r="D369" s="5" t="n"/>
      <c r="E369" s="5" t="n"/>
      <c r="F369" s="6">
        <f>IF(B369&amp;""="","",IFERROR(INDEX('العقود'!$B$6:$B$205,MATCH(B369&amp;"",'العقود'!$A$6:$A$205,0))&amp;"",""))</f>
        <v/>
      </c>
      <c r="G369" s="6">
        <f>IF(B369&amp;""="","",IF(COUNTIF('العقود'!$A$6:$A$205,B369&amp;"")=0,"مورد غير موجود",""))</f>
        <v/>
      </c>
    </row>
    <row r="370">
      <c r="A370" s="13" t="n"/>
      <c r="B370" s="5" t="n"/>
      <c r="C370" s="17" t="n"/>
      <c r="D370" s="5" t="n"/>
      <c r="E370" s="5" t="n"/>
      <c r="F370" s="6">
        <f>IF(B370&amp;""="","",IFERROR(INDEX('العقود'!$B$6:$B$205,MATCH(B370&amp;"",'العقود'!$A$6:$A$205,0))&amp;"",""))</f>
        <v/>
      </c>
      <c r="G370" s="6">
        <f>IF(B370&amp;""="","",IF(COUNTIF('العقود'!$A$6:$A$205,B370&amp;"")=0,"مورد غير موجود",""))</f>
        <v/>
      </c>
    </row>
    <row r="371">
      <c r="A371" s="13" t="n"/>
      <c r="B371" s="5" t="n"/>
      <c r="C371" s="17" t="n"/>
      <c r="D371" s="5" t="n"/>
      <c r="E371" s="5" t="n"/>
      <c r="F371" s="6">
        <f>IF(B371&amp;""="","",IFERROR(INDEX('العقود'!$B$6:$B$205,MATCH(B371&amp;"",'العقود'!$A$6:$A$205,0))&amp;"",""))</f>
        <v/>
      </c>
      <c r="G371" s="6">
        <f>IF(B371&amp;""="","",IF(COUNTIF('العقود'!$A$6:$A$205,B371&amp;"")=0,"مورد غير موجود",""))</f>
        <v/>
      </c>
    </row>
    <row r="372">
      <c r="A372" s="13" t="n"/>
      <c r="B372" s="5" t="n"/>
      <c r="C372" s="17" t="n"/>
      <c r="D372" s="5" t="n"/>
      <c r="E372" s="5" t="n"/>
      <c r="F372" s="6">
        <f>IF(B372&amp;""="","",IFERROR(INDEX('العقود'!$B$6:$B$205,MATCH(B372&amp;"",'العقود'!$A$6:$A$205,0))&amp;"",""))</f>
        <v/>
      </c>
      <c r="G372" s="6">
        <f>IF(B372&amp;""="","",IF(COUNTIF('العقود'!$A$6:$A$205,B372&amp;"")=0,"مورد غير موجود",""))</f>
        <v/>
      </c>
    </row>
    <row r="373">
      <c r="A373" s="13" t="n"/>
      <c r="B373" s="5" t="n"/>
      <c r="C373" s="17" t="n"/>
      <c r="D373" s="5" t="n"/>
      <c r="E373" s="5" t="n"/>
      <c r="F373" s="6">
        <f>IF(B373&amp;""="","",IFERROR(INDEX('العقود'!$B$6:$B$205,MATCH(B373&amp;"",'العقود'!$A$6:$A$205,0))&amp;"",""))</f>
        <v/>
      </c>
      <c r="G373" s="6">
        <f>IF(B373&amp;""="","",IF(COUNTIF('العقود'!$A$6:$A$205,B373&amp;"")=0,"مورد غير موجود",""))</f>
        <v/>
      </c>
    </row>
    <row r="374">
      <c r="A374" s="13" t="n"/>
      <c r="B374" s="5" t="n"/>
      <c r="C374" s="17" t="n"/>
      <c r="D374" s="5" t="n"/>
      <c r="E374" s="5" t="n"/>
      <c r="F374" s="6">
        <f>IF(B374&amp;""="","",IFERROR(INDEX('العقود'!$B$6:$B$205,MATCH(B374&amp;"",'العقود'!$A$6:$A$205,0))&amp;"",""))</f>
        <v/>
      </c>
      <c r="G374" s="6">
        <f>IF(B374&amp;""="","",IF(COUNTIF('العقود'!$A$6:$A$205,B374&amp;"")=0,"مورد غير موجود",""))</f>
        <v/>
      </c>
    </row>
    <row r="375">
      <c r="A375" s="13" t="n"/>
      <c r="B375" s="5" t="n"/>
      <c r="C375" s="17" t="n"/>
      <c r="D375" s="5" t="n"/>
      <c r="E375" s="5" t="n"/>
      <c r="F375" s="6">
        <f>IF(B375&amp;""="","",IFERROR(INDEX('العقود'!$B$6:$B$205,MATCH(B375&amp;"",'العقود'!$A$6:$A$205,0))&amp;"",""))</f>
        <v/>
      </c>
      <c r="G375" s="6">
        <f>IF(B375&amp;""="","",IF(COUNTIF('العقود'!$A$6:$A$205,B375&amp;"")=0,"مورد غير موجود",""))</f>
        <v/>
      </c>
    </row>
    <row r="376">
      <c r="A376" s="13" t="n"/>
      <c r="B376" s="5" t="n"/>
      <c r="C376" s="17" t="n"/>
      <c r="D376" s="5" t="n"/>
      <c r="E376" s="5" t="n"/>
      <c r="F376" s="6">
        <f>IF(B376&amp;""="","",IFERROR(INDEX('العقود'!$B$6:$B$205,MATCH(B376&amp;"",'العقود'!$A$6:$A$205,0))&amp;"",""))</f>
        <v/>
      </c>
      <c r="G376" s="6">
        <f>IF(B376&amp;""="","",IF(COUNTIF('العقود'!$A$6:$A$205,B376&amp;"")=0,"مورد غير موجود",""))</f>
        <v/>
      </c>
    </row>
    <row r="377">
      <c r="A377" s="13" t="n"/>
      <c r="B377" s="5" t="n"/>
      <c r="C377" s="17" t="n"/>
      <c r="D377" s="5" t="n"/>
      <c r="E377" s="5" t="n"/>
      <c r="F377" s="6">
        <f>IF(B377&amp;""="","",IFERROR(INDEX('العقود'!$B$6:$B$205,MATCH(B377&amp;"",'العقود'!$A$6:$A$205,0))&amp;"",""))</f>
        <v/>
      </c>
      <c r="G377" s="6">
        <f>IF(B377&amp;""="","",IF(COUNTIF('العقود'!$A$6:$A$205,B377&amp;"")=0,"مورد غير موجود",""))</f>
        <v/>
      </c>
    </row>
    <row r="378">
      <c r="A378" s="13" t="n"/>
      <c r="B378" s="5" t="n"/>
      <c r="C378" s="17" t="n"/>
      <c r="D378" s="5" t="n"/>
      <c r="E378" s="5" t="n"/>
      <c r="F378" s="6">
        <f>IF(B378&amp;""="","",IFERROR(INDEX('العقود'!$B$6:$B$205,MATCH(B378&amp;"",'العقود'!$A$6:$A$205,0))&amp;"",""))</f>
        <v/>
      </c>
      <c r="G378" s="6">
        <f>IF(B378&amp;""="","",IF(COUNTIF('العقود'!$A$6:$A$205,B378&amp;"")=0,"مورد غير موجود",""))</f>
        <v/>
      </c>
    </row>
    <row r="379">
      <c r="A379" s="13" t="n"/>
      <c r="B379" s="5" t="n"/>
      <c r="C379" s="17" t="n"/>
      <c r="D379" s="5" t="n"/>
      <c r="E379" s="5" t="n"/>
      <c r="F379" s="6">
        <f>IF(B379&amp;""="","",IFERROR(INDEX('العقود'!$B$6:$B$205,MATCH(B379&amp;"",'العقود'!$A$6:$A$205,0))&amp;"",""))</f>
        <v/>
      </c>
      <c r="G379" s="6">
        <f>IF(B379&amp;""="","",IF(COUNTIF('العقود'!$A$6:$A$205,B379&amp;"")=0,"مورد غير موجود",""))</f>
        <v/>
      </c>
    </row>
    <row r="380">
      <c r="A380" s="13" t="n"/>
      <c r="B380" s="5" t="n"/>
      <c r="C380" s="17" t="n"/>
      <c r="D380" s="5" t="n"/>
      <c r="E380" s="5" t="n"/>
      <c r="F380" s="6">
        <f>IF(B380&amp;""="","",IFERROR(INDEX('العقود'!$B$6:$B$205,MATCH(B380&amp;"",'العقود'!$A$6:$A$205,0))&amp;"",""))</f>
        <v/>
      </c>
      <c r="G380" s="6">
        <f>IF(B380&amp;""="","",IF(COUNTIF('العقود'!$A$6:$A$205,B380&amp;"")=0,"مورد غير موجود",""))</f>
        <v/>
      </c>
    </row>
    <row r="381">
      <c r="A381" s="13" t="n"/>
      <c r="B381" s="5" t="n"/>
      <c r="C381" s="17" t="n"/>
      <c r="D381" s="5" t="n"/>
      <c r="E381" s="5" t="n"/>
      <c r="F381" s="6">
        <f>IF(B381&amp;""="","",IFERROR(INDEX('العقود'!$B$6:$B$205,MATCH(B381&amp;"",'العقود'!$A$6:$A$205,0))&amp;"",""))</f>
        <v/>
      </c>
      <c r="G381" s="6">
        <f>IF(B381&amp;""="","",IF(COUNTIF('العقود'!$A$6:$A$205,B381&amp;"")=0,"مورد غير موجود",""))</f>
        <v/>
      </c>
    </row>
    <row r="382">
      <c r="A382" s="13" t="n"/>
      <c r="B382" s="5" t="n"/>
      <c r="C382" s="17" t="n"/>
      <c r="D382" s="5" t="n"/>
      <c r="E382" s="5" t="n"/>
      <c r="F382" s="6">
        <f>IF(B382&amp;""="","",IFERROR(INDEX('العقود'!$B$6:$B$205,MATCH(B382&amp;"",'العقود'!$A$6:$A$205,0))&amp;"",""))</f>
        <v/>
      </c>
      <c r="G382" s="6">
        <f>IF(B382&amp;""="","",IF(COUNTIF('العقود'!$A$6:$A$205,B382&amp;"")=0,"مورد غير موجود",""))</f>
        <v/>
      </c>
    </row>
    <row r="383">
      <c r="A383" s="13" t="n"/>
      <c r="B383" s="5" t="n"/>
      <c r="C383" s="17" t="n"/>
      <c r="D383" s="5" t="n"/>
      <c r="E383" s="5" t="n"/>
      <c r="F383" s="6">
        <f>IF(B383&amp;""="","",IFERROR(INDEX('العقود'!$B$6:$B$205,MATCH(B383&amp;"",'العقود'!$A$6:$A$205,0))&amp;"",""))</f>
        <v/>
      </c>
      <c r="G383" s="6">
        <f>IF(B383&amp;""="","",IF(COUNTIF('العقود'!$A$6:$A$205,B383&amp;"")=0,"مورد غير موجود",""))</f>
        <v/>
      </c>
    </row>
    <row r="384">
      <c r="A384" s="13" t="n"/>
      <c r="B384" s="5" t="n"/>
      <c r="C384" s="17" t="n"/>
      <c r="D384" s="5" t="n"/>
      <c r="E384" s="5" t="n"/>
      <c r="F384" s="6">
        <f>IF(B384&amp;""="","",IFERROR(INDEX('العقود'!$B$6:$B$205,MATCH(B384&amp;"",'العقود'!$A$6:$A$205,0))&amp;"",""))</f>
        <v/>
      </c>
      <c r="G384" s="6">
        <f>IF(B384&amp;""="","",IF(COUNTIF('العقود'!$A$6:$A$205,B384&amp;"")=0,"مورد غير موجود",""))</f>
        <v/>
      </c>
    </row>
    <row r="385">
      <c r="A385" s="13" t="n"/>
      <c r="B385" s="5" t="n"/>
      <c r="C385" s="17" t="n"/>
      <c r="D385" s="5" t="n"/>
      <c r="E385" s="5" t="n"/>
      <c r="F385" s="6">
        <f>IF(B385&amp;""="","",IFERROR(INDEX('العقود'!$B$6:$B$205,MATCH(B385&amp;"",'العقود'!$A$6:$A$205,0))&amp;"",""))</f>
        <v/>
      </c>
      <c r="G385" s="6">
        <f>IF(B385&amp;""="","",IF(COUNTIF('العقود'!$A$6:$A$205,B385&amp;"")=0,"مورد غير موجود",""))</f>
        <v/>
      </c>
    </row>
    <row r="386">
      <c r="A386" s="13" t="n"/>
      <c r="B386" s="5" t="n"/>
      <c r="C386" s="17" t="n"/>
      <c r="D386" s="5" t="n"/>
      <c r="E386" s="5" t="n"/>
      <c r="F386" s="6">
        <f>IF(B386&amp;""="","",IFERROR(INDEX('العقود'!$B$6:$B$205,MATCH(B386&amp;"",'العقود'!$A$6:$A$205,0))&amp;"",""))</f>
        <v/>
      </c>
      <c r="G386" s="6">
        <f>IF(B386&amp;""="","",IF(COUNTIF('العقود'!$A$6:$A$205,B386&amp;"")=0,"مورد غير موجود",""))</f>
        <v/>
      </c>
    </row>
    <row r="387">
      <c r="A387" s="13" t="n"/>
      <c r="B387" s="5" t="n"/>
      <c r="C387" s="17" t="n"/>
      <c r="D387" s="5" t="n"/>
      <c r="E387" s="5" t="n"/>
      <c r="F387" s="6">
        <f>IF(B387&amp;""="","",IFERROR(INDEX('العقود'!$B$6:$B$205,MATCH(B387&amp;"",'العقود'!$A$6:$A$205,0))&amp;"",""))</f>
        <v/>
      </c>
      <c r="G387" s="6">
        <f>IF(B387&amp;""="","",IF(COUNTIF('العقود'!$A$6:$A$205,B387&amp;"")=0,"مورد غير موجود",""))</f>
        <v/>
      </c>
    </row>
    <row r="388">
      <c r="A388" s="13" t="n"/>
      <c r="B388" s="5" t="n"/>
      <c r="C388" s="17" t="n"/>
      <c r="D388" s="5" t="n"/>
      <c r="E388" s="5" t="n"/>
      <c r="F388" s="6">
        <f>IF(B388&amp;""="","",IFERROR(INDEX('العقود'!$B$6:$B$205,MATCH(B388&amp;"",'العقود'!$A$6:$A$205,0))&amp;"",""))</f>
        <v/>
      </c>
      <c r="G388" s="6">
        <f>IF(B388&amp;""="","",IF(COUNTIF('العقود'!$A$6:$A$205,B388&amp;"")=0,"مورد غير موجود",""))</f>
        <v/>
      </c>
    </row>
    <row r="389">
      <c r="A389" s="13" t="n"/>
      <c r="B389" s="5" t="n"/>
      <c r="C389" s="17" t="n"/>
      <c r="D389" s="5" t="n"/>
      <c r="E389" s="5" t="n"/>
      <c r="F389" s="6">
        <f>IF(B389&amp;""="","",IFERROR(INDEX('العقود'!$B$6:$B$205,MATCH(B389&amp;"",'العقود'!$A$6:$A$205,0))&amp;"",""))</f>
        <v/>
      </c>
      <c r="G389" s="6">
        <f>IF(B389&amp;""="","",IF(COUNTIF('العقود'!$A$6:$A$205,B389&amp;"")=0,"مورد غير موجود",""))</f>
        <v/>
      </c>
    </row>
    <row r="390">
      <c r="A390" s="13" t="n"/>
      <c r="B390" s="5" t="n"/>
      <c r="C390" s="17" t="n"/>
      <c r="D390" s="5" t="n"/>
      <c r="E390" s="5" t="n"/>
      <c r="F390" s="6">
        <f>IF(B390&amp;""="","",IFERROR(INDEX('العقود'!$B$6:$B$205,MATCH(B390&amp;"",'العقود'!$A$6:$A$205,0))&amp;"",""))</f>
        <v/>
      </c>
      <c r="G390" s="6">
        <f>IF(B390&amp;""="","",IF(COUNTIF('العقود'!$A$6:$A$205,B390&amp;"")=0,"مورد غير موجود",""))</f>
        <v/>
      </c>
    </row>
    <row r="391">
      <c r="A391" s="13" t="n"/>
      <c r="B391" s="5" t="n"/>
      <c r="C391" s="17" t="n"/>
      <c r="D391" s="5" t="n"/>
      <c r="E391" s="5" t="n"/>
      <c r="F391" s="6">
        <f>IF(B391&amp;""="","",IFERROR(INDEX('العقود'!$B$6:$B$205,MATCH(B391&amp;"",'العقود'!$A$6:$A$205,0))&amp;"",""))</f>
        <v/>
      </c>
      <c r="G391" s="6">
        <f>IF(B391&amp;""="","",IF(COUNTIF('العقود'!$A$6:$A$205,B391&amp;"")=0,"مورد غير موجود",""))</f>
        <v/>
      </c>
    </row>
    <row r="392">
      <c r="A392" s="13" t="n"/>
      <c r="B392" s="5" t="n"/>
      <c r="C392" s="17" t="n"/>
      <c r="D392" s="5" t="n"/>
      <c r="E392" s="5" t="n"/>
      <c r="F392" s="6">
        <f>IF(B392&amp;""="","",IFERROR(INDEX('العقود'!$B$6:$B$205,MATCH(B392&amp;"",'العقود'!$A$6:$A$205,0))&amp;"",""))</f>
        <v/>
      </c>
      <c r="G392" s="6">
        <f>IF(B392&amp;""="","",IF(COUNTIF('العقود'!$A$6:$A$205,B392&amp;"")=0,"مورد غير موجود",""))</f>
        <v/>
      </c>
    </row>
    <row r="393">
      <c r="A393" s="13" t="n"/>
      <c r="B393" s="5" t="n"/>
      <c r="C393" s="17" t="n"/>
      <c r="D393" s="5" t="n"/>
      <c r="E393" s="5" t="n"/>
      <c r="F393" s="6">
        <f>IF(B393&amp;""="","",IFERROR(INDEX('العقود'!$B$6:$B$205,MATCH(B393&amp;"",'العقود'!$A$6:$A$205,0))&amp;"",""))</f>
        <v/>
      </c>
      <c r="G393" s="6">
        <f>IF(B393&amp;""="","",IF(COUNTIF('العقود'!$A$6:$A$205,B393&amp;"")=0,"مورد غير موجود",""))</f>
        <v/>
      </c>
    </row>
    <row r="394">
      <c r="A394" s="13" t="n"/>
      <c r="B394" s="5" t="n"/>
      <c r="C394" s="17" t="n"/>
      <c r="D394" s="5" t="n"/>
      <c r="E394" s="5" t="n"/>
      <c r="F394" s="6">
        <f>IF(B394&amp;""="","",IFERROR(INDEX('العقود'!$B$6:$B$205,MATCH(B394&amp;"",'العقود'!$A$6:$A$205,0))&amp;"",""))</f>
        <v/>
      </c>
      <c r="G394" s="6">
        <f>IF(B394&amp;""="","",IF(COUNTIF('العقود'!$A$6:$A$205,B394&amp;"")=0,"مورد غير موجود",""))</f>
        <v/>
      </c>
    </row>
    <row r="395">
      <c r="A395" s="13" t="n"/>
      <c r="B395" s="5" t="n"/>
      <c r="C395" s="17" t="n"/>
      <c r="D395" s="5" t="n"/>
      <c r="E395" s="5" t="n"/>
      <c r="F395" s="6">
        <f>IF(B395&amp;""="","",IFERROR(INDEX('العقود'!$B$6:$B$205,MATCH(B395&amp;"",'العقود'!$A$6:$A$205,0))&amp;"",""))</f>
        <v/>
      </c>
      <c r="G395" s="6">
        <f>IF(B395&amp;""="","",IF(COUNTIF('العقود'!$A$6:$A$205,B395&amp;"")=0,"مورد غير موجود",""))</f>
        <v/>
      </c>
    </row>
    <row r="396">
      <c r="A396" s="13" t="n"/>
      <c r="B396" s="5" t="n"/>
      <c r="C396" s="17" t="n"/>
      <c r="D396" s="5" t="n"/>
      <c r="E396" s="5" t="n"/>
      <c r="F396" s="6">
        <f>IF(B396&amp;""="","",IFERROR(INDEX('العقود'!$B$6:$B$205,MATCH(B396&amp;"",'العقود'!$A$6:$A$205,0))&amp;"",""))</f>
        <v/>
      </c>
      <c r="G396" s="6">
        <f>IF(B396&amp;""="","",IF(COUNTIF('العقود'!$A$6:$A$205,B396&amp;"")=0,"مورد غير موجود",""))</f>
        <v/>
      </c>
    </row>
    <row r="397">
      <c r="A397" s="13" t="n"/>
      <c r="B397" s="5" t="n"/>
      <c r="C397" s="17" t="n"/>
      <c r="D397" s="5" t="n"/>
      <c r="E397" s="5" t="n"/>
      <c r="F397" s="6">
        <f>IF(B397&amp;""="","",IFERROR(INDEX('العقود'!$B$6:$B$205,MATCH(B397&amp;"",'العقود'!$A$6:$A$205,0))&amp;"",""))</f>
        <v/>
      </c>
      <c r="G397" s="6">
        <f>IF(B397&amp;""="","",IF(COUNTIF('العقود'!$A$6:$A$205,B397&amp;"")=0,"مورد غير موجود",""))</f>
        <v/>
      </c>
    </row>
    <row r="398">
      <c r="A398" s="13" t="n"/>
      <c r="B398" s="5" t="n"/>
      <c r="C398" s="17" t="n"/>
      <c r="D398" s="5" t="n"/>
      <c r="E398" s="5" t="n"/>
      <c r="F398" s="6">
        <f>IF(B398&amp;""="","",IFERROR(INDEX('العقود'!$B$6:$B$205,MATCH(B398&amp;"",'العقود'!$A$6:$A$205,0))&amp;"",""))</f>
        <v/>
      </c>
      <c r="G398" s="6">
        <f>IF(B398&amp;""="","",IF(COUNTIF('العقود'!$A$6:$A$205,B398&amp;"")=0,"مورد غير موجود",""))</f>
        <v/>
      </c>
    </row>
    <row r="399">
      <c r="A399" s="13" t="n"/>
      <c r="B399" s="5" t="n"/>
      <c r="C399" s="17" t="n"/>
      <c r="D399" s="5" t="n"/>
      <c r="E399" s="5" t="n"/>
      <c r="F399" s="6">
        <f>IF(B399&amp;""="","",IFERROR(INDEX('العقود'!$B$6:$B$205,MATCH(B399&amp;"",'العقود'!$A$6:$A$205,0))&amp;"",""))</f>
        <v/>
      </c>
      <c r="G399" s="6">
        <f>IF(B399&amp;""="","",IF(COUNTIF('العقود'!$A$6:$A$205,B399&amp;"")=0,"مورد غير موجود",""))</f>
        <v/>
      </c>
    </row>
    <row r="400">
      <c r="A400" s="13" t="n"/>
      <c r="B400" s="5" t="n"/>
      <c r="C400" s="17" t="n"/>
      <c r="D400" s="5" t="n"/>
      <c r="E400" s="5" t="n"/>
      <c r="F400" s="6">
        <f>IF(B400&amp;""="","",IFERROR(INDEX('العقود'!$B$6:$B$205,MATCH(B400&amp;"",'العقود'!$A$6:$A$205,0))&amp;"",""))</f>
        <v/>
      </c>
      <c r="G400" s="6">
        <f>IF(B400&amp;""="","",IF(COUNTIF('العقود'!$A$6:$A$205,B400&amp;"")=0,"مورد غير موجود",""))</f>
        <v/>
      </c>
    </row>
    <row r="401">
      <c r="A401" s="13" t="n"/>
      <c r="B401" s="5" t="n"/>
      <c r="C401" s="17" t="n"/>
      <c r="D401" s="5" t="n"/>
      <c r="E401" s="5" t="n"/>
      <c r="F401" s="6">
        <f>IF(B401&amp;""="","",IFERROR(INDEX('العقود'!$B$6:$B$205,MATCH(B401&amp;"",'العقود'!$A$6:$A$205,0))&amp;"",""))</f>
        <v/>
      </c>
      <c r="G401" s="6">
        <f>IF(B401&amp;""="","",IF(COUNTIF('العقود'!$A$6:$A$205,B401&amp;"")=0,"مورد غير موجود",""))</f>
        <v/>
      </c>
    </row>
    <row r="402">
      <c r="A402" s="13" t="n"/>
      <c r="B402" s="5" t="n"/>
      <c r="C402" s="17" t="n"/>
      <c r="D402" s="5" t="n"/>
      <c r="E402" s="5" t="n"/>
      <c r="F402" s="6">
        <f>IF(B402&amp;""="","",IFERROR(INDEX('العقود'!$B$6:$B$205,MATCH(B402&amp;"",'العقود'!$A$6:$A$205,0))&amp;"",""))</f>
        <v/>
      </c>
      <c r="G402" s="6">
        <f>IF(B402&amp;""="","",IF(COUNTIF('العقود'!$A$6:$A$205,B402&amp;"")=0,"مورد غير موجود",""))</f>
        <v/>
      </c>
    </row>
    <row r="403">
      <c r="A403" s="13" t="n"/>
      <c r="B403" s="5" t="n"/>
      <c r="C403" s="17" t="n"/>
      <c r="D403" s="5" t="n"/>
      <c r="E403" s="5" t="n"/>
      <c r="F403" s="6">
        <f>IF(B403&amp;""="","",IFERROR(INDEX('العقود'!$B$6:$B$205,MATCH(B403&amp;"",'العقود'!$A$6:$A$205,0))&amp;"",""))</f>
        <v/>
      </c>
      <c r="G403" s="6">
        <f>IF(B403&amp;""="","",IF(COUNTIF('العقود'!$A$6:$A$205,B403&amp;"")=0,"مورد غير موجود",""))</f>
        <v/>
      </c>
    </row>
    <row r="404">
      <c r="A404" s="13" t="n"/>
      <c r="B404" s="5" t="n"/>
      <c r="C404" s="17" t="n"/>
      <c r="D404" s="5" t="n"/>
      <c r="E404" s="5" t="n"/>
      <c r="F404" s="6">
        <f>IF(B404&amp;""="","",IFERROR(INDEX('العقود'!$B$6:$B$205,MATCH(B404&amp;"",'العقود'!$A$6:$A$205,0))&amp;"",""))</f>
        <v/>
      </c>
      <c r="G404" s="6">
        <f>IF(B404&amp;""="","",IF(COUNTIF('العقود'!$A$6:$A$205,B404&amp;"")=0,"مورد غير موجود",""))</f>
        <v/>
      </c>
    </row>
    <row r="405">
      <c r="A405" s="13" t="n"/>
      <c r="B405" s="5" t="n"/>
      <c r="C405" s="17" t="n"/>
      <c r="D405" s="5" t="n"/>
      <c r="E405" s="5" t="n"/>
      <c r="F405" s="6">
        <f>IF(B405&amp;""="","",IFERROR(INDEX('العقود'!$B$6:$B$205,MATCH(B405&amp;"",'العقود'!$A$6:$A$205,0))&amp;"",""))</f>
        <v/>
      </c>
      <c r="G405" s="6">
        <f>IF(B405&amp;""="","",IF(COUNTIF('العقود'!$A$6:$A$205,B405&amp;"")=0,"مورد غير موجود",""))</f>
        <v/>
      </c>
    </row>
    <row r="406">
      <c r="A406" s="13" t="n"/>
      <c r="B406" s="5" t="n"/>
      <c r="C406" s="17" t="n"/>
      <c r="D406" s="5" t="n"/>
      <c r="E406" s="5" t="n"/>
      <c r="F406" s="6">
        <f>IF(B406&amp;""="","",IFERROR(INDEX('العقود'!$B$6:$B$205,MATCH(B406&amp;"",'العقود'!$A$6:$A$205,0))&amp;"",""))</f>
        <v/>
      </c>
      <c r="G406" s="6">
        <f>IF(B406&amp;""="","",IF(COUNTIF('العقود'!$A$6:$A$205,B406&amp;"")=0,"مورد غير موجود",""))</f>
        <v/>
      </c>
    </row>
    <row r="407">
      <c r="A407" s="13" t="n"/>
      <c r="B407" s="5" t="n"/>
      <c r="C407" s="17" t="n"/>
      <c r="D407" s="5" t="n"/>
      <c r="E407" s="5" t="n"/>
      <c r="F407" s="6">
        <f>IF(B407&amp;""="","",IFERROR(INDEX('العقود'!$B$6:$B$205,MATCH(B407&amp;"",'العقود'!$A$6:$A$205,0))&amp;"",""))</f>
        <v/>
      </c>
      <c r="G407" s="6">
        <f>IF(B407&amp;""="","",IF(COUNTIF('العقود'!$A$6:$A$205,B407&amp;"")=0,"مورد غير موجود",""))</f>
        <v/>
      </c>
    </row>
    <row r="408">
      <c r="A408" s="13" t="n"/>
      <c r="B408" s="5" t="n"/>
      <c r="C408" s="17" t="n"/>
      <c r="D408" s="5" t="n"/>
      <c r="E408" s="5" t="n"/>
      <c r="F408" s="6">
        <f>IF(B408&amp;""="","",IFERROR(INDEX('العقود'!$B$6:$B$205,MATCH(B408&amp;"",'العقود'!$A$6:$A$205,0))&amp;"",""))</f>
        <v/>
      </c>
      <c r="G408" s="6">
        <f>IF(B408&amp;""="","",IF(COUNTIF('العقود'!$A$6:$A$205,B408&amp;"")=0,"مورد غير موجود",""))</f>
        <v/>
      </c>
    </row>
    <row r="409">
      <c r="A409" s="13" t="n"/>
      <c r="B409" s="5" t="n"/>
      <c r="C409" s="17" t="n"/>
      <c r="D409" s="5" t="n"/>
      <c r="E409" s="5" t="n"/>
      <c r="F409" s="6">
        <f>IF(B409&amp;""="","",IFERROR(INDEX('العقود'!$B$6:$B$205,MATCH(B409&amp;"",'العقود'!$A$6:$A$205,0))&amp;"",""))</f>
        <v/>
      </c>
      <c r="G409" s="6">
        <f>IF(B409&amp;""="","",IF(COUNTIF('العقود'!$A$6:$A$205,B409&amp;"")=0,"مورد غير موجود",""))</f>
        <v/>
      </c>
    </row>
    <row r="410">
      <c r="A410" s="13" t="n"/>
      <c r="B410" s="5" t="n"/>
      <c r="C410" s="17" t="n"/>
      <c r="D410" s="5" t="n"/>
      <c r="E410" s="5" t="n"/>
      <c r="F410" s="6">
        <f>IF(B410&amp;""="","",IFERROR(INDEX('العقود'!$B$6:$B$205,MATCH(B410&amp;"",'العقود'!$A$6:$A$205,0))&amp;"",""))</f>
        <v/>
      </c>
      <c r="G410" s="6">
        <f>IF(B410&amp;""="","",IF(COUNTIF('العقود'!$A$6:$A$205,B410&amp;"")=0,"مورد غير موجود",""))</f>
        <v/>
      </c>
    </row>
    <row r="411">
      <c r="A411" s="13" t="n"/>
      <c r="B411" s="5" t="n"/>
      <c r="C411" s="17" t="n"/>
      <c r="D411" s="5" t="n"/>
      <c r="E411" s="5" t="n"/>
      <c r="F411" s="6">
        <f>IF(B411&amp;""="","",IFERROR(INDEX('العقود'!$B$6:$B$205,MATCH(B411&amp;"",'العقود'!$A$6:$A$205,0))&amp;"",""))</f>
        <v/>
      </c>
      <c r="G411" s="6">
        <f>IF(B411&amp;""="","",IF(COUNTIF('العقود'!$A$6:$A$205,B411&amp;"")=0,"مورد غير موجود",""))</f>
        <v/>
      </c>
    </row>
    <row r="412">
      <c r="A412" s="13" t="n"/>
      <c r="B412" s="5" t="n"/>
      <c r="C412" s="17" t="n"/>
      <c r="D412" s="5" t="n"/>
      <c r="E412" s="5" t="n"/>
      <c r="F412" s="6">
        <f>IF(B412&amp;""="","",IFERROR(INDEX('العقود'!$B$6:$B$205,MATCH(B412&amp;"",'العقود'!$A$6:$A$205,0))&amp;"",""))</f>
        <v/>
      </c>
      <c r="G412" s="6">
        <f>IF(B412&amp;""="","",IF(COUNTIF('العقود'!$A$6:$A$205,B412&amp;"")=0,"مورد غير موجود",""))</f>
        <v/>
      </c>
    </row>
    <row r="413">
      <c r="A413" s="13" t="n"/>
      <c r="B413" s="5" t="n"/>
      <c r="C413" s="17" t="n"/>
      <c r="D413" s="5" t="n"/>
      <c r="E413" s="5" t="n"/>
      <c r="F413" s="6">
        <f>IF(B413&amp;""="","",IFERROR(INDEX('العقود'!$B$6:$B$205,MATCH(B413&amp;"",'العقود'!$A$6:$A$205,0))&amp;"",""))</f>
        <v/>
      </c>
      <c r="G413" s="6">
        <f>IF(B413&amp;""="","",IF(COUNTIF('العقود'!$A$6:$A$205,B413&amp;"")=0,"مورد غير موجود",""))</f>
        <v/>
      </c>
    </row>
    <row r="414">
      <c r="A414" s="13" t="n"/>
      <c r="B414" s="5" t="n"/>
      <c r="C414" s="17" t="n"/>
      <c r="D414" s="5" t="n"/>
      <c r="E414" s="5" t="n"/>
      <c r="F414" s="6">
        <f>IF(B414&amp;""="","",IFERROR(INDEX('العقود'!$B$6:$B$205,MATCH(B414&amp;"",'العقود'!$A$6:$A$205,0))&amp;"",""))</f>
        <v/>
      </c>
      <c r="G414" s="6">
        <f>IF(B414&amp;""="","",IF(COUNTIF('العقود'!$A$6:$A$205,B414&amp;"")=0,"مورد غير موجود",""))</f>
        <v/>
      </c>
    </row>
    <row r="415">
      <c r="A415" s="13" t="n"/>
      <c r="B415" s="5" t="n"/>
      <c r="C415" s="17" t="n"/>
      <c r="D415" s="5" t="n"/>
      <c r="E415" s="5" t="n"/>
      <c r="F415" s="6">
        <f>IF(B415&amp;""="","",IFERROR(INDEX('العقود'!$B$6:$B$205,MATCH(B415&amp;"",'العقود'!$A$6:$A$205,0))&amp;"",""))</f>
        <v/>
      </c>
      <c r="G415" s="6">
        <f>IF(B415&amp;""="","",IF(COUNTIF('العقود'!$A$6:$A$205,B415&amp;"")=0,"مورد غير موجود",""))</f>
        <v/>
      </c>
    </row>
    <row r="416">
      <c r="A416" s="13" t="n"/>
      <c r="B416" s="5" t="n"/>
      <c r="C416" s="17" t="n"/>
      <c r="D416" s="5" t="n"/>
      <c r="E416" s="5" t="n"/>
      <c r="F416" s="6">
        <f>IF(B416&amp;""="","",IFERROR(INDEX('العقود'!$B$6:$B$205,MATCH(B416&amp;"",'العقود'!$A$6:$A$205,0))&amp;"",""))</f>
        <v/>
      </c>
      <c r="G416" s="6">
        <f>IF(B416&amp;""="","",IF(COUNTIF('العقود'!$A$6:$A$205,B416&amp;"")=0,"مورد غير موجود",""))</f>
        <v/>
      </c>
    </row>
    <row r="417">
      <c r="A417" s="13" t="n"/>
      <c r="B417" s="5" t="n"/>
      <c r="C417" s="17" t="n"/>
      <c r="D417" s="5" t="n"/>
      <c r="E417" s="5" t="n"/>
      <c r="F417" s="6">
        <f>IF(B417&amp;""="","",IFERROR(INDEX('العقود'!$B$6:$B$205,MATCH(B417&amp;"",'العقود'!$A$6:$A$205,0))&amp;"",""))</f>
        <v/>
      </c>
      <c r="G417" s="6">
        <f>IF(B417&amp;""="","",IF(COUNTIF('العقود'!$A$6:$A$205,B417&amp;"")=0,"مورد غير موجود",""))</f>
        <v/>
      </c>
    </row>
    <row r="418">
      <c r="A418" s="13" t="n"/>
      <c r="B418" s="5" t="n"/>
      <c r="C418" s="17" t="n"/>
      <c r="D418" s="5" t="n"/>
      <c r="E418" s="5" t="n"/>
      <c r="F418" s="6">
        <f>IF(B418&amp;""="","",IFERROR(INDEX('العقود'!$B$6:$B$205,MATCH(B418&amp;"",'العقود'!$A$6:$A$205,0))&amp;"",""))</f>
        <v/>
      </c>
      <c r="G418" s="6">
        <f>IF(B418&amp;""="","",IF(COUNTIF('العقود'!$A$6:$A$205,B418&amp;"")=0,"مورد غير موجود",""))</f>
        <v/>
      </c>
    </row>
    <row r="419">
      <c r="A419" s="13" t="n"/>
      <c r="B419" s="5" t="n"/>
      <c r="C419" s="17" t="n"/>
      <c r="D419" s="5" t="n"/>
      <c r="E419" s="5" t="n"/>
      <c r="F419" s="6">
        <f>IF(B419&amp;""="","",IFERROR(INDEX('العقود'!$B$6:$B$205,MATCH(B419&amp;"",'العقود'!$A$6:$A$205,0))&amp;"",""))</f>
        <v/>
      </c>
      <c r="G419" s="6">
        <f>IF(B419&amp;""="","",IF(COUNTIF('العقود'!$A$6:$A$205,B419&amp;"")=0,"مورد غير موجود",""))</f>
        <v/>
      </c>
    </row>
    <row r="420">
      <c r="A420" s="13" t="n"/>
      <c r="B420" s="5" t="n"/>
      <c r="C420" s="17" t="n"/>
      <c r="D420" s="5" t="n"/>
      <c r="E420" s="5" t="n"/>
      <c r="F420" s="6">
        <f>IF(B420&amp;""="","",IFERROR(INDEX('العقود'!$B$6:$B$205,MATCH(B420&amp;"",'العقود'!$A$6:$A$205,0))&amp;"",""))</f>
        <v/>
      </c>
      <c r="G420" s="6">
        <f>IF(B420&amp;""="","",IF(COUNTIF('العقود'!$A$6:$A$205,B420&amp;"")=0,"مورد غير موجود",""))</f>
        <v/>
      </c>
    </row>
    <row r="421">
      <c r="A421" s="13" t="n"/>
      <c r="B421" s="5" t="n"/>
      <c r="C421" s="17" t="n"/>
      <c r="D421" s="5" t="n"/>
      <c r="E421" s="5" t="n"/>
      <c r="F421" s="6">
        <f>IF(B421&amp;""="","",IFERROR(INDEX('العقود'!$B$6:$B$205,MATCH(B421&amp;"",'العقود'!$A$6:$A$205,0))&amp;"",""))</f>
        <v/>
      </c>
      <c r="G421" s="6">
        <f>IF(B421&amp;""="","",IF(COUNTIF('العقود'!$A$6:$A$205,B421&amp;"")=0,"مورد غير موجود",""))</f>
        <v/>
      </c>
    </row>
    <row r="422">
      <c r="A422" s="13" t="n"/>
      <c r="B422" s="5" t="n"/>
      <c r="C422" s="17" t="n"/>
      <c r="D422" s="5" t="n"/>
      <c r="E422" s="5" t="n"/>
      <c r="F422" s="6">
        <f>IF(B422&amp;""="","",IFERROR(INDEX('العقود'!$B$6:$B$205,MATCH(B422&amp;"",'العقود'!$A$6:$A$205,0))&amp;"",""))</f>
        <v/>
      </c>
      <c r="G422" s="6">
        <f>IF(B422&amp;""="","",IF(COUNTIF('العقود'!$A$6:$A$205,B422&amp;"")=0,"مورد غير موجود",""))</f>
        <v/>
      </c>
    </row>
    <row r="423">
      <c r="A423" s="13" t="n"/>
      <c r="B423" s="5" t="n"/>
      <c r="C423" s="17" t="n"/>
      <c r="D423" s="5" t="n"/>
      <c r="E423" s="5" t="n"/>
      <c r="F423" s="6">
        <f>IF(B423&amp;""="","",IFERROR(INDEX('العقود'!$B$6:$B$205,MATCH(B423&amp;"",'العقود'!$A$6:$A$205,0))&amp;"",""))</f>
        <v/>
      </c>
      <c r="G423" s="6">
        <f>IF(B423&amp;""="","",IF(COUNTIF('العقود'!$A$6:$A$205,B423&amp;"")=0,"مورد غير موجود",""))</f>
        <v/>
      </c>
    </row>
    <row r="424">
      <c r="A424" s="13" t="n"/>
      <c r="B424" s="5" t="n"/>
      <c r="C424" s="17" t="n"/>
      <c r="D424" s="5" t="n"/>
      <c r="E424" s="5" t="n"/>
      <c r="F424" s="6">
        <f>IF(B424&amp;""="","",IFERROR(INDEX('العقود'!$B$6:$B$205,MATCH(B424&amp;"",'العقود'!$A$6:$A$205,0))&amp;"",""))</f>
        <v/>
      </c>
      <c r="G424" s="6">
        <f>IF(B424&amp;""="","",IF(COUNTIF('العقود'!$A$6:$A$205,B424&amp;"")=0,"مورد غير موجود",""))</f>
        <v/>
      </c>
    </row>
    <row r="425">
      <c r="A425" s="13" t="n"/>
      <c r="B425" s="5" t="n"/>
      <c r="C425" s="17" t="n"/>
      <c r="D425" s="5" t="n"/>
      <c r="E425" s="5" t="n"/>
      <c r="F425" s="6">
        <f>IF(B425&amp;""="","",IFERROR(INDEX('العقود'!$B$6:$B$205,MATCH(B425&amp;"",'العقود'!$A$6:$A$205,0))&amp;"",""))</f>
        <v/>
      </c>
      <c r="G425" s="6">
        <f>IF(B425&amp;""="","",IF(COUNTIF('العقود'!$A$6:$A$205,B425&amp;"")=0,"مورد غير موجود",""))</f>
        <v/>
      </c>
    </row>
    <row r="426">
      <c r="A426" s="13" t="n"/>
      <c r="B426" s="5" t="n"/>
      <c r="C426" s="17" t="n"/>
      <c r="D426" s="5" t="n"/>
      <c r="E426" s="5" t="n"/>
      <c r="F426" s="6">
        <f>IF(B426&amp;""="","",IFERROR(INDEX('العقود'!$B$6:$B$205,MATCH(B426&amp;"",'العقود'!$A$6:$A$205,0))&amp;"",""))</f>
        <v/>
      </c>
      <c r="G426" s="6">
        <f>IF(B426&amp;""="","",IF(COUNTIF('العقود'!$A$6:$A$205,B426&amp;"")=0,"مورد غير موجود",""))</f>
        <v/>
      </c>
    </row>
    <row r="427">
      <c r="A427" s="13" t="n"/>
      <c r="B427" s="5" t="n"/>
      <c r="C427" s="17" t="n"/>
      <c r="D427" s="5" t="n"/>
      <c r="E427" s="5" t="n"/>
      <c r="F427" s="6">
        <f>IF(B427&amp;""="","",IFERROR(INDEX('العقود'!$B$6:$B$205,MATCH(B427&amp;"",'العقود'!$A$6:$A$205,0))&amp;"",""))</f>
        <v/>
      </c>
      <c r="G427" s="6">
        <f>IF(B427&amp;""="","",IF(COUNTIF('العقود'!$A$6:$A$205,B427&amp;"")=0,"مورد غير موجود",""))</f>
        <v/>
      </c>
    </row>
    <row r="428">
      <c r="A428" s="13" t="n"/>
      <c r="B428" s="5" t="n"/>
      <c r="C428" s="17" t="n"/>
      <c r="D428" s="5" t="n"/>
      <c r="E428" s="5" t="n"/>
      <c r="F428" s="6">
        <f>IF(B428&amp;""="","",IFERROR(INDEX('العقود'!$B$6:$B$205,MATCH(B428&amp;"",'العقود'!$A$6:$A$205,0))&amp;"",""))</f>
        <v/>
      </c>
      <c r="G428" s="6">
        <f>IF(B428&amp;""="","",IF(COUNTIF('العقود'!$A$6:$A$205,B428&amp;"")=0,"مورد غير موجود",""))</f>
        <v/>
      </c>
    </row>
    <row r="429">
      <c r="A429" s="13" t="n"/>
      <c r="B429" s="5" t="n"/>
      <c r="C429" s="17" t="n"/>
      <c r="D429" s="5" t="n"/>
      <c r="E429" s="5" t="n"/>
      <c r="F429" s="6">
        <f>IF(B429&amp;""="","",IFERROR(INDEX('العقود'!$B$6:$B$205,MATCH(B429&amp;"",'العقود'!$A$6:$A$205,0))&amp;"",""))</f>
        <v/>
      </c>
      <c r="G429" s="6">
        <f>IF(B429&amp;""="","",IF(COUNTIF('العقود'!$A$6:$A$205,B429&amp;"")=0,"مورد غير موجود",""))</f>
        <v/>
      </c>
    </row>
    <row r="430">
      <c r="A430" s="13" t="n"/>
      <c r="B430" s="5" t="n"/>
      <c r="C430" s="17" t="n"/>
      <c r="D430" s="5" t="n"/>
      <c r="E430" s="5" t="n"/>
      <c r="F430" s="6">
        <f>IF(B430&amp;""="","",IFERROR(INDEX('العقود'!$B$6:$B$205,MATCH(B430&amp;"",'العقود'!$A$6:$A$205,0))&amp;"",""))</f>
        <v/>
      </c>
      <c r="G430" s="6">
        <f>IF(B430&amp;""="","",IF(COUNTIF('العقود'!$A$6:$A$205,B430&amp;"")=0,"مورد غير موجود",""))</f>
        <v/>
      </c>
    </row>
    <row r="431">
      <c r="A431" s="13" t="n"/>
      <c r="B431" s="5" t="n"/>
      <c r="C431" s="17" t="n"/>
      <c r="D431" s="5" t="n"/>
      <c r="E431" s="5" t="n"/>
      <c r="F431" s="6">
        <f>IF(B431&amp;""="","",IFERROR(INDEX('العقود'!$B$6:$B$205,MATCH(B431&amp;"",'العقود'!$A$6:$A$205,0))&amp;"",""))</f>
        <v/>
      </c>
      <c r="G431" s="6">
        <f>IF(B431&amp;""="","",IF(COUNTIF('العقود'!$A$6:$A$205,B431&amp;"")=0,"مورد غير موجود",""))</f>
        <v/>
      </c>
    </row>
    <row r="432">
      <c r="A432" s="13" t="n"/>
      <c r="B432" s="5" t="n"/>
      <c r="C432" s="17" t="n"/>
      <c r="D432" s="5" t="n"/>
      <c r="E432" s="5" t="n"/>
      <c r="F432" s="6">
        <f>IF(B432&amp;""="","",IFERROR(INDEX('العقود'!$B$6:$B$205,MATCH(B432&amp;"",'العقود'!$A$6:$A$205,0))&amp;"",""))</f>
        <v/>
      </c>
      <c r="G432" s="6">
        <f>IF(B432&amp;""="","",IF(COUNTIF('العقود'!$A$6:$A$205,B432&amp;"")=0,"مورد غير موجود",""))</f>
        <v/>
      </c>
    </row>
    <row r="433">
      <c r="A433" s="13" t="n"/>
      <c r="B433" s="5" t="n"/>
      <c r="C433" s="17" t="n"/>
      <c r="D433" s="5" t="n"/>
      <c r="E433" s="5" t="n"/>
      <c r="F433" s="6">
        <f>IF(B433&amp;""="","",IFERROR(INDEX('العقود'!$B$6:$B$205,MATCH(B433&amp;"",'العقود'!$A$6:$A$205,0))&amp;"",""))</f>
        <v/>
      </c>
      <c r="G433" s="6">
        <f>IF(B433&amp;""="","",IF(COUNTIF('العقود'!$A$6:$A$205,B433&amp;"")=0,"مورد غير موجود",""))</f>
        <v/>
      </c>
    </row>
    <row r="434">
      <c r="A434" s="13" t="n"/>
      <c r="B434" s="5" t="n"/>
      <c r="C434" s="17" t="n"/>
      <c r="D434" s="5" t="n"/>
      <c r="E434" s="5" t="n"/>
      <c r="F434" s="6">
        <f>IF(B434&amp;""="","",IFERROR(INDEX('العقود'!$B$6:$B$205,MATCH(B434&amp;"",'العقود'!$A$6:$A$205,0))&amp;"",""))</f>
        <v/>
      </c>
      <c r="G434" s="6">
        <f>IF(B434&amp;""="","",IF(COUNTIF('العقود'!$A$6:$A$205,B434&amp;"")=0,"مورد غير موجود",""))</f>
        <v/>
      </c>
    </row>
    <row r="435">
      <c r="A435" s="13" t="n"/>
      <c r="B435" s="5" t="n"/>
      <c r="C435" s="17" t="n"/>
      <c r="D435" s="5" t="n"/>
      <c r="E435" s="5" t="n"/>
      <c r="F435" s="6">
        <f>IF(B435&amp;""="","",IFERROR(INDEX('العقود'!$B$6:$B$205,MATCH(B435&amp;"",'العقود'!$A$6:$A$205,0))&amp;"",""))</f>
        <v/>
      </c>
      <c r="G435" s="6">
        <f>IF(B435&amp;""="","",IF(COUNTIF('العقود'!$A$6:$A$205,B435&amp;"")=0,"مورد غير موجود",""))</f>
        <v/>
      </c>
    </row>
    <row r="436">
      <c r="A436" s="13" t="n"/>
      <c r="B436" s="5" t="n"/>
      <c r="C436" s="17" t="n"/>
      <c r="D436" s="5" t="n"/>
      <c r="E436" s="5" t="n"/>
      <c r="F436" s="6">
        <f>IF(B436&amp;""="","",IFERROR(INDEX('العقود'!$B$6:$B$205,MATCH(B436&amp;"",'العقود'!$A$6:$A$205,0))&amp;"",""))</f>
        <v/>
      </c>
      <c r="G436" s="6">
        <f>IF(B436&amp;""="","",IF(COUNTIF('العقود'!$A$6:$A$205,B436&amp;"")=0,"مورد غير موجود",""))</f>
        <v/>
      </c>
    </row>
    <row r="437">
      <c r="A437" s="13" t="n"/>
      <c r="B437" s="5" t="n"/>
      <c r="C437" s="17" t="n"/>
      <c r="D437" s="5" t="n"/>
      <c r="E437" s="5" t="n"/>
      <c r="F437" s="6">
        <f>IF(B437&amp;""="","",IFERROR(INDEX('العقود'!$B$6:$B$205,MATCH(B437&amp;"",'العقود'!$A$6:$A$205,0))&amp;"",""))</f>
        <v/>
      </c>
      <c r="G437" s="6">
        <f>IF(B437&amp;""="","",IF(COUNTIF('العقود'!$A$6:$A$205,B437&amp;"")=0,"مورد غير موجود",""))</f>
        <v/>
      </c>
    </row>
    <row r="438">
      <c r="A438" s="13" t="n"/>
      <c r="B438" s="5" t="n"/>
      <c r="C438" s="17" t="n"/>
      <c r="D438" s="5" t="n"/>
      <c r="E438" s="5" t="n"/>
      <c r="F438" s="6">
        <f>IF(B438&amp;""="","",IFERROR(INDEX('العقود'!$B$6:$B$205,MATCH(B438&amp;"",'العقود'!$A$6:$A$205,0))&amp;"",""))</f>
        <v/>
      </c>
      <c r="G438" s="6">
        <f>IF(B438&amp;""="","",IF(COUNTIF('العقود'!$A$6:$A$205,B438&amp;"")=0,"مورد غير موجود",""))</f>
        <v/>
      </c>
    </row>
    <row r="439">
      <c r="A439" s="13" t="n"/>
      <c r="B439" s="5" t="n"/>
      <c r="C439" s="17" t="n"/>
      <c r="D439" s="5" t="n"/>
      <c r="E439" s="5" t="n"/>
      <c r="F439" s="6">
        <f>IF(B439&amp;""="","",IFERROR(INDEX('العقود'!$B$6:$B$205,MATCH(B439&amp;"",'العقود'!$A$6:$A$205,0))&amp;"",""))</f>
        <v/>
      </c>
      <c r="G439" s="6">
        <f>IF(B439&amp;""="","",IF(COUNTIF('العقود'!$A$6:$A$205,B439&amp;"")=0,"مورد غير موجود",""))</f>
        <v/>
      </c>
    </row>
    <row r="440">
      <c r="A440" s="13" t="n"/>
      <c r="B440" s="5" t="n"/>
      <c r="C440" s="17" t="n"/>
      <c r="D440" s="5" t="n"/>
      <c r="E440" s="5" t="n"/>
      <c r="F440" s="6">
        <f>IF(B440&amp;""="","",IFERROR(INDEX('العقود'!$B$6:$B$205,MATCH(B440&amp;"",'العقود'!$A$6:$A$205,0))&amp;"",""))</f>
        <v/>
      </c>
      <c r="G440" s="6">
        <f>IF(B440&amp;""="","",IF(COUNTIF('العقود'!$A$6:$A$205,B440&amp;"")=0,"مورد غير موجود",""))</f>
        <v/>
      </c>
    </row>
    <row r="441">
      <c r="A441" s="13" t="n"/>
      <c r="B441" s="5" t="n"/>
      <c r="C441" s="17" t="n"/>
      <c r="D441" s="5" t="n"/>
      <c r="E441" s="5" t="n"/>
      <c r="F441" s="6">
        <f>IF(B441&amp;""="","",IFERROR(INDEX('العقود'!$B$6:$B$205,MATCH(B441&amp;"",'العقود'!$A$6:$A$205,0))&amp;"",""))</f>
        <v/>
      </c>
      <c r="G441" s="6">
        <f>IF(B441&amp;""="","",IF(COUNTIF('العقود'!$A$6:$A$205,B441&amp;"")=0,"مورد غير موجود",""))</f>
        <v/>
      </c>
    </row>
    <row r="442">
      <c r="A442" s="13" t="n"/>
      <c r="B442" s="5" t="n"/>
      <c r="C442" s="17" t="n"/>
      <c r="D442" s="5" t="n"/>
      <c r="E442" s="5" t="n"/>
      <c r="F442" s="6">
        <f>IF(B442&amp;""="","",IFERROR(INDEX('العقود'!$B$6:$B$205,MATCH(B442&amp;"",'العقود'!$A$6:$A$205,0))&amp;"",""))</f>
        <v/>
      </c>
      <c r="G442" s="6">
        <f>IF(B442&amp;""="","",IF(COUNTIF('العقود'!$A$6:$A$205,B442&amp;"")=0,"مورد غير موجود",""))</f>
        <v/>
      </c>
    </row>
    <row r="443">
      <c r="A443" s="13" t="n"/>
      <c r="B443" s="5" t="n"/>
      <c r="C443" s="17" t="n"/>
      <c r="D443" s="5" t="n"/>
      <c r="E443" s="5" t="n"/>
      <c r="F443" s="6">
        <f>IF(B443&amp;""="","",IFERROR(INDEX('العقود'!$B$6:$B$205,MATCH(B443&amp;"",'العقود'!$A$6:$A$205,0))&amp;"",""))</f>
        <v/>
      </c>
      <c r="G443" s="6">
        <f>IF(B443&amp;""="","",IF(COUNTIF('العقود'!$A$6:$A$205,B443&amp;"")=0,"مورد غير موجود",""))</f>
        <v/>
      </c>
    </row>
    <row r="444">
      <c r="A444" s="13" t="n"/>
      <c r="B444" s="5" t="n"/>
      <c r="C444" s="17" t="n"/>
      <c r="D444" s="5" t="n"/>
      <c r="E444" s="5" t="n"/>
      <c r="F444" s="6">
        <f>IF(B444&amp;""="","",IFERROR(INDEX('العقود'!$B$6:$B$205,MATCH(B444&amp;"",'العقود'!$A$6:$A$205,0))&amp;"",""))</f>
        <v/>
      </c>
      <c r="G444" s="6">
        <f>IF(B444&amp;""="","",IF(COUNTIF('العقود'!$A$6:$A$205,B444&amp;"")=0,"مورد غير موجود",""))</f>
        <v/>
      </c>
    </row>
    <row r="445">
      <c r="A445" s="13" t="n"/>
      <c r="B445" s="5" t="n"/>
      <c r="C445" s="17" t="n"/>
      <c r="D445" s="5" t="n"/>
      <c r="E445" s="5" t="n"/>
      <c r="F445" s="6">
        <f>IF(B445&amp;""="","",IFERROR(INDEX('العقود'!$B$6:$B$205,MATCH(B445&amp;"",'العقود'!$A$6:$A$205,0))&amp;"",""))</f>
        <v/>
      </c>
      <c r="G445" s="6">
        <f>IF(B445&amp;""="","",IF(COUNTIF('العقود'!$A$6:$A$205,B445&amp;"")=0,"مورد غير موجود",""))</f>
        <v/>
      </c>
    </row>
    <row r="446">
      <c r="A446" s="13" t="n"/>
      <c r="B446" s="5" t="n"/>
      <c r="C446" s="17" t="n"/>
      <c r="D446" s="5" t="n"/>
      <c r="E446" s="5" t="n"/>
      <c r="F446" s="6">
        <f>IF(B446&amp;""="","",IFERROR(INDEX('العقود'!$B$6:$B$205,MATCH(B446&amp;"",'العقود'!$A$6:$A$205,0))&amp;"",""))</f>
        <v/>
      </c>
      <c r="G446" s="6">
        <f>IF(B446&amp;""="","",IF(COUNTIF('العقود'!$A$6:$A$205,B446&amp;"")=0,"مورد غير موجود",""))</f>
        <v/>
      </c>
    </row>
    <row r="447">
      <c r="A447" s="13" t="n"/>
      <c r="B447" s="5" t="n"/>
      <c r="C447" s="17" t="n"/>
      <c r="D447" s="5" t="n"/>
      <c r="E447" s="5" t="n"/>
      <c r="F447" s="6">
        <f>IF(B447&amp;""="","",IFERROR(INDEX('العقود'!$B$6:$B$205,MATCH(B447&amp;"",'العقود'!$A$6:$A$205,0))&amp;"",""))</f>
        <v/>
      </c>
      <c r="G447" s="6">
        <f>IF(B447&amp;""="","",IF(COUNTIF('العقود'!$A$6:$A$205,B447&amp;"")=0,"مورد غير موجود",""))</f>
        <v/>
      </c>
    </row>
    <row r="448">
      <c r="A448" s="13" t="n"/>
      <c r="B448" s="5" t="n"/>
      <c r="C448" s="17" t="n"/>
      <c r="D448" s="5" t="n"/>
      <c r="E448" s="5" t="n"/>
      <c r="F448" s="6">
        <f>IF(B448&amp;""="","",IFERROR(INDEX('العقود'!$B$6:$B$205,MATCH(B448&amp;"",'العقود'!$A$6:$A$205,0))&amp;"",""))</f>
        <v/>
      </c>
      <c r="G448" s="6">
        <f>IF(B448&amp;""="","",IF(COUNTIF('العقود'!$A$6:$A$205,B448&amp;"")=0,"مورد غير موجود",""))</f>
        <v/>
      </c>
    </row>
    <row r="449">
      <c r="A449" s="13" t="n"/>
      <c r="B449" s="5" t="n"/>
      <c r="C449" s="17" t="n"/>
      <c r="D449" s="5" t="n"/>
      <c r="E449" s="5" t="n"/>
      <c r="F449" s="6">
        <f>IF(B449&amp;""="","",IFERROR(INDEX('العقود'!$B$6:$B$205,MATCH(B449&amp;"",'العقود'!$A$6:$A$205,0))&amp;"",""))</f>
        <v/>
      </c>
      <c r="G449" s="6">
        <f>IF(B449&amp;""="","",IF(COUNTIF('العقود'!$A$6:$A$205,B449&amp;"")=0,"مورد غير موجود",""))</f>
        <v/>
      </c>
    </row>
    <row r="450">
      <c r="A450" s="13" t="n"/>
      <c r="B450" s="5" t="n"/>
      <c r="C450" s="17" t="n"/>
      <c r="D450" s="5" t="n"/>
      <c r="E450" s="5" t="n"/>
      <c r="F450" s="6">
        <f>IF(B450&amp;""="","",IFERROR(INDEX('العقود'!$B$6:$B$205,MATCH(B450&amp;"",'العقود'!$A$6:$A$205,0))&amp;"",""))</f>
        <v/>
      </c>
      <c r="G450" s="6">
        <f>IF(B450&amp;""="","",IF(COUNTIF('العقود'!$A$6:$A$205,B450&amp;"")=0,"مورد غير موجود",""))</f>
        <v/>
      </c>
    </row>
    <row r="451">
      <c r="A451" s="13" t="n"/>
      <c r="B451" s="5" t="n"/>
      <c r="C451" s="17" t="n"/>
      <c r="D451" s="5" t="n"/>
      <c r="E451" s="5" t="n"/>
      <c r="F451" s="6">
        <f>IF(B451&amp;""="","",IFERROR(INDEX('العقود'!$B$6:$B$205,MATCH(B451&amp;"",'العقود'!$A$6:$A$205,0))&amp;"",""))</f>
        <v/>
      </c>
      <c r="G451" s="6">
        <f>IF(B451&amp;""="","",IF(COUNTIF('العقود'!$A$6:$A$205,B451&amp;"")=0,"مورد غير موجود",""))</f>
        <v/>
      </c>
    </row>
    <row r="452">
      <c r="A452" s="13" t="n"/>
      <c r="B452" s="5" t="n"/>
      <c r="C452" s="17" t="n"/>
      <c r="D452" s="5" t="n"/>
      <c r="E452" s="5" t="n"/>
      <c r="F452" s="6">
        <f>IF(B452&amp;""="","",IFERROR(INDEX('العقود'!$B$6:$B$205,MATCH(B452&amp;"",'العقود'!$A$6:$A$205,0))&amp;"",""))</f>
        <v/>
      </c>
      <c r="G452" s="6">
        <f>IF(B452&amp;""="","",IF(COUNTIF('العقود'!$A$6:$A$205,B452&amp;"")=0,"مورد غير موجود",""))</f>
        <v/>
      </c>
    </row>
    <row r="453">
      <c r="A453" s="13" t="n"/>
      <c r="B453" s="5" t="n"/>
      <c r="C453" s="17" t="n"/>
      <c r="D453" s="5" t="n"/>
      <c r="E453" s="5" t="n"/>
      <c r="F453" s="6">
        <f>IF(B453&amp;""="","",IFERROR(INDEX('العقود'!$B$6:$B$205,MATCH(B453&amp;"",'العقود'!$A$6:$A$205,0))&amp;"",""))</f>
        <v/>
      </c>
      <c r="G453" s="6">
        <f>IF(B453&amp;""="","",IF(COUNTIF('العقود'!$A$6:$A$205,B453&amp;"")=0,"مورد غير موجود",""))</f>
        <v/>
      </c>
    </row>
    <row r="454">
      <c r="A454" s="13" t="n"/>
      <c r="B454" s="5" t="n"/>
      <c r="C454" s="17" t="n"/>
      <c r="D454" s="5" t="n"/>
      <c r="E454" s="5" t="n"/>
      <c r="F454" s="6">
        <f>IF(B454&amp;""="","",IFERROR(INDEX('العقود'!$B$6:$B$205,MATCH(B454&amp;"",'العقود'!$A$6:$A$205,0))&amp;"",""))</f>
        <v/>
      </c>
      <c r="G454" s="6">
        <f>IF(B454&amp;""="","",IF(COUNTIF('العقود'!$A$6:$A$205,B454&amp;"")=0,"مورد غير موجود",""))</f>
        <v/>
      </c>
    </row>
    <row r="455">
      <c r="A455" s="13" t="n"/>
      <c r="B455" s="5" t="n"/>
      <c r="C455" s="17" t="n"/>
      <c r="D455" s="5" t="n"/>
      <c r="E455" s="5" t="n"/>
      <c r="F455" s="6">
        <f>IF(B455&amp;""="","",IFERROR(INDEX('العقود'!$B$6:$B$205,MATCH(B455&amp;"",'العقود'!$A$6:$A$205,0))&amp;"",""))</f>
        <v/>
      </c>
      <c r="G455" s="6">
        <f>IF(B455&amp;""="","",IF(COUNTIF('العقود'!$A$6:$A$205,B455&amp;"")=0,"مورد غير موجود",""))</f>
        <v/>
      </c>
    </row>
    <row r="456">
      <c r="A456" s="13" t="n"/>
      <c r="B456" s="5" t="n"/>
      <c r="C456" s="17" t="n"/>
      <c r="D456" s="5" t="n"/>
      <c r="E456" s="5" t="n"/>
      <c r="F456" s="6">
        <f>IF(B456&amp;""="","",IFERROR(INDEX('العقود'!$B$6:$B$205,MATCH(B456&amp;"",'العقود'!$A$6:$A$205,0))&amp;"",""))</f>
        <v/>
      </c>
      <c r="G456" s="6">
        <f>IF(B456&amp;""="","",IF(COUNTIF('العقود'!$A$6:$A$205,B456&amp;"")=0,"مورد غير موجود",""))</f>
        <v/>
      </c>
    </row>
    <row r="457">
      <c r="A457" s="13" t="n"/>
      <c r="B457" s="5" t="n"/>
      <c r="C457" s="17" t="n"/>
      <c r="D457" s="5" t="n"/>
      <c r="E457" s="5" t="n"/>
      <c r="F457" s="6">
        <f>IF(B457&amp;""="","",IFERROR(INDEX('العقود'!$B$6:$B$205,MATCH(B457&amp;"",'العقود'!$A$6:$A$205,0))&amp;"",""))</f>
        <v/>
      </c>
      <c r="G457" s="6">
        <f>IF(B457&amp;""="","",IF(COUNTIF('العقود'!$A$6:$A$205,B457&amp;"")=0,"مورد غير موجود",""))</f>
        <v/>
      </c>
    </row>
    <row r="458">
      <c r="A458" s="13" t="n"/>
      <c r="B458" s="5" t="n"/>
      <c r="C458" s="17" t="n"/>
      <c r="D458" s="5" t="n"/>
      <c r="E458" s="5" t="n"/>
      <c r="F458" s="6">
        <f>IF(B458&amp;""="","",IFERROR(INDEX('العقود'!$B$6:$B$205,MATCH(B458&amp;"",'العقود'!$A$6:$A$205,0))&amp;"",""))</f>
        <v/>
      </c>
      <c r="G458" s="6">
        <f>IF(B458&amp;""="","",IF(COUNTIF('العقود'!$A$6:$A$205,B458&amp;"")=0,"مورد غير موجود",""))</f>
        <v/>
      </c>
    </row>
    <row r="459">
      <c r="A459" s="13" t="n"/>
      <c r="B459" s="5" t="n"/>
      <c r="C459" s="17" t="n"/>
      <c r="D459" s="5" t="n"/>
      <c r="E459" s="5" t="n"/>
      <c r="F459" s="6">
        <f>IF(B459&amp;""="","",IFERROR(INDEX('العقود'!$B$6:$B$205,MATCH(B459&amp;"",'العقود'!$A$6:$A$205,0))&amp;"",""))</f>
        <v/>
      </c>
      <c r="G459" s="6">
        <f>IF(B459&amp;""="","",IF(COUNTIF('العقود'!$A$6:$A$205,B459&amp;"")=0,"مورد غير موجود",""))</f>
        <v/>
      </c>
    </row>
    <row r="460">
      <c r="A460" s="13" t="n"/>
      <c r="B460" s="5" t="n"/>
      <c r="C460" s="17" t="n"/>
      <c r="D460" s="5" t="n"/>
      <c r="E460" s="5" t="n"/>
      <c r="F460" s="6">
        <f>IF(B460&amp;""="","",IFERROR(INDEX('العقود'!$B$6:$B$205,MATCH(B460&amp;"",'العقود'!$A$6:$A$205,0))&amp;"",""))</f>
        <v/>
      </c>
      <c r="G460" s="6">
        <f>IF(B460&amp;""="","",IF(COUNTIF('العقود'!$A$6:$A$205,B460&amp;"")=0,"مورد غير موجود",""))</f>
        <v/>
      </c>
    </row>
    <row r="461">
      <c r="A461" s="13" t="n"/>
      <c r="B461" s="5" t="n"/>
      <c r="C461" s="17" t="n"/>
      <c r="D461" s="5" t="n"/>
      <c r="E461" s="5" t="n"/>
      <c r="F461" s="6">
        <f>IF(B461&amp;""="","",IFERROR(INDEX('العقود'!$B$6:$B$205,MATCH(B461&amp;"",'العقود'!$A$6:$A$205,0))&amp;"",""))</f>
        <v/>
      </c>
      <c r="G461" s="6">
        <f>IF(B461&amp;""="","",IF(COUNTIF('العقود'!$A$6:$A$205,B461&amp;"")=0,"مورد غير موجود",""))</f>
        <v/>
      </c>
    </row>
    <row r="462">
      <c r="A462" s="13" t="n"/>
      <c r="B462" s="5" t="n"/>
      <c r="C462" s="17" t="n"/>
      <c r="D462" s="5" t="n"/>
      <c r="E462" s="5" t="n"/>
      <c r="F462" s="6">
        <f>IF(B462&amp;""="","",IFERROR(INDEX('العقود'!$B$6:$B$205,MATCH(B462&amp;"",'العقود'!$A$6:$A$205,0))&amp;"",""))</f>
        <v/>
      </c>
      <c r="G462" s="6">
        <f>IF(B462&amp;""="","",IF(COUNTIF('العقود'!$A$6:$A$205,B462&amp;"")=0,"مورد غير موجود",""))</f>
        <v/>
      </c>
    </row>
    <row r="463">
      <c r="A463" s="13" t="n"/>
      <c r="B463" s="5" t="n"/>
      <c r="C463" s="17" t="n"/>
      <c r="D463" s="5" t="n"/>
      <c r="E463" s="5" t="n"/>
      <c r="F463" s="6">
        <f>IF(B463&amp;""="","",IFERROR(INDEX('العقود'!$B$6:$B$205,MATCH(B463&amp;"",'العقود'!$A$6:$A$205,0))&amp;"",""))</f>
        <v/>
      </c>
      <c r="G463" s="6">
        <f>IF(B463&amp;""="","",IF(COUNTIF('العقود'!$A$6:$A$205,B463&amp;"")=0,"مورد غير موجود",""))</f>
        <v/>
      </c>
    </row>
    <row r="464">
      <c r="A464" s="13" t="n"/>
      <c r="B464" s="5" t="n"/>
      <c r="C464" s="17" t="n"/>
      <c r="D464" s="5" t="n"/>
      <c r="E464" s="5" t="n"/>
      <c r="F464" s="6">
        <f>IF(B464&amp;""="","",IFERROR(INDEX('العقود'!$B$6:$B$205,MATCH(B464&amp;"",'العقود'!$A$6:$A$205,0))&amp;"",""))</f>
        <v/>
      </c>
      <c r="G464" s="6">
        <f>IF(B464&amp;""="","",IF(COUNTIF('العقود'!$A$6:$A$205,B464&amp;"")=0,"مورد غير موجود",""))</f>
        <v/>
      </c>
    </row>
    <row r="465">
      <c r="A465" s="13" t="n"/>
      <c r="B465" s="5" t="n"/>
      <c r="C465" s="17" t="n"/>
      <c r="D465" s="5" t="n"/>
      <c r="E465" s="5" t="n"/>
      <c r="F465" s="6">
        <f>IF(B465&amp;""="","",IFERROR(INDEX('العقود'!$B$6:$B$205,MATCH(B465&amp;"",'العقود'!$A$6:$A$205,0))&amp;"",""))</f>
        <v/>
      </c>
      <c r="G465" s="6">
        <f>IF(B465&amp;""="","",IF(COUNTIF('العقود'!$A$6:$A$205,B465&amp;"")=0,"مورد غير موجود",""))</f>
        <v/>
      </c>
    </row>
    <row r="466">
      <c r="A466" s="13" t="n"/>
      <c r="B466" s="5" t="n"/>
      <c r="C466" s="17" t="n"/>
      <c r="D466" s="5" t="n"/>
      <c r="E466" s="5" t="n"/>
      <c r="F466" s="6">
        <f>IF(B466&amp;""="","",IFERROR(INDEX('العقود'!$B$6:$B$205,MATCH(B466&amp;"",'العقود'!$A$6:$A$205,0))&amp;"",""))</f>
        <v/>
      </c>
      <c r="G466" s="6">
        <f>IF(B466&amp;""="","",IF(COUNTIF('العقود'!$A$6:$A$205,B466&amp;"")=0,"مورد غير موجود",""))</f>
        <v/>
      </c>
    </row>
    <row r="467">
      <c r="A467" s="13" t="n"/>
      <c r="B467" s="5" t="n"/>
      <c r="C467" s="17" t="n"/>
      <c r="D467" s="5" t="n"/>
      <c r="E467" s="5" t="n"/>
      <c r="F467" s="6">
        <f>IF(B467&amp;""="","",IFERROR(INDEX('العقود'!$B$6:$B$205,MATCH(B467&amp;"",'العقود'!$A$6:$A$205,0))&amp;"",""))</f>
        <v/>
      </c>
      <c r="G467" s="6">
        <f>IF(B467&amp;""="","",IF(COUNTIF('العقود'!$A$6:$A$205,B467&amp;"")=0,"مورد غير موجود",""))</f>
        <v/>
      </c>
    </row>
    <row r="468">
      <c r="A468" s="13" t="n"/>
      <c r="B468" s="5" t="n"/>
      <c r="C468" s="17" t="n"/>
      <c r="D468" s="5" t="n"/>
      <c r="E468" s="5" t="n"/>
      <c r="F468" s="6">
        <f>IF(B468&amp;""="","",IFERROR(INDEX('العقود'!$B$6:$B$205,MATCH(B468&amp;"",'العقود'!$A$6:$A$205,0))&amp;"",""))</f>
        <v/>
      </c>
      <c r="G468" s="6">
        <f>IF(B468&amp;""="","",IF(COUNTIF('العقود'!$A$6:$A$205,B468&amp;"")=0,"مورد غير موجود",""))</f>
        <v/>
      </c>
    </row>
    <row r="469">
      <c r="A469" s="13" t="n"/>
      <c r="B469" s="5" t="n"/>
      <c r="C469" s="17" t="n"/>
      <c r="D469" s="5" t="n"/>
      <c r="E469" s="5" t="n"/>
      <c r="F469" s="6">
        <f>IF(B469&amp;""="","",IFERROR(INDEX('العقود'!$B$6:$B$205,MATCH(B469&amp;"",'العقود'!$A$6:$A$205,0))&amp;"",""))</f>
        <v/>
      </c>
      <c r="G469" s="6">
        <f>IF(B469&amp;""="","",IF(COUNTIF('العقود'!$A$6:$A$205,B469&amp;"")=0,"مورد غير موجود",""))</f>
        <v/>
      </c>
    </row>
    <row r="470">
      <c r="A470" s="13" t="n"/>
      <c r="B470" s="5" t="n"/>
      <c r="C470" s="17" t="n"/>
      <c r="D470" s="5" t="n"/>
      <c r="E470" s="5" t="n"/>
      <c r="F470" s="6">
        <f>IF(B470&amp;""="","",IFERROR(INDEX('العقود'!$B$6:$B$205,MATCH(B470&amp;"",'العقود'!$A$6:$A$205,0))&amp;"",""))</f>
        <v/>
      </c>
      <c r="G470" s="6">
        <f>IF(B470&amp;""="","",IF(COUNTIF('العقود'!$A$6:$A$205,B470&amp;"")=0,"مورد غير موجود",""))</f>
        <v/>
      </c>
    </row>
    <row r="471">
      <c r="A471" s="13" t="n"/>
      <c r="B471" s="5" t="n"/>
      <c r="C471" s="17" t="n"/>
      <c r="D471" s="5" t="n"/>
      <c r="E471" s="5" t="n"/>
      <c r="F471" s="6">
        <f>IF(B471&amp;""="","",IFERROR(INDEX('العقود'!$B$6:$B$205,MATCH(B471&amp;"",'العقود'!$A$6:$A$205,0))&amp;"",""))</f>
        <v/>
      </c>
      <c r="G471" s="6">
        <f>IF(B471&amp;""="","",IF(COUNTIF('العقود'!$A$6:$A$205,B471&amp;"")=0,"مورد غير موجود",""))</f>
        <v/>
      </c>
    </row>
    <row r="472">
      <c r="A472" s="13" t="n"/>
      <c r="B472" s="5" t="n"/>
      <c r="C472" s="17" t="n"/>
      <c r="D472" s="5" t="n"/>
      <c r="E472" s="5" t="n"/>
      <c r="F472" s="6">
        <f>IF(B472&amp;""="","",IFERROR(INDEX('العقود'!$B$6:$B$205,MATCH(B472&amp;"",'العقود'!$A$6:$A$205,0))&amp;"",""))</f>
        <v/>
      </c>
      <c r="G472" s="6">
        <f>IF(B472&amp;""="","",IF(COUNTIF('العقود'!$A$6:$A$205,B472&amp;"")=0,"مورد غير موجود",""))</f>
        <v/>
      </c>
    </row>
    <row r="473">
      <c r="A473" s="13" t="n"/>
      <c r="B473" s="5" t="n"/>
      <c r="C473" s="17" t="n"/>
      <c r="D473" s="5" t="n"/>
      <c r="E473" s="5" t="n"/>
      <c r="F473" s="6">
        <f>IF(B473&amp;""="","",IFERROR(INDEX('العقود'!$B$6:$B$205,MATCH(B473&amp;"",'العقود'!$A$6:$A$205,0))&amp;"",""))</f>
        <v/>
      </c>
      <c r="G473" s="6">
        <f>IF(B473&amp;""="","",IF(COUNTIF('العقود'!$A$6:$A$205,B473&amp;"")=0,"مورد غير موجود",""))</f>
        <v/>
      </c>
    </row>
    <row r="474">
      <c r="A474" s="13" t="n"/>
      <c r="B474" s="5" t="n"/>
      <c r="C474" s="17" t="n"/>
      <c r="D474" s="5" t="n"/>
      <c r="E474" s="5" t="n"/>
      <c r="F474" s="6">
        <f>IF(B474&amp;""="","",IFERROR(INDEX('العقود'!$B$6:$B$205,MATCH(B474&amp;"",'العقود'!$A$6:$A$205,0))&amp;"",""))</f>
        <v/>
      </c>
      <c r="G474" s="6">
        <f>IF(B474&amp;""="","",IF(COUNTIF('العقود'!$A$6:$A$205,B474&amp;"")=0,"مورد غير موجود",""))</f>
        <v/>
      </c>
    </row>
    <row r="475">
      <c r="A475" s="13" t="n"/>
      <c r="B475" s="5" t="n"/>
      <c r="C475" s="17" t="n"/>
      <c r="D475" s="5" t="n"/>
      <c r="E475" s="5" t="n"/>
      <c r="F475" s="6">
        <f>IF(B475&amp;""="","",IFERROR(INDEX('العقود'!$B$6:$B$205,MATCH(B475&amp;"",'العقود'!$A$6:$A$205,0))&amp;"",""))</f>
        <v/>
      </c>
      <c r="G475" s="6">
        <f>IF(B475&amp;""="","",IF(COUNTIF('العقود'!$A$6:$A$205,B475&amp;"")=0,"مورد غير موجود",""))</f>
        <v/>
      </c>
    </row>
    <row r="476">
      <c r="A476" s="13" t="n"/>
      <c r="B476" s="5" t="n"/>
      <c r="C476" s="17" t="n"/>
      <c r="D476" s="5" t="n"/>
      <c r="E476" s="5" t="n"/>
      <c r="F476" s="6">
        <f>IF(B476&amp;""="","",IFERROR(INDEX('العقود'!$B$6:$B$205,MATCH(B476&amp;"",'العقود'!$A$6:$A$205,0))&amp;"",""))</f>
        <v/>
      </c>
      <c r="G476" s="6">
        <f>IF(B476&amp;""="","",IF(COUNTIF('العقود'!$A$6:$A$205,B476&amp;"")=0,"مورد غير موجود",""))</f>
        <v/>
      </c>
    </row>
    <row r="477">
      <c r="A477" s="13" t="n"/>
      <c r="B477" s="5" t="n"/>
      <c r="C477" s="17" t="n"/>
      <c r="D477" s="5" t="n"/>
      <c r="E477" s="5" t="n"/>
      <c r="F477" s="6">
        <f>IF(B477&amp;""="","",IFERROR(INDEX('العقود'!$B$6:$B$205,MATCH(B477&amp;"",'العقود'!$A$6:$A$205,0))&amp;"",""))</f>
        <v/>
      </c>
      <c r="G477" s="6">
        <f>IF(B477&amp;""="","",IF(COUNTIF('العقود'!$A$6:$A$205,B477&amp;"")=0,"مورد غير موجود",""))</f>
        <v/>
      </c>
    </row>
    <row r="478">
      <c r="A478" s="13" t="n"/>
      <c r="B478" s="5" t="n"/>
      <c r="C478" s="17" t="n"/>
      <c r="D478" s="5" t="n"/>
      <c r="E478" s="5" t="n"/>
      <c r="F478" s="6">
        <f>IF(B478&amp;""="","",IFERROR(INDEX('العقود'!$B$6:$B$205,MATCH(B478&amp;"",'العقود'!$A$6:$A$205,0))&amp;"",""))</f>
        <v/>
      </c>
      <c r="G478" s="6">
        <f>IF(B478&amp;""="","",IF(COUNTIF('العقود'!$A$6:$A$205,B478&amp;"")=0,"مورد غير موجود",""))</f>
        <v/>
      </c>
    </row>
    <row r="479">
      <c r="A479" s="13" t="n"/>
      <c r="B479" s="5" t="n"/>
      <c r="C479" s="17" t="n"/>
      <c r="D479" s="5" t="n"/>
      <c r="E479" s="5" t="n"/>
      <c r="F479" s="6">
        <f>IF(B479&amp;""="","",IFERROR(INDEX('العقود'!$B$6:$B$205,MATCH(B479&amp;"",'العقود'!$A$6:$A$205,0))&amp;"",""))</f>
        <v/>
      </c>
      <c r="G479" s="6">
        <f>IF(B479&amp;""="","",IF(COUNTIF('العقود'!$A$6:$A$205,B479&amp;"")=0,"مورد غير موجود",""))</f>
        <v/>
      </c>
    </row>
    <row r="480">
      <c r="A480" s="13" t="n"/>
      <c r="B480" s="5" t="n"/>
      <c r="C480" s="17" t="n"/>
      <c r="D480" s="5" t="n"/>
      <c r="E480" s="5" t="n"/>
      <c r="F480" s="6">
        <f>IF(B480&amp;""="","",IFERROR(INDEX('العقود'!$B$6:$B$205,MATCH(B480&amp;"",'العقود'!$A$6:$A$205,0))&amp;"",""))</f>
        <v/>
      </c>
      <c r="G480" s="6">
        <f>IF(B480&amp;""="","",IF(COUNTIF('العقود'!$A$6:$A$205,B480&amp;"")=0,"مورد غير موجود",""))</f>
        <v/>
      </c>
    </row>
    <row r="481">
      <c r="A481" s="13" t="n"/>
      <c r="B481" s="5" t="n"/>
      <c r="C481" s="17" t="n"/>
      <c r="D481" s="5" t="n"/>
      <c r="E481" s="5" t="n"/>
      <c r="F481" s="6">
        <f>IF(B481&amp;""="","",IFERROR(INDEX('العقود'!$B$6:$B$205,MATCH(B481&amp;"",'العقود'!$A$6:$A$205,0))&amp;"",""))</f>
        <v/>
      </c>
      <c r="G481" s="6">
        <f>IF(B481&amp;""="","",IF(COUNTIF('العقود'!$A$6:$A$205,B481&amp;"")=0,"مورد غير موجود",""))</f>
        <v/>
      </c>
    </row>
    <row r="482">
      <c r="A482" s="13" t="n"/>
      <c r="B482" s="5" t="n"/>
      <c r="C482" s="17" t="n"/>
      <c r="D482" s="5" t="n"/>
      <c r="E482" s="5" t="n"/>
      <c r="F482" s="6">
        <f>IF(B482&amp;""="","",IFERROR(INDEX('العقود'!$B$6:$B$205,MATCH(B482&amp;"",'العقود'!$A$6:$A$205,0))&amp;"",""))</f>
        <v/>
      </c>
      <c r="G482" s="6">
        <f>IF(B482&amp;""="","",IF(COUNTIF('العقود'!$A$6:$A$205,B482&amp;"")=0,"مورد غير موجود",""))</f>
        <v/>
      </c>
    </row>
    <row r="483">
      <c r="A483" s="13" t="n"/>
      <c r="B483" s="5" t="n"/>
      <c r="C483" s="17" t="n"/>
      <c r="D483" s="5" t="n"/>
      <c r="E483" s="5" t="n"/>
      <c r="F483" s="6">
        <f>IF(B483&amp;""="","",IFERROR(INDEX('العقود'!$B$6:$B$205,MATCH(B483&amp;"",'العقود'!$A$6:$A$205,0))&amp;"",""))</f>
        <v/>
      </c>
      <c r="G483" s="6">
        <f>IF(B483&amp;""="","",IF(COUNTIF('العقود'!$A$6:$A$205,B483&amp;"")=0,"مورد غير موجود",""))</f>
        <v/>
      </c>
    </row>
    <row r="484">
      <c r="A484" s="13" t="n"/>
      <c r="B484" s="5" t="n"/>
      <c r="C484" s="17" t="n"/>
      <c r="D484" s="5" t="n"/>
      <c r="E484" s="5" t="n"/>
      <c r="F484" s="6">
        <f>IF(B484&amp;""="","",IFERROR(INDEX('العقود'!$B$6:$B$205,MATCH(B484&amp;"",'العقود'!$A$6:$A$205,0))&amp;"",""))</f>
        <v/>
      </c>
      <c r="G484" s="6">
        <f>IF(B484&amp;""="","",IF(COUNTIF('العقود'!$A$6:$A$205,B484&amp;"")=0,"مورد غير موجود",""))</f>
        <v/>
      </c>
    </row>
    <row r="485">
      <c r="A485" s="13" t="n"/>
      <c r="B485" s="5" t="n"/>
      <c r="C485" s="17" t="n"/>
      <c r="D485" s="5" t="n"/>
      <c r="E485" s="5" t="n"/>
      <c r="F485" s="6">
        <f>IF(B485&amp;""="","",IFERROR(INDEX('العقود'!$B$6:$B$205,MATCH(B485&amp;"",'العقود'!$A$6:$A$205,0))&amp;"",""))</f>
        <v/>
      </c>
      <c r="G485" s="6">
        <f>IF(B485&amp;""="","",IF(COUNTIF('العقود'!$A$6:$A$205,B485&amp;"")=0,"مورد غير موجود",""))</f>
        <v/>
      </c>
    </row>
    <row r="486">
      <c r="A486" s="13" t="n"/>
      <c r="B486" s="5" t="n"/>
      <c r="C486" s="17" t="n"/>
      <c r="D486" s="5" t="n"/>
      <c r="E486" s="5" t="n"/>
      <c r="F486" s="6">
        <f>IF(B486&amp;""="","",IFERROR(INDEX('العقود'!$B$6:$B$205,MATCH(B486&amp;"",'العقود'!$A$6:$A$205,0))&amp;"",""))</f>
        <v/>
      </c>
      <c r="G486" s="6">
        <f>IF(B486&amp;""="","",IF(COUNTIF('العقود'!$A$6:$A$205,B486&amp;"")=0,"مورد غير موجود",""))</f>
        <v/>
      </c>
    </row>
    <row r="487">
      <c r="A487" s="13" t="n"/>
      <c r="B487" s="5" t="n"/>
      <c r="C487" s="17" t="n"/>
      <c r="D487" s="5" t="n"/>
      <c r="E487" s="5" t="n"/>
      <c r="F487" s="6">
        <f>IF(B487&amp;""="","",IFERROR(INDEX('العقود'!$B$6:$B$205,MATCH(B487&amp;"",'العقود'!$A$6:$A$205,0))&amp;"",""))</f>
        <v/>
      </c>
      <c r="G487" s="6">
        <f>IF(B487&amp;""="","",IF(COUNTIF('العقود'!$A$6:$A$205,B487&amp;"")=0,"مورد غير موجود",""))</f>
        <v/>
      </c>
    </row>
    <row r="488">
      <c r="A488" s="13" t="n"/>
      <c r="B488" s="5" t="n"/>
      <c r="C488" s="17" t="n"/>
      <c r="D488" s="5" t="n"/>
      <c r="E488" s="5" t="n"/>
      <c r="F488" s="6">
        <f>IF(B488&amp;""="","",IFERROR(INDEX('العقود'!$B$6:$B$205,MATCH(B488&amp;"",'العقود'!$A$6:$A$205,0))&amp;"",""))</f>
        <v/>
      </c>
      <c r="G488" s="6">
        <f>IF(B488&amp;""="","",IF(COUNTIF('العقود'!$A$6:$A$205,B488&amp;"")=0,"مورد غير موجود",""))</f>
        <v/>
      </c>
    </row>
    <row r="489">
      <c r="A489" s="13" t="n"/>
      <c r="B489" s="5" t="n"/>
      <c r="C489" s="17" t="n"/>
      <c r="D489" s="5" t="n"/>
      <c r="E489" s="5" t="n"/>
      <c r="F489" s="6">
        <f>IF(B489&amp;""="","",IFERROR(INDEX('العقود'!$B$6:$B$205,MATCH(B489&amp;"",'العقود'!$A$6:$A$205,0))&amp;"",""))</f>
        <v/>
      </c>
      <c r="G489" s="6">
        <f>IF(B489&amp;""="","",IF(COUNTIF('العقود'!$A$6:$A$205,B489&amp;"")=0,"مورد غير موجود",""))</f>
        <v/>
      </c>
    </row>
    <row r="490">
      <c r="A490" s="13" t="n"/>
      <c r="B490" s="5" t="n"/>
      <c r="C490" s="17" t="n"/>
      <c r="D490" s="5" t="n"/>
      <c r="E490" s="5" t="n"/>
      <c r="F490" s="6">
        <f>IF(B490&amp;""="","",IFERROR(INDEX('العقود'!$B$6:$B$205,MATCH(B490&amp;"",'العقود'!$A$6:$A$205,0))&amp;"",""))</f>
        <v/>
      </c>
      <c r="G490" s="6">
        <f>IF(B490&amp;""="","",IF(COUNTIF('العقود'!$A$6:$A$205,B490&amp;"")=0,"مورد غير موجود",""))</f>
        <v/>
      </c>
    </row>
    <row r="491">
      <c r="A491" s="13" t="n"/>
      <c r="B491" s="5" t="n"/>
      <c r="C491" s="17" t="n"/>
      <c r="D491" s="5" t="n"/>
      <c r="E491" s="5" t="n"/>
      <c r="F491" s="6">
        <f>IF(B491&amp;""="","",IFERROR(INDEX('العقود'!$B$6:$B$205,MATCH(B491&amp;"",'العقود'!$A$6:$A$205,0))&amp;"",""))</f>
        <v/>
      </c>
      <c r="G491" s="6">
        <f>IF(B491&amp;""="","",IF(COUNTIF('العقود'!$A$6:$A$205,B491&amp;"")=0,"مورد غير موجود",""))</f>
        <v/>
      </c>
    </row>
    <row r="492">
      <c r="A492" s="13" t="n"/>
      <c r="B492" s="5" t="n"/>
      <c r="C492" s="17" t="n"/>
      <c r="D492" s="5" t="n"/>
      <c r="E492" s="5" t="n"/>
      <c r="F492" s="6">
        <f>IF(B492&amp;""="","",IFERROR(INDEX('العقود'!$B$6:$B$205,MATCH(B492&amp;"",'العقود'!$A$6:$A$205,0))&amp;"",""))</f>
        <v/>
      </c>
      <c r="G492" s="6">
        <f>IF(B492&amp;""="","",IF(COUNTIF('العقود'!$A$6:$A$205,B492&amp;"")=0,"مورد غير موجود",""))</f>
        <v/>
      </c>
    </row>
    <row r="493">
      <c r="A493" s="13" t="n"/>
      <c r="B493" s="5" t="n"/>
      <c r="C493" s="17" t="n"/>
      <c r="D493" s="5" t="n"/>
      <c r="E493" s="5" t="n"/>
      <c r="F493" s="6">
        <f>IF(B493&amp;""="","",IFERROR(INDEX('العقود'!$B$6:$B$205,MATCH(B493&amp;"",'العقود'!$A$6:$A$205,0))&amp;"",""))</f>
        <v/>
      </c>
      <c r="G493" s="6">
        <f>IF(B493&amp;""="","",IF(COUNTIF('العقود'!$A$6:$A$205,B493&amp;"")=0,"مورد غير موجود",""))</f>
        <v/>
      </c>
    </row>
    <row r="494">
      <c r="A494" s="13" t="n"/>
      <c r="B494" s="5" t="n"/>
      <c r="C494" s="17" t="n"/>
      <c r="D494" s="5" t="n"/>
      <c r="E494" s="5" t="n"/>
      <c r="F494" s="6">
        <f>IF(B494&amp;""="","",IFERROR(INDEX('العقود'!$B$6:$B$205,MATCH(B494&amp;"",'العقود'!$A$6:$A$205,0))&amp;"",""))</f>
        <v/>
      </c>
      <c r="G494" s="6">
        <f>IF(B494&amp;""="","",IF(COUNTIF('العقود'!$A$6:$A$205,B494&amp;"")=0,"مورد غير موجود",""))</f>
        <v/>
      </c>
    </row>
    <row r="495">
      <c r="A495" s="13" t="n"/>
      <c r="B495" s="5" t="n"/>
      <c r="C495" s="17" t="n"/>
      <c r="D495" s="5" t="n"/>
      <c r="E495" s="5" t="n"/>
      <c r="F495" s="6">
        <f>IF(B495&amp;""="","",IFERROR(INDEX('العقود'!$B$6:$B$205,MATCH(B495&amp;"",'العقود'!$A$6:$A$205,0))&amp;"",""))</f>
        <v/>
      </c>
      <c r="G495" s="6">
        <f>IF(B495&amp;""="","",IF(COUNTIF('العقود'!$A$6:$A$205,B495&amp;"")=0,"مورد غير موجود",""))</f>
        <v/>
      </c>
    </row>
    <row r="496">
      <c r="A496" s="13" t="n"/>
      <c r="B496" s="5" t="n"/>
      <c r="C496" s="17" t="n"/>
      <c r="D496" s="5" t="n"/>
      <c r="E496" s="5" t="n"/>
      <c r="F496" s="6">
        <f>IF(B496&amp;""="","",IFERROR(INDEX('العقود'!$B$6:$B$205,MATCH(B496&amp;"",'العقود'!$A$6:$A$205,0))&amp;"",""))</f>
        <v/>
      </c>
      <c r="G496" s="6">
        <f>IF(B496&amp;""="","",IF(COUNTIF('العقود'!$A$6:$A$205,B496&amp;"")=0,"مورد غير موجود",""))</f>
        <v/>
      </c>
    </row>
    <row r="497">
      <c r="A497" s="13" t="n"/>
      <c r="B497" s="5" t="n"/>
      <c r="C497" s="17" t="n"/>
      <c r="D497" s="5" t="n"/>
      <c r="E497" s="5" t="n"/>
      <c r="F497" s="6">
        <f>IF(B497&amp;""="","",IFERROR(INDEX('العقود'!$B$6:$B$205,MATCH(B497&amp;"",'العقود'!$A$6:$A$205,0))&amp;"",""))</f>
        <v/>
      </c>
      <c r="G497" s="6">
        <f>IF(B497&amp;""="","",IF(COUNTIF('العقود'!$A$6:$A$205,B497&amp;"")=0,"مورد غير موجود",""))</f>
        <v/>
      </c>
    </row>
    <row r="498">
      <c r="A498" s="13" t="n"/>
      <c r="B498" s="5" t="n"/>
      <c r="C498" s="17" t="n"/>
      <c r="D498" s="5" t="n"/>
      <c r="E498" s="5" t="n"/>
      <c r="F498" s="6">
        <f>IF(B498&amp;""="","",IFERROR(INDEX('العقود'!$B$6:$B$205,MATCH(B498&amp;"",'العقود'!$A$6:$A$205,0))&amp;"",""))</f>
        <v/>
      </c>
      <c r="G498" s="6">
        <f>IF(B498&amp;""="","",IF(COUNTIF('العقود'!$A$6:$A$205,B498&amp;"")=0,"مورد غير موجود",""))</f>
        <v/>
      </c>
    </row>
    <row r="499">
      <c r="A499" s="13" t="n"/>
      <c r="B499" s="5" t="n"/>
      <c r="C499" s="17" t="n"/>
      <c r="D499" s="5" t="n"/>
      <c r="E499" s="5" t="n"/>
      <c r="F499" s="6">
        <f>IF(B499&amp;""="","",IFERROR(INDEX('العقود'!$B$6:$B$205,MATCH(B499&amp;"",'العقود'!$A$6:$A$205,0))&amp;"",""))</f>
        <v/>
      </c>
      <c r="G499" s="6">
        <f>IF(B499&amp;""="","",IF(COUNTIF('العقود'!$A$6:$A$205,B499&amp;"")=0,"مورد غير موجود",""))</f>
        <v/>
      </c>
    </row>
    <row r="500">
      <c r="A500" s="13" t="n"/>
      <c r="B500" s="5" t="n"/>
      <c r="C500" s="17" t="n"/>
      <c r="D500" s="5" t="n"/>
      <c r="E500" s="5" t="n"/>
      <c r="F500" s="6">
        <f>IF(B500&amp;""="","",IFERROR(INDEX('العقود'!$B$6:$B$205,MATCH(B500&amp;"",'العقود'!$A$6:$A$205,0))&amp;"",""))</f>
        <v/>
      </c>
      <c r="G500" s="6">
        <f>IF(B500&amp;""="","",IF(COUNTIF('العقود'!$A$6:$A$205,B500&amp;"")=0,"مورد غير موجود",""))</f>
        <v/>
      </c>
    </row>
    <row r="501">
      <c r="A501" s="13" t="n"/>
      <c r="B501" s="5" t="n"/>
      <c r="C501" s="17" t="n"/>
      <c r="D501" s="5" t="n"/>
      <c r="E501" s="5" t="n"/>
      <c r="F501" s="6">
        <f>IF(B501&amp;""="","",IFERROR(INDEX('العقود'!$B$6:$B$205,MATCH(B501&amp;"",'العقود'!$A$6:$A$205,0))&amp;"",""))</f>
        <v/>
      </c>
      <c r="G501" s="6">
        <f>IF(B501&amp;""="","",IF(COUNTIF('العقود'!$A$6:$A$205,B501&amp;"")=0,"مورد غير موجود",""))</f>
        <v/>
      </c>
    </row>
    <row r="502">
      <c r="A502" s="13" t="n"/>
      <c r="B502" s="5" t="n"/>
      <c r="C502" s="17" t="n"/>
      <c r="D502" s="5" t="n"/>
      <c r="E502" s="5" t="n"/>
      <c r="F502" s="6">
        <f>IF(B502&amp;""="","",IFERROR(INDEX('العقود'!$B$6:$B$205,MATCH(B502&amp;"",'العقود'!$A$6:$A$205,0))&amp;"",""))</f>
        <v/>
      </c>
      <c r="G502" s="6">
        <f>IF(B502&amp;""="","",IF(COUNTIF('العقود'!$A$6:$A$205,B502&amp;"")=0,"مورد غير موجود",""))</f>
        <v/>
      </c>
    </row>
    <row r="503">
      <c r="A503" s="13" t="n"/>
      <c r="B503" s="5" t="n"/>
      <c r="C503" s="17" t="n"/>
      <c r="D503" s="5" t="n"/>
      <c r="E503" s="5" t="n"/>
      <c r="F503" s="6">
        <f>IF(B503&amp;""="","",IFERROR(INDEX('العقود'!$B$6:$B$205,MATCH(B503&amp;"",'العقود'!$A$6:$A$205,0))&amp;"",""))</f>
        <v/>
      </c>
      <c r="G503" s="6">
        <f>IF(B503&amp;""="","",IF(COUNTIF('العقود'!$A$6:$A$205,B503&amp;"")=0,"مورد غير موجود",""))</f>
        <v/>
      </c>
    </row>
    <row r="504">
      <c r="A504" s="13" t="n"/>
      <c r="B504" s="5" t="n"/>
      <c r="C504" s="17" t="n"/>
      <c r="D504" s="5" t="n"/>
      <c r="E504" s="5" t="n"/>
      <c r="F504" s="6">
        <f>IF(B504&amp;""="","",IFERROR(INDEX('العقود'!$B$6:$B$205,MATCH(B504&amp;"",'العقود'!$A$6:$A$205,0))&amp;"",""))</f>
        <v/>
      </c>
      <c r="G504" s="6">
        <f>IF(B504&amp;""="","",IF(COUNTIF('العقود'!$A$6:$A$205,B504&amp;"")=0,"مورد غير موجود",""))</f>
        <v/>
      </c>
    </row>
    <row r="505">
      <c r="A505" s="13" t="n"/>
      <c r="B505" s="5" t="n"/>
      <c r="C505" s="17" t="n"/>
      <c r="D505" s="5" t="n"/>
      <c r="E505" s="5" t="n"/>
      <c r="F505" s="6">
        <f>IF(B505&amp;""="","",IFERROR(INDEX('العقود'!$B$6:$B$205,MATCH(B505&amp;"",'العقود'!$A$6:$A$205,0))&amp;"",""))</f>
        <v/>
      </c>
      <c r="G505" s="6">
        <f>IF(B505&amp;""="","",IF(COUNTIF('العقود'!$A$6:$A$205,B505&amp;"")=0,"مورد غير موجود",""))</f>
        <v/>
      </c>
    </row>
    <row r="506">
      <c r="A506" s="13" t="n"/>
      <c r="B506" s="5" t="n"/>
      <c r="C506" s="17" t="n"/>
      <c r="D506" s="5" t="n"/>
      <c r="E506" s="5" t="n"/>
      <c r="F506" s="6">
        <f>IF(B506&amp;""="","",IFERROR(INDEX('العقود'!$B$6:$B$205,MATCH(B506&amp;"",'العقود'!$A$6:$A$205,0))&amp;"",""))</f>
        <v/>
      </c>
      <c r="G506" s="6">
        <f>IF(B506&amp;""="","",IF(COUNTIF('العقود'!$A$6:$A$205,B506&amp;"")=0,"مورد غير موجود",""))</f>
        <v/>
      </c>
    </row>
    <row r="507">
      <c r="A507" s="13" t="n"/>
      <c r="B507" s="5" t="n"/>
      <c r="C507" s="17" t="n"/>
      <c r="D507" s="5" t="n"/>
      <c r="E507" s="5" t="n"/>
      <c r="F507" s="6">
        <f>IF(B507&amp;""="","",IFERROR(INDEX('العقود'!$B$6:$B$205,MATCH(B507&amp;"",'العقود'!$A$6:$A$205,0))&amp;"",""))</f>
        <v/>
      </c>
      <c r="G507" s="6">
        <f>IF(B507&amp;""="","",IF(COUNTIF('العقود'!$A$6:$A$205,B507&amp;"")=0,"مورد غير موجود",""))</f>
        <v/>
      </c>
    </row>
    <row r="508">
      <c r="A508" s="13" t="n"/>
      <c r="B508" s="5" t="n"/>
      <c r="C508" s="17" t="n"/>
      <c r="D508" s="5" t="n"/>
      <c r="E508" s="5" t="n"/>
      <c r="F508" s="6">
        <f>IF(B508&amp;""="","",IFERROR(INDEX('العقود'!$B$6:$B$205,MATCH(B508&amp;"",'العقود'!$A$6:$A$205,0))&amp;"",""))</f>
        <v/>
      </c>
      <c r="G508" s="6">
        <f>IF(B508&amp;""="","",IF(COUNTIF('العقود'!$A$6:$A$205,B508&amp;"")=0,"مورد غير موجود",""))</f>
        <v/>
      </c>
    </row>
    <row r="509">
      <c r="A509" s="13" t="n"/>
      <c r="B509" s="5" t="n"/>
      <c r="C509" s="17" t="n"/>
      <c r="D509" s="5" t="n"/>
      <c r="E509" s="5" t="n"/>
      <c r="F509" s="6">
        <f>IF(B509&amp;""="","",IFERROR(INDEX('العقود'!$B$6:$B$205,MATCH(B509&amp;"",'العقود'!$A$6:$A$205,0))&amp;"",""))</f>
        <v/>
      </c>
      <c r="G509" s="6">
        <f>IF(B509&amp;""="","",IF(COUNTIF('العقود'!$A$6:$A$205,B509&amp;"")=0,"مورد غير موجود",""))</f>
        <v/>
      </c>
    </row>
    <row r="510">
      <c r="A510" s="13" t="n"/>
      <c r="B510" s="5" t="n"/>
      <c r="C510" s="17" t="n"/>
      <c r="D510" s="5" t="n"/>
      <c r="E510" s="5" t="n"/>
      <c r="F510" s="6">
        <f>IF(B510&amp;""="","",IFERROR(INDEX('العقود'!$B$6:$B$205,MATCH(B510&amp;"",'العقود'!$A$6:$A$205,0))&amp;"",""))</f>
        <v/>
      </c>
      <c r="G510" s="6">
        <f>IF(B510&amp;""="","",IF(COUNTIF('العقود'!$A$6:$A$205,B510&amp;"")=0,"مورد غير موجود",""))</f>
        <v/>
      </c>
    </row>
    <row r="511">
      <c r="A511" s="13" t="n"/>
      <c r="B511" s="5" t="n"/>
      <c r="C511" s="17" t="n"/>
      <c r="D511" s="5" t="n"/>
      <c r="E511" s="5" t="n"/>
      <c r="F511" s="6">
        <f>IF(B511&amp;""="","",IFERROR(INDEX('العقود'!$B$6:$B$205,MATCH(B511&amp;"",'العقود'!$A$6:$A$205,0))&amp;"",""))</f>
        <v/>
      </c>
      <c r="G511" s="6">
        <f>IF(B511&amp;""="","",IF(COUNTIF('العقود'!$A$6:$A$205,B511&amp;"")=0,"مورد غير موجود",""))</f>
        <v/>
      </c>
    </row>
    <row r="512">
      <c r="A512" s="13" t="n"/>
      <c r="B512" s="5" t="n"/>
      <c r="C512" s="17" t="n"/>
      <c r="D512" s="5" t="n"/>
      <c r="E512" s="5" t="n"/>
      <c r="F512" s="6">
        <f>IF(B512&amp;""="","",IFERROR(INDEX('العقود'!$B$6:$B$205,MATCH(B512&amp;"",'العقود'!$A$6:$A$205,0))&amp;"",""))</f>
        <v/>
      </c>
      <c r="G512" s="6">
        <f>IF(B512&amp;""="","",IF(COUNTIF('العقود'!$A$6:$A$205,B512&amp;"")=0,"مورد غير موجود",""))</f>
        <v/>
      </c>
    </row>
    <row r="513">
      <c r="A513" s="13" t="n"/>
      <c r="B513" s="5" t="n"/>
      <c r="C513" s="17" t="n"/>
      <c r="D513" s="5" t="n"/>
      <c r="E513" s="5" t="n"/>
      <c r="F513" s="6">
        <f>IF(B513&amp;""="","",IFERROR(INDEX('العقود'!$B$6:$B$205,MATCH(B513&amp;"",'العقود'!$A$6:$A$205,0))&amp;"",""))</f>
        <v/>
      </c>
      <c r="G513" s="6">
        <f>IF(B513&amp;""="","",IF(COUNTIF('العقود'!$A$6:$A$205,B513&amp;"")=0,"مورد غير موجود",""))</f>
        <v/>
      </c>
    </row>
    <row r="514">
      <c r="A514" s="13" t="n"/>
      <c r="B514" s="5" t="n"/>
      <c r="C514" s="17" t="n"/>
      <c r="D514" s="5" t="n"/>
      <c r="E514" s="5" t="n"/>
      <c r="F514" s="6">
        <f>IF(B514&amp;""="","",IFERROR(INDEX('العقود'!$B$6:$B$205,MATCH(B514&amp;"",'العقود'!$A$6:$A$205,0))&amp;"",""))</f>
        <v/>
      </c>
      <c r="G514" s="6">
        <f>IF(B514&amp;""="","",IF(COUNTIF('العقود'!$A$6:$A$205,B514&amp;"")=0,"مورد غير موجود",""))</f>
        <v/>
      </c>
    </row>
    <row r="515">
      <c r="A515" s="13" t="n"/>
      <c r="B515" s="5" t="n"/>
      <c r="C515" s="17" t="n"/>
      <c r="D515" s="5" t="n"/>
      <c r="E515" s="5" t="n"/>
      <c r="F515" s="6">
        <f>IF(B515&amp;""="","",IFERROR(INDEX('العقود'!$B$6:$B$205,MATCH(B515&amp;"",'العقود'!$A$6:$A$205,0))&amp;"",""))</f>
        <v/>
      </c>
      <c r="G515" s="6">
        <f>IF(B515&amp;""="","",IF(COUNTIF('العقود'!$A$6:$A$205,B515&amp;"")=0,"مورد غير موجود",""))</f>
        <v/>
      </c>
    </row>
    <row r="516">
      <c r="A516" s="13" t="n"/>
      <c r="B516" s="5" t="n"/>
      <c r="C516" s="17" t="n"/>
      <c r="D516" s="5" t="n"/>
      <c r="E516" s="5" t="n"/>
      <c r="F516" s="6">
        <f>IF(B516&amp;""="","",IFERROR(INDEX('العقود'!$B$6:$B$205,MATCH(B516&amp;"",'العقود'!$A$6:$A$205,0))&amp;"",""))</f>
        <v/>
      </c>
      <c r="G516" s="6">
        <f>IF(B516&amp;""="","",IF(COUNTIF('العقود'!$A$6:$A$205,B516&amp;"")=0,"مورد غير موجود",""))</f>
        <v/>
      </c>
    </row>
    <row r="517">
      <c r="A517" s="13" t="n"/>
      <c r="B517" s="5" t="n"/>
      <c r="C517" s="17" t="n"/>
      <c r="D517" s="5" t="n"/>
      <c r="E517" s="5" t="n"/>
      <c r="F517" s="6">
        <f>IF(B517&amp;""="","",IFERROR(INDEX('العقود'!$B$6:$B$205,MATCH(B517&amp;"",'العقود'!$A$6:$A$205,0))&amp;"",""))</f>
        <v/>
      </c>
      <c r="G517" s="6">
        <f>IF(B517&amp;""="","",IF(COUNTIF('العقود'!$A$6:$A$205,B517&amp;"")=0,"مورد غير موجود",""))</f>
        <v/>
      </c>
    </row>
    <row r="518">
      <c r="A518" s="13" t="n"/>
      <c r="B518" s="5" t="n"/>
      <c r="C518" s="17" t="n"/>
      <c r="D518" s="5" t="n"/>
      <c r="E518" s="5" t="n"/>
      <c r="F518" s="6">
        <f>IF(B518&amp;""="","",IFERROR(INDEX('العقود'!$B$6:$B$205,MATCH(B518&amp;"",'العقود'!$A$6:$A$205,0))&amp;"",""))</f>
        <v/>
      </c>
      <c r="G518" s="6">
        <f>IF(B518&amp;""="","",IF(COUNTIF('العقود'!$A$6:$A$205,B518&amp;"")=0,"مورد غير موجود",""))</f>
        <v/>
      </c>
    </row>
    <row r="519">
      <c r="A519" s="13" t="n"/>
      <c r="B519" s="5" t="n"/>
      <c r="C519" s="17" t="n"/>
      <c r="D519" s="5" t="n"/>
      <c r="E519" s="5" t="n"/>
      <c r="F519" s="6">
        <f>IF(B519&amp;""="","",IFERROR(INDEX('العقود'!$B$6:$B$205,MATCH(B519&amp;"",'العقود'!$A$6:$A$205,0))&amp;"",""))</f>
        <v/>
      </c>
      <c r="G519" s="6">
        <f>IF(B519&amp;""="","",IF(COUNTIF('العقود'!$A$6:$A$205,B519&amp;"")=0,"مورد غير موجود",""))</f>
        <v/>
      </c>
    </row>
    <row r="520">
      <c r="A520" s="13" t="n"/>
      <c r="B520" s="5" t="n"/>
      <c r="C520" s="17" t="n"/>
      <c r="D520" s="5" t="n"/>
      <c r="E520" s="5" t="n"/>
      <c r="F520" s="6">
        <f>IF(B520&amp;""="","",IFERROR(INDEX('العقود'!$B$6:$B$205,MATCH(B520&amp;"",'العقود'!$A$6:$A$205,0))&amp;"",""))</f>
        <v/>
      </c>
      <c r="G520" s="6">
        <f>IF(B520&amp;""="","",IF(COUNTIF('العقود'!$A$6:$A$205,B520&amp;"")=0,"مورد غير موجود",""))</f>
        <v/>
      </c>
    </row>
    <row r="521">
      <c r="A521" s="13" t="n"/>
      <c r="B521" s="5" t="n"/>
      <c r="C521" s="17" t="n"/>
      <c r="D521" s="5" t="n"/>
      <c r="E521" s="5" t="n"/>
      <c r="F521" s="6">
        <f>IF(B521&amp;""="","",IFERROR(INDEX('العقود'!$B$6:$B$205,MATCH(B521&amp;"",'العقود'!$A$6:$A$205,0))&amp;"",""))</f>
        <v/>
      </c>
      <c r="G521" s="6">
        <f>IF(B521&amp;""="","",IF(COUNTIF('العقود'!$A$6:$A$205,B521&amp;"")=0,"مورد غير موجود",""))</f>
        <v/>
      </c>
    </row>
    <row r="522">
      <c r="A522" s="13" t="n"/>
      <c r="B522" s="5" t="n"/>
      <c r="C522" s="17" t="n"/>
      <c r="D522" s="5" t="n"/>
      <c r="E522" s="5" t="n"/>
      <c r="F522" s="6">
        <f>IF(B522&amp;""="","",IFERROR(INDEX('العقود'!$B$6:$B$205,MATCH(B522&amp;"",'العقود'!$A$6:$A$205,0))&amp;"",""))</f>
        <v/>
      </c>
      <c r="G522" s="6">
        <f>IF(B522&amp;""="","",IF(COUNTIF('العقود'!$A$6:$A$205,B522&amp;"")=0,"مورد غير موجود",""))</f>
        <v/>
      </c>
    </row>
    <row r="523">
      <c r="A523" s="13" t="n"/>
      <c r="B523" s="5" t="n"/>
      <c r="C523" s="17" t="n"/>
      <c r="D523" s="5" t="n"/>
      <c r="E523" s="5" t="n"/>
      <c r="F523" s="6">
        <f>IF(B523&amp;""="","",IFERROR(INDEX('العقود'!$B$6:$B$205,MATCH(B523&amp;"",'العقود'!$A$6:$A$205,0))&amp;"",""))</f>
        <v/>
      </c>
      <c r="G523" s="6">
        <f>IF(B523&amp;""="","",IF(COUNTIF('العقود'!$A$6:$A$205,B523&amp;"")=0,"مورد غير موجود",""))</f>
        <v/>
      </c>
    </row>
    <row r="524">
      <c r="A524" s="13" t="n"/>
      <c r="B524" s="5" t="n"/>
      <c r="C524" s="17" t="n"/>
      <c r="D524" s="5" t="n"/>
      <c r="E524" s="5" t="n"/>
      <c r="F524" s="6">
        <f>IF(B524&amp;""="","",IFERROR(INDEX('العقود'!$B$6:$B$205,MATCH(B524&amp;"",'العقود'!$A$6:$A$205,0))&amp;"",""))</f>
        <v/>
      </c>
      <c r="G524" s="6">
        <f>IF(B524&amp;""="","",IF(COUNTIF('العقود'!$A$6:$A$205,B524&amp;"")=0,"مورد غير موجود",""))</f>
        <v/>
      </c>
    </row>
    <row r="525">
      <c r="A525" s="13" t="n"/>
      <c r="B525" s="5" t="n"/>
      <c r="C525" s="17" t="n"/>
      <c r="D525" s="5" t="n"/>
      <c r="E525" s="5" t="n"/>
      <c r="F525" s="6">
        <f>IF(B525&amp;""="","",IFERROR(INDEX('العقود'!$B$6:$B$205,MATCH(B525&amp;"",'العقود'!$A$6:$A$205,0))&amp;"",""))</f>
        <v/>
      </c>
      <c r="G525" s="6">
        <f>IF(B525&amp;""="","",IF(COUNTIF('العقود'!$A$6:$A$205,B525&amp;"")=0,"مورد غير موجود",""))</f>
        <v/>
      </c>
    </row>
    <row r="526">
      <c r="A526" s="13" t="n"/>
      <c r="B526" s="5" t="n"/>
      <c r="C526" s="17" t="n"/>
      <c r="D526" s="5" t="n"/>
      <c r="E526" s="5" t="n"/>
      <c r="F526" s="6">
        <f>IF(B526&amp;""="","",IFERROR(INDEX('العقود'!$B$6:$B$205,MATCH(B526&amp;"",'العقود'!$A$6:$A$205,0))&amp;"",""))</f>
        <v/>
      </c>
      <c r="G526" s="6">
        <f>IF(B526&amp;""="","",IF(COUNTIF('العقود'!$A$6:$A$205,B526&amp;"")=0,"مورد غير موجود",""))</f>
        <v/>
      </c>
    </row>
    <row r="527">
      <c r="A527" s="13" t="n"/>
      <c r="B527" s="5" t="n"/>
      <c r="C527" s="17" t="n"/>
      <c r="D527" s="5" t="n"/>
      <c r="E527" s="5" t="n"/>
      <c r="F527" s="6">
        <f>IF(B527&amp;""="","",IFERROR(INDEX('العقود'!$B$6:$B$205,MATCH(B527&amp;"",'العقود'!$A$6:$A$205,0))&amp;"",""))</f>
        <v/>
      </c>
      <c r="G527" s="6">
        <f>IF(B527&amp;""="","",IF(COUNTIF('العقود'!$A$6:$A$205,B527&amp;"")=0,"مورد غير موجود",""))</f>
        <v/>
      </c>
    </row>
    <row r="528">
      <c r="A528" s="13" t="n"/>
      <c r="B528" s="5" t="n"/>
      <c r="C528" s="17" t="n"/>
      <c r="D528" s="5" t="n"/>
      <c r="E528" s="5" t="n"/>
      <c r="F528" s="6">
        <f>IF(B528&amp;""="","",IFERROR(INDEX('العقود'!$B$6:$B$205,MATCH(B528&amp;"",'العقود'!$A$6:$A$205,0))&amp;"",""))</f>
        <v/>
      </c>
      <c r="G528" s="6">
        <f>IF(B528&amp;""="","",IF(COUNTIF('العقود'!$A$6:$A$205,B528&amp;"")=0,"مورد غير موجود",""))</f>
        <v/>
      </c>
    </row>
    <row r="529">
      <c r="A529" s="13" t="n"/>
      <c r="B529" s="5" t="n"/>
      <c r="C529" s="17" t="n"/>
      <c r="D529" s="5" t="n"/>
      <c r="E529" s="5" t="n"/>
      <c r="F529" s="6">
        <f>IF(B529&amp;""="","",IFERROR(INDEX('العقود'!$B$6:$B$205,MATCH(B529&amp;"",'العقود'!$A$6:$A$205,0))&amp;"",""))</f>
        <v/>
      </c>
      <c r="G529" s="6">
        <f>IF(B529&amp;""="","",IF(COUNTIF('العقود'!$A$6:$A$205,B529&amp;"")=0,"مورد غير موجود",""))</f>
        <v/>
      </c>
    </row>
    <row r="530">
      <c r="A530" s="13" t="n"/>
      <c r="B530" s="5" t="n"/>
      <c r="C530" s="17" t="n"/>
      <c r="D530" s="5" t="n"/>
      <c r="E530" s="5" t="n"/>
      <c r="F530" s="6">
        <f>IF(B530&amp;""="","",IFERROR(INDEX('العقود'!$B$6:$B$205,MATCH(B530&amp;"",'العقود'!$A$6:$A$205,0))&amp;"",""))</f>
        <v/>
      </c>
      <c r="G530" s="6">
        <f>IF(B530&amp;""="","",IF(COUNTIF('العقود'!$A$6:$A$205,B530&amp;"")=0,"مورد غير موجود",""))</f>
        <v/>
      </c>
    </row>
    <row r="531">
      <c r="A531" s="13" t="n"/>
      <c r="B531" s="5" t="n"/>
      <c r="C531" s="17" t="n"/>
      <c r="D531" s="5" t="n"/>
      <c r="E531" s="5" t="n"/>
      <c r="F531" s="6">
        <f>IF(B531&amp;""="","",IFERROR(INDEX('العقود'!$B$6:$B$205,MATCH(B531&amp;"",'العقود'!$A$6:$A$205,0))&amp;"",""))</f>
        <v/>
      </c>
      <c r="G531" s="6">
        <f>IF(B531&amp;""="","",IF(COUNTIF('العقود'!$A$6:$A$205,B531&amp;"")=0,"مورد غير موجود",""))</f>
        <v/>
      </c>
    </row>
    <row r="532">
      <c r="A532" s="13" t="n"/>
      <c r="B532" s="5" t="n"/>
      <c r="C532" s="17" t="n"/>
      <c r="D532" s="5" t="n"/>
      <c r="E532" s="5" t="n"/>
      <c r="F532" s="6">
        <f>IF(B532&amp;""="","",IFERROR(INDEX('العقود'!$B$6:$B$205,MATCH(B532&amp;"",'العقود'!$A$6:$A$205,0))&amp;"",""))</f>
        <v/>
      </c>
      <c r="G532" s="6">
        <f>IF(B532&amp;""="","",IF(COUNTIF('العقود'!$A$6:$A$205,B532&amp;"")=0,"مورد غير موجود",""))</f>
        <v/>
      </c>
    </row>
    <row r="533">
      <c r="A533" s="13" t="n"/>
      <c r="B533" s="5" t="n"/>
      <c r="C533" s="17" t="n"/>
      <c r="D533" s="5" t="n"/>
      <c r="E533" s="5" t="n"/>
      <c r="F533" s="6">
        <f>IF(B533&amp;""="","",IFERROR(INDEX('العقود'!$B$6:$B$205,MATCH(B533&amp;"",'العقود'!$A$6:$A$205,0))&amp;"",""))</f>
        <v/>
      </c>
      <c r="G533" s="6">
        <f>IF(B533&amp;""="","",IF(COUNTIF('العقود'!$A$6:$A$205,B533&amp;"")=0,"مورد غير موجود",""))</f>
        <v/>
      </c>
    </row>
    <row r="534">
      <c r="A534" s="13" t="n"/>
      <c r="B534" s="5" t="n"/>
      <c r="C534" s="17" t="n"/>
      <c r="D534" s="5" t="n"/>
      <c r="E534" s="5" t="n"/>
      <c r="F534" s="6">
        <f>IF(B534&amp;""="","",IFERROR(INDEX('العقود'!$B$6:$B$205,MATCH(B534&amp;"",'العقود'!$A$6:$A$205,0))&amp;"",""))</f>
        <v/>
      </c>
      <c r="G534" s="6">
        <f>IF(B534&amp;""="","",IF(COUNTIF('العقود'!$A$6:$A$205,B534&amp;"")=0,"مورد غير موجود",""))</f>
        <v/>
      </c>
    </row>
    <row r="535">
      <c r="A535" s="13" t="n"/>
      <c r="B535" s="5" t="n"/>
      <c r="C535" s="17" t="n"/>
      <c r="D535" s="5" t="n"/>
      <c r="E535" s="5" t="n"/>
      <c r="F535" s="6">
        <f>IF(B535&amp;""="","",IFERROR(INDEX('العقود'!$B$6:$B$205,MATCH(B535&amp;"",'العقود'!$A$6:$A$205,0))&amp;"",""))</f>
        <v/>
      </c>
      <c r="G535" s="6">
        <f>IF(B535&amp;""="","",IF(COUNTIF('العقود'!$A$6:$A$205,B535&amp;"")=0,"مورد غير موجود",""))</f>
        <v/>
      </c>
    </row>
    <row r="536">
      <c r="A536" s="13" t="n"/>
      <c r="B536" s="5" t="n"/>
      <c r="C536" s="17" t="n"/>
      <c r="D536" s="5" t="n"/>
      <c r="E536" s="5" t="n"/>
      <c r="F536" s="6">
        <f>IF(B536&amp;""="","",IFERROR(INDEX('العقود'!$B$6:$B$205,MATCH(B536&amp;"",'العقود'!$A$6:$A$205,0))&amp;"",""))</f>
        <v/>
      </c>
      <c r="G536" s="6">
        <f>IF(B536&amp;""="","",IF(COUNTIF('العقود'!$A$6:$A$205,B536&amp;"")=0,"مورد غير موجود",""))</f>
        <v/>
      </c>
    </row>
    <row r="537">
      <c r="A537" s="13" t="n"/>
      <c r="B537" s="5" t="n"/>
      <c r="C537" s="17" t="n"/>
      <c r="D537" s="5" t="n"/>
      <c r="E537" s="5" t="n"/>
      <c r="F537" s="6">
        <f>IF(B537&amp;""="","",IFERROR(INDEX('العقود'!$B$6:$B$205,MATCH(B537&amp;"",'العقود'!$A$6:$A$205,0))&amp;"",""))</f>
        <v/>
      </c>
      <c r="G537" s="6">
        <f>IF(B537&amp;""="","",IF(COUNTIF('العقود'!$A$6:$A$205,B537&amp;"")=0,"مورد غير موجود",""))</f>
        <v/>
      </c>
    </row>
    <row r="538">
      <c r="A538" s="13" t="n"/>
      <c r="B538" s="5" t="n"/>
      <c r="C538" s="17" t="n"/>
      <c r="D538" s="5" t="n"/>
      <c r="E538" s="5" t="n"/>
      <c r="F538" s="6">
        <f>IF(B538&amp;""="","",IFERROR(INDEX('العقود'!$B$6:$B$205,MATCH(B538&amp;"",'العقود'!$A$6:$A$205,0))&amp;"",""))</f>
        <v/>
      </c>
      <c r="G538" s="6">
        <f>IF(B538&amp;""="","",IF(COUNTIF('العقود'!$A$6:$A$205,B538&amp;"")=0,"مورد غير موجود",""))</f>
        <v/>
      </c>
    </row>
    <row r="539">
      <c r="A539" s="13" t="n"/>
      <c r="B539" s="5" t="n"/>
      <c r="C539" s="17" t="n"/>
      <c r="D539" s="5" t="n"/>
      <c r="E539" s="5" t="n"/>
      <c r="F539" s="6">
        <f>IF(B539&amp;""="","",IFERROR(INDEX('العقود'!$B$6:$B$205,MATCH(B539&amp;"",'العقود'!$A$6:$A$205,0))&amp;"",""))</f>
        <v/>
      </c>
      <c r="G539" s="6">
        <f>IF(B539&amp;""="","",IF(COUNTIF('العقود'!$A$6:$A$205,B539&amp;"")=0,"مورد غير موجود",""))</f>
        <v/>
      </c>
    </row>
    <row r="540">
      <c r="A540" s="13" t="n"/>
      <c r="B540" s="5" t="n"/>
      <c r="C540" s="17" t="n"/>
      <c r="D540" s="5" t="n"/>
      <c r="E540" s="5" t="n"/>
      <c r="F540" s="6">
        <f>IF(B540&amp;""="","",IFERROR(INDEX('العقود'!$B$6:$B$205,MATCH(B540&amp;"",'العقود'!$A$6:$A$205,0))&amp;"",""))</f>
        <v/>
      </c>
      <c r="G540" s="6">
        <f>IF(B540&amp;""="","",IF(COUNTIF('العقود'!$A$6:$A$205,B540&amp;"")=0,"مورد غير موجود",""))</f>
        <v/>
      </c>
    </row>
    <row r="541">
      <c r="A541" s="13" t="n"/>
      <c r="B541" s="5" t="n"/>
      <c r="C541" s="17" t="n"/>
      <c r="D541" s="5" t="n"/>
      <c r="E541" s="5" t="n"/>
      <c r="F541" s="6">
        <f>IF(B541&amp;""="","",IFERROR(INDEX('العقود'!$B$6:$B$205,MATCH(B541&amp;"",'العقود'!$A$6:$A$205,0))&amp;"",""))</f>
        <v/>
      </c>
      <c r="G541" s="6">
        <f>IF(B541&amp;""="","",IF(COUNTIF('العقود'!$A$6:$A$205,B541&amp;"")=0,"مورد غير موجود",""))</f>
        <v/>
      </c>
    </row>
    <row r="542">
      <c r="A542" s="13" t="n"/>
      <c r="B542" s="5" t="n"/>
      <c r="C542" s="17" t="n"/>
      <c r="D542" s="5" t="n"/>
      <c r="E542" s="5" t="n"/>
      <c r="F542" s="6">
        <f>IF(B542&amp;""="","",IFERROR(INDEX('العقود'!$B$6:$B$205,MATCH(B542&amp;"",'العقود'!$A$6:$A$205,0))&amp;"",""))</f>
        <v/>
      </c>
      <c r="G542" s="6">
        <f>IF(B542&amp;""="","",IF(COUNTIF('العقود'!$A$6:$A$205,B542&amp;"")=0,"مورد غير موجود",""))</f>
        <v/>
      </c>
    </row>
    <row r="543">
      <c r="A543" s="13" t="n"/>
      <c r="B543" s="5" t="n"/>
      <c r="C543" s="17" t="n"/>
      <c r="D543" s="5" t="n"/>
      <c r="E543" s="5" t="n"/>
      <c r="F543" s="6">
        <f>IF(B543&amp;""="","",IFERROR(INDEX('العقود'!$B$6:$B$205,MATCH(B543&amp;"",'العقود'!$A$6:$A$205,0))&amp;"",""))</f>
        <v/>
      </c>
      <c r="G543" s="6">
        <f>IF(B543&amp;""="","",IF(COUNTIF('العقود'!$A$6:$A$205,B543&amp;"")=0,"مورد غير موجود",""))</f>
        <v/>
      </c>
    </row>
    <row r="544">
      <c r="A544" s="13" t="n"/>
      <c r="B544" s="5" t="n"/>
      <c r="C544" s="17" t="n"/>
      <c r="D544" s="5" t="n"/>
      <c r="E544" s="5" t="n"/>
      <c r="F544" s="6">
        <f>IF(B544&amp;""="","",IFERROR(INDEX('العقود'!$B$6:$B$205,MATCH(B544&amp;"",'العقود'!$A$6:$A$205,0))&amp;"",""))</f>
        <v/>
      </c>
      <c r="G544" s="6">
        <f>IF(B544&amp;""="","",IF(COUNTIF('العقود'!$A$6:$A$205,B544&amp;"")=0,"مورد غير موجود",""))</f>
        <v/>
      </c>
    </row>
    <row r="545">
      <c r="A545" s="13" t="n"/>
      <c r="B545" s="5" t="n"/>
      <c r="C545" s="17" t="n"/>
      <c r="D545" s="5" t="n"/>
      <c r="E545" s="5" t="n"/>
      <c r="F545" s="6">
        <f>IF(B545&amp;""="","",IFERROR(INDEX('العقود'!$B$6:$B$205,MATCH(B545&amp;"",'العقود'!$A$6:$A$205,0))&amp;"",""))</f>
        <v/>
      </c>
      <c r="G545" s="6">
        <f>IF(B545&amp;""="","",IF(COUNTIF('العقود'!$A$6:$A$205,B545&amp;"")=0,"مورد غير موجود",""))</f>
        <v/>
      </c>
    </row>
    <row r="546">
      <c r="A546" s="13" t="n"/>
      <c r="B546" s="5" t="n"/>
      <c r="C546" s="17" t="n"/>
      <c r="D546" s="5" t="n"/>
      <c r="E546" s="5" t="n"/>
      <c r="F546" s="6">
        <f>IF(B546&amp;""="","",IFERROR(INDEX('العقود'!$B$6:$B$205,MATCH(B546&amp;"",'العقود'!$A$6:$A$205,0))&amp;"",""))</f>
        <v/>
      </c>
      <c r="G546" s="6">
        <f>IF(B546&amp;""="","",IF(COUNTIF('العقود'!$A$6:$A$205,B546&amp;"")=0,"مورد غير موجود",""))</f>
        <v/>
      </c>
    </row>
    <row r="547">
      <c r="A547" s="13" t="n"/>
      <c r="B547" s="5" t="n"/>
      <c r="C547" s="17" t="n"/>
      <c r="D547" s="5" t="n"/>
      <c r="E547" s="5" t="n"/>
      <c r="F547" s="6">
        <f>IF(B547&amp;""="","",IFERROR(INDEX('العقود'!$B$6:$B$205,MATCH(B547&amp;"",'العقود'!$A$6:$A$205,0))&amp;"",""))</f>
        <v/>
      </c>
      <c r="G547" s="6">
        <f>IF(B547&amp;""="","",IF(COUNTIF('العقود'!$A$6:$A$205,B547&amp;"")=0,"مورد غير موجود",""))</f>
        <v/>
      </c>
    </row>
    <row r="548">
      <c r="A548" s="13" t="n"/>
      <c r="B548" s="5" t="n"/>
      <c r="C548" s="17" t="n"/>
      <c r="D548" s="5" t="n"/>
      <c r="E548" s="5" t="n"/>
      <c r="F548" s="6">
        <f>IF(B548&amp;""="","",IFERROR(INDEX('العقود'!$B$6:$B$205,MATCH(B548&amp;"",'العقود'!$A$6:$A$205,0))&amp;"",""))</f>
        <v/>
      </c>
      <c r="G548" s="6">
        <f>IF(B548&amp;""="","",IF(COUNTIF('العقود'!$A$6:$A$205,B548&amp;"")=0,"مورد غير موجود",""))</f>
        <v/>
      </c>
    </row>
    <row r="549">
      <c r="A549" s="13" t="n"/>
      <c r="B549" s="5" t="n"/>
      <c r="C549" s="17" t="n"/>
      <c r="D549" s="5" t="n"/>
      <c r="E549" s="5" t="n"/>
      <c r="F549" s="6">
        <f>IF(B549&amp;""="","",IFERROR(INDEX('العقود'!$B$6:$B$205,MATCH(B549&amp;"",'العقود'!$A$6:$A$205,0))&amp;"",""))</f>
        <v/>
      </c>
      <c r="G549" s="6">
        <f>IF(B549&amp;""="","",IF(COUNTIF('العقود'!$A$6:$A$205,B549&amp;"")=0,"مورد غير موجود",""))</f>
        <v/>
      </c>
    </row>
    <row r="550">
      <c r="A550" s="13" t="n"/>
      <c r="B550" s="5" t="n"/>
      <c r="C550" s="17" t="n"/>
      <c r="D550" s="5" t="n"/>
      <c r="E550" s="5" t="n"/>
      <c r="F550" s="6">
        <f>IF(B550&amp;""="","",IFERROR(INDEX('العقود'!$B$6:$B$205,MATCH(B550&amp;"",'العقود'!$A$6:$A$205,0))&amp;"",""))</f>
        <v/>
      </c>
      <c r="G550" s="6">
        <f>IF(B550&amp;""="","",IF(COUNTIF('العقود'!$A$6:$A$205,B550&amp;"")=0,"مورد غير موجود",""))</f>
        <v/>
      </c>
    </row>
    <row r="551">
      <c r="A551" s="13" t="n"/>
      <c r="B551" s="5" t="n"/>
      <c r="C551" s="17" t="n"/>
      <c r="D551" s="5" t="n"/>
      <c r="E551" s="5" t="n"/>
      <c r="F551" s="6">
        <f>IF(B551&amp;""="","",IFERROR(INDEX('العقود'!$B$6:$B$205,MATCH(B551&amp;"",'العقود'!$A$6:$A$205,0))&amp;"",""))</f>
        <v/>
      </c>
      <c r="G551" s="6">
        <f>IF(B551&amp;""="","",IF(COUNTIF('العقود'!$A$6:$A$205,B551&amp;"")=0,"مورد غير موجود",""))</f>
        <v/>
      </c>
    </row>
    <row r="552">
      <c r="A552" s="13" t="n"/>
      <c r="B552" s="5" t="n"/>
      <c r="C552" s="17" t="n"/>
      <c r="D552" s="5" t="n"/>
      <c r="E552" s="5" t="n"/>
      <c r="F552" s="6">
        <f>IF(B552&amp;""="","",IFERROR(INDEX('العقود'!$B$6:$B$205,MATCH(B552&amp;"",'العقود'!$A$6:$A$205,0))&amp;"",""))</f>
        <v/>
      </c>
      <c r="G552" s="6">
        <f>IF(B552&amp;""="","",IF(COUNTIF('العقود'!$A$6:$A$205,B552&amp;"")=0,"مورد غير موجود",""))</f>
        <v/>
      </c>
    </row>
    <row r="553">
      <c r="A553" s="13" t="n"/>
      <c r="B553" s="5" t="n"/>
      <c r="C553" s="17" t="n"/>
      <c r="D553" s="5" t="n"/>
      <c r="E553" s="5" t="n"/>
      <c r="F553" s="6">
        <f>IF(B553&amp;""="","",IFERROR(INDEX('العقود'!$B$6:$B$205,MATCH(B553&amp;"",'العقود'!$A$6:$A$205,0))&amp;"",""))</f>
        <v/>
      </c>
      <c r="G553" s="6">
        <f>IF(B553&amp;""="","",IF(COUNTIF('العقود'!$A$6:$A$205,B553&amp;"")=0,"مورد غير موجود",""))</f>
        <v/>
      </c>
    </row>
    <row r="554">
      <c r="A554" s="13" t="n"/>
      <c r="B554" s="5" t="n"/>
      <c r="C554" s="17" t="n"/>
      <c r="D554" s="5" t="n"/>
      <c r="E554" s="5" t="n"/>
      <c r="F554" s="6">
        <f>IF(B554&amp;""="","",IFERROR(INDEX('العقود'!$B$6:$B$205,MATCH(B554&amp;"",'العقود'!$A$6:$A$205,0))&amp;"",""))</f>
        <v/>
      </c>
      <c r="G554" s="6">
        <f>IF(B554&amp;""="","",IF(COUNTIF('العقود'!$A$6:$A$205,B554&amp;"")=0,"مورد غير موجود",""))</f>
        <v/>
      </c>
    </row>
    <row r="555">
      <c r="A555" s="13" t="n"/>
      <c r="B555" s="5" t="n"/>
      <c r="C555" s="17" t="n"/>
      <c r="D555" s="5" t="n"/>
      <c r="E555" s="5" t="n"/>
      <c r="F555" s="6">
        <f>IF(B555&amp;""="","",IFERROR(INDEX('العقود'!$B$6:$B$205,MATCH(B555&amp;"",'العقود'!$A$6:$A$205,0))&amp;"",""))</f>
        <v/>
      </c>
      <c r="G555" s="6">
        <f>IF(B555&amp;""="","",IF(COUNTIF('العقود'!$A$6:$A$205,B555&amp;"")=0,"مورد غير موجود",""))</f>
        <v/>
      </c>
    </row>
    <row r="556">
      <c r="A556" s="13" t="n"/>
      <c r="B556" s="5" t="n"/>
      <c r="C556" s="17" t="n"/>
      <c r="D556" s="5" t="n"/>
      <c r="E556" s="5" t="n"/>
      <c r="F556" s="6">
        <f>IF(B556&amp;""="","",IFERROR(INDEX('العقود'!$B$6:$B$205,MATCH(B556&amp;"",'العقود'!$A$6:$A$205,0))&amp;"",""))</f>
        <v/>
      </c>
      <c r="G556" s="6">
        <f>IF(B556&amp;""="","",IF(COUNTIF('العقود'!$A$6:$A$205,B556&amp;"")=0,"مورد غير موجود",""))</f>
        <v/>
      </c>
    </row>
    <row r="557">
      <c r="A557" s="13" t="n"/>
      <c r="B557" s="5" t="n"/>
      <c r="C557" s="17" t="n"/>
      <c r="D557" s="5" t="n"/>
      <c r="E557" s="5" t="n"/>
      <c r="F557" s="6">
        <f>IF(B557&amp;""="","",IFERROR(INDEX('العقود'!$B$6:$B$205,MATCH(B557&amp;"",'العقود'!$A$6:$A$205,0))&amp;"",""))</f>
        <v/>
      </c>
      <c r="G557" s="6">
        <f>IF(B557&amp;""="","",IF(COUNTIF('العقود'!$A$6:$A$205,B557&amp;"")=0,"مورد غير موجود",""))</f>
        <v/>
      </c>
    </row>
    <row r="558">
      <c r="A558" s="13" t="n"/>
      <c r="B558" s="5" t="n"/>
      <c r="C558" s="17" t="n"/>
      <c r="D558" s="5" t="n"/>
      <c r="E558" s="5" t="n"/>
      <c r="F558" s="6">
        <f>IF(B558&amp;""="","",IFERROR(INDEX('العقود'!$B$6:$B$205,MATCH(B558&amp;"",'العقود'!$A$6:$A$205,0))&amp;"",""))</f>
        <v/>
      </c>
      <c r="G558" s="6">
        <f>IF(B558&amp;""="","",IF(COUNTIF('العقود'!$A$6:$A$205,B558&amp;"")=0,"مورد غير موجود",""))</f>
        <v/>
      </c>
    </row>
    <row r="559">
      <c r="A559" s="13" t="n"/>
      <c r="B559" s="5" t="n"/>
      <c r="C559" s="17" t="n"/>
      <c r="D559" s="5" t="n"/>
      <c r="E559" s="5" t="n"/>
      <c r="F559" s="6">
        <f>IF(B559&amp;""="","",IFERROR(INDEX('العقود'!$B$6:$B$205,MATCH(B559&amp;"",'العقود'!$A$6:$A$205,0))&amp;"",""))</f>
        <v/>
      </c>
      <c r="G559" s="6">
        <f>IF(B559&amp;""="","",IF(COUNTIF('العقود'!$A$6:$A$205,B559&amp;"")=0,"مورد غير موجود",""))</f>
        <v/>
      </c>
    </row>
    <row r="560">
      <c r="A560" s="13" t="n"/>
      <c r="B560" s="5" t="n"/>
      <c r="C560" s="17" t="n"/>
      <c r="D560" s="5" t="n"/>
      <c r="E560" s="5" t="n"/>
      <c r="F560" s="6">
        <f>IF(B560&amp;""="","",IFERROR(INDEX('العقود'!$B$6:$B$205,MATCH(B560&amp;"",'العقود'!$A$6:$A$205,0))&amp;"",""))</f>
        <v/>
      </c>
      <c r="G560" s="6">
        <f>IF(B560&amp;""="","",IF(COUNTIF('العقود'!$A$6:$A$205,B560&amp;"")=0,"مورد غير موجود",""))</f>
        <v/>
      </c>
    </row>
    <row r="561">
      <c r="A561" s="13" t="n"/>
      <c r="B561" s="5" t="n"/>
      <c r="C561" s="17" t="n"/>
      <c r="D561" s="5" t="n"/>
      <c r="E561" s="5" t="n"/>
      <c r="F561" s="6">
        <f>IF(B561&amp;""="","",IFERROR(INDEX('العقود'!$B$6:$B$205,MATCH(B561&amp;"",'العقود'!$A$6:$A$205,0))&amp;"",""))</f>
        <v/>
      </c>
      <c r="G561" s="6">
        <f>IF(B561&amp;""="","",IF(COUNTIF('العقود'!$A$6:$A$205,B561&amp;"")=0,"مورد غير موجود",""))</f>
        <v/>
      </c>
    </row>
    <row r="562">
      <c r="A562" s="13" t="n"/>
      <c r="B562" s="5" t="n"/>
      <c r="C562" s="17" t="n"/>
      <c r="D562" s="5" t="n"/>
      <c r="E562" s="5" t="n"/>
      <c r="F562" s="6">
        <f>IF(B562&amp;""="","",IFERROR(INDEX('العقود'!$B$6:$B$205,MATCH(B562&amp;"",'العقود'!$A$6:$A$205,0))&amp;"",""))</f>
        <v/>
      </c>
      <c r="G562" s="6">
        <f>IF(B562&amp;""="","",IF(COUNTIF('العقود'!$A$6:$A$205,B562&amp;"")=0,"مورد غير موجود",""))</f>
        <v/>
      </c>
    </row>
    <row r="563">
      <c r="A563" s="13" t="n"/>
      <c r="B563" s="5" t="n"/>
      <c r="C563" s="17" t="n"/>
      <c r="D563" s="5" t="n"/>
      <c r="E563" s="5" t="n"/>
      <c r="F563" s="6">
        <f>IF(B563&amp;""="","",IFERROR(INDEX('العقود'!$B$6:$B$205,MATCH(B563&amp;"",'العقود'!$A$6:$A$205,0))&amp;"",""))</f>
        <v/>
      </c>
      <c r="G563" s="6">
        <f>IF(B563&amp;""="","",IF(COUNTIF('العقود'!$A$6:$A$205,B563&amp;"")=0,"مورد غير موجود",""))</f>
        <v/>
      </c>
    </row>
    <row r="564">
      <c r="A564" s="13" t="n"/>
      <c r="B564" s="5" t="n"/>
      <c r="C564" s="17" t="n"/>
      <c r="D564" s="5" t="n"/>
      <c r="E564" s="5" t="n"/>
      <c r="F564" s="6">
        <f>IF(B564&amp;""="","",IFERROR(INDEX('العقود'!$B$6:$B$205,MATCH(B564&amp;"",'العقود'!$A$6:$A$205,0))&amp;"",""))</f>
        <v/>
      </c>
      <c r="G564" s="6">
        <f>IF(B564&amp;""="","",IF(COUNTIF('العقود'!$A$6:$A$205,B564&amp;"")=0,"مورد غير موجود",""))</f>
        <v/>
      </c>
    </row>
    <row r="565">
      <c r="A565" s="13" t="n"/>
      <c r="B565" s="5" t="n"/>
      <c r="C565" s="17" t="n"/>
      <c r="D565" s="5" t="n"/>
      <c r="E565" s="5" t="n"/>
      <c r="F565" s="6">
        <f>IF(B565&amp;""="","",IFERROR(INDEX('العقود'!$B$6:$B$205,MATCH(B565&amp;"",'العقود'!$A$6:$A$205,0))&amp;"",""))</f>
        <v/>
      </c>
      <c r="G565" s="6">
        <f>IF(B565&amp;""="","",IF(COUNTIF('العقود'!$A$6:$A$205,B565&amp;"")=0,"مورد غير موجود",""))</f>
        <v/>
      </c>
    </row>
    <row r="566">
      <c r="A566" s="13" t="n"/>
      <c r="B566" s="5" t="n"/>
      <c r="C566" s="17" t="n"/>
      <c r="D566" s="5" t="n"/>
      <c r="E566" s="5" t="n"/>
      <c r="F566" s="6">
        <f>IF(B566&amp;""="","",IFERROR(INDEX('العقود'!$B$6:$B$205,MATCH(B566&amp;"",'العقود'!$A$6:$A$205,0))&amp;"",""))</f>
        <v/>
      </c>
      <c r="G566" s="6">
        <f>IF(B566&amp;""="","",IF(COUNTIF('العقود'!$A$6:$A$205,B566&amp;"")=0,"مورد غير موجود",""))</f>
        <v/>
      </c>
    </row>
    <row r="567">
      <c r="A567" s="13" t="n"/>
      <c r="B567" s="5" t="n"/>
      <c r="C567" s="17" t="n"/>
      <c r="D567" s="5" t="n"/>
      <c r="E567" s="5" t="n"/>
      <c r="F567" s="6">
        <f>IF(B567&amp;""="","",IFERROR(INDEX('العقود'!$B$6:$B$205,MATCH(B567&amp;"",'العقود'!$A$6:$A$205,0))&amp;"",""))</f>
        <v/>
      </c>
      <c r="G567" s="6">
        <f>IF(B567&amp;""="","",IF(COUNTIF('العقود'!$A$6:$A$205,B567&amp;"")=0,"مورد غير موجود",""))</f>
        <v/>
      </c>
    </row>
    <row r="568">
      <c r="A568" s="13" t="n"/>
      <c r="B568" s="5" t="n"/>
      <c r="C568" s="17" t="n"/>
      <c r="D568" s="5" t="n"/>
      <c r="E568" s="5" t="n"/>
      <c r="F568" s="6">
        <f>IF(B568&amp;""="","",IFERROR(INDEX('العقود'!$B$6:$B$205,MATCH(B568&amp;"",'العقود'!$A$6:$A$205,0))&amp;"",""))</f>
        <v/>
      </c>
      <c r="G568" s="6">
        <f>IF(B568&amp;""="","",IF(COUNTIF('العقود'!$A$6:$A$205,B568&amp;"")=0,"مورد غير موجود",""))</f>
        <v/>
      </c>
    </row>
    <row r="569">
      <c r="A569" s="13" t="n"/>
      <c r="B569" s="5" t="n"/>
      <c r="C569" s="17" t="n"/>
      <c r="D569" s="5" t="n"/>
      <c r="E569" s="5" t="n"/>
      <c r="F569" s="6">
        <f>IF(B569&amp;""="","",IFERROR(INDEX('العقود'!$B$6:$B$205,MATCH(B569&amp;"",'العقود'!$A$6:$A$205,0))&amp;"",""))</f>
        <v/>
      </c>
      <c r="G569" s="6">
        <f>IF(B569&amp;""="","",IF(COUNTIF('العقود'!$A$6:$A$205,B569&amp;"")=0,"مورد غير موجود",""))</f>
        <v/>
      </c>
    </row>
    <row r="570">
      <c r="A570" s="13" t="n"/>
      <c r="B570" s="5" t="n"/>
      <c r="C570" s="17" t="n"/>
      <c r="D570" s="5" t="n"/>
      <c r="E570" s="5" t="n"/>
      <c r="F570" s="6">
        <f>IF(B570&amp;""="","",IFERROR(INDEX('العقود'!$B$6:$B$205,MATCH(B570&amp;"",'العقود'!$A$6:$A$205,0))&amp;"",""))</f>
        <v/>
      </c>
      <c r="G570" s="6">
        <f>IF(B570&amp;""="","",IF(COUNTIF('العقود'!$A$6:$A$205,B570&amp;"")=0,"مورد غير موجود",""))</f>
        <v/>
      </c>
    </row>
    <row r="571">
      <c r="A571" s="13" t="n"/>
      <c r="B571" s="5" t="n"/>
      <c r="C571" s="17" t="n"/>
      <c r="D571" s="5" t="n"/>
      <c r="E571" s="5" t="n"/>
      <c r="F571" s="6">
        <f>IF(B571&amp;""="","",IFERROR(INDEX('العقود'!$B$6:$B$205,MATCH(B571&amp;"",'العقود'!$A$6:$A$205,0))&amp;"",""))</f>
        <v/>
      </c>
      <c r="G571" s="6">
        <f>IF(B571&amp;""="","",IF(COUNTIF('العقود'!$A$6:$A$205,B571&amp;"")=0,"مورد غير موجود",""))</f>
        <v/>
      </c>
    </row>
    <row r="572">
      <c r="A572" s="13" t="n"/>
      <c r="B572" s="5" t="n"/>
      <c r="C572" s="17" t="n"/>
      <c r="D572" s="5" t="n"/>
      <c r="E572" s="5" t="n"/>
      <c r="F572" s="6">
        <f>IF(B572&amp;""="","",IFERROR(INDEX('العقود'!$B$6:$B$205,MATCH(B572&amp;"",'العقود'!$A$6:$A$205,0))&amp;"",""))</f>
        <v/>
      </c>
      <c r="G572" s="6">
        <f>IF(B572&amp;""="","",IF(COUNTIF('العقود'!$A$6:$A$205,B572&amp;"")=0,"مورد غير موجود",""))</f>
        <v/>
      </c>
    </row>
    <row r="573">
      <c r="A573" s="13" t="n"/>
      <c r="B573" s="5" t="n"/>
      <c r="C573" s="17" t="n"/>
      <c r="D573" s="5" t="n"/>
      <c r="E573" s="5" t="n"/>
      <c r="F573" s="6">
        <f>IF(B573&amp;""="","",IFERROR(INDEX('العقود'!$B$6:$B$205,MATCH(B573&amp;"",'العقود'!$A$6:$A$205,0))&amp;"",""))</f>
        <v/>
      </c>
      <c r="G573" s="6">
        <f>IF(B573&amp;""="","",IF(COUNTIF('العقود'!$A$6:$A$205,B573&amp;"")=0,"مورد غير موجود",""))</f>
        <v/>
      </c>
    </row>
    <row r="574">
      <c r="A574" s="13" t="n"/>
      <c r="B574" s="5" t="n"/>
      <c r="C574" s="17" t="n"/>
      <c r="D574" s="5" t="n"/>
      <c r="E574" s="5" t="n"/>
      <c r="F574" s="6">
        <f>IF(B574&amp;""="","",IFERROR(INDEX('العقود'!$B$6:$B$205,MATCH(B574&amp;"",'العقود'!$A$6:$A$205,0))&amp;"",""))</f>
        <v/>
      </c>
      <c r="G574" s="6">
        <f>IF(B574&amp;""="","",IF(COUNTIF('العقود'!$A$6:$A$205,B574&amp;"")=0,"مورد غير موجود",""))</f>
        <v/>
      </c>
    </row>
    <row r="575">
      <c r="A575" s="13" t="n"/>
      <c r="B575" s="5" t="n"/>
      <c r="C575" s="17" t="n"/>
      <c r="D575" s="5" t="n"/>
      <c r="E575" s="5" t="n"/>
      <c r="F575" s="6">
        <f>IF(B575&amp;""="","",IFERROR(INDEX('العقود'!$B$6:$B$205,MATCH(B575&amp;"",'العقود'!$A$6:$A$205,0))&amp;"",""))</f>
        <v/>
      </c>
      <c r="G575" s="6">
        <f>IF(B575&amp;""="","",IF(COUNTIF('العقود'!$A$6:$A$205,B575&amp;"")=0,"مورد غير موجود",""))</f>
        <v/>
      </c>
    </row>
    <row r="576">
      <c r="A576" s="13" t="n"/>
      <c r="B576" s="5" t="n"/>
      <c r="C576" s="17" t="n"/>
      <c r="D576" s="5" t="n"/>
      <c r="E576" s="5" t="n"/>
      <c r="F576" s="6">
        <f>IF(B576&amp;""="","",IFERROR(INDEX('العقود'!$B$6:$B$205,MATCH(B576&amp;"",'العقود'!$A$6:$A$205,0))&amp;"",""))</f>
        <v/>
      </c>
      <c r="G576" s="6">
        <f>IF(B576&amp;""="","",IF(COUNTIF('العقود'!$A$6:$A$205,B576&amp;"")=0,"مورد غير موجود",""))</f>
        <v/>
      </c>
    </row>
    <row r="577">
      <c r="A577" s="13" t="n"/>
      <c r="B577" s="5" t="n"/>
      <c r="C577" s="17" t="n"/>
      <c r="D577" s="5" t="n"/>
      <c r="E577" s="5" t="n"/>
      <c r="F577" s="6">
        <f>IF(B577&amp;""="","",IFERROR(INDEX('العقود'!$B$6:$B$205,MATCH(B577&amp;"",'العقود'!$A$6:$A$205,0))&amp;"",""))</f>
        <v/>
      </c>
      <c r="G577" s="6">
        <f>IF(B577&amp;""="","",IF(COUNTIF('العقود'!$A$6:$A$205,B577&amp;"")=0,"مورد غير موجود",""))</f>
        <v/>
      </c>
    </row>
    <row r="578">
      <c r="A578" s="13" t="n"/>
      <c r="B578" s="5" t="n"/>
      <c r="C578" s="17" t="n"/>
      <c r="D578" s="5" t="n"/>
      <c r="E578" s="5" t="n"/>
      <c r="F578" s="6">
        <f>IF(B578&amp;""="","",IFERROR(INDEX('العقود'!$B$6:$B$205,MATCH(B578&amp;"",'العقود'!$A$6:$A$205,0))&amp;"",""))</f>
        <v/>
      </c>
      <c r="G578" s="6">
        <f>IF(B578&amp;""="","",IF(COUNTIF('العقود'!$A$6:$A$205,B578&amp;"")=0,"مورد غير موجود",""))</f>
        <v/>
      </c>
    </row>
    <row r="579">
      <c r="A579" s="13" t="n"/>
      <c r="B579" s="5" t="n"/>
      <c r="C579" s="17" t="n"/>
      <c r="D579" s="5" t="n"/>
      <c r="E579" s="5" t="n"/>
      <c r="F579" s="6">
        <f>IF(B579&amp;""="","",IFERROR(INDEX('العقود'!$B$6:$B$205,MATCH(B579&amp;"",'العقود'!$A$6:$A$205,0))&amp;"",""))</f>
        <v/>
      </c>
      <c r="G579" s="6">
        <f>IF(B579&amp;""="","",IF(COUNTIF('العقود'!$A$6:$A$205,B579&amp;"")=0,"مورد غير موجود",""))</f>
        <v/>
      </c>
    </row>
    <row r="580">
      <c r="A580" s="13" t="n"/>
      <c r="B580" s="5" t="n"/>
      <c r="C580" s="17" t="n"/>
      <c r="D580" s="5" t="n"/>
      <c r="E580" s="5" t="n"/>
      <c r="F580" s="6">
        <f>IF(B580&amp;""="","",IFERROR(INDEX('العقود'!$B$6:$B$205,MATCH(B580&amp;"",'العقود'!$A$6:$A$205,0))&amp;"",""))</f>
        <v/>
      </c>
      <c r="G580" s="6">
        <f>IF(B580&amp;""="","",IF(COUNTIF('العقود'!$A$6:$A$205,B580&amp;"")=0,"مورد غير موجود",""))</f>
        <v/>
      </c>
    </row>
    <row r="581">
      <c r="A581" s="13" t="n"/>
      <c r="B581" s="5" t="n"/>
      <c r="C581" s="17" t="n"/>
      <c r="D581" s="5" t="n"/>
      <c r="E581" s="5" t="n"/>
      <c r="F581" s="6">
        <f>IF(B581&amp;""="","",IFERROR(INDEX('العقود'!$B$6:$B$205,MATCH(B581&amp;"",'العقود'!$A$6:$A$205,0))&amp;"",""))</f>
        <v/>
      </c>
      <c r="G581" s="6">
        <f>IF(B581&amp;""="","",IF(COUNTIF('العقود'!$A$6:$A$205,B581&amp;"")=0,"مورد غير موجود",""))</f>
        <v/>
      </c>
    </row>
    <row r="582">
      <c r="A582" s="13" t="n"/>
      <c r="B582" s="5" t="n"/>
      <c r="C582" s="17" t="n"/>
      <c r="D582" s="5" t="n"/>
      <c r="E582" s="5" t="n"/>
      <c r="F582" s="6">
        <f>IF(B582&amp;""="","",IFERROR(INDEX('العقود'!$B$6:$B$205,MATCH(B582&amp;"",'العقود'!$A$6:$A$205,0))&amp;"",""))</f>
        <v/>
      </c>
      <c r="G582" s="6">
        <f>IF(B582&amp;""="","",IF(COUNTIF('العقود'!$A$6:$A$205,B582&amp;"")=0,"مورد غير موجود",""))</f>
        <v/>
      </c>
    </row>
    <row r="583">
      <c r="A583" s="13" t="n"/>
      <c r="B583" s="5" t="n"/>
      <c r="C583" s="17" t="n"/>
      <c r="D583" s="5" t="n"/>
      <c r="E583" s="5" t="n"/>
      <c r="F583" s="6">
        <f>IF(B583&amp;""="","",IFERROR(INDEX('العقود'!$B$6:$B$205,MATCH(B583&amp;"",'العقود'!$A$6:$A$205,0))&amp;"",""))</f>
        <v/>
      </c>
      <c r="G583" s="6">
        <f>IF(B583&amp;""="","",IF(COUNTIF('العقود'!$A$6:$A$205,B583&amp;"")=0,"مورد غير موجود",""))</f>
        <v/>
      </c>
    </row>
    <row r="584">
      <c r="A584" s="13" t="n"/>
      <c r="B584" s="5" t="n"/>
      <c r="C584" s="17" t="n"/>
      <c r="D584" s="5" t="n"/>
      <c r="E584" s="5" t="n"/>
      <c r="F584" s="6">
        <f>IF(B584&amp;""="","",IFERROR(INDEX('العقود'!$B$6:$B$205,MATCH(B584&amp;"",'العقود'!$A$6:$A$205,0))&amp;"",""))</f>
        <v/>
      </c>
      <c r="G584" s="6">
        <f>IF(B584&amp;""="","",IF(COUNTIF('العقود'!$A$6:$A$205,B584&amp;"")=0,"مورد غير موجود",""))</f>
        <v/>
      </c>
    </row>
    <row r="585">
      <c r="A585" s="13" t="n"/>
      <c r="B585" s="5" t="n"/>
      <c r="C585" s="17" t="n"/>
      <c r="D585" s="5" t="n"/>
      <c r="E585" s="5" t="n"/>
      <c r="F585" s="6">
        <f>IF(B585&amp;""="","",IFERROR(INDEX('العقود'!$B$6:$B$205,MATCH(B585&amp;"",'العقود'!$A$6:$A$205,0))&amp;"",""))</f>
        <v/>
      </c>
      <c r="G585" s="6">
        <f>IF(B585&amp;""="","",IF(COUNTIF('العقود'!$A$6:$A$205,B585&amp;"")=0,"مورد غير موجود",""))</f>
        <v/>
      </c>
    </row>
    <row r="586">
      <c r="A586" s="13" t="n"/>
      <c r="B586" s="5" t="n"/>
      <c r="C586" s="17" t="n"/>
      <c r="D586" s="5" t="n"/>
      <c r="E586" s="5" t="n"/>
      <c r="F586" s="6">
        <f>IF(B586&amp;""="","",IFERROR(INDEX('العقود'!$B$6:$B$205,MATCH(B586&amp;"",'العقود'!$A$6:$A$205,0))&amp;"",""))</f>
        <v/>
      </c>
      <c r="G586" s="6">
        <f>IF(B586&amp;""="","",IF(COUNTIF('العقود'!$A$6:$A$205,B586&amp;"")=0,"مورد غير موجود",""))</f>
        <v/>
      </c>
    </row>
    <row r="587">
      <c r="A587" s="13" t="n"/>
      <c r="B587" s="5" t="n"/>
      <c r="C587" s="17" t="n"/>
      <c r="D587" s="5" t="n"/>
      <c r="E587" s="5" t="n"/>
      <c r="F587" s="6">
        <f>IF(B587&amp;""="","",IFERROR(INDEX('العقود'!$B$6:$B$205,MATCH(B587&amp;"",'العقود'!$A$6:$A$205,0))&amp;"",""))</f>
        <v/>
      </c>
      <c r="G587" s="6">
        <f>IF(B587&amp;""="","",IF(COUNTIF('العقود'!$A$6:$A$205,B587&amp;"")=0,"مورد غير موجود",""))</f>
        <v/>
      </c>
    </row>
    <row r="588">
      <c r="A588" s="13" t="n"/>
      <c r="B588" s="5" t="n"/>
      <c r="C588" s="17" t="n"/>
      <c r="D588" s="5" t="n"/>
      <c r="E588" s="5" t="n"/>
      <c r="F588" s="6">
        <f>IF(B588&amp;""="","",IFERROR(INDEX('العقود'!$B$6:$B$205,MATCH(B588&amp;"",'العقود'!$A$6:$A$205,0))&amp;"",""))</f>
        <v/>
      </c>
      <c r="G588" s="6">
        <f>IF(B588&amp;""="","",IF(COUNTIF('العقود'!$A$6:$A$205,B588&amp;"")=0,"مورد غير موجود",""))</f>
        <v/>
      </c>
    </row>
    <row r="589">
      <c r="A589" s="13" t="n"/>
      <c r="B589" s="5" t="n"/>
      <c r="C589" s="17" t="n"/>
      <c r="D589" s="5" t="n"/>
      <c r="E589" s="5" t="n"/>
      <c r="F589" s="6">
        <f>IF(B589&amp;""="","",IFERROR(INDEX('العقود'!$B$6:$B$205,MATCH(B589&amp;"",'العقود'!$A$6:$A$205,0))&amp;"",""))</f>
        <v/>
      </c>
      <c r="G589" s="6">
        <f>IF(B589&amp;""="","",IF(COUNTIF('العقود'!$A$6:$A$205,B589&amp;"")=0,"مورد غير موجود",""))</f>
        <v/>
      </c>
    </row>
    <row r="590">
      <c r="A590" s="13" t="n"/>
      <c r="B590" s="5" t="n"/>
      <c r="C590" s="17" t="n"/>
      <c r="D590" s="5" t="n"/>
      <c r="E590" s="5" t="n"/>
      <c r="F590" s="6">
        <f>IF(B590&amp;""="","",IFERROR(INDEX('العقود'!$B$6:$B$205,MATCH(B590&amp;"",'العقود'!$A$6:$A$205,0))&amp;"",""))</f>
        <v/>
      </c>
      <c r="G590" s="6">
        <f>IF(B590&amp;""="","",IF(COUNTIF('العقود'!$A$6:$A$205,B590&amp;"")=0,"مورد غير موجود",""))</f>
        <v/>
      </c>
    </row>
    <row r="591">
      <c r="A591" s="13" t="n"/>
      <c r="B591" s="5" t="n"/>
      <c r="C591" s="17" t="n"/>
      <c r="D591" s="5" t="n"/>
      <c r="E591" s="5" t="n"/>
      <c r="F591" s="6">
        <f>IF(B591&amp;""="","",IFERROR(INDEX('العقود'!$B$6:$B$205,MATCH(B591&amp;"",'العقود'!$A$6:$A$205,0))&amp;"",""))</f>
        <v/>
      </c>
      <c r="G591" s="6">
        <f>IF(B591&amp;""="","",IF(COUNTIF('العقود'!$A$6:$A$205,B591&amp;"")=0,"مورد غير موجود",""))</f>
        <v/>
      </c>
    </row>
    <row r="592">
      <c r="A592" s="13" t="n"/>
      <c r="B592" s="5" t="n"/>
      <c r="C592" s="17" t="n"/>
      <c r="D592" s="5" t="n"/>
      <c r="E592" s="5" t="n"/>
      <c r="F592" s="6">
        <f>IF(B592&amp;""="","",IFERROR(INDEX('العقود'!$B$6:$B$205,MATCH(B592&amp;"",'العقود'!$A$6:$A$205,0))&amp;"",""))</f>
        <v/>
      </c>
      <c r="G592" s="6">
        <f>IF(B592&amp;""="","",IF(COUNTIF('العقود'!$A$6:$A$205,B592&amp;"")=0,"مورد غير موجود",""))</f>
        <v/>
      </c>
    </row>
    <row r="593">
      <c r="A593" s="13" t="n"/>
      <c r="B593" s="5" t="n"/>
      <c r="C593" s="17" t="n"/>
      <c r="D593" s="5" t="n"/>
      <c r="E593" s="5" t="n"/>
      <c r="F593" s="6">
        <f>IF(B593&amp;""="","",IFERROR(INDEX('العقود'!$B$6:$B$205,MATCH(B593&amp;"",'العقود'!$A$6:$A$205,0))&amp;"",""))</f>
        <v/>
      </c>
      <c r="G593" s="6">
        <f>IF(B593&amp;""="","",IF(COUNTIF('العقود'!$A$6:$A$205,B593&amp;"")=0,"مورد غير موجود",""))</f>
        <v/>
      </c>
    </row>
    <row r="594">
      <c r="A594" s="13" t="n"/>
      <c r="B594" s="5" t="n"/>
      <c r="C594" s="17" t="n"/>
      <c r="D594" s="5" t="n"/>
      <c r="E594" s="5" t="n"/>
      <c r="F594" s="6">
        <f>IF(B594&amp;""="","",IFERROR(INDEX('العقود'!$B$6:$B$205,MATCH(B594&amp;"",'العقود'!$A$6:$A$205,0))&amp;"",""))</f>
        <v/>
      </c>
      <c r="G594" s="6">
        <f>IF(B594&amp;""="","",IF(COUNTIF('العقود'!$A$6:$A$205,B594&amp;"")=0,"مورد غير موجود",""))</f>
        <v/>
      </c>
    </row>
    <row r="595">
      <c r="A595" s="13" t="n"/>
      <c r="B595" s="5" t="n"/>
      <c r="C595" s="17" t="n"/>
      <c r="D595" s="5" t="n"/>
      <c r="E595" s="5" t="n"/>
      <c r="F595" s="6">
        <f>IF(B595&amp;""="","",IFERROR(INDEX('العقود'!$B$6:$B$205,MATCH(B595&amp;"",'العقود'!$A$6:$A$205,0))&amp;"",""))</f>
        <v/>
      </c>
      <c r="G595" s="6">
        <f>IF(B595&amp;""="","",IF(COUNTIF('العقود'!$A$6:$A$205,B595&amp;"")=0,"مورد غير موجود",""))</f>
        <v/>
      </c>
    </row>
    <row r="596">
      <c r="A596" s="13" t="n"/>
      <c r="B596" s="5" t="n"/>
      <c r="C596" s="17" t="n"/>
      <c r="D596" s="5" t="n"/>
      <c r="E596" s="5" t="n"/>
      <c r="F596" s="6">
        <f>IF(B596&amp;""="","",IFERROR(INDEX('العقود'!$B$6:$B$205,MATCH(B596&amp;"",'العقود'!$A$6:$A$205,0))&amp;"",""))</f>
        <v/>
      </c>
      <c r="G596" s="6">
        <f>IF(B596&amp;""="","",IF(COUNTIF('العقود'!$A$6:$A$205,B596&amp;"")=0,"مورد غير موجود",""))</f>
        <v/>
      </c>
    </row>
    <row r="597">
      <c r="A597" s="13" t="n"/>
      <c r="B597" s="5" t="n"/>
      <c r="C597" s="17" t="n"/>
      <c r="D597" s="5" t="n"/>
      <c r="E597" s="5" t="n"/>
      <c r="F597" s="6">
        <f>IF(B597&amp;""="","",IFERROR(INDEX('العقود'!$B$6:$B$205,MATCH(B597&amp;"",'العقود'!$A$6:$A$205,0))&amp;"",""))</f>
        <v/>
      </c>
      <c r="G597" s="6">
        <f>IF(B597&amp;""="","",IF(COUNTIF('العقود'!$A$6:$A$205,B597&amp;"")=0,"مورد غير موجود",""))</f>
        <v/>
      </c>
    </row>
    <row r="598">
      <c r="A598" s="13" t="n"/>
      <c r="B598" s="5" t="n"/>
      <c r="C598" s="17" t="n"/>
      <c r="D598" s="5" t="n"/>
      <c r="E598" s="5" t="n"/>
      <c r="F598" s="6">
        <f>IF(B598&amp;""="","",IFERROR(INDEX('العقود'!$B$6:$B$205,MATCH(B598&amp;"",'العقود'!$A$6:$A$205,0))&amp;"",""))</f>
        <v/>
      </c>
      <c r="G598" s="6">
        <f>IF(B598&amp;""="","",IF(COUNTIF('العقود'!$A$6:$A$205,B598&amp;"")=0,"مورد غير موجود",""))</f>
        <v/>
      </c>
    </row>
    <row r="599">
      <c r="A599" s="13" t="n"/>
      <c r="B599" s="5" t="n"/>
      <c r="C599" s="17" t="n"/>
      <c r="D599" s="5" t="n"/>
      <c r="E599" s="5" t="n"/>
      <c r="F599" s="6">
        <f>IF(B599&amp;""="","",IFERROR(INDEX('العقود'!$B$6:$B$205,MATCH(B599&amp;"",'العقود'!$A$6:$A$205,0))&amp;"",""))</f>
        <v/>
      </c>
      <c r="G599" s="6">
        <f>IF(B599&amp;""="","",IF(COUNTIF('العقود'!$A$6:$A$205,B599&amp;"")=0,"مورد غير موجود",""))</f>
        <v/>
      </c>
    </row>
    <row r="600">
      <c r="A600" s="13" t="n"/>
      <c r="B600" s="5" t="n"/>
      <c r="C600" s="17" t="n"/>
      <c r="D600" s="5" t="n"/>
      <c r="E600" s="5" t="n"/>
      <c r="F600" s="6">
        <f>IF(B600&amp;""="","",IFERROR(INDEX('العقود'!$B$6:$B$205,MATCH(B600&amp;"",'العقود'!$A$6:$A$205,0))&amp;"",""))</f>
        <v/>
      </c>
      <c r="G600" s="6">
        <f>IF(B600&amp;""="","",IF(COUNTIF('العقود'!$A$6:$A$205,B600&amp;"")=0,"مورد غير موجود",""))</f>
        <v/>
      </c>
    </row>
    <row r="601">
      <c r="A601" s="13" t="n"/>
      <c r="B601" s="5" t="n"/>
      <c r="C601" s="17" t="n"/>
      <c r="D601" s="5" t="n"/>
      <c r="E601" s="5" t="n"/>
      <c r="F601" s="6">
        <f>IF(B601&amp;""="","",IFERROR(INDEX('العقود'!$B$6:$B$205,MATCH(B601&amp;"",'العقود'!$A$6:$A$205,0))&amp;"",""))</f>
        <v/>
      </c>
      <c r="G601" s="6">
        <f>IF(B601&amp;""="","",IF(COUNTIF('العقود'!$A$6:$A$205,B601&amp;"")=0,"مورد غير موجود",""))</f>
        <v/>
      </c>
    </row>
    <row r="602">
      <c r="A602" s="13" t="n"/>
      <c r="B602" s="5" t="n"/>
      <c r="C602" s="17" t="n"/>
      <c r="D602" s="5" t="n"/>
      <c r="E602" s="5" t="n"/>
      <c r="F602" s="6">
        <f>IF(B602&amp;""="","",IFERROR(INDEX('العقود'!$B$6:$B$205,MATCH(B602&amp;"",'العقود'!$A$6:$A$205,0))&amp;"",""))</f>
        <v/>
      </c>
      <c r="G602" s="6">
        <f>IF(B602&amp;""="","",IF(COUNTIF('العقود'!$A$6:$A$205,B602&amp;"")=0,"مورد غير موجود",""))</f>
        <v/>
      </c>
    </row>
    <row r="603">
      <c r="A603" s="13" t="n"/>
      <c r="B603" s="5" t="n"/>
      <c r="C603" s="17" t="n"/>
      <c r="D603" s="5" t="n"/>
      <c r="E603" s="5" t="n"/>
      <c r="F603" s="6">
        <f>IF(B603&amp;""="","",IFERROR(INDEX('العقود'!$B$6:$B$205,MATCH(B603&amp;"",'العقود'!$A$6:$A$205,0))&amp;"",""))</f>
        <v/>
      </c>
      <c r="G603" s="6">
        <f>IF(B603&amp;""="","",IF(COUNTIF('العقود'!$A$6:$A$205,B603&amp;"")=0,"مورد غير موجود",""))</f>
        <v/>
      </c>
    </row>
    <row r="604">
      <c r="A604" s="13" t="n"/>
      <c r="B604" s="5" t="n"/>
      <c r="C604" s="17" t="n"/>
      <c r="D604" s="5" t="n"/>
      <c r="E604" s="5" t="n"/>
      <c r="F604" s="6">
        <f>IF(B604&amp;""="","",IFERROR(INDEX('العقود'!$B$6:$B$205,MATCH(B604&amp;"",'العقود'!$A$6:$A$205,0))&amp;"",""))</f>
        <v/>
      </c>
      <c r="G604" s="6">
        <f>IF(B604&amp;""="","",IF(COUNTIF('العقود'!$A$6:$A$205,B604&amp;"")=0,"مورد غير موجود",""))</f>
        <v/>
      </c>
    </row>
    <row r="605">
      <c r="A605" s="13" t="n"/>
      <c r="B605" s="5" t="n"/>
      <c r="C605" s="17" t="n"/>
      <c r="D605" s="5" t="n"/>
      <c r="E605" s="5" t="n"/>
      <c r="F605" s="6">
        <f>IF(B605&amp;""="","",IFERROR(INDEX('العقود'!$B$6:$B$205,MATCH(B605&amp;"",'العقود'!$A$6:$A$205,0))&amp;"",""))</f>
        <v/>
      </c>
      <c r="G605" s="6">
        <f>IF(B605&amp;""="","",IF(COUNTIF('العقود'!$A$6:$A$205,B605&amp;"")=0,"مورد غير موجود",""))</f>
        <v/>
      </c>
    </row>
    <row r="606">
      <c r="A606" s="13" t="n"/>
      <c r="B606" s="5" t="n"/>
      <c r="C606" s="17" t="n"/>
      <c r="D606" s="5" t="n"/>
      <c r="E606" s="5" t="n"/>
      <c r="F606" s="6">
        <f>IF(B606&amp;""="","",IFERROR(INDEX('العقود'!$B$6:$B$205,MATCH(B606&amp;"",'العقود'!$A$6:$A$205,0))&amp;"",""))</f>
        <v/>
      </c>
      <c r="G606" s="6">
        <f>IF(B606&amp;""="","",IF(COUNTIF('العقود'!$A$6:$A$205,B606&amp;"")=0,"مورد غير موجود",""))</f>
        <v/>
      </c>
    </row>
    <row r="607">
      <c r="A607" s="13" t="n"/>
      <c r="B607" s="5" t="n"/>
      <c r="C607" s="17" t="n"/>
      <c r="D607" s="5" t="n"/>
      <c r="E607" s="5" t="n"/>
      <c r="F607" s="6">
        <f>IF(B607&amp;""="","",IFERROR(INDEX('العقود'!$B$6:$B$205,MATCH(B607&amp;"",'العقود'!$A$6:$A$205,0))&amp;"",""))</f>
        <v/>
      </c>
      <c r="G607" s="6">
        <f>IF(B607&amp;""="","",IF(COUNTIF('العقود'!$A$6:$A$205,B607&amp;"")=0,"مورد غير موجود",""))</f>
        <v/>
      </c>
    </row>
    <row r="608">
      <c r="A608" s="13" t="n"/>
      <c r="B608" s="5" t="n"/>
      <c r="C608" s="17" t="n"/>
      <c r="D608" s="5" t="n"/>
      <c r="E608" s="5" t="n"/>
      <c r="F608" s="6">
        <f>IF(B608&amp;""="","",IFERROR(INDEX('العقود'!$B$6:$B$205,MATCH(B608&amp;"",'العقود'!$A$6:$A$205,0))&amp;"",""))</f>
        <v/>
      </c>
      <c r="G608" s="6">
        <f>IF(B608&amp;""="","",IF(COUNTIF('العقود'!$A$6:$A$205,B608&amp;"")=0,"مورد غير موجود",""))</f>
        <v/>
      </c>
    </row>
    <row r="609">
      <c r="A609" s="13" t="n"/>
      <c r="B609" s="5" t="n"/>
      <c r="C609" s="17" t="n"/>
      <c r="D609" s="5" t="n"/>
      <c r="E609" s="5" t="n"/>
      <c r="F609" s="6">
        <f>IF(B609&amp;""="","",IFERROR(INDEX('العقود'!$B$6:$B$205,MATCH(B609&amp;"",'العقود'!$A$6:$A$205,0))&amp;"",""))</f>
        <v/>
      </c>
      <c r="G609" s="6">
        <f>IF(B609&amp;""="","",IF(COUNTIF('العقود'!$A$6:$A$205,B609&amp;"")=0,"مورد غير موجود",""))</f>
        <v/>
      </c>
    </row>
    <row r="610">
      <c r="A610" s="13" t="n"/>
      <c r="B610" s="5" t="n"/>
      <c r="C610" s="17" t="n"/>
      <c r="D610" s="5" t="n"/>
      <c r="E610" s="5" t="n"/>
      <c r="F610" s="6">
        <f>IF(B610&amp;""="","",IFERROR(INDEX('العقود'!$B$6:$B$205,MATCH(B610&amp;"",'العقود'!$A$6:$A$205,0))&amp;"",""))</f>
        <v/>
      </c>
      <c r="G610" s="6">
        <f>IF(B610&amp;""="","",IF(COUNTIF('العقود'!$A$6:$A$205,B610&amp;"")=0,"مورد غير موجود",""))</f>
        <v/>
      </c>
    </row>
    <row r="611">
      <c r="A611" s="13" t="n"/>
      <c r="B611" s="5" t="n"/>
      <c r="C611" s="17" t="n"/>
      <c r="D611" s="5" t="n"/>
      <c r="E611" s="5" t="n"/>
      <c r="F611" s="6">
        <f>IF(B611&amp;""="","",IFERROR(INDEX('العقود'!$B$6:$B$205,MATCH(B611&amp;"",'العقود'!$A$6:$A$205,0))&amp;"",""))</f>
        <v/>
      </c>
      <c r="G611" s="6">
        <f>IF(B611&amp;""="","",IF(COUNTIF('العقود'!$A$6:$A$205,B611&amp;"")=0,"مورد غير موجود",""))</f>
        <v/>
      </c>
    </row>
    <row r="612">
      <c r="A612" s="13" t="n"/>
      <c r="B612" s="5" t="n"/>
      <c r="C612" s="17" t="n"/>
      <c r="D612" s="5" t="n"/>
      <c r="E612" s="5" t="n"/>
      <c r="F612" s="6">
        <f>IF(B612&amp;""="","",IFERROR(INDEX('العقود'!$B$6:$B$205,MATCH(B612&amp;"",'العقود'!$A$6:$A$205,0))&amp;"",""))</f>
        <v/>
      </c>
      <c r="G612" s="6">
        <f>IF(B612&amp;""="","",IF(COUNTIF('العقود'!$A$6:$A$205,B612&amp;"")=0,"مورد غير موجود",""))</f>
        <v/>
      </c>
    </row>
    <row r="613">
      <c r="A613" s="13" t="n"/>
      <c r="B613" s="5" t="n"/>
      <c r="C613" s="17" t="n"/>
      <c r="D613" s="5" t="n"/>
      <c r="E613" s="5" t="n"/>
      <c r="F613" s="6">
        <f>IF(B613&amp;""="","",IFERROR(INDEX('العقود'!$B$6:$B$205,MATCH(B613&amp;"",'العقود'!$A$6:$A$205,0))&amp;"",""))</f>
        <v/>
      </c>
      <c r="G613" s="6">
        <f>IF(B613&amp;""="","",IF(COUNTIF('العقود'!$A$6:$A$205,B613&amp;"")=0,"مورد غير موجود",""))</f>
        <v/>
      </c>
    </row>
    <row r="614">
      <c r="A614" s="13" t="n"/>
      <c r="B614" s="5" t="n"/>
      <c r="C614" s="17" t="n"/>
      <c r="D614" s="5" t="n"/>
      <c r="E614" s="5" t="n"/>
      <c r="F614" s="6">
        <f>IF(B614&amp;""="","",IFERROR(INDEX('العقود'!$B$6:$B$205,MATCH(B614&amp;"",'العقود'!$A$6:$A$205,0))&amp;"",""))</f>
        <v/>
      </c>
      <c r="G614" s="6">
        <f>IF(B614&amp;""="","",IF(COUNTIF('العقود'!$A$6:$A$205,B614&amp;"")=0,"مورد غير موجود",""))</f>
        <v/>
      </c>
    </row>
    <row r="615">
      <c r="A615" s="13" t="n"/>
      <c r="B615" s="5" t="n"/>
      <c r="C615" s="17" t="n"/>
      <c r="D615" s="5" t="n"/>
      <c r="E615" s="5" t="n"/>
      <c r="F615" s="6">
        <f>IF(B615&amp;""="","",IFERROR(INDEX('العقود'!$B$6:$B$205,MATCH(B615&amp;"",'العقود'!$A$6:$A$205,0))&amp;"",""))</f>
        <v/>
      </c>
      <c r="G615" s="6">
        <f>IF(B615&amp;""="","",IF(COUNTIF('العقود'!$A$6:$A$205,B615&amp;"")=0,"مورد غير موجود",""))</f>
        <v/>
      </c>
    </row>
    <row r="616">
      <c r="A616" s="13" t="n"/>
      <c r="B616" s="5" t="n"/>
      <c r="C616" s="17" t="n"/>
      <c r="D616" s="5" t="n"/>
      <c r="E616" s="5" t="n"/>
      <c r="F616" s="6">
        <f>IF(B616&amp;""="","",IFERROR(INDEX('العقود'!$B$6:$B$205,MATCH(B616&amp;"",'العقود'!$A$6:$A$205,0))&amp;"",""))</f>
        <v/>
      </c>
      <c r="G616" s="6">
        <f>IF(B616&amp;""="","",IF(COUNTIF('العقود'!$A$6:$A$205,B616&amp;"")=0,"مورد غير موجود",""))</f>
        <v/>
      </c>
    </row>
    <row r="617">
      <c r="A617" s="13" t="n"/>
      <c r="B617" s="5" t="n"/>
      <c r="C617" s="17" t="n"/>
      <c r="D617" s="5" t="n"/>
      <c r="E617" s="5" t="n"/>
      <c r="F617" s="6">
        <f>IF(B617&amp;""="","",IFERROR(INDEX('العقود'!$B$6:$B$205,MATCH(B617&amp;"",'العقود'!$A$6:$A$205,0))&amp;"",""))</f>
        <v/>
      </c>
      <c r="G617" s="6">
        <f>IF(B617&amp;""="","",IF(COUNTIF('العقود'!$A$6:$A$205,B617&amp;"")=0,"مورد غير موجود",""))</f>
        <v/>
      </c>
    </row>
    <row r="618">
      <c r="A618" s="13" t="n"/>
      <c r="B618" s="5" t="n"/>
      <c r="C618" s="17" t="n"/>
      <c r="D618" s="5" t="n"/>
      <c r="E618" s="5" t="n"/>
      <c r="F618" s="6">
        <f>IF(B618&amp;""="","",IFERROR(INDEX('العقود'!$B$6:$B$205,MATCH(B618&amp;"",'العقود'!$A$6:$A$205,0))&amp;"",""))</f>
        <v/>
      </c>
      <c r="G618" s="6">
        <f>IF(B618&amp;""="","",IF(COUNTIF('العقود'!$A$6:$A$205,B618&amp;"")=0,"مورد غير موجود",""))</f>
        <v/>
      </c>
    </row>
    <row r="619">
      <c r="A619" s="13" t="n"/>
      <c r="B619" s="5" t="n"/>
      <c r="C619" s="17" t="n"/>
      <c r="D619" s="5" t="n"/>
      <c r="E619" s="5" t="n"/>
      <c r="F619" s="6">
        <f>IF(B619&amp;""="","",IFERROR(INDEX('العقود'!$B$6:$B$205,MATCH(B619&amp;"",'العقود'!$A$6:$A$205,0))&amp;"",""))</f>
        <v/>
      </c>
      <c r="G619" s="6">
        <f>IF(B619&amp;""="","",IF(COUNTIF('العقود'!$A$6:$A$205,B619&amp;"")=0,"مورد غير موجود",""))</f>
        <v/>
      </c>
    </row>
    <row r="620">
      <c r="A620" s="13" t="n"/>
      <c r="B620" s="5" t="n"/>
      <c r="C620" s="17" t="n"/>
      <c r="D620" s="5" t="n"/>
      <c r="E620" s="5" t="n"/>
      <c r="F620" s="6">
        <f>IF(B620&amp;""="","",IFERROR(INDEX('العقود'!$B$6:$B$205,MATCH(B620&amp;"",'العقود'!$A$6:$A$205,0))&amp;"",""))</f>
        <v/>
      </c>
      <c r="G620" s="6">
        <f>IF(B620&amp;""="","",IF(COUNTIF('العقود'!$A$6:$A$205,B620&amp;"")=0,"مورد غير موجود",""))</f>
        <v/>
      </c>
    </row>
    <row r="621">
      <c r="A621" s="13" t="n"/>
      <c r="B621" s="5" t="n"/>
      <c r="C621" s="17" t="n"/>
      <c r="D621" s="5" t="n"/>
      <c r="E621" s="5" t="n"/>
      <c r="F621" s="6">
        <f>IF(B621&amp;""="","",IFERROR(INDEX('العقود'!$B$6:$B$205,MATCH(B621&amp;"",'العقود'!$A$6:$A$205,0))&amp;"",""))</f>
        <v/>
      </c>
      <c r="G621" s="6">
        <f>IF(B621&amp;""="","",IF(COUNTIF('العقود'!$A$6:$A$205,B621&amp;"")=0,"مورد غير موجود",""))</f>
        <v/>
      </c>
    </row>
    <row r="622">
      <c r="A622" s="13" t="n"/>
      <c r="B622" s="5" t="n"/>
      <c r="C622" s="17" t="n"/>
      <c r="D622" s="5" t="n"/>
      <c r="E622" s="5" t="n"/>
      <c r="F622" s="6">
        <f>IF(B622&amp;""="","",IFERROR(INDEX('العقود'!$B$6:$B$205,MATCH(B622&amp;"",'العقود'!$A$6:$A$205,0))&amp;"",""))</f>
        <v/>
      </c>
      <c r="G622" s="6">
        <f>IF(B622&amp;""="","",IF(COUNTIF('العقود'!$A$6:$A$205,B622&amp;"")=0,"مورد غير موجود",""))</f>
        <v/>
      </c>
    </row>
    <row r="623">
      <c r="A623" s="13" t="n"/>
      <c r="B623" s="5" t="n"/>
      <c r="C623" s="17" t="n"/>
      <c r="D623" s="5" t="n"/>
      <c r="E623" s="5" t="n"/>
      <c r="F623" s="6">
        <f>IF(B623&amp;""="","",IFERROR(INDEX('العقود'!$B$6:$B$205,MATCH(B623&amp;"",'العقود'!$A$6:$A$205,0))&amp;"",""))</f>
        <v/>
      </c>
      <c r="G623" s="6">
        <f>IF(B623&amp;""="","",IF(COUNTIF('العقود'!$A$6:$A$205,B623&amp;"")=0,"مورد غير موجود",""))</f>
        <v/>
      </c>
    </row>
    <row r="624">
      <c r="A624" s="13" t="n"/>
      <c r="B624" s="5" t="n"/>
      <c r="C624" s="17" t="n"/>
      <c r="D624" s="5" t="n"/>
      <c r="E624" s="5" t="n"/>
      <c r="F624" s="6">
        <f>IF(B624&amp;""="","",IFERROR(INDEX('العقود'!$B$6:$B$205,MATCH(B624&amp;"",'العقود'!$A$6:$A$205,0))&amp;"",""))</f>
        <v/>
      </c>
      <c r="G624" s="6">
        <f>IF(B624&amp;""="","",IF(COUNTIF('العقود'!$A$6:$A$205,B624&amp;"")=0,"مورد غير موجود",""))</f>
        <v/>
      </c>
    </row>
    <row r="625">
      <c r="A625" s="13" t="n"/>
      <c r="B625" s="5" t="n"/>
      <c r="C625" s="17" t="n"/>
      <c r="D625" s="5" t="n"/>
      <c r="E625" s="5" t="n"/>
      <c r="F625" s="6">
        <f>IF(B625&amp;""="","",IFERROR(INDEX('العقود'!$B$6:$B$205,MATCH(B625&amp;"",'العقود'!$A$6:$A$205,0))&amp;"",""))</f>
        <v/>
      </c>
      <c r="G625" s="6">
        <f>IF(B625&amp;""="","",IF(COUNTIF('العقود'!$A$6:$A$205,B625&amp;"")=0,"مورد غير موجود",""))</f>
        <v/>
      </c>
    </row>
    <row r="626">
      <c r="A626" s="13" t="n"/>
      <c r="B626" s="5" t="n"/>
      <c r="C626" s="17" t="n"/>
      <c r="D626" s="5" t="n"/>
      <c r="E626" s="5" t="n"/>
      <c r="F626" s="6">
        <f>IF(B626&amp;""="","",IFERROR(INDEX('العقود'!$B$6:$B$205,MATCH(B626&amp;"",'العقود'!$A$6:$A$205,0))&amp;"",""))</f>
        <v/>
      </c>
      <c r="G626" s="6">
        <f>IF(B626&amp;""="","",IF(COUNTIF('العقود'!$A$6:$A$205,B626&amp;"")=0,"مورد غير موجود",""))</f>
        <v/>
      </c>
    </row>
    <row r="627">
      <c r="A627" s="13" t="n"/>
      <c r="B627" s="5" t="n"/>
      <c r="C627" s="17" t="n"/>
      <c r="D627" s="5" t="n"/>
      <c r="E627" s="5" t="n"/>
      <c r="F627" s="6">
        <f>IF(B627&amp;""="","",IFERROR(INDEX('العقود'!$B$6:$B$205,MATCH(B627&amp;"",'العقود'!$A$6:$A$205,0))&amp;"",""))</f>
        <v/>
      </c>
      <c r="G627" s="6">
        <f>IF(B627&amp;""="","",IF(COUNTIF('العقود'!$A$6:$A$205,B627&amp;"")=0,"مورد غير موجود",""))</f>
        <v/>
      </c>
    </row>
    <row r="628">
      <c r="A628" s="13" t="n"/>
      <c r="B628" s="5" t="n"/>
      <c r="C628" s="17" t="n"/>
      <c r="D628" s="5" t="n"/>
      <c r="E628" s="5" t="n"/>
      <c r="F628" s="6">
        <f>IF(B628&amp;""="","",IFERROR(INDEX('العقود'!$B$6:$B$205,MATCH(B628&amp;"",'العقود'!$A$6:$A$205,0))&amp;"",""))</f>
        <v/>
      </c>
      <c r="G628" s="6">
        <f>IF(B628&amp;""="","",IF(COUNTIF('العقود'!$A$6:$A$205,B628&amp;"")=0,"مورد غير موجود",""))</f>
        <v/>
      </c>
    </row>
    <row r="629">
      <c r="A629" s="13" t="n"/>
      <c r="B629" s="5" t="n"/>
      <c r="C629" s="17" t="n"/>
      <c r="D629" s="5" t="n"/>
      <c r="E629" s="5" t="n"/>
      <c r="F629" s="6">
        <f>IF(B629&amp;""="","",IFERROR(INDEX('العقود'!$B$6:$B$205,MATCH(B629&amp;"",'العقود'!$A$6:$A$205,0))&amp;"",""))</f>
        <v/>
      </c>
      <c r="G629" s="6">
        <f>IF(B629&amp;""="","",IF(COUNTIF('العقود'!$A$6:$A$205,B629&amp;"")=0,"مورد غير موجود",""))</f>
        <v/>
      </c>
    </row>
    <row r="630">
      <c r="A630" s="13" t="n"/>
      <c r="B630" s="5" t="n"/>
      <c r="C630" s="17" t="n"/>
      <c r="D630" s="5" t="n"/>
      <c r="E630" s="5" t="n"/>
      <c r="F630" s="6">
        <f>IF(B630&amp;""="","",IFERROR(INDEX('العقود'!$B$6:$B$205,MATCH(B630&amp;"",'العقود'!$A$6:$A$205,0))&amp;"",""))</f>
        <v/>
      </c>
      <c r="G630" s="6">
        <f>IF(B630&amp;""="","",IF(COUNTIF('العقود'!$A$6:$A$205,B630&amp;"")=0,"مورد غير موجود",""))</f>
        <v/>
      </c>
    </row>
    <row r="631">
      <c r="A631" s="13" t="n"/>
      <c r="B631" s="5" t="n"/>
      <c r="C631" s="17" t="n"/>
      <c r="D631" s="5" t="n"/>
      <c r="E631" s="5" t="n"/>
      <c r="F631" s="6">
        <f>IF(B631&amp;""="","",IFERROR(INDEX('العقود'!$B$6:$B$205,MATCH(B631&amp;"",'العقود'!$A$6:$A$205,0))&amp;"",""))</f>
        <v/>
      </c>
      <c r="G631" s="6">
        <f>IF(B631&amp;""="","",IF(COUNTIF('العقود'!$A$6:$A$205,B631&amp;"")=0,"مورد غير موجود",""))</f>
        <v/>
      </c>
    </row>
    <row r="632">
      <c r="A632" s="13" t="n"/>
      <c r="B632" s="5" t="n"/>
      <c r="C632" s="17" t="n"/>
      <c r="D632" s="5" t="n"/>
      <c r="E632" s="5" t="n"/>
      <c r="F632" s="6">
        <f>IF(B632&amp;""="","",IFERROR(INDEX('العقود'!$B$6:$B$205,MATCH(B632&amp;"",'العقود'!$A$6:$A$205,0))&amp;"",""))</f>
        <v/>
      </c>
      <c r="G632" s="6">
        <f>IF(B632&amp;""="","",IF(COUNTIF('العقود'!$A$6:$A$205,B632&amp;"")=0,"مورد غير موجود",""))</f>
        <v/>
      </c>
    </row>
    <row r="633">
      <c r="A633" s="13" t="n"/>
      <c r="B633" s="5" t="n"/>
      <c r="C633" s="17" t="n"/>
      <c r="D633" s="5" t="n"/>
      <c r="E633" s="5" t="n"/>
      <c r="F633" s="6">
        <f>IF(B633&amp;""="","",IFERROR(INDEX('العقود'!$B$6:$B$205,MATCH(B633&amp;"",'العقود'!$A$6:$A$205,0))&amp;"",""))</f>
        <v/>
      </c>
      <c r="G633" s="6">
        <f>IF(B633&amp;""="","",IF(COUNTIF('العقود'!$A$6:$A$205,B633&amp;"")=0,"مورد غير موجود",""))</f>
        <v/>
      </c>
    </row>
    <row r="634">
      <c r="A634" s="13" t="n"/>
      <c r="B634" s="5" t="n"/>
      <c r="C634" s="17" t="n"/>
      <c r="D634" s="5" t="n"/>
      <c r="E634" s="5" t="n"/>
      <c r="F634" s="6">
        <f>IF(B634&amp;""="","",IFERROR(INDEX('العقود'!$B$6:$B$205,MATCH(B634&amp;"",'العقود'!$A$6:$A$205,0))&amp;"",""))</f>
        <v/>
      </c>
      <c r="G634" s="6">
        <f>IF(B634&amp;""="","",IF(COUNTIF('العقود'!$A$6:$A$205,B634&amp;"")=0,"مورد غير موجود",""))</f>
        <v/>
      </c>
    </row>
    <row r="635">
      <c r="A635" s="13" t="n"/>
      <c r="B635" s="5" t="n"/>
      <c r="C635" s="17" t="n"/>
      <c r="D635" s="5" t="n"/>
      <c r="E635" s="5" t="n"/>
      <c r="F635" s="6">
        <f>IF(B635&amp;""="","",IFERROR(INDEX('العقود'!$B$6:$B$205,MATCH(B635&amp;"",'العقود'!$A$6:$A$205,0))&amp;"",""))</f>
        <v/>
      </c>
      <c r="G635" s="6">
        <f>IF(B635&amp;""="","",IF(COUNTIF('العقود'!$A$6:$A$205,B635&amp;"")=0,"مورد غير موجود",""))</f>
        <v/>
      </c>
    </row>
    <row r="636">
      <c r="A636" s="13" t="n"/>
      <c r="B636" s="5" t="n"/>
      <c r="C636" s="17" t="n"/>
      <c r="D636" s="5" t="n"/>
      <c r="E636" s="5" t="n"/>
      <c r="F636" s="6">
        <f>IF(B636&amp;""="","",IFERROR(INDEX('العقود'!$B$6:$B$205,MATCH(B636&amp;"",'العقود'!$A$6:$A$205,0))&amp;"",""))</f>
        <v/>
      </c>
      <c r="G636" s="6">
        <f>IF(B636&amp;""="","",IF(COUNTIF('العقود'!$A$6:$A$205,B636&amp;"")=0,"مورد غير موجود",""))</f>
        <v/>
      </c>
    </row>
    <row r="637">
      <c r="A637" s="13" t="n"/>
      <c r="B637" s="5" t="n"/>
      <c r="C637" s="17" t="n"/>
      <c r="D637" s="5" t="n"/>
      <c r="E637" s="5" t="n"/>
      <c r="F637" s="6">
        <f>IF(B637&amp;""="","",IFERROR(INDEX('العقود'!$B$6:$B$205,MATCH(B637&amp;"",'العقود'!$A$6:$A$205,0))&amp;"",""))</f>
        <v/>
      </c>
      <c r="G637" s="6">
        <f>IF(B637&amp;""="","",IF(COUNTIF('العقود'!$A$6:$A$205,B637&amp;"")=0,"مورد غير موجود",""))</f>
        <v/>
      </c>
    </row>
    <row r="638">
      <c r="A638" s="13" t="n"/>
      <c r="B638" s="5" t="n"/>
      <c r="C638" s="17" t="n"/>
      <c r="D638" s="5" t="n"/>
      <c r="E638" s="5" t="n"/>
      <c r="F638" s="6">
        <f>IF(B638&amp;""="","",IFERROR(INDEX('العقود'!$B$6:$B$205,MATCH(B638&amp;"",'العقود'!$A$6:$A$205,0))&amp;"",""))</f>
        <v/>
      </c>
      <c r="G638" s="6">
        <f>IF(B638&amp;""="","",IF(COUNTIF('العقود'!$A$6:$A$205,B638&amp;"")=0,"مورد غير موجود",""))</f>
        <v/>
      </c>
    </row>
    <row r="639">
      <c r="A639" s="13" t="n"/>
      <c r="B639" s="5" t="n"/>
      <c r="C639" s="17" t="n"/>
      <c r="D639" s="5" t="n"/>
      <c r="E639" s="5" t="n"/>
      <c r="F639" s="6">
        <f>IF(B639&amp;""="","",IFERROR(INDEX('العقود'!$B$6:$B$205,MATCH(B639&amp;"",'العقود'!$A$6:$A$205,0))&amp;"",""))</f>
        <v/>
      </c>
      <c r="G639" s="6">
        <f>IF(B639&amp;""="","",IF(COUNTIF('العقود'!$A$6:$A$205,B639&amp;"")=0,"مورد غير موجود",""))</f>
        <v/>
      </c>
    </row>
    <row r="640">
      <c r="A640" s="13" t="n"/>
      <c r="B640" s="5" t="n"/>
      <c r="C640" s="17" t="n"/>
      <c r="D640" s="5" t="n"/>
      <c r="E640" s="5" t="n"/>
      <c r="F640" s="6">
        <f>IF(B640&amp;""="","",IFERROR(INDEX('العقود'!$B$6:$B$205,MATCH(B640&amp;"",'العقود'!$A$6:$A$205,0))&amp;"",""))</f>
        <v/>
      </c>
      <c r="G640" s="6">
        <f>IF(B640&amp;""="","",IF(COUNTIF('العقود'!$A$6:$A$205,B640&amp;"")=0,"مورد غير موجود",""))</f>
        <v/>
      </c>
    </row>
    <row r="641">
      <c r="A641" s="13" t="n"/>
      <c r="B641" s="5" t="n"/>
      <c r="C641" s="17" t="n"/>
      <c r="D641" s="5" t="n"/>
      <c r="E641" s="5" t="n"/>
      <c r="F641" s="6">
        <f>IF(B641&amp;""="","",IFERROR(INDEX('العقود'!$B$6:$B$205,MATCH(B641&amp;"",'العقود'!$A$6:$A$205,0))&amp;"",""))</f>
        <v/>
      </c>
      <c r="G641" s="6">
        <f>IF(B641&amp;""="","",IF(COUNTIF('العقود'!$A$6:$A$205,B641&amp;"")=0,"مورد غير موجود",""))</f>
        <v/>
      </c>
    </row>
    <row r="642">
      <c r="A642" s="13" t="n"/>
      <c r="B642" s="5" t="n"/>
      <c r="C642" s="17" t="n"/>
      <c r="D642" s="5" t="n"/>
      <c r="E642" s="5" t="n"/>
      <c r="F642" s="6">
        <f>IF(B642&amp;""="","",IFERROR(INDEX('العقود'!$B$6:$B$205,MATCH(B642&amp;"",'العقود'!$A$6:$A$205,0))&amp;"",""))</f>
        <v/>
      </c>
      <c r="G642" s="6">
        <f>IF(B642&amp;""="","",IF(COUNTIF('العقود'!$A$6:$A$205,B642&amp;"")=0,"مورد غير موجود",""))</f>
        <v/>
      </c>
    </row>
    <row r="643">
      <c r="A643" s="13" t="n"/>
      <c r="B643" s="5" t="n"/>
      <c r="C643" s="17" t="n"/>
      <c r="D643" s="5" t="n"/>
      <c r="E643" s="5" t="n"/>
      <c r="F643" s="6">
        <f>IF(B643&amp;""="","",IFERROR(INDEX('العقود'!$B$6:$B$205,MATCH(B643&amp;"",'العقود'!$A$6:$A$205,0))&amp;"",""))</f>
        <v/>
      </c>
      <c r="G643" s="6">
        <f>IF(B643&amp;""="","",IF(COUNTIF('العقود'!$A$6:$A$205,B643&amp;"")=0,"مورد غير موجود",""))</f>
        <v/>
      </c>
    </row>
    <row r="644">
      <c r="A644" s="13" t="n"/>
      <c r="B644" s="5" t="n"/>
      <c r="C644" s="17" t="n"/>
      <c r="D644" s="5" t="n"/>
      <c r="E644" s="5" t="n"/>
      <c r="F644" s="6">
        <f>IF(B644&amp;""="","",IFERROR(INDEX('العقود'!$B$6:$B$205,MATCH(B644&amp;"",'العقود'!$A$6:$A$205,0))&amp;"",""))</f>
        <v/>
      </c>
      <c r="G644" s="6">
        <f>IF(B644&amp;""="","",IF(COUNTIF('العقود'!$A$6:$A$205,B644&amp;"")=0,"مورد غير موجود",""))</f>
        <v/>
      </c>
    </row>
    <row r="645">
      <c r="A645" s="13" t="n"/>
      <c r="B645" s="5" t="n"/>
      <c r="C645" s="17" t="n"/>
      <c r="D645" s="5" t="n"/>
      <c r="E645" s="5" t="n"/>
      <c r="F645" s="6">
        <f>IF(B645&amp;""="","",IFERROR(INDEX('العقود'!$B$6:$B$205,MATCH(B645&amp;"",'العقود'!$A$6:$A$205,0))&amp;"",""))</f>
        <v/>
      </c>
      <c r="G645" s="6">
        <f>IF(B645&amp;""="","",IF(COUNTIF('العقود'!$A$6:$A$205,B645&amp;"")=0,"مورد غير موجود",""))</f>
        <v/>
      </c>
    </row>
    <row r="646">
      <c r="A646" s="13" t="n"/>
      <c r="B646" s="5" t="n"/>
      <c r="C646" s="17" t="n"/>
      <c r="D646" s="5" t="n"/>
      <c r="E646" s="5" t="n"/>
      <c r="F646" s="6">
        <f>IF(B646&amp;""="","",IFERROR(INDEX('العقود'!$B$6:$B$205,MATCH(B646&amp;"",'العقود'!$A$6:$A$205,0))&amp;"",""))</f>
        <v/>
      </c>
      <c r="G646" s="6">
        <f>IF(B646&amp;""="","",IF(COUNTIF('العقود'!$A$6:$A$205,B646&amp;"")=0,"مورد غير موجود",""))</f>
        <v/>
      </c>
    </row>
    <row r="647">
      <c r="A647" s="13" t="n"/>
      <c r="B647" s="5" t="n"/>
      <c r="C647" s="17" t="n"/>
      <c r="D647" s="5" t="n"/>
      <c r="E647" s="5" t="n"/>
      <c r="F647" s="6">
        <f>IF(B647&amp;""="","",IFERROR(INDEX('العقود'!$B$6:$B$205,MATCH(B647&amp;"",'العقود'!$A$6:$A$205,0))&amp;"",""))</f>
        <v/>
      </c>
      <c r="G647" s="6">
        <f>IF(B647&amp;""="","",IF(COUNTIF('العقود'!$A$6:$A$205,B647&amp;"")=0,"مورد غير موجود",""))</f>
        <v/>
      </c>
    </row>
    <row r="648">
      <c r="A648" s="13" t="n"/>
      <c r="B648" s="5" t="n"/>
      <c r="C648" s="17" t="n"/>
      <c r="D648" s="5" t="n"/>
      <c r="E648" s="5" t="n"/>
      <c r="F648" s="6">
        <f>IF(B648&amp;""="","",IFERROR(INDEX('العقود'!$B$6:$B$205,MATCH(B648&amp;"",'العقود'!$A$6:$A$205,0))&amp;"",""))</f>
        <v/>
      </c>
      <c r="G648" s="6">
        <f>IF(B648&amp;""="","",IF(COUNTIF('العقود'!$A$6:$A$205,B648&amp;"")=0,"مورد غير موجود",""))</f>
        <v/>
      </c>
    </row>
    <row r="649">
      <c r="A649" s="13" t="n"/>
      <c r="B649" s="5" t="n"/>
      <c r="C649" s="17" t="n"/>
      <c r="D649" s="5" t="n"/>
      <c r="E649" s="5" t="n"/>
      <c r="F649" s="6">
        <f>IF(B649&amp;""="","",IFERROR(INDEX('العقود'!$B$6:$B$205,MATCH(B649&amp;"",'العقود'!$A$6:$A$205,0))&amp;"",""))</f>
        <v/>
      </c>
      <c r="G649" s="6">
        <f>IF(B649&amp;""="","",IF(COUNTIF('العقود'!$A$6:$A$205,B649&amp;"")=0,"مورد غير موجود",""))</f>
        <v/>
      </c>
    </row>
    <row r="650">
      <c r="A650" s="13" t="n"/>
      <c r="B650" s="5" t="n"/>
      <c r="C650" s="17" t="n"/>
      <c r="D650" s="5" t="n"/>
      <c r="E650" s="5" t="n"/>
      <c r="F650" s="6">
        <f>IF(B650&amp;""="","",IFERROR(INDEX('العقود'!$B$6:$B$205,MATCH(B650&amp;"",'العقود'!$A$6:$A$205,0))&amp;"",""))</f>
        <v/>
      </c>
      <c r="G650" s="6">
        <f>IF(B650&amp;""="","",IF(COUNTIF('العقود'!$A$6:$A$205,B650&amp;"")=0,"مورد غير موجود",""))</f>
        <v/>
      </c>
    </row>
    <row r="651">
      <c r="A651" s="13" t="n"/>
      <c r="B651" s="5" t="n"/>
      <c r="C651" s="17" t="n"/>
      <c r="D651" s="5" t="n"/>
      <c r="E651" s="5" t="n"/>
      <c r="F651" s="6">
        <f>IF(B651&amp;""="","",IFERROR(INDEX('العقود'!$B$6:$B$205,MATCH(B651&amp;"",'العقود'!$A$6:$A$205,0))&amp;"",""))</f>
        <v/>
      </c>
      <c r="G651" s="6">
        <f>IF(B651&amp;""="","",IF(COUNTIF('العقود'!$A$6:$A$205,B651&amp;"")=0,"مورد غير موجود",""))</f>
        <v/>
      </c>
    </row>
    <row r="652">
      <c r="A652" s="13" t="n"/>
      <c r="B652" s="5" t="n"/>
      <c r="C652" s="17" t="n"/>
      <c r="D652" s="5" t="n"/>
      <c r="E652" s="5" t="n"/>
      <c r="F652" s="6">
        <f>IF(B652&amp;""="","",IFERROR(INDEX('العقود'!$B$6:$B$205,MATCH(B652&amp;"",'العقود'!$A$6:$A$205,0))&amp;"",""))</f>
        <v/>
      </c>
      <c r="G652" s="6">
        <f>IF(B652&amp;""="","",IF(COUNTIF('العقود'!$A$6:$A$205,B652&amp;"")=0,"مورد غير موجود",""))</f>
        <v/>
      </c>
    </row>
    <row r="653">
      <c r="A653" s="13" t="n"/>
      <c r="B653" s="5" t="n"/>
      <c r="C653" s="17" t="n"/>
      <c r="D653" s="5" t="n"/>
      <c r="E653" s="5" t="n"/>
      <c r="F653" s="6">
        <f>IF(B653&amp;""="","",IFERROR(INDEX('العقود'!$B$6:$B$205,MATCH(B653&amp;"",'العقود'!$A$6:$A$205,0))&amp;"",""))</f>
        <v/>
      </c>
      <c r="G653" s="6">
        <f>IF(B653&amp;""="","",IF(COUNTIF('العقود'!$A$6:$A$205,B653&amp;"")=0,"مورد غير موجود",""))</f>
        <v/>
      </c>
    </row>
    <row r="654">
      <c r="A654" s="13" t="n"/>
      <c r="B654" s="5" t="n"/>
      <c r="C654" s="17" t="n"/>
      <c r="D654" s="5" t="n"/>
      <c r="E654" s="5" t="n"/>
      <c r="F654" s="6">
        <f>IF(B654&amp;""="","",IFERROR(INDEX('العقود'!$B$6:$B$205,MATCH(B654&amp;"",'العقود'!$A$6:$A$205,0))&amp;"",""))</f>
        <v/>
      </c>
      <c r="G654" s="6">
        <f>IF(B654&amp;""="","",IF(COUNTIF('العقود'!$A$6:$A$205,B654&amp;"")=0,"مورد غير موجود",""))</f>
        <v/>
      </c>
    </row>
    <row r="655">
      <c r="A655" s="13" t="n"/>
      <c r="B655" s="5" t="n"/>
      <c r="C655" s="17" t="n"/>
      <c r="D655" s="5" t="n"/>
      <c r="E655" s="5" t="n"/>
      <c r="F655" s="6">
        <f>IF(B655&amp;""="","",IFERROR(INDEX('العقود'!$B$6:$B$205,MATCH(B655&amp;"",'العقود'!$A$6:$A$205,0))&amp;"",""))</f>
        <v/>
      </c>
      <c r="G655" s="6">
        <f>IF(B655&amp;""="","",IF(COUNTIF('العقود'!$A$6:$A$205,B655&amp;"")=0,"مورد غير موجود",""))</f>
        <v/>
      </c>
    </row>
    <row r="656">
      <c r="A656" s="13" t="n"/>
      <c r="B656" s="5" t="n"/>
      <c r="C656" s="17" t="n"/>
      <c r="D656" s="5" t="n"/>
      <c r="E656" s="5" t="n"/>
      <c r="F656" s="6">
        <f>IF(B656&amp;""="","",IFERROR(INDEX('العقود'!$B$6:$B$205,MATCH(B656&amp;"",'العقود'!$A$6:$A$205,0))&amp;"",""))</f>
        <v/>
      </c>
      <c r="G656" s="6">
        <f>IF(B656&amp;""="","",IF(COUNTIF('العقود'!$A$6:$A$205,B656&amp;"")=0,"مورد غير موجود",""))</f>
        <v/>
      </c>
    </row>
    <row r="657">
      <c r="A657" s="13" t="n"/>
      <c r="B657" s="5" t="n"/>
      <c r="C657" s="17" t="n"/>
      <c r="D657" s="5" t="n"/>
      <c r="E657" s="5" t="n"/>
      <c r="F657" s="6">
        <f>IF(B657&amp;""="","",IFERROR(INDEX('العقود'!$B$6:$B$205,MATCH(B657&amp;"",'العقود'!$A$6:$A$205,0))&amp;"",""))</f>
        <v/>
      </c>
      <c r="G657" s="6">
        <f>IF(B657&amp;""="","",IF(COUNTIF('العقود'!$A$6:$A$205,B657&amp;"")=0,"مورد غير موجود",""))</f>
        <v/>
      </c>
    </row>
    <row r="658">
      <c r="A658" s="13" t="n"/>
      <c r="B658" s="5" t="n"/>
      <c r="C658" s="17" t="n"/>
      <c r="D658" s="5" t="n"/>
      <c r="E658" s="5" t="n"/>
      <c r="F658" s="6">
        <f>IF(B658&amp;""="","",IFERROR(INDEX('العقود'!$B$6:$B$205,MATCH(B658&amp;"",'العقود'!$A$6:$A$205,0))&amp;"",""))</f>
        <v/>
      </c>
      <c r="G658" s="6">
        <f>IF(B658&amp;""="","",IF(COUNTIF('العقود'!$A$6:$A$205,B658&amp;"")=0,"مورد غير موجود",""))</f>
        <v/>
      </c>
    </row>
    <row r="659">
      <c r="A659" s="13" t="n"/>
      <c r="B659" s="5" t="n"/>
      <c r="C659" s="17" t="n"/>
      <c r="D659" s="5" t="n"/>
      <c r="E659" s="5" t="n"/>
      <c r="F659" s="6">
        <f>IF(B659&amp;""="","",IFERROR(INDEX('العقود'!$B$6:$B$205,MATCH(B659&amp;"",'العقود'!$A$6:$A$205,0))&amp;"",""))</f>
        <v/>
      </c>
      <c r="G659" s="6">
        <f>IF(B659&amp;""="","",IF(COUNTIF('العقود'!$A$6:$A$205,B659&amp;"")=0,"مورد غير موجود",""))</f>
        <v/>
      </c>
    </row>
    <row r="660">
      <c r="A660" s="13" t="n"/>
      <c r="B660" s="5" t="n"/>
      <c r="C660" s="17" t="n"/>
      <c r="D660" s="5" t="n"/>
      <c r="E660" s="5" t="n"/>
      <c r="F660" s="6">
        <f>IF(B660&amp;""="","",IFERROR(INDEX('العقود'!$B$6:$B$205,MATCH(B660&amp;"",'العقود'!$A$6:$A$205,0))&amp;"",""))</f>
        <v/>
      </c>
      <c r="G660" s="6">
        <f>IF(B660&amp;""="","",IF(COUNTIF('العقود'!$A$6:$A$205,B660&amp;"")=0,"مورد غير موجود",""))</f>
        <v/>
      </c>
    </row>
    <row r="661">
      <c r="A661" s="13" t="n"/>
      <c r="B661" s="5" t="n"/>
      <c r="C661" s="17" t="n"/>
      <c r="D661" s="5" t="n"/>
      <c r="E661" s="5" t="n"/>
      <c r="F661" s="6">
        <f>IF(B661&amp;""="","",IFERROR(INDEX('العقود'!$B$6:$B$205,MATCH(B661&amp;"",'العقود'!$A$6:$A$205,0))&amp;"",""))</f>
        <v/>
      </c>
      <c r="G661" s="6">
        <f>IF(B661&amp;""="","",IF(COUNTIF('العقود'!$A$6:$A$205,B661&amp;"")=0,"مورد غير موجود",""))</f>
        <v/>
      </c>
    </row>
    <row r="662">
      <c r="A662" s="13" t="n"/>
      <c r="B662" s="5" t="n"/>
      <c r="C662" s="17" t="n"/>
      <c r="D662" s="5" t="n"/>
      <c r="E662" s="5" t="n"/>
      <c r="F662" s="6">
        <f>IF(B662&amp;""="","",IFERROR(INDEX('العقود'!$B$6:$B$205,MATCH(B662&amp;"",'العقود'!$A$6:$A$205,0))&amp;"",""))</f>
        <v/>
      </c>
      <c r="G662" s="6">
        <f>IF(B662&amp;""="","",IF(COUNTIF('العقود'!$A$6:$A$205,B662&amp;"")=0,"مورد غير موجود",""))</f>
        <v/>
      </c>
    </row>
    <row r="663">
      <c r="A663" s="13" t="n"/>
      <c r="B663" s="5" t="n"/>
      <c r="C663" s="17" t="n"/>
      <c r="D663" s="5" t="n"/>
      <c r="E663" s="5" t="n"/>
      <c r="F663" s="6">
        <f>IF(B663&amp;""="","",IFERROR(INDEX('العقود'!$B$6:$B$205,MATCH(B663&amp;"",'العقود'!$A$6:$A$205,0))&amp;"",""))</f>
        <v/>
      </c>
      <c r="G663" s="6">
        <f>IF(B663&amp;""="","",IF(COUNTIF('العقود'!$A$6:$A$205,B663&amp;"")=0,"مورد غير موجود",""))</f>
        <v/>
      </c>
    </row>
    <row r="664">
      <c r="A664" s="13" t="n"/>
      <c r="B664" s="5" t="n"/>
      <c r="C664" s="17" t="n"/>
      <c r="D664" s="5" t="n"/>
      <c r="E664" s="5" t="n"/>
      <c r="F664" s="6">
        <f>IF(B664&amp;""="","",IFERROR(INDEX('العقود'!$B$6:$B$205,MATCH(B664&amp;"",'العقود'!$A$6:$A$205,0))&amp;"",""))</f>
        <v/>
      </c>
      <c r="G664" s="6">
        <f>IF(B664&amp;""="","",IF(COUNTIF('العقود'!$A$6:$A$205,B664&amp;"")=0,"مورد غير موجود",""))</f>
        <v/>
      </c>
    </row>
    <row r="665">
      <c r="A665" s="13" t="n"/>
      <c r="B665" s="5" t="n"/>
      <c r="C665" s="17" t="n"/>
      <c r="D665" s="5" t="n"/>
      <c r="E665" s="5" t="n"/>
      <c r="F665" s="6">
        <f>IF(B665&amp;""="","",IFERROR(INDEX('العقود'!$B$6:$B$205,MATCH(B665&amp;"",'العقود'!$A$6:$A$205,0))&amp;"",""))</f>
        <v/>
      </c>
      <c r="G665" s="6">
        <f>IF(B665&amp;""="","",IF(COUNTIF('العقود'!$A$6:$A$205,B665&amp;"")=0,"مورد غير موجود",""))</f>
        <v/>
      </c>
    </row>
    <row r="666">
      <c r="A666" s="13" t="n"/>
      <c r="B666" s="5" t="n"/>
      <c r="C666" s="17" t="n"/>
      <c r="D666" s="5" t="n"/>
      <c r="E666" s="5" t="n"/>
      <c r="F666" s="6">
        <f>IF(B666&amp;""="","",IFERROR(INDEX('العقود'!$B$6:$B$205,MATCH(B666&amp;"",'العقود'!$A$6:$A$205,0))&amp;"",""))</f>
        <v/>
      </c>
      <c r="G666" s="6">
        <f>IF(B666&amp;""="","",IF(COUNTIF('العقود'!$A$6:$A$205,B666&amp;"")=0,"مورد غير موجود",""))</f>
        <v/>
      </c>
    </row>
    <row r="667">
      <c r="A667" s="13" t="n"/>
      <c r="B667" s="5" t="n"/>
      <c r="C667" s="17" t="n"/>
      <c r="D667" s="5" t="n"/>
      <c r="E667" s="5" t="n"/>
      <c r="F667" s="6">
        <f>IF(B667&amp;""="","",IFERROR(INDEX('العقود'!$B$6:$B$205,MATCH(B667&amp;"",'العقود'!$A$6:$A$205,0))&amp;"",""))</f>
        <v/>
      </c>
      <c r="G667" s="6">
        <f>IF(B667&amp;""="","",IF(COUNTIF('العقود'!$A$6:$A$205,B667&amp;"")=0,"مورد غير موجود",""))</f>
        <v/>
      </c>
    </row>
    <row r="668">
      <c r="A668" s="13" t="n"/>
      <c r="B668" s="5" t="n"/>
      <c r="C668" s="17" t="n"/>
      <c r="D668" s="5" t="n"/>
      <c r="E668" s="5" t="n"/>
      <c r="F668" s="6">
        <f>IF(B668&amp;""="","",IFERROR(INDEX('العقود'!$B$6:$B$205,MATCH(B668&amp;"",'العقود'!$A$6:$A$205,0))&amp;"",""))</f>
        <v/>
      </c>
      <c r="G668" s="6">
        <f>IF(B668&amp;""="","",IF(COUNTIF('العقود'!$A$6:$A$205,B668&amp;"")=0,"مورد غير موجود",""))</f>
        <v/>
      </c>
    </row>
    <row r="669">
      <c r="A669" s="13" t="n"/>
      <c r="B669" s="5" t="n"/>
      <c r="C669" s="17" t="n"/>
      <c r="D669" s="5" t="n"/>
      <c r="E669" s="5" t="n"/>
      <c r="F669" s="6">
        <f>IF(B669&amp;""="","",IFERROR(INDEX('العقود'!$B$6:$B$205,MATCH(B669&amp;"",'العقود'!$A$6:$A$205,0))&amp;"",""))</f>
        <v/>
      </c>
      <c r="G669" s="6">
        <f>IF(B669&amp;""="","",IF(COUNTIF('العقود'!$A$6:$A$205,B669&amp;"")=0,"مورد غير موجود",""))</f>
        <v/>
      </c>
    </row>
    <row r="670">
      <c r="A670" s="13" t="n"/>
      <c r="B670" s="5" t="n"/>
      <c r="C670" s="17" t="n"/>
      <c r="D670" s="5" t="n"/>
      <c r="E670" s="5" t="n"/>
      <c r="F670" s="6">
        <f>IF(B670&amp;""="","",IFERROR(INDEX('العقود'!$B$6:$B$205,MATCH(B670&amp;"",'العقود'!$A$6:$A$205,0))&amp;"",""))</f>
        <v/>
      </c>
      <c r="G670" s="6">
        <f>IF(B670&amp;""="","",IF(COUNTIF('العقود'!$A$6:$A$205,B670&amp;"")=0,"مورد غير موجود",""))</f>
        <v/>
      </c>
    </row>
    <row r="671">
      <c r="A671" s="13" t="n"/>
      <c r="B671" s="5" t="n"/>
      <c r="C671" s="17" t="n"/>
      <c r="D671" s="5" t="n"/>
      <c r="E671" s="5" t="n"/>
      <c r="F671" s="6">
        <f>IF(B671&amp;""="","",IFERROR(INDEX('العقود'!$B$6:$B$205,MATCH(B671&amp;"",'العقود'!$A$6:$A$205,0))&amp;"",""))</f>
        <v/>
      </c>
      <c r="G671" s="6">
        <f>IF(B671&amp;""="","",IF(COUNTIF('العقود'!$A$6:$A$205,B671&amp;"")=0,"مورد غير موجود",""))</f>
        <v/>
      </c>
    </row>
    <row r="672">
      <c r="A672" s="13" t="n"/>
      <c r="B672" s="5" t="n"/>
      <c r="C672" s="17" t="n"/>
      <c r="D672" s="5" t="n"/>
      <c r="E672" s="5" t="n"/>
      <c r="F672" s="6">
        <f>IF(B672&amp;""="","",IFERROR(INDEX('العقود'!$B$6:$B$205,MATCH(B672&amp;"",'العقود'!$A$6:$A$205,0))&amp;"",""))</f>
        <v/>
      </c>
      <c r="G672" s="6">
        <f>IF(B672&amp;""="","",IF(COUNTIF('العقود'!$A$6:$A$205,B672&amp;"")=0,"مورد غير موجود",""))</f>
        <v/>
      </c>
    </row>
    <row r="673">
      <c r="A673" s="13" t="n"/>
      <c r="B673" s="5" t="n"/>
      <c r="C673" s="17" t="n"/>
      <c r="D673" s="5" t="n"/>
      <c r="E673" s="5" t="n"/>
      <c r="F673" s="6">
        <f>IF(B673&amp;""="","",IFERROR(INDEX('العقود'!$B$6:$B$205,MATCH(B673&amp;"",'العقود'!$A$6:$A$205,0))&amp;"",""))</f>
        <v/>
      </c>
      <c r="G673" s="6">
        <f>IF(B673&amp;""="","",IF(COUNTIF('العقود'!$A$6:$A$205,B673&amp;"")=0,"مورد غير موجود",""))</f>
        <v/>
      </c>
    </row>
    <row r="674">
      <c r="A674" s="13" t="n"/>
      <c r="B674" s="5" t="n"/>
      <c r="C674" s="17" t="n"/>
      <c r="D674" s="5" t="n"/>
      <c r="E674" s="5" t="n"/>
      <c r="F674" s="6">
        <f>IF(B674&amp;""="","",IFERROR(INDEX('العقود'!$B$6:$B$205,MATCH(B674&amp;"",'العقود'!$A$6:$A$205,0))&amp;"",""))</f>
        <v/>
      </c>
      <c r="G674" s="6">
        <f>IF(B674&amp;""="","",IF(COUNTIF('العقود'!$A$6:$A$205,B674&amp;"")=0,"مورد غير موجود",""))</f>
        <v/>
      </c>
    </row>
    <row r="675">
      <c r="A675" s="13" t="n"/>
      <c r="B675" s="5" t="n"/>
      <c r="C675" s="17" t="n"/>
      <c r="D675" s="5" t="n"/>
      <c r="E675" s="5" t="n"/>
      <c r="F675" s="6">
        <f>IF(B675&amp;""="","",IFERROR(INDEX('العقود'!$B$6:$B$205,MATCH(B675&amp;"",'العقود'!$A$6:$A$205,0))&amp;"",""))</f>
        <v/>
      </c>
      <c r="G675" s="6">
        <f>IF(B675&amp;""="","",IF(COUNTIF('العقود'!$A$6:$A$205,B675&amp;"")=0,"مورد غير موجود",""))</f>
        <v/>
      </c>
    </row>
    <row r="676">
      <c r="A676" s="13" t="n"/>
      <c r="B676" s="5" t="n"/>
      <c r="C676" s="17" t="n"/>
      <c r="D676" s="5" t="n"/>
      <c r="E676" s="5" t="n"/>
      <c r="F676" s="6">
        <f>IF(B676&amp;""="","",IFERROR(INDEX('العقود'!$B$6:$B$205,MATCH(B676&amp;"",'العقود'!$A$6:$A$205,0))&amp;"",""))</f>
        <v/>
      </c>
      <c r="G676" s="6">
        <f>IF(B676&amp;""="","",IF(COUNTIF('العقود'!$A$6:$A$205,B676&amp;"")=0,"مورد غير موجود",""))</f>
        <v/>
      </c>
    </row>
    <row r="677">
      <c r="A677" s="13" t="n"/>
      <c r="B677" s="5" t="n"/>
      <c r="C677" s="17" t="n"/>
      <c r="D677" s="5" t="n"/>
      <c r="E677" s="5" t="n"/>
      <c r="F677" s="6">
        <f>IF(B677&amp;""="","",IFERROR(INDEX('العقود'!$B$6:$B$205,MATCH(B677&amp;"",'العقود'!$A$6:$A$205,0))&amp;"",""))</f>
        <v/>
      </c>
      <c r="G677" s="6">
        <f>IF(B677&amp;""="","",IF(COUNTIF('العقود'!$A$6:$A$205,B677&amp;"")=0,"مورد غير موجود",""))</f>
        <v/>
      </c>
    </row>
    <row r="678">
      <c r="A678" s="13" t="n"/>
      <c r="B678" s="5" t="n"/>
      <c r="C678" s="17" t="n"/>
      <c r="D678" s="5" t="n"/>
      <c r="E678" s="5" t="n"/>
      <c r="F678" s="6">
        <f>IF(B678&amp;""="","",IFERROR(INDEX('العقود'!$B$6:$B$205,MATCH(B678&amp;"",'العقود'!$A$6:$A$205,0))&amp;"",""))</f>
        <v/>
      </c>
      <c r="G678" s="6">
        <f>IF(B678&amp;""="","",IF(COUNTIF('العقود'!$A$6:$A$205,B678&amp;"")=0,"مورد غير موجود",""))</f>
        <v/>
      </c>
    </row>
    <row r="679">
      <c r="A679" s="13" t="n"/>
      <c r="B679" s="5" t="n"/>
      <c r="C679" s="17" t="n"/>
      <c r="D679" s="5" t="n"/>
      <c r="E679" s="5" t="n"/>
      <c r="F679" s="6">
        <f>IF(B679&amp;""="","",IFERROR(INDEX('العقود'!$B$6:$B$205,MATCH(B679&amp;"",'العقود'!$A$6:$A$205,0))&amp;"",""))</f>
        <v/>
      </c>
      <c r="G679" s="6">
        <f>IF(B679&amp;""="","",IF(COUNTIF('العقود'!$A$6:$A$205,B679&amp;"")=0,"مورد غير موجود",""))</f>
        <v/>
      </c>
    </row>
    <row r="680">
      <c r="A680" s="13" t="n"/>
      <c r="B680" s="5" t="n"/>
      <c r="C680" s="17" t="n"/>
      <c r="D680" s="5" t="n"/>
      <c r="E680" s="5" t="n"/>
      <c r="F680" s="6">
        <f>IF(B680&amp;""="","",IFERROR(INDEX('العقود'!$B$6:$B$205,MATCH(B680&amp;"",'العقود'!$A$6:$A$205,0))&amp;"",""))</f>
        <v/>
      </c>
      <c r="G680" s="6">
        <f>IF(B680&amp;""="","",IF(COUNTIF('العقود'!$A$6:$A$205,B680&amp;"")=0,"مورد غير موجود",""))</f>
        <v/>
      </c>
    </row>
    <row r="681">
      <c r="A681" s="13" t="n"/>
      <c r="B681" s="5" t="n"/>
      <c r="C681" s="17" t="n"/>
      <c r="D681" s="5" t="n"/>
      <c r="E681" s="5" t="n"/>
      <c r="F681" s="6">
        <f>IF(B681&amp;""="","",IFERROR(INDEX('العقود'!$B$6:$B$205,MATCH(B681&amp;"",'العقود'!$A$6:$A$205,0))&amp;"",""))</f>
        <v/>
      </c>
      <c r="G681" s="6">
        <f>IF(B681&amp;""="","",IF(COUNTIF('العقود'!$A$6:$A$205,B681&amp;"")=0,"مورد غير موجود",""))</f>
        <v/>
      </c>
    </row>
    <row r="682">
      <c r="A682" s="13" t="n"/>
      <c r="B682" s="5" t="n"/>
      <c r="C682" s="17" t="n"/>
      <c r="D682" s="5" t="n"/>
      <c r="E682" s="5" t="n"/>
      <c r="F682" s="6">
        <f>IF(B682&amp;""="","",IFERROR(INDEX('العقود'!$B$6:$B$205,MATCH(B682&amp;"",'العقود'!$A$6:$A$205,0))&amp;"",""))</f>
        <v/>
      </c>
      <c r="G682" s="6">
        <f>IF(B682&amp;""="","",IF(COUNTIF('العقود'!$A$6:$A$205,B682&amp;"")=0,"مورد غير موجود",""))</f>
        <v/>
      </c>
    </row>
    <row r="683">
      <c r="A683" s="13" t="n"/>
      <c r="B683" s="5" t="n"/>
      <c r="C683" s="17" t="n"/>
      <c r="D683" s="5" t="n"/>
      <c r="E683" s="5" t="n"/>
      <c r="F683" s="6">
        <f>IF(B683&amp;""="","",IFERROR(INDEX('العقود'!$B$6:$B$205,MATCH(B683&amp;"",'العقود'!$A$6:$A$205,0))&amp;"",""))</f>
        <v/>
      </c>
      <c r="G683" s="6">
        <f>IF(B683&amp;""="","",IF(COUNTIF('العقود'!$A$6:$A$205,B683&amp;"")=0,"مورد غير موجود",""))</f>
        <v/>
      </c>
    </row>
    <row r="684">
      <c r="A684" s="13" t="n"/>
      <c r="B684" s="5" t="n"/>
      <c r="C684" s="17" t="n"/>
      <c r="D684" s="5" t="n"/>
      <c r="E684" s="5" t="n"/>
      <c r="F684" s="6">
        <f>IF(B684&amp;""="","",IFERROR(INDEX('العقود'!$B$6:$B$205,MATCH(B684&amp;"",'العقود'!$A$6:$A$205,0))&amp;"",""))</f>
        <v/>
      </c>
      <c r="G684" s="6">
        <f>IF(B684&amp;""="","",IF(COUNTIF('العقود'!$A$6:$A$205,B684&amp;"")=0,"مورد غير موجود",""))</f>
        <v/>
      </c>
    </row>
    <row r="685">
      <c r="A685" s="13" t="n"/>
      <c r="B685" s="5" t="n"/>
      <c r="C685" s="17" t="n"/>
      <c r="D685" s="5" t="n"/>
      <c r="E685" s="5" t="n"/>
      <c r="F685" s="6">
        <f>IF(B685&amp;""="","",IFERROR(INDEX('العقود'!$B$6:$B$205,MATCH(B685&amp;"",'العقود'!$A$6:$A$205,0))&amp;"",""))</f>
        <v/>
      </c>
      <c r="G685" s="6">
        <f>IF(B685&amp;""="","",IF(COUNTIF('العقود'!$A$6:$A$205,B685&amp;"")=0,"مورد غير موجود",""))</f>
        <v/>
      </c>
    </row>
    <row r="686">
      <c r="A686" s="13" t="n"/>
      <c r="B686" s="5" t="n"/>
      <c r="C686" s="17" t="n"/>
      <c r="D686" s="5" t="n"/>
      <c r="E686" s="5" t="n"/>
      <c r="F686" s="6">
        <f>IF(B686&amp;""="","",IFERROR(INDEX('العقود'!$B$6:$B$205,MATCH(B686&amp;"",'العقود'!$A$6:$A$205,0))&amp;"",""))</f>
        <v/>
      </c>
      <c r="G686" s="6">
        <f>IF(B686&amp;""="","",IF(COUNTIF('العقود'!$A$6:$A$205,B686&amp;"")=0,"مورد غير موجود",""))</f>
        <v/>
      </c>
    </row>
    <row r="687">
      <c r="A687" s="13" t="n"/>
      <c r="B687" s="5" t="n"/>
      <c r="C687" s="17" t="n"/>
      <c r="D687" s="5" t="n"/>
      <c r="E687" s="5" t="n"/>
      <c r="F687" s="6">
        <f>IF(B687&amp;""="","",IFERROR(INDEX('العقود'!$B$6:$B$205,MATCH(B687&amp;"",'العقود'!$A$6:$A$205,0))&amp;"",""))</f>
        <v/>
      </c>
      <c r="G687" s="6">
        <f>IF(B687&amp;""="","",IF(COUNTIF('العقود'!$A$6:$A$205,B687&amp;"")=0,"مورد غير موجود",""))</f>
        <v/>
      </c>
    </row>
    <row r="688">
      <c r="A688" s="13" t="n"/>
      <c r="B688" s="5" t="n"/>
      <c r="C688" s="17" t="n"/>
      <c r="D688" s="5" t="n"/>
      <c r="E688" s="5" t="n"/>
      <c r="F688" s="6">
        <f>IF(B688&amp;""="","",IFERROR(INDEX('العقود'!$B$6:$B$205,MATCH(B688&amp;"",'العقود'!$A$6:$A$205,0))&amp;"",""))</f>
        <v/>
      </c>
      <c r="G688" s="6">
        <f>IF(B688&amp;""="","",IF(COUNTIF('العقود'!$A$6:$A$205,B688&amp;"")=0,"مورد غير موجود",""))</f>
        <v/>
      </c>
    </row>
    <row r="689">
      <c r="A689" s="13" t="n"/>
      <c r="B689" s="5" t="n"/>
      <c r="C689" s="17" t="n"/>
      <c r="D689" s="5" t="n"/>
      <c r="E689" s="5" t="n"/>
      <c r="F689" s="6">
        <f>IF(B689&amp;""="","",IFERROR(INDEX('العقود'!$B$6:$B$205,MATCH(B689&amp;"",'العقود'!$A$6:$A$205,0))&amp;"",""))</f>
        <v/>
      </c>
      <c r="G689" s="6">
        <f>IF(B689&amp;""="","",IF(COUNTIF('العقود'!$A$6:$A$205,B689&amp;"")=0,"مورد غير موجود",""))</f>
        <v/>
      </c>
    </row>
    <row r="690">
      <c r="A690" s="13" t="n"/>
      <c r="B690" s="5" t="n"/>
      <c r="C690" s="17" t="n"/>
      <c r="D690" s="5" t="n"/>
      <c r="E690" s="5" t="n"/>
      <c r="F690" s="6">
        <f>IF(B690&amp;""="","",IFERROR(INDEX('العقود'!$B$6:$B$205,MATCH(B690&amp;"",'العقود'!$A$6:$A$205,0))&amp;"",""))</f>
        <v/>
      </c>
      <c r="G690" s="6">
        <f>IF(B690&amp;""="","",IF(COUNTIF('العقود'!$A$6:$A$205,B690&amp;"")=0,"مورد غير موجود",""))</f>
        <v/>
      </c>
    </row>
    <row r="691">
      <c r="A691" s="13" t="n"/>
      <c r="B691" s="5" t="n"/>
      <c r="C691" s="17" t="n"/>
      <c r="D691" s="5" t="n"/>
      <c r="E691" s="5" t="n"/>
      <c r="F691" s="6">
        <f>IF(B691&amp;""="","",IFERROR(INDEX('العقود'!$B$6:$B$205,MATCH(B691&amp;"",'العقود'!$A$6:$A$205,0))&amp;"",""))</f>
        <v/>
      </c>
      <c r="G691" s="6">
        <f>IF(B691&amp;""="","",IF(COUNTIF('العقود'!$A$6:$A$205,B691&amp;"")=0,"مورد غير موجود",""))</f>
        <v/>
      </c>
    </row>
    <row r="692">
      <c r="A692" s="13" t="n"/>
      <c r="B692" s="5" t="n"/>
      <c r="C692" s="17" t="n"/>
      <c r="D692" s="5" t="n"/>
      <c r="E692" s="5" t="n"/>
      <c r="F692" s="6">
        <f>IF(B692&amp;""="","",IFERROR(INDEX('العقود'!$B$6:$B$205,MATCH(B692&amp;"",'العقود'!$A$6:$A$205,0))&amp;"",""))</f>
        <v/>
      </c>
      <c r="G692" s="6">
        <f>IF(B692&amp;""="","",IF(COUNTIF('العقود'!$A$6:$A$205,B692&amp;"")=0,"مورد غير موجود",""))</f>
        <v/>
      </c>
    </row>
    <row r="693">
      <c r="A693" s="13" t="n"/>
      <c r="B693" s="5" t="n"/>
      <c r="C693" s="17" t="n"/>
      <c r="D693" s="5" t="n"/>
      <c r="E693" s="5" t="n"/>
      <c r="F693" s="6">
        <f>IF(B693&amp;""="","",IFERROR(INDEX('العقود'!$B$6:$B$205,MATCH(B693&amp;"",'العقود'!$A$6:$A$205,0))&amp;"",""))</f>
        <v/>
      </c>
      <c r="G693" s="6">
        <f>IF(B693&amp;""="","",IF(COUNTIF('العقود'!$A$6:$A$205,B693&amp;"")=0,"مورد غير موجود",""))</f>
        <v/>
      </c>
    </row>
    <row r="694">
      <c r="A694" s="13" t="n"/>
      <c r="B694" s="5" t="n"/>
      <c r="C694" s="17" t="n"/>
      <c r="D694" s="5" t="n"/>
      <c r="E694" s="5" t="n"/>
      <c r="F694" s="6">
        <f>IF(B694&amp;""="","",IFERROR(INDEX('العقود'!$B$6:$B$205,MATCH(B694&amp;"",'العقود'!$A$6:$A$205,0))&amp;"",""))</f>
        <v/>
      </c>
      <c r="G694" s="6">
        <f>IF(B694&amp;""="","",IF(COUNTIF('العقود'!$A$6:$A$205,B694&amp;"")=0,"مورد غير موجود",""))</f>
        <v/>
      </c>
    </row>
    <row r="695">
      <c r="A695" s="13" t="n"/>
      <c r="B695" s="5" t="n"/>
      <c r="C695" s="17" t="n"/>
      <c r="D695" s="5" t="n"/>
      <c r="E695" s="5" t="n"/>
      <c r="F695" s="6">
        <f>IF(B695&amp;""="","",IFERROR(INDEX('العقود'!$B$6:$B$205,MATCH(B695&amp;"",'العقود'!$A$6:$A$205,0))&amp;"",""))</f>
        <v/>
      </c>
      <c r="G695" s="6">
        <f>IF(B695&amp;""="","",IF(COUNTIF('العقود'!$A$6:$A$205,B695&amp;"")=0,"مورد غير موجود",""))</f>
        <v/>
      </c>
    </row>
    <row r="696">
      <c r="A696" s="13" t="n"/>
      <c r="B696" s="5" t="n"/>
      <c r="C696" s="17" t="n"/>
      <c r="D696" s="5" t="n"/>
      <c r="E696" s="5" t="n"/>
      <c r="F696" s="6">
        <f>IF(B696&amp;""="","",IFERROR(INDEX('العقود'!$B$6:$B$205,MATCH(B696&amp;"",'العقود'!$A$6:$A$205,0))&amp;"",""))</f>
        <v/>
      </c>
      <c r="G696" s="6">
        <f>IF(B696&amp;""="","",IF(COUNTIF('العقود'!$A$6:$A$205,B696&amp;"")=0,"مورد غير موجود",""))</f>
        <v/>
      </c>
    </row>
    <row r="697">
      <c r="A697" s="13" t="n"/>
      <c r="B697" s="5" t="n"/>
      <c r="C697" s="17" t="n"/>
      <c r="D697" s="5" t="n"/>
      <c r="E697" s="5" t="n"/>
      <c r="F697" s="6">
        <f>IF(B697&amp;""="","",IFERROR(INDEX('العقود'!$B$6:$B$205,MATCH(B697&amp;"",'العقود'!$A$6:$A$205,0))&amp;"",""))</f>
        <v/>
      </c>
      <c r="G697" s="6">
        <f>IF(B697&amp;""="","",IF(COUNTIF('العقود'!$A$6:$A$205,B697&amp;"")=0,"مورد غير موجود",""))</f>
        <v/>
      </c>
    </row>
    <row r="698">
      <c r="A698" s="13" t="n"/>
      <c r="B698" s="5" t="n"/>
      <c r="C698" s="17" t="n"/>
      <c r="D698" s="5" t="n"/>
      <c r="E698" s="5" t="n"/>
      <c r="F698" s="6">
        <f>IF(B698&amp;""="","",IFERROR(INDEX('العقود'!$B$6:$B$205,MATCH(B698&amp;"",'العقود'!$A$6:$A$205,0))&amp;"",""))</f>
        <v/>
      </c>
      <c r="G698" s="6">
        <f>IF(B698&amp;""="","",IF(COUNTIF('العقود'!$A$6:$A$205,B698&amp;"")=0,"مورد غير موجود",""))</f>
        <v/>
      </c>
    </row>
    <row r="699">
      <c r="A699" s="13" t="n"/>
      <c r="B699" s="5" t="n"/>
      <c r="C699" s="17" t="n"/>
      <c r="D699" s="5" t="n"/>
      <c r="E699" s="5" t="n"/>
      <c r="F699" s="6">
        <f>IF(B699&amp;""="","",IFERROR(INDEX('العقود'!$B$6:$B$205,MATCH(B699&amp;"",'العقود'!$A$6:$A$205,0))&amp;"",""))</f>
        <v/>
      </c>
      <c r="G699" s="6">
        <f>IF(B699&amp;""="","",IF(COUNTIF('العقود'!$A$6:$A$205,B699&amp;"")=0,"مورد غير موجود",""))</f>
        <v/>
      </c>
    </row>
    <row r="700">
      <c r="A700" s="13" t="n"/>
      <c r="B700" s="5" t="n"/>
      <c r="C700" s="17" t="n"/>
      <c r="D700" s="5" t="n"/>
      <c r="E700" s="5" t="n"/>
      <c r="F700" s="6">
        <f>IF(B700&amp;""="","",IFERROR(INDEX('العقود'!$B$6:$B$205,MATCH(B700&amp;"",'العقود'!$A$6:$A$205,0))&amp;"",""))</f>
        <v/>
      </c>
      <c r="G700" s="6">
        <f>IF(B700&amp;""="","",IF(COUNTIF('العقود'!$A$6:$A$205,B700&amp;"")=0,"مورد غير موجود",""))</f>
        <v/>
      </c>
    </row>
    <row r="701">
      <c r="A701" s="13" t="n"/>
      <c r="B701" s="5" t="n"/>
      <c r="C701" s="17" t="n"/>
      <c r="D701" s="5" t="n"/>
      <c r="E701" s="5" t="n"/>
      <c r="F701" s="6">
        <f>IF(B701&amp;""="","",IFERROR(INDEX('العقود'!$B$6:$B$205,MATCH(B701&amp;"",'العقود'!$A$6:$A$205,0))&amp;"",""))</f>
        <v/>
      </c>
      <c r="G701" s="6">
        <f>IF(B701&amp;""="","",IF(COUNTIF('العقود'!$A$6:$A$205,B701&amp;"")=0,"مورد غير موجود",""))</f>
        <v/>
      </c>
    </row>
    <row r="702">
      <c r="A702" s="13" t="n"/>
      <c r="B702" s="5" t="n"/>
      <c r="C702" s="17" t="n"/>
      <c r="D702" s="5" t="n"/>
      <c r="E702" s="5" t="n"/>
      <c r="F702" s="6">
        <f>IF(B702&amp;""="","",IFERROR(INDEX('العقود'!$B$6:$B$205,MATCH(B702&amp;"",'العقود'!$A$6:$A$205,0))&amp;"",""))</f>
        <v/>
      </c>
      <c r="G702" s="6">
        <f>IF(B702&amp;""="","",IF(COUNTIF('العقود'!$A$6:$A$205,B702&amp;"")=0,"مورد غير موجود",""))</f>
        <v/>
      </c>
    </row>
    <row r="703">
      <c r="A703" s="13" t="n"/>
      <c r="B703" s="5" t="n"/>
      <c r="C703" s="17" t="n"/>
      <c r="D703" s="5" t="n"/>
      <c r="E703" s="5" t="n"/>
      <c r="F703" s="6">
        <f>IF(B703&amp;""="","",IFERROR(INDEX('العقود'!$B$6:$B$205,MATCH(B703&amp;"",'العقود'!$A$6:$A$205,0))&amp;"",""))</f>
        <v/>
      </c>
      <c r="G703" s="6">
        <f>IF(B703&amp;""="","",IF(COUNTIF('العقود'!$A$6:$A$205,B703&amp;"")=0,"مورد غير موجود",""))</f>
        <v/>
      </c>
    </row>
    <row r="704">
      <c r="A704" s="13" t="n"/>
      <c r="B704" s="5" t="n"/>
      <c r="C704" s="17" t="n"/>
      <c r="D704" s="5" t="n"/>
      <c r="E704" s="5" t="n"/>
      <c r="F704" s="6">
        <f>IF(B704&amp;""="","",IFERROR(INDEX('العقود'!$B$6:$B$205,MATCH(B704&amp;"",'العقود'!$A$6:$A$205,0))&amp;"",""))</f>
        <v/>
      </c>
      <c r="G704" s="6">
        <f>IF(B704&amp;""="","",IF(COUNTIF('العقود'!$A$6:$A$205,B704&amp;"")=0,"مورد غير موجود",""))</f>
        <v/>
      </c>
    </row>
    <row r="705">
      <c r="A705" s="13" t="n"/>
      <c r="B705" s="5" t="n"/>
      <c r="C705" s="17" t="n"/>
      <c r="D705" s="5" t="n"/>
      <c r="E705" s="5" t="n"/>
      <c r="F705" s="6">
        <f>IF(B705&amp;""="","",IFERROR(INDEX('العقود'!$B$6:$B$205,MATCH(B705&amp;"",'العقود'!$A$6:$A$205,0))&amp;"",""))</f>
        <v/>
      </c>
      <c r="G705" s="6">
        <f>IF(B705&amp;""="","",IF(COUNTIF('العقود'!$A$6:$A$205,B705&amp;"")=0,"مورد غير موجود",""))</f>
        <v/>
      </c>
    </row>
    <row r="706">
      <c r="A706" s="13" t="n"/>
      <c r="B706" s="5" t="n"/>
      <c r="C706" s="17" t="n"/>
      <c r="D706" s="5" t="n"/>
      <c r="E706" s="5" t="n"/>
      <c r="F706" s="6">
        <f>IF(B706&amp;""="","",IFERROR(INDEX('العقود'!$B$6:$B$205,MATCH(B706&amp;"",'العقود'!$A$6:$A$205,0))&amp;"",""))</f>
        <v/>
      </c>
      <c r="G706" s="6">
        <f>IF(B706&amp;""="","",IF(COUNTIF('العقود'!$A$6:$A$205,B706&amp;"")=0,"مورد غير موجود",""))</f>
        <v/>
      </c>
    </row>
    <row r="707">
      <c r="A707" s="13" t="n"/>
      <c r="B707" s="5" t="n"/>
      <c r="C707" s="17" t="n"/>
      <c r="D707" s="5" t="n"/>
      <c r="E707" s="5" t="n"/>
      <c r="F707" s="6">
        <f>IF(B707&amp;""="","",IFERROR(INDEX('العقود'!$B$6:$B$205,MATCH(B707&amp;"",'العقود'!$A$6:$A$205,0))&amp;"",""))</f>
        <v/>
      </c>
      <c r="G707" s="6">
        <f>IF(B707&amp;""="","",IF(COUNTIF('العقود'!$A$6:$A$205,B707&amp;"")=0,"مورد غير موجود",""))</f>
        <v/>
      </c>
    </row>
    <row r="708">
      <c r="A708" s="13" t="n"/>
      <c r="B708" s="5" t="n"/>
      <c r="C708" s="17" t="n"/>
      <c r="D708" s="5" t="n"/>
      <c r="E708" s="5" t="n"/>
      <c r="F708" s="6">
        <f>IF(B708&amp;""="","",IFERROR(INDEX('العقود'!$B$6:$B$205,MATCH(B708&amp;"",'العقود'!$A$6:$A$205,0))&amp;"",""))</f>
        <v/>
      </c>
      <c r="G708" s="6">
        <f>IF(B708&amp;""="","",IF(COUNTIF('العقود'!$A$6:$A$205,B708&amp;"")=0,"مورد غير موجود",""))</f>
        <v/>
      </c>
    </row>
    <row r="709">
      <c r="A709" s="13" t="n"/>
      <c r="B709" s="5" t="n"/>
      <c r="C709" s="17" t="n"/>
      <c r="D709" s="5" t="n"/>
      <c r="E709" s="5" t="n"/>
      <c r="F709" s="6">
        <f>IF(B709&amp;""="","",IFERROR(INDEX('العقود'!$B$6:$B$205,MATCH(B709&amp;"",'العقود'!$A$6:$A$205,0))&amp;"",""))</f>
        <v/>
      </c>
      <c r="G709" s="6">
        <f>IF(B709&amp;""="","",IF(COUNTIF('العقود'!$A$6:$A$205,B709&amp;"")=0,"مورد غير موجود",""))</f>
        <v/>
      </c>
    </row>
    <row r="710">
      <c r="A710" s="13" t="n"/>
      <c r="B710" s="5" t="n"/>
      <c r="C710" s="17" t="n"/>
      <c r="D710" s="5" t="n"/>
      <c r="E710" s="5" t="n"/>
      <c r="F710" s="6">
        <f>IF(B710&amp;""="","",IFERROR(INDEX('العقود'!$B$6:$B$205,MATCH(B710&amp;"",'العقود'!$A$6:$A$205,0))&amp;"",""))</f>
        <v/>
      </c>
      <c r="G710" s="6">
        <f>IF(B710&amp;""="","",IF(COUNTIF('العقود'!$A$6:$A$205,B710&amp;"")=0,"مورد غير موجود",""))</f>
        <v/>
      </c>
    </row>
    <row r="711">
      <c r="A711" s="13" t="n"/>
      <c r="B711" s="5" t="n"/>
      <c r="C711" s="17" t="n"/>
      <c r="D711" s="5" t="n"/>
      <c r="E711" s="5" t="n"/>
      <c r="F711" s="6">
        <f>IF(B711&amp;""="","",IFERROR(INDEX('العقود'!$B$6:$B$205,MATCH(B711&amp;"",'العقود'!$A$6:$A$205,0))&amp;"",""))</f>
        <v/>
      </c>
      <c r="G711" s="6">
        <f>IF(B711&amp;""="","",IF(COUNTIF('العقود'!$A$6:$A$205,B711&amp;"")=0,"مورد غير موجود",""))</f>
        <v/>
      </c>
    </row>
    <row r="712">
      <c r="A712" s="13" t="n"/>
      <c r="B712" s="5" t="n"/>
      <c r="C712" s="17" t="n"/>
      <c r="D712" s="5" t="n"/>
      <c r="E712" s="5" t="n"/>
      <c r="F712" s="6">
        <f>IF(B712&amp;""="","",IFERROR(INDEX('العقود'!$B$6:$B$205,MATCH(B712&amp;"",'العقود'!$A$6:$A$205,0))&amp;"",""))</f>
        <v/>
      </c>
      <c r="G712" s="6">
        <f>IF(B712&amp;""="","",IF(COUNTIF('العقود'!$A$6:$A$205,B712&amp;"")=0,"مورد غير موجود",""))</f>
        <v/>
      </c>
    </row>
    <row r="713">
      <c r="A713" s="13" t="n"/>
      <c r="B713" s="5" t="n"/>
      <c r="C713" s="17" t="n"/>
      <c r="D713" s="5" t="n"/>
      <c r="E713" s="5" t="n"/>
      <c r="F713" s="6">
        <f>IF(B713&amp;""="","",IFERROR(INDEX('العقود'!$B$6:$B$205,MATCH(B713&amp;"",'العقود'!$A$6:$A$205,0))&amp;"",""))</f>
        <v/>
      </c>
      <c r="G713" s="6">
        <f>IF(B713&amp;""="","",IF(COUNTIF('العقود'!$A$6:$A$205,B713&amp;"")=0,"مورد غير موجود",""))</f>
        <v/>
      </c>
    </row>
    <row r="714">
      <c r="A714" s="13" t="n"/>
      <c r="B714" s="5" t="n"/>
      <c r="C714" s="17" t="n"/>
      <c r="D714" s="5" t="n"/>
      <c r="E714" s="5" t="n"/>
      <c r="F714" s="6">
        <f>IF(B714&amp;""="","",IFERROR(INDEX('العقود'!$B$6:$B$205,MATCH(B714&amp;"",'العقود'!$A$6:$A$205,0))&amp;"",""))</f>
        <v/>
      </c>
      <c r="G714" s="6">
        <f>IF(B714&amp;""="","",IF(COUNTIF('العقود'!$A$6:$A$205,B714&amp;"")=0,"مورد غير موجود",""))</f>
        <v/>
      </c>
    </row>
    <row r="715">
      <c r="A715" s="13" t="n"/>
      <c r="B715" s="5" t="n"/>
      <c r="C715" s="17" t="n"/>
      <c r="D715" s="5" t="n"/>
      <c r="E715" s="5" t="n"/>
      <c r="F715" s="6">
        <f>IF(B715&amp;""="","",IFERROR(INDEX('العقود'!$B$6:$B$205,MATCH(B715&amp;"",'العقود'!$A$6:$A$205,0))&amp;"",""))</f>
        <v/>
      </c>
      <c r="G715" s="6">
        <f>IF(B715&amp;""="","",IF(COUNTIF('العقود'!$A$6:$A$205,B715&amp;"")=0,"مورد غير موجود",""))</f>
        <v/>
      </c>
    </row>
    <row r="716">
      <c r="A716" s="13" t="n"/>
      <c r="B716" s="5" t="n"/>
      <c r="C716" s="17" t="n"/>
      <c r="D716" s="5" t="n"/>
      <c r="E716" s="5" t="n"/>
      <c r="F716" s="6">
        <f>IF(B716&amp;""="","",IFERROR(INDEX('العقود'!$B$6:$B$205,MATCH(B716&amp;"",'العقود'!$A$6:$A$205,0))&amp;"",""))</f>
        <v/>
      </c>
      <c r="G716" s="6">
        <f>IF(B716&amp;""="","",IF(COUNTIF('العقود'!$A$6:$A$205,B716&amp;"")=0,"مورد غير موجود",""))</f>
        <v/>
      </c>
    </row>
    <row r="717">
      <c r="A717" s="13" t="n"/>
      <c r="B717" s="5" t="n"/>
      <c r="C717" s="17" t="n"/>
      <c r="D717" s="5" t="n"/>
      <c r="E717" s="5" t="n"/>
      <c r="F717" s="6">
        <f>IF(B717&amp;""="","",IFERROR(INDEX('العقود'!$B$6:$B$205,MATCH(B717&amp;"",'العقود'!$A$6:$A$205,0))&amp;"",""))</f>
        <v/>
      </c>
      <c r="G717" s="6">
        <f>IF(B717&amp;""="","",IF(COUNTIF('العقود'!$A$6:$A$205,B717&amp;"")=0,"مورد غير موجود",""))</f>
        <v/>
      </c>
    </row>
    <row r="718">
      <c r="A718" s="13" t="n"/>
      <c r="B718" s="5" t="n"/>
      <c r="C718" s="17" t="n"/>
      <c r="D718" s="5" t="n"/>
      <c r="E718" s="5" t="n"/>
      <c r="F718" s="6">
        <f>IF(B718&amp;""="","",IFERROR(INDEX('العقود'!$B$6:$B$205,MATCH(B718&amp;"",'العقود'!$A$6:$A$205,0))&amp;"",""))</f>
        <v/>
      </c>
      <c r="G718" s="6">
        <f>IF(B718&amp;""="","",IF(COUNTIF('العقود'!$A$6:$A$205,B718&amp;"")=0,"مورد غير موجود",""))</f>
        <v/>
      </c>
    </row>
    <row r="719">
      <c r="A719" s="13" t="n"/>
      <c r="B719" s="5" t="n"/>
      <c r="C719" s="17" t="n"/>
      <c r="D719" s="5" t="n"/>
      <c r="E719" s="5" t="n"/>
      <c r="F719" s="6">
        <f>IF(B719&amp;""="","",IFERROR(INDEX('العقود'!$B$6:$B$205,MATCH(B719&amp;"",'العقود'!$A$6:$A$205,0))&amp;"",""))</f>
        <v/>
      </c>
      <c r="G719" s="6">
        <f>IF(B719&amp;""="","",IF(COUNTIF('العقود'!$A$6:$A$205,B719&amp;"")=0,"مورد غير موجود",""))</f>
        <v/>
      </c>
    </row>
    <row r="720">
      <c r="A720" s="13" t="n"/>
      <c r="B720" s="5" t="n"/>
      <c r="C720" s="17" t="n"/>
      <c r="D720" s="5" t="n"/>
      <c r="E720" s="5" t="n"/>
      <c r="F720" s="6">
        <f>IF(B720&amp;""="","",IFERROR(INDEX('العقود'!$B$6:$B$205,MATCH(B720&amp;"",'العقود'!$A$6:$A$205,0))&amp;"",""))</f>
        <v/>
      </c>
      <c r="G720" s="6">
        <f>IF(B720&amp;""="","",IF(COUNTIF('العقود'!$A$6:$A$205,B720&amp;"")=0,"مورد غير موجود",""))</f>
        <v/>
      </c>
    </row>
    <row r="721">
      <c r="A721" s="13" t="n"/>
      <c r="B721" s="5" t="n"/>
      <c r="C721" s="17" t="n"/>
      <c r="D721" s="5" t="n"/>
      <c r="E721" s="5" t="n"/>
      <c r="F721" s="6">
        <f>IF(B721&amp;""="","",IFERROR(INDEX('العقود'!$B$6:$B$205,MATCH(B721&amp;"",'العقود'!$A$6:$A$205,0))&amp;"",""))</f>
        <v/>
      </c>
      <c r="G721" s="6">
        <f>IF(B721&amp;""="","",IF(COUNTIF('العقود'!$A$6:$A$205,B721&amp;"")=0,"مورد غير موجود",""))</f>
        <v/>
      </c>
    </row>
    <row r="722">
      <c r="A722" s="13" t="n"/>
      <c r="B722" s="5" t="n"/>
      <c r="C722" s="17" t="n"/>
      <c r="D722" s="5" t="n"/>
      <c r="E722" s="5" t="n"/>
      <c r="F722" s="6">
        <f>IF(B722&amp;""="","",IFERROR(INDEX('العقود'!$B$6:$B$205,MATCH(B722&amp;"",'العقود'!$A$6:$A$205,0))&amp;"",""))</f>
        <v/>
      </c>
      <c r="G722" s="6">
        <f>IF(B722&amp;""="","",IF(COUNTIF('العقود'!$A$6:$A$205,B722&amp;"")=0,"مورد غير موجود",""))</f>
        <v/>
      </c>
    </row>
    <row r="723">
      <c r="A723" s="13" t="n"/>
      <c r="B723" s="5" t="n"/>
      <c r="C723" s="17" t="n"/>
      <c r="D723" s="5" t="n"/>
      <c r="E723" s="5" t="n"/>
      <c r="F723" s="6">
        <f>IF(B723&amp;""="","",IFERROR(INDEX('العقود'!$B$6:$B$205,MATCH(B723&amp;"",'العقود'!$A$6:$A$205,0))&amp;"",""))</f>
        <v/>
      </c>
      <c r="G723" s="6">
        <f>IF(B723&amp;""="","",IF(COUNTIF('العقود'!$A$6:$A$205,B723&amp;"")=0,"مورد غير موجود",""))</f>
        <v/>
      </c>
    </row>
    <row r="724">
      <c r="A724" s="13" t="n"/>
      <c r="B724" s="5" t="n"/>
      <c r="C724" s="17" t="n"/>
      <c r="D724" s="5" t="n"/>
      <c r="E724" s="5" t="n"/>
      <c r="F724" s="6">
        <f>IF(B724&amp;""="","",IFERROR(INDEX('العقود'!$B$6:$B$205,MATCH(B724&amp;"",'العقود'!$A$6:$A$205,0))&amp;"",""))</f>
        <v/>
      </c>
      <c r="G724" s="6">
        <f>IF(B724&amp;""="","",IF(COUNTIF('العقود'!$A$6:$A$205,B724&amp;"")=0,"مورد غير موجود",""))</f>
        <v/>
      </c>
    </row>
    <row r="725">
      <c r="A725" s="13" t="n"/>
      <c r="B725" s="5" t="n"/>
      <c r="C725" s="17" t="n"/>
      <c r="D725" s="5" t="n"/>
      <c r="E725" s="5" t="n"/>
      <c r="F725" s="6">
        <f>IF(B725&amp;""="","",IFERROR(INDEX('العقود'!$B$6:$B$205,MATCH(B725&amp;"",'العقود'!$A$6:$A$205,0))&amp;"",""))</f>
        <v/>
      </c>
      <c r="G725" s="6">
        <f>IF(B725&amp;""="","",IF(COUNTIF('العقود'!$A$6:$A$205,B725&amp;"")=0,"مورد غير موجود",""))</f>
        <v/>
      </c>
    </row>
    <row r="726">
      <c r="A726" s="13" t="n"/>
      <c r="B726" s="5" t="n"/>
      <c r="C726" s="17" t="n"/>
      <c r="D726" s="5" t="n"/>
      <c r="E726" s="5" t="n"/>
      <c r="F726" s="6">
        <f>IF(B726&amp;""="","",IFERROR(INDEX('العقود'!$B$6:$B$205,MATCH(B726&amp;"",'العقود'!$A$6:$A$205,0))&amp;"",""))</f>
        <v/>
      </c>
      <c r="G726" s="6">
        <f>IF(B726&amp;""="","",IF(COUNTIF('العقود'!$A$6:$A$205,B726&amp;"")=0,"مورد غير موجود",""))</f>
        <v/>
      </c>
    </row>
    <row r="727">
      <c r="A727" s="13" t="n"/>
      <c r="B727" s="5" t="n"/>
      <c r="C727" s="17" t="n"/>
      <c r="D727" s="5" t="n"/>
      <c r="E727" s="5" t="n"/>
      <c r="F727" s="6">
        <f>IF(B727&amp;""="","",IFERROR(INDEX('العقود'!$B$6:$B$205,MATCH(B727&amp;"",'العقود'!$A$6:$A$205,0))&amp;"",""))</f>
        <v/>
      </c>
      <c r="G727" s="6">
        <f>IF(B727&amp;""="","",IF(COUNTIF('العقود'!$A$6:$A$205,B727&amp;"")=0,"مورد غير موجود",""))</f>
        <v/>
      </c>
    </row>
    <row r="728">
      <c r="A728" s="13" t="n"/>
      <c r="B728" s="5" t="n"/>
      <c r="C728" s="17" t="n"/>
      <c r="D728" s="5" t="n"/>
      <c r="E728" s="5" t="n"/>
      <c r="F728" s="6">
        <f>IF(B728&amp;""="","",IFERROR(INDEX('العقود'!$B$6:$B$205,MATCH(B728&amp;"",'العقود'!$A$6:$A$205,0))&amp;"",""))</f>
        <v/>
      </c>
      <c r="G728" s="6">
        <f>IF(B728&amp;""="","",IF(COUNTIF('العقود'!$A$6:$A$205,B728&amp;"")=0,"مورد غير موجود",""))</f>
        <v/>
      </c>
    </row>
    <row r="729">
      <c r="A729" s="13" t="n"/>
      <c r="B729" s="5" t="n"/>
      <c r="C729" s="17" t="n"/>
      <c r="D729" s="5" t="n"/>
      <c r="E729" s="5" t="n"/>
      <c r="F729" s="6">
        <f>IF(B729&amp;""="","",IFERROR(INDEX('العقود'!$B$6:$B$205,MATCH(B729&amp;"",'العقود'!$A$6:$A$205,0))&amp;"",""))</f>
        <v/>
      </c>
      <c r="G729" s="6">
        <f>IF(B729&amp;""="","",IF(COUNTIF('العقود'!$A$6:$A$205,B729&amp;"")=0,"مورد غير موجود",""))</f>
        <v/>
      </c>
    </row>
    <row r="730">
      <c r="A730" s="13" t="n"/>
      <c r="B730" s="5" t="n"/>
      <c r="C730" s="17" t="n"/>
      <c r="D730" s="5" t="n"/>
      <c r="E730" s="5" t="n"/>
      <c r="F730" s="6">
        <f>IF(B730&amp;""="","",IFERROR(INDEX('العقود'!$B$6:$B$205,MATCH(B730&amp;"",'العقود'!$A$6:$A$205,0))&amp;"",""))</f>
        <v/>
      </c>
      <c r="G730" s="6">
        <f>IF(B730&amp;""="","",IF(COUNTIF('العقود'!$A$6:$A$205,B730&amp;"")=0,"مورد غير موجود",""))</f>
        <v/>
      </c>
    </row>
    <row r="731">
      <c r="A731" s="13" t="n"/>
      <c r="B731" s="5" t="n"/>
      <c r="C731" s="17" t="n"/>
      <c r="D731" s="5" t="n"/>
      <c r="E731" s="5" t="n"/>
      <c r="F731" s="6">
        <f>IF(B731&amp;""="","",IFERROR(INDEX('العقود'!$B$6:$B$205,MATCH(B731&amp;"",'العقود'!$A$6:$A$205,0))&amp;"",""))</f>
        <v/>
      </c>
      <c r="G731" s="6">
        <f>IF(B731&amp;""="","",IF(COUNTIF('العقود'!$A$6:$A$205,B731&amp;"")=0,"مورد غير موجود",""))</f>
        <v/>
      </c>
    </row>
    <row r="732">
      <c r="A732" s="13" t="n"/>
      <c r="B732" s="5" t="n"/>
      <c r="C732" s="17" t="n"/>
      <c r="D732" s="5" t="n"/>
      <c r="E732" s="5" t="n"/>
      <c r="F732" s="6">
        <f>IF(B732&amp;""="","",IFERROR(INDEX('العقود'!$B$6:$B$205,MATCH(B732&amp;"",'العقود'!$A$6:$A$205,0))&amp;"",""))</f>
        <v/>
      </c>
      <c r="G732" s="6">
        <f>IF(B732&amp;""="","",IF(COUNTIF('العقود'!$A$6:$A$205,B732&amp;"")=0,"مورد غير موجود",""))</f>
        <v/>
      </c>
    </row>
    <row r="733">
      <c r="A733" s="13" t="n"/>
      <c r="B733" s="5" t="n"/>
      <c r="C733" s="17" t="n"/>
      <c r="D733" s="5" t="n"/>
      <c r="E733" s="5" t="n"/>
      <c r="F733" s="6">
        <f>IF(B733&amp;""="","",IFERROR(INDEX('العقود'!$B$6:$B$205,MATCH(B733&amp;"",'العقود'!$A$6:$A$205,0))&amp;"",""))</f>
        <v/>
      </c>
      <c r="G733" s="6">
        <f>IF(B733&amp;""="","",IF(COUNTIF('العقود'!$A$6:$A$205,B733&amp;"")=0,"مورد غير موجود",""))</f>
        <v/>
      </c>
    </row>
    <row r="734">
      <c r="A734" s="13" t="n"/>
      <c r="B734" s="5" t="n"/>
      <c r="C734" s="17" t="n"/>
      <c r="D734" s="5" t="n"/>
      <c r="E734" s="5" t="n"/>
      <c r="F734" s="6">
        <f>IF(B734&amp;""="","",IFERROR(INDEX('العقود'!$B$6:$B$205,MATCH(B734&amp;"",'العقود'!$A$6:$A$205,0))&amp;"",""))</f>
        <v/>
      </c>
      <c r="G734" s="6">
        <f>IF(B734&amp;""="","",IF(COUNTIF('العقود'!$A$6:$A$205,B734&amp;"")=0,"مورد غير موجود",""))</f>
        <v/>
      </c>
    </row>
    <row r="735">
      <c r="A735" s="13" t="n"/>
      <c r="B735" s="5" t="n"/>
      <c r="C735" s="17" t="n"/>
      <c r="D735" s="5" t="n"/>
      <c r="E735" s="5" t="n"/>
      <c r="F735" s="6">
        <f>IF(B735&amp;""="","",IFERROR(INDEX('العقود'!$B$6:$B$205,MATCH(B735&amp;"",'العقود'!$A$6:$A$205,0))&amp;"",""))</f>
        <v/>
      </c>
      <c r="G735" s="6">
        <f>IF(B735&amp;""="","",IF(COUNTIF('العقود'!$A$6:$A$205,B735&amp;"")=0,"مورد غير موجود",""))</f>
        <v/>
      </c>
    </row>
    <row r="736">
      <c r="A736" s="13" t="n"/>
      <c r="B736" s="5" t="n"/>
      <c r="C736" s="17" t="n"/>
      <c r="D736" s="5" t="n"/>
      <c r="E736" s="5" t="n"/>
      <c r="F736" s="6">
        <f>IF(B736&amp;""="","",IFERROR(INDEX('العقود'!$B$6:$B$205,MATCH(B736&amp;"",'العقود'!$A$6:$A$205,0))&amp;"",""))</f>
        <v/>
      </c>
      <c r="G736" s="6">
        <f>IF(B736&amp;""="","",IF(COUNTIF('العقود'!$A$6:$A$205,B736&amp;"")=0,"مورد غير موجود",""))</f>
        <v/>
      </c>
    </row>
    <row r="737">
      <c r="A737" s="13" t="n"/>
      <c r="B737" s="5" t="n"/>
      <c r="C737" s="17" t="n"/>
      <c r="D737" s="5" t="n"/>
      <c r="E737" s="5" t="n"/>
      <c r="F737" s="6">
        <f>IF(B737&amp;""="","",IFERROR(INDEX('العقود'!$B$6:$B$205,MATCH(B737&amp;"",'العقود'!$A$6:$A$205,0))&amp;"",""))</f>
        <v/>
      </c>
      <c r="G737" s="6">
        <f>IF(B737&amp;""="","",IF(COUNTIF('العقود'!$A$6:$A$205,B737&amp;"")=0,"مورد غير موجود",""))</f>
        <v/>
      </c>
    </row>
    <row r="738">
      <c r="A738" s="13" t="n"/>
      <c r="B738" s="5" t="n"/>
      <c r="C738" s="17" t="n"/>
      <c r="D738" s="5" t="n"/>
      <c r="E738" s="5" t="n"/>
      <c r="F738" s="6">
        <f>IF(B738&amp;""="","",IFERROR(INDEX('العقود'!$B$6:$B$205,MATCH(B738&amp;"",'العقود'!$A$6:$A$205,0))&amp;"",""))</f>
        <v/>
      </c>
      <c r="G738" s="6">
        <f>IF(B738&amp;""="","",IF(COUNTIF('العقود'!$A$6:$A$205,B738&amp;"")=0,"مورد غير موجود",""))</f>
        <v/>
      </c>
    </row>
    <row r="739">
      <c r="A739" s="13" t="n"/>
      <c r="B739" s="5" t="n"/>
      <c r="C739" s="17" t="n"/>
      <c r="D739" s="5" t="n"/>
      <c r="E739" s="5" t="n"/>
      <c r="F739" s="6">
        <f>IF(B739&amp;""="","",IFERROR(INDEX('العقود'!$B$6:$B$205,MATCH(B739&amp;"",'العقود'!$A$6:$A$205,0))&amp;"",""))</f>
        <v/>
      </c>
      <c r="G739" s="6">
        <f>IF(B739&amp;""="","",IF(COUNTIF('العقود'!$A$6:$A$205,B739&amp;"")=0,"مورد غير موجود",""))</f>
        <v/>
      </c>
    </row>
    <row r="740">
      <c r="A740" s="13" t="n"/>
      <c r="B740" s="5" t="n"/>
      <c r="C740" s="17" t="n"/>
      <c r="D740" s="5" t="n"/>
      <c r="E740" s="5" t="n"/>
      <c r="F740" s="6">
        <f>IF(B740&amp;""="","",IFERROR(INDEX('العقود'!$B$6:$B$205,MATCH(B740&amp;"",'العقود'!$A$6:$A$205,0))&amp;"",""))</f>
        <v/>
      </c>
      <c r="G740" s="6">
        <f>IF(B740&amp;""="","",IF(COUNTIF('العقود'!$A$6:$A$205,B740&amp;"")=0,"مورد غير موجود",""))</f>
        <v/>
      </c>
    </row>
    <row r="741">
      <c r="A741" s="13" t="n"/>
      <c r="B741" s="5" t="n"/>
      <c r="C741" s="17" t="n"/>
      <c r="D741" s="5" t="n"/>
      <c r="E741" s="5" t="n"/>
      <c r="F741" s="6">
        <f>IF(B741&amp;""="","",IFERROR(INDEX('العقود'!$B$6:$B$205,MATCH(B741&amp;"",'العقود'!$A$6:$A$205,0))&amp;"",""))</f>
        <v/>
      </c>
      <c r="G741" s="6">
        <f>IF(B741&amp;""="","",IF(COUNTIF('العقود'!$A$6:$A$205,B741&amp;"")=0,"مورد غير موجود",""))</f>
        <v/>
      </c>
    </row>
    <row r="742">
      <c r="A742" s="13" t="n"/>
      <c r="B742" s="5" t="n"/>
      <c r="C742" s="17" t="n"/>
      <c r="D742" s="5" t="n"/>
      <c r="E742" s="5" t="n"/>
      <c r="F742" s="6">
        <f>IF(B742&amp;""="","",IFERROR(INDEX('العقود'!$B$6:$B$205,MATCH(B742&amp;"",'العقود'!$A$6:$A$205,0))&amp;"",""))</f>
        <v/>
      </c>
      <c r="G742" s="6">
        <f>IF(B742&amp;""="","",IF(COUNTIF('العقود'!$A$6:$A$205,B742&amp;"")=0,"مورد غير موجود",""))</f>
        <v/>
      </c>
    </row>
    <row r="743">
      <c r="A743" s="13" t="n"/>
      <c r="B743" s="5" t="n"/>
      <c r="C743" s="17" t="n"/>
      <c r="D743" s="5" t="n"/>
      <c r="E743" s="5" t="n"/>
      <c r="F743" s="6">
        <f>IF(B743&amp;""="","",IFERROR(INDEX('العقود'!$B$6:$B$205,MATCH(B743&amp;"",'العقود'!$A$6:$A$205,0))&amp;"",""))</f>
        <v/>
      </c>
      <c r="G743" s="6">
        <f>IF(B743&amp;""="","",IF(COUNTIF('العقود'!$A$6:$A$205,B743&amp;"")=0,"مورد غير موجود",""))</f>
        <v/>
      </c>
    </row>
    <row r="744">
      <c r="A744" s="13" t="n"/>
      <c r="B744" s="5" t="n"/>
      <c r="C744" s="17" t="n"/>
      <c r="D744" s="5" t="n"/>
      <c r="E744" s="5" t="n"/>
      <c r="F744" s="6">
        <f>IF(B744&amp;""="","",IFERROR(INDEX('العقود'!$B$6:$B$205,MATCH(B744&amp;"",'العقود'!$A$6:$A$205,0))&amp;"",""))</f>
        <v/>
      </c>
      <c r="G744" s="6">
        <f>IF(B744&amp;""="","",IF(COUNTIF('العقود'!$A$6:$A$205,B744&amp;"")=0,"مورد غير موجود",""))</f>
        <v/>
      </c>
    </row>
    <row r="745">
      <c r="A745" s="13" t="n"/>
      <c r="B745" s="5" t="n"/>
      <c r="C745" s="17" t="n"/>
      <c r="D745" s="5" t="n"/>
      <c r="E745" s="5" t="n"/>
      <c r="F745" s="6">
        <f>IF(B745&amp;""="","",IFERROR(INDEX('العقود'!$B$6:$B$205,MATCH(B745&amp;"",'العقود'!$A$6:$A$205,0))&amp;"",""))</f>
        <v/>
      </c>
      <c r="G745" s="6">
        <f>IF(B745&amp;""="","",IF(COUNTIF('العقود'!$A$6:$A$205,B745&amp;"")=0,"مورد غير موجود",""))</f>
        <v/>
      </c>
    </row>
    <row r="746">
      <c r="A746" s="13" t="n"/>
      <c r="B746" s="5" t="n"/>
      <c r="C746" s="17" t="n"/>
      <c r="D746" s="5" t="n"/>
      <c r="E746" s="5" t="n"/>
      <c r="F746" s="6">
        <f>IF(B746&amp;""="","",IFERROR(INDEX('العقود'!$B$6:$B$205,MATCH(B746&amp;"",'العقود'!$A$6:$A$205,0))&amp;"",""))</f>
        <v/>
      </c>
      <c r="G746" s="6">
        <f>IF(B746&amp;""="","",IF(COUNTIF('العقود'!$A$6:$A$205,B746&amp;"")=0,"مورد غير موجود",""))</f>
        <v/>
      </c>
    </row>
    <row r="747">
      <c r="A747" s="13" t="n"/>
      <c r="B747" s="5" t="n"/>
      <c r="C747" s="17" t="n"/>
      <c r="D747" s="5" t="n"/>
      <c r="E747" s="5" t="n"/>
      <c r="F747" s="6">
        <f>IF(B747&amp;""="","",IFERROR(INDEX('العقود'!$B$6:$B$205,MATCH(B747&amp;"",'العقود'!$A$6:$A$205,0))&amp;"",""))</f>
        <v/>
      </c>
      <c r="G747" s="6">
        <f>IF(B747&amp;""="","",IF(COUNTIF('العقود'!$A$6:$A$205,B747&amp;"")=0,"مورد غير موجود",""))</f>
        <v/>
      </c>
    </row>
    <row r="748">
      <c r="A748" s="13" t="n"/>
      <c r="B748" s="5" t="n"/>
      <c r="C748" s="17" t="n"/>
      <c r="D748" s="5" t="n"/>
      <c r="E748" s="5" t="n"/>
      <c r="F748" s="6">
        <f>IF(B748&amp;""="","",IFERROR(INDEX('العقود'!$B$6:$B$205,MATCH(B748&amp;"",'العقود'!$A$6:$A$205,0))&amp;"",""))</f>
        <v/>
      </c>
      <c r="G748" s="6">
        <f>IF(B748&amp;""="","",IF(COUNTIF('العقود'!$A$6:$A$205,B748&amp;"")=0,"مورد غير موجود",""))</f>
        <v/>
      </c>
    </row>
    <row r="749">
      <c r="A749" s="13" t="n"/>
      <c r="B749" s="5" t="n"/>
      <c r="C749" s="17" t="n"/>
      <c r="D749" s="5" t="n"/>
      <c r="E749" s="5" t="n"/>
      <c r="F749" s="6">
        <f>IF(B749&amp;""="","",IFERROR(INDEX('العقود'!$B$6:$B$205,MATCH(B749&amp;"",'العقود'!$A$6:$A$205,0))&amp;"",""))</f>
        <v/>
      </c>
      <c r="G749" s="6">
        <f>IF(B749&amp;""="","",IF(COUNTIF('العقود'!$A$6:$A$205,B749&amp;"")=0,"مورد غير موجود",""))</f>
        <v/>
      </c>
    </row>
    <row r="750">
      <c r="A750" s="13" t="n"/>
      <c r="B750" s="5" t="n"/>
      <c r="C750" s="17" t="n"/>
      <c r="D750" s="5" t="n"/>
      <c r="E750" s="5" t="n"/>
      <c r="F750" s="6">
        <f>IF(B750&amp;""="","",IFERROR(INDEX('العقود'!$B$6:$B$205,MATCH(B750&amp;"",'العقود'!$A$6:$A$205,0))&amp;"",""))</f>
        <v/>
      </c>
      <c r="G750" s="6">
        <f>IF(B750&amp;""="","",IF(COUNTIF('العقود'!$A$6:$A$205,B750&amp;"")=0,"مورد غير موجود",""))</f>
        <v/>
      </c>
    </row>
    <row r="751">
      <c r="A751" s="13" t="n"/>
      <c r="B751" s="5" t="n"/>
      <c r="C751" s="17" t="n"/>
      <c r="D751" s="5" t="n"/>
      <c r="E751" s="5" t="n"/>
      <c r="F751" s="6">
        <f>IF(B751&amp;""="","",IFERROR(INDEX('العقود'!$B$6:$B$205,MATCH(B751&amp;"",'العقود'!$A$6:$A$205,0))&amp;"",""))</f>
        <v/>
      </c>
      <c r="G751" s="6">
        <f>IF(B751&amp;""="","",IF(COUNTIF('العقود'!$A$6:$A$205,B751&amp;"")=0,"مورد غير موجود",""))</f>
        <v/>
      </c>
    </row>
    <row r="752">
      <c r="A752" s="13" t="n"/>
      <c r="B752" s="5" t="n"/>
      <c r="C752" s="17" t="n"/>
      <c r="D752" s="5" t="n"/>
      <c r="E752" s="5" t="n"/>
      <c r="F752" s="6">
        <f>IF(B752&amp;""="","",IFERROR(INDEX('العقود'!$B$6:$B$205,MATCH(B752&amp;"",'العقود'!$A$6:$A$205,0))&amp;"",""))</f>
        <v/>
      </c>
      <c r="G752" s="6">
        <f>IF(B752&amp;""="","",IF(COUNTIF('العقود'!$A$6:$A$205,B752&amp;"")=0,"مورد غير موجود",""))</f>
        <v/>
      </c>
    </row>
    <row r="753">
      <c r="A753" s="13" t="n"/>
      <c r="B753" s="5" t="n"/>
      <c r="C753" s="17" t="n"/>
      <c r="D753" s="5" t="n"/>
      <c r="E753" s="5" t="n"/>
      <c r="F753" s="6">
        <f>IF(B753&amp;""="","",IFERROR(INDEX('العقود'!$B$6:$B$205,MATCH(B753&amp;"",'العقود'!$A$6:$A$205,0))&amp;"",""))</f>
        <v/>
      </c>
      <c r="G753" s="6">
        <f>IF(B753&amp;""="","",IF(COUNTIF('العقود'!$A$6:$A$205,B753&amp;"")=0,"مورد غير موجود",""))</f>
        <v/>
      </c>
    </row>
    <row r="754">
      <c r="A754" s="13" t="n"/>
      <c r="B754" s="5" t="n"/>
      <c r="C754" s="17" t="n"/>
      <c r="D754" s="5" t="n"/>
      <c r="E754" s="5" t="n"/>
      <c r="F754" s="6">
        <f>IF(B754&amp;""="","",IFERROR(INDEX('العقود'!$B$6:$B$205,MATCH(B754&amp;"",'العقود'!$A$6:$A$205,0))&amp;"",""))</f>
        <v/>
      </c>
      <c r="G754" s="6">
        <f>IF(B754&amp;""="","",IF(COUNTIF('العقود'!$A$6:$A$205,B754&amp;"")=0,"مورد غير موجود",""))</f>
        <v/>
      </c>
    </row>
    <row r="755">
      <c r="A755" s="13" t="n"/>
      <c r="B755" s="5" t="n"/>
      <c r="C755" s="17" t="n"/>
      <c r="D755" s="5" t="n"/>
      <c r="E755" s="5" t="n"/>
      <c r="F755" s="6">
        <f>IF(B755&amp;""="","",IFERROR(INDEX('العقود'!$B$6:$B$205,MATCH(B755&amp;"",'العقود'!$A$6:$A$205,0))&amp;"",""))</f>
        <v/>
      </c>
      <c r="G755" s="6">
        <f>IF(B755&amp;""="","",IF(COUNTIF('العقود'!$A$6:$A$205,B755&amp;"")=0,"مورد غير موجود",""))</f>
        <v/>
      </c>
    </row>
    <row r="756">
      <c r="A756" s="13" t="n"/>
      <c r="B756" s="5" t="n"/>
      <c r="C756" s="17" t="n"/>
      <c r="D756" s="5" t="n"/>
      <c r="E756" s="5" t="n"/>
      <c r="F756" s="6">
        <f>IF(B756&amp;""="","",IFERROR(INDEX('العقود'!$B$6:$B$205,MATCH(B756&amp;"",'العقود'!$A$6:$A$205,0))&amp;"",""))</f>
        <v/>
      </c>
      <c r="G756" s="6">
        <f>IF(B756&amp;""="","",IF(COUNTIF('العقود'!$A$6:$A$205,B756&amp;"")=0,"مورد غير موجود",""))</f>
        <v/>
      </c>
    </row>
    <row r="757">
      <c r="A757" s="13" t="n"/>
      <c r="B757" s="5" t="n"/>
      <c r="C757" s="17" t="n"/>
      <c r="D757" s="5" t="n"/>
      <c r="E757" s="5" t="n"/>
      <c r="F757" s="6">
        <f>IF(B757&amp;""="","",IFERROR(INDEX('العقود'!$B$6:$B$205,MATCH(B757&amp;"",'العقود'!$A$6:$A$205,0))&amp;"",""))</f>
        <v/>
      </c>
      <c r="G757" s="6">
        <f>IF(B757&amp;""="","",IF(COUNTIF('العقود'!$A$6:$A$205,B757&amp;"")=0,"مورد غير موجود",""))</f>
        <v/>
      </c>
    </row>
    <row r="758">
      <c r="A758" s="13" t="n"/>
      <c r="B758" s="5" t="n"/>
      <c r="C758" s="17" t="n"/>
      <c r="D758" s="5" t="n"/>
      <c r="E758" s="5" t="n"/>
      <c r="F758" s="6">
        <f>IF(B758&amp;""="","",IFERROR(INDEX('العقود'!$B$6:$B$205,MATCH(B758&amp;"",'العقود'!$A$6:$A$205,0))&amp;"",""))</f>
        <v/>
      </c>
      <c r="G758" s="6">
        <f>IF(B758&amp;""="","",IF(COUNTIF('العقود'!$A$6:$A$205,B758&amp;"")=0,"مورد غير موجود",""))</f>
        <v/>
      </c>
    </row>
    <row r="759">
      <c r="A759" s="13" t="n"/>
      <c r="B759" s="5" t="n"/>
      <c r="C759" s="17" t="n"/>
      <c r="D759" s="5" t="n"/>
      <c r="E759" s="5" t="n"/>
      <c r="F759" s="6">
        <f>IF(B759&amp;""="","",IFERROR(INDEX('العقود'!$B$6:$B$205,MATCH(B759&amp;"",'العقود'!$A$6:$A$205,0))&amp;"",""))</f>
        <v/>
      </c>
      <c r="G759" s="6">
        <f>IF(B759&amp;""="","",IF(COUNTIF('العقود'!$A$6:$A$205,B759&amp;"")=0,"مورد غير موجود",""))</f>
        <v/>
      </c>
    </row>
    <row r="760">
      <c r="A760" s="13" t="n"/>
      <c r="B760" s="5" t="n"/>
      <c r="C760" s="17" t="n"/>
      <c r="D760" s="5" t="n"/>
      <c r="E760" s="5" t="n"/>
      <c r="F760" s="6">
        <f>IF(B760&amp;""="","",IFERROR(INDEX('العقود'!$B$6:$B$205,MATCH(B760&amp;"",'العقود'!$A$6:$A$205,0))&amp;"",""))</f>
        <v/>
      </c>
      <c r="G760" s="6">
        <f>IF(B760&amp;""="","",IF(COUNTIF('العقود'!$A$6:$A$205,B760&amp;"")=0,"مورد غير موجود",""))</f>
        <v/>
      </c>
    </row>
    <row r="761">
      <c r="A761" s="13" t="n"/>
      <c r="B761" s="5" t="n"/>
      <c r="C761" s="17" t="n"/>
      <c r="D761" s="5" t="n"/>
      <c r="E761" s="5" t="n"/>
      <c r="F761" s="6">
        <f>IF(B761&amp;""="","",IFERROR(INDEX('العقود'!$B$6:$B$205,MATCH(B761&amp;"",'العقود'!$A$6:$A$205,0))&amp;"",""))</f>
        <v/>
      </c>
      <c r="G761" s="6">
        <f>IF(B761&amp;""="","",IF(COUNTIF('العقود'!$A$6:$A$205,B761&amp;"")=0,"مورد غير موجود",""))</f>
        <v/>
      </c>
    </row>
    <row r="762">
      <c r="A762" s="13" t="n"/>
      <c r="B762" s="5" t="n"/>
      <c r="C762" s="17" t="n"/>
      <c r="D762" s="5" t="n"/>
      <c r="E762" s="5" t="n"/>
      <c r="F762" s="6">
        <f>IF(B762&amp;""="","",IFERROR(INDEX('العقود'!$B$6:$B$205,MATCH(B762&amp;"",'العقود'!$A$6:$A$205,0))&amp;"",""))</f>
        <v/>
      </c>
      <c r="G762" s="6">
        <f>IF(B762&amp;""="","",IF(COUNTIF('العقود'!$A$6:$A$205,B762&amp;"")=0,"مورد غير موجود",""))</f>
        <v/>
      </c>
    </row>
    <row r="763">
      <c r="A763" s="13" t="n"/>
      <c r="B763" s="5" t="n"/>
      <c r="C763" s="17" t="n"/>
      <c r="D763" s="5" t="n"/>
      <c r="E763" s="5" t="n"/>
      <c r="F763" s="6">
        <f>IF(B763&amp;""="","",IFERROR(INDEX('العقود'!$B$6:$B$205,MATCH(B763&amp;"",'العقود'!$A$6:$A$205,0))&amp;"",""))</f>
        <v/>
      </c>
      <c r="G763" s="6">
        <f>IF(B763&amp;""="","",IF(COUNTIF('العقود'!$A$6:$A$205,B763&amp;"")=0,"مورد غير موجود",""))</f>
        <v/>
      </c>
    </row>
    <row r="764">
      <c r="A764" s="13" t="n"/>
      <c r="B764" s="5" t="n"/>
      <c r="C764" s="17" t="n"/>
      <c r="D764" s="5" t="n"/>
      <c r="E764" s="5" t="n"/>
      <c r="F764" s="6">
        <f>IF(B764&amp;""="","",IFERROR(INDEX('العقود'!$B$6:$B$205,MATCH(B764&amp;"",'العقود'!$A$6:$A$205,0))&amp;"",""))</f>
        <v/>
      </c>
      <c r="G764" s="6">
        <f>IF(B764&amp;""="","",IF(COUNTIF('العقود'!$A$6:$A$205,B764&amp;"")=0,"مورد غير موجود",""))</f>
        <v/>
      </c>
    </row>
    <row r="765">
      <c r="A765" s="13" t="n"/>
      <c r="B765" s="5" t="n"/>
      <c r="C765" s="17" t="n"/>
      <c r="D765" s="5" t="n"/>
      <c r="E765" s="5" t="n"/>
      <c r="F765" s="6">
        <f>IF(B765&amp;""="","",IFERROR(INDEX('العقود'!$B$6:$B$205,MATCH(B765&amp;"",'العقود'!$A$6:$A$205,0))&amp;"",""))</f>
        <v/>
      </c>
      <c r="G765" s="6">
        <f>IF(B765&amp;""="","",IF(COUNTIF('العقود'!$A$6:$A$205,B765&amp;"")=0,"مورد غير موجود",""))</f>
        <v/>
      </c>
    </row>
    <row r="766">
      <c r="A766" s="13" t="n"/>
      <c r="B766" s="5" t="n"/>
      <c r="C766" s="17" t="n"/>
      <c r="D766" s="5" t="n"/>
      <c r="E766" s="5" t="n"/>
      <c r="F766" s="6">
        <f>IF(B766&amp;""="","",IFERROR(INDEX('العقود'!$B$6:$B$205,MATCH(B766&amp;"",'العقود'!$A$6:$A$205,0))&amp;"",""))</f>
        <v/>
      </c>
      <c r="G766" s="6">
        <f>IF(B766&amp;""="","",IF(COUNTIF('العقود'!$A$6:$A$205,B766&amp;"")=0,"مورد غير موجود",""))</f>
        <v/>
      </c>
    </row>
    <row r="767">
      <c r="A767" s="13" t="n"/>
      <c r="B767" s="5" t="n"/>
      <c r="C767" s="17" t="n"/>
      <c r="D767" s="5" t="n"/>
      <c r="E767" s="5" t="n"/>
      <c r="F767" s="6">
        <f>IF(B767&amp;""="","",IFERROR(INDEX('العقود'!$B$6:$B$205,MATCH(B767&amp;"",'العقود'!$A$6:$A$205,0))&amp;"",""))</f>
        <v/>
      </c>
      <c r="G767" s="6">
        <f>IF(B767&amp;""="","",IF(COUNTIF('العقود'!$A$6:$A$205,B767&amp;"")=0,"مورد غير موجود",""))</f>
        <v/>
      </c>
    </row>
    <row r="768">
      <c r="A768" s="13" t="n"/>
      <c r="B768" s="5" t="n"/>
      <c r="C768" s="17" t="n"/>
      <c r="D768" s="5" t="n"/>
      <c r="E768" s="5" t="n"/>
      <c r="F768" s="6">
        <f>IF(B768&amp;""="","",IFERROR(INDEX('العقود'!$B$6:$B$205,MATCH(B768&amp;"",'العقود'!$A$6:$A$205,0))&amp;"",""))</f>
        <v/>
      </c>
      <c r="G768" s="6">
        <f>IF(B768&amp;""="","",IF(COUNTIF('العقود'!$A$6:$A$205,B768&amp;"")=0,"مورد غير موجود",""))</f>
        <v/>
      </c>
    </row>
    <row r="769">
      <c r="A769" s="13" t="n"/>
      <c r="B769" s="5" t="n"/>
      <c r="C769" s="17" t="n"/>
      <c r="D769" s="5" t="n"/>
      <c r="E769" s="5" t="n"/>
      <c r="F769" s="6">
        <f>IF(B769&amp;""="","",IFERROR(INDEX('العقود'!$B$6:$B$205,MATCH(B769&amp;"",'العقود'!$A$6:$A$205,0))&amp;"",""))</f>
        <v/>
      </c>
      <c r="G769" s="6">
        <f>IF(B769&amp;""="","",IF(COUNTIF('العقود'!$A$6:$A$205,B769&amp;"")=0,"مورد غير موجود",""))</f>
        <v/>
      </c>
    </row>
    <row r="770">
      <c r="A770" s="13" t="n"/>
      <c r="B770" s="5" t="n"/>
      <c r="C770" s="17" t="n"/>
      <c r="D770" s="5" t="n"/>
      <c r="E770" s="5" t="n"/>
      <c r="F770" s="6">
        <f>IF(B770&amp;""="","",IFERROR(INDEX('العقود'!$B$6:$B$205,MATCH(B770&amp;"",'العقود'!$A$6:$A$205,0))&amp;"",""))</f>
        <v/>
      </c>
      <c r="G770" s="6">
        <f>IF(B770&amp;""="","",IF(COUNTIF('العقود'!$A$6:$A$205,B770&amp;"")=0,"مورد غير موجود",""))</f>
        <v/>
      </c>
    </row>
    <row r="771">
      <c r="A771" s="13" t="n"/>
      <c r="B771" s="5" t="n"/>
      <c r="C771" s="17" t="n"/>
      <c r="D771" s="5" t="n"/>
      <c r="E771" s="5" t="n"/>
      <c r="F771" s="6">
        <f>IF(B771&amp;""="","",IFERROR(INDEX('العقود'!$B$6:$B$205,MATCH(B771&amp;"",'العقود'!$A$6:$A$205,0))&amp;"",""))</f>
        <v/>
      </c>
      <c r="G771" s="6">
        <f>IF(B771&amp;""="","",IF(COUNTIF('العقود'!$A$6:$A$205,B771&amp;"")=0,"مورد غير موجود",""))</f>
        <v/>
      </c>
    </row>
    <row r="772">
      <c r="A772" s="13" t="n"/>
      <c r="B772" s="5" t="n"/>
      <c r="C772" s="17" t="n"/>
      <c r="D772" s="5" t="n"/>
      <c r="E772" s="5" t="n"/>
      <c r="F772" s="6">
        <f>IF(B772&amp;""="","",IFERROR(INDEX('العقود'!$B$6:$B$205,MATCH(B772&amp;"",'العقود'!$A$6:$A$205,0))&amp;"",""))</f>
        <v/>
      </c>
      <c r="G772" s="6">
        <f>IF(B772&amp;""="","",IF(COUNTIF('العقود'!$A$6:$A$205,B772&amp;"")=0,"مورد غير موجود",""))</f>
        <v/>
      </c>
    </row>
    <row r="773">
      <c r="A773" s="13" t="n"/>
      <c r="B773" s="5" t="n"/>
      <c r="C773" s="17" t="n"/>
      <c r="D773" s="5" t="n"/>
      <c r="E773" s="5" t="n"/>
      <c r="F773" s="6">
        <f>IF(B773&amp;""="","",IFERROR(INDEX('العقود'!$B$6:$B$205,MATCH(B773&amp;"",'العقود'!$A$6:$A$205,0))&amp;"",""))</f>
        <v/>
      </c>
      <c r="G773" s="6">
        <f>IF(B773&amp;""="","",IF(COUNTIF('العقود'!$A$6:$A$205,B773&amp;"")=0,"مورد غير موجود",""))</f>
        <v/>
      </c>
    </row>
    <row r="774">
      <c r="A774" s="13" t="n"/>
      <c r="B774" s="5" t="n"/>
      <c r="C774" s="17" t="n"/>
      <c r="D774" s="5" t="n"/>
      <c r="E774" s="5" t="n"/>
      <c r="F774" s="6">
        <f>IF(B774&amp;""="","",IFERROR(INDEX('العقود'!$B$6:$B$205,MATCH(B774&amp;"",'العقود'!$A$6:$A$205,0))&amp;"",""))</f>
        <v/>
      </c>
      <c r="G774" s="6">
        <f>IF(B774&amp;""="","",IF(COUNTIF('العقود'!$A$6:$A$205,B774&amp;"")=0,"مورد غير موجود",""))</f>
        <v/>
      </c>
    </row>
    <row r="775">
      <c r="A775" s="13" t="n"/>
      <c r="B775" s="5" t="n"/>
      <c r="C775" s="17" t="n"/>
      <c r="D775" s="5" t="n"/>
      <c r="E775" s="5" t="n"/>
      <c r="F775" s="6">
        <f>IF(B775&amp;""="","",IFERROR(INDEX('العقود'!$B$6:$B$205,MATCH(B775&amp;"",'العقود'!$A$6:$A$205,0))&amp;"",""))</f>
        <v/>
      </c>
      <c r="G775" s="6">
        <f>IF(B775&amp;""="","",IF(COUNTIF('العقود'!$A$6:$A$205,B775&amp;"")=0,"مورد غير موجود",""))</f>
        <v/>
      </c>
    </row>
    <row r="776">
      <c r="A776" s="13" t="n"/>
      <c r="B776" s="5" t="n"/>
      <c r="C776" s="17" t="n"/>
      <c r="D776" s="5" t="n"/>
      <c r="E776" s="5" t="n"/>
      <c r="F776" s="6">
        <f>IF(B776&amp;""="","",IFERROR(INDEX('العقود'!$B$6:$B$205,MATCH(B776&amp;"",'العقود'!$A$6:$A$205,0))&amp;"",""))</f>
        <v/>
      </c>
      <c r="G776" s="6">
        <f>IF(B776&amp;""="","",IF(COUNTIF('العقود'!$A$6:$A$205,B776&amp;"")=0,"مورد غير موجود",""))</f>
        <v/>
      </c>
    </row>
    <row r="777">
      <c r="A777" s="13" t="n"/>
      <c r="B777" s="5" t="n"/>
      <c r="C777" s="17" t="n"/>
      <c r="D777" s="5" t="n"/>
      <c r="E777" s="5" t="n"/>
      <c r="F777" s="6">
        <f>IF(B777&amp;""="","",IFERROR(INDEX('العقود'!$B$6:$B$205,MATCH(B777&amp;"",'العقود'!$A$6:$A$205,0))&amp;"",""))</f>
        <v/>
      </c>
      <c r="G777" s="6">
        <f>IF(B777&amp;""="","",IF(COUNTIF('العقود'!$A$6:$A$205,B777&amp;"")=0,"مورد غير موجود",""))</f>
        <v/>
      </c>
    </row>
    <row r="778">
      <c r="A778" s="13" t="n"/>
      <c r="B778" s="5" t="n"/>
      <c r="C778" s="17" t="n"/>
      <c r="D778" s="5" t="n"/>
      <c r="E778" s="5" t="n"/>
      <c r="F778" s="6">
        <f>IF(B778&amp;""="","",IFERROR(INDEX('العقود'!$B$6:$B$205,MATCH(B778&amp;"",'العقود'!$A$6:$A$205,0))&amp;"",""))</f>
        <v/>
      </c>
      <c r="G778" s="6">
        <f>IF(B778&amp;""="","",IF(COUNTIF('العقود'!$A$6:$A$205,B778&amp;"")=0,"مورد غير موجود",""))</f>
        <v/>
      </c>
    </row>
    <row r="779">
      <c r="A779" s="13" t="n"/>
      <c r="B779" s="5" t="n"/>
      <c r="C779" s="17" t="n"/>
      <c r="D779" s="5" t="n"/>
      <c r="E779" s="5" t="n"/>
      <c r="F779" s="6">
        <f>IF(B779&amp;""="","",IFERROR(INDEX('العقود'!$B$6:$B$205,MATCH(B779&amp;"",'العقود'!$A$6:$A$205,0))&amp;"",""))</f>
        <v/>
      </c>
      <c r="G779" s="6">
        <f>IF(B779&amp;""="","",IF(COUNTIF('العقود'!$A$6:$A$205,B779&amp;"")=0,"مورد غير موجود",""))</f>
        <v/>
      </c>
    </row>
    <row r="780">
      <c r="A780" s="13" t="n"/>
      <c r="B780" s="5" t="n"/>
      <c r="C780" s="17" t="n"/>
      <c r="D780" s="5" t="n"/>
      <c r="E780" s="5" t="n"/>
      <c r="F780" s="6">
        <f>IF(B780&amp;""="","",IFERROR(INDEX('العقود'!$B$6:$B$205,MATCH(B780&amp;"",'العقود'!$A$6:$A$205,0))&amp;"",""))</f>
        <v/>
      </c>
      <c r="G780" s="6">
        <f>IF(B780&amp;""="","",IF(COUNTIF('العقود'!$A$6:$A$205,B780&amp;"")=0,"مورد غير موجود",""))</f>
        <v/>
      </c>
    </row>
    <row r="781">
      <c r="A781" s="13" t="n"/>
      <c r="B781" s="5" t="n"/>
      <c r="C781" s="17" t="n"/>
      <c r="D781" s="5" t="n"/>
      <c r="E781" s="5" t="n"/>
      <c r="F781" s="6">
        <f>IF(B781&amp;""="","",IFERROR(INDEX('العقود'!$B$6:$B$205,MATCH(B781&amp;"",'العقود'!$A$6:$A$205,0))&amp;"",""))</f>
        <v/>
      </c>
      <c r="G781" s="6">
        <f>IF(B781&amp;""="","",IF(COUNTIF('العقود'!$A$6:$A$205,B781&amp;"")=0,"مورد غير موجود",""))</f>
        <v/>
      </c>
    </row>
    <row r="782">
      <c r="A782" s="13" t="n"/>
      <c r="B782" s="5" t="n"/>
      <c r="C782" s="17" t="n"/>
      <c r="D782" s="5" t="n"/>
      <c r="E782" s="5" t="n"/>
      <c r="F782" s="6">
        <f>IF(B782&amp;""="","",IFERROR(INDEX('العقود'!$B$6:$B$205,MATCH(B782&amp;"",'العقود'!$A$6:$A$205,0))&amp;"",""))</f>
        <v/>
      </c>
      <c r="G782" s="6">
        <f>IF(B782&amp;""="","",IF(COUNTIF('العقود'!$A$6:$A$205,B782&amp;"")=0,"مورد غير موجود",""))</f>
        <v/>
      </c>
    </row>
    <row r="783">
      <c r="A783" s="13" t="n"/>
      <c r="B783" s="5" t="n"/>
      <c r="C783" s="17" t="n"/>
      <c r="D783" s="5" t="n"/>
      <c r="E783" s="5" t="n"/>
      <c r="F783" s="6">
        <f>IF(B783&amp;""="","",IFERROR(INDEX('العقود'!$B$6:$B$205,MATCH(B783&amp;"",'العقود'!$A$6:$A$205,0))&amp;"",""))</f>
        <v/>
      </c>
      <c r="G783" s="6">
        <f>IF(B783&amp;""="","",IF(COUNTIF('العقود'!$A$6:$A$205,B783&amp;"")=0,"مورد غير موجود",""))</f>
        <v/>
      </c>
    </row>
    <row r="784">
      <c r="A784" s="13" t="n"/>
      <c r="B784" s="5" t="n"/>
      <c r="C784" s="17" t="n"/>
      <c r="D784" s="5" t="n"/>
      <c r="E784" s="5" t="n"/>
      <c r="F784" s="6">
        <f>IF(B784&amp;""="","",IFERROR(INDEX('العقود'!$B$6:$B$205,MATCH(B784&amp;"",'العقود'!$A$6:$A$205,0))&amp;"",""))</f>
        <v/>
      </c>
      <c r="G784" s="6">
        <f>IF(B784&amp;""="","",IF(COUNTIF('العقود'!$A$6:$A$205,B784&amp;"")=0,"مورد غير موجود",""))</f>
        <v/>
      </c>
    </row>
    <row r="785">
      <c r="A785" s="13" t="n"/>
      <c r="B785" s="5" t="n"/>
      <c r="C785" s="17" t="n"/>
      <c r="D785" s="5" t="n"/>
      <c r="E785" s="5" t="n"/>
      <c r="F785" s="6">
        <f>IF(B785&amp;""="","",IFERROR(INDEX('العقود'!$B$6:$B$205,MATCH(B785&amp;"",'العقود'!$A$6:$A$205,0))&amp;"",""))</f>
        <v/>
      </c>
      <c r="G785" s="6">
        <f>IF(B785&amp;""="","",IF(COUNTIF('العقود'!$A$6:$A$205,B785&amp;"")=0,"مورد غير موجود",""))</f>
        <v/>
      </c>
    </row>
    <row r="786">
      <c r="A786" s="13" t="n"/>
      <c r="B786" s="5" t="n"/>
      <c r="C786" s="17" t="n"/>
      <c r="D786" s="5" t="n"/>
      <c r="E786" s="5" t="n"/>
      <c r="F786" s="6">
        <f>IF(B786&amp;""="","",IFERROR(INDEX('العقود'!$B$6:$B$205,MATCH(B786&amp;"",'العقود'!$A$6:$A$205,0))&amp;"",""))</f>
        <v/>
      </c>
      <c r="G786" s="6">
        <f>IF(B786&amp;""="","",IF(COUNTIF('العقود'!$A$6:$A$205,B786&amp;"")=0,"مورد غير موجود",""))</f>
        <v/>
      </c>
    </row>
    <row r="787">
      <c r="A787" s="13" t="n"/>
      <c r="B787" s="5" t="n"/>
      <c r="C787" s="17" t="n"/>
      <c r="D787" s="5" t="n"/>
      <c r="E787" s="5" t="n"/>
      <c r="F787" s="6">
        <f>IF(B787&amp;""="","",IFERROR(INDEX('العقود'!$B$6:$B$205,MATCH(B787&amp;"",'العقود'!$A$6:$A$205,0))&amp;"",""))</f>
        <v/>
      </c>
      <c r="G787" s="6">
        <f>IF(B787&amp;""="","",IF(COUNTIF('العقود'!$A$6:$A$205,B787&amp;"")=0,"مورد غير موجود",""))</f>
        <v/>
      </c>
    </row>
    <row r="788">
      <c r="A788" s="13" t="n"/>
      <c r="B788" s="5" t="n"/>
      <c r="C788" s="17" t="n"/>
      <c r="D788" s="5" t="n"/>
      <c r="E788" s="5" t="n"/>
      <c r="F788" s="6">
        <f>IF(B788&amp;""="","",IFERROR(INDEX('العقود'!$B$6:$B$205,MATCH(B788&amp;"",'العقود'!$A$6:$A$205,0))&amp;"",""))</f>
        <v/>
      </c>
      <c r="G788" s="6">
        <f>IF(B788&amp;""="","",IF(COUNTIF('العقود'!$A$6:$A$205,B788&amp;"")=0,"مورد غير موجود",""))</f>
        <v/>
      </c>
    </row>
    <row r="789">
      <c r="A789" s="13" t="n"/>
      <c r="B789" s="5" t="n"/>
      <c r="C789" s="17" t="n"/>
      <c r="D789" s="5" t="n"/>
      <c r="E789" s="5" t="n"/>
      <c r="F789" s="6">
        <f>IF(B789&amp;""="","",IFERROR(INDEX('العقود'!$B$6:$B$205,MATCH(B789&amp;"",'العقود'!$A$6:$A$205,0))&amp;"",""))</f>
        <v/>
      </c>
      <c r="G789" s="6">
        <f>IF(B789&amp;""="","",IF(COUNTIF('العقود'!$A$6:$A$205,B789&amp;"")=0,"مورد غير موجود",""))</f>
        <v/>
      </c>
    </row>
    <row r="790">
      <c r="A790" s="13" t="n"/>
      <c r="B790" s="5" t="n"/>
      <c r="C790" s="17" t="n"/>
      <c r="D790" s="5" t="n"/>
      <c r="E790" s="5" t="n"/>
      <c r="F790" s="6">
        <f>IF(B790&amp;""="","",IFERROR(INDEX('العقود'!$B$6:$B$205,MATCH(B790&amp;"",'العقود'!$A$6:$A$205,0))&amp;"",""))</f>
        <v/>
      </c>
      <c r="G790" s="6">
        <f>IF(B790&amp;""="","",IF(COUNTIF('العقود'!$A$6:$A$205,B790&amp;"")=0,"مورد غير موجود",""))</f>
        <v/>
      </c>
    </row>
    <row r="791">
      <c r="A791" s="13" t="n"/>
      <c r="B791" s="5" t="n"/>
      <c r="C791" s="17" t="n"/>
      <c r="D791" s="5" t="n"/>
      <c r="E791" s="5" t="n"/>
      <c r="F791" s="6">
        <f>IF(B791&amp;""="","",IFERROR(INDEX('العقود'!$B$6:$B$205,MATCH(B791&amp;"",'العقود'!$A$6:$A$205,0))&amp;"",""))</f>
        <v/>
      </c>
      <c r="G791" s="6">
        <f>IF(B791&amp;""="","",IF(COUNTIF('العقود'!$A$6:$A$205,B791&amp;"")=0,"مورد غير موجود",""))</f>
        <v/>
      </c>
    </row>
    <row r="792">
      <c r="A792" s="13" t="n"/>
      <c r="B792" s="5" t="n"/>
      <c r="C792" s="17" t="n"/>
      <c r="D792" s="5" t="n"/>
      <c r="E792" s="5" t="n"/>
      <c r="F792" s="6">
        <f>IF(B792&amp;""="","",IFERROR(INDEX('العقود'!$B$6:$B$205,MATCH(B792&amp;"",'العقود'!$A$6:$A$205,0))&amp;"",""))</f>
        <v/>
      </c>
      <c r="G792" s="6">
        <f>IF(B792&amp;""="","",IF(COUNTIF('العقود'!$A$6:$A$205,B792&amp;"")=0,"مورد غير موجود",""))</f>
        <v/>
      </c>
    </row>
    <row r="793">
      <c r="A793" s="13" t="n"/>
      <c r="B793" s="5" t="n"/>
      <c r="C793" s="17" t="n"/>
      <c r="D793" s="5" t="n"/>
      <c r="E793" s="5" t="n"/>
      <c r="F793" s="6">
        <f>IF(B793&amp;""="","",IFERROR(INDEX('العقود'!$B$6:$B$205,MATCH(B793&amp;"",'العقود'!$A$6:$A$205,0))&amp;"",""))</f>
        <v/>
      </c>
      <c r="G793" s="6">
        <f>IF(B793&amp;""="","",IF(COUNTIF('العقود'!$A$6:$A$205,B793&amp;"")=0,"مورد غير موجود",""))</f>
        <v/>
      </c>
    </row>
    <row r="794">
      <c r="A794" s="13" t="n"/>
      <c r="B794" s="5" t="n"/>
      <c r="C794" s="17" t="n"/>
      <c r="D794" s="5" t="n"/>
      <c r="E794" s="5" t="n"/>
      <c r="F794" s="6">
        <f>IF(B794&amp;""="","",IFERROR(INDEX('العقود'!$B$6:$B$205,MATCH(B794&amp;"",'العقود'!$A$6:$A$205,0))&amp;"",""))</f>
        <v/>
      </c>
      <c r="G794" s="6">
        <f>IF(B794&amp;""="","",IF(COUNTIF('العقود'!$A$6:$A$205,B794&amp;"")=0,"مورد غير موجود",""))</f>
        <v/>
      </c>
    </row>
    <row r="795">
      <c r="A795" s="13" t="n"/>
      <c r="B795" s="5" t="n"/>
      <c r="C795" s="17" t="n"/>
      <c r="D795" s="5" t="n"/>
      <c r="E795" s="5" t="n"/>
      <c r="F795" s="6">
        <f>IF(B795&amp;""="","",IFERROR(INDEX('العقود'!$B$6:$B$205,MATCH(B795&amp;"",'العقود'!$A$6:$A$205,0))&amp;"",""))</f>
        <v/>
      </c>
      <c r="G795" s="6">
        <f>IF(B795&amp;""="","",IF(COUNTIF('العقود'!$A$6:$A$205,B795&amp;"")=0,"مورد غير موجود",""))</f>
        <v/>
      </c>
    </row>
    <row r="796">
      <c r="A796" s="13" t="n"/>
      <c r="B796" s="5" t="n"/>
      <c r="C796" s="17" t="n"/>
      <c r="D796" s="5" t="n"/>
      <c r="E796" s="5" t="n"/>
      <c r="F796" s="6">
        <f>IF(B796&amp;""="","",IFERROR(INDEX('العقود'!$B$6:$B$205,MATCH(B796&amp;"",'العقود'!$A$6:$A$205,0))&amp;"",""))</f>
        <v/>
      </c>
      <c r="G796" s="6">
        <f>IF(B796&amp;""="","",IF(COUNTIF('العقود'!$A$6:$A$205,B796&amp;"")=0,"مورد غير موجود",""))</f>
        <v/>
      </c>
    </row>
    <row r="797">
      <c r="A797" s="13" t="n"/>
      <c r="B797" s="5" t="n"/>
      <c r="C797" s="17" t="n"/>
      <c r="D797" s="5" t="n"/>
      <c r="E797" s="5" t="n"/>
      <c r="F797" s="6">
        <f>IF(B797&amp;""="","",IFERROR(INDEX('العقود'!$B$6:$B$205,MATCH(B797&amp;"",'العقود'!$A$6:$A$205,0))&amp;"",""))</f>
        <v/>
      </c>
      <c r="G797" s="6">
        <f>IF(B797&amp;""="","",IF(COUNTIF('العقود'!$A$6:$A$205,B797&amp;"")=0,"مورد غير موجود",""))</f>
        <v/>
      </c>
    </row>
    <row r="798">
      <c r="A798" s="13" t="n"/>
      <c r="B798" s="5" t="n"/>
      <c r="C798" s="17" t="n"/>
      <c r="D798" s="5" t="n"/>
      <c r="E798" s="5" t="n"/>
      <c r="F798" s="6">
        <f>IF(B798&amp;""="","",IFERROR(INDEX('العقود'!$B$6:$B$205,MATCH(B798&amp;"",'العقود'!$A$6:$A$205,0))&amp;"",""))</f>
        <v/>
      </c>
      <c r="G798" s="6">
        <f>IF(B798&amp;""="","",IF(COUNTIF('العقود'!$A$6:$A$205,B798&amp;"")=0,"مورد غير موجود",""))</f>
        <v/>
      </c>
    </row>
    <row r="799">
      <c r="A799" s="13" t="n"/>
      <c r="B799" s="5" t="n"/>
      <c r="C799" s="17" t="n"/>
      <c r="D799" s="5" t="n"/>
      <c r="E799" s="5" t="n"/>
      <c r="F799" s="6">
        <f>IF(B799&amp;""="","",IFERROR(INDEX('العقود'!$B$6:$B$205,MATCH(B799&amp;"",'العقود'!$A$6:$A$205,0))&amp;"",""))</f>
        <v/>
      </c>
      <c r="G799" s="6">
        <f>IF(B799&amp;""="","",IF(COUNTIF('العقود'!$A$6:$A$205,B799&amp;"")=0,"مورد غير موجود",""))</f>
        <v/>
      </c>
    </row>
    <row r="800">
      <c r="A800" s="13" t="n"/>
      <c r="B800" s="5" t="n"/>
      <c r="C800" s="17" t="n"/>
      <c r="D800" s="5" t="n"/>
      <c r="E800" s="5" t="n"/>
      <c r="F800" s="6">
        <f>IF(B800&amp;""="","",IFERROR(INDEX('العقود'!$B$6:$B$205,MATCH(B800&amp;"",'العقود'!$A$6:$A$205,0))&amp;"",""))</f>
        <v/>
      </c>
      <c r="G800" s="6">
        <f>IF(B800&amp;""="","",IF(COUNTIF('العقود'!$A$6:$A$205,B800&amp;"")=0,"مورد غير موجود",""))</f>
        <v/>
      </c>
    </row>
    <row r="801">
      <c r="A801" s="13" t="n"/>
      <c r="B801" s="5" t="n"/>
      <c r="C801" s="17" t="n"/>
      <c r="D801" s="5" t="n"/>
      <c r="E801" s="5" t="n"/>
      <c r="F801" s="6">
        <f>IF(B801&amp;""="","",IFERROR(INDEX('العقود'!$B$6:$B$205,MATCH(B801&amp;"",'العقود'!$A$6:$A$205,0))&amp;"",""))</f>
        <v/>
      </c>
      <c r="G801" s="6">
        <f>IF(B801&amp;""="","",IF(COUNTIF('العقود'!$A$6:$A$205,B801&amp;"")=0,"مورد غير موجود",""))</f>
        <v/>
      </c>
    </row>
    <row r="802">
      <c r="A802" s="13" t="n"/>
      <c r="B802" s="5" t="n"/>
      <c r="C802" s="17" t="n"/>
      <c r="D802" s="5" t="n"/>
      <c r="E802" s="5" t="n"/>
      <c r="F802" s="6">
        <f>IF(B802&amp;""="","",IFERROR(INDEX('العقود'!$B$6:$B$205,MATCH(B802&amp;"",'العقود'!$A$6:$A$205,0))&amp;"",""))</f>
        <v/>
      </c>
      <c r="G802" s="6">
        <f>IF(B802&amp;""="","",IF(COUNTIF('العقود'!$A$6:$A$205,B802&amp;"")=0,"مورد غير موجود",""))</f>
        <v/>
      </c>
    </row>
    <row r="803">
      <c r="A803" s="13" t="n"/>
      <c r="B803" s="5" t="n"/>
      <c r="C803" s="17" t="n"/>
      <c r="D803" s="5" t="n"/>
      <c r="E803" s="5" t="n"/>
      <c r="F803" s="6">
        <f>IF(B803&amp;""="","",IFERROR(INDEX('العقود'!$B$6:$B$205,MATCH(B803&amp;"",'العقود'!$A$6:$A$205,0))&amp;"",""))</f>
        <v/>
      </c>
      <c r="G803" s="6">
        <f>IF(B803&amp;""="","",IF(COUNTIF('العقود'!$A$6:$A$205,B803&amp;"")=0,"مورد غير موجود",""))</f>
        <v/>
      </c>
    </row>
    <row r="804">
      <c r="A804" s="13" t="n"/>
      <c r="B804" s="5" t="n"/>
      <c r="C804" s="17" t="n"/>
      <c r="D804" s="5" t="n"/>
      <c r="E804" s="5" t="n"/>
      <c r="F804" s="6">
        <f>IF(B804&amp;""="","",IFERROR(INDEX('العقود'!$B$6:$B$205,MATCH(B804&amp;"",'العقود'!$A$6:$A$205,0))&amp;"",""))</f>
        <v/>
      </c>
      <c r="G804" s="6">
        <f>IF(B804&amp;""="","",IF(COUNTIF('العقود'!$A$6:$A$205,B804&amp;"")=0,"مورد غير موجود",""))</f>
        <v/>
      </c>
    </row>
    <row r="805">
      <c r="A805" s="13" t="n"/>
      <c r="B805" s="5" t="n"/>
      <c r="C805" s="17" t="n"/>
      <c r="D805" s="5" t="n"/>
      <c r="E805" s="5" t="n"/>
      <c r="F805" s="6">
        <f>IF(B805&amp;""="","",IFERROR(INDEX('العقود'!$B$6:$B$205,MATCH(B805&amp;"",'العقود'!$A$6:$A$205,0))&amp;"",""))</f>
        <v/>
      </c>
      <c r="G805" s="6">
        <f>IF(B805&amp;""="","",IF(COUNTIF('العقود'!$A$6:$A$205,B805&amp;"")=0,"مورد غير موجود",""))</f>
        <v/>
      </c>
    </row>
    <row r="806">
      <c r="A806" s="13" t="n"/>
      <c r="B806" s="5" t="n"/>
      <c r="C806" s="17" t="n"/>
      <c r="D806" s="5" t="n"/>
      <c r="E806" s="5" t="n"/>
      <c r="F806" s="6">
        <f>IF(B806&amp;""="","",IFERROR(INDEX('العقود'!$B$6:$B$205,MATCH(B806&amp;"",'العقود'!$A$6:$A$205,0))&amp;"",""))</f>
        <v/>
      </c>
      <c r="G806" s="6">
        <f>IF(B806&amp;""="","",IF(COUNTIF('العقود'!$A$6:$A$205,B806&amp;"")=0,"مورد غير موجود",""))</f>
        <v/>
      </c>
    </row>
    <row r="807">
      <c r="A807" s="13" t="n"/>
      <c r="B807" s="5" t="n"/>
      <c r="C807" s="17" t="n"/>
      <c r="D807" s="5" t="n"/>
      <c r="E807" s="5" t="n"/>
      <c r="F807" s="6">
        <f>IF(B807&amp;""="","",IFERROR(INDEX('العقود'!$B$6:$B$205,MATCH(B807&amp;"",'العقود'!$A$6:$A$205,0))&amp;"",""))</f>
        <v/>
      </c>
      <c r="G807" s="6">
        <f>IF(B807&amp;""="","",IF(COUNTIF('العقود'!$A$6:$A$205,B807&amp;"")=0,"مورد غير موجود",""))</f>
        <v/>
      </c>
    </row>
    <row r="808">
      <c r="A808" s="13" t="n"/>
      <c r="B808" s="5" t="n"/>
      <c r="C808" s="17" t="n"/>
      <c r="D808" s="5" t="n"/>
      <c r="E808" s="5" t="n"/>
      <c r="F808" s="6">
        <f>IF(B808&amp;""="","",IFERROR(INDEX('العقود'!$B$6:$B$205,MATCH(B808&amp;"",'العقود'!$A$6:$A$205,0))&amp;"",""))</f>
        <v/>
      </c>
      <c r="G808" s="6">
        <f>IF(B808&amp;""="","",IF(COUNTIF('العقود'!$A$6:$A$205,B808&amp;"")=0,"مورد غير موجود",""))</f>
        <v/>
      </c>
    </row>
    <row r="809">
      <c r="A809" s="13" t="n"/>
      <c r="B809" s="5" t="n"/>
      <c r="C809" s="17" t="n"/>
      <c r="D809" s="5" t="n"/>
      <c r="E809" s="5" t="n"/>
      <c r="F809" s="6">
        <f>IF(B809&amp;""="","",IFERROR(INDEX('العقود'!$B$6:$B$205,MATCH(B809&amp;"",'العقود'!$A$6:$A$205,0))&amp;"",""))</f>
        <v/>
      </c>
      <c r="G809" s="6">
        <f>IF(B809&amp;""="","",IF(COUNTIF('العقود'!$A$6:$A$205,B809&amp;"")=0,"مورد غير موجود",""))</f>
        <v/>
      </c>
    </row>
    <row r="810">
      <c r="A810" s="13" t="n"/>
      <c r="B810" s="5" t="n"/>
      <c r="C810" s="17" t="n"/>
      <c r="D810" s="5" t="n"/>
      <c r="E810" s="5" t="n"/>
      <c r="F810" s="6">
        <f>IF(B810&amp;""="","",IFERROR(INDEX('العقود'!$B$6:$B$205,MATCH(B810&amp;"",'العقود'!$A$6:$A$205,0))&amp;"",""))</f>
        <v/>
      </c>
      <c r="G810" s="6">
        <f>IF(B810&amp;""="","",IF(COUNTIF('العقود'!$A$6:$A$205,B810&amp;"")=0,"مورد غير موجود",""))</f>
        <v/>
      </c>
    </row>
    <row r="811">
      <c r="A811" s="13" t="n"/>
      <c r="B811" s="5" t="n"/>
      <c r="C811" s="17" t="n"/>
      <c r="D811" s="5" t="n"/>
      <c r="E811" s="5" t="n"/>
      <c r="F811" s="6">
        <f>IF(B811&amp;""="","",IFERROR(INDEX('العقود'!$B$6:$B$205,MATCH(B811&amp;"",'العقود'!$A$6:$A$205,0))&amp;"",""))</f>
        <v/>
      </c>
      <c r="G811" s="6">
        <f>IF(B811&amp;""="","",IF(COUNTIF('العقود'!$A$6:$A$205,B811&amp;"")=0,"مورد غير موجود",""))</f>
        <v/>
      </c>
    </row>
    <row r="812">
      <c r="A812" s="13" t="n"/>
      <c r="B812" s="5" t="n"/>
      <c r="C812" s="17" t="n"/>
      <c r="D812" s="5" t="n"/>
      <c r="E812" s="5" t="n"/>
      <c r="F812" s="6">
        <f>IF(B812&amp;""="","",IFERROR(INDEX('العقود'!$B$6:$B$205,MATCH(B812&amp;"",'العقود'!$A$6:$A$205,0))&amp;"",""))</f>
        <v/>
      </c>
      <c r="G812" s="6">
        <f>IF(B812&amp;""="","",IF(COUNTIF('العقود'!$A$6:$A$205,B812&amp;"")=0,"مورد غير موجود",""))</f>
        <v/>
      </c>
    </row>
    <row r="813">
      <c r="A813" s="13" t="n"/>
      <c r="B813" s="5" t="n"/>
      <c r="C813" s="17" t="n"/>
      <c r="D813" s="5" t="n"/>
      <c r="E813" s="5" t="n"/>
      <c r="F813" s="6">
        <f>IF(B813&amp;""="","",IFERROR(INDEX('العقود'!$B$6:$B$205,MATCH(B813&amp;"",'العقود'!$A$6:$A$205,0))&amp;"",""))</f>
        <v/>
      </c>
      <c r="G813" s="6">
        <f>IF(B813&amp;""="","",IF(COUNTIF('العقود'!$A$6:$A$205,B813&amp;"")=0,"مورد غير موجود",""))</f>
        <v/>
      </c>
    </row>
    <row r="814">
      <c r="A814" s="13" t="n"/>
      <c r="B814" s="5" t="n"/>
      <c r="C814" s="17" t="n"/>
      <c r="D814" s="5" t="n"/>
      <c r="E814" s="5" t="n"/>
      <c r="F814" s="6">
        <f>IF(B814&amp;""="","",IFERROR(INDEX('العقود'!$B$6:$B$205,MATCH(B814&amp;"",'العقود'!$A$6:$A$205,0))&amp;"",""))</f>
        <v/>
      </c>
      <c r="G814" s="6">
        <f>IF(B814&amp;""="","",IF(COUNTIF('العقود'!$A$6:$A$205,B814&amp;"")=0,"مورد غير موجود",""))</f>
        <v/>
      </c>
    </row>
    <row r="815">
      <c r="A815" s="13" t="n"/>
      <c r="B815" s="5" t="n"/>
      <c r="C815" s="17" t="n"/>
      <c r="D815" s="5" t="n"/>
      <c r="E815" s="5" t="n"/>
      <c r="F815" s="6">
        <f>IF(B815&amp;""="","",IFERROR(INDEX('العقود'!$B$6:$B$205,MATCH(B815&amp;"",'العقود'!$A$6:$A$205,0))&amp;"",""))</f>
        <v/>
      </c>
      <c r="G815" s="6">
        <f>IF(B815&amp;""="","",IF(COUNTIF('العقود'!$A$6:$A$205,B815&amp;"")=0,"مورد غير موجود",""))</f>
        <v/>
      </c>
    </row>
    <row r="816">
      <c r="A816" s="13" t="n"/>
      <c r="B816" s="5" t="n"/>
      <c r="C816" s="17" t="n"/>
      <c r="D816" s="5" t="n"/>
      <c r="E816" s="5" t="n"/>
      <c r="F816" s="6">
        <f>IF(B816&amp;""="","",IFERROR(INDEX('العقود'!$B$6:$B$205,MATCH(B816&amp;"",'العقود'!$A$6:$A$205,0))&amp;"",""))</f>
        <v/>
      </c>
      <c r="G816" s="6">
        <f>IF(B816&amp;""="","",IF(COUNTIF('العقود'!$A$6:$A$205,B816&amp;"")=0,"مورد غير موجود",""))</f>
        <v/>
      </c>
    </row>
    <row r="817">
      <c r="A817" s="13" t="n"/>
      <c r="B817" s="5" t="n"/>
      <c r="C817" s="17" t="n"/>
      <c r="D817" s="5" t="n"/>
      <c r="E817" s="5" t="n"/>
      <c r="F817" s="6">
        <f>IF(B817&amp;""="","",IFERROR(INDEX('العقود'!$B$6:$B$205,MATCH(B817&amp;"",'العقود'!$A$6:$A$205,0))&amp;"",""))</f>
        <v/>
      </c>
      <c r="G817" s="6">
        <f>IF(B817&amp;""="","",IF(COUNTIF('العقود'!$A$6:$A$205,B817&amp;"")=0,"مورد غير موجود",""))</f>
        <v/>
      </c>
    </row>
    <row r="818">
      <c r="A818" s="13" t="n"/>
      <c r="B818" s="5" t="n"/>
      <c r="C818" s="17" t="n"/>
      <c r="D818" s="5" t="n"/>
      <c r="E818" s="5" t="n"/>
      <c r="F818" s="6">
        <f>IF(B818&amp;""="","",IFERROR(INDEX('العقود'!$B$6:$B$205,MATCH(B818&amp;"",'العقود'!$A$6:$A$205,0))&amp;"",""))</f>
        <v/>
      </c>
      <c r="G818" s="6">
        <f>IF(B818&amp;""="","",IF(COUNTIF('العقود'!$A$6:$A$205,B818&amp;"")=0,"مورد غير موجود",""))</f>
        <v/>
      </c>
    </row>
    <row r="819">
      <c r="A819" s="13" t="n"/>
      <c r="B819" s="5" t="n"/>
      <c r="C819" s="17" t="n"/>
      <c r="D819" s="5" t="n"/>
      <c r="E819" s="5" t="n"/>
      <c r="F819" s="6">
        <f>IF(B819&amp;""="","",IFERROR(INDEX('العقود'!$B$6:$B$205,MATCH(B819&amp;"",'العقود'!$A$6:$A$205,0))&amp;"",""))</f>
        <v/>
      </c>
      <c r="G819" s="6">
        <f>IF(B819&amp;""="","",IF(COUNTIF('العقود'!$A$6:$A$205,B819&amp;"")=0,"مورد غير موجود",""))</f>
        <v/>
      </c>
    </row>
    <row r="820">
      <c r="A820" s="13" t="n"/>
      <c r="B820" s="5" t="n"/>
      <c r="C820" s="17" t="n"/>
      <c r="D820" s="5" t="n"/>
      <c r="E820" s="5" t="n"/>
      <c r="F820" s="6">
        <f>IF(B820&amp;""="","",IFERROR(INDEX('العقود'!$B$6:$B$205,MATCH(B820&amp;"",'العقود'!$A$6:$A$205,0))&amp;"",""))</f>
        <v/>
      </c>
      <c r="G820" s="6">
        <f>IF(B820&amp;""="","",IF(COUNTIF('العقود'!$A$6:$A$205,B820&amp;"")=0,"مورد غير موجود",""))</f>
        <v/>
      </c>
    </row>
    <row r="821">
      <c r="A821" s="13" t="n"/>
      <c r="B821" s="5" t="n"/>
      <c r="C821" s="17" t="n"/>
      <c r="D821" s="5" t="n"/>
      <c r="E821" s="5" t="n"/>
      <c r="F821" s="6">
        <f>IF(B821&amp;""="","",IFERROR(INDEX('العقود'!$B$6:$B$205,MATCH(B821&amp;"",'العقود'!$A$6:$A$205,0))&amp;"",""))</f>
        <v/>
      </c>
      <c r="G821" s="6">
        <f>IF(B821&amp;""="","",IF(COUNTIF('العقود'!$A$6:$A$205,B821&amp;"")=0,"مورد غير موجود",""))</f>
        <v/>
      </c>
    </row>
    <row r="822">
      <c r="A822" s="13" t="n"/>
      <c r="B822" s="5" t="n"/>
      <c r="C822" s="17" t="n"/>
      <c r="D822" s="5" t="n"/>
      <c r="E822" s="5" t="n"/>
      <c r="F822" s="6">
        <f>IF(B822&amp;""="","",IFERROR(INDEX('العقود'!$B$6:$B$205,MATCH(B822&amp;"",'العقود'!$A$6:$A$205,0))&amp;"",""))</f>
        <v/>
      </c>
      <c r="G822" s="6">
        <f>IF(B822&amp;""="","",IF(COUNTIF('العقود'!$A$6:$A$205,B822&amp;"")=0,"مورد غير موجود",""))</f>
        <v/>
      </c>
    </row>
    <row r="823">
      <c r="A823" s="13" t="n"/>
      <c r="B823" s="5" t="n"/>
      <c r="C823" s="17" t="n"/>
      <c r="D823" s="5" t="n"/>
      <c r="E823" s="5" t="n"/>
      <c r="F823" s="6">
        <f>IF(B823&amp;""="","",IFERROR(INDEX('العقود'!$B$6:$B$205,MATCH(B823&amp;"",'العقود'!$A$6:$A$205,0))&amp;"",""))</f>
        <v/>
      </c>
      <c r="G823" s="6">
        <f>IF(B823&amp;""="","",IF(COUNTIF('العقود'!$A$6:$A$205,B823&amp;"")=0,"مورد غير موجود",""))</f>
        <v/>
      </c>
    </row>
    <row r="824">
      <c r="A824" s="13" t="n"/>
      <c r="B824" s="5" t="n"/>
      <c r="C824" s="17" t="n"/>
      <c r="D824" s="5" t="n"/>
      <c r="E824" s="5" t="n"/>
      <c r="F824" s="6">
        <f>IF(B824&amp;""="","",IFERROR(INDEX('العقود'!$B$6:$B$205,MATCH(B824&amp;"",'العقود'!$A$6:$A$205,0))&amp;"",""))</f>
        <v/>
      </c>
      <c r="G824" s="6">
        <f>IF(B824&amp;""="","",IF(COUNTIF('العقود'!$A$6:$A$205,B824&amp;"")=0,"مورد غير موجود",""))</f>
        <v/>
      </c>
    </row>
    <row r="825">
      <c r="A825" s="13" t="n"/>
      <c r="B825" s="5" t="n"/>
      <c r="C825" s="17" t="n"/>
      <c r="D825" s="5" t="n"/>
      <c r="E825" s="5" t="n"/>
      <c r="F825" s="6">
        <f>IF(B825&amp;""="","",IFERROR(INDEX('العقود'!$B$6:$B$205,MATCH(B825&amp;"",'العقود'!$A$6:$A$205,0))&amp;"",""))</f>
        <v/>
      </c>
      <c r="G825" s="6">
        <f>IF(B825&amp;""="","",IF(COUNTIF('العقود'!$A$6:$A$205,B825&amp;"")=0,"مورد غير موجود",""))</f>
        <v/>
      </c>
    </row>
    <row r="826">
      <c r="A826" s="13" t="n"/>
      <c r="B826" s="5" t="n"/>
      <c r="C826" s="17" t="n"/>
      <c r="D826" s="5" t="n"/>
      <c r="E826" s="5" t="n"/>
      <c r="F826" s="6">
        <f>IF(B826&amp;""="","",IFERROR(INDEX('العقود'!$B$6:$B$205,MATCH(B826&amp;"",'العقود'!$A$6:$A$205,0))&amp;"",""))</f>
        <v/>
      </c>
      <c r="G826" s="6">
        <f>IF(B826&amp;""="","",IF(COUNTIF('العقود'!$A$6:$A$205,B826&amp;"")=0,"مورد غير موجود",""))</f>
        <v/>
      </c>
    </row>
    <row r="827">
      <c r="A827" s="13" t="n"/>
      <c r="B827" s="5" t="n"/>
      <c r="C827" s="17" t="n"/>
      <c r="D827" s="5" t="n"/>
      <c r="E827" s="5" t="n"/>
      <c r="F827" s="6">
        <f>IF(B827&amp;""="","",IFERROR(INDEX('العقود'!$B$6:$B$205,MATCH(B827&amp;"",'العقود'!$A$6:$A$205,0))&amp;"",""))</f>
        <v/>
      </c>
      <c r="G827" s="6">
        <f>IF(B827&amp;""="","",IF(COUNTIF('العقود'!$A$6:$A$205,B827&amp;"")=0,"مورد غير موجود",""))</f>
        <v/>
      </c>
    </row>
    <row r="828">
      <c r="A828" s="13" t="n"/>
      <c r="B828" s="5" t="n"/>
      <c r="C828" s="17" t="n"/>
      <c r="D828" s="5" t="n"/>
      <c r="E828" s="5" t="n"/>
      <c r="F828" s="6">
        <f>IF(B828&amp;""="","",IFERROR(INDEX('العقود'!$B$6:$B$205,MATCH(B828&amp;"",'العقود'!$A$6:$A$205,0))&amp;"",""))</f>
        <v/>
      </c>
      <c r="G828" s="6">
        <f>IF(B828&amp;""="","",IF(COUNTIF('العقود'!$A$6:$A$205,B828&amp;"")=0,"مورد غير موجود",""))</f>
        <v/>
      </c>
    </row>
    <row r="829">
      <c r="A829" s="13" t="n"/>
      <c r="B829" s="5" t="n"/>
      <c r="C829" s="17" t="n"/>
      <c r="D829" s="5" t="n"/>
      <c r="E829" s="5" t="n"/>
      <c r="F829" s="6">
        <f>IF(B829&amp;""="","",IFERROR(INDEX('العقود'!$B$6:$B$205,MATCH(B829&amp;"",'العقود'!$A$6:$A$205,0))&amp;"",""))</f>
        <v/>
      </c>
      <c r="G829" s="6">
        <f>IF(B829&amp;""="","",IF(COUNTIF('العقود'!$A$6:$A$205,B829&amp;"")=0,"مورد غير موجود",""))</f>
        <v/>
      </c>
    </row>
    <row r="830">
      <c r="A830" s="13" t="n"/>
      <c r="B830" s="5" t="n"/>
      <c r="C830" s="17" t="n"/>
      <c r="D830" s="5" t="n"/>
      <c r="E830" s="5" t="n"/>
      <c r="F830" s="6">
        <f>IF(B830&amp;""="","",IFERROR(INDEX('العقود'!$B$6:$B$205,MATCH(B830&amp;"",'العقود'!$A$6:$A$205,0))&amp;"",""))</f>
        <v/>
      </c>
      <c r="G830" s="6">
        <f>IF(B830&amp;""="","",IF(COUNTIF('العقود'!$A$6:$A$205,B830&amp;"")=0,"مورد غير موجود",""))</f>
        <v/>
      </c>
    </row>
    <row r="831">
      <c r="A831" s="13" t="n"/>
      <c r="B831" s="5" t="n"/>
      <c r="C831" s="17" t="n"/>
      <c r="D831" s="5" t="n"/>
      <c r="E831" s="5" t="n"/>
      <c r="F831" s="6">
        <f>IF(B831&amp;""="","",IFERROR(INDEX('العقود'!$B$6:$B$205,MATCH(B831&amp;"",'العقود'!$A$6:$A$205,0))&amp;"",""))</f>
        <v/>
      </c>
      <c r="G831" s="6">
        <f>IF(B831&amp;""="","",IF(COUNTIF('العقود'!$A$6:$A$205,B831&amp;"")=0,"مورد غير موجود",""))</f>
        <v/>
      </c>
    </row>
    <row r="832">
      <c r="A832" s="13" t="n"/>
      <c r="B832" s="5" t="n"/>
      <c r="C832" s="17" t="n"/>
      <c r="D832" s="5" t="n"/>
      <c r="E832" s="5" t="n"/>
      <c r="F832" s="6">
        <f>IF(B832&amp;""="","",IFERROR(INDEX('العقود'!$B$6:$B$205,MATCH(B832&amp;"",'العقود'!$A$6:$A$205,0))&amp;"",""))</f>
        <v/>
      </c>
      <c r="G832" s="6">
        <f>IF(B832&amp;""="","",IF(COUNTIF('العقود'!$A$6:$A$205,B832&amp;"")=0,"مورد غير موجود",""))</f>
        <v/>
      </c>
    </row>
    <row r="833">
      <c r="A833" s="13" t="n"/>
      <c r="B833" s="5" t="n"/>
      <c r="C833" s="17" t="n"/>
      <c r="D833" s="5" t="n"/>
      <c r="E833" s="5" t="n"/>
      <c r="F833" s="6">
        <f>IF(B833&amp;""="","",IFERROR(INDEX('العقود'!$B$6:$B$205,MATCH(B833&amp;"",'العقود'!$A$6:$A$205,0))&amp;"",""))</f>
        <v/>
      </c>
      <c r="G833" s="6">
        <f>IF(B833&amp;""="","",IF(COUNTIF('العقود'!$A$6:$A$205,B833&amp;"")=0,"مورد غير موجود",""))</f>
        <v/>
      </c>
    </row>
    <row r="834">
      <c r="A834" s="13" t="n"/>
      <c r="B834" s="5" t="n"/>
      <c r="C834" s="17" t="n"/>
      <c r="D834" s="5" t="n"/>
      <c r="E834" s="5" t="n"/>
      <c r="F834" s="6">
        <f>IF(B834&amp;""="","",IFERROR(INDEX('العقود'!$B$6:$B$205,MATCH(B834&amp;"",'العقود'!$A$6:$A$205,0))&amp;"",""))</f>
        <v/>
      </c>
      <c r="G834" s="6">
        <f>IF(B834&amp;""="","",IF(COUNTIF('العقود'!$A$6:$A$205,B834&amp;"")=0,"مورد غير موجود",""))</f>
        <v/>
      </c>
    </row>
    <row r="835">
      <c r="A835" s="13" t="n"/>
      <c r="B835" s="5" t="n"/>
      <c r="C835" s="17" t="n"/>
      <c r="D835" s="5" t="n"/>
      <c r="E835" s="5" t="n"/>
      <c r="F835" s="6">
        <f>IF(B835&amp;""="","",IFERROR(INDEX('العقود'!$B$6:$B$205,MATCH(B835&amp;"",'العقود'!$A$6:$A$205,0))&amp;"",""))</f>
        <v/>
      </c>
      <c r="G835" s="6">
        <f>IF(B835&amp;""="","",IF(COUNTIF('العقود'!$A$6:$A$205,B835&amp;"")=0,"مورد غير موجود",""))</f>
        <v/>
      </c>
    </row>
    <row r="836">
      <c r="A836" s="13" t="n"/>
      <c r="B836" s="5" t="n"/>
      <c r="C836" s="17" t="n"/>
      <c r="D836" s="5" t="n"/>
      <c r="E836" s="5" t="n"/>
      <c r="F836" s="6">
        <f>IF(B836&amp;""="","",IFERROR(INDEX('العقود'!$B$6:$B$205,MATCH(B836&amp;"",'العقود'!$A$6:$A$205,0))&amp;"",""))</f>
        <v/>
      </c>
      <c r="G836" s="6">
        <f>IF(B836&amp;""="","",IF(COUNTIF('العقود'!$A$6:$A$205,B836&amp;"")=0,"مورد غير موجود",""))</f>
        <v/>
      </c>
    </row>
    <row r="837">
      <c r="A837" s="13" t="n"/>
      <c r="B837" s="5" t="n"/>
      <c r="C837" s="17" t="n"/>
      <c r="D837" s="5" t="n"/>
      <c r="E837" s="5" t="n"/>
      <c r="F837" s="6">
        <f>IF(B837&amp;""="","",IFERROR(INDEX('العقود'!$B$6:$B$205,MATCH(B837&amp;"",'العقود'!$A$6:$A$205,0))&amp;"",""))</f>
        <v/>
      </c>
      <c r="G837" s="6">
        <f>IF(B837&amp;""="","",IF(COUNTIF('العقود'!$A$6:$A$205,B837&amp;"")=0,"مورد غير موجود",""))</f>
        <v/>
      </c>
    </row>
    <row r="838">
      <c r="A838" s="13" t="n"/>
      <c r="B838" s="5" t="n"/>
      <c r="C838" s="17" t="n"/>
      <c r="D838" s="5" t="n"/>
      <c r="E838" s="5" t="n"/>
      <c r="F838" s="6">
        <f>IF(B838&amp;""="","",IFERROR(INDEX('العقود'!$B$6:$B$205,MATCH(B838&amp;"",'العقود'!$A$6:$A$205,0))&amp;"",""))</f>
        <v/>
      </c>
      <c r="G838" s="6">
        <f>IF(B838&amp;""="","",IF(COUNTIF('العقود'!$A$6:$A$205,B838&amp;"")=0,"مورد غير موجود",""))</f>
        <v/>
      </c>
    </row>
    <row r="839">
      <c r="A839" s="13" t="n"/>
      <c r="B839" s="5" t="n"/>
      <c r="C839" s="17" t="n"/>
      <c r="D839" s="5" t="n"/>
      <c r="E839" s="5" t="n"/>
      <c r="F839" s="6">
        <f>IF(B839&amp;""="","",IFERROR(INDEX('العقود'!$B$6:$B$205,MATCH(B839&amp;"",'العقود'!$A$6:$A$205,0))&amp;"",""))</f>
        <v/>
      </c>
      <c r="G839" s="6">
        <f>IF(B839&amp;""="","",IF(COUNTIF('العقود'!$A$6:$A$205,B839&amp;"")=0,"مورد غير موجود",""))</f>
        <v/>
      </c>
    </row>
    <row r="840">
      <c r="A840" s="13" t="n"/>
      <c r="B840" s="5" t="n"/>
      <c r="C840" s="17" t="n"/>
      <c r="D840" s="5" t="n"/>
      <c r="E840" s="5" t="n"/>
      <c r="F840" s="6">
        <f>IF(B840&amp;""="","",IFERROR(INDEX('العقود'!$B$6:$B$205,MATCH(B840&amp;"",'العقود'!$A$6:$A$205,0))&amp;"",""))</f>
        <v/>
      </c>
      <c r="G840" s="6">
        <f>IF(B840&amp;""="","",IF(COUNTIF('العقود'!$A$6:$A$205,B840&amp;"")=0,"مورد غير موجود",""))</f>
        <v/>
      </c>
    </row>
    <row r="841">
      <c r="A841" s="13" t="n"/>
      <c r="B841" s="5" t="n"/>
      <c r="C841" s="17" t="n"/>
      <c r="D841" s="5" t="n"/>
      <c r="E841" s="5" t="n"/>
      <c r="F841" s="6">
        <f>IF(B841&amp;""="","",IFERROR(INDEX('العقود'!$B$6:$B$205,MATCH(B841&amp;"",'العقود'!$A$6:$A$205,0))&amp;"",""))</f>
        <v/>
      </c>
      <c r="G841" s="6">
        <f>IF(B841&amp;""="","",IF(COUNTIF('العقود'!$A$6:$A$205,B841&amp;"")=0,"مورد غير موجود",""))</f>
        <v/>
      </c>
    </row>
    <row r="842">
      <c r="A842" s="13" t="n"/>
      <c r="B842" s="5" t="n"/>
      <c r="C842" s="17" t="n"/>
      <c r="D842" s="5" t="n"/>
      <c r="E842" s="5" t="n"/>
      <c r="F842" s="6">
        <f>IF(B842&amp;""="","",IFERROR(INDEX('العقود'!$B$6:$B$205,MATCH(B842&amp;"",'العقود'!$A$6:$A$205,0))&amp;"",""))</f>
        <v/>
      </c>
      <c r="G842" s="6">
        <f>IF(B842&amp;""="","",IF(COUNTIF('العقود'!$A$6:$A$205,B842&amp;"")=0,"مورد غير موجود",""))</f>
        <v/>
      </c>
    </row>
    <row r="843">
      <c r="A843" s="13" t="n"/>
      <c r="B843" s="5" t="n"/>
      <c r="C843" s="17" t="n"/>
      <c r="D843" s="5" t="n"/>
      <c r="E843" s="5" t="n"/>
      <c r="F843" s="6">
        <f>IF(B843&amp;""="","",IFERROR(INDEX('العقود'!$B$6:$B$205,MATCH(B843&amp;"",'العقود'!$A$6:$A$205,0))&amp;"",""))</f>
        <v/>
      </c>
      <c r="G843" s="6">
        <f>IF(B843&amp;""="","",IF(COUNTIF('العقود'!$A$6:$A$205,B843&amp;"")=0,"مورد غير موجود",""))</f>
        <v/>
      </c>
    </row>
    <row r="844">
      <c r="A844" s="13" t="n"/>
      <c r="B844" s="5" t="n"/>
      <c r="C844" s="17" t="n"/>
      <c r="D844" s="5" t="n"/>
      <c r="E844" s="5" t="n"/>
      <c r="F844" s="6">
        <f>IF(B844&amp;""="","",IFERROR(INDEX('العقود'!$B$6:$B$205,MATCH(B844&amp;"",'العقود'!$A$6:$A$205,0))&amp;"",""))</f>
        <v/>
      </c>
      <c r="G844" s="6">
        <f>IF(B844&amp;""="","",IF(COUNTIF('العقود'!$A$6:$A$205,B844&amp;"")=0,"مورد غير موجود",""))</f>
        <v/>
      </c>
    </row>
    <row r="845">
      <c r="A845" s="13" t="n"/>
      <c r="B845" s="5" t="n"/>
      <c r="C845" s="17" t="n"/>
      <c r="D845" s="5" t="n"/>
      <c r="E845" s="5" t="n"/>
      <c r="F845" s="6">
        <f>IF(B845&amp;""="","",IFERROR(INDEX('العقود'!$B$6:$B$205,MATCH(B845&amp;"",'العقود'!$A$6:$A$205,0))&amp;"",""))</f>
        <v/>
      </c>
      <c r="G845" s="6">
        <f>IF(B845&amp;""="","",IF(COUNTIF('العقود'!$A$6:$A$205,B845&amp;"")=0,"مورد غير موجود",""))</f>
        <v/>
      </c>
    </row>
    <row r="846">
      <c r="A846" s="13" t="n"/>
      <c r="B846" s="5" t="n"/>
      <c r="C846" s="17" t="n"/>
      <c r="D846" s="5" t="n"/>
      <c r="E846" s="5" t="n"/>
      <c r="F846" s="6">
        <f>IF(B846&amp;""="","",IFERROR(INDEX('العقود'!$B$6:$B$205,MATCH(B846&amp;"",'العقود'!$A$6:$A$205,0))&amp;"",""))</f>
        <v/>
      </c>
      <c r="G846" s="6">
        <f>IF(B846&amp;""="","",IF(COUNTIF('العقود'!$A$6:$A$205,B846&amp;"")=0,"مورد غير موجود",""))</f>
        <v/>
      </c>
    </row>
    <row r="847">
      <c r="A847" s="13" t="n"/>
      <c r="B847" s="5" t="n"/>
      <c r="C847" s="17" t="n"/>
      <c r="D847" s="5" t="n"/>
      <c r="E847" s="5" t="n"/>
      <c r="F847" s="6">
        <f>IF(B847&amp;""="","",IFERROR(INDEX('العقود'!$B$6:$B$205,MATCH(B847&amp;"",'العقود'!$A$6:$A$205,0))&amp;"",""))</f>
        <v/>
      </c>
      <c r="G847" s="6">
        <f>IF(B847&amp;""="","",IF(COUNTIF('العقود'!$A$6:$A$205,B847&amp;"")=0,"مورد غير موجود",""))</f>
        <v/>
      </c>
    </row>
    <row r="848">
      <c r="A848" s="13" t="n"/>
      <c r="B848" s="5" t="n"/>
      <c r="C848" s="17" t="n"/>
      <c r="D848" s="5" t="n"/>
      <c r="E848" s="5" t="n"/>
      <c r="F848" s="6">
        <f>IF(B848&amp;""="","",IFERROR(INDEX('العقود'!$B$6:$B$205,MATCH(B848&amp;"",'العقود'!$A$6:$A$205,0))&amp;"",""))</f>
        <v/>
      </c>
      <c r="G848" s="6">
        <f>IF(B848&amp;""="","",IF(COUNTIF('العقود'!$A$6:$A$205,B848&amp;"")=0,"مورد غير موجود",""))</f>
        <v/>
      </c>
    </row>
    <row r="849">
      <c r="A849" s="13" t="n"/>
      <c r="B849" s="5" t="n"/>
      <c r="C849" s="17" t="n"/>
      <c r="D849" s="5" t="n"/>
      <c r="E849" s="5" t="n"/>
      <c r="F849" s="6">
        <f>IF(B849&amp;""="","",IFERROR(INDEX('العقود'!$B$6:$B$205,MATCH(B849&amp;"",'العقود'!$A$6:$A$205,0))&amp;"",""))</f>
        <v/>
      </c>
      <c r="G849" s="6">
        <f>IF(B849&amp;""="","",IF(COUNTIF('العقود'!$A$6:$A$205,B849&amp;"")=0,"مورد غير موجود",""))</f>
        <v/>
      </c>
    </row>
    <row r="850">
      <c r="A850" s="13" t="n"/>
      <c r="B850" s="5" t="n"/>
      <c r="C850" s="17" t="n"/>
      <c r="D850" s="5" t="n"/>
      <c r="E850" s="5" t="n"/>
      <c r="F850" s="6">
        <f>IF(B850&amp;""="","",IFERROR(INDEX('العقود'!$B$6:$B$205,MATCH(B850&amp;"",'العقود'!$A$6:$A$205,0))&amp;"",""))</f>
        <v/>
      </c>
      <c r="G850" s="6">
        <f>IF(B850&amp;""="","",IF(COUNTIF('العقود'!$A$6:$A$205,B850&amp;"")=0,"مورد غير موجود",""))</f>
        <v/>
      </c>
    </row>
    <row r="851">
      <c r="A851" s="13" t="n"/>
      <c r="B851" s="5" t="n"/>
      <c r="C851" s="17" t="n"/>
      <c r="D851" s="5" t="n"/>
      <c r="E851" s="5" t="n"/>
      <c r="F851" s="6">
        <f>IF(B851&amp;""="","",IFERROR(INDEX('العقود'!$B$6:$B$205,MATCH(B851&amp;"",'العقود'!$A$6:$A$205,0))&amp;"",""))</f>
        <v/>
      </c>
      <c r="G851" s="6">
        <f>IF(B851&amp;""="","",IF(COUNTIF('العقود'!$A$6:$A$205,B851&amp;"")=0,"مورد غير موجود",""))</f>
        <v/>
      </c>
    </row>
    <row r="852">
      <c r="A852" s="13" t="n"/>
      <c r="B852" s="5" t="n"/>
      <c r="C852" s="17" t="n"/>
      <c r="D852" s="5" t="n"/>
      <c r="E852" s="5" t="n"/>
      <c r="F852" s="6">
        <f>IF(B852&amp;""="","",IFERROR(INDEX('العقود'!$B$6:$B$205,MATCH(B852&amp;"",'العقود'!$A$6:$A$205,0))&amp;"",""))</f>
        <v/>
      </c>
      <c r="G852" s="6">
        <f>IF(B852&amp;""="","",IF(COUNTIF('العقود'!$A$6:$A$205,B852&amp;"")=0,"مورد غير موجود",""))</f>
        <v/>
      </c>
    </row>
    <row r="853">
      <c r="A853" s="13" t="n"/>
      <c r="B853" s="5" t="n"/>
      <c r="C853" s="17" t="n"/>
      <c r="D853" s="5" t="n"/>
      <c r="E853" s="5" t="n"/>
      <c r="F853" s="6">
        <f>IF(B853&amp;""="","",IFERROR(INDEX('العقود'!$B$6:$B$205,MATCH(B853&amp;"",'العقود'!$A$6:$A$205,0))&amp;"",""))</f>
        <v/>
      </c>
      <c r="G853" s="6">
        <f>IF(B853&amp;""="","",IF(COUNTIF('العقود'!$A$6:$A$205,B853&amp;"")=0,"مورد غير موجود",""))</f>
        <v/>
      </c>
    </row>
    <row r="854">
      <c r="A854" s="13" t="n"/>
      <c r="B854" s="5" t="n"/>
      <c r="C854" s="17" t="n"/>
      <c r="D854" s="5" t="n"/>
      <c r="E854" s="5" t="n"/>
      <c r="F854" s="6">
        <f>IF(B854&amp;""="","",IFERROR(INDEX('العقود'!$B$6:$B$205,MATCH(B854&amp;"",'العقود'!$A$6:$A$205,0))&amp;"",""))</f>
        <v/>
      </c>
      <c r="G854" s="6">
        <f>IF(B854&amp;""="","",IF(COUNTIF('العقود'!$A$6:$A$205,B854&amp;"")=0,"مورد غير موجود",""))</f>
        <v/>
      </c>
    </row>
    <row r="855">
      <c r="A855" s="13" t="n"/>
      <c r="B855" s="5" t="n"/>
      <c r="C855" s="17" t="n"/>
      <c r="D855" s="5" t="n"/>
      <c r="E855" s="5" t="n"/>
      <c r="F855" s="6">
        <f>IF(B855&amp;""="","",IFERROR(INDEX('العقود'!$B$6:$B$205,MATCH(B855&amp;"",'العقود'!$A$6:$A$205,0))&amp;"",""))</f>
        <v/>
      </c>
      <c r="G855" s="6">
        <f>IF(B855&amp;""="","",IF(COUNTIF('العقود'!$A$6:$A$205,B855&amp;"")=0,"مورد غير موجود",""))</f>
        <v/>
      </c>
    </row>
    <row r="856">
      <c r="A856" s="13" t="n"/>
      <c r="B856" s="5" t="n"/>
      <c r="C856" s="17" t="n"/>
      <c r="D856" s="5" t="n"/>
      <c r="E856" s="5" t="n"/>
      <c r="F856" s="6">
        <f>IF(B856&amp;""="","",IFERROR(INDEX('العقود'!$B$6:$B$205,MATCH(B856&amp;"",'العقود'!$A$6:$A$205,0))&amp;"",""))</f>
        <v/>
      </c>
      <c r="G856" s="6">
        <f>IF(B856&amp;""="","",IF(COUNTIF('العقود'!$A$6:$A$205,B856&amp;"")=0,"مورد غير موجود",""))</f>
        <v/>
      </c>
    </row>
    <row r="857">
      <c r="A857" s="13" t="n"/>
      <c r="B857" s="5" t="n"/>
      <c r="C857" s="17" t="n"/>
      <c r="D857" s="5" t="n"/>
      <c r="E857" s="5" t="n"/>
      <c r="F857" s="6">
        <f>IF(B857&amp;""="","",IFERROR(INDEX('العقود'!$B$6:$B$205,MATCH(B857&amp;"",'العقود'!$A$6:$A$205,0))&amp;"",""))</f>
        <v/>
      </c>
      <c r="G857" s="6">
        <f>IF(B857&amp;""="","",IF(COUNTIF('العقود'!$A$6:$A$205,B857&amp;"")=0,"مورد غير موجود",""))</f>
        <v/>
      </c>
    </row>
    <row r="858">
      <c r="A858" s="13" t="n"/>
      <c r="B858" s="5" t="n"/>
      <c r="C858" s="17" t="n"/>
      <c r="D858" s="5" t="n"/>
      <c r="E858" s="5" t="n"/>
      <c r="F858" s="6">
        <f>IF(B858&amp;""="","",IFERROR(INDEX('العقود'!$B$6:$B$205,MATCH(B858&amp;"",'العقود'!$A$6:$A$205,0))&amp;"",""))</f>
        <v/>
      </c>
      <c r="G858" s="6">
        <f>IF(B858&amp;""="","",IF(COUNTIF('العقود'!$A$6:$A$205,B858&amp;"")=0,"مورد غير موجود",""))</f>
        <v/>
      </c>
    </row>
    <row r="859">
      <c r="A859" s="13" t="n"/>
      <c r="B859" s="5" t="n"/>
      <c r="C859" s="17" t="n"/>
      <c r="D859" s="5" t="n"/>
      <c r="E859" s="5" t="n"/>
      <c r="F859" s="6">
        <f>IF(B859&amp;""="","",IFERROR(INDEX('العقود'!$B$6:$B$205,MATCH(B859&amp;"",'العقود'!$A$6:$A$205,0))&amp;"",""))</f>
        <v/>
      </c>
      <c r="G859" s="6">
        <f>IF(B859&amp;""="","",IF(COUNTIF('العقود'!$A$6:$A$205,B859&amp;"")=0,"مورد غير موجود",""))</f>
        <v/>
      </c>
    </row>
    <row r="860">
      <c r="A860" s="13" t="n"/>
      <c r="B860" s="5" t="n"/>
      <c r="C860" s="17" t="n"/>
      <c r="D860" s="5" t="n"/>
      <c r="E860" s="5" t="n"/>
      <c r="F860" s="6">
        <f>IF(B860&amp;""="","",IFERROR(INDEX('العقود'!$B$6:$B$205,MATCH(B860&amp;"",'العقود'!$A$6:$A$205,0))&amp;"",""))</f>
        <v/>
      </c>
      <c r="G860" s="6">
        <f>IF(B860&amp;""="","",IF(COUNTIF('العقود'!$A$6:$A$205,B860&amp;"")=0,"مورد غير موجود",""))</f>
        <v/>
      </c>
    </row>
    <row r="861">
      <c r="A861" s="13" t="n"/>
      <c r="B861" s="5" t="n"/>
      <c r="C861" s="17" t="n"/>
      <c r="D861" s="5" t="n"/>
      <c r="E861" s="5" t="n"/>
      <c r="F861" s="6">
        <f>IF(B861&amp;""="","",IFERROR(INDEX('العقود'!$B$6:$B$205,MATCH(B861&amp;"",'العقود'!$A$6:$A$205,0))&amp;"",""))</f>
        <v/>
      </c>
      <c r="G861" s="6">
        <f>IF(B861&amp;""="","",IF(COUNTIF('العقود'!$A$6:$A$205,B861&amp;"")=0,"مورد غير موجود",""))</f>
        <v/>
      </c>
    </row>
    <row r="862">
      <c r="A862" s="13" t="n"/>
      <c r="B862" s="5" t="n"/>
      <c r="C862" s="17" t="n"/>
      <c r="D862" s="5" t="n"/>
      <c r="E862" s="5" t="n"/>
      <c r="F862" s="6">
        <f>IF(B862&amp;""="","",IFERROR(INDEX('العقود'!$B$6:$B$205,MATCH(B862&amp;"",'العقود'!$A$6:$A$205,0))&amp;"",""))</f>
        <v/>
      </c>
      <c r="G862" s="6">
        <f>IF(B862&amp;""="","",IF(COUNTIF('العقود'!$A$6:$A$205,B862&amp;"")=0,"مورد غير موجود",""))</f>
        <v/>
      </c>
    </row>
    <row r="863">
      <c r="A863" s="13" t="n"/>
      <c r="B863" s="5" t="n"/>
      <c r="C863" s="17" t="n"/>
      <c r="D863" s="5" t="n"/>
      <c r="E863" s="5" t="n"/>
      <c r="F863" s="6">
        <f>IF(B863&amp;""="","",IFERROR(INDEX('العقود'!$B$6:$B$205,MATCH(B863&amp;"",'العقود'!$A$6:$A$205,0))&amp;"",""))</f>
        <v/>
      </c>
      <c r="G863" s="6">
        <f>IF(B863&amp;""="","",IF(COUNTIF('العقود'!$A$6:$A$205,B863&amp;"")=0,"مورد غير موجود",""))</f>
        <v/>
      </c>
    </row>
    <row r="864">
      <c r="A864" s="13" t="n"/>
      <c r="B864" s="5" t="n"/>
      <c r="C864" s="17" t="n"/>
      <c r="D864" s="5" t="n"/>
      <c r="E864" s="5" t="n"/>
      <c r="F864" s="6">
        <f>IF(B864&amp;""="","",IFERROR(INDEX('العقود'!$B$6:$B$205,MATCH(B864&amp;"",'العقود'!$A$6:$A$205,0))&amp;"",""))</f>
        <v/>
      </c>
      <c r="G864" s="6">
        <f>IF(B864&amp;""="","",IF(COUNTIF('العقود'!$A$6:$A$205,B864&amp;"")=0,"مورد غير موجود",""))</f>
        <v/>
      </c>
    </row>
    <row r="865">
      <c r="A865" s="13" t="n"/>
      <c r="B865" s="5" t="n"/>
      <c r="C865" s="17" t="n"/>
      <c r="D865" s="5" t="n"/>
      <c r="E865" s="5" t="n"/>
      <c r="F865" s="6">
        <f>IF(B865&amp;""="","",IFERROR(INDEX('العقود'!$B$6:$B$205,MATCH(B865&amp;"",'العقود'!$A$6:$A$205,0))&amp;"",""))</f>
        <v/>
      </c>
      <c r="G865" s="6">
        <f>IF(B865&amp;""="","",IF(COUNTIF('العقود'!$A$6:$A$205,B865&amp;"")=0,"مورد غير موجود",""))</f>
        <v/>
      </c>
    </row>
    <row r="866">
      <c r="A866" s="13" t="n"/>
      <c r="B866" s="5" t="n"/>
      <c r="C866" s="17" t="n"/>
      <c r="D866" s="5" t="n"/>
      <c r="E866" s="5" t="n"/>
      <c r="F866" s="6">
        <f>IF(B866&amp;""="","",IFERROR(INDEX('العقود'!$B$6:$B$205,MATCH(B866&amp;"",'العقود'!$A$6:$A$205,0))&amp;"",""))</f>
        <v/>
      </c>
      <c r="G866" s="6">
        <f>IF(B866&amp;""="","",IF(COUNTIF('العقود'!$A$6:$A$205,B866&amp;"")=0,"مورد غير موجود",""))</f>
        <v/>
      </c>
    </row>
    <row r="867">
      <c r="A867" s="13" t="n"/>
      <c r="B867" s="5" t="n"/>
      <c r="C867" s="17" t="n"/>
      <c r="D867" s="5" t="n"/>
      <c r="E867" s="5" t="n"/>
      <c r="F867" s="6">
        <f>IF(B867&amp;""="","",IFERROR(INDEX('العقود'!$B$6:$B$205,MATCH(B867&amp;"",'العقود'!$A$6:$A$205,0))&amp;"",""))</f>
        <v/>
      </c>
      <c r="G867" s="6">
        <f>IF(B867&amp;""="","",IF(COUNTIF('العقود'!$A$6:$A$205,B867&amp;"")=0,"مورد غير موجود",""))</f>
        <v/>
      </c>
    </row>
    <row r="868">
      <c r="A868" s="13" t="n"/>
      <c r="B868" s="5" t="n"/>
      <c r="C868" s="17" t="n"/>
      <c r="D868" s="5" t="n"/>
      <c r="E868" s="5" t="n"/>
      <c r="F868" s="6">
        <f>IF(B868&amp;""="","",IFERROR(INDEX('العقود'!$B$6:$B$205,MATCH(B868&amp;"",'العقود'!$A$6:$A$205,0))&amp;"",""))</f>
        <v/>
      </c>
      <c r="G868" s="6">
        <f>IF(B868&amp;""="","",IF(COUNTIF('العقود'!$A$6:$A$205,B868&amp;"")=0,"مورد غير موجود",""))</f>
        <v/>
      </c>
    </row>
    <row r="869">
      <c r="A869" s="13" t="n"/>
      <c r="B869" s="5" t="n"/>
      <c r="C869" s="17" t="n"/>
      <c r="D869" s="5" t="n"/>
      <c r="E869" s="5" t="n"/>
      <c r="F869" s="6">
        <f>IF(B869&amp;""="","",IFERROR(INDEX('العقود'!$B$6:$B$205,MATCH(B869&amp;"",'العقود'!$A$6:$A$205,0))&amp;"",""))</f>
        <v/>
      </c>
      <c r="G869" s="6">
        <f>IF(B869&amp;""="","",IF(COUNTIF('العقود'!$A$6:$A$205,B869&amp;"")=0,"مورد غير موجود",""))</f>
        <v/>
      </c>
    </row>
    <row r="870">
      <c r="A870" s="13" t="n"/>
      <c r="B870" s="5" t="n"/>
      <c r="C870" s="17" t="n"/>
      <c r="D870" s="5" t="n"/>
      <c r="E870" s="5" t="n"/>
      <c r="F870" s="6">
        <f>IF(B870&amp;""="","",IFERROR(INDEX('العقود'!$B$6:$B$205,MATCH(B870&amp;"",'العقود'!$A$6:$A$205,0))&amp;"",""))</f>
        <v/>
      </c>
      <c r="G870" s="6">
        <f>IF(B870&amp;""="","",IF(COUNTIF('العقود'!$A$6:$A$205,B870&amp;"")=0,"مورد غير موجود",""))</f>
        <v/>
      </c>
    </row>
    <row r="871">
      <c r="A871" s="13" t="n"/>
      <c r="B871" s="5" t="n"/>
      <c r="C871" s="17" t="n"/>
      <c r="D871" s="5" t="n"/>
      <c r="E871" s="5" t="n"/>
      <c r="F871" s="6">
        <f>IF(B871&amp;""="","",IFERROR(INDEX('العقود'!$B$6:$B$205,MATCH(B871&amp;"",'العقود'!$A$6:$A$205,0))&amp;"",""))</f>
        <v/>
      </c>
      <c r="G871" s="6">
        <f>IF(B871&amp;""="","",IF(COUNTIF('العقود'!$A$6:$A$205,B871&amp;"")=0,"مورد غير موجود",""))</f>
        <v/>
      </c>
    </row>
    <row r="872">
      <c r="A872" s="13" t="n"/>
      <c r="B872" s="5" t="n"/>
      <c r="C872" s="17" t="n"/>
      <c r="D872" s="5" t="n"/>
      <c r="E872" s="5" t="n"/>
      <c r="F872" s="6">
        <f>IF(B872&amp;""="","",IFERROR(INDEX('العقود'!$B$6:$B$205,MATCH(B872&amp;"",'العقود'!$A$6:$A$205,0))&amp;"",""))</f>
        <v/>
      </c>
      <c r="G872" s="6">
        <f>IF(B872&amp;""="","",IF(COUNTIF('العقود'!$A$6:$A$205,B872&amp;"")=0,"مورد غير موجود",""))</f>
        <v/>
      </c>
    </row>
    <row r="873">
      <c r="A873" s="13" t="n"/>
      <c r="B873" s="5" t="n"/>
      <c r="C873" s="17" t="n"/>
      <c r="D873" s="5" t="n"/>
      <c r="E873" s="5" t="n"/>
      <c r="F873" s="6">
        <f>IF(B873&amp;""="","",IFERROR(INDEX('العقود'!$B$6:$B$205,MATCH(B873&amp;"",'العقود'!$A$6:$A$205,0))&amp;"",""))</f>
        <v/>
      </c>
      <c r="G873" s="6">
        <f>IF(B873&amp;""="","",IF(COUNTIF('العقود'!$A$6:$A$205,B873&amp;"")=0,"مورد غير موجود",""))</f>
        <v/>
      </c>
    </row>
    <row r="874">
      <c r="A874" s="13" t="n"/>
      <c r="B874" s="5" t="n"/>
      <c r="C874" s="17" t="n"/>
      <c r="D874" s="5" t="n"/>
      <c r="E874" s="5" t="n"/>
      <c r="F874" s="6">
        <f>IF(B874&amp;""="","",IFERROR(INDEX('العقود'!$B$6:$B$205,MATCH(B874&amp;"",'العقود'!$A$6:$A$205,0))&amp;"",""))</f>
        <v/>
      </c>
      <c r="G874" s="6">
        <f>IF(B874&amp;""="","",IF(COUNTIF('العقود'!$A$6:$A$205,B874&amp;"")=0,"مورد غير موجود",""))</f>
        <v/>
      </c>
    </row>
    <row r="875">
      <c r="A875" s="13" t="n"/>
      <c r="B875" s="5" t="n"/>
      <c r="C875" s="17" t="n"/>
      <c r="D875" s="5" t="n"/>
      <c r="E875" s="5" t="n"/>
      <c r="F875" s="6">
        <f>IF(B875&amp;""="","",IFERROR(INDEX('العقود'!$B$6:$B$205,MATCH(B875&amp;"",'العقود'!$A$6:$A$205,0))&amp;"",""))</f>
        <v/>
      </c>
      <c r="G875" s="6">
        <f>IF(B875&amp;""="","",IF(COUNTIF('العقود'!$A$6:$A$205,B875&amp;"")=0,"مورد غير موجود",""))</f>
        <v/>
      </c>
    </row>
    <row r="876">
      <c r="A876" s="13" t="n"/>
      <c r="B876" s="5" t="n"/>
      <c r="C876" s="17" t="n"/>
      <c r="D876" s="5" t="n"/>
      <c r="E876" s="5" t="n"/>
      <c r="F876" s="6">
        <f>IF(B876&amp;""="","",IFERROR(INDEX('العقود'!$B$6:$B$205,MATCH(B876&amp;"",'العقود'!$A$6:$A$205,0))&amp;"",""))</f>
        <v/>
      </c>
      <c r="G876" s="6">
        <f>IF(B876&amp;""="","",IF(COUNTIF('العقود'!$A$6:$A$205,B876&amp;"")=0,"مورد غير موجود",""))</f>
        <v/>
      </c>
    </row>
    <row r="877">
      <c r="A877" s="13" t="n"/>
      <c r="B877" s="5" t="n"/>
      <c r="C877" s="17" t="n"/>
      <c r="D877" s="5" t="n"/>
      <c r="E877" s="5" t="n"/>
      <c r="F877" s="6">
        <f>IF(B877&amp;""="","",IFERROR(INDEX('العقود'!$B$6:$B$205,MATCH(B877&amp;"",'العقود'!$A$6:$A$205,0))&amp;"",""))</f>
        <v/>
      </c>
      <c r="G877" s="6">
        <f>IF(B877&amp;""="","",IF(COUNTIF('العقود'!$A$6:$A$205,B877&amp;"")=0,"مورد غير موجود",""))</f>
        <v/>
      </c>
    </row>
    <row r="878">
      <c r="A878" s="13" t="n"/>
      <c r="B878" s="5" t="n"/>
      <c r="C878" s="17" t="n"/>
      <c r="D878" s="5" t="n"/>
      <c r="E878" s="5" t="n"/>
      <c r="F878" s="6">
        <f>IF(B878&amp;""="","",IFERROR(INDEX('العقود'!$B$6:$B$205,MATCH(B878&amp;"",'العقود'!$A$6:$A$205,0))&amp;"",""))</f>
        <v/>
      </c>
      <c r="G878" s="6">
        <f>IF(B878&amp;""="","",IF(COUNTIF('العقود'!$A$6:$A$205,B878&amp;"")=0,"مورد غير موجود",""))</f>
        <v/>
      </c>
    </row>
    <row r="879">
      <c r="A879" s="13" t="n"/>
      <c r="B879" s="5" t="n"/>
      <c r="C879" s="17" t="n"/>
      <c r="D879" s="5" t="n"/>
      <c r="E879" s="5" t="n"/>
      <c r="F879" s="6">
        <f>IF(B879&amp;""="","",IFERROR(INDEX('العقود'!$B$6:$B$205,MATCH(B879&amp;"",'العقود'!$A$6:$A$205,0))&amp;"",""))</f>
        <v/>
      </c>
      <c r="G879" s="6">
        <f>IF(B879&amp;""="","",IF(COUNTIF('العقود'!$A$6:$A$205,B879&amp;"")=0,"مورد غير موجود",""))</f>
        <v/>
      </c>
    </row>
    <row r="880">
      <c r="A880" s="13" t="n"/>
      <c r="B880" s="5" t="n"/>
      <c r="C880" s="17" t="n"/>
      <c r="D880" s="5" t="n"/>
      <c r="E880" s="5" t="n"/>
      <c r="F880" s="6">
        <f>IF(B880&amp;""="","",IFERROR(INDEX('العقود'!$B$6:$B$205,MATCH(B880&amp;"",'العقود'!$A$6:$A$205,0))&amp;"",""))</f>
        <v/>
      </c>
      <c r="G880" s="6">
        <f>IF(B880&amp;""="","",IF(COUNTIF('العقود'!$A$6:$A$205,B880&amp;"")=0,"مورد غير موجود",""))</f>
        <v/>
      </c>
    </row>
    <row r="881">
      <c r="A881" s="13" t="n"/>
      <c r="B881" s="5" t="n"/>
      <c r="C881" s="17" t="n"/>
      <c r="D881" s="5" t="n"/>
      <c r="E881" s="5" t="n"/>
      <c r="F881" s="6">
        <f>IF(B881&amp;""="","",IFERROR(INDEX('العقود'!$B$6:$B$205,MATCH(B881&amp;"",'العقود'!$A$6:$A$205,0))&amp;"",""))</f>
        <v/>
      </c>
      <c r="G881" s="6">
        <f>IF(B881&amp;""="","",IF(COUNTIF('العقود'!$A$6:$A$205,B881&amp;"")=0,"مورد غير موجود",""))</f>
        <v/>
      </c>
    </row>
    <row r="882">
      <c r="A882" s="13" t="n"/>
      <c r="B882" s="5" t="n"/>
      <c r="C882" s="17" t="n"/>
      <c r="D882" s="5" t="n"/>
      <c r="E882" s="5" t="n"/>
      <c r="F882" s="6">
        <f>IF(B882&amp;""="","",IFERROR(INDEX('العقود'!$B$6:$B$205,MATCH(B882&amp;"",'العقود'!$A$6:$A$205,0))&amp;"",""))</f>
        <v/>
      </c>
      <c r="G882" s="6">
        <f>IF(B882&amp;""="","",IF(COUNTIF('العقود'!$A$6:$A$205,B882&amp;"")=0,"مورد غير موجود",""))</f>
        <v/>
      </c>
    </row>
    <row r="883">
      <c r="A883" s="13" t="n"/>
      <c r="B883" s="5" t="n"/>
      <c r="C883" s="17" t="n"/>
      <c r="D883" s="5" t="n"/>
      <c r="E883" s="5" t="n"/>
      <c r="F883" s="6">
        <f>IF(B883&amp;""="","",IFERROR(INDEX('العقود'!$B$6:$B$205,MATCH(B883&amp;"",'العقود'!$A$6:$A$205,0))&amp;"",""))</f>
        <v/>
      </c>
      <c r="G883" s="6">
        <f>IF(B883&amp;""="","",IF(COUNTIF('العقود'!$A$6:$A$205,B883&amp;"")=0,"مورد غير موجود",""))</f>
        <v/>
      </c>
    </row>
    <row r="884">
      <c r="A884" s="13" t="n"/>
      <c r="B884" s="5" t="n"/>
      <c r="C884" s="17" t="n"/>
      <c r="D884" s="5" t="n"/>
      <c r="E884" s="5" t="n"/>
      <c r="F884" s="6">
        <f>IF(B884&amp;""="","",IFERROR(INDEX('العقود'!$B$6:$B$205,MATCH(B884&amp;"",'العقود'!$A$6:$A$205,0))&amp;"",""))</f>
        <v/>
      </c>
      <c r="G884" s="6">
        <f>IF(B884&amp;""="","",IF(COUNTIF('العقود'!$A$6:$A$205,B884&amp;"")=0,"مورد غير موجود",""))</f>
        <v/>
      </c>
    </row>
    <row r="885">
      <c r="A885" s="13" t="n"/>
      <c r="B885" s="5" t="n"/>
      <c r="C885" s="17" t="n"/>
      <c r="D885" s="5" t="n"/>
      <c r="E885" s="5" t="n"/>
      <c r="F885" s="6">
        <f>IF(B885&amp;""="","",IFERROR(INDEX('العقود'!$B$6:$B$205,MATCH(B885&amp;"",'العقود'!$A$6:$A$205,0))&amp;"",""))</f>
        <v/>
      </c>
      <c r="G885" s="6">
        <f>IF(B885&amp;""="","",IF(COUNTIF('العقود'!$A$6:$A$205,B885&amp;"")=0,"مورد غير موجود",""))</f>
        <v/>
      </c>
    </row>
    <row r="886">
      <c r="A886" s="13" t="n"/>
      <c r="B886" s="5" t="n"/>
      <c r="C886" s="17" t="n"/>
      <c r="D886" s="5" t="n"/>
      <c r="E886" s="5" t="n"/>
      <c r="F886" s="6">
        <f>IF(B886&amp;""="","",IFERROR(INDEX('العقود'!$B$6:$B$205,MATCH(B886&amp;"",'العقود'!$A$6:$A$205,0))&amp;"",""))</f>
        <v/>
      </c>
      <c r="G886" s="6">
        <f>IF(B886&amp;""="","",IF(COUNTIF('العقود'!$A$6:$A$205,B886&amp;"")=0,"مورد غير موجود",""))</f>
        <v/>
      </c>
    </row>
    <row r="887">
      <c r="A887" s="13" t="n"/>
      <c r="B887" s="5" t="n"/>
      <c r="C887" s="17" t="n"/>
      <c r="D887" s="5" t="n"/>
      <c r="E887" s="5" t="n"/>
      <c r="F887" s="6">
        <f>IF(B887&amp;""="","",IFERROR(INDEX('العقود'!$B$6:$B$205,MATCH(B887&amp;"",'العقود'!$A$6:$A$205,0))&amp;"",""))</f>
        <v/>
      </c>
      <c r="G887" s="6">
        <f>IF(B887&amp;""="","",IF(COUNTIF('العقود'!$A$6:$A$205,B887&amp;"")=0,"مورد غير موجود",""))</f>
        <v/>
      </c>
    </row>
    <row r="888">
      <c r="A888" s="13" t="n"/>
      <c r="B888" s="5" t="n"/>
      <c r="C888" s="17" t="n"/>
      <c r="D888" s="5" t="n"/>
      <c r="E888" s="5" t="n"/>
      <c r="F888" s="6">
        <f>IF(B888&amp;""="","",IFERROR(INDEX('العقود'!$B$6:$B$205,MATCH(B888&amp;"",'العقود'!$A$6:$A$205,0))&amp;"",""))</f>
        <v/>
      </c>
      <c r="G888" s="6">
        <f>IF(B888&amp;""="","",IF(COUNTIF('العقود'!$A$6:$A$205,B888&amp;"")=0,"مورد غير موجود",""))</f>
        <v/>
      </c>
    </row>
    <row r="889">
      <c r="A889" s="13" t="n"/>
      <c r="B889" s="5" t="n"/>
      <c r="C889" s="17" t="n"/>
      <c r="D889" s="5" t="n"/>
      <c r="E889" s="5" t="n"/>
      <c r="F889" s="6">
        <f>IF(B889&amp;""="","",IFERROR(INDEX('العقود'!$B$6:$B$205,MATCH(B889&amp;"",'العقود'!$A$6:$A$205,0))&amp;"",""))</f>
        <v/>
      </c>
      <c r="G889" s="6">
        <f>IF(B889&amp;""="","",IF(COUNTIF('العقود'!$A$6:$A$205,B889&amp;"")=0,"مورد غير موجود",""))</f>
        <v/>
      </c>
    </row>
    <row r="890">
      <c r="A890" s="13" t="n"/>
      <c r="B890" s="5" t="n"/>
      <c r="C890" s="17" t="n"/>
      <c r="D890" s="5" t="n"/>
      <c r="E890" s="5" t="n"/>
      <c r="F890" s="6">
        <f>IF(B890&amp;""="","",IFERROR(INDEX('العقود'!$B$6:$B$205,MATCH(B890&amp;"",'العقود'!$A$6:$A$205,0))&amp;"",""))</f>
        <v/>
      </c>
      <c r="G890" s="6">
        <f>IF(B890&amp;""="","",IF(COUNTIF('العقود'!$A$6:$A$205,B890&amp;"")=0,"مورد غير موجود",""))</f>
        <v/>
      </c>
    </row>
    <row r="891">
      <c r="A891" s="13" t="n"/>
      <c r="B891" s="5" t="n"/>
      <c r="C891" s="17" t="n"/>
      <c r="D891" s="5" t="n"/>
      <c r="E891" s="5" t="n"/>
      <c r="F891" s="6">
        <f>IF(B891&amp;""="","",IFERROR(INDEX('العقود'!$B$6:$B$205,MATCH(B891&amp;"",'العقود'!$A$6:$A$205,0))&amp;"",""))</f>
        <v/>
      </c>
      <c r="G891" s="6">
        <f>IF(B891&amp;""="","",IF(COUNTIF('العقود'!$A$6:$A$205,B891&amp;"")=0,"مورد غير موجود",""))</f>
        <v/>
      </c>
    </row>
    <row r="892">
      <c r="A892" s="13" t="n"/>
      <c r="B892" s="5" t="n"/>
      <c r="C892" s="17" t="n"/>
      <c r="D892" s="5" t="n"/>
      <c r="E892" s="5" t="n"/>
      <c r="F892" s="6">
        <f>IF(B892&amp;""="","",IFERROR(INDEX('العقود'!$B$6:$B$205,MATCH(B892&amp;"",'العقود'!$A$6:$A$205,0))&amp;"",""))</f>
        <v/>
      </c>
      <c r="G892" s="6">
        <f>IF(B892&amp;""="","",IF(COUNTIF('العقود'!$A$6:$A$205,B892&amp;"")=0,"مورد غير موجود",""))</f>
        <v/>
      </c>
    </row>
    <row r="893">
      <c r="A893" s="13" t="n"/>
      <c r="B893" s="5" t="n"/>
      <c r="C893" s="17" t="n"/>
      <c r="D893" s="5" t="n"/>
      <c r="E893" s="5" t="n"/>
      <c r="F893" s="6">
        <f>IF(B893&amp;""="","",IFERROR(INDEX('العقود'!$B$6:$B$205,MATCH(B893&amp;"",'العقود'!$A$6:$A$205,0))&amp;"",""))</f>
        <v/>
      </c>
      <c r="G893" s="6">
        <f>IF(B893&amp;""="","",IF(COUNTIF('العقود'!$A$6:$A$205,B893&amp;"")=0,"مورد غير موجود",""))</f>
        <v/>
      </c>
    </row>
    <row r="894">
      <c r="A894" s="13" t="n"/>
      <c r="B894" s="5" t="n"/>
      <c r="C894" s="17" t="n"/>
      <c r="D894" s="5" t="n"/>
      <c r="E894" s="5" t="n"/>
      <c r="F894" s="6">
        <f>IF(B894&amp;""="","",IFERROR(INDEX('العقود'!$B$6:$B$205,MATCH(B894&amp;"",'العقود'!$A$6:$A$205,0))&amp;"",""))</f>
        <v/>
      </c>
      <c r="G894" s="6">
        <f>IF(B894&amp;""="","",IF(COUNTIF('العقود'!$A$6:$A$205,B894&amp;"")=0,"مورد غير موجود",""))</f>
        <v/>
      </c>
    </row>
    <row r="895">
      <c r="A895" s="13" t="n"/>
      <c r="B895" s="5" t="n"/>
      <c r="C895" s="17" t="n"/>
      <c r="D895" s="5" t="n"/>
      <c r="E895" s="5" t="n"/>
      <c r="F895" s="6">
        <f>IF(B895&amp;""="","",IFERROR(INDEX('العقود'!$B$6:$B$205,MATCH(B895&amp;"",'العقود'!$A$6:$A$205,0))&amp;"",""))</f>
        <v/>
      </c>
      <c r="G895" s="6">
        <f>IF(B895&amp;""="","",IF(COUNTIF('العقود'!$A$6:$A$205,B895&amp;"")=0,"مورد غير موجود",""))</f>
        <v/>
      </c>
    </row>
    <row r="896">
      <c r="A896" s="13" t="n"/>
      <c r="B896" s="5" t="n"/>
      <c r="C896" s="17" t="n"/>
      <c r="D896" s="5" t="n"/>
      <c r="E896" s="5" t="n"/>
      <c r="F896" s="6">
        <f>IF(B896&amp;""="","",IFERROR(INDEX('العقود'!$B$6:$B$205,MATCH(B896&amp;"",'العقود'!$A$6:$A$205,0))&amp;"",""))</f>
        <v/>
      </c>
      <c r="G896" s="6">
        <f>IF(B896&amp;""="","",IF(COUNTIF('العقود'!$A$6:$A$205,B896&amp;"")=0,"مورد غير موجود",""))</f>
        <v/>
      </c>
    </row>
    <row r="897">
      <c r="A897" s="13" t="n"/>
      <c r="B897" s="5" t="n"/>
      <c r="C897" s="17" t="n"/>
      <c r="D897" s="5" t="n"/>
      <c r="E897" s="5" t="n"/>
      <c r="F897" s="6">
        <f>IF(B897&amp;""="","",IFERROR(INDEX('العقود'!$B$6:$B$205,MATCH(B897&amp;"",'العقود'!$A$6:$A$205,0))&amp;"",""))</f>
        <v/>
      </c>
      <c r="G897" s="6">
        <f>IF(B897&amp;""="","",IF(COUNTIF('العقود'!$A$6:$A$205,B897&amp;"")=0,"مورد غير موجود",""))</f>
        <v/>
      </c>
    </row>
    <row r="898">
      <c r="A898" s="13" t="n"/>
      <c r="B898" s="5" t="n"/>
      <c r="C898" s="17" t="n"/>
      <c r="D898" s="5" t="n"/>
      <c r="E898" s="5" t="n"/>
      <c r="F898" s="6">
        <f>IF(B898&amp;""="","",IFERROR(INDEX('العقود'!$B$6:$B$205,MATCH(B898&amp;"",'العقود'!$A$6:$A$205,0))&amp;"",""))</f>
        <v/>
      </c>
      <c r="G898" s="6">
        <f>IF(B898&amp;""="","",IF(COUNTIF('العقود'!$A$6:$A$205,B898&amp;"")=0,"مورد غير موجود",""))</f>
        <v/>
      </c>
    </row>
    <row r="899">
      <c r="A899" s="13" t="n"/>
      <c r="B899" s="5" t="n"/>
      <c r="C899" s="17" t="n"/>
      <c r="D899" s="5" t="n"/>
      <c r="E899" s="5" t="n"/>
      <c r="F899" s="6">
        <f>IF(B899&amp;""="","",IFERROR(INDEX('العقود'!$B$6:$B$205,MATCH(B899&amp;"",'العقود'!$A$6:$A$205,0))&amp;"",""))</f>
        <v/>
      </c>
      <c r="G899" s="6">
        <f>IF(B899&amp;""="","",IF(COUNTIF('العقود'!$A$6:$A$205,B899&amp;"")=0,"مورد غير موجود",""))</f>
        <v/>
      </c>
    </row>
    <row r="900">
      <c r="A900" s="13" t="n"/>
      <c r="B900" s="5" t="n"/>
      <c r="C900" s="17" t="n"/>
      <c r="D900" s="5" t="n"/>
      <c r="E900" s="5" t="n"/>
      <c r="F900" s="6">
        <f>IF(B900&amp;""="","",IFERROR(INDEX('العقود'!$B$6:$B$205,MATCH(B900&amp;"",'العقود'!$A$6:$A$205,0))&amp;"",""))</f>
        <v/>
      </c>
      <c r="G900" s="6">
        <f>IF(B900&amp;""="","",IF(COUNTIF('العقود'!$A$6:$A$205,B900&amp;"")=0,"مورد غير موجود",""))</f>
        <v/>
      </c>
    </row>
    <row r="901">
      <c r="A901" s="13" t="n"/>
      <c r="B901" s="5" t="n"/>
      <c r="C901" s="17" t="n"/>
      <c r="D901" s="5" t="n"/>
      <c r="E901" s="5" t="n"/>
      <c r="F901" s="6">
        <f>IF(B901&amp;""="","",IFERROR(INDEX('العقود'!$B$6:$B$205,MATCH(B901&amp;"",'العقود'!$A$6:$A$205,0))&amp;"",""))</f>
        <v/>
      </c>
      <c r="G901" s="6">
        <f>IF(B901&amp;""="","",IF(COUNTIF('العقود'!$A$6:$A$205,B901&amp;"")=0,"مورد غير موجود",""))</f>
        <v/>
      </c>
    </row>
    <row r="902">
      <c r="A902" s="13" t="n"/>
      <c r="B902" s="5" t="n"/>
      <c r="C902" s="17" t="n"/>
      <c r="D902" s="5" t="n"/>
      <c r="E902" s="5" t="n"/>
      <c r="F902" s="6">
        <f>IF(B902&amp;""="","",IFERROR(INDEX('العقود'!$B$6:$B$205,MATCH(B902&amp;"",'العقود'!$A$6:$A$205,0))&amp;"",""))</f>
        <v/>
      </c>
      <c r="G902" s="6">
        <f>IF(B902&amp;""="","",IF(COUNTIF('العقود'!$A$6:$A$205,B902&amp;"")=0,"مورد غير موجود",""))</f>
        <v/>
      </c>
    </row>
    <row r="903">
      <c r="A903" s="13" t="n"/>
      <c r="B903" s="5" t="n"/>
      <c r="C903" s="17" t="n"/>
      <c r="D903" s="5" t="n"/>
      <c r="E903" s="5" t="n"/>
      <c r="F903" s="6">
        <f>IF(B903&amp;""="","",IFERROR(INDEX('العقود'!$B$6:$B$205,MATCH(B903&amp;"",'العقود'!$A$6:$A$205,0))&amp;"",""))</f>
        <v/>
      </c>
      <c r="G903" s="6">
        <f>IF(B903&amp;""="","",IF(COUNTIF('العقود'!$A$6:$A$205,B903&amp;"")=0,"مورد غير موجود",""))</f>
        <v/>
      </c>
    </row>
    <row r="904">
      <c r="A904" s="13" t="n"/>
      <c r="B904" s="5" t="n"/>
      <c r="C904" s="17" t="n"/>
      <c r="D904" s="5" t="n"/>
      <c r="E904" s="5" t="n"/>
      <c r="F904" s="6">
        <f>IF(B904&amp;""="","",IFERROR(INDEX('العقود'!$B$6:$B$205,MATCH(B904&amp;"",'العقود'!$A$6:$A$205,0))&amp;"",""))</f>
        <v/>
      </c>
      <c r="G904" s="6">
        <f>IF(B904&amp;""="","",IF(COUNTIF('العقود'!$A$6:$A$205,B904&amp;"")=0,"مورد غير موجود",""))</f>
        <v/>
      </c>
    </row>
    <row r="905">
      <c r="A905" s="13" t="n"/>
      <c r="B905" s="5" t="n"/>
      <c r="C905" s="17" t="n"/>
      <c r="D905" s="5" t="n"/>
      <c r="E905" s="5" t="n"/>
      <c r="F905" s="6">
        <f>IF(B905&amp;""="","",IFERROR(INDEX('العقود'!$B$6:$B$205,MATCH(B905&amp;"",'العقود'!$A$6:$A$205,0))&amp;"",""))</f>
        <v/>
      </c>
      <c r="G905" s="6">
        <f>IF(B905&amp;""="","",IF(COUNTIF('العقود'!$A$6:$A$205,B905&amp;"")=0,"مورد غير موجود",""))</f>
        <v/>
      </c>
    </row>
    <row r="906">
      <c r="A906" s="13" t="n"/>
      <c r="B906" s="5" t="n"/>
      <c r="C906" s="17" t="n"/>
      <c r="D906" s="5" t="n"/>
      <c r="E906" s="5" t="n"/>
      <c r="F906" s="6">
        <f>IF(B906&amp;""="","",IFERROR(INDEX('العقود'!$B$6:$B$205,MATCH(B906&amp;"",'العقود'!$A$6:$A$205,0))&amp;"",""))</f>
        <v/>
      </c>
      <c r="G906" s="6">
        <f>IF(B906&amp;""="","",IF(COUNTIF('العقود'!$A$6:$A$205,B906&amp;"")=0,"مورد غير موجود",""))</f>
        <v/>
      </c>
    </row>
    <row r="907">
      <c r="A907" s="13" t="n"/>
      <c r="B907" s="5" t="n"/>
      <c r="C907" s="17" t="n"/>
      <c r="D907" s="5" t="n"/>
      <c r="E907" s="5" t="n"/>
      <c r="F907" s="6">
        <f>IF(B907&amp;""="","",IFERROR(INDEX('العقود'!$B$6:$B$205,MATCH(B907&amp;"",'العقود'!$A$6:$A$205,0))&amp;"",""))</f>
        <v/>
      </c>
      <c r="G907" s="6">
        <f>IF(B907&amp;""="","",IF(COUNTIF('العقود'!$A$6:$A$205,B907&amp;"")=0,"مورد غير موجود",""))</f>
        <v/>
      </c>
    </row>
    <row r="908">
      <c r="A908" s="13" t="n"/>
      <c r="B908" s="5" t="n"/>
      <c r="C908" s="17" t="n"/>
      <c r="D908" s="5" t="n"/>
      <c r="E908" s="5" t="n"/>
      <c r="F908" s="6">
        <f>IF(B908&amp;""="","",IFERROR(INDEX('العقود'!$B$6:$B$205,MATCH(B908&amp;"",'العقود'!$A$6:$A$205,0))&amp;"",""))</f>
        <v/>
      </c>
      <c r="G908" s="6">
        <f>IF(B908&amp;""="","",IF(COUNTIF('العقود'!$A$6:$A$205,B908&amp;"")=0,"مورد غير موجود",""))</f>
        <v/>
      </c>
    </row>
    <row r="909">
      <c r="A909" s="13" t="n"/>
      <c r="B909" s="5" t="n"/>
      <c r="C909" s="17" t="n"/>
      <c r="D909" s="5" t="n"/>
      <c r="E909" s="5" t="n"/>
      <c r="F909" s="6">
        <f>IF(B909&amp;""="","",IFERROR(INDEX('العقود'!$B$6:$B$205,MATCH(B909&amp;"",'العقود'!$A$6:$A$205,0))&amp;"",""))</f>
        <v/>
      </c>
      <c r="G909" s="6">
        <f>IF(B909&amp;""="","",IF(COUNTIF('العقود'!$A$6:$A$205,B909&amp;"")=0,"مورد غير موجود",""))</f>
        <v/>
      </c>
    </row>
    <row r="910">
      <c r="A910" s="13" t="n"/>
      <c r="B910" s="5" t="n"/>
      <c r="C910" s="17" t="n"/>
      <c r="D910" s="5" t="n"/>
      <c r="E910" s="5" t="n"/>
      <c r="F910" s="6">
        <f>IF(B910&amp;""="","",IFERROR(INDEX('العقود'!$B$6:$B$205,MATCH(B910&amp;"",'العقود'!$A$6:$A$205,0))&amp;"",""))</f>
        <v/>
      </c>
      <c r="G910" s="6">
        <f>IF(B910&amp;""="","",IF(COUNTIF('العقود'!$A$6:$A$205,B910&amp;"")=0,"مورد غير موجود",""))</f>
        <v/>
      </c>
    </row>
    <row r="911">
      <c r="A911" s="13" t="n"/>
      <c r="B911" s="5" t="n"/>
      <c r="C911" s="17" t="n"/>
      <c r="D911" s="5" t="n"/>
      <c r="E911" s="5" t="n"/>
      <c r="F911" s="6">
        <f>IF(B911&amp;""="","",IFERROR(INDEX('العقود'!$B$6:$B$205,MATCH(B911&amp;"",'العقود'!$A$6:$A$205,0))&amp;"",""))</f>
        <v/>
      </c>
      <c r="G911" s="6">
        <f>IF(B911&amp;""="","",IF(COUNTIF('العقود'!$A$6:$A$205,B911&amp;"")=0,"مورد غير موجود",""))</f>
        <v/>
      </c>
    </row>
    <row r="912">
      <c r="A912" s="13" t="n"/>
      <c r="B912" s="5" t="n"/>
      <c r="C912" s="17" t="n"/>
      <c r="D912" s="5" t="n"/>
      <c r="E912" s="5" t="n"/>
      <c r="F912" s="6">
        <f>IF(B912&amp;""="","",IFERROR(INDEX('العقود'!$B$6:$B$205,MATCH(B912&amp;"",'العقود'!$A$6:$A$205,0))&amp;"",""))</f>
        <v/>
      </c>
      <c r="G912" s="6">
        <f>IF(B912&amp;""="","",IF(COUNTIF('العقود'!$A$6:$A$205,B912&amp;"")=0,"مورد غير موجود",""))</f>
        <v/>
      </c>
    </row>
    <row r="913">
      <c r="A913" s="13" t="n"/>
      <c r="B913" s="5" t="n"/>
      <c r="C913" s="17" t="n"/>
      <c r="D913" s="5" t="n"/>
      <c r="E913" s="5" t="n"/>
      <c r="F913" s="6">
        <f>IF(B913&amp;""="","",IFERROR(INDEX('العقود'!$B$6:$B$205,MATCH(B913&amp;"",'العقود'!$A$6:$A$205,0))&amp;"",""))</f>
        <v/>
      </c>
      <c r="G913" s="6">
        <f>IF(B913&amp;""="","",IF(COUNTIF('العقود'!$A$6:$A$205,B913&amp;"")=0,"مورد غير موجود",""))</f>
        <v/>
      </c>
    </row>
    <row r="914">
      <c r="A914" s="13" t="n"/>
      <c r="B914" s="5" t="n"/>
      <c r="C914" s="17" t="n"/>
      <c r="D914" s="5" t="n"/>
      <c r="E914" s="5" t="n"/>
      <c r="F914" s="6">
        <f>IF(B914&amp;""="","",IFERROR(INDEX('العقود'!$B$6:$B$205,MATCH(B914&amp;"",'العقود'!$A$6:$A$205,0))&amp;"",""))</f>
        <v/>
      </c>
      <c r="G914" s="6">
        <f>IF(B914&amp;""="","",IF(COUNTIF('العقود'!$A$6:$A$205,B914&amp;"")=0,"مورد غير موجود",""))</f>
        <v/>
      </c>
    </row>
    <row r="915">
      <c r="A915" s="13" t="n"/>
      <c r="B915" s="5" t="n"/>
      <c r="C915" s="17" t="n"/>
      <c r="D915" s="5" t="n"/>
      <c r="E915" s="5" t="n"/>
      <c r="F915" s="6">
        <f>IF(B915&amp;""="","",IFERROR(INDEX('العقود'!$B$6:$B$205,MATCH(B915&amp;"",'العقود'!$A$6:$A$205,0))&amp;"",""))</f>
        <v/>
      </c>
      <c r="G915" s="6">
        <f>IF(B915&amp;""="","",IF(COUNTIF('العقود'!$A$6:$A$205,B915&amp;"")=0,"مورد غير موجود",""))</f>
        <v/>
      </c>
    </row>
    <row r="916">
      <c r="A916" s="13" t="n"/>
      <c r="B916" s="5" t="n"/>
      <c r="C916" s="17" t="n"/>
      <c r="D916" s="5" t="n"/>
      <c r="E916" s="5" t="n"/>
      <c r="F916" s="6">
        <f>IF(B916&amp;""="","",IFERROR(INDEX('العقود'!$B$6:$B$205,MATCH(B916&amp;"",'العقود'!$A$6:$A$205,0))&amp;"",""))</f>
        <v/>
      </c>
      <c r="G916" s="6">
        <f>IF(B916&amp;""="","",IF(COUNTIF('العقود'!$A$6:$A$205,B916&amp;"")=0,"مورد غير موجود",""))</f>
        <v/>
      </c>
    </row>
    <row r="917">
      <c r="A917" s="13" t="n"/>
      <c r="B917" s="5" t="n"/>
      <c r="C917" s="17" t="n"/>
      <c r="D917" s="5" t="n"/>
      <c r="E917" s="5" t="n"/>
      <c r="F917" s="6">
        <f>IF(B917&amp;""="","",IFERROR(INDEX('العقود'!$B$6:$B$205,MATCH(B917&amp;"",'العقود'!$A$6:$A$205,0))&amp;"",""))</f>
        <v/>
      </c>
      <c r="G917" s="6">
        <f>IF(B917&amp;""="","",IF(COUNTIF('العقود'!$A$6:$A$205,B917&amp;"")=0,"مورد غير موجود",""))</f>
        <v/>
      </c>
    </row>
    <row r="918">
      <c r="A918" s="13" t="n"/>
      <c r="B918" s="5" t="n"/>
      <c r="C918" s="17" t="n"/>
      <c r="D918" s="5" t="n"/>
      <c r="E918" s="5" t="n"/>
      <c r="F918" s="6">
        <f>IF(B918&amp;""="","",IFERROR(INDEX('العقود'!$B$6:$B$205,MATCH(B918&amp;"",'العقود'!$A$6:$A$205,0))&amp;"",""))</f>
        <v/>
      </c>
      <c r="G918" s="6">
        <f>IF(B918&amp;""="","",IF(COUNTIF('العقود'!$A$6:$A$205,B918&amp;"")=0,"مورد غير موجود",""))</f>
        <v/>
      </c>
    </row>
    <row r="919">
      <c r="A919" s="13" t="n"/>
      <c r="B919" s="5" t="n"/>
      <c r="C919" s="17" t="n"/>
      <c r="D919" s="5" t="n"/>
      <c r="E919" s="5" t="n"/>
      <c r="F919" s="6">
        <f>IF(B919&amp;""="","",IFERROR(INDEX('العقود'!$B$6:$B$205,MATCH(B919&amp;"",'العقود'!$A$6:$A$205,0))&amp;"",""))</f>
        <v/>
      </c>
      <c r="G919" s="6">
        <f>IF(B919&amp;""="","",IF(COUNTIF('العقود'!$A$6:$A$205,B919&amp;"")=0,"مورد غير موجود",""))</f>
        <v/>
      </c>
    </row>
    <row r="920">
      <c r="A920" s="13" t="n"/>
      <c r="B920" s="5" t="n"/>
      <c r="C920" s="17" t="n"/>
      <c r="D920" s="5" t="n"/>
      <c r="E920" s="5" t="n"/>
      <c r="F920" s="6">
        <f>IF(B920&amp;""="","",IFERROR(INDEX('العقود'!$B$6:$B$205,MATCH(B920&amp;"",'العقود'!$A$6:$A$205,0))&amp;"",""))</f>
        <v/>
      </c>
      <c r="G920" s="6">
        <f>IF(B920&amp;""="","",IF(COUNTIF('العقود'!$A$6:$A$205,B920&amp;"")=0,"مورد غير موجود",""))</f>
        <v/>
      </c>
    </row>
    <row r="921">
      <c r="A921" s="13" t="n"/>
      <c r="B921" s="5" t="n"/>
      <c r="C921" s="17" t="n"/>
      <c r="D921" s="5" t="n"/>
      <c r="E921" s="5" t="n"/>
      <c r="F921" s="6">
        <f>IF(B921&amp;""="","",IFERROR(INDEX('العقود'!$B$6:$B$205,MATCH(B921&amp;"",'العقود'!$A$6:$A$205,0))&amp;"",""))</f>
        <v/>
      </c>
      <c r="G921" s="6">
        <f>IF(B921&amp;""="","",IF(COUNTIF('العقود'!$A$6:$A$205,B921&amp;"")=0,"مورد غير موجود",""))</f>
        <v/>
      </c>
    </row>
    <row r="922">
      <c r="A922" s="13" t="n"/>
      <c r="B922" s="5" t="n"/>
      <c r="C922" s="17" t="n"/>
      <c r="D922" s="5" t="n"/>
      <c r="E922" s="5" t="n"/>
      <c r="F922" s="6">
        <f>IF(B922&amp;""="","",IFERROR(INDEX('العقود'!$B$6:$B$205,MATCH(B922&amp;"",'العقود'!$A$6:$A$205,0))&amp;"",""))</f>
        <v/>
      </c>
      <c r="G922" s="6">
        <f>IF(B922&amp;""="","",IF(COUNTIF('العقود'!$A$6:$A$205,B922&amp;"")=0,"مورد غير موجود",""))</f>
        <v/>
      </c>
    </row>
    <row r="923">
      <c r="A923" s="13" t="n"/>
      <c r="B923" s="5" t="n"/>
      <c r="C923" s="17" t="n"/>
      <c r="D923" s="5" t="n"/>
      <c r="E923" s="5" t="n"/>
      <c r="F923" s="6">
        <f>IF(B923&amp;""="","",IFERROR(INDEX('العقود'!$B$6:$B$205,MATCH(B923&amp;"",'العقود'!$A$6:$A$205,0))&amp;"",""))</f>
        <v/>
      </c>
      <c r="G923" s="6">
        <f>IF(B923&amp;""="","",IF(COUNTIF('العقود'!$A$6:$A$205,B923&amp;"")=0,"مورد غير موجود",""))</f>
        <v/>
      </c>
    </row>
    <row r="924">
      <c r="A924" s="13" t="n"/>
      <c r="B924" s="5" t="n"/>
      <c r="C924" s="17" t="n"/>
      <c r="D924" s="5" t="n"/>
      <c r="E924" s="5" t="n"/>
      <c r="F924" s="6">
        <f>IF(B924&amp;""="","",IFERROR(INDEX('العقود'!$B$6:$B$205,MATCH(B924&amp;"",'العقود'!$A$6:$A$205,0))&amp;"",""))</f>
        <v/>
      </c>
      <c r="G924" s="6">
        <f>IF(B924&amp;""="","",IF(COUNTIF('العقود'!$A$6:$A$205,B924&amp;"")=0,"مورد غير موجود",""))</f>
        <v/>
      </c>
    </row>
    <row r="925">
      <c r="A925" s="13" t="n"/>
      <c r="B925" s="5" t="n"/>
      <c r="C925" s="17" t="n"/>
      <c r="D925" s="5" t="n"/>
      <c r="E925" s="5" t="n"/>
      <c r="F925" s="6">
        <f>IF(B925&amp;""="","",IFERROR(INDEX('العقود'!$B$6:$B$205,MATCH(B925&amp;"",'العقود'!$A$6:$A$205,0))&amp;"",""))</f>
        <v/>
      </c>
      <c r="G925" s="6">
        <f>IF(B925&amp;""="","",IF(COUNTIF('العقود'!$A$6:$A$205,B925&amp;"")=0,"مورد غير موجود",""))</f>
        <v/>
      </c>
    </row>
    <row r="926">
      <c r="A926" s="13" t="n"/>
      <c r="B926" s="5" t="n"/>
      <c r="C926" s="17" t="n"/>
      <c r="D926" s="5" t="n"/>
      <c r="E926" s="5" t="n"/>
      <c r="F926" s="6">
        <f>IF(B926&amp;""="","",IFERROR(INDEX('العقود'!$B$6:$B$205,MATCH(B926&amp;"",'العقود'!$A$6:$A$205,0))&amp;"",""))</f>
        <v/>
      </c>
      <c r="G926" s="6">
        <f>IF(B926&amp;""="","",IF(COUNTIF('العقود'!$A$6:$A$205,B926&amp;"")=0,"مورد غير موجود",""))</f>
        <v/>
      </c>
    </row>
    <row r="927">
      <c r="A927" s="13" t="n"/>
      <c r="B927" s="5" t="n"/>
      <c r="C927" s="17" t="n"/>
      <c r="D927" s="5" t="n"/>
      <c r="E927" s="5" t="n"/>
      <c r="F927" s="6">
        <f>IF(B927&amp;""="","",IFERROR(INDEX('العقود'!$B$6:$B$205,MATCH(B927&amp;"",'العقود'!$A$6:$A$205,0))&amp;"",""))</f>
        <v/>
      </c>
      <c r="G927" s="6">
        <f>IF(B927&amp;""="","",IF(COUNTIF('العقود'!$A$6:$A$205,B927&amp;"")=0,"مورد غير موجود",""))</f>
        <v/>
      </c>
    </row>
    <row r="928">
      <c r="A928" s="13" t="n"/>
      <c r="B928" s="5" t="n"/>
      <c r="C928" s="17" t="n"/>
      <c r="D928" s="5" t="n"/>
      <c r="E928" s="5" t="n"/>
      <c r="F928" s="6">
        <f>IF(B928&amp;""="","",IFERROR(INDEX('العقود'!$B$6:$B$205,MATCH(B928&amp;"",'العقود'!$A$6:$A$205,0))&amp;"",""))</f>
        <v/>
      </c>
      <c r="G928" s="6">
        <f>IF(B928&amp;""="","",IF(COUNTIF('العقود'!$A$6:$A$205,B928&amp;"")=0,"مورد غير موجود",""))</f>
        <v/>
      </c>
    </row>
    <row r="929">
      <c r="A929" s="13" t="n"/>
      <c r="B929" s="5" t="n"/>
      <c r="C929" s="17" t="n"/>
      <c r="D929" s="5" t="n"/>
      <c r="E929" s="5" t="n"/>
      <c r="F929" s="6">
        <f>IF(B929&amp;""="","",IFERROR(INDEX('العقود'!$B$6:$B$205,MATCH(B929&amp;"",'العقود'!$A$6:$A$205,0))&amp;"",""))</f>
        <v/>
      </c>
      <c r="G929" s="6">
        <f>IF(B929&amp;""="","",IF(COUNTIF('العقود'!$A$6:$A$205,B929&amp;"")=0,"مورد غير موجود",""))</f>
        <v/>
      </c>
    </row>
    <row r="930">
      <c r="A930" s="13" t="n"/>
      <c r="B930" s="5" t="n"/>
      <c r="C930" s="17" t="n"/>
      <c r="D930" s="5" t="n"/>
      <c r="E930" s="5" t="n"/>
      <c r="F930" s="6">
        <f>IF(B930&amp;""="","",IFERROR(INDEX('العقود'!$B$6:$B$205,MATCH(B930&amp;"",'العقود'!$A$6:$A$205,0))&amp;"",""))</f>
        <v/>
      </c>
      <c r="G930" s="6">
        <f>IF(B930&amp;""="","",IF(COUNTIF('العقود'!$A$6:$A$205,B930&amp;"")=0,"مورد غير موجود",""))</f>
        <v/>
      </c>
    </row>
    <row r="931">
      <c r="A931" s="13" t="n"/>
      <c r="B931" s="5" t="n"/>
      <c r="C931" s="17" t="n"/>
      <c r="D931" s="5" t="n"/>
      <c r="E931" s="5" t="n"/>
      <c r="F931" s="6">
        <f>IF(B931&amp;""="","",IFERROR(INDEX('العقود'!$B$6:$B$205,MATCH(B931&amp;"",'العقود'!$A$6:$A$205,0))&amp;"",""))</f>
        <v/>
      </c>
      <c r="G931" s="6">
        <f>IF(B931&amp;""="","",IF(COUNTIF('العقود'!$A$6:$A$205,B931&amp;"")=0,"مورد غير موجود",""))</f>
        <v/>
      </c>
    </row>
    <row r="932">
      <c r="A932" s="13" t="n"/>
      <c r="B932" s="5" t="n"/>
      <c r="C932" s="17" t="n"/>
      <c r="D932" s="5" t="n"/>
      <c r="E932" s="5" t="n"/>
      <c r="F932" s="6">
        <f>IF(B932&amp;""="","",IFERROR(INDEX('العقود'!$B$6:$B$205,MATCH(B932&amp;"",'العقود'!$A$6:$A$205,0))&amp;"",""))</f>
        <v/>
      </c>
      <c r="G932" s="6">
        <f>IF(B932&amp;""="","",IF(COUNTIF('العقود'!$A$6:$A$205,B932&amp;"")=0,"مورد غير موجود",""))</f>
        <v/>
      </c>
    </row>
    <row r="933">
      <c r="A933" s="13" t="n"/>
      <c r="B933" s="5" t="n"/>
      <c r="C933" s="17" t="n"/>
      <c r="D933" s="5" t="n"/>
      <c r="E933" s="5" t="n"/>
      <c r="F933" s="6">
        <f>IF(B933&amp;""="","",IFERROR(INDEX('العقود'!$B$6:$B$205,MATCH(B933&amp;"",'العقود'!$A$6:$A$205,0))&amp;"",""))</f>
        <v/>
      </c>
      <c r="G933" s="6">
        <f>IF(B933&amp;""="","",IF(COUNTIF('العقود'!$A$6:$A$205,B933&amp;"")=0,"مورد غير موجود",""))</f>
        <v/>
      </c>
    </row>
    <row r="934">
      <c r="A934" s="13" t="n"/>
      <c r="B934" s="5" t="n"/>
      <c r="C934" s="17" t="n"/>
      <c r="D934" s="5" t="n"/>
      <c r="E934" s="5" t="n"/>
      <c r="F934" s="6">
        <f>IF(B934&amp;""="","",IFERROR(INDEX('العقود'!$B$6:$B$205,MATCH(B934&amp;"",'العقود'!$A$6:$A$205,0))&amp;"",""))</f>
        <v/>
      </c>
      <c r="G934" s="6">
        <f>IF(B934&amp;""="","",IF(COUNTIF('العقود'!$A$6:$A$205,B934&amp;"")=0,"مورد غير موجود",""))</f>
        <v/>
      </c>
    </row>
    <row r="935">
      <c r="A935" s="13" t="n"/>
      <c r="B935" s="5" t="n"/>
      <c r="C935" s="17" t="n"/>
      <c r="D935" s="5" t="n"/>
      <c r="E935" s="5" t="n"/>
      <c r="F935" s="6">
        <f>IF(B935&amp;""="","",IFERROR(INDEX('العقود'!$B$6:$B$205,MATCH(B935&amp;"",'العقود'!$A$6:$A$205,0))&amp;"",""))</f>
        <v/>
      </c>
      <c r="G935" s="6">
        <f>IF(B935&amp;""="","",IF(COUNTIF('العقود'!$A$6:$A$205,B935&amp;"")=0,"مورد غير موجود",""))</f>
        <v/>
      </c>
    </row>
    <row r="936">
      <c r="A936" s="13" t="n"/>
      <c r="B936" s="5" t="n"/>
      <c r="C936" s="17" t="n"/>
      <c r="D936" s="5" t="n"/>
      <c r="E936" s="5" t="n"/>
      <c r="F936" s="6">
        <f>IF(B936&amp;""="","",IFERROR(INDEX('العقود'!$B$6:$B$205,MATCH(B936&amp;"",'العقود'!$A$6:$A$205,0))&amp;"",""))</f>
        <v/>
      </c>
      <c r="G936" s="6">
        <f>IF(B936&amp;""="","",IF(COUNTIF('العقود'!$A$6:$A$205,B936&amp;"")=0,"مورد غير موجود",""))</f>
        <v/>
      </c>
    </row>
    <row r="937">
      <c r="A937" s="13" t="n"/>
      <c r="B937" s="5" t="n"/>
      <c r="C937" s="17" t="n"/>
      <c r="D937" s="5" t="n"/>
      <c r="E937" s="5" t="n"/>
      <c r="F937" s="6">
        <f>IF(B937&amp;""="","",IFERROR(INDEX('العقود'!$B$6:$B$205,MATCH(B937&amp;"",'العقود'!$A$6:$A$205,0))&amp;"",""))</f>
        <v/>
      </c>
      <c r="G937" s="6">
        <f>IF(B937&amp;""="","",IF(COUNTIF('العقود'!$A$6:$A$205,B937&amp;"")=0,"مورد غير موجود",""))</f>
        <v/>
      </c>
    </row>
    <row r="938">
      <c r="A938" s="13" t="n"/>
      <c r="B938" s="5" t="n"/>
      <c r="C938" s="17" t="n"/>
      <c r="D938" s="5" t="n"/>
      <c r="E938" s="5" t="n"/>
      <c r="F938" s="6">
        <f>IF(B938&amp;""="","",IFERROR(INDEX('العقود'!$B$6:$B$205,MATCH(B938&amp;"",'العقود'!$A$6:$A$205,0))&amp;"",""))</f>
        <v/>
      </c>
      <c r="G938" s="6">
        <f>IF(B938&amp;""="","",IF(COUNTIF('العقود'!$A$6:$A$205,B938&amp;"")=0,"مورد غير موجود",""))</f>
        <v/>
      </c>
    </row>
    <row r="939">
      <c r="A939" s="13" t="n"/>
      <c r="B939" s="5" t="n"/>
      <c r="C939" s="17" t="n"/>
      <c r="D939" s="5" t="n"/>
      <c r="E939" s="5" t="n"/>
      <c r="F939" s="6">
        <f>IF(B939&amp;""="","",IFERROR(INDEX('العقود'!$B$6:$B$205,MATCH(B939&amp;"",'العقود'!$A$6:$A$205,0))&amp;"",""))</f>
        <v/>
      </c>
      <c r="G939" s="6">
        <f>IF(B939&amp;""="","",IF(COUNTIF('العقود'!$A$6:$A$205,B939&amp;"")=0,"مورد غير موجود",""))</f>
        <v/>
      </c>
    </row>
    <row r="940">
      <c r="A940" s="13" t="n"/>
      <c r="B940" s="5" t="n"/>
      <c r="C940" s="17" t="n"/>
      <c r="D940" s="5" t="n"/>
      <c r="E940" s="5" t="n"/>
      <c r="F940" s="6">
        <f>IF(B940&amp;""="","",IFERROR(INDEX('العقود'!$B$6:$B$205,MATCH(B940&amp;"",'العقود'!$A$6:$A$205,0))&amp;"",""))</f>
        <v/>
      </c>
      <c r="G940" s="6">
        <f>IF(B940&amp;""="","",IF(COUNTIF('العقود'!$A$6:$A$205,B940&amp;"")=0,"مورد غير موجود",""))</f>
        <v/>
      </c>
    </row>
    <row r="941">
      <c r="A941" s="13" t="n"/>
      <c r="B941" s="5" t="n"/>
      <c r="C941" s="17" t="n"/>
      <c r="D941" s="5" t="n"/>
      <c r="E941" s="5" t="n"/>
      <c r="F941" s="6">
        <f>IF(B941&amp;""="","",IFERROR(INDEX('العقود'!$B$6:$B$205,MATCH(B941&amp;"",'العقود'!$A$6:$A$205,0))&amp;"",""))</f>
        <v/>
      </c>
      <c r="G941" s="6">
        <f>IF(B941&amp;""="","",IF(COUNTIF('العقود'!$A$6:$A$205,B941&amp;"")=0,"مورد غير موجود",""))</f>
        <v/>
      </c>
    </row>
    <row r="942">
      <c r="A942" s="13" t="n"/>
      <c r="B942" s="5" t="n"/>
      <c r="C942" s="17" t="n"/>
      <c r="D942" s="5" t="n"/>
      <c r="E942" s="5" t="n"/>
      <c r="F942" s="6">
        <f>IF(B942&amp;""="","",IFERROR(INDEX('العقود'!$B$6:$B$205,MATCH(B942&amp;"",'العقود'!$A$6:$A$205,0))&amp;"",""))</f>
        <v/>
      </c>
      <c r="G942" s="6">
        <f>IF(B942&amp;""="","",IF(COUNTIF('العقود'!$A$6:$A$205,B942&amp;"")=0,"مورد غير موجود",""))</f>
        <v/>
      </c>
    </row>
    <row r="943">
      <c r="A943" s="13" t="n"/>
      <c r="B943" s="5" t="n"/>
      <c r="C943" s="17" t="n"/>
      <c r="D943" s="5" t="n"/>
      <c r="E943" s="5" t="n"/>
      <c r="F943" s="6">
        <f>IF(B943&amp;""="","",IFERROR(INDEX('العقود'!$B$6:$B$205,MATCH(B943&amp;"",'العقود'!$A$6:$A$205,0))&amp;"",""))</f>
        <v/>
      </c>
      <c r="G943" s="6">
        <f>IF(B943&amp;""="","",IF(COUNTIF('العقود'!$A$6:$A$205,B943&amp;"")=0,"مورد غير موجود",""))</f>
        <v/>
      </c>
    </row>
    <row r="944">
      <c r="A944" s="13" t="n"/>
      <c r="B944" s="5" t="n"/>
      <c r="C944" s="17" t="n"/>
      <c r="D944" s="5" t="n"/>
      <c r="E944" s="5" t="n"/>
      <c r="F944" s="6">
        <f>IF(B944&amp;""="","",IFERROR(INDEX('العقود'!$B$6:$B$205,MATCH(B944&amp;"",'العقود'!$A$6:$A$205,0))&amp;"",""))</f>
        <v/>
      </c>
      <c r="G944" s="6">
        <f>IF(B944&amp;""="","",IF(COUNTIF('العقود'!$A$6:$A$205,B944&amp;"")=0,"مورد غير موجود",""))</f>
        <v/>
      </c>
    </row>
    <row r="945">
      <c r="A945" s="13" t="n"/>
      <c r="B945" s="5" t="n"/>
      <c r="C945" s="17" t="n"/>
      <c r="D945" s="5" t="n"/>
      <c r="E945" s="5" t="n"/>
      <c r="F945" s="6">
        <f>IF(B945&amp;""="","",IFERROR(INDEX('العقود'!$B$6:$B$205,MATCH(B945&amp;"",'العقود'!$A$6:$A$205,0))&amp;"",""))</f>
        <v/>
      </c>
      <c r="G945" s="6">
        <f>IF(B945&amp;""="","",IF(COUNTIF('العقود'!$A$6:$A$205,B945&amp;"")=0,"مورد غير موجود",""))</f>
        <v/>
      </c>
    </row>
    <row r="946">
      <c r="A946" s="13" t="n"/>
      <c r="B946" s="5" t="n"/>
      <c r="C946" s="17" t="n"/>
      <c r="D946" s="5" t="n"/>
      <c r="E946" s="5" t="n"/>
      <c r="F946" s="6">
        <f>IF(B946&amp;""="","",IFERROR(INDEX('العقود'!$B$6:$B$205,MATCH(B946&amp;"",'العقود'!$A$6:$A$205,0))&amp;"",""))</f>
        <v/>
      </c>
      <c r="G946" s="6">
        <f>IF(B946&amp;""="","",IF(COUNTIF('العقود'!$A$6:$A$205,B946&amp;"")=0,"مورد غير موجود",""))</f>
        <v/>
      </c>
    </row>
    <row r="947">
      <c r="A947" s="13" t="n"/>
      <c r="B947" s="5" t="n"/>
      <c r="C947" s="17" t="n"/>
      <c r="D947" s="5" t="n"/>
      <c r="E947" s="5" t="n"/>
      <c r="F947" s="6">
        <f>IF(B947&amp;""="","",IFERROR(INDEX('العقود'!$B$6:$B$205,MATCH(B947&amp;"",'العقود'!$A$6:$A$205,0))&amp;"",""))</f>
        <v/>
      </c>
      <c r="G947" s="6">
        <f>IF(B947&amp;""="","",IF(COUNTIF('العقود'!$A$6:$A$205,B947&amp;"")=0,"مورد غير موجود",""))</f>
        <v/>
      </c>
    </row>
    <row r="948">
      <c r="A948" s="13" t="n"/>
      <c r="B948" s="5" t="n"/>
      <c r="C948" s="17" t="n"/>
      <c r="D948" s="5" t="n"/>
      <c r="E948" s="5" t="n"/>
      <c r="F948" s="6">
        <f>IF(B948&amp;""="","",IFERROR(INDEX('العقود'!$B$6:$B$205,MATCH(B948&amp;"",'العقود'!$A$6:$A$205,0))&amp;"",""))</f>
        <v/>
      </c>
      <c r="G948" s="6">
        <f>IF(B948&amp;""="","",IF(COUNTIF('العقود'!$A$6:$A$205,B948&amp;"")=0,"مورد غير موجود",""))</f>
        <v/>
      </c>
    </row>
    <row r="949">
      <c r="A949" s="13" t="n"/>
      <c r="B949" s="5" t="n"/>
      <c r="C949" s="17" t="n"/>
      <c r="D949" s="5" t="n"/>
      <c r="E949" s="5" t="n"/>
      <c r="F949" s="6">
        <f>IF(B949&amp;""="","",IFERROR(INDEX('العقود'!$B$6:$B$205,MATCH(B949&amp;"",'العقود'!$A$6:$A$205,0))&amp;"",""))</f>
        <v/>
      </c>
      <c r="G949" s="6">
        <f>IF(B949&amp;""="","",IF(COUNTIF('العقود'!$A$6:$A$205,B949&amp;"")=0,"مورد غير موجود",""))</f>
        <v/>
      </c>
    </row>
    <row r="950">
      <c r="A950" s="13" t="n"/>
      <c r="B950" s="5" t="n"/>
      <c r="C950" s="17" t="n"/>
      <c r="D950" s="5" t="n"/>
      <c r="E950" s="5" t="n"/>
      <c r="F950" s="6">
        <f>IF(B950&amp;""="","",IFERROR(INDEX('العقود'!$B$6:$B$205,MATCH(B950&amp;"",'العقود'!$A$6:$A$205,0))&amp;"",""))</f>
        <v/>
      </c>
      <c r="G950" s="6">
        <f>IF(B950&amp;""="","",IF(COUNTIF('العقود'!$A$6:$A$205,B950&amp;"")=0,"مورد غير موجود",""))</f>
        <v/>
      </c>
    </row>
    <row r="951">
      <c r="A951" s="13" t="n"/>
      <c r="B951" s="5" t="n"/>
      <c r="C951" s="17" t="n"/>
      <c r="D951" s="5" t="n"/>
      <c r="E951" s="5" t="n"/>
      <c r="F951" s="6">
        <f>IF(B951&amp;""="","",IFERROR(INDEX('العقود'!$B$6:$B$205,MATCH(B951&amp;"",'العقود'!$A$6:$A$205,0))&amp;"",""))</f>
        <v/>
      </c>
      <c r="G951" s="6">
        <f>IF(B951&amp;""="","",IF(COUNTIF('العقود'!$A$6:$A$205,B951&amp;"")=0,"مورد غير موجود",""))</f>
        <v/>
      </c>
    </row>
    <row r="952">
      <c r="A952" s="13" t="n"/>
      <c r="B952" s="5" t="n"/>
      <c r="C952" s="17" t="n"/>
      <c r="D952" s="5" t="n"/>
      <c r="E952" s="5" t="n"/>
      <c r="F952" s="6">
        <f>IF(B952&amp;""="","",IFERROR(INDEX('العقود'!$B$6:$B$205,MATCH(B952&amp;"",'العقود'!$A$6:$A$205,0))&amp;"",""))</f>
        <v/>
      </c>
      <c r="G952" s="6">
        <f>IF(B952&amp;""="","",IF(COUNTIF('العقود'!$A$6:$A$205,B952&amp;"")=0,"مورد غير موجود",""))</f>
        <v/>
      </c>
    </row>
    <row r="953">
      <c r="A953" s="13" t="n"/>
      <c r="B953" s="5" t="n"/>
      <c r="C953" s="17" t="n"/>
      <c r="D953" s="5" t="n"/>
      <c r="E953" s="5" t="n"/>
      <c r="F953" s="6">
        <f>IF(B953&amp;""="","",IFERROR(INDEX('العقود'!$B$6:$B$205,MATCH(B953&amp;"",'العقود'!$A$6:$A$205,0))&amp;"",""))</f>
        <v/>
      </c>
      <c r="G953" s="6">
        <f>IF(B953&amp;""="","",IF(COUNTIF('العقود'!$A$6:$A$205,B953&amp;"")=0,"مورد غير موجود",""))</f>
        <v/>
      </c>
    </row>
    <row r="954">
      <c r="A954" s="13" t="n"/>
      <c r="B954" s="5" t="n"/>
      <c r="C954" s="17" t="n"/>
      <c r="D954" s="5" t="n"/>
      <c r="E954" s="5" t="n"/>
      <c r="F954" s="6">
        <f>IF(B954&amp;""="","",IFERROR(INDEX('العقود'!$B$6:$B$205,MATCH(B954&amp;"",'العقود'!$A$6:$A$205,0))&amp;"",""))</f>
        <v/>
      </c>
      <c r="G954" s="6">
        <f>IF(B954&amp;""="","",IF(COUNTIF('العقود'!$A$6:$A$205,B954&amp;"")=0,"مورد غير موجود",""))</f>
        <v/>
      </c>
    </row>
    <row r="955">
      <c r="A955" s="13" t="n"/>
      <c r="B955" s="5" t="n"/>
      <c r="C955" s="17" t="n"/>
      <c r="D955" s="5" t="n"/>
      <c r="E955" s="5" t="n"/>
      <c r="F955" s="6">
        <f>IF(B955&amp;""="","",IFERROR(INDEX('العقود'!$B$6:$B$205,MATCH(B955&amp;"",'العقود'!$A$6:$A$205,0))&amp;"",""))</f>
        <v/>
      </c>
      <c r="G955" s="6">
        <f>IF(B955&amp;""="","",IF(COUNTIF('العقود'!$A$6:$A$205,B955&amp;"")=0,"مورد غير موجود",""))</f>
        <v/>
      </c>
    </row>
    <row r="956">
      <c r="A956" s="13" t="n"/>
      <c r="B956" s="5" t="n"/>
      <c r="C956" s="17" t="n"/>
      <c r="D956" s="5" t="n"/>
      <c r="E956" s="5" t="n"/>
      <c r="F956" s="6">
        <f>IF(B956&amp;""="","",IFERROR(INDEX('العقود'!$B$6:$B$205,MATCH(B956&amp;"",'العقود'!$A$6:$A$205,0))&amp;"",""))</f>
        <v/>
      </c>
      <c r="G956" s="6">
        <f>IF(B956&amp;""="","",IF(COUNTIF('العقود'!$A$6:$A$205,B956&amp;"")=0,"مورد غير موجود",""))</f>
        <v/>
      </c>
    </row>
    <row r="957">
      <c r="A957" s="13" t="n"/>
      <c r="B957" s="5" t="n"/>
      <c r="C957" s="17" t="n"/>
      <c r="D957" s="5" t="n"/>
      <c r="E957" s="5" t="n"/>
      <c r="F957" s="6">
        <f>IF(B957&amp;""="","",IFERROR(INDEX('العقود'!$B$6:$B$205,MATCH(B957&amp;"",'العقود'!$A$6:$A$205,0))&amp;"",""))</f>
        <v/>
      </c>
      <c r="G957" s="6">
        <f>IF(B957&amp;""="","",IF(COUNTIF('العقود'!$A$6:$A$205,B957&amp;"")=0,"مورد غير موجود",""))</f>
        <v/>
      </c>
    </row>
    <row r="958">
      <c r="A958" s="13" t="n"/>
      <c r="B958" s="5" t="n"/>
      <c r="C958" s="17" t="n"/>
      <c r="D958" s="5" t="n"/>
      <c r="E958" s="5" t="n"/>
      <c r="F958" s="6">
        <f>IF(B958&amp;""="","",IFERROR(INDEX('العقود'!$B$6:$B$205,MATCH(B958&amp;"",'العقود'!$A$6:$A$205,0))&amp;"",""))</f>
        <v/>
      </c>
      <c r="G958" s="6">
        <f>IF(B958&amp;""="","",IF(COUNTIF('العقود'!$A$6:$A$205,B958&amp;"")=0,"مورد غير موجود",""))</f>
        <v/>
      </c>
    </row>
    <row r="959">
      <c r="A959" s="13" t="n"/>
      <c r="B959" s="5" t="n"/>
      <c r="C959" s="17" t="n"/>
      <c r="D959" s="5" t="n"/>
      <c r="E959" s="5" t="n"/>
      <c r="F959" s="6">
        <f>IF(B959&amp;""="","",IFERROR(INDEX('العقود'!$B$6:$B$205,MATCH(B959&amp;"",'العقود'!$A$6:$A$205,0))&amp;"",""))</f>
        <v/>
      </c>
      <c r="G959" s="6">
        <f>IF(B959&amp;""="","",IF(COUNTIF('العقود'!$A$6:$A$205,B959&amp;"")=0,"مورد غير موجود",""))</f>
        <v/>
      </c>
    </row>
    <row r="960">
      <c r="A960" s="13" t="n"/>
      <c r="B960" s="5" t="n"/>
      <c r="C960" s="17" t="n"/>
      <c r="D960" s="5" t="n"/>
      <c r="E960" s="5" t="n"/>
      <c r="F960" s="6">
        <f>IF(B960&amp;""="","",IFERROR(INDEX('العقود'!$B$6:$B$205,MATCH(B960&amp;"",'العقود'!$A$6:$A$205,0))&amp;"",""))</f>
        <v/>
      </c>
      <c r="G960" s="6">
        <f>IF(B960&amp;""="","",IF(COUNTIF('العقود'!$A$6:$A$205,B960&amp;"")=0,"مورد غير موجود",""))</f>
        <v/>
      </c>
    </row>
    <row r="961">
      <c r="A961" s="13" t="n"/>
      <c r="B961" s="5" t="n"/>
      <c r="C961" s="17" t="n"/>
      <c r="D961" s="5" t="n"/>
      <c r="E961" s="5" t="n"/>
      <c r="F961" s="6">
        <f>IF(B961&amp;""="","",IFERROR(INDEX('العقود'!$B$6:$B$205,MATCH(B961&amp;"",'العقود'!$A$6:$A$205,0))&amp;"",""))</f>
        <v/>
      </c>
      <c r="G961" s="6">
        <f>IF(B961&amp;""="","",IF(COUNTIF('العقود'!$A$6:$A$205,B961&amp;"")=0,"مورد غير موجود",""))</f>
        <v/>
      </c>
    </row>
    <row r="962">
      <c r="A962" s="13" t="n"/>
      <c r="B962" s="5" t="n"/>
      <c r="C962" s="17" t="n"/>
      <c r="D962" s="5" t="n"/>
      <c r="E962" s="5" t="n"/>
      <c r="F962" s="6">
        <f>IF(B962&amp;""="","",IFERROR(INDEX('العقود'!$B$6:$B$205,MATCH(B962&amp;"",'العقود'!$A$6:$A$205,0))&amp;"",""))</f>
        <v/>
      </c>
      <c r="G962" s="6">
        <f>IF(B962&amp;""="","",IF(COUNTIF('العقود'!$A$6:$A$205,B962&amp;"")=0,"مورد غير موجود",""))</f>
        <v/>
      </c>
    </row>
    <row r="963">
      <c r="A963" s="13" t="n"/>
      <c r="B963" s="5" t="n"/>
      <c r="C963" s="17" t="n"/>
      <c r="D963" s="5" t="n"/>
      <c r="E963" s="5" t="n"/>
      <c r="F963" s="6">
        <f>IF(B963&amp;""="","",IFERROR(INDEX('العقود'!$B$6:$B$205,MATCH(B963&amp;"",'العقود'!$A$6:$A$205,0))&amp;"",""))</f>
        <v/>
      </c>
      <c r="G963" s="6">
        <f>IF(B963&amp;""="","",IF(COUNTIF('العقود'!$A$6:$A$205,B963&amp;"")=0,"مورد غير موجود",""))</f>
        <v/>
      </c>
    </row>
    <row r="964">
      <c r="A964" s="13" t="n"/>
      <c r="B964" s="5" t="n"/>
      <c r="C964" s="17" t="n"/>
      <c r="D964" s="5" t="n"/>
      <c r="E964" s="5" t="n"/>
      <c r="F964" s="6">
        <f>IF(B964&amp;""="","",IFERROR(INDEX('العقود'!$B$6:$B$205,MATCH(B964&amp;"",'العقود'!$A$6:$A$205,0))&amp;"",""))</f>
        <v/>
      </c>
      <c r="G964" s="6">
        <f>IF(B964&amp;""="","",IF(COUNTIF('العقود'!$A$6:$A$205,B964&amp;"")=0,"مورد غير موجود",""))</f>
        <v/>
      </c>
    </row>
    <row r="965">
      <c r="A965" s="13" t="n"/>
      <c r="B965" s="5" t="n"/>
      <c r="C965" s="17" t="n"/>
      <c r="D965" s="5" t="n"/>
      <c r="E965" s="5" t="n"/>
      <c r="F965" s="6">
        <f>IF(B965&amp;""="","",IFERROR(INDEX('العقود'!$B$6:$B$205,MATCH(B965&amp;"",'العقود'!$A$6:$A$205,0))&amp;"",""))</f>
        <v/>
      </c>
      <c r="G965" s="6">
        <f>IF(B965&amp;""="","",IF(COUNTIF('العقود'!$A$6:$A$205,B965&amp;"")=0,"مورد غير موجود",""))</f>
        <v/>
      </c>
    </row>
    <row r="966">
      <c r="A966" s="13" t="n"/>
      <c r="B966" s="5" t="n"/>
      <c r="C966" s="17" t="n"/>
      <c r="D966" s="5" t="n"/>
      <c r="E966" s="5" t="n"/>
      <c r="F966" s="6">
        <f>IF(B966&amp;""="","",IFERROR(INDEX('العقود'!$B$6:$B$205,MATCH(B966&amp;"",'العقود'!$A$6:$A$205,0))&amp;"",""))</f>
        <v/>
      </c>
      <c r="G966" s="6">
        <f>IF(B966&amp;""="","",IF(COUNTIF('العقود'!$A$6:$A$205,B966&amp;"")=0,"مورد غير موجود",""))</f>
        <v/>
      </c>
    </row>
    <row r="967">
      <c r="A967" s="13" t="n"/>
      <c r="B967" s="5" t="n"/>
      <c r="C967" s="17" t="n"/>
      <c r="D967" s="5" t="n"/>
      <c r="E967" s="5" t="n"/>
      <c r="F967" s="6">
        <f>IF(B967&amp;""="","",IFERROR(INDEX('العقود'!$B$6:$B$205,MATCH(B967&amp;"",'العقود'!$A$6:$A$205,0))&amp;"",""))</f>
        <v/>
      </c>
      <c r="G967" s="6">
        <f>IF(B967&amp;""="","",IF(COUNTIF('العقود'!$A$6:$A$205,B967&amp;"")=0,"مورد غير موجود",""))</f>
        <v/>
      </c>
    </row>
    <row r="968">
      <c r="A968" s="13" t="n"/>
      <c r="B968" s="5" t="n"/>
      <c r="C968" s="17" t="n"/>
      <c r="D968" s="5" t="n"/>
      <c r="E968" s="5" t="n"/>
      <c r="F968" s="6">
        <f>IF(B968&amp;""="","",IFERROR(INDEX('العقود'!$B$6:$B$205,MATCH(B968&amp;"",'العقود'!$A$6:$A$205,0))&amp;"",""))</f>
        <v/>
      </c>
      <c r="G968" s="6">
        <f>IF(B968&amp;""="","",IF(COUNTIF('العقود'!$A$6:$A$205,B968&amp;"")=0,"مورد غير موجود",""))</f>
        <v/>
      </c>
    </row>
    <row r="969">
      <c r="A969" s="13" t="n"/>
      <c r="B969" s="5" t="n"/>
      <c r="C969" s="17" t="n"/>
      <c r="D969" s="5" t="n"/>
      <c r="E969" s="5" t="n"/>
      <c r="F969" s="6">
        <f>IF(B969&amp;""="","",IFERROR(INDEX('العقود'!$B$6:$B$205,MATCH(B969&amp;"",'العقود'!$A$6:$A$205,0))&amp;"",""))</f>
        <v/>
      </c>
      <c r="G969" s="6">
        <f>IF(B969&amp;""="","",IF(COUNTIF('العقود'!$A$6:$A$205,B969&amp;"")=0,"مورد غير موجود",""))</f>
        <v/>
      </c>
    </row>
    <row r="970">
      <c r="A970" s="13" t="n"/>
      <c r="B970" s="5" t="n"/>
      <c r="C970" s="17" t="n"/>
      <c r="D970" s="5" t="n"/>
      <c r="E970" s="5" t="n"/>
      <c r="F970" s="6">
        <f>IF(B970&amp;""="","",IFERROR(INDEX('العقود'!$B$6:$B$205,MATCH(B970&amp;"",'العقود'!$A$6:$A$205,0))&amp;"",""))</f>
        <v/>
      </c>
      <c r="G970" s="6">
        <f>IF(B970&amp;""="","",IF(COUNTIF('العقود'!$A$6:$A$205,B970&amp;"")=0,"مورد غير موجود",""))</f>
        <v/>
      </c>
    </row>
    <row r="971">
      <c r="A971" s="13" t="n"/>
      <c r="B971" s="5" t="n"/>
      <c r="C971" s="17" t="n"/>
      <c r="D971" s="5" t="n"/>
      <c r="E971" s="5" t="n"/>
      <c r="F971" s="6">
        <f>IF(B971&amp;""="","",IFERROR(INDEX('العقود'!$B$6:$B$205,MATCH(B971&amp;"",'العقود'!$A$6:$A$205,0))&amp;"",""))</f>
        <v/>
      </c>
      <c r="G971" s="6">
        <f>IF(B971&amp;""="","",IF(COUNTIF('العقود'!$A$6:$A$205,B971&amp;"")=0,"مورد غير موجود",""))</f>
        <v/>
      </c>
    </row>
    <row r="972">
      <c r="A972" s="13" t="n"/>
      <c r="B972" s="5" t="n"/>
      <c r="C972" s="17" t="n"/>
      <c r="D972" s="5" t="n"/>
      <c r="E972" s="5" t="n"/>
      <c r="F972" s="6">
        <f>IF(B972&amp;""="","",IFERROR(INDEX('العقود'!$B$6:$B$205,MATCH(B972&amp;"",'العقود'!$A$6:$A$205,0))&amp;"",""))</f>
        <v/>
      </c>
      <c r="G972" s="6">
        <f>IF(B972&amp;""="","",IF(COUNTIF('العقود'!$A$6:$A$205,B972&amp;"")=0,"مورد غير موجود",""))</f>
        <v/>
      </c>
    </row>
    <row r="973">
      <c r="A973" s="13" t="n"/>
      <c r="B973" s="5" t="n"/>
      <c r="C973" s="17" t="n"/>
      <c r="D973" s="5" t="n"/>
      <c r="E973" s="5" t="n"/>
      <c r="F973" s="6">
        <f>IF(B973&amp;""="","",IFERROR(INDEX('العقود'!$B$6:$B$205,MATCH(B973&amp;"",'العقود'!$A$6:$A$205,0))&amp;"",""))</f>
        <v/>
      </c>
      <c r="G973" s="6">
        <f>IF(B973&amp;""="","",IF(COUNTIF('العقود'!$A$6:$A$205,B973&amp;"")=0,"مورد غير موجود",""))</f>
        <v/>
      </c>
    </row>
    <row r="974">
      <c r="A974" s="13" t="n"/>
      <c r="B974" s="5" t="n"/>
      <c r="C974" s="17" t="n"/>
      <c r="D974" s="5" t="n"/>
      <c r="E974" s="5" t="n"/>
      <c r="F974" s="6">
        <f>IF(B974&amp;""="","",IFERROR(INDEX('العقود'!$B$6:$B$205,MATCH(B974&amp;"",'العقود'!$A$6:$A$205,0))&amp;"",""))</f>
        <v/>
      </c>
      <c r="G974" s="6">
        <f>IF(B974&amp;""="","",IF(COUNTIF('العقود'!$A$6:$A$205,B974&amp;"")=0,"مورد غير موجود",""))</f>
        <v/>
      </c>
    </row>
    <row r="975">
      <c r="A975" s="13" t="n"/>
      <c r="B975" s="5" t="n"/>
      <c r="C975" s="17" t="n"/>
      <c r="D975" s="5" t="n"/>
      <c r="E975" s="5" t="n"/>
      <c r="F975" s="6">
        <f>IF(B975&amp;""="","",IFERROR(INDEX('العقود'!$B$6:$B$205,MATCH(B975&amp;"",'العقود'!$A$6:$A$205,0))&amp;"",""))</f>
        <v/>
      </c>
      <c r="G975" s="6">
        <f>IF(B975&amp;""="","",IF(COUNTIF('العقود'!$A$6:$A$205,B975&amp;"")=0,"مورد غير موجود",""))</f>
        <v/>
      </c>
    </row>
    <row r="976">
      <c r="A976" s="13" t="n"/>
      <c r="B976" s="5" t="n"/>
      <c r="C976" s="17" t="n"/>
      <c r="D976" s="5" t="n"/>
      <c r="E976" s="5" t="n"/>
      <c r="F976" s="6">
        <f>IF(B976&amp;""="","",IFERROR(INDEX('العقود'!$B$6:$B$205,MATCH(B976&amp;"",'العقود'!$A$6:$A$205,0))&amp;"",""))</f>
        <v/>
      </c>
      <c r="G976" s="6">
        <f>IF(B976&amp;""="","",IF(COUNTIF('العقود'!$A$6:$A$205,B976&amp;"")=0,"مورد غير موجود",""))</f>
        <v/>
      </c>
    </row>
    <row r="977">
      <c r="A977" s="13" t="n"/>
      <c r="B977" s="5" t="n"/>
      <c r="C977" s="17" t="n"/>
      <c r="D977" s="5" t="n"/>
      <c r="E977" s="5" t="n"/>
      <c r="F977" s="6">
        <f>IF(B977&amp;""="","",IFERROR(INDEX('العقود'!$B$6:$B$205,MATCH(B977&amp;"",'العقود'!$A$6:$A$205,0))&amp;"",""))</f>
        <v/>
      </c>
      <c r="G977" s="6">
        <f>IF(B977&amp;""="","",IF(COUNTIF('العقود'!$A$6:$A$205,B977&amp;"")=0,"مورد غير موجود",""))</f>
        <v/>
      </c>
    </row>
    <row r="978">
      <c r="A978" s="13" t="n"/>
      <c r="B978" s="5" t="n"/>
      <c r="C978" s="17" t="n"/>
      <c r="D978" s="5" t="n"/>
      <c r="E978" s="5" t="n"/>
      <c r="F978" s="6">
        <f>IF(B978&amp;""="","",IFERROR(INDEX('العقود'!$B$6:$B$205,MATCH(B978&amp;"",'العقود'!$A$6:$A$205,0))&amp;"",""))</f>
        <v/>
      </c>
      <c r="G978" s="6">
        <f>IF(B978&amp;""="","",IF(COUNTIF('العقود'!$A$6:$A$205,B978&amp;"")=0,"مورد غير موجود",""))</f>
        <v/>
      </c>
    </row>
    <row r="979">
      <c r="A979" s="13" t="n"/>
      <c r="B979" s="5" t="n"/>
      <c r="C979" s="17" t="n"/>
      <c r="D979" s="5" t="n"/>
      <c r="E979" s="5" t="n"/>
      <c r="F979" s="6">
        <f>IF(B979&amp;""="","",IFERROR(INDEX('العقود'!$B$6:$B$205,MATCH(B979&amp;"",'العقود'!$A$6:$A$205,0))&amp;"",""))</f>
        <v/>
      </c>
      <c r="G979" s="6">
        <f>IF(B979&amp;""="","",IF(COUNTIF('العقود'!$A$6:$A$205,B979&amp;"")=0,"مورد غير موجود",""))</f>
        <v/>
      </c>
    </row>
    <row r="980">
      <c r="A980" s="13" t="n"/>
      <c r="B980" s="5" t="n"/>
      <c r="C980" s="17" t="n"/>
      <c r="D980" s="5" t="n"/>
      <c r="E980" s="5" t="n"/>
      <c r="F980" s="6">
        <f>IF(B980&amp;""="","",IFERROR(INDEX('العقود'!$B$6:$B$205,MATCH(B980&amp;"",'العقود'!$A$6:$A$205,0))&amp;"",""))</f>
        <v/>
      </c>
      <c r="G980" s="6">
        <f>IF(B980&amp;""="","",IF(COUNTIF('العقود'!$A$6:$A$205,B980&amp;"")=0,"مورد غير موجود",""))</f>
        <v/>
      </c>
    </row>
    <row r="981">
      <c r="A981" s="13" t="n"/>
      <c r="B981" s="5" t="n"/>
      <c r="C981" s="17" t="n"/>
      <c r="D981" s="5" t="n"/>
      <c r="E981" s="5" t="n"/>
      <c r="F981" s="6">
        <f>IF(B981&amp;""="","",IFERROR(INDEX('العقود'!$B$6:$B$205,MATCH(B981&amp;"",'العقود'!$A$6:$A$205,0))&amp;"",""))</f>
        <v/>
      </c>
      <c r="G981" s="6">
        <f>IF(B981&amp;""="","",IF(COUNTIF('العقود'!$A$6:$A$205,B981&amp;"")=0,"مورد غير موجود",""))</f>
        <v/>
      </c>
    </row>
    <row r="982">
      <c r="A982" s="13" t="n"/>
      <c r="B982" s="5" t="n"/>
      <c r="C982" s="17" t="n"/>
      <c r="D982" s="5" t="n"/>
      <c r="E982" s="5" t="n"/>
      <c r="F982" s="6">
        <f>IF(B982&amp;""="","",IFERROR(INDEX('العقود'!$B$6:$B$205,MATCH(B982&amp;"",'العقود'!$A$6:$A$205,0))&amp;"",""))</f>
        <v/>
      </c>
      <c r="G982" s="6">
        <f>IF(B982&amp;""="","",IF(COUNTIF('العقود'!$A$6:$A$205,B982&amp;"")=0,"مورد غير موجود",""))</f>
        <v/>
      </c>
    </row>
    <row r="983">
      <c r="A983" s="13" t="n"/>
      <c r="B983" s="5" t="n"/>
      <c r="C983" s="17" t="n"/>
      <c r="D983" s="5" t="n"/>
      <c r="E983" s="5" t="n"/>
      <c r="F983" s="6">
        <f>IF(B983&amp;""="","",IFERROR(INDEX('العقود'!$B$6:$B$205,MATCH(B983&amp;"",'العقود'!$A$6:$A$205,0))&amp;"",""))</f>
        <v/>
      </c>
      <c r="G983" s="6">
        <f>IF(B983&amp;""="","",IF(COUNTIF('العقود'!$A$6:$A$205,B983&amp;"")=0,"مورد غير موجود",""))</f>
        <v/>
      </c>
    </row>
    <row r="984">
      <c r="A984" s="13" t="n"/>
      <c r="B984" s="5" t="n"/>
      <c r="C984" s="17" t="n"/>
      <c r="D984" s="5" t="n"/>
      <c r="E984" s="5" t="n"/>
      <c r="F984" s="6">
        <f>IF(B984&amp;""="","",IFERROR(INDEX('العقود'!$B$6:$B$205,MATCH(B984&amp;"",'العقود'!$A$6:$A$205,0))&amp;"",""))</f>
        <v/>
      </c>
      <c r="G984" s="6">
        <f>IF(B984&amp;""="","",IF(COUNTIF('العقود'!$A$6:$A$205,B984&amp;"")=0,"مورد غير موجود",""))</f>
        <v/>
      </c>
    </row>
    <row r="985">
      <c r="A985" s="13" t="n"/>
      <c r="B985" s="5" t="n"/>
      <c r="C985" s="17" t="n"/>
      <c r="D985" s="5" t="n"/>
      <c r="E985" s="5" t="n"/>
      <c r="F985" s="6">
        <f>IF(B985&amp;""="","",IFERROR(INDEX('العقود'!$B$6:$B$205,MATCH(B985&amp;"",'العقود'!$A$6:$A$205,0))&amp;"",""))</f>
        <v/>
      </c>
      <c r="G985" s="6">
        <f>IF(B985&amp;""="","",IF(COUNTIF('العقود'!$A$6:$A$205,B985&amp;"")=0,"مورد غير موجود",""))</f>
        <v/>
      </c>
    </row>
    <row r="986">
      <c r="A986" s="13" t="n"/>
      <c r="B986" s="5" t="n"/>
      <c r="C986" s="17" t="n"/>
      <c r="D986" s="5" t="n"/>
      <c r="E986" s="5" t="n"/>
      <c r="F986" s="6">
        <f>IF(B986&amp;""="","",IFERROR(INDEX('العقود'!$B$6:$B$205,MATCH(B986&amp;"",'العقود'!$A$6:$A$205,0))&amp;"",""))</f>
        <v/>
      </c>
      <c r="G986" s="6">
        <f>IF(B986&amp;""="","",IF(COUNTIF('العقود'!$A$6:$A$205,B986&amp;"")=0,"مورد غير موجود",""))</f>
        <v/>
      </c>
    </row>
    <row r="987">
      <c r="A987" s="13" t="n"/>
      <c r="B987" s="5" t="n"/>
      <c r="C987" s="17" t="n"/>
      <c r="D987" s="5" t="n"/>
      <c r="E987" s="5" t="n"/>
      <c r="F987" s="6">
        <f>IF(B987&amp;""="","",IFERROR(INDEX('العقود'!$B$6:$B$205,MATCH(B987&amp;"",'العقود'!$A$6:$A$205,0))&amp;"",""))</f>
        <v/>
      </c>
      <c r="G987" s="6">
        <f>IF(B987&amp;""="","",IF(COUNTIF('العقود'!$A$6:$A$205,B987&amp;"")=0,"مورد غير موجود",""))</f>
        <v/>
      </c>
    </row>
    <row r="988">
      <c r="A988" s="13" t="n"/>
      <c r="B988" s="5" t="n"/>
      <c r="C988" s="17" t="n"/>
      <c r="D988" s="5" t="n"/>
      <c r="E988" s="5" t="n"/>
      <c r="F988" s="6">
        <f>IF(B988&amp;""="","",IFERROR(INDEX('العقود'!$B$6:$B$205,MATCH(B988&amp;"",'العقود'!$A$6:$A$205,0))&amp;"",""))</f>
        <v/>
      </c>
      <c r="G988" s="6">
        <f>IF(B988&amp;""="","",IF(COUNTIF('العقود'!$A$6:$A$205,B988&amp;"")=0,"مورد غير موجود",""))</f>
        <v/>
      </c>
    </row>
    <row r="989">
      <c r="A989" s="13" t="n"/>
      <c r="B989" s="5" t="n"/>
      <c r="C989" s="17" t="n"/>
      <c r="D989" s="5" t="n"/>
      <c r="E989" s="5" t="n"/>
      <c r="F989" s="6">
        <f>IF(B989&amp;""="","",IFERROR(INDEX('العقود'!$B$6:$B$205,MATCH(B989&amp;"",'العقود'!$A$6:$A$205,0))&amp;"",""))</f>
        <v/>
      </c>
      <c r="G989" s="6">
        <f>IF(B989&amp;""="","",IF(COUNTIF('العقود'!$A$6:$A$205,B989&amp;"")=0,"مورد غير موجود",""))</f>
        <v/>
      </c>
    </row>
    <row r="990">
      <c r="A990" s="13" t="n"/>
      <c r="B990" s="5" t="n"/>
      <c r="C990" s="17" t="n"/>
      <c r="D990" s="5" t="n"/>
      <c r="E990" s="5" t="n"/>
      <c r="F990" s="6">
        <f>IF(B990&amp;""="","",IFERROR(INDEX('العقود'!$B$6:$B$205,MATCH(B990&amp;"",'العقود'!$A$6:$A$205,0))&amp;"",""))</f>
        <v/>
      </c>
      <c r="G990" s="6">
        <f>IF(B990&amp;""="","",IF(COUNTIF('العقود'!$A$6:$A$205,B990&amp;"")=0,"مورد غير موجود",""))</f>
        <v/>
      </c>
    </row>
    <row r="991">
      <c r="A991" s="13" t="n"/>
      <c r="B991" s="5" t="n"/>
      <c r="C991" s="17" t="n"/>
      <c r="D991" s="5" t="n"/>
      <c r="E991" s="5" t="n"/>
      <c r="F991" s="6">
        <f>IF(B991&amp;""="","",IFERROR(INDEX('العقود'!$B$6:$B$205,MATCH(B991&amp;"",'العقود'!$A$6:$A$205,0))&amp;"",""))</f>
        <v/>
      </c>
      <c r="G991" s="6">
        <f>IF(B991&amp;""="","",IF(COUNTIF('العقود'!$A$6:$A$205,B991&amp;"")=0,"مورد غير موجود",""))</f>
        <v/>
      </c>
    </row>
    <row r="992">
      <c r="A992" s="13" t="n"/>
      <c r="B992" s="5" t="n"/>
      <c r="C992" s="17" t="n"/>
      <c r="D992" s="5" t="n"/>
      <c r="E992" s="5" t="n"/>
      <c r="F992" s="6">
        <f>IF(B992&amp;""="","",IFERROR(INDEX('العقود'!$B$6:$B$205,MATCH(B992&amp;"",'العقود'!$A$6:$A$205,0))&amp;"",""))</f>
        <v/>
      </c>
      <c r="G992" s="6">
        <f>IF(B992&amp;""="","",IF(COUNTIF('العقود'!$A$6:$A$205,B992&amp;"")=0,"مورد غير موجود",""))</f>
        <v/>
      </c>
    </row>
    <row r="993">
      <c r="A993" s="13" t="n"/>
      <c r="B993" s="5" t="n"/>
      <c r="C993" s="17" t="n"/>
      <c r="D993" s="5" t="n"/>
      <c r="E993" s="5" t="n"/>
      <c r="F993" s="6">
        <f>IF(B993&amp;""="","",IFERROR(INDEX('العقود'!$B$6:$B$205,MATCH(B993&amp;"",'العقود'!$A$6:$A$205,0))&amp;"",""))</f>
        <v/>
      </c>
      <c r="G993" s="6">
        <f>IF(B993&amp;""="","",IF(COUNTIF('العقود'!$A$6:$A$205,B993&amp;"")=0,"مورد غير موجود",""))</f>
        <v/>
      </c>
    </row>
    <row r="994">
      <c r="A994" s="13" t="n"/>
      <c r="B994" s="5" t="n"/>
      <c r="C994" s="17" t="n"/>
      <c r="D994" s="5" t="n"/>
      <c r="E994" s="5" t="n"/>
      <c r="F994" s="6">
        <f>IF(B994&amp;""="","",IFERROR(INDEX('العقود'!$B$6:$B$205,MATCH(B994&amp;"",'العقود'!$A$6:$A$205,0))&amp;"",""))</f>
        <v/>
      </c>
      <c r="G994" s="6">
        <f>IF(B994&amp;""="","",IF(COUNTIF('العقود'!$A$6:$A$205,B994&amp;"")=0,"مورد غير موجود",""))</f>
        <v/>
      </c>
    </row>
    <row r="995">
      <c r="A995" s="13" t="n"/>
      <c r="B995" s="5" t="n"/>
      <c r="C995" s="17" t="n"/>
      <c r="D995" s="5" t="n"/>
      <c r="E995" s="5" t="n"/>
      <c r="F995" s="6">
        <f>IF(B995&amp;""="","",IFERROR(INDEX('العقود'!$B$6:$B$205,MATCH(B995&amp;"",'العقود'!$A$6:$A$205,0))&amp;"",""))</f>
        <v/>
      </c>
      <c r="G995" s="6">
        <f>IF(B995&amp;""="","",IF(COUNTIF('العقود'!$A$6:$A$205,B995&amp;"")=0,"مورد غير موجود",""))</f>
        <v/>
      </c>
    </row>
    <row r="996">
      <c r="A996" s="13" t="n"/>
      <c r="B996" s="5" t="n"/>
      <c r="C996" s="17" t="n"/>
      <c r="D996" s="5" t="n"/>
      <c r="E996" s="5" t="n"/>
      <c r="F996" s="6">
        <f>IF(B996&amp;""="","",IFERROR(INDEX('العقود'!$B$6:$B$205,MATCH(B996&amp;"",'العقود'!$A$6:$A$205,0))&amp;"",""))</f>
        <v/>
      </c>
      <c r="G996" s="6">
        <f>IF(B996&amp;""="","",IF(COUNTIF('العقود'!$A$6:$A$205,B996&amp;"")=0,"مورد غير موجود",""))</f>
        <v/>
      </c>
    </row>
    <row r="997">
      <c r="A997" s="13" t="n"/>
      <c r="B997" s="5" t="n"/>
      <c r="C997" s="17" t="n"/>
      <c r="D997" s="5" t="n"/>
      <c r="E997" s="5" t="n"/>
      <c r="F997" s="6">
        <f>IF(B997&amp;""="","",IFERROR(INDEX('العقود'!$B$6:$B$205,MATCH(B997&amp;"",'العقود'!$A$6:$A$205,0))&amp;"",""))</f>
        <v/>
      </c>
      <c r="G997" s="6">
        <f>IF(B997&amp;""="","",IF(COUNTIF('العقود'!$A$6:$A$205,B997&amp;"")=0,"مورد غير موجود",""))</f>
        <v/>
      </c>
    </row>
    <row r="998">
      <c r="A998" s="13" t="n"/>
      <c r="B998" s="5" t="n"/>
      <c r="C998" s="17" t="n"/>
      <c r="D998" s="5" t="n"/>
      <c r="E998" s="5" t="n"/>
      <c r="F998" s="6">
        <f>IF(B998&amp;""="","",IFERROR(INDEX('العقود'!$B$6:$B$205,MATCH(B998&amp;"",'العقود'!$A$6:$A$205,0))&amp;"",""))</f>
        <v/>
      </c>
      <c r="G998" s="6">
        <f>IF(B998&amp;""="","",IF(COUNTIF('العقود'!$A$6:$A$205,B998&amp;"")=0,"مورد غير موجود",""))</f>
        <v/>
      </c>
    </row>
    <row r="999">
      <c r="A999" s="13" t="n"/>
      <c r="B999" s="5" t="n"/>
      <c r="C999" s="17" t="n"/>
      <c r="D999" s="5" t="n"/>
      <c r="E999" s="5" t="n"/>
      <c r="F999" s="6">
        <f>IF(B999&amp;""="","",IFERROR(INDEX('العقود'!$B$6:$B$205,MATCH(B999&amp;"",'العقود'!$A$6:$A$205,0))&amp;"",""))</f>
        <v/>
      </c>
      <c r="G999" s="6">
        <f>IF(B999&amp;""="","",IF(COUNTIF('العقود'!$A$6:$A$205,B999&amp;"")=0,"مورد غير موجود",""))</f>
        <v/>
      </c>
    </row>
    <row r="1000">
      <c r="A1000" s="13" t="n"/>
      <c r="B1000" s="5" t="n"/>
      <c r="C1000" s="17" t="n"/>
      <c r="D1000" s="5" t="n"/>
      <c r="E1000" s="5" t="n"/>
      <c r="F1000" s="6">
        <f>IF(B1000&amp;""="","",IFERROR(INDEX('العقود'!$B$6:$B$205,MATCH(B1000&amp;"",'العقود'!$A$6:$A$205,0))&amp;"",""))</f>
        <v/>
      </c>
      <c r="G1000" s="6">
        <f>IF(B1000&amp;""="","",IF(COUNTIF('العقود'!$A$6:$A$205,B1000&amp;"")=0,"مورد غير موجود",""))</f>
        <v/>
      </c>
    </row>
    <row r="1001">
      <c r="A1001" s="13" t="n"/>
      <c r="B1001" s="5" t="n"/>
      <c r="C1001" s="17" t="n"/>
      <c r="D1001" s="5" t="n"/>
      <c r="E1001" s="5" t="n"/>
      <c r="F1001" s="6">
        <f>IF(B1001&amp;""="","",IFERROR(INDEX('العقود'!$B$6:$B$205,MATCH(B1001&amp;"",'العقود'!$A$6:$A$205,0))&amp;"",""))</f>
        <v/>
      </c>
      <c r="G1001" s="6">
        <f>IF(B1001&amp;""="","",IF(COUNTIF('العقود'!$A$6:$A$205,B1001&amp;"")=0,"مورد غير موجود",""))</f>
        <v/>
      </c>
    </row>
    <row r="1002">
      <c r="A1002" s="13" t="n"/>
      <c r="B1002" s="5" t="n"/>
      <c r="C1002" s="17" t="n"/>
      <c r="D1002" s="5" t="n"/>
      <c r="E1002" s="5" t="n"/>
      <c r="F1002" s="6">
        <f>IF(B1002&amp;""="","",IFERROR(INDEX('العقود'!$B$6:$B$205,MATCH(B1002&amp;"",'العقود'!$A$6:$A$205,0))&amp;"",""))</f>
        <v/>
      </c>
      <c r="G1002" s="6">
        <f>IF(B1002&amp;""="","",IF(COUNTIF('العقود'!$A$6:$A$205,B1002&amp;"")=0,"مورد غير موجود",""))</f>
        <v/>
      </c>
    </row>
    <row r="1003">
      <c r="A1003" s="13" t="n"/>
      <c r="B1003" s="5" t="n"/>
      <c r="C1003" s="17" t="n"/>
      <c r="D1003" s="5" t="n"/>
      <c r="E1003" s="5" t="n"/>
      <c r="F1003" s="6">
        <f>IF(B1003&amp;""="","",IFERROR(INDEX('العقود'!$B$6:$B$205,MATCH(B1003&amp;"",'العقود'!$A$6:$A$205,0))&amp;"",""))</f>
        <v/>
      </c>
      <c r="G1003" s="6">
        <f>IF(B1003&amp;""="","",IF(COUNTIF('العقود'!$A$6:$A$205,B1003&amp;"")=0,"مورد غير موجود",""))</f>
        <v/>
      </c>
    </row>
    <row r="1004">
      <c r="A1004" s="13" t="n"/>
      <c r="B1004" s="5" t="n"/>
      <c r="C1004" s="17" t="n"/>
      <c r="D1004" s="5" t="n"/>
      <c r="E1004" s="5" t="n"/>
      <c r="F1004" s="6">
        <f>IF(B1004&amp;""="","",IFERROR(INDEX('العقود'!$B$6:$B$205,MATCH(B1004&amp;"",'العقود'!$A$6:$A$205,0))&amp;"",""))</f>
        <v/>
      </c>
      <c r="G1004" s="6">
        <f>IF(B1004&amp;""="","",IF(COUNTIF('العقود'!$A$6:$A$205,B1004&amp;"")=0,"مورد غير موجود",""))</f>
        <v/>
      </c>
    </row>
    <row r="1005">
      <c r="A1005" s="13" t="n"/>
      <c r="B1005" s="5" t="n"/>
      <c r="C1005" s="17" t="n"/>
      <c r="D1005" s="5" t="n"/>
      <c r="E1005" s="5" t="n"/>
      <c r="F1005" s="6">
        <f>IF(B1005&amp;""="","",IFERROR(INDEX('العقود'!$B$6:$B$205,MATCH(B1005&amp;"",'العقود'!$A$6:$A$205,0))&amp;"",""))</f>
        <v/>
      </c>
      <c r="G1005" s="6">
        <f>IF(B1005&amp;""="","",IF(COUNTIF('العقود'!$A$6:$A$205,B1005&amp;"")=0,"مورد غير موجود",""))</f>
        <v/>
      </c>
    </row>
  </sheetData>
  <autoFilter ref="A5:G1005"/>
  <mergeCells count="2">
    <mergeCell ref="A2:G2"/>
    <mergeCell ref="A1:G1"/>
  </mergeCells>
  <conditionalFormatting sqref="G6:G1005">
    <cfRule type="expression" priority="1" dxfId="0">
      <formula>G6&lt;&gt;""</formula>
    </cfRule>
  </conditionalFormatting>
  <dataValidations count="2">
    <dataValidation sqref="B6:B1005" showDropDown="0" showInputMessage="0" showErrorMessage="0" allowBlank="1" type="list">
      <formula1>='العقود'!$A$6:$A$205</formula1>
    </dataValidation>
    <dataValidation sqref="D6:D1005" showDropDown="0" showInputMessage="0" showErrorMessage="0" allowBlank="1" type="list">
      <formula1>"نقدًا,تحويل بنكي,شيك"</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J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26" customWidth="1" min="2" max="2"/>
    <col width="15" customWidth="1" min="3" max="3"/>
    <col width="15" customWidth="1" min="4" max="4"/>
    <col width="14" customWidth="1" min="5" max="5"/>
    <col width="13" customWidth="1" min="6" max="6"/>
    <col width="11" customWidth="1" min="7" max="7"/>
    <col width="14" customWidth="1" min="8" max="8"/>
    <col width="15" customWidth="1" min="9" max="9"/>
    <col width="38" customWidth="1" min="10" max="10"/>
  </cols>
  <sheetData>
    <row r="1" ht="26" customHeight="1">
      <c r="A1" s="10" t="inlineStr">
        <is>
          <t>شيت عقود الخدمات والموردين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عقود تحتاج تجديدًا أو تفاوضًا</t>
        </is>
      </c>
      <c r="B4" s="20">
        <f>COUNTIF('العقود'!$O$6:$O$205,"&gt;0")</f>
        <v/>
      </c>
    </row>
    <row r="6" ht="32" customHeight="1">
      <c r="A6" s="15" t="inlineStr">
        <is>
          <t>م</t>
        </is>
      </c>
      <c r="B6" s="15" t="inlineStr">
        <is>
          <t>المورد</t>
        </is>
      </c>
      <c r="C6" s="15" t="inlineStr">
        <is>
          <t>الخدمة</t>
        </is>
      </c>
      <c r="D6" s="15" t="inlineStr">
        <is>
          <t>الجوال</t>
        </is>
      </c>
      <c r="E6" s="15" t="inlineStr">
        <is>
          <t>القيمة الشهرية</t>
        </is>
      </c>
      <c r="F6" s="15" t="inlineStr">
        <is>
          <t>نهاية العقد</t>
        </is>
      </c>
      <c r="G6" s="15" t="inlineStr">
        <is>
          <t>الأيام المتبقية</t>
        </is>
      </c>
      <c r="H6" s="15" t="inlineStr">
        <is>
          <t>الحالة</t>
        </is>
      </c>
      <c r="I6" s="15" t="inlineStr">
        <is>
          <t>المتبقي له</t>
        </is>
      </c>
      <c r="J6" s="15" t="inlineStr">
        <is>
          <t>شروط التجديد / ملاحظات</t>
        </is>
      </c>
    </row>
    <row r="7">
      <c r="A7" s="6">
        <f>IF(1&lt;=$B$4,1,"")</f>
        <v/>
      </c>
      <c r="B7" s="6">
        <f>IF($A7="","",INDEX('العقود'!$A$6:$A$205,MATCH($A7,'العقود'!$O$6:$O$205,0))&amp;"")</f>
        <v/>
      </c>
      <c r="C7" s="6">
        <f>IF($A7="","",INDEX('العقود'!$B$6:$B$205,MATCH($A7,'العقود'!$O$6:$O$205,0))&amp;"")</f>
        <v/>
      </c>
      <c r="D7" s="6">
        <f>IF($A7="","",INDEX('العقود'!$C$6:$C$205,MATCH($A7,'العقود'!$O$6:$O$205,0))&amp;"")</f>
        <v/>
      </c>
      <c r="E7" s="19">
        <f>IF($A7="","",INDEX('العقود'!$D$6:$D$205,MATCH($A7,'العقود'!$O$6:$O$205,0)))</f>
        <v/>
      </c>
      <c r="F7" s="21">
        <f>IF($A7="","",INDEX('العقود'!$F$6:$F$205,MATCH($A7,'العقود'!$O$6:$O$205,0)))</f>
        <v/>
      </c>
      <c r="G7" s="18">
        <f>IF($A7="","",INDEX('العقود'!$L$6:$L$205,MATCH($A7,'العقود'!$O$6:$O$205,0)))</f>
        <v/>
      </c>
      <c r="H7" s="6">
        <f>IF($A7="","",INDEX('العقود'!$M$6:$M$205,MATCH($A7,'العقود'!$O$6:$O$205,0))&amp;"")</f>
        <v/>
      </c>
      <c r="I7" s="19">
        <f>IF($A7="","",INDEX('العقود'!$K$6:$K$205,MATCH($A7,'العقود'!$O$6:$O$205,0)))</f>
        <v/>
      </c>
      <c r="J7" s="6">
        <f>IF($A7="","",INDEX('العقود'!$G$6:$G$205,MATCH($A7,'العقود'!$O$6:$O$205,0))&amp;"")</f>
        <v/>
      </c>
    </row>
    <row r="8">
      <c r="A8" s="6">
        <f>IF(2&lt;=$B$4,2,"")</f>
        <v/>
      </c>
      <c r="B8" s="6">
        <f>IF($A8="","",INDEX('العقود'!$A$6:$A$205,MATCH($A8,'العقود'!$O$6:$O$205,0))&amp;"")</f>
        <v/>
      </c>
      <c r="C8" s="6">
        <f>IF($A8="","",INDEX('العقود'!$B$6:$B$205,MATCH($A8,'العقود'!$O$6:$O$205,0))&amp;"")</f>
        <v/>
      </c>
      <c r="D8" s="6">
        <f>IF($A8="","",INDEX('العقود'!$C$6:$C$205,MATCH($A8,'العقود'!$O$6:$O$205,0))&amp;"")</f>
        <v/>
      </c>
      <c r="E8" s="19">
        <f>IF($A8="","",INDEX('العقود'!$D$6:$D$205,MATCH($A8,'العقود'!$O$6:$O$205,0)))</f>
        <v/>
      </c>
      <c r="F8" s="21">
        <f>IF($A8="","",INDEX('العقود'!$F$6:$F$205,MATCH($A8,'العقود'!$O$6:$O$205,0)))</f>
        <v/>
      </c>
      <c r="G8" s="18">
        <f>IF($A8="","",INDEX('العقود'!$L$6:$L$205,MATCH($A8,'العقود'!$O$6:$O$205,0)))</f>
        <v/>
      </c>
      <c r="H8" s="6">
        <f>IF($A8="","",INDEX('العقود'!$M$6:$M$205,MATCH($A8,'العقود'!$O$6:$O$205,0))&amp;"")</f>
        <v/>
      </c>
      <c r="I8" s="19">
        <f>IF($A8="","",INDEX('العقود'!$K$6:$K$205,MATCH($A8,'العقود'!$O$6:$O$205,0)))</f>
        <v/>
      </c>
      <c r="J8" s="6">
        <f>IF($A8="","",INDEX('العقود'!$G$6:$G$205,MATCH($A8,'العقود'!$O$6:$O$205,0))&amp;"")</f>
        <v/>
      </c>
    </row>
    <row r="9">
      <c r="A9" s="6">
        <f>IF(3&lt;=$B$4,3,"")</f>
        <v/>
      </c>
      <c r="B9" s="6">
        <f>IF($A9="","",INDEX('العقود'!$A$6:$A$205,MATCH($A9,'العقود'!$O$6:$O$205,0))&amp;"")</f>
        <v/>
      </c>
      <c r="C9" s="6">
        <f>IF($A9="","",INDEX('العقود'!$B$6:$B$205,MATCH($A9,'العقود'!$O$6:$O$205,0))&amp;"")</f>
        <v/>
      </c>
      <c r="D9" s="6">
        <f>IF($A9="","",INDEX('العقود'!$C$6:$C$205,MATCH($A9,'العقود'!$O$6:$O$205,0))&amp;"")</f>
        <v/>
      </c>
      <c r="E9" s="19">
        <f>IF($A9="","",INDEX('العقود'!$D$6:$D$205,MATCH($A9,'العقود'!$O$6:$O$205,0)))</f>
        <v/>
      </c>
      <c r="F9" s="21">
        <f>IF($A9="","",INDEX('العقود'!$F$6:$F$205,MATCH($A9,'العقود'!$O$6:$O$205,0)))</f>
        <v/>
      </c>
      <c r="G9" s="18">
        <f>IF($A9="","",INDEX('العقود'!$L$6:$L$205,MATCH($A9,'العقود'!$O$6:$O$205,0)))</f>
        <v/>
      </c>
      <c r="H9" s="6">
        <f>IF($A9="","",INDEX('العقود'!$M$6:$M$205,MATCH($A9,'العقود'!$O$6:$O$205,0))&amp;"")</f>
        <v/>
      </c>
      <c r="I9" s="19">
        <f>IF($A9="","",INDEX('العقود'!$K$6:$K$205,MATCH($A9,'العقود'!$O$6:$O$205,0)))</f>
        <v/>
      </c>
      <c r="J9" s="6">
        <f>IF($A9="","",INDEX('العقود'!$G$6:$G$205,MATCH($A9,'العقود'!$O$6:$O$205,0))&amp;"")</f>
        <v/>
      </c>
    </row>
    <row r="10">
      <c r="A10" s="6">
        <f>IF(4&lt;=$B$4,4,"")</f>
        <v/>
      </c>
      <c r="B10" s="6">
        <f>IF($A10="","",INDEX('العقود'!$A$6:$A$205,MATCH($A10,'العقود'!$O$6:$O$205,0))&amp;"")</f>
        <v/>
      </c>
      <c r="C10" s="6">
        <f>IF($A10="","",INDEX('العقود'!$B$6:$B$205,MATCH($A10,'العقود'!$O$6:$O$205,0))&amp;"")</f>
        <v/>
      </c>
      <c r="D10" s="6">
        <f>IF($A10="","",INDEX('العقود'!$C$6:$C$205,MATCH($A10,'العقود'!$O$6:$O$205,0))&amp;"")</f>
        <v/>
      </c>
      <c r="E10" s="19">
        <f>IF($A10="","",INDEX('العقود'!$D$6:$D$205,MATCH($A10,'العقود'!$O$6:$O$205,0)))</f>
        <v/>
      </c>
      <c r="F10" s="21">
        <f>IF($A10="","",INDEX('العقود'!$F$6:$F$205,MATCH($A10,'العقود'!$O$6:$O$205,0)))</f>
        <v/>
      </c>
      <c r="G10" s="18">
        <f>IF($A10="","",INDEX('العقود'!$L$6:$L$205,MATCH($A10,'العقود'!$O$6:$O$205,0)))</f>
        <v/>
      </c>
      <c r="H10" s="6">
        <f>IF($A10="","",INDEX('العقود'!$M$6:$M$205,MATCH($A10,'العقود'!$O$6:$O$205,0))&amp;"")</f>
        <v/>
      </c>
      <c r="I10" s="19">
        <f>IF($A10="","",INDEX('العقود'!$K$6:$K$205,MATCH($A10,'العقود'!$O$6:$O$205,0)))</f>
        <v/>
      </c>
      <c r="J10" s="6">
        <f>IF($A10="","",INDEX('العقود'!$G$6:$G$205,MATCH($A10,'العقود'!$O$6:$O$205,0))&amp;"")</f>
        <v/>
      </c>
    </row>
    <row r="11">
      <c r="A11" s="6">
        <f>IF(5&lt;=$B$4,5,"")</f>
        <v/>
      </c>
      <c r="B11" s="6">
        <f>IF($A11="","",INDEX('العقود'!$A$6:$A$205,MATCH($A11,'العقود'!$O$6:$O$205,0))&amp;"")</f>
        <v/>
      </c>
      <c r="C11" s="6">
        <f>IF($A11="","",INDEX('العقود'!$B$6:$B$205,MATCH($A11,'العقود'!$O$6:$O$205,0))&amp;"")</f>
        <v/>
      </c>
      <c r="D11" s="6">
        <f>IF($A11="","",INDEX('العقود'!$C$6:$C$205,MATCH($A11,'العقود'!$O$6:$O$205,0))&amp;"")</f>
        <v/>
      </c>
      <c r="E11" s="19">
        <f>IF($A11="","",INDEX('العقود'!$D$6:$D$205,MATCH($A11,'العقود'!$O$6:$O$205,0)))</f>
        <v/>
      </c>
      <c r="F11" s="21">
        <f>IF($A11="","",INDEX('العقود'!$F$6:$F$205,MATCH($A11,'العقود'!$O$6:$O$205,0)))</f>
        <v/>
      </c>
      <c r="G11" s="18">
        <f>IF($A11="","",INDEX('العقود'!$L$6:$L$205,MATCH($A11,'العقود'!$O$6:$O$205,0)))</f>
        <v/>
      </c>
      <c r="H11" s="6">
        <f>IF($A11="","",INDEX('العقود'!$M$6:$M$205,MATCH($A11,'العقود'!$O$6:$O$205,0))&amp;"")</f>
        <v/>
      </c>
      <c r="I11" s="19">
        <f>IF($A11="","",INDEX('العقود'!$K$6:$K$205,MATCH($A11,'العقود'!$O$6:$O$205,0)))</f>
        <v/>
      </c>
      <c r="J11" s="6">
        <f>IF($A11="","",INDEX('العقود'!$G$6:$G$205,MATCH($A11,'العقود'!$O$6:$O$205,0))&amp;"")</f>
        <v/>
      </c>
    </row>
    <row r="12">
      <c r="A12" s="6">
        <f>IF(6&lt;=$B$4,6,"")</f>
        <v/>
      </c>
      <c r="B12" s="6">
        <f>IF($A12="","",INDEX('العقود'!$A$6:$A$205,MATCH($A12,'العقود'!$O$6:$O$205,0))&amp;"")</f>
        <v/>
      </c>
      <c r="C12" s="6">
        <f>IF($A12="","",INDEX('العقود'!$B$6:$B$205,MATCH($A12,'العقود'!$O$6:$O$205,0))&amp;"")</f>
        <v/>
      </c>
      <c r="D12" s="6">
        <f>IF($A12="","",INDEX('العقود'!$C$6:$C$205,MATCH($A12,'العقود'!$O$6:$O$205,0))&amp;"")</f>
        <v/>
      </c>
      <c r="E12" s="19">
        <f>IF($A12="","",INDEX('العقود'!$D$6:$D$205,MATCH($A12,'العقود'!$O$6:$O$205,0)))</f>
        <v/>
      </c>
      <c r="F12" s="21">
        <f>IF($A12="","",INDEX('العقود'!$F$6:$F$205,MATCH($A12,'العقود'!$O$6:$O$205,0)))</f>
        <v/>
      </c>
      <c r="G12" s="18">
        <f>IF($A12="","",INDEX('العقود'!$L$6:$L$205,MATCH($A12,'العقود'!$O$6:$O$205,0)))</f>
        <v/>
      </c>
      <c r="H12" s="6">
        <f>IF($A12="","",INDEX('العقود'!$M$6:$M$205,MATCH($A12,'العقود'!$O$6:$O$205,0))&amp;"")</f>
        <v/>
      </c>
      <c r="I12" s="19">
        <f>IF($A12="","",INDEX('العقود'!$K$6:$K$205,MATCH($A12,'العقود'!$O$6:$O$205,0)))</f>
        <v/>
      </c>
      <c r="J12" s="6">
        <f>IF($A12="","",INDEX('العقود'!$G$6:$G$205,MATCH($A12,'العقود'!$O$6:$O$205,0))&amp;"")</f>
        <v/>
      </c>
    </row>
    <row r="13">
      <c r="A13" s="6">
        <f>IF(7&lt;=$B$4,7,"")</f>
        <v/>
      </c>
      <c r="B13" s="6">
        <f>IF($A13="","",INDEX('العقود'!$A$6:$A$205,MATCH($A13,'العقود'!$O$6:$O$205,0))&amp;"")</f>
        <v/>
      </c>
      <c r="C13" s="6">
        <f>IF($A13="","",INDEX('العقود'!$B$6:$B$205,MATCH($A13,'العقود'!$O$6:$O$205,0))&amp;"")</f>
        <v/>
      </c>
      <c r="D13" s="6">
        <f>IF($A13="","",INDEX('العقود'!$C$6:$C$205,MATCH($A13,'العقود'!$O$6:$O$205,0))&amp;"")</f>
        <v/>
      </c>
      <c r="E13" s="19">
        <f>IF($A13="","",INDEX('العقود'!$D$6:$D$205,MATCH($A13,'العقود'!$O$6:$O$205,0)))</f>
        <v/>
      </c>
      <c r="F13" s="21">
        <f>IF($A13="","",INDEX('العقود'!$F$6:$F$205,MATCH($A13,'العقود'!$O$6:$O$205,0)))</f>
        <v/>
      </c>
      <c r="G13" s="18">
        <f>IF($A13="","",INDEX('العقود'!$L$6:$L$205,MATCH($A13,'العقود'!$O$6:$O$205,0)))</f>
        <v/>
      </c>
      <c r="H13" s="6">
        <f>IF($A13="","",INDEX('العقود'!$M$6:$M$205,MATCH($A13,'العقود'!$O$6:$O$205,0))&amp;"")</f>
        <v/>
      </c>
      <c r="I13" s="19">
        <f>IF($A13="","",INDEX('العقود'!$K$6:$K$205,MATCH($A13,'العقود'!$O$6:$O$205,0)))</f>
        <v/>
      </c>
      <c r="J13" s="6">
        <f>IF($A13="","",INDEX('العقود'!$G$6:$G$205,MATCH($A13,'العقود'!$O$6:$O$205,0))&amp;"")</f>
        <v/>
      </c>
    </row>
    <row r="14">
      <c r="A14" s="6">
        <f>IF(8&lt;=$B$4,8,"")</f>
        <v/>
      </c>
      <c r="B14" s="6">
        <f>IF($A14="","",INDEX('العقود'!$A$6:$A$205,MATCH($A14,'العقود'!$O$6:$O$205,0))&amp;"")</f>
        <v/>
      </c>
      <c r="C14" s="6">
        <f>IF($A14="","",INDEX('العقود'!$B$6:$B$205,MATCH($A14,'العقود'!$O$6:$O$205,0))&amp;"")</f>
        <v/>
      </c>
      <c r="D14" s="6">
        <f>IF($A14="","",INDEX('العقود'!$C$6:$C$205,MATCH($A14,'العقود'!$O$6:$O$205,0))&amp;"")</f>
        <v/>
      </c>
      <c r="E14" s="19">
        <f>IF($A14="","",INDEX('العقود'!$D$6:$D$205,MATCH($A14,'العقود'!$O$6:$O$205,0)))</f>
        <v/>
      </c>
      <c r="F14" s="21">
        <f>IF($A14="","",INDEX('العقود'!$F$6:$F$205,MATCH($A14,'العقود'!$O$6:$O$205,0)))</f>
        <v/>
      </c>
      <c r="G14" s="18">
        <f>IF($A14="","",INDEX('العقود'!$L$6:$L$205,MATCH($A14,'العقود'!$O$6:$O$205,0)))</f>
        <v/>
      </c>
      <c r="H14" s="6">
        <f>IF($A14="","",INDEX('العقود'!$M$6:$M$205,MATCH($A14,'العقود'!$O$6:$O$205,0))&amp;"")</f>
        <v/>
      </c>
      <c r="I14" s="19">
        <f>IF($A14="","",INDEX('العقود'!$K$6:$K$205,MATCH($A14,'العقود'!$O$6:$O$205,0)))</f>
        <v/>
      </c>
      <c r="J14" s="6">
        <f>IF($A14="","",INDEX('العقود'!$G$6:$G$205,MATCH($A14,'العقود'!$O$6:$O$205,0))&amp;"")</f>
        <v/>
      </c>
    </row>
    <row r="15">
      <c r="A15" s="6">
        <f>IF(9&lt;=$B$4,9,"")</f>
        <v/>
      </c>
      <c r="B15" s="6">
        <f>IF($A15="","",INDEX('العقود'!$A$6:$A$205,MATCH($A15,'العقود'!$O$6:$O$205,0))&amp;"")</f>
        <v/>
      </c>
      <c r="C15" s="6">
        <f>IF($A15="","",INDEX('العقود'!$B$6:$B$205,MATCH($A15,'العقود'!$O$6:$O$205,0))&amp;"")</f>
        <v/>
      </c>
      <c r="D15" s="6">
        <f>IF($A15="","",INDEX('العقود'!$C$6:$C$205,MATCH($A15,'العقود'!$O$6:$O$205,0))&amp;"")</f>
        <v/>
      </c>
      <c r="E15" s="19">
        <f>IF($A15="","",INDEX('العقود'!$D$6:$D$205,MATCH($A15,'العقود'!$O$6:$O$205,0)))</f>
        <v/>
      </c>
      <c r="F15" s="21">
        <f>IF($A15="","",INDEX('العقود'!$F$6:$F$205,MATCH($A15,'العقود'!$O$6:$O$205,0)))</f>
        <v/>
      </c>
      <c r="G15" s="18">
        <f>IF($A15="","",INDEX('العقود'!$L$6:$L$205,MATCH($A15,'العقود'!$O$6:$O$205,0)))</f>
        <v/>
      </c>
      <c r="H15" s="6">
        <f>IF($A15="","",INDEX('العقود'!$M$6:$M$205,MATCH($A15,'العقود'!$O$6:$O$205,0))&amp;"")</f>
        <v/>
      </c>
      <c r="I15" s="19">
        <f>IF($A15="","",INDEX('العقود'!$K$6:$K$205,MATCH($A15,'العقود'!$O$6:$O$205,0)))</f>
        <v/>
      </c>
      <c r="J15" s="6">
        <f>IF($A15="","",INDEX('العقود'!$G$6:$G$205,MATCH($A15,'العقود'!$O$6:$O$205,0))&amp;"")</f>
        <v/>
      </c>
    </row>
    <row r="16">
      <c r="A16" s="6">
        <f>IF(10&lt;=$B$4,10,"")</f>
        <v/>
      </c>
      <c r="B16" s="6">
        <f>IF($A16="","",INDEX('العقود'!$A$6:$A$205,MATCH($A16,'العقود'!$O$6:$O$205,0))&amp;"")</f>
        <v/>
      </c>
      <c r="C16" s="6">
        <f>IF($A16="","",INDEX('العقود'!$B$6:$B$205,MATCH($A16,'العقود'!$O$6:$O$205,0))&amp;"")</f>
        <v/>
      </c>
      <c r="D16" s="6">
        <f>IF($A16="","",INDEX('العقود'!$C$6:$C$205,MATCH($A16,'العقود'!$O$6:$O$205,0))&amp;"")</f>
        <v/>
      </c>
      <c r="E16" s="19">
        <f>IF($A16="","",INDEX('العقود'!$D$6:$D$205,MATCH($A16,'العقود'!$O$6:$O$205,0)))</f>
        <v/>
      </c>
      <c r="F16" s="21">
        <f>IF($A16="","",INDEX('العقود'!$F$6:$F$205,MATCH($A16,'العقود'!$O$6:$O$205,0)))</f>
        <v/>
      </c>
      <c r="G16" s="18">
        <f>IF($A16="","",INDEX('العقود'!$L$6:$L$205,MATCH($A16,'العقود'!$O$6:$O$205,0)))</f>
        <v/>
      </c>
      <c r="H16" s="6">
        <f>IF($A16="","",INDEX('العقود'!$M$6:$M$205,MATCH($A16,'العقود'!$O$6:$O$205,0))&amp;"")</f>
        <v/>
      </c>
      <c r="I16" s="19">
        <f>IF($A16="","",INDEX('العقود'!$K$6:$K$205,MATCH($A16,'العقود'!$O$6:$O$205,0)))</f>
        <v/>
      </c>
      <c r="J16" s="6">
        <f>IF($A16="","",INDEX('العقود'!$G$6:$G$205,MATCH($A16,'العقود'!$O$6:$O$205,0))&amp;"")</f>
        <v/>
      </c>
    </row>
    <row r="17">
      <c r="A17" s="6">
        <f>IF(11&lt;=$B$4,11,"")</f>
        <v/>
      </c>
      <c r="B17" s="6">
        <f>IF($A17="","",INDEX('العقود'!$A$6:$A$205,MATCH($A17,'العقود'!$O$6:$O$205,0))&amp;"")</f>
        <v/>
      </c>
      <c r="C17" s="6">
        <f>IF($A17="","",INDEX('العقود'!$B$6:$B$205,MATCH($A17,'العقود'!$O$6:$O$205,0))&amp;"")</f>
        <v/>
      </c>
      <c r="D17" s="6">
        <f>IF($A17="","",INDEX('العقود'!$C$6:$C$205,MATCH($A17,'العقود'!$O$6:$O$205,0))&amp;"")</f>
        <v/>
      </c>
      <c r="E17" s="19">
        <f>IF($A17="","",INDEX('العقود'!$D$6:$D$205,MATCH($A17,'العقود'!$O$6:$O$205,0)))</f>
        <v/>
      </c>
      <c r="F17" s="21">
        <f>IF($A17="","",INDEX('العقود'!$F$6:$F$205,MATCH($A17,'العقود'!$O$6:$O$205,0)))</f>
        <v/>
      </c>
      <c r="G17" s="18">
        <f>IF($A17="","",INDEX('العقود'!$L$6:$L$205,MATCH($A17,'العقود'!$O$6:$O$205,0)))</f>
        <v/>
      </c>
      <c r="H17" s="6">
        <f>IF($A17="","",INDEX('العقود'!$M$6:$M$205,MATCH($A17,'العقود'!$O$6:$O$205,0))&amp;"")</f>
        <v/>
      </c>
      <c r="I17" s="19">
        <f>IF($A17="","",INDEX('العقود'!$K$6:$K$205,MATCH($A17,'العقود'!$O$6:$O$205,0)))</f>
        <v/>
      </c>
      <c r="J17" s="6">
        <f>IF($A17="","",INDEX('العقود'!$G$6:$G$205,MATCH($A17,'العقود'!$O$6:$O$205,0))&amp;"")</f>
        <v/>
      </c>
    </row>
    <row r="18">
      <c r="A18" s="6">
        <f>IF(12&lt;=$B$4,12,"")</f>
        <v/>
      </c>
      <c r="B18" s="6">
        <f>IF($A18="","",INDEX('العقود'!$A$6:$A$205,MATCH($A18,'العقود'!$O$6:$O$205,0))&amp;"")</f>
        <v/>
      </c>
      <c r="C18" s="6">
        <f>IF($A18="","",INDEX('العقود'!$B$6:$B$205,MATCH($A18,'العقود'!$O$6:$O$205,0))&amp;"")</f>
        <v/>
      </c>
      <c r="D18" s="6">
        <f>IF($A18="","",INDEX('العقود'!$C$6:$C$205,MATCH($A18,'العقود'!$O$6:$O$205,0))&amp;"")</f>
        <v/>
      </c>
      <c r="E18" s="19">
        <f>IF($A18="","",INDEX('العقود'!$D$6:$D$205,MATCH($A18,'العقود'!$O$6:$O$205,0)))</f>
        <v/>
      </c>
      <c r="F18" s="21">
        <f>IF($A18="","",INDEX('العقود'!$F$6:$F$205,MATCH($A18,'العقود'!$O$6:$O$205,0)))</f>
        <v/>
      </c>
      <c r="G18" s="18">
        <f>IF($A18="","",INDEX('العقود'!$L$6:$L$205,MATCH($A18,'العقود'!$O$6:$O$205,0)))</f>
        <v/>
      </c>
      <c r="H18" s="6">
        <f>IF($A18="","",INDEX('العقود'!$M$6:$M$205,MATCH($A18,'العقود'!$O$6:$O$205,0))&amp;"")</f>
        <v/>
      </c>
      <c r="I18" s="19">
        <f>IF($A18="","",INDEX('العقود'!$K$6:$K$205,MATCH($A18,'العقود'!$O$6:$O$205,0)))</f>
        <v/>
      </c>
      <c r="J18" s="6">
        <f>IF($A18="","",INDEX('العقود'!$G$6:$G$205,MATCH($A18,'العقود'!$O$6:$O$205,0))&amp;"")</f>
        <v/>
      </c>
    </row>
    <row r="19">
      <c r="A19" s="6">
        <f>IF(13&lt;=$B$4,13,"")</f>
        <v/>
      </c>
      <c r="B19" s="6">
        <f>IF($A19="","",INDEX('العقود'!$A$6:$A$205,MATCH($A19,'العقود'!$O$6:$O$205,0))&amp;"")</f>
        <v/>
      </c>
      <c r="C19" s="6">
        <f>IF($A19="","",INDEX('العقود'!$B$6:$B$205,MATCH($A19,'العقود'!$O$6:$O$205,0))&amp;"")</f>
        <v/>
      </c>
      <c r="D19" s="6">
        <f>IF($A19="","",INDEX('العقود'!$C$6:$C$205,MATCH($A19,'العقود'!$O$6:$O$205,0))&amp;"")</f>
        <v/>
      </c>
      <c r="E19" s="19">
        <f>IF($A19="","",INDEX('العقود'!$D$6:$D$205,MATCH($A19,'العقود'!$O$6:$O$205,0)))</f>
        <v/>
      </c>
      <c r="F19" s="21">
        <f>IF($A19="","",INDEX('العقود'!$F$6:$F$205,MATCH($A19,'العقود'!$O$6:$O$205,0)))</f>
        <v/>
      </c>
      <c r="G19" s="18">
        <f>IF($A19="","",INDEX('العقود'!$L$6:$L$205,MATCH($A19,'العقود'!$O$6:$O$205,0)))</f>
        <v/>
      </c>
      <c r="H19" s="6">
        <f>IF($A19="","",INDEX('العقود'!$M$6:$M$205,MATCH($A19,'العقود'!$O$6:$O$205,0))&amp;"")</f>
        <v/>
      </c>
      <c r="I19" s="19">
        <f>IF($A19="","",INDEX('العقود'!$K$6:$K$205,MATCH($A19,'العقود'!$O$6:$O$205,0)))</f>
        <v/>
      </c>
      <c r="J19" s="6">
        <f>IF($A19="","",INDEX('العقود'!$G$6:$G$205,MATCH($A19,'العقود'!$O$6:$O$205,0))&amp;"")</f>
        <v/>
      </c>
    </row>
    <row r="20">
      <c r="A20" s="6">
        <f>IF(14&lt;=$B$4,14,"")</f>
        <v/>
      </c>
      <c r="B20" s="6">
        <f>IF($A20="","",INDEX('العقود'!$A$6:$A$205,MATCH($A20,'العقود'!$O$6:$O$205,0))&amp;"")</f>
        <v/>
      </c>
      <c r="C20" s="6">
        <f>IF($A20="","",INDEX('العقود'!$B$6:$B$205,MATCH($A20,'العقود'!$O$6:$O$205,0))&amp;"")</f>
        <v/>
      </c>
      <c r="D20" s="6">
        <f>IF($A20="","",INDEX('العقود'!$C$6:$C$205,MATCH($A20,'العقود'!$O$6:$O$205,0))&amp;"")</f>
        <v/>
      </c>
      <c r="E20" s="19">
        <f>IF($A20="","",INDEX('العقود'!$D$6:$D$205,MATCH($A20,'العقود'!$O$6:$O$205,0)))</f>
        <v/>
      </c>
      <c r="F20" s="21">
        <f>IF($A20="","",INDEX('العقود'!$F$6:$F$205,MATCH($A20,'العقود'!$O$6:$O$205,0)))</f>
        <v/>
      </c>
      <c r="G20" s="18">
        <f>IF($A20="","",INDEX('العقود'!$L$6:$L$205,MATCH($A20,'العقود'!$O$6:$O$205,0)))</f>
        <v/>
      </c>
      <c r="H20" s="6">
        <f>IF($A20="","",INDEX('العقود'!$M$6:$M$205,MATCH($A20,'العقود'!$O$6:$O$205,0))&amp;"")</f>
        <v/>
      </c>
      <c r="I20" s="19">
        <f>IF($A20="","",INDEX('العقود'!$K$6:$K$205,MATCH($A20,'العقود'!$O$6:$O$205,0)))</f>
        <v/>
      </c>
      <c r="J20" s="6">
        <f>IF($A20="","",INDEX('العقود'!$G$6:$G$205,MATCH($A20,'العقود'!$O$6:$O$205,0))&amp;"")</f>
        <v/>
      </c>
    </row>
    <row r="21">
      <c r="A21" s="6">
        <f>IF(15&lt;=$B$4,15,"")</f>
        <v/>
      </c>
      <c r="B21" s="6">
        <f>IF($A21="","",INDEX('العقود'!$A$6:$A$205,MATCH($A21,'العقود'!$O$6:$O$205,0))&amp;"")</f>
        <v/>
      </c>
      <c r="C21" s="6">
        <f>IF($A21="","",INDEX('العقود'!$B$6:$B$205,MATCH($A21,'العقود'!$O$6:$O$205,0))&amp;"")</f>
        <v/>
      </c>
      <c r="D21" s="6">
        <f>IF($A21="","",INDEX('العقود'!$C$6:$C$205,MATCH($A21,'العقود'!$O$6:$O$205,0))&amp;"")</f>
        <v/>
      </c>
      <c r="E21" s="19">
        <f>IF($A21="","",INDEX('العقود'!$D$6:$D$205,MATCH($A21,'العقود'!$O$6:$O$205,0)))</f>
        <v/>
      </c>
      <c r="F21" s="21">
        <f>IF($A21="","",INDEX('العقود'!$F$6:$F$205,MATCH($A21,'العقود'!$O$6:$O$205,0)))</f>
        <v/>
      </c>
      <c r="G21" s="18">
        <f>IF($A21="","",INDEX('العقود'!$L$6:$L$205,MATCH($A21,'العقود'!$O$6:$O$205,0)))</f>
        <v/>
      </c>
      <c r="H21" s="6">
        <f>IF($A21="","",INDEX('العقود'!$M$6:$M$205,MATCH($A21,'العقود'!$O$6:$O$205,0))&amp;"")</f>
        <v/>
      </c>
      <c r="I21" s="19">
        <f>IF($A21="","",INDEX('العقود'!$K$6:$K$205,MATCH($A21,'العقود'!$O$6:$O$205,0)))</f>
        <v/>
      </c>
      <c r="J21" s="6">
        <f>IF($A21="","",INDEX('العقود'!$G$6:$G$205,MATCH($A21,'العقود'!$O$6:$O$205,0))&amp;"")</f>
        <v/>
      </c>
    </row>
    <row r="22">
      <c r="A22" s="6">
        <f>IF(16&lt;=$B$4,16,"")</f>
        <v/>
      </c>
      <c r="B22" s="6">
        <f>IF($A22="","",INDEX('العقود'!$A$6:$A$205,MATCH($A22,'العقود'!$O$6:$O$205,0))&amp;"")</f>
        <v/>
      </c>
      <c r="C22" s="6">
        <f>IF($A22="","",INDEX('العقود'!$B$6:$B$205,MATCH($A22,'العقود'!$O$6:$O$205,0))&amp;"")</f>
        <v/>
      </c>
      <c r="D22" s="6">
        <f>IF($A22="","",INDEX('العقود'!$C$6:$C$205,MATCH($A22,'العقود'!$O$6:$O$205,0))&amp;"")</f>
        <v/>
      </c>
      <c r="E22" s="19">
        <f>IF($A22="","",INDEX('العقود'!$D$6:$D$205,MATCH($A22,'العقود'!$O$6:$O$205,0)))</f>
        <v/>
      </c>
      <c r="F22" s="21">
        <f>IF($A22="","",INDEX('العقود'!$F$6:$F$205,MATCH($A22,'العقود'!$O$6:$O$205,0)))</f>
        <v/>
      </c>
      <c r="G22" s="18">
        <f>IF($A22="","",INDEX('العقود'!$L$6:$L$205,MATCH($A22,'العقود'!$O$6:$O$205,0)))</f>
        <v/>
      </c>
      <c r="H22" s="6">
        <f>IF($A22="","",INDEX('العقود'!$M$6:$M$205,MATCH($A22,'العقود'!$O$6:$O$205,0))&amp;"")</f>
        <v/>
      </c>
      <c r="I22" s="19">
        <f>IF($A22="","",INDEX('العقود'!$K$6:$K$205,MATCH($A22,'العقود'!$O$6:$O$205,0)))</f>
        <v/>
      </c>
      <c r="J22" s="6">
        <f>IF($A22="","",INDEX('العقود'!$G$6:$G$205,MATCH($A22,'العقود'!$O$6:$O$205,0))&amp;"")</f>
        <v/>
      </c>
    </row>
    <row r="23">
      <c r="A23" s="6">
        <f>IF(17&lt;=$B$4,17,"")</f>
        <v/>
      </c>
      <c r="B23" s="6">
        <f>IF($A23="","",INDEX('العقود'!$A$6:$A$205,MATCH($A23,'العقود'!$O$6:$O$205,0))&amp;"")</f>
        <v/>
      </c>
      <c r="C23" s="6">
        <f>IF($A23="","",INDEX('العقود'!$B$6:$B$205,MATCH($A23,'العقود'!$O$6:$O$205,0))&amp;"")</f>
        <v/>
      </c>
      <c r="D23" s="6">
        <f>IF($A23="","",INDEX('العقود'!$C$6:$C$205,MATCH($A23,'العقود'!$O$6:$O$205,0))&amp;"")</f>
        <v/>
      </c>
      <c r="E23" s="19">
        <f>IF($A23="","",INDEX('العقود'!$D$6:$D$205,MATCH($A23,'العقود'!$O$6:$O$205,0)))</f>
        <v/>
      </c>
      <c r="F23" s="21">
        <f>IF($A23="","",INDEX('العقود'!$F$6:$F$205,MATCH($A23,'العقود'!$O$6:$O$205,0)))</f>
        <v/>
      </c>
      <c r="G23" s="18">
        <f>IF($A23="","",INDEX('العقود'!$L$6:$L$205,MATCH($A23,'العقود'!$O$6:$O$205,0)))</f>
        <v/>
      </c>
      <c r="H23" s="6">
        <f>IF($A23="","",INDEX('العقود'!$M$6:$M$205,MATCH($A23,'العقود'!$O$6:$O$205,0))&amp;"")</f>
        <v/>
      </c>
      <c r="I23" s="19">
        <f>IF($A23="","",INDEX('العقود'!$K$6:$K$205,MATCH($A23,'العقود'!$O$6:$O$205,0)))</f>
        <v/>
      </c>
      <c r="J23" s="6">
        <f>IF($A23="","",INDEX('العقود'!$G$6:$G$205,MATCH($A23,'العقود'!$O$6:$O$205,0))&amp;"")</f>
        <v/>
      </c>
    </row>
    <row r="24">
      <c r="A24" s="6">
        <f>IF(18&lt;=$B$4,18,"")</f>
        <v/>
      </c>
      <c r="B24" s="6">
        <f>IF($A24="","",INDEX('العقود'!$A$6:$A$205,MATCH($A24,'العقود'!$O$6:$O$205,0))&amp;"")</f>
        <v/>
      </c>
      <c r="C24" s="6">
        <f>IF($A24="","",INDEX('العقود'!$B$6:$B$205,MATCH($A24,'العقود'!$O$6:$O$205,0))&amp;"")</f>
        <v/>
      </c>
      <c r="D24" s="6">
        <f>IF($A24="","",INDEX('العقود'!$C$6:$C$205,MATCH($A24,'العقود'!$O$6:$O$205,0))&amp;"")</f>
        <v/>
      </c>
      <c r="E24" s="19">
        <f>IF($A24="","",INDEX('العقود'!$D$6:$D$205,MATCH($A24,'العقود'!$O$6:$O$205,0)))</f>
        <v/>
      </c>
      <c r="F24" s="21">
        <f>IF($A24="","",INDEX('العقود'!$F$6:$F$205,MATCH($A24,'العقود'!$O$6:$O$205,0)))</f>
        <v/>
      </c>
      <c r="G24" s="18">
        <f>IF($A24="","",INDEX('العقود'!$L$6:$L$205,MATCH($A24,'العقود'!$O$6:$O$205,0)))</f>
        <v/>
      </c>
      <c r="H24" s="6">
        <f>IF($A24="","",INDEX('العقود'!$M$6:$M$205,MATCH($A24,'العقود'!$O$6:$O$205,0))&amp;"")</f>
        <v/>
      </c>
      <c r="I24" s="19">
        <f>IF($A24="","",INDEX('العقود'!$K$6:$K$205,MATCH($A24,'العقود'!$O$6:$O$205,0)))</f>
        <v/>
      </c>
      <c r="J24" s="6">
        <f>IF($A24="","",INDEX('العقود'!$G$6:$G$205,MATCH($A24,'العقود'!$O$6:$O$205,0))&amp;"")</f>
        <v/>
      </c>
    </row>
    <row r="25">
      <c r="A25" s="6">
        <f>IF(19&lt;=$B$4,19,"")</f>
        <v/>
      </c>
      <c r="B25" s="6">
        <f>IF($A25="","",INDEX('العقود'!$A$6:$A$205,MATCH($A25,'العقود'!$O$6:$O$205,0))&amp;"")</f>
        <v/>
      </c>
      <c r="C25" s="6">
        <f>IF($A25="","",INDEX('العقود'!$B$6:$B$205,MATCH($A25,'العقود'!$O$6:$O$205,0))&amp;"")</f>
        <v/>
      </c>
      <c r="D25" s="6">
        <f>IF($A25="","",INDEX('العقود'!$C$6:$C$205,MATCH($A25,'العقود'!$O$6:$O$205,0))&amp;"")</f>
        <v/>
      </c>
      <c r="E25" s="19">
        <f>IF($A25="","",INDEX('العقود'!$D$6:$D$205,MATCH($A25,'العقود'!$O$6:$O$205,0)))</f>
        <v/>
      </c>
      <c r="F25" s="21">
        <f>IF($A25="","",INDEX('العقود'!$F$6:$F$205,MATCH($A25,'العقود'!$O$6:$O$205,0)))</f>
        <v/>
      </c>
      <c r="G25" s="18">
        <f>IF($A25="","",INDEX('العقود'!$L$6:$L$205,MATCH($A25,'العقود'!$O$6:$O$205,0)))</f>
        <v/>
      </c>
      <c r="H25" s="6">
        <f>IF($A25="","",INDEX('العقود'!$M$6:$M$205,MATCH($A25,'العقود'!$O$6:$O$205,0))&amp;"")</f>
        <v/>
      </c>
      <c r="I25" s="19">
        <f>IF($A25="","",INDEX('العقود'!$K$6:$K$205,MATCH($A25,'العقود'!$O$6:$O$205,0)))</f>
        <v/>
      </c>
      <c r="J25" s="6">
        <f>IF($A25="","",INDEX('العقود'!$G$6:$G$205,MATCH($A25,'العقود'!$O$6:$O$205,0))&amp;"")</f>
        <v/>
      </c>
    </row>
    <row r="26">
      <c r="A26" s="6">
        <f>IF(20&lt;=$B$4,20,"")</f>
        <v/>
      </c>
      <c r="B26" s="6">
        <f>IF($A26="","",INDEX('العقود'!$A$6:$A$205,MATCH($A26,'العقود'!$O$6:$O$205,0))&amp;"")</f>
        <v/>
      </c>
      <c r="C26" s="6">
        <f>IF($A26="","",INDEX('العقود'!$B$6:$B$205,MATCH($A26,'العقود'!$O$6:$O$205,0))&amp;"")</f>
        <v/>
      </c>
      <c r="D26" s="6">
        <f>IF($A26="","",INDEX('العقود'!$C$6:$C$205,MATCH($A26,'العقود'!$O$6:$O$205,0))&amp;"")</f>
        <v/>
      </c>
      <c r="E26" s="19">
        <f>IF($A26="","",INDEX('العقود'!$D$6:$D$205,MATCH($A26,'العقود'!$O$6:$O$205,0)))</f>
        <v/>
      </c>
      <c r="F26" s="21">
        <f>IF($A26="","",INDEX('العقود'!$F$6:$F$205,MATCH($A26,'العقود'!$O$6:$O$205,0)))</f>
        <v/>
      </c>
      <c r="G26" s="18">
        <f>IF($A26="","",INDEX('العقود'!$L$6:$L$205,MATCH($A26,'العقود'!$O$6:$O$205,0)))</f>
        <v/>
      </c>
      <c r="H26" s="6">
        <f>IF($A26="","",INDEX('العقود'!$M$6:$M$205,MATCH($A26,'العقود'!$O$6:$O$205,0))&amp;"")</f>
        <v/>
      </c>
      <c r="I26" s="19">
        <f>IF($A26="","",INDEX('العقود'!$K$6:$K$205,MATCH($A26,'العقود'!$O$6:$O$205,0)))</f>
        <v/>
      </c>
      <c r="J26" s="6">
        <f>IF($A26="","",INDEX('العقود'!$G$6:$G$205,MATCH($A26,'العقود'!$O$6:$O$205,0))&amp;"")</f>
        <v/>
      </c>
    </row>
    <row r="27">
      <c r="A27" s="6">
        <f>IF(21&lt;=$B$4,21,"")</f>
        <v/>
      </c>
      <c r="B27" s="6">
        <f>IF($A27="","",INDEX('العقود'!$A$6:$A$205,MATCH($A27,'العقود'!$O$6:$O$205,0))&amp;"")</f>
        <v/>
      </c>
      <c r="C27" s="6">
        <f>IF($A27="","",INDEX('العقود'!$B$6:$B$205,MATCH($A27,'العقود'!$O$6:$O$205,0))&amp;"")</f>
        <v/>
      </c>
      <c r="D27" s="6">
        <f>IF($A27="","",INDEX('العقود'!$C$6:$C$205,MATCH($A27,'العقود'!$O$6:$O$205,0))&amp;"")</f>
        <v/>
      </c>
      <c r="E27" s="19">
        <f>IF($A27="","",INDEX('العقود'!$D$6:$D$205,MATCH($A27,'العقود'!$O$6:$O$205,0)))</f>
        <v/>
      </c>
      <c r="F27" s="21">
        <f>IF($A27="","",INDEX('العقود'!$F$6:$F$205,MATCH($A27,'العقود'!$O$6:$O$205,0)))</f>
        <v/>
      </c>
      <c r="G27" s="18">
        <f>IF($A27="","",INDEX('العقود'!$L$6:$L$205,MATCH($A27,'العقود'!$O$6:$O$205,0)))</f>
        <v/>
      </c>
      <c r="H27" s="6">
        <f>IF($A27="","",INDEX('العقود'!$M$6:$M$205,MATCH($A27,'العقود'!$O$6:$O$205,0))&amp;"")</f>
        <v/>
      </c>
      <c r="I27" s="19">
        <f>IF($A27="","",INDEX('العقود'!$K$6:$K$205,MATCH($A27,'العقود'!$O$6:$O$205,0)))</f>
        <v/>
      </c>
      <c r="J27" s="6">
        <f>IF($A27="","",INDEX('العقود'!$G$6:$G$205,MATCH($A27,'العقود'!$O$6:$O$205,0))&amp;"")</f>
        <v/>
      </c>
    </row>
    <row r="28">
      <c r="A28" s="6">
        <f>IF(22&lt;=$B$4,22,"")</f>
        <v/>
      </c>
      <c r="B28" s="6">
        <f>IF($A28="","",INDEX('العقود'!$A$6:$A$205,MATCH($A28,'العقود'!$O$6:$O$205,0))&amp;"")</f>
        <v/>
      </c>
      <c r="C28" s="6">
        <f>IF($A28="","",INDEX('العقود'!$B$6:$B$205,MATCH($A28,'العقود'!$O$6:$O$205,0))&amp;"")</f>
        <v/>
      </c>
      <c r="D28" s="6">
        <f>IF($A28="","",INDEX('العقود'!$C$6:$C$205,MATCH($A28,'العقود'!$O$6:$O$205,0))&amp;"")</f>
        <v/>
      </c>
      <c r="E28" s="19">
        <f>IF($A28="","",INDEX('العقود'!$D$6:$D$205,MATCH($A28,'العقود'!$O$6:$O$205,0)))</f>
        <v/>
      </c>
      <c r="F28" s="21">
        <f>IF($A28="","",INDEX('العقود'!$F$6:$F$205,MATCH($A28,'العقود'!$O$6:$O$205,0)))</f>
        <v/>
      </c>
      <c r="G28" s="18">
        <f>IF($A28="","",INDEX('العقود'!$L$6:$L$205,MATCH($A28,'العقود'!$O$6:$O$205,0)))</f>
        <v/>
      </c>
      <c r="H28" s="6">
        <f>IF($A28="","",INDEX('العقود'!$M$6:$M$205,MATCH($A28,'العقود'!$O$6:$O$205,0))&amp;"")</f>
        <v/>
      </c>
      <c r="I28" s="19">
        <f>IF($A28="","",INDEX('العقود'!$K$6:$K$205,MATCH($A28,'العقود'!$O$6:$O$205,0)))</f>
        <v/>
      </c>
      <c r="J28" s="6">
        <f>IF($A28="","",INDEX('العقود'!$G$6:$G$205,MATCH($A28,'العقود'!$O$6:$O$205,0))&amp;"")</f>
        <v/>
      </c>
    </row>
    <row r="29">
      <c r="A29" s="6">
        <f>IF(23&lt;=$B$4,23,"")</f>
        <v/>
      </c>
      <c r="B29" s="6">
        <f>IF($A29="","",INDEX('العقود'!$A$6:$A$205,MATCH($A29,'العقود'!$O$6:$O$205,0))&amp;"")</f>
        <v/>
      </c>
      <c r="C29" s="6">
        <f>IF($A29="","",INDEX('العقود'!$B$6:$B$205,MATCH($A29,'العقود'!$O$6:$O$205,0))&amp;"")</f>
        <v/>
      </c>
      <c r="D29" s="6">
        <f>IF($A29="","",INDEX('العقود'!$C$6:$C$205,MATCH($A29,'العقود'!$O$6:$O$205,0))&amp;"")</f>
        <v/>
      </c>
      <c r="E29" s="19">
        <f>IF($A29="","",INDEX('العقود'!$D$6:$D$205,MATCH($A29,'العقود'!$O$6:$O$205,0)))</f>
        <v/>
      </c>
      <c r="F29" s="21">
        <f>IF($A29="","",INDEX('العقود'!$F$6:$F$205,MATCH($A29,'العقود'!$O$6:$O$205,0)))</f>
        <v/>
      </c>
      <c r="G29" s="18">
        <f>IF($A29="","",INDEX('العقود'!$L$6:$L$205,MATCH($A29,'العقود'!$O$6:$O$205,0)))</f>
        <v/>
      </c>
      <c r="H29" s="6">
        <f>IF($A29="","",INDEX('العقود'!$M$6:$M$205,MATCH($A29,'العقود'!$O$6:$O$205,0))&amp;"")</f>
        <v/>
      </c>
      <c r="I29" s="19">
        <f>IF($A29="","",INDEX('العقود'!$K$6:$K$205,MATCH($A29,'العقود'!$O$6:$O$205,0)))</f>
        <v/>
      </c>
      <c r="J29" s="6">
        <f>IF($A29="","",INDEX('العقود'!$G$6:$G$205,MATCH($A29,'العقود'!$O$6:$O$205,0))&amp;"")</f>
        <v/>
      </c>
    </row>
    <row r="30">
      <c r="A30" s="6">
        <f>IF(24&lt;=$B$4,24,"")</f>
        <v/>
      </c>
      <c r="B30" s="6">
        <f>IF($A30="","",INDEX('العقود'!$A$6:$A$205,MATCH($A30,'العقود'!$O$6:$O$205,0))&amp;"")</f>
        <v/>
      </c>
      <c r="C30" s="6">
        <f>IF($A30="","",INDEX('العقود'!$B$6:$B$205,MATCH($A30,'العقود'!$O$6:$O$205,0))&amp;"")</f>
        <v/>
      </c>
      <c r="D30" s="6">
        <f>IF($A30="","",INDEX('العقود'!$C$6:$C$205,MATCH($A30,'العقود'!$O$6:$O$205,0))&amp;"")</f>
        <v/>
      </c>
      <c r="E30" s="19">
        <f>IF($A30="","",INDEX('العقود'!$D$6:$D$205,MATCH($A30,'العقود'!$O$6:$O$205,0)))</f>
        <v/>
      </c>
      <c r="F30" s="21">
        <f>IF($A30="","",INDEX('العقود'!$F$6:$F$205,MATCH($A30,'العقود'!$O$6:$O$205,0)))</f>
        <v/>
      </c>
      <c r="G30" s="18">
        <f>IF($A30="","",INDEX('العقود'!$L$6:$L$205,MATCH($A30,'العقود'!$O$6:$O$205,0)))</f>
        <v/>
      </c>
      <c r="H30" s="6">
        <f>IF($A30="","",INDEX('العقود'!$M$6:$M$205,MATCH($A30,'العقود'!$O$6:$O$205,0))&amp;"")</f>
        <v/>
      </c>
      <c r="I30" s="19">
        <f>IF($A30="","",INDEX('العقود'!$K$6:$K$205,MATCH($A30,'العقود'!$O$6:$O$205,0)))</f>
        <v/>
      </c>
      <c r="J30" s="6">
        <f>IF($A30="","",INDEX('العقود'!$G$6:$G$205,MATCH($A30,'العقود'!$O$6:$O$205,0))&amp;"")</f>
        <v/>
      </c>
    </row>
    <row r="31">
      <c r="A31" s="6">
        <f>IF(25&lt;=$B$4,25,"")</f>
        <v/>
      </c>
      <c r="B31" s="6">
        <f>IF($A31="","",INDEX('العقود'!$A$6:$A$205,MATCH($A31,'العقود'!$O$6:$O$205,0))&amp;"")</f>
        <v/>
      </c>
      <c r="C31" s="6">
        <f>IF($A31="","",INDEX('العقود'!$B$6:$B$205,MATCH($A31,'العقود'!$O$6:$O$205,0))&amp;"")</f>
        <v/>
      </c>
      <c r="D31" s="6">
        <f>IF($A31="","",INDEX('العقود'!$C$6:$C$205,MATCH($A31,'العقود'!$O$6:$O$205,0))&amp;"")</f>
        <v/>
      </c>
      <c r="E31" s="19">
        <f>IF($A31="","",INDEX('العقود'!$D$6:$D$205,MATCH($A31,'العقود'!$O$6:$O$205,0)))</f>
        <v/>
      </c>
      <c r="F31" s="21">
        <f>IF($A31="","",INDEX('العقود'!$F$6:$F$205,MATCH($A31,'العقود'!$O$6:$O$205,0)))</f>
        <v/>
      </c>
      <c r="G31" s="18">
        <f>IF($A31="","",INDEX('العقود'!$L$6:$L$205,MATCH($A31,'العقود'!$O$6:$O$205,0)))</f>
        <v/>
      </c>
      <c r="H31" s="6">
        <f>IF($A31="","",INDEX('العقود'!$M$6:$M$205,MATCH($A31,'العقود'!$O$6:$O$205,0))&amp;"")</f>
        <v/>
      </c>
      <c r="I31" s="19">
        <f>IF($A31="","",INDEX('العقود'!$K$6:$K$205,MATCH($A31,'العقود'!$O$6:$O$205,0)))</f>
        <v/>
      </c>
      <c r="J31" s="6">
        <f>IF($A31="","",INDEX('العقود'!$G$6:$G$205,MATCH($A31,'العقود'!$O$6:$O$205,0))&amp;"")</f>
        <v/>
      </c>
    </row>
    <row r="32">
      <c r="A32" s="6">
        <f>IF(26&lt;=$B$4,26,"")</f>
        <v/>
      </c>
      <c r="B32" s="6">
        <f>IF($A32="","",INDEX('العقود'!$A$6:$A$205,MATCH($A32,'العقود'!$O$6:$O$205,0))&amp;"")</f>
        <v/>
      </c>
      <c r="C32" s="6">
        <f>IF($A32="","",INDEX('العقود'!$B$6:$B$205,MATCH($A32,'العقود'!$O$6:$O$205,0))&amp;"")</f>
        <v/>
      </c>
      <c r="D32" s="6">
        <f>IF($A32="","",INDEX('العقود'!$C$6:$C$205,MATCH($A32,'العقود'!$O$6:$O$205,0))&amp;"")</f>
        <v/>
      </c>
      <c r="E32" s="19">
        <f>IF($A32="","",INDEX('العقود'!$D$6:$D$205,MATCH($A32,'العقود'!$O$6:$O$205,0)))</f>
        <v/>
      </c>
      <c r="F32" s="21">
        <f>IF($A32="","",INDEX('العقود'!$F$6:$F$205,MATCH($A32,'العقود'!$O$6:$O$205,0)))</f>
        <v/>
      </c>
      <c r="G32" s="18">
        <f>IF($A32="","",INDEX('العقود'!$L$6:$L$205,MATCH($A32,'العقود'!$O$6:$O$205,0)))</f>
        <v/>
      </c>
      <c r="H32" s="6">
        <f>IF($A32="","",INDEX('العقود'!$M$6:$M$205,MATCH($A32,'العقود'!$O$6:$O$205,0))&amp;"")</f>
        <v/>
      </c>
      <c r="I32" s="19">
        <f>IF($A32="","",INDEX('العقود'!$K$6:$K$205,MATCH($A32,'العقود'!$O$6:$O$205,0)))</f>
        <v/>
      </c>
      <c r="J32" s="6">
        <f>IF($A32="","",INDEX('العقود'!$G$6:$G$205,MATCH($A32,'العقود'!$O$6:$O$205,0))&amp;"")</f>
        <v/>
      </c>
    </row>
    <row r="33">
      <c r="A33" s="6">
        <f>IF(27&lt;=$B$4,27,"")</f>
        <v/>
      </c>
      <c r="B33" s="6">
        <f>IF($A33="","",INDEX('العقود'!$A$6:$A$205,MATCH($A33,'العقود'!$O$6:$O$205,0))&amp;"")</f>
        <v/>
      </c>
      <c r="C33" s="6">
        <f>IF($A33="","",INDEX('العقود'!$B$6:$B$205,MATCH($A33,'العقود'!$O$6:$O$205,0))&amp;"")</f>
        <v/>
      </c>
      <c r="D33" s="6">
        <f>IF($A33="","",INDEX('العقود'!$C$6:$C$205,MATCH($A33,'العقود'!$O$6:$O$205,0))&amp;"")</f>
        <v/>
      </c>
      <c r="E33" s="19">
        <f>IF($A33="","",INDEX('العقود'!$D$6:$D$205,MATCH($A33,'العقود'!$O$6:$O$205,0)))</f>
        <v/>
      </c>
      <c r="F33" s="21">
        <f>IF($A33="","",INDEX('العقود'!$F$6:$F$205,MATCH($A33,'العقود'!$O$6:$O$205,0)))</f>
        <v/>
      </c>
      <c r="G33" s="18">
        <f>IF($A33="","",INDEX('العقود'!$L$6:$L$205,MATCH($A33,'العقود'!$O$6:$O$205,0)))</f>
        <v/>
      </c>
      <c r="H33" s="6">
        <f>IF($A33="","",INDEX('العقود'!$M$6:$M$205,MATCH($A33,'العقود'!$O$6:$O$205,0))&amp;"")</f>
        <v/>
      </c>
      <c r="I33" s="19">
        <f>IF($A33="","",INDEX('العقود'!$K$6:$K$205,MATCH($A33,'العقود'!$O$6:$O$205,0)))</f>
        <v/>
      </c>
      <c r="J33" s="6">
        <f>IF($A33="","",INDEX('العقود'!$G$6:$G$205,MATCH($A33,'العقود'!$O$6:$O$205,0))&amp;"")</f>
        <v/>
      </c>
    </row>
    <row r="34">
      <c r="A34" s="6">
        <f>IF(28&lt;=$B$4,28,"")</f>
        <v/>
      </c>
      <c r="B34" s="6">
        <f>IF($A34="","",INDEX('العقود'!$A$6:$A$205,MATCH($A34,'العقود'!$O$6:$O$205,0))&amp;"")</f>
        <v/>
      </c>
      <c r="C34" s="6">
        <f>IF($A34="","",INDEX('العقود'!$B$6:$B$205,MATCH($A34,'العقود'!$O$6:$O$205,0))&amp;"")</f>
        <v/>
      </c>
      <c r="D34" s="6">
        <f>IF($A34="","",INDEX('العقود'!$C$6:$C$205,MATCH($A34,'العقود'!$O$6:$O$205,0))&amp;"")</f>
        <v/>
      </c>
      <c r="E34" s="19">
        <f>IF($A34="","",INDEX('العقود'!$D$6:$D$205,MATCH($A34,'العقود'!$O$6:$O$205,0)))</f>
        <v/>
      </c>
      <c r="F34" s="21">
        <f>IF($A34="","",INDEX('العقود'!$F$6:$F$205,MATCH($A34,'العقود'!$O$6:$O$205,0)))</f>
        <v/>
      </c>
      <c r="G34" s="18">
        <f>IF($A34="","",INDEX('العقود'!$L$6:$L$205,MATCH($A34,'العقود'!$O$6:$O$205,0)))</f>
        <v/>
      </c>
      <c r="H34" s="6">
        <f>IF($A34="","",INDEX('العقود'!$M$6:$M$205,MATCH($A34,'العقود'!$O$6:$O$205,0))&amp;"")</f>
        <v/>
      </c>
      <c r="I34" s="19">
        <f>IF($A34="","",INDEX('العقود'!$K$6:$K$205,MATCH($A34,'العقود'!$O$6:$O$205,0)))</f>
        <v/>
      </c>
      <c r="J34" s="6">
        <f>IF($A34="","",INDEX('العقود'!$G$6:$G$205,MATCH($A34,'العقود'!$O$6:$O$205,0))&amp;"")</f>
        <v/>
      </c>
    </row>
    <row r="35">
      <c r="A35" s="6">
        <f>IF(29&lt;=$B$4,29,"")</f>
        <v/>
      </c>
      <c r="B35" s="6">
        <f>IF($A35="","",INDEX('العقود'!$A$6:$A$205,MATCH($A35,'العقود'!$O$6:$O$205,0))&amp;"")</f>
        <v/>
      </c>
      <c r="C35" s="6">
        <f>IF($A35="","",INDEX('العقود'!$B$6:$B$205,MATCH($A35,'العقود'!$O$6:$O$205,0))&amp;"")</f>
        <v/>
      </c>
      <c r="D35" s="6">
        <f>IF($A35="","",INDEX('العقود'!$C$6:$C$205,MATCH($A35,'العقود'!$O$6:$O$205,0))&amp;"")</f>
        <v/>
      </c>
      <c r="E35" s="19">
        <f>IF($A35="","",INDEX('العقود'!$D$6:$D$205,MATCH($A35,'العقود'!$O$6:$O$205,0)))</f>
        <v/>
      </c>
      <c r="F35" s="21">
        <f>IF($A35="","",INDEX('العقود'!$F$6:$F$205,MATCH($A35,'العقود'!$O$6:$O$205,0)))</f>
        <v/>
      </c>
      <c r="G35" s="18">
        <f>IF($A35="","",INDEX('العقود'!$L$6:$L$205,MATCH($A35,'العقود'!$O$6:$O$205,0)))</f>
        <v/>
      </c>
      <c r="H35" s="6">
        <f>IF($A35="","",INDEX('العقود'!$M$6:$M$205,MATCH($A35,'العقود'!$O$6:$O$205,0))&amp;"")</f>
        <v/>
      </c>
      <c r="I35" s="19">
        <f>IF($A35="","",INDEX('العقود'!$K$6:$K$205,MATCH($A35,'العقود'!$O$6:$O$205,0)))</f>
        <v/>
      </c>
      <c r="J35" s="6">
        <f>IF($A35="","",INDEX('العقود'!$G$6:$G$205,MATCH($A35,'العقود'!$O$6:$O$205,0))&amp;"")</f>
        <v/>
      </c>
    </row>
    <row r="36">
      <c r="A36" s="6">
        <f>IF(30&lt;=$B$4,30,"")</f>
        <v/>
      </c>
      <c r="B36" s="6">
        <f>IF($A36="","",INDEX('العقود'!$A$6:$A$205,MATCH($A36,'العقود'!$O$6:$O$205,0))&amp;"")</f>
        <v/>
      </c>
      <c r="C36" s="6">
        <f>IF($A36="","",INDEX('العقود'!$B$6:$B$205,MATCH($A36,'العقود'!$O$6:$O$205,0))&amp;"")</f>
        <v/>
      </c>
      <c r="D36" s="6">
        <f>IF($A36="","",INDEX('العقود'!$C$6:$C$205,MATCH($A36,'العقود'!$O$6:$O$205,0))&amp;"")</f>
        <v/>
      </c>
      <c r="E36" s="19">
        <f>IF($A36="","",INDEX('العقود'!$D$6:$D$205,MATCH($A36,'العقود'!$O$6:$O$205,0)))</f>
        <v/>
      </c>
      <c r="F36" s="21">
        <f>IF($A36="","",INDEX('العقود'!$F$6:$F$205,MATCH($A36,'العقود'!$O$6:$O$205,0)))</f>
        <v/>
      </c>
      <c r="G36" s="18">
        <f>IF($A36="","",INDEX('العقود'!$L$6:$L$205,MATCH($A36,'العقود'!$O$6:$O$205,0)))</f>
        <v/>
      </c>
      <c r="H36" s="6">
        <f>IF($A36="","",INDEX('العقود'!$M$6:$M$205,MATCH($A36,'العقود'!$O$6:$O$205,0))&amp;"")</f>
        <v/>
      </c>
      <c r="I36" s="19">
        <f>IF($A36="","",INDEX('العقود'!$K$6:$K$205,MATCH($A36,'العقود'!$O$6:$O$205,0)))</f>
        <v/>
      </c>
      <c r="J36" s="6">
        <f>IF($A36="","",INDEX('العقود'!$G$6:$G$205,MATCH($A36,'العقود'!$O$6:$O$205,0))&amp;"")</f>
        <v/>
      </c>
    </row>
    <row r="37">
      <c r="A37" s="6">
        <f>IF(31&lt;=$B$4,31,"")</f>
        <v/>
      </c>
      <c r="B37" s="6">
        <f>IF($A37="","",INDEX('العقود'!$A$6:$A$205,MATCH($A37,'العقود'!$O$6:$O$205,0))&amp;"")</f>
        <v/>
      </c>
      <c r="C37" s="6">
        <f>IF($A37="","",INDEX('العقود'!$B$6:$B$205,MATCH($A37,'العقود'!$O$6:$O$205,0))&amp;"")</f>
        <v/>
      </c>
      <c r="D37" s="6">
        <f>IF($A37="","",INDEX('العقود'!$C$6:$C$205,MATCH($A37,'العقود'!$O$6:$O$205,0))&amp;"")</f>
        <v/>
      </c>
      <c r="E37" s="19">
        <f>IF($A37="","",INDEX('العقود'!$D$6:$D$205,MATCH($A37,'العقود'!$O$6:$O$205,0)))</f>
        <v/>
      </c>
      <c r="F37" s="21">
        <f>IF($A37="","",INDEX('العقود'!$F$6:$F$205,MATCH($A37,'العقود'!$O$6:$O$205,0)))</f>
        <v/>
      </c>
      <c r="G37" s="18">
        <f>IF($A37="","",INDEX('العقود'!$L$6:$L$205,MATCH($A37,'العقود'!$O$6:$O$205,0)))</f>
        <v/>
      </c>
      <c r="H37" s="6">
        <f>IF($A37="","",INDEX('العقود'!$M$6:$M$205,MATCH($A37,'العقود'!$O$6:$O$205,0))&amp;"")</f>
        <v/>
      </c>
      <c r="I37" s="19">
        <f>IF($A37="","",INDEX('العقود'!$K$6:$K$205,MATCH($A37,'العقود'!$O$6:$O$205,0)))</f>
        <v/>
      </c>
      <c r="J37" s="6">
        <f>IF($A37="","",INDEX('العقود'!$G$6:$G$205,MATCH($A37,'العقود'!$O$6:$O$205,0))&amp;"")</f>
        <v/>
      </c>
    </row>
    <row r="38">
      <c r="A38" s="6">
        <f>IF(32&lt;=$B$4,32,"")</f>
        <v/>
      </c>
      <c r="B38" s="6">
        <f>IF($A38="","",INDEX('العقود'!$A$6:$A$205,MATCH($A38,'العقود'!$O$6:$O$205,0))&amp;"")</f>
        <v/>
      </c>
      <c r="C38" s="6">
        <f>IF($A38="","",INDEX('العقود'!$B$6:$B$205,MATCH($A38,'العقود'!$O$6:$O$205,0))&amp;"")</f>
        <v/>
      </c>
      <c r="D38" s="6">
        <f>IF($A38="","",INDEX('العقود'!$C$6:$C$205,MATCH($A38,'العقود'!$O$6:$O$205,0))&amp;"")</f>
        <v/>
      </c>
      <c r="E38" s="19">
        <f>IF($A38="","",INDEX('العقود'!$D$6:$D$205,MATCH($A38,'العقود'!$O$6:$O$205,0)))</f>
        <v/>
      </c>
      <c r="F38" s="21">
        <f>IF($A38="","",INDEX('العقود'!$F$6:$F$205,MATCH($A38,'العقود'!$O$6:$O$205,0)))</f>
        <v/>
      </c>
      <c r="G38" s="18">
        <f>IF($A38="","",INDEX('العقود'!$L$6:$L$205,MATCH($A38,'العقود'!$O$6:$O$205,0)))</f>
        <v/>
      </c>
      <c r="H38" s="6">
        <f>IF($A38="","",INDEX('العقود'!$M$6:$M$205,MATCH($A38,'العقود'!$O$6:$O$205,0))&amp;"")</f>
        <v/>
      </c>
      <c r="I38" s="19">
        <f>IF($A38="","",INDEX('العقود'!$K$6:$K$205,MATCH($A38,'العقود'!$O$6:$O$205,0)))</f>
        <v/>
      </c>
      <c r="J38" s="6">
        <f>IF($A38="","",INDEX('العقود'!$G$6:$G$205,MATCH($A38,'العقود'!$O$6:$O$205,0))&amp;"")</f>
        <v/>
      </c>
    </row>
    <row r="39">
      <c r="A39" s="6">
        <f>IF(33&lt;=$B$4,33,"")</f>
        <v/>
      </c>
      <c r="B39" s="6">
        <f>IF($A39="","",INDEX('العقود'!$A$6:$A$205,MATCH($A39,'العقود'!$O$6:$O$205,0))&amp;"")</f>
        <v/>
      </c>
      <c r="C39" s="6">
        <f>IF($A39="","",INDEX('العقود'!$B$6:$B$205,MATCH($A39,'العقود'!$O$6:$O$205,0))&amp;"")</f>
        <v/>
      </c>
      <c r="D39" s="6">
        <f>IF($A39="","",INDEX('العقود'!$C$6:$C$205,MATCH($A39,'العقود'!$O$6:$O$205,0))&amp;"")</f>
        <v/>
      </c>
      <c r="E39" s="19">
        <f>IF($A39="","",INDEX('العقود'!$D$6:$D$205,MATCH($A39,'العقود'!$O$6:$O$205,0)))</f>
        <v/>
      </c>
      <c r="F39" s="21">
        <f>IF($A39="","",INDEX('العقود'!$F$6:$F$205,MATCH($A39,'العقود'!$O$6:$O$205,0)))</f>
        <v/>
      </c>
      <c r="G39" s="18">
        <f>IF($A39="","",INDEX('العقود'!$L$6:$L$205,MATCH($A39,'العقود'!$O$6:$O$205,0)))</f>
        <v/>
      </c>
      <c r="H39" s="6">
        <f>IF($A39="","",INDEX('العقود'!$M$6:$M$205,MATCH($A39,'العقود'!$O$6:$O$205,0))&amp;"")</f>
        <v/>
      </c>
      <c r="I39" s="19">
        <f>IF($A39="","",INDEX('العقود'!$K$6:$K$205,MATCH($A39,'العقود'!$O$6:$O$205,0)))</f>
        <v/>
      </c>
      <c r="J39" s="6">
        <f>IF($A39="","",INDEX('العقود'!$G$6:$G$205,MATCH($A39,'العقود'!$O$6:$O$205,0))&amp;"")</f>
        <v/>
      </c>
    </row>
    <row r="40">
      <c r="A40" s="6">
        <f>IF(34&lt;=$B$4,34,"")</f>
        <v/>
      </c>
      <c r="B40" s="6">
        <f>IF($A40="","",INDEX('العقود'!$A$6:$A$205,MATCH($A40,'العقود'!$O$6:$O$205,0))&amp;"")</f>
        <v/>
      </c>
      <c r="C40" s="6">
        <f>IF($A40="","",INDEX('العقود'!$B$6:$B$205,MATCH($A40,'العقود'!$O$6:$O$205,0))&amp;"")</f>
        <v/>
      </c>
      <c r="D40" s="6">
        <f>IF($A40="","",INDEX('العقود'!$C$6:$C$205,MATCH($A40,'العقود'!$O$6:$O$205,0))&amp;"")</f>
        <v/>
      </c>
      <c r="E40" s="19">
        <f>IF($A40="","",INDEX('العقود'!$D$6:$D$205,MATCH($A40,'العقود'!$O$6:$O$205,0)))</f>
        <v/>
      </c>
      <c r="F40" s="21">
        <f>IF($A40="","",INDEX('العقود'!$F$6:$F$205,MATCH($A40,'العقود'!$O$6:$O$205,0)))</f>
        <v/>
      </c>
      <c r="G40" s="18">
        <f>IF($A40="","",INDEX('العقود'!$L$6:$L$205,MATCH($A40,'العقود'!$O$6:$O$205,0)))</f>
        <v/>
      </c>
      <c r="H40" s="6">
        <f>IF($A40="","",INDEX('العقود'!$M$6:$M$205,MATCH($A40,'العقود'!$O$6:$O$205,0))&amp;"")</f>
        <v/>
      </c>
      <c r="I40" s="19">
        <f>IF($A40="","",INDEX('العقود'!$K$6:$K$205,MATCH($A40,'العقود'!$O$6:$O$205,0)))</f>
        <v/>
      </c>
      <c r="J40" s="6">
        <f>IF($A40="","",INDEX('العقود'!$G$6:$G$205,MATCH($A40,'العقود'!$O$6:$O$205,0))&amp;"")</f>
        <v/>
      </c>
    </row>
    <row r="41">
      <c r="A41" s="6">
        <f>IF(35&lt;=$B$4,35,"")</f>
        <v/>
      </c>
      <c r="B41" s="6">
        <f>IF($A41="","",INDEX('العقود'!$A$6:$A$205,MATCH($A41,'العقود'!$O$6:$O$205,0))&amp;"")</f>
        <v/>
      </c>
      <c r="C41" s="6">
        <f>IF($A41="","",INDEX('العقود'!$B$6:$B$205,MATCH($A41,'العقود'!$O$6:$O$205,0))&amp;"")</f>
        <v/>
      </c>
      <c r="D41" s="6">
        <f>IF($A41="","",INDEX('العقود'!$C$6:$C$205,MATCH($A41,'العقود'!$O$6:$O$205,0))&amp;"")</f>
        <v/>
      </c>
      <c r="E41" s="19">
        <f>IF($A41="","",INDEX('العقود'!$D$6:$D$205,MATCH($A41,'العقود'!$O$6:$O$205,0)))</f>
        <v/>
      </c>
      <c r="F41" s="21">
        <f>IF($A41="","",INDEX('العقود'!$F$6:$F$205,MATCH($A41,'العقود'!$O$6:$O$205,0)))</f>
        <v/>
      </c>
      <c r="G41" s="18">
        <f>IF($A41="","",INDEX('العقود'!$L$6:$L$205,MATCH($A41,'العقود'!$O$6:$O$205,0)))</f>
        <v/>
      </c>
      <c r="H41" s="6">
        <f>IF($A41="","",INDEX('العقود'!$M$6:$M$205,MATCH($A41,'العقود'!$O$6:$O$205,0))&amp;"")</f>
        <v/>
      </c>
      <c r="I41" s="19">
        <f>IF($A41="","",INDEX('العقود'!$K$6:$K$205,MATCH($A41,'العقود'!$O$6:$O$205,0)))</f>
        <v/>
      </c>
      <c r="J41" s="6">
        <f>IF($A41="","",INDEX('العقود'!$G$6:$G$205,MATCH($A41,'العقود'!$O$6:$O$205,0))&amp;"")</f>
        <v/>
      </c>
    </row>
    <row r="42">
      <c r="A42" s="6">
        <f>IF(36&lt;=$B$4,36,"")</f>
        <v/>
      </c>
      <c r="B42" s="6">
        <f>IF($A42="","",INDEX('العقود'!$A$6:$A$205,MATCH($A42,'العقود'!$O$6:$O$205,0))&amp;"")</f>
        <v/>
      </c>
      <c r="C42" s="6">
        <f>IF($A42="","",INDEX('العقود'!$B$6:$B$205,MATCH($A42,'العقود'!$O$6:$O$205,0))&amp;"")</f>
        <v/>
      </c>
      <c r="D42" s="6">
        <f>IF($A42="","",INDEX('العقود'!$C$6:$C$205,MATCH($A42,'العقود'!$O$6:$O$205,0))&amp;"")</f>
        <v/>
      </c>
      <c r="E42" s="19">
        <f>IF($A42="","",INDEX('العقود'!$D$6:$D$205,MATCH($A42,'العقود'!$O$6:$O$205,0)))</f>
        <v/>
      </c>
      <c r="F42" s="21">
        <f>IF($A42="","",INDEX('العقود'!$F$6:$F$205,MATCH($A42,'العقود'!$O$6:$O$205,0)))</f>
        <v/>
      </c>
      <c r="G42" s="18">
        <f>IF($A42="","",INDEX('العقود'!$L$6:$L$205,MATCH($A42,'العقود'!$O$6:$O$205,0)))</f>
        <v/>
      </c>
      <c r="H42" s="6">
        <f>IF($A42="","",INDEX('العقود'!$M$6:$M$205,MATCH($A42,'العقود'!$O$6:$O$205,0))&amp;"")</f>
        <v/>
      </c>
      <c r="I42" s="19">
        <f>IF($A42="","",INDEX('العقود'!$K$6:$K$205,MATCH($A42,'العقود'!$O$6:$O$205,0)))</f>
        <v/>
      </c>
      <c r="J42" s="6">
        <f>IF($A42="","",INDEX('العقود'!$G$6:$G$205,MATCH($A42,'العقود'!$O$6:$O$205,0))&amp;"")</f>
        <v/>
      </c>
    </row>
    <row r="43">
      <c r="A43" s="6">
        <f>IF(37&lt;=$B$4,37,"")</f>
        <v/>
      </c>
      <c r="B43" s="6">
        <f>IF($A43="","",INDEX('العقود'!$A$6:$A$205,MATCH($A43,'العقود'!$O$6:$O$205,0))&amp;"")</f>
        <v/>
      </c>
      <c r="C43" s="6">
        <f>IF($A43="","",INDEX('العقود'!$B$6:$B$205,MATCH($A43,'العقود'!$O$6:$O$205,0))&amp;"")</f>
        <v/>
      </c>
      <c r="D43" s="6">
        <f>IF($A43="","",INDEX('العقود'!$C$6:$C$205,MATCH($A43,'العقود'!$O$6:$O$205,0))&amp;"")</f>
        <v/>
      </c>
      <c r="E43" s="19">
        <f>IF($A43="","",INDEX('العقود'!$D$6:$D$205,MATCH($A43,'العقود'!$O$6:$O$205,0)))</f>
        <v/>
      </c>
      <c r="F43" s="21">
        <f>IF($A43="","",INDEX('العقود'!$F$6:$F$205,MATCH($A43,'العقود'!$O$6:$O$205,0)))</f>
        <v/>
      </c>
      <c r="G43" s="18">
        <f>IF($A43="","",INDEX('العقود'!$L$6:$L$205,MATCH($A43,'العقود'!$O$6:$O$205,0)))</f>
        <v/>
      </c>
      <c r="H43" s="6">
        <f>IF($A43="","",INDEX('العقود'!$M$6:$M$205,MATCH($A43,'العقود'!$O$6:$O$205,0))&amp;"")</f>
        <v/>
      </c>
      <c r="I43" s="19">
        <f>IF($A43="","",INDEX('العقود'!$K$6:$K$205,MATCH($A43,'العقود'!$O$6:$O$205,0)))</f>
        <v/>
      </c>
      <c r="J43" s="6">
        <f>IF($A43="","",INDEX('العقود'!$G$6:$G$205,MATCH($A43,'العقود'!$O$6:$O$205,0))&amp;"")</f>
        <v/>
      </c>
    </row>
    <row r="44">
      <c r="A44" s="6">
        <f>IF(38&lt;=$B$4,38,"")</f>
        <v/>
      </c>
      <c r="B44" s="6">
        <f>IF($A44="","",INDEX('العقود'!$A$6:$A$205,MATCH($A44,'العقود'!$O$6:$O$205,0))&amp;"")</f>
        <v/>
      </c>
      <c r="C44" s="6">
        <f>IF($A44="","",INDEX('العقود'!$B$6:$B$205,MATCH($A44,'العقود'!$O$6:$O$205,0))&amp;"")</f>
        <v/>
      </c>
      <c r="D44" s="6">
        <f>IF($A44="","",INDEX('العقود'!$C$6:$C$205,MATCH($A44,'العقود'!$O$6:$O$205,0))&amp;"")</f>
        <v/>
      </c>
      <c r="E44" s="19">
        <f>IF($A44="","",INDEX('العقود'!$D$6:$D$205,MATCH($A44,'العقود'!$O$6:$O$205,0)))</f>
        <v/>
      </c>
      <c r="F44" s="21">
        <f>IF($A44="","",INDEX('العقود'!$F$6:$F$205,MATCH($A44,'العقود'!$O$6:$O$205,0)))</f>
        <v/>
      </c>
      <c r="G44" s="18">
        <f>IF($A44="","",INDEX('العقود'!$L$6:$L$205,MATCH($A44,'العقود'!$O$6:$O$205,0)))</f>
        <v/>
      </c>
      <c r="H44" s="6">
        <f>IF($A44="","",INDEX('العقود'!$M$6:$M$205,MATCH($A44,'العقود'!$O$6:$O$205,0))&amp;"")</f>
        <v/>
      </c>
      <c r="I44" s="19">
        <f>IF($A44="","",INDEX('العقود'!$K$6:$K$205,MATCH($A44,'العقود'!$O$6:$O$205,0)))</f>
        <v/>
      </c>
      <c r="J44" s="6">
        <f>IF($A44="","",INDEX('العقود'!$G$6:$G$205,MATCH($A44,'العقود'!$O$6:$O$205,0))&amp;"")</f>
        <v/>
      </c>
    </row>
    <row r="45">
      <c r="A45" s="6">
        <f>IF(39&lt;=$B$4,39,"")</f>
        <v/>
      </c>
      <c r="B45" s="6">
        <f>IF($A45="","",INDEX('العقود'!$A$6:$A$205,MATCH($A45,'العقود'!$O$6:$O$205,0))&amp;"")</f>
        <v/>
      </c>
      <c r="C45" s="6">
        <f>IF($A45="","",INDEX('العقود'!$B$6:$B$205,MATCH($A45,'العقود'!$O$6:$O$205,0))&amp;"")</f>
        <v/>
      </c>
      <c r="D45" s="6">
        <f>IF($A45="","",INDEX('العقود'!$C$6:$C$205,MATCH($A45,'العقود'!$O$6:$O$205,0))&amp;"")</f>
        <v/>
      </c>
      <c r="E45" s="19">
        <f>IF($A45="","",INDEX('العقود'!$D$6:$D$205,MATCH($A45,'العقود'!$O$6:$O$205,0)))</f>
        <v/>
      </c>
      <c r="F45" s="21">
        <f>IF($A45="","",INDEX('العقود'!$F$6:$F$205,MATCH($A45,'العقود'!$O$6:$O$205,0)))</f>
        <v/>
      </c>
      <c r="G45" s="18">
        <f>IF($A45="","",INDEX('العقود'!$L$6:$L$205,MATCH($A45,'العقود'!$O$6:$O$205,0)))</f>
        <v/>
      </c>
      <c r="H45" s="6">
        <f>IF($A45="","",INDEX('العقود'!$M$6:$M$205,MATCH($A45,'العقود'!$O$6:$O$205,0))&amp;"")</f>
        <v/>
      </c>
      <c r="I45" s="19">
        <f>IF($A45="","",INDEX('العقود'!$K$6:$K$205,MATCH($A45,'العقود'!$O$6:$O$205,0)))</f>
        <v/>
      </c>
      <c r="J45" s="6">
        <f>IF($A45="","",INDEX('العقود'!$G$6:$G$205,MATCH($A45,'العقود'!$O$6:$O$205,0))&amp;"")</f>
        <v/>
      </c>
    </row>
    <row r="46">
      <c r="A46" s="6">
        <f>IF(40&lt;=$B$4,40,"")</f>
        <v/>
      </c>
      <c r="B46" s="6">
        <f>IF($A46="","",INDEX('العقود'!$A$6:$A$205,MATCH($A46,'العقود'!$O$6:$O$205,0))&amp;"")</f>
        <v/>
      </c>
      <c r="C46" s="6">
        <f>IF($A46="","",INDEX('العقود'!$B$6:$B$205,MATCH($A46,'العقود'!$O$6:$O$205,0))&amp;"")</f>
        <v/>
      </c>
      <c r="D46" s="6">
        <f>IF($A46="","",INDEX('العقود'!$C$6:$C$205,MATCH($A46,'العقود'!$O$6:$O$205,0))&amp;"")</f>
        <v/>
      </c>
      <c r="E46" s="19">
        <f>IF($A46="","",INDEX('العقود'!$D$6:$D$205,MATCH($A46,'العقود'!$O$6:$O$205,0)))</f>
        <v/>
      </c>
      <c r="F46" s="21">
        <f>IF($A46="","",INDEX('العقود'!$F$6:$F$205,MATCH($A46,'العقود'!$O$6:$O$205,0)))</f>
        <v/>
      </c>
      <c r="G46" s="18">
        <f>IF($A46="","",INDEX('العقود'!$L$6:$L$205,MATCH($A46,'العقود'!$O$6:$O$205,0)))</f>
        <v/>
      </c>
      <c r="H46" s="6">
        <f>IF($A46="","",INDEX('العقود'!$M$6:$M$205,MATCH($A46,'العقود'!$O$6:$O$205,0))&amp;"")</f>
        <v/>
      </c>
      <c r="I46" s="19">
        <f>IF($A46="","",INDEX('العقود'!$K$6:$K$205,MATCH($A46,'العقود'!$O$6:$O$205,0)))</f>
        <v/>
      </c>
      <c r="J46" s="6">
        <f>IF($A46="","",INDEX('العقود'!$G$6:$G$205,MATCH($A46,'العقود'!$O$6:$O$205,0))&amp;"")</f>
        <v/>
      </c>
    </row>
    <row r="47">
      <c r="A47" s="6">
        <f>IF(41&lt;=$B$4,41,"")</f>
        <v/>
      </c>
      <c r="B47" s="6">
        <f>IF($A47="","",INDEX('العقود'!$A$6:$A$205,MATCH($A47,'العقود'!$O$6:$O$205,0))&amp;"")</f>
        <v/>
      </c>
      <c r="C47" s="6">
        <f>IF($A47="","",INDEX('العقود'!$B$6:$B$205,MATCH($A47,'العقود'!$O$6:$O$205,0))&amp;"")</f>
        <v/>
      </c>
      <c r="D47" s="6">
        <f>IF($A47="","",INDEX('العقود'!$C$6:$C$205,MATCH($A47,'العقود'!$O$6:$O$205,0))&amp;"")</f>
        <v/>
      </c>
      <c r="E47" s="19">
        <f>IF($A47="","",INDEX('العقود'!$D$6:$D$205,MATCH($A47,'العقود'!$O$6:$O$205,0)))</f>
        <v/>
      </c>
      <c r="F47" s="21">
        <f>IF($A47="","",INDEX('العقود'!$F$6:$F$205,MATCH($A47,'العقود'!$O$6:$O$205,0)))</f>
        <v/>
      </c>
      <c r="G47" s="18">
        <f>IF($A47="","",INDEX('العقود'!$L$6:$L$205,MATCH($A47,'العقود'!$O$6:$O$205,0)))</f>
        <v/>
      </c>
      <c r="H47" s="6">
        <f>IF($A47="","",INDEX('العقود'!$M$6:$M$205,MATCH($A47,'العقود'!$O$6:$O$205,0))&amp;"")</f>
        <v/>
      </c>
      <c r="I47" s="19">
        <f>IF($A47="","",INDEX('العقود'!$K$6:$K$205,MATCH($A47,'العقود'!$O$6:$O$205,0)))</f>
        <v/>
      </c>
      <c r="J47" s="6">
        <f>IF($A47="","",INDEX('العقود'!$G$6:$G$205,MATCH($A47,'العقود'!$O$6:$O$205,0))&amp;"")</f>
        <v/>
      </c>
    </row>
    <row r="48">
      <c r="A48" s="6">
        <f>IF(42&lt;=$B$4,42,"")</f>
        <v/>
      </c>
      <c r="B48" s="6">
        <f>IF($A48="","",INDEX('العقود'!$A$6:$A$205,MATCH($A48,'العقود'!$O$6:$O$205,0))&amp;"")</f>
        <v/>
      </c>
      <c r="C48" s="6">
        <f>IF($A48="","",INDEX('العقود'!$B$6:$B$205,MATCH($A48,'العقود'!$O$6:$O$205,0))&amp;"")</f>
        <v/>
      </c>
      <c r="D48" s="6">
        <f>IF($A48="","",INDEX('العقود'!$C$6:$C$205,MATCH($A48,'العقود'!$O$6:$O$205,0))&amp;"")</f>
        <v/>
      </c>
      <c r="E48" s="19">
        <f>IF($A48="","",INDEX('العقود'!$D$6:$D$205,MATCH($A48,'العقود'!$O$6:$O$205,0)))</f>
        <v/>
      </c>
      <c r="F48" s="21">
        <f>IF($A48="","",INDEX('العقود'!$F$6:$F$205,MATCH($A48,'العقود'!$O$6:$O$205,0)))</f>
        <v/>
      </c>
      <c r="G48" s="18">
        <f>IF($A48="","",INDEX('العقود'!$L$6:$L$205,MATCH($A48,'العقود'!$O$6:$O$205,0)))</f>
        <v/>
      </c>
      <c r="H48" s="6">
        <f>IF($A48="","",INDEX('العقود'!$M$6:$M$205,MATCH($A48,'العقود'!$O$6:$O$205,0))&amp;"")</f>
        <v/>
      </c>
      <c r="I48" s="19">
        <f>IF($A48="","",INDEX('العقود'!$K$6:$K$205,MATCH($A48,'العقود'!$O$6:$O$205,0)))</f>
        <v/>
      </c>
      <c r="J48" s="6">
        <f>IF($A48="","",INDEX('العقود'!$G$6:$G$205,MATCH($A48,'العقود'!$O$6:$O$205,0))&amp;"")</f>
        <v/>
      </c>
    </row>
    <row r="49">
      <c r="A49" s="6">
        <f>IF(43&lt;=$B$4,43,"")</f>
        <v/>
      </c>
      <c r="B49" s="6">
        <f>IF($A49="","",INDEX('العقود'!$A$6:$A$205,MATCH($A49,'العقود'!$O$6:$O$205,0))&amp;"")</f>
        <v/>
      </c>
      <c r="C49" s="6">
        <f>IF($A49="","",INDEX('العقود'!$B$6:$B$205,MATCH($A49,'العقود'!$O$6:$O$205,0))&amp;"")</f>
        <v/>
      </c>
      <c r="D49" s="6">
        <f>IF($A49="","",INDEX('العقود'!$C$6:$C$205,MATCH($A49,'العقود'!$O$6:$O$205,0))&amp;"")</f>
        <v/>
      </c>
      <c r="E49" s="19">
        <f>IF($A49="","",INDEX('العقود'!$D$6:$D$205,MATCH($A49,'العقود'!$O$6:$O$205,0)))</f>
        <v/>
      </c>
      <c r="F49" s="21">
        <f>IF($A49="","",INDEX('العقود'!$F$6:$F$205,MATCH($A49,'العقود'!$O$6:$O$205,0)))</f>
        <v/>
      </c>
      <c r="G49" s="18">
        <f>IF($A49="","",INDEX('العقود'!$L$6:$L$205,MATCH($A49,'العقود'!$O$6:$O$205,0)))</f>
        <v/>
      </c>
      <c r="H49" s="6">
        <f>IF($A49="","",INDEX('العقود'!$M$6:$M$205,MATCH($A49,'العقود'!$O$6:$O$205,0))&amp;"")</f>
        <v/>
      </c>
      <c r="I49" s="19">
        <f>IF($A49="","",INDEX('العقود'!$K$6:$K$205,MATCH($A49,'العقود'!$O$6:$O$205,0)))</f>
        <v/>
      </c>
      <c r="J49" s="6">
        <f>IF($A49="","",INDEX('العقود'!$G$6:$G$205,MATCH($A49,'العقود'!$O$6:$O$205,0))&amp;"")</f>
        <v/>
      </c>
    </row>
    <row r="50">
      <c r="A50" s="6">
        <f>IF(44&lt;=$B$4,44,"")</f>
        <v/>
      </c>
      <c r="B50" s="6">
        <f>IF($A50="","",INDEX('العقود'!$A$6:$A$205,MATCH($A50,'العقود'!$O$6:$O$205,0))&amp;"")</f>
        <v/>
      </c>
      <c r="C50" s="6">
        <f>IF($A50="","",INDEX('العقود'!$B$6:$B$205,MATCH($A50,'العقود'!$O$6:$O$205,0))&amp;"")</f>
        <v/>
      </c>
      <c r="D50" s="6">
        <f>IF($A50="","",INDEX('العقود'!$C$6:$C$205,MATCH($A50,'العقود'!$O$6:$O$205,0))&amp;"")</f>
        <v/>
      </c>
      <c r="E50" s="19">
        <f>IF($A50="","",INDEX('العقود'!$D$6:$D$205,MATCH($A50,'العقود'!$O$6:$O$205,0)))</f>
        <v/>
      </c>
      <c r="F50" s="21">
        <f>IF($A50="","",INDEX('العقود'!$F$6:$F$205,MATCH($A50,'العقود'!$O$6:$O$205,0)))</f>
        <v/>
      </c>
      <c r="G50" s="18">
        <f>IF($A50="","",INDEX('العقود'!$L$6:$L$205,MATCH($A50,'العقود'!$O$6:$O$205,0)))</f>
        <v/>
      </c>
      <c r="H50" s="6">
        <f>IF($A50="","",INDEX('العقود'!$M$6:$M$205,MATCH($A50,'العقود'!$O$6:$O$205,0))&amp;"")</f>
        <v/>
      </c>
      <c r="I50" s="19">
        <f>IF($A50="","",INDEX('العقود'!$K$6:$K$205,MATCH($A50,'العقود'!$O$6:$O$205,0)))</f>
        <v/>
      </c>
      <c r="J50" s="6">
        <f>IF($A50="","",INDEX('العقود'!$G$6:$G$205,MATCH($A50,'العقود'!$O$6:$O$205,0))&amp;"")</f>
        <v/>
      </c>
    </row>
    <row r="51">
      <c r="A51" s="6">
        <f>IF(45&lt;=$B$4,45,"")</f>
        <v/>
      </c>
      <c r="B51" s="6">
        <f>IF($A51="","",INDEX('العقود'!$A$6:$A$205,MATCH($A51,'العقود'!$O$6:$O$205,0))&amp;"")</f>
        <v/>
      </c>
      <c r="C51" s="6">
        <f>IF($A51="","",INDEX('العقود'!$B$6:$B$205,MATCH($A51,'العقود'!$O$6:$O$205,0))&amp;"")</f>
        <v/>
      </c>
      <c r="D51" s="6">
        <f>IF($A51="","",INDEX('العقود'!$C$6:$C$205,MATCH($A51,'العقود'!$O$6:$O$205,0))&amp;"")</f>
        <v/>
      </c>
      <c r="E51" s="19">
        <f>IF($A51="","",INDEX('العقود'!$D$6:$D$205,MATCH($A51,'العقود'!$O$6:$O$205,0)))</f>
        <v/>
      </c>
      <c r="F51" s="21">
        <f>IF($A51="","",INDEX('العقود'!$F$6:$F$205,MATCH($A51,'العقود'!$O$6:$O$205,0)))</f>
        <v/>
      </c>
      <c r="G51" s="18">
        <f>IF($A51="","",INDEX('العقود'!$L$6:$L$205,MATCH($A51,'العقود'!$O$6:$O$205,0)))</f>
        <v/>
      </c>
      <c r="H51" s="6">
        <f>IF($A51="","",INDEX('العقود'!$M$6:$M$205,MATCH($A51,'العقود'!$O$6:$O$205,0))&amp;"")</f>
        <v/>
      </c>
      <c r="I51" s="19">
        <f>IF($A51="","",INDEX('العقود'!$K$6:$K$205,MATCH($A51,'العقود'!$O$6:$O$205,0)))</f>
        <v/>
      </c>
      <c r="J51" s="6">
        <f>IF($A51="","",INDEX('العقود'!$G$6:$G$205,MATCH($A51,'العقود'!$O$6:$O$205,0))&amp;"")</f>
        <v/>
      </c>
    </row>
    <row r="52">
      <c r="A52" s="6">
        <f>IF(46&lt;=$B$4,46,"")</f>
        <v/>
      </c>
      <c r="B52" s="6">
        <f>IF($A52="","",INDEX('العقود'!$A$6:$A$205,MATCH($A52,'العقود'!$O$6:$O$205,0))&amp;"")</f>
        <v/>
      </c>
      <c r="C52" s="6">
        <f>IF($A52="","",INDEX('العقود'!$B$6:$B$205,MATCH($A52,'العقود'!$O$6:$O$205,0))&amp;"")</f>
        <v/>
      </c>
      <c r="D52" s="6">
        <f>IF($A52="","",INDEX('العقود'!$C$6:$C$205,MATCH($A52,'العقود'!$O$6:$O$205,0))&amp;"")</f>
        <v/>
      </c>
      <c r="E52" s="19">
        <f>IF($A52="","",INDEX('العقود'!$D$6:$D$205,MATCH($A52,'العقود'!$O$6:$O$205,0)))</f>
        <v/>
      </c>
      <c r="F52" s="21">
        <f>IF($A52="","",INDEX('العقود'!$F$6:$F$205,MATCH($A52,'العقود'!$O$6:$O$205,0)))</f>
        <v/>
      </c>
      <c r="G52" s="18">
        <f>IF($A52="","",INDEX('العقود'!$L$6:$L$205,MATCH($A52,'العقود'!$O$6:$O$205,0)))</f>
        <v/>
      </c>
      <c r="H52" s="6">
        <f>IF($A52="","",INDEX('العقود'!$M$6:$M$205,MATCH($A52,'العقود'!$O$6:$O$205,0))&amp;"")</f>
        <v/>
      </c>
      <c r="I52" s="19">
        <f>IF($A52="","",INDEX('العقود'!$K$6:$K$205,MATCH($A52,'العقود'!$O$6:$O$205,0)))</f>
        <v/>
      </c>
      <c r="J52" s="6">
        <f>IF($A52="","",INDEX('العقود'!$G$6:$G$205,MATCH($A52,'العقود'!$O$6:$O$205,0))&amp;"")</f>
        <v/>
      </c>
    </row>
    <row r="53">
      <c r="A53" s="6">
        <f>IF(47&lt;=$B$4,47,"")</f>
        <v/>
      </c>
      <c r="B53" s="6">
        <f>IF($A53="","",INDEX('العقود'!$A$6:$A$205,MATCH($A53,'العقود'!$O$6:$O$205,0))&amp;"")</f>
        <v/>
      </c>
      <c r="C53" s="6">
        <f>IF($A53="","",INDEX('العقود'!$B$6:$B$205,MATCH($A53,'العقود'!$O$6:$O$205,0))&amp;"")</f>
        <v/>
      </c>
      <c r="D53" s="6">
        <f>IF($A53="","",INDEX('العقود'!$C$6:$C$205,MATCH($A53,'العقود'!$O$6:$O$205,0))&amp;"")</f>
        <v/>
      </c>
      <c r="E53" s="19">
        <f>IF($A53="","",INDEX('العقود'!$D$6:$D$205,MATCH($A53,'العقود'!$O$6:$O$205,0)))</f>
        <v/>
      </c>
      <c r="F53" s="21">
        <f>IF($A53="","",INDEX('العقود'!$F$6:$F$205,MATCH($A53,'العقود'!$O$6:$O$205,0)))</f>
        <v/>
      </c>
      <c r="G53" s="18">
        <f>IF($A53="","",INDEX('العقود'!$L$6:$L$205,MATCH($A53,'العقود'!$O$6:$O$205,0)))</f>
        <v/>
      </c>
      <c r="H53" s="6">
        <f>IF($A53="","",INDEX('العقود'!$M$6:$M$205,MATCH($A53,'العقود'!$O$6:$O$205,0))&amp;"")</f>
        <v/>
      </c>
      <c r="I53" s="19">
        <f>IF($A53="","",INDEX('العقود'!$K$6:$K$205,MATCH($A53,'العقود'!$O$6:$O$205,0)))</f>
        <v/>
      </c>
      <c r="J53" s="6">
        <f>IF($A53="","",INDEX('العقود'!$G$6:$G$205,MATCH($A53,'العقود'!$O$6:$O$205,0))&amp;"")</f>
        <v/>
      </c>
    </row>
    <row r="54">
      <c r="A54" s="6">
        <f>IF(48&lt;=$B$4,48,"")</f>
        <v/>
      </c>
      <c r="B54" s="6">
        <f>IF($A54="","",INDEX('العقود'!$A$6:$A$205,MATCH($A54,'العقود'!$O$6:$O$205,0))&amp;"")</f>
        <v/>
      </c>
      <c r="C54" s="6">
        <f>IF($A54="","",INDEX('العقود'!$B$6:$B$205,MATCH($A54,'العقود'!$O$6:$O$205,0))&amp;"")</f>
        <v/>
      </c>
      <c r="D54" s="6">
        <f>IF($A54="","",INDEX('العقود'!$C$6:$C$205,MATCH($A54,'العقود'!$O$6:$O$205,0))&amp;"")</f>
        <v/>
      </c>
      <c r="E54" s="19">
        <f>IF($A54="","",INDEX('العقود'!$D$6:$D$205,MATCH($A54,'العقود'!$O$6:$O$205,0)))</f>
        <v/>
      </c>
      <c r="F54" s="21">
        <f>IF($A54="","",INDEX('العقود'!$F$6:$F$205,MATCH($A54,'العقود'!$O$6:$O$205,0)))</f>
        <v/>
      </c>
      <c r="G54" s="18">
        <f>IF($A54="","",INDEX('العقود'!$L$6:$L$205,MATCH($A54,'العقود'!$O$6:$O$205,0)))</f>
        <v/>
      </c>
      <c r="H54" s="6">
        <f>IF($A54="","",INDEX('العقود'!$M$6:$M$205,MATCH($A54,'العقود'!$O$6:$O$205,0))&amp;"")</f>
        <v/>
      </c>
      <c r="I54" s="19">
        <f>IF($A54="","",INDEX('العقود'!$K$6:$K$205,MATCH($A54,'العقود'!$O$6:$O$205,0)))</f>
        <v/>
      </c>
      <c r="J54" s="6">
        <f>IF($A54="","",INDEX('العقود'!$G$6:$G$205,MATCH($A54,'العقود'!$O$6:$O$205,0))&amp;"")</f>
        <v/>
      </c>
    </row>
    <row r="55">
      <c r="A55" s="6">
        <f>IF(49&lt;=$B$4,49,"")</f>
        <v/>
      </c>
      <c r="B55" s="6">
        <f>IF($A55="","",INDEX('العقود'!$A$6:$A$205,MATCH($A55,'العقود'!$O$6:$O$205,0))&amp;"")</f>
        <v/>
      </c>
      <c r="C55" s="6">
        <f>IF($A55="","",INDEX('العقود'!$B$6:$B$205,MATCH($A55,'العقود'!$O$6:$O$205,0))&amp;"")</f>
        <v/>
      </c>
      <c r="D55" s="6">
        <f>IF($A55="","",INDEX('العقود'!$C$6:$C$205,MATCH($A55,'العقود'!$O$6:$O$205,0))&amp;"")</f>
        <v/>
      </c>
      <c r="E55" s="19">
        <f>IF($A55="","",INDEX('العقود'!$D$6:$D$205,MATCH($A55,'العقود'!$O$6:$O$205,0)))</f>
        <v/>
      </c>
      <c r="F55" s="21">
        <f>IF($A55="","",INDEX('العقود'!$F$6:$F$205,MATCH($A55,'العقود'!$O$6:$O$205,0)))</f>
        <v/>
      </c>
      <c r="G55" s="18">
        <f>IF($A55="","",INDEX('العقود'!$L$6:$L$205,MATCH($A55,'العقود'!$O$6:$O$205,0)))</f>
        <v/>
      </c>
      <c r="H55" s="6">
        <f>IF($A55="","",INDEX('العقود'!$M$6:$M$205,MATCH($A55,'العقود'!$O$6:$O$205,0))&amp;"")</f>
        <v/>
      </c>
      <c r="I55" s="19">
        <f>IF($A55="","",INDEX('العقود'!$K$6:$K$205,MATCH($A55,'العقود'!$O$6:$O$205,0)))</f>
        <v/>
      </c>
      <c r="J55" s="6">
        <f>IF($A55="","",INDEX('العقود'!$G$6:$G$205,MATCH($A55,'العقود'!$O$6:$O$205,0))&amp;"")</f>
        <v/>
      </c>
    </row>
    <row r="56">
      <c r="A56" s="6">
        <f>IF(50&lt;=$B$4,50,"")</f>
        <v/>
      </c>
      <c r="B56" s="6">
        <f>IF($A56="","",INDEX('العقود'!$A$6:$A$205,MATCH($A56,'العقود'!$O$6:$O$205,0))&amp;"")</f>
        <v/>
      </c>
      <c r="C56" s="6">
        <f>IF($A56="","",INDEX('العقود'!$B$6:$B$205,MATCH($A56,'العقود'!$O$6:$O$205,0))&amp;"")</f>
        <v/>
      </c>
      <c r="D56" s="6">
        <f>IF($A56="","",INDEX('العقود'!$C$6:$C$205,MATCH($A56,'العقود'!$O$6:$O$205,0))&amp;"")</f>
        <v/>
      </c>
      <c r="E56" s="19">
        <f>IF($A56="","",INDEX('العقود'!$D$6:$D$205,MATCH($A56,'العقود'!$O$6:$O$205,0)))</f>
        <v/>
      </c>
      <c r="F56" s="21">
        <f>IF($A56="","",INDEX('العقود'!$F$6:$F$205,MATCH($A56,'العقود'!$O$6:$O$205,0)))</f>
        <v/>
      </c>
      <c r="G56" s="18">
        <f>IF($A56="","",INDEX('العقود'!$L$6:$L$205,MATCH($A56,'العقود'!$O$6:$O$205,0)))</f>
        <v/>
      </c>
      <c r="H56" s="6">
        <f>IF($A56="","",INDEX('العقود'!$M$6:$M$205,MATCH($A56,'العقود'!$O$6:$O$205,0))&amp;"")</f>
        <v/>
      </c>
      <c r="I56" s="19">
        <f>IF($A56="","",INDEX('العقود'!$K$6:$K$205,MATCH($A56,'العقود'!$O$6:$O$205,0)))</f>
        <v/>
      </c>
      <c r="J56" s="6">
        <f>IF($A56="","",INDEX('العقود'!$G$6:$G$205,MATCH($A56,'العقود'!$O$6:$O$205,0))&amp;"")</f>
        <v/>
      </c>
    </row>
  </sheetData>
  <mergeCells count="2">
    <mergeCell ref="A1:J1"/>
    <mergeCell ref="A2:J2"/>
  </mergeCells>
  <conditionalFormatting sqref="A7:J56">
    <cfRule type="expression" priority="1" dxfId="0">
      <formula>AND($A7&lt;&gt;"",$H7="منتهي")</formula>
    </cfRule>
    <cfRule type="expression" priority="2" dxfId="1">
      <formula>AND($A7&lt;&gt;"",$H7="ينتهي قريبًا")</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D35"/>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8" customWidth="1" min="3" max="3"/>
    <col width="16" customWidth="1" min="4" max="4"/>
  </cols>
  <sheetData>
    <row r="1" ht="26" customHeight="1">
      <c r="A1" s="10" t="inlineStr">
        <is>
          <t>شيت عقود الخدمات والموردين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22" t="inlineStr">
        <is>
          <t>العقود</t>
        </is>
      </c>
    </row>
    <row r="5">
      <c r="A5" s="12" t="inlineStr">
        <is>
          <t>عدد العقود</t>
        </is>
      </c>
      <c r="B5" s="18">
        <f>COUNTIF('العقود'!$A$6:$A$205,"?*")</f>
        <v/>
      </c>
    </row>
    <row r="6">
      <c r="A6" s="12" t="inlineStr">
        <is>
          <t>سارية</t>
        </is>
      </c>
      <c r="B6" s="18">
        <f>COUNTIF('العقود'!$M$6:$M$205,"ساري")</f>
        <v/>
      </c>
    </row>
    <row r="7">
      <c r="A7" s="12" t="inlineStr">
        <is>
          <t>تنتهي قريبًا</t>
        </is>
      </c>
      <c r="B7" s="18">
        <f>COUNTIF('العقود'!$M$6:$M$205,"ينتهي قريبًا")</f>
        <v/>
      </c>
    </row>
    <row r="8">
      <c r="A8" s="12" t="inlineStr">
        <is>
          <t>منتهية</t>
        </is>
      </c>
      <c r="B8" s="18">
        <f>COUNTIF('العقود'!$M$6:$M$205,"منتهي")</f>
        <v/>
      </c>
    </row>
    <row r="9">
      <c r="A9" s="12" t="inlineStr">
        <is>
          <t>لم تبدأ بعد</t>
        </is>
      </c>
      <c r="B9" s="18">
        <f>COUNTIF('العقود'!$M$6:$M$205,"لم يبدأ")</f>
        <v/>
      </c>
    </row>
    <row r="11">
      <c r="A11" s="22" t="inlineStr">
        <is>
          <t>الالتزامات</t>
        </is>
      </c>
    </row>
    <row r="12">
      <c r="A12" s="12" t="inlineStr">
        <is>
          <t>الالتزام الشهري (العقود السارية والقريبة من الانتهاء)</t>
        </is>
      </c>
      <c r="B12" s="23">
        <f>SUMIFS('العقود'!$D$6:$D$205,'العقود'!$M$6:$M$205,"ساري")+SUMIFS('العقود'!$D$6:$D$205,'العقود'!$M$6:$M$205,"ينتهي قريبًا")</f>
        <v/>
      </c>
    </row>
    <row r="13">
      <c r="A13" s="12" t="inlineStr">
        <is>
          <t>الالتزام السنوي (× 12)</t>
        </is>
      </c>
      <c r="B13" s="23">
        <f>B12*12</f>
        <v/>
      </c>
    </row>
    <row r="14">
      <c r="A14" s="12" t="inlineStr">
        <is>
          <t>التزام شهري لعقود لم تبدأ بعد</t>
        </is>
      </c>
      <c r="B14" s="19">
        <f>SUMIFS('العقود'!$D$6:$D$205,'العقود'!$M$6:$M$205,"لم يبدأ")</f>
        <v/>
      </c>
    </row>
    <row r="16">
      <c r="A16" s="22" t="inlineStr">
        <is>
          <t>المستحق والمدفوع للموردين</t>
        </is>
      </c>
    </row>
    <row r="17">
      <c r="A17" s="12" t="inlineStr">
        <is>
          <t>إجمالي المستحق حتى اليوم</t>
        </is>
      </c>
      <c r="B17" s="19">
        <f>SUM('العقود'!$I$6:$I$205)</f>
        <v/>
      </c>
    </row>
    <row r="18">
      <c r="A18" s="12" t="inlineStr">
        <is>
          <t>إجمالي المدفوع</t>
        </is>
      </c>
      <c r="B18" s="19">
        <f>SUM('العقود'!$J$6:$J$205)</f>
        <v/>
      </c>
    </row>
    <row r="19">
      <c r="A19" s="12" t="inlineStr">
        <is>
          <t>المتبقي للموردين</t>
        </is>
      </c>
      <c r="B19" s="23">
        <f>SUMIF('العقود'!$K$6:$K$205,"&gt;0")</f>
        <v/>
      </c>
    </row>
    <row r="20">
      <c r="A20" s="12" t="inlineStr">
        <is>
          <t>دفعات زائدة عن المستحق</t>
        </is>
      </c>
      <c r="B20" s="19">
        <f>-SUMIF('العقود'!$K$6:$K$205,"&lt;0")</f>
        <v/>
      </c>
    </row>
    <row r="21">
      <c r="A21" s="12" t="inlineStr">
        <is>
          <t>موردون لهم متبقٍ</t>
        </is>
      </c>
      <c r="B21" s="18">
        <f>COUNTIF('العقود'!$K$6:$K$205,"&gt;0")</f>
        <v/>
      </c>
    </row>
    <row r="22">
      <c r="A22" s="12" t="inlineStr">
        <is>
          <t>المدفوع في الشهر الحالي</t>
        </is>
      </c>
      <c r="B22" s="19">
        <f>SUMIFS('الدفعات'!$C$6:$C$1005,'الدفعات'!$A$6:$A$1005,"&gt;="&amp;DATE(YEAR('الإعدادات'!$B$4),MONTH('الإعدادات'!$B$4),1),'الدفعات'!$A$6:$A$1005,"&lt;="&amp;'الإعدادات'!$B$4)</f>
        <v/>
      </c>
    </row>
    <row r="24">
      <c r="A24" s="22" t="inlineStr">
        <is>
          <t>تنبيهات</t>
        </is>
      </c>
    </row>
    <row r="25">
      <c r="A25" s="12" t="inlineStr">
        <is>
          <t>عقود تحتاج تجديدًا أو تفاوضًا</t>
        </is>
      </c>
      <c r="B25" s="20">
        <f>B7+B8</f>
        <v/>
      </c>
    </row>
    <row r="27">
      <c r="A27" s="22" t="inlineStr">
        <is>
          <t>حسب نوع الخدمة</t>
        </is>
      </c>
    </row>
    <row r="28" ht="32" customHeight="1">
      <c r="A28" s="15" t="inlineStr">
        <is>
          <t>الخدمة</t>
        </is>
      </c>
      <c r="B28" s="15" t="inlineStr">
        <is>
          <t>عدد العقود</t>
        </is>
      </c>
      <c r="C28" s="15" t="inlineStr">
        <is>
          <t>الالتزام الشهري</t>
        </is>
      </c>
      <c r="D28" s="15" t="inlineStr">
        <is>
          <t>المتبقي للمورد</t>
        </is>
      </c>
    </row>
    <row r="29">
      <c r="A29" s="12" t="inlineStr">
        <is>
          <t>نظافة</t>
        </is>
      </c>
      <c r="B29" s="18">
        <f>COUNTIF('العقود'!$B$6:$B$205,A29)</f>
        <v/>
      </c>
      <c r="C29" s="19">
        <f>SUMIFS('العقود'!$D$6:$D$205,'العقود'!$B$6:$B$205,A29,'العقود'!$M$6:$M$205,"ساري")+SUMIFS('العقود'!$D$6:$D$205,'العقود'!$B$6:$B$205,A29,'العقود'!$M$6:$M$205,"ينتهي قريبًا")</f>
        <v/>
      </c>
      <c r="D29" s="19">
        <f>SUMIFS('العقود'!$K$6:$K$205,'العقود'!$B$6:$B$205,A29,'العقود'!$K$6:$K$205,"&gt;0")</f>
        <v/>
      </c>
    </row>
    <row r="30">
      <c r="A30" s="12" t="inlineStr">
        <is>
          <t>حراسة</t>
        </is>
      </c>
      <c r="B30" s="18">
        <f>COUNTIF('العقود'!$B$6:$B$205,A30)</f>
        <v/>
      </c>
      <c r="C30" s="19">
        <f>SUMIFS('العقود'!$D$6:$D$205,'العقود'!$B$6:$B$205,A30,'العقود'!$M$6:$M$205,"ساري")+SUMIFS('العقود'!$D$6:$D$205,'العقود'!$B$6:$B$205,A30,'العقود'!$M$6:$M$205,"ينتهي قريبًا")</f>
        <v/>
      </c>
      <c r="D30" s="19">
        <f>SUMIFS('العقود'!$K$6:$K$205,'العقود'!$B$6:$B$205,A30,'العقود'!$K$6:$K$205,"&gt;0")</f>
        <v/>
      </c>
    </row>
    <row r="31">
      <c r="A31" s="12" t="inlineStr">
        <is>
          <t>صيانة مصعد</t>
        </is>
      </c>
      <c r="B31" s="18">
        <f>COUNTIF('العقود'!$B$6:$B$205,A31)</f>
        <v/>
      </c>
      <c r="C31" s="19">
        <f>SUMIFS('العقود'!$D$6:$D$205,'العقود'!$B$6:$B$205,A31,'العقود'!$M$6:$M$205,"ساري")+SUMIFS('العقود'!$D$6:$D$205,'العقود'!$B$6:$B$205,A31,'العقود'!$M$6:$M$205,"ينتهي قريبًا")</f>
        <v/>
      </c>
      <c r="D31" s="19">
        <f>SUMIFS('العقود'!$K$6:$K$205,'العقود'!$B$6:$B$205,A31,'العقود'!$K$6:$K$205,"&gt;0")</f>
        <v/>
      </c>
    </row>
    <row r="32">
      <c r="A32" s="12" t="inlineStr">
        <is>
          <t>حدائق</t>
        </is>
      </c>
      <c r="B32" s="18">
        <f>COUNTIF('العقود'!$B$6:$B$205,A32)</f>
        <v/>
      </c>
      <c r="C32" s="19">
        <f>SUMIFS('العقود'!$D$6:$D$205,'العقود'!$B$6:$B$205,A32,'العقود'!$M$6:$M$205,"ساري")+SUMIFS('العقود'!$D$6:$D$205,'العقود'!$B$6:$B$205,A32,'العقود'!$M$6:$M$205,"ينتهي قريبًا")</f>
        <v/>
      </c>
      <c r="D32" s="19">
        <f>SUMIFS('العقود'!$K$6:$K$205,'العقود'!$B$6:$B$205,A32,'العقود'!$K$6:$K$205,"&gt;0")</f>
        <v/>
      </c>
    </row>
    <row r="33">
      <c r="A33" s="12" t="inlineStr">
        <is>
          <t>مكافحة حشرات</t>
        </is>
      </c>
      <c r="B33" s="18">
        <f>COUNTIF('العقود'!$B$6:$B$205,A33)</f>
        <v/>
      </c>
      <c r="C33" s="19">
        <f>SUMIFS('العقود'!$D$6:$D$205,'العقود'!$B$6:$B$205,A33,'العقود'!$M$6:$M$205,"ساري")+SUMIFS('العقود'!$D$6:$D$205,'العقود'!$B$6:$B$205,A33,'العقود'!$M$6:$M$205,"ينتهي قريبًا")</f>
        <v/>
      </c>
      <c r="D33" s="19">
        <f>SUMIFS('العقود'!$K$6:$K$205,'العقود'!$B$6:$B$205,A33,'العقود'!$K$6:$K$205,"&gt;0")</f>
        <v/>
      </c>
    </row>
    <row r="34">
      <c r="A34" s="12" t="inlineStr">
        <is>
          <t>إنترنت</t>
        </is>
      </c>
      <c r="B34" s="18">
        <f>COUNTIF('العقود'!$B$6:$B$205,A34)</f>
        <v/>
      </c>
      <c r="C34" s="19">
        <f>SUMIFS('العقود'!$D$6:$D$205,'العقود'!$B$6:$B$205,A34,'العقود'!$M$6:$M$205,"ساري")+SUMIFS('العقود'!$D$6:$D$205,'العقود'!$B$6:$B$205,A34,'العقود'!$M$6:$M$205,"ينتهي قريبًا")</f>
        <v/>
      </c>
      <c r="D34" s="19">
        <f>SUMIFS('العقود'!$K$6:$K$205,'العقود'!$B$6:$B$205,A34,'العقود'!$K$6:$K$205,"&gt;0")</f>
        <v/>
      </c>
    </row>
    <row r="35">
      <c r="A35" s="12" t="inlineStr">
        <is>
          <t>أخرى</t>
        </is>
      </c>
      <c r="B35" s="18">
        <f>COUNTIF('العقود'!$B$6:$B$205,A35)</f>
        <v/>
      </c>
      <c r="C35" s="19">
        <f>SUMIFS('العقود'!$D$6:$D$205,'العقود'!$B$6:$B$205,A35,'العقود'!$M$6:$M$205,"ساري")+SUMIFS('العقود'!$D$6:$D$205,'العقود'!$B$6:$B$205,A35,'العقود'!$M$6:$M$205,"ينتهي قريبًا")</f>
        <v/>
      </c>
      <c r="D35" s="19">
        <f>SUMIFS('العقود'!$K$6:$K$205,'العقود'!$B$6:$B$205,A35,'العقود'!$K$6:$K$205,"&gt;0")</f>
        <v/>
      </c>
    </row>
  </sheetData>
  <mergeCells count="2">
    <mergeCell ref="A1:D1"/>
    <mergeCell ref="A2:D2"/>
  </mergeCells>
  <conditionalFormatting sqref="B19">
    <cfRule type="expression" priority="1" dxfId="0">
      <formula>B19&gt;0</formula>
    </cfRule>
  </conditionalFormatting>
  <conditionalFormatting sqref="B25">
    <cfRule type="expression" priority="2" dxfId="1">
      <formula>B25&gt;0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4"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4" t="inlineStr">
        <is>
          <t>نصمم الشاشات على خطوات عملك، فيسجّل كل شخص ما يخصه فقط.</t>
        </is>
      </c>
    </row>
    <row r="8" ht="48" customHeight="1">
      <c r="B8" s="5" t="inlineStr">
        <is>
          <t>الأعمدة والصيغ ثابتة كما صُمّم الشيت.</t>
        </is>
      </c>
      <c r="C8" s="24" t="inlineStr">
        <is>
          <t>نبني ما تحتاجه أنت: تقارير وتنبيهات وشاشات على طريقتك.</t>
        </is>
      </c>
    </row>
    <row r="9" ht="48" customHeight="1">
      <c r="B9" s="5" t="inlineStr">
        <is>
          <t>النسخ الاحتياطية والأمان على مسؤوليتك.</t>
        </is>
      </c>
      <c r="C9" s="24" t="inlineStr">
        <is>
          <t>البرنامج على خادم مؤمّن مع نسخ احتياطية دورية.</t>
        </is>
      </c>
    </row>
    <row r="11" ht="30" customHeight="1">
      <c r="B11" s="25" t="inlineStr">
        <is>
          <t>تعرّف على برنامج مخصص من Softwiro واطلب عرضًا تجريبيًا ←</t>
        </is>
      </c>
    </row>
    <row r="13">
      <c r="B13" s="26"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عقود الخدمات والموردين لاتحاد الملاك</dc:title>
  <dc:description>يتابع عقود النظافة والحراسة وصيانة المصعد والحدائق والإنترنت وغيرها: قيمة كل عقد وتاريخ نهايته، وما استحق لكل مورد وما دُفع له، وتنبيه بالعقود المنتهية أو القريبة من الانتهاء، وإجمالي الالتزامات الشهرية والسنوية، وقائمة بما يجب تجديده أو التفاوض عليه.</dc:description>
  <dcterms:created xsi:type="dcterms:W3CDTF">2026-11-05T01:16:30Z</dcterms:created>
  <dcterms:modified xsi:type="dcterms:W3CDTF">2026-11-05T01:16:30Z</dcterms:modified>
  <cp:keywords>Softwiro, Excel, شيت عقود الخدمات والموردين لاتحاد الملاك</cp:keywords>
</cp:coreProperties>
</file>