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وحدات" sheetId="3" state="visible" r:id="rId3"/>
    <sheet name="السيارات" sheetId="4" state="visible" r:id="rId4"/>
    <sheet name="الملخص" sheetId="5" state="visible" r:id="rId5"/>
    <sheet name="اتصال سريع" sheetId="6" state="visible" r:id="rId6"/>
    <sheet name="لماذا ما زلت على إكسل؟" sheetId="7" state="visible" r:id="rId7"/>
  </sheets>
  <definedNames>
    <definedName name="_xlnm._FilterDatabase" localSheetId="2" hidden="1">'الوحدات'!$A$5:$M$205</definedName>
    <definedName name="_xlnm._FilterDatabase" localSheetId="3" hidden="1">'السيارات'!$A$5:$I$405</definedName>
  </definedNames>
  <calcPr calcId="124519" fullCalcOnLoad="1"/>
</workbook>
</file>

<file path=xl/styles.xml><?xml version="1.0" encoding="utf-8"?>
<styleSheet xmlns="http://schemas.openxmlformats.org/spreadsheetml/2006/main">
  <numFmts count="2">
    <numFmt numFmtId="164" formatCode="0.0%"/>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6">
    <border>
      <left/>
      <right/>
      <top/>
      <bottom/>
      <diagonal/>
    </border>
    <border>
      <left style="thin">
        <color rgb="00CBD5E1"/>
      </left>
      <right style="thin">
        <color rgb="00CBD5E1"/>
      </right>
      <top style="thin">
        <color rgb="00CBD5E1"/>
      </top>
      <bottom style="thin">
        <color rgb="00CBD5E1"/>
      </bottom>
    </border>
    <border>
      <left/>
      <right/>
      <top style="thin">
        <color rgb="00CBD5E1"/>
      </top>
      <bottom/>
      <diagonal/>
    </border>
    <border>
      <left/>
      <right style="thin">
        <color rgb="00CBD5E1"/>
      </right>
      <top style="thin">
        <color rgb="00CBD5E1"/>
      </top>
      <bottom/>
      <diagonal/>
    </border>
    <border>
      <left/>
      <right/>
      <top style="thin">
        <color rgb="00CBD5E1"/>
      </top>
      <bottom style="thin">
        <color rgb="00CBD5E1"/>
      </bottom>
      <diagonal/>
    </border>
    <border>
      <left/>
      <right style="thin">
        <color rgb="00CBD5E1"/>
      </right>
      <top style="thin">
        <color rgb="00CBD5E1"/>
      </top>
      <bottom style="thin">
        <color rgb="00CBD5E1"/>
      </bottom>
      <diagonal/>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0" fillId="0" borderId="4" pivotButton="0" quotePrefix="0" xfId="0"/>
    <xf numFmtId="0" fontId="0" fillId="0" borderId="5" pivotButton="0" quotePrefix="0" xfId="0"/>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F1F5F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residents-vehicles?utm_source=excel&amp;utm_medium=template&amp;utm_campaign=hoa-residents-vehicle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residents-vehicle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residents-vehicle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residents-vehicle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residents-vehicle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residents-vehicle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a-residents-vehicles" TargetMode="External" Id="rId1" /><Relationship Type="http://schemas.openxmlformats.org/officeDocument/2006/relationships/hyperlink" Target="https://softwiro.com/ar/contact?utm_source=excel&amp;utm_medium=template&amp;utm_campaign=hoa-residents-vehicle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سجل الوحدات والسكان والسيارات لاتحاد الملاك</t>
        </is>
      </c>
    </row>
    <row r="3" ht="36" customHeight="1">
      <c r="B3" s="2" t="inlineStr">
        <is>
          <t>سجل واحد لوحدات العمارة أو الكمبوند وسكانها وجوالاتهم وسياراتهم وملصقاتهم ومواقفهم، مع تنبيه بالوحدة التي بلا جوال وبالسيارات التي تزيد عن المسموح، وإجماليات السكان والمؤجر والمملوك والمواقف المستخدمة والشاغرة، وقائمة اتصال سريعة.</t>
        </is>
      </c>
    </row>
    <row r="5">
      <c r="B5" s="3" t="inlineStr">
        <is>
          <t>طريقة الاستخدام</t>
        </is>
      </c>
    </row>
    <row r="6" ht="30" customHeight="1">
      <c r="B6" s="4" t="inlineStr">
        <is>
          <t>1. في شيت «الإعدادات» اكتب عدد السيارات المسموح لكل وحدة، وعدد المواقف المتاحة في المبنى كله.</t>
        </is>
      </c>
    </row>
    <row r="7" ht="30" customHeight="1">
      <c r="B7" s="4" t="inlineStr">
        <is>
          <t>2. في شيت «الوحدات» سجّل كل وحدة: الكود والدور أو المبنى وهل الساكن مالك أم مستأجر (أو شاغرة) واسمه وجواله وعدد الأفراد وجوال للطوارئ.</t>
        </is>
      </c>
    </row>
    <row r="8" ht="30" customHeight="1">
      <c r="B8" s="4" t="inlineStr">
        <is>
          <t>3. إن كان لوحدة عدد مسموح مختلف (مثل وحدة بمواقف إضافية) اكتبه في عمود «سيارات مسموحة للوحدة»، وإلا اتركه فارغًا.</t>
        </is>
      </c>
    </row>
    <row r="9" ht="30" customHeight="1">
      <c r="B9" s="4" t="inlineStr">
        <is>
          <t>4. في شيت «السيارات» سجّل كل سيارة في صف: كود الوحدة من القائمة، ورقم اللوحة، والنوع واللون، ورقم الملصق، والموقف المخصص إن وجد.</t>
        </is>
      </c>
    </row>
    <row r="10" ht="30" customHeight="1">
      <c r="B10" s="4" t="inlineStr">
        <is>
          <t>5. تظهر التنبيهات تلقائيًا في الوحدات (بلا جوال، سيارات زائدة) وفي السيارات (لوحة أو موقف مكرر).</t>
        </is>
      </c>
    </row>
    <row r="11" ht="30" customHeight="1">
      <c r="B11" s="4" t="inlineStr">
        <is>
          <t>6. افتح «الملخص» للإجماليات، و«اتصال سريع» لقائمة الجوالات أو لاختيار وحدة ورؤية بياناتها وسياراتها.</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هذا الملف فيه أسماء وجوالات الجيران، فاحتفظ به عندك أو عند أمين الاتحاد فقط، ولا تنشره في مجموعات عامة. لا تكتب أرقامًا قومية أو أي بيانات حساسة؛ السجل لا يحتاجها.</t>
        </is>
      </c>
    </row>
    <row r="20" ht="30" customHeight="1">
      <c r="B20" s="4" t="inlineStr">
        <is>
          <t>• الوحدة الشاغرة تُحسب في عدد الوحدات ولا تُحسب في عدد السكان ولا ينبَّه لغياب جوالها، ولا تظهر في قائمة الاتصال.</t>
        </is>
      </c>
    </row>
    <row r="21" ht="30" customHeight="1">
      <c r="B21" s="4" t="inlineStr">
        <is>
          <t>• العدد المسموح للوحدة هو ما في عمود «سيارات مسموحة للوحدة» إن كُتب، وإلا فالعدد العام من الإعدادات. التنبيه يظهر حين يزيد عدد سيارات الوحدة عنه.</t>
        </is>
      </c>
    </row>
    <row r="22" ht="30" customHeight="1">
      <c r="B22" s="4" t="inlineStr">
        <is>
          <t>• المواقف المستخدمة هي عدد السيارات التي كُتب لها موقف مخصص، والشاغرة هي المواقف المتاحة مطروحًا منها المستخدمة.</t>
        </is>
      </c>
    </row>
    <row r="23" ht="30" customHeight="1">
      <c r="B23" s="4" t="inlineStr">
        <is>
          <t>• اكتب رقم اللوحة بشكل واحد ثابت في كل مرة (بنفس ترتيب الحروف والأرقام) حتى يكتشف الشيت التكرار.</t>
        </is>
      </c>
    </row>
    <row r="24" ht="30" customHeight="1">
      <c r="B24" s="4" t="inlineStr">
        <is>
          <t>• يتسع الشيت لـ 200 وحدة و400 سيارة، وتعرض قائمة الاتصال أول 200 وحدة مأهولة.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4" customWidth="1" min="3" max="3"/>
  </cols>
  <sheetData>
    <row r="1" ht="26" customHeight="1">
      <c r="A1" s="10" t="inlineStr">
        <is>
          <t>سجل الوحدات والسكان والسيارات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السيارات المسموح لكل وحدة (عام)</t>
        </is>
      </c>
      <c r="B4" s="13" t="n">
        <v>2</v>
      </c>
    </row>
    <row r="5">
      <c r="A5" s="12" t="inlineStr">
        <is>
          <t>عدد المواقف المتاحة في المبنى أو الكمبوند</t>
        </is>
      </c>
      <c r="B5" s="13" t="n">
        <v>15</v>
      </c>
    </row>
    <row r="7">
      <c r="A7" s="8" t="inlineStr">
        <is>
          <t>العدد العام ينطبق على كل وحدة ما لم تكتب لها عددًا خاصًا في شيت الوحدات. لا تسجّل في هذا الملف أرقامًا قومية أو بيانات حساسة، واحتفظ به خاصًا.</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M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0" customWidth="1" min="1" max="1"/>
    <col width="22" customWidth="1" min="2" max="2"/>
    <col width="12" customWidth="1" min="3" max="3"/>
    <col width="20" customWidth="1" min="4" max="4"/>
    <col width="15" customWidth="1" min="5" max="5"/>
    <col width="10" customWidth="1" min="6" max="6"/>
    <col width="15" customWidth="1" min="7" max="7"/>
    <col width="12" customWidth="1" min="8" max="8"/>
    <col width="10" customWidth="1" min="9" max="9"/>
    <col width="12" customWidth="1" min="10" max="10"/>
    <col width="18" customWidth="1" min="11" max="11"/>
    <col width="24" customWidth="1" min="12" max="12"/>
    <col width="10" customWidth="1" min="13" max="13"/>
  </cols>
  <sheetData>
    <row r="1" ht="26" customHeight="1">
      <c r="A1" s="10" t="inlineStr">
        <is>
          <t>سجل الوحدات والسكان والسيارات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كود الوحدة</t>
        </is>
      </c>
      <c r="B5" s="14" t="inlineStr">
        <is>
          <t>الدور / المبنى</t>
        </is>
      </c>
      <c r="C5" s="14" t="inlineStr">
        <is>
          <t>مالك أم مستأجر</t>
        </is>
      </c>
      <c r="D5" s="14" t="inlineStr">
        <is>
          <t>اسم الساكن</t>
        </is>
      </c>
      <c r="E5" s="14" t="inlineStr">
        <is>
          <t>الجوال</t>
        </is>
      </c>
      <c r="F5" s="14" t="inlineStr">
        <is>
          <t>عدد الأفراد</t>
        </is>
      </c>
      <c r="G5" s="14" t="inlineStr">
        <is>
          <t>جوال الطوارئ</t>
        </is>
      </c>
      <c r="H5" s="14" t="inlineStr">
        <is>
          <t>سيارات مسموحة للوحدة</t>
        </is>
      </c>
      <c r="I5" s="14" t="inlineStr">
        <is>
          <t>عدد السيارات</t>
        </is>
      </c>
      <c r="J5" s="14" t="inlineStr">
        <is>
          <t>المسموح الفعلي</t>
        </is>
      </c>
      <c r="K5" s="14" t="inlineStr">
        <is>
          <t>تنبيه الجوال</t>
        </is>
      </c>
      <c r="L5" s="14" t="inlineStr">
        <is>
          <t>تنبيه المواقف</t>
        </is>
      </c>
      <c r="M5" s="14" t="inlineStr">
        <is>
          <t>ترتيب الاتصال</t>
        </is>
      </c>
    </row>
    <row r="6">
      <c r="A6" s="5" t="inlineStr">
        <is>
          <t>101</t>
        </is>
      </c>
      <c r="B6" s="5" t="inlineStr">
        <is>
          <t>مبنى A - الدور 1</t>
        </is>
      </c>
      <c r="C6" s="5" t="inlineStr">
        <is>
          <t>مالك</t>
        </is>
      </c>
      <c r="D6" s="5" t="inlineStr">
        <is>
          <t>أحمد سالم</t>
        </is>
      </c>
      <c r="E6" s="15" t="inlineStr">
        <is>
          <t>01010000001</t>
        </is>
      </c>
      <c r="F6" s="13" t="n">
        <v>4</v>
      </c>
      <c r="G6" s="15" t="inlineStr">
        <is>
          <t>01010000101</t>
        </is>
      </c>
      <c r="H6" s="13" t="n"/>
      <c r="I6" s="16">
        <f>IF(A6&amp;""="","",COUNTIF('السيارات'!$A$6:$A$405,A6&amp;""))</f>
        <v/>
      </c>
      <c r="J6" s="16">
        <f>IF(A6&amp;""="","",IF(ISNUMBER(H6),H6,'الإعدادات'!$B$4))</f>
        <v/>
      </c>
      <c r="K6" s="6">
        <f>IF(OR(A6&amp;""="",C6="شاغرة"),"",IF(E6&amp;""="","بلا جوال",""))</f>
        <v/>
      </c>
      <c r="L6" s="6">
        <f>IF(A6&amp;""="","",IF(I6&gt;J6,"سيارات تزيد عن المسموح",""))</f>
        <v/>
      </c>
      <c r="M6" s="16">
        <f>IF(OR(A6&amp;""="",C6="شاغرة"),"",COUNTIFS($A$6:A6,"?*",$C$6:C6,"&lt;&gt;شاغرة"))</f>
        <v/>
      </c>
    </row>
    <row r="7">
      <c r="A7" s="5" t="inlineStr">
        <is>
          <t>102</t>
        </is>
      </c>
      <c r="B7" s="5" t="inlineStr">
        <is>
          <t>مبنى A - الدور 1</t>
        </is>
      </c>
      <c r="C7" s="5" t="inlineStr">
        <is>
          <t>مستأجر</t>
        </is>
      </c>
      <c r="D7" s="5" t="inlineStr">
        <is>
          <t>مها حسن</t>
        </is>
      </c>
      <c r="E7" s="15" t="inlineStr">
        <is>
          <t>01010000002</t>
        </is>
      </c>
      <c r="F7" s="13" t="n">
        <v>3</v>
      </c>
      <c r="G7" s="15" t="inlineStr">
        <is>
          <t>01010000102</t>
        </is>
      </c>
      <c r="H7" s="13" t="n"/>
      <c r="I7" s="16">
        <f>IF(A7&amp;""="","",COUNTIF('السيارات'!$A$6:$A$405,A7&amp;""))</f>
        <v/>
      </c>
      <c r="J7" s="16">
        <f>IF(A7&amp;""="","",IF(ISNUMBER(H7),H7,'الإعدادات'!$B$4))</f>
        <v/>
      </c>
      <c r="K7" s="6">
        <f>IF(OR(A7&amp;""="",C7="شاغرة"),"",IF(E7&amp;""="","بلا جوال",""))</f>
        <v/>
      </c>
      <c r="L7" s="6">
        <f>IF(A7&amp;""="","",IF(I7&gt;J7,"سيارات تزيد عن المسموح",""))</f>
        <v/>
      </c>
      <c r="M7" s="16">
        <f>IF(OR(A7&amp;""="",C7="شاغرة"),"",COUNTIFS($A$6:A7,"?*",$C$6:C7,"&lt;&gt;شاغرة"))</f>
        <v/>
      </c>
    </row>
    <row r="8">
      <c r="A8" s="5" t="inlineStr">
        <is>
          <t>201</t>
        </is>
      </c>
      <c r="B8" s="5" t="inlineStr">
        <is>
          <t>مبنى A - الدور 2</t>
        </is>
      </c>
      <c r="C8" s="5" t="inlineStr">
        <is>
          <t>مالك</t>
        </is>
      </c>
      <c r="D8" s="5" t="inlineStr">
        <is>
          <t>خالد عمر</t>
        </is>
      </c>
      <c r="E8" s="15" t="inlineStr">
        <is>
          <t>01010000003</t>
        </is>
      </c>
      <c r="F8" s="13" t="n">
        <v>2</v>
      </c>
      <c r="G8" s="15" t="inlineStr">
        <is>
          <t>01010000103</t>
        </is>
      </c>
      <c r="H8" s="13" t="n"/>
      <c r="I8" s="16">
        <f>IF(A8&amp;""="","",COUNTIF('السيارات'!$A$6:$A$405,A8&amp;""))</f>
        <v/>
      </c>
      <c r="J8" s="16">
        <f>IF(A8&amp;""="","",IF(ISNUMBER(H8),H8,'الإعدادات'!$B$4))</f>
        <v/>
      </c>
      <c r="K8" s="6">
        <f>IF(OR(A8&amp;""="",C8="شاغرة"),"",IF(E8&amp;""="","بلا جوال",""))</f>
        <v/>
      </c>
      <c r="L8" s="6">
        <f>IF(A8&amp;""="","",IF(I8&gt;J8,"سيارات تزيد عن المسموح",""))</f>
        <v/>
      </c>
      <c r="M8" s="16">
        <f>IF(OR(A8&amp;""="",C8="شاغرة"),"",COUNTIFS($A$6:A8,"?*",$C$6:C8,"&lt;&gt;شاغرة"))</f>
        <v/>
      </c>
    </row>
    <row r="9">
      <c r="A9" s="5" t="inlineStr">
        <is>
          <t>202</t>
        </is>
      </c>
      <c r="B9" s="5" t="inlineStr">
        <is>
          <t>مبنى A - الدور 2</t>
        </is>
      </c>
      <c r="C9" s="5" t="inlineStr">
        <is>
          <t>مستأجر</t>
        </is>
      </c>
      <c r="D9" s="5" t="inlineStr">
        <is>
          <t>سارة يوسف</t>
        </is>
      </c>
      <c r="E9" s="15" t="n"/>
      <c r="F9" s="13" t="n">
        <v>5</v>
      </c>
      <c r="G9" s="15" t="inlineStr">
        <is>
          <t>01010000104</t>
        </is>
      </c>
      <c r="H9" s="13" t="n"/>
      <c r="I9" s="16">
        <f>IF(A9&amp;""="","",COUNTIF('السيارات'!$A$6:$A$405,A9&amp;""))</f>
        <v/>
      </c>
      <c r="J9" s="16">
        <f>IF(A9&amp;""="","",IF(ISNUMBER(H9),H9,'الإعدادات'!$B$4))</f>
        <v/>
      </c>
      <c r="K9" s="6">
        <f>IF(OR(A9&amp;""="",C9="شاغرة"),"",IF(E9&amp;""="","بلا جوال",""))</f>
        <v/>
      </c>
      <c r="L9" s="6">
        <f>IF(A9&amp;""="","",IF(I9&gt;J9,"سيارات تزيد عن المسموح",""))</f>
        <v/>
      </c>
      <c r="M9" s="16">
        <f>IF(OR(A9&amp;""="",C9="شاغرة"),"",COUNTIFS($A$6:A9,"?*",$C$6:C9,"&lt;&gt;شاغرة"))</f>
        <v/>
      </c>
    </row>
    <row r="10">
      <c r="A10" s="5" t="inlineStr">
        <is>
          <t>301</t>
        </is>
      </c>
      <c r="B10" s="5" t="inlineStr">
        <is>
          <t>مبنى A - الدور 3</t>
        </is>
      </c>
      <c r="C10" s="5" t="inlineStr">
        <is>
          <t>مالك</t>
        </is>
      </c>
      <c r="D10" s="5" t="inlineStr">
        <is>
          <t>طارق مجدي</t>
        </is>
      </c>
      <c r="E10" s="15" t="inlineStr">
        <is>
          <t>01010000005</t>
        </is>
      </c>
      <c r="F10" s="13" t="n">
        <v>1</v>
      </c>
      <c r="G10" s="15" t="n"/>
      <c r="H10" s="13" t="n"/>
      <c r="I10" s="16">
        <f>IF(A10&amp;""="","",COUNTIF('السيارات'!$A$6:$A$405,A10&amp;""))</f>
        <v/>
      </c>
      <c r="J10" s="16">
        <f>IF(A10&amp;""="","",IF(ISNUMBER(H10),H10,'الإعدادات'!$B$4))</f>
        <v/>
      </c>
      <c r="K10" s="6">
        <f>IF(OR(A10&amp;""="",C10="شاغرة"),"",IF(E10&amp;""="","بلا جوال",""))</f>
        <v/>
      </c>
      <c r="L10" s="6">
        <f>IF(A10&amp;""="","",IF(I10&gt;J10,"سيارات تزيد عن المسموح",""))</f>
        <v/>
      </c>
      <c r="M10" s="16">
        <f>IF(OR(A10&amp;""="",C10="شاغرة"),"",COUNTIFS($A$6:A10,"?*",$C$6:C10,"&lt;&gt;شاغرة"))</f>
        <v/>
      </c>
    </row>
    <row r="11">
      <c r="A11" s="5" t="inlineStr">
        <is>
          <t>302</t>
        </is>
      </c>
      <c r="B11" s="5" t="inlineStr">
        <is>
          <t>مبنى A - الدور 3</t>
        </is>
      </c>
      <c r="C11" s="5" t="inlineStr">
        <is>
          <t>شاغرة</t>
        </is>
      </c>
      <c r="D11" s="5" t="n"/>
      <c r="E11" s="15" t="n"/>
      <c r="F11" s="13" t="n"/>
      <c r="G11" s="15" t="n"/>
      <c r="H11" s="13" t="n"/>
      <c r="I11" s="16">
        <f>IF(A11&amp;""="","",COUNTIF('السيارات'!$A$6:$A$405,A11&amp;""))</f>
        <v/>
      </c>
      <c r="J11" s="16">
        <f>IF(A11&amp;""="","",IF(ISNUMBER(H11),H11,'الإعدادات'!$B$4))</f>
        <v/>
      </c>
      <c r="K11" s="6">
        <f>IF(OR(A11&amp;""="",C11="شاغرة"),"",IF(E11&amp;""="","بلا جوال",""))</f>
        <v/>
      </c>
      <c r="L11" s="6">
        <f>IF(A11&amp;""="","",IF(I11&gt;J11,"سيارات تزيد عن المسموح",""))</f>
        <v/>
      </c>
      <c r="M11" s="16">
        <f>IF(OR(A11&amp;""="",C11="شاغرة"),"",COUNTIFS($A$6:A11,"?*",$C$6:C11,"&lt;&gt;شاغرة"))</f>
        <v/>
      </c>
    </row>
    <row r="12">
      <c r="A12" s="5" t="inlineStr">
        <is>
          <t>401</t>
        </is>
      </c>
      <c r="B12" s="5" t="inlineStr">
        <is>
          <t>مبنى B - الدور 1</t>
        </is>
      </c>
      <c r="C12" s="5" t="inlineStr">
        <is>
          <t>مالك</t>
        </is>
      </c>
      <c r="D12" s="5" t="inlineStr">
        <is>
          <t>هشام لطفي</t>
        </is>
      </c>
      <c r="E12" s="15" t="inlineStr">
        <is>
          <t>01010000008</t>
        </is>
      </c>
      <c r="F12" s="13" t="n">
        <v>3</v>
      </c>
      <c r="G12" s="15" t="inlineStr">
        <is>
          <t>01010000108</t>
        </is>
      </c>
      <c r="H12" s="13" t="n">
        <v>3</v>
      </c>
      <c r="I12" s="16">
        <f>IF(A12&amp;""="","",COUNTIF('السيارات'!$A$6:$A$405,A12&amp;""))</f>
        <v/>
      </c>
      <c r="J12" s="16">
        <f>IF(A12&amp;""="","",IF(ISNUMBER(H12),H12,'الإعدادات'!$B$4))</f>
        <v/>
      </c>
      <c r="K12" s="6">
        <f>IF(OR(A12&amp;""="",C12="شاغرة"),"",IF(E12&amp;""="","بلا جوال",""))</f>
        <v/>
      </c>
      <c r="L12" s="6">
        <f>IF(A12&amp;""="","",IF(I12&gt;J12,"سيارات تزيد عن المسموح",""))</f>
        <v/>
      </c>
      <c r="M12" s="16">
        <f>IF(OR(A12&amp;""="",C12="شاغرة"),"",COUNTIFS($A$6:A12,"?*",$C$6:C12,"&lt;&gt;شاغرة"))</f>
        <v/>
      </c>
    </row>
    <row r="13">
      <c r="A13" s="5" t="inlineStr">
        <is>
          <t>402</t>
        </is>
      </c>
      <c r="B13" s="5" t="inlineStr">
        <is>
          <t>مبنى B - الدور 1</t>
        </is>
      </c>
      <c r="C13" s="5" t="inlineStr">
        <is>
          <t>مستأجر</t>
        </is>
      </c>
      <c r="D13" s="5" t="inlineStr">
        <is>
          <t>ياسمين فؤاد</t>
        </is>
      </c>
      <c r="E13" s="15" t="inlineStr">
        <is>
          <t>01010000009</t>
        </is>
      </c>
      <c r="F13" s="13" t="n">
        <v>6</v>
      </c>
      <c r="G13" s="15" t="inlineStr">
        <is>
          <t>01010000109</t>
        </is>
      </c>
      <c r="H13" s="13" t="n"/>
      <c r="I13" s="16">
        <f>IF(A13&amp;""="","",COUNTIF('السيارات'!$A$6:$A$405,A13&amp;""))</f>
        <v/>
      </c>
      <c r="J13" s="16">
        <f>IF(A13&amp;""="","",IF(ISNUMBER(H13),H13,'الإعدادات'!$B$4))</f>
        <v/>
      </c>
      <c r="K13" s="6">
        <f>IF(OR(A13&amp;""="",C13="شاغرة"),"",IF(E13&amp;""="","بلا جوال",""))</f>
        <v/>
      </c>
      <c r="L13" s="6">
        <f>IF(A13&amp;""="","",IF(I13&gt;J13,"سيارات تزيد عن المسموح",""))</f>
        <v/>
      </c>
      <c r="M13" s="16">
        <f>IF(OR(A13&amp;""="",C13="شاغرة"),"",COUNTIFS($A$6:A13,"?*",$C$6:C13,"&lt;&gt;شاغرة"))</f>
        <v/>
      </c>
    </row>
    <row r="14">
      <c r="A14" s="5" t="inlineStr">
        <is>
          <t>501</t>
        </is>
      </c>
      <c r="B14" s="5" t="inlineStr">
        <is>
          <t>مبنى B - الدور 2</t>
        </is>
      </c>
      <c r="C14" s="5" t="inlineStr">
        <is>
          <t>مالك</t>
        </is>
      </c>
      <c r="D14" s="5" t="inlineStr">
        <is>
          <t>منى حسن</t>
        </is>
      </c>
      <c r="E14" s="15" t="inlineStr">
        <is>
          <t>01010000006</t>
        </is>
      </c>
      <c r="F14" s="13" t="n">
        <v>4</v>
      </c>
      <c r="G14" s="15" t="inlineStr">
        <is>
          <t>01010000106</t>
        </is>
      </c>
      <c r="H14" s="13" t="n"/>
      <c r="I14" s="16">
        <f>IF(A14&amp;""="","",COUNTIF('السيارات'!$A$6:$A$405,A14&amp;""))</f>
        <v/>
      </c>
      <c r="J14" s="16">
        <f>IF(A14&amp;""="","",IF(ISNUMBER(H14),H14,'الإعدادات'!$B$4))</f>
        <v/>
      </c>
      <c r="K14" s="6">
        <f>IF(OR(A14&amp;""="",C14="شاغرة"),"",IF(E14&amp;""="","بلا جوال",""))</f>
        <v/>
      </c>
      <c r="L14" s="6">
        <f>IF(A14&amp;""="","",IF(I14&gt;J14,"سيارات تزيد عن المسموح",""))</f>
        <v/>
      </c>
      <c r="M14" s="16">
        <f>IF(OR(A14&amp;""="",C14="شاغرة"),"",COUNTIFS($A$6:A14,"?*",$C$6:C14,"&lt;&gt;شاغرة"))</f>
        <v/>
      </c>
    </row>
    <row r="15">
      <c r="A15" s="5" t="inlineStr">
        <is>
          <t>502</t>
        </is>
      </c>
      <c r="B15" s="5" t="inlineStr">
        <is>
          <t>مبنى B - الدور 2</t>
        </is>
      </c>
      <c r="C15" s="5" t="inlineStr">
        <is>
          <t>مستأجر</t>
        </is>
      </c>
      <c r="D15" s="5" t="inlineStr">
        <is>
          <t>عمر خليل</t>
        </is>
      </c>
      <c r="E15" s="15" t="inlineStr">
        <is>
          <t>01010000011</t>
        </is>
      </c>
      <c r="F15" s="13" t="n">
        <v>2</v>
      </c>
      <c r="G15" s="15" t="inlineStr">
        <is>
          <t>01010000111</t>
        </is>
      </c>
      <c r="H15" s="13" t="n"/>
      <c r="I15" s="16">
        <f>IF(A15&amp;""="","",COUNTIF('السيارات'!$A$6:$A$405,A15&amp;""))</f>
        <v/>
      </c>
      <c r="J15" s="16">
        <f>IF(A15&amp;""="","",IF(ISNUMBER(H15),H15,'الإعدادات'!$B$4))</f>
        <v/>
      </c>
      <c r="K15" s="6">
        <f>IF(OR(A15&amp;""="",C15="شاغرة"),"",IF(E15&amp;""="","بلا جوال",""))</f>
        <v/>
      </c>
      <c r="L15" s="6">
        <f>IF(A15&amp;""="","",IF(I15&gt;J15,"سيارات تزيد عن المسموح",""))</f>
        <v/>
      </c>
      <c r="M15" s="16">
        <f>IF(OR(A15&amp;""="",C15="شاغرة"),"",COUNTIFS($A$6:A15,"?*",$C$6:C15,"&lt;&gt;شاغرة"))</f>
        <v/>
      </c>
    </row>
    <row r="16">
      <c r="A16" s="5" t="n"/>
      <c r="B16" s="5" t="n"/>
      <c r="C16" s="5" t="n"/>
      <c r="D16" s="5" t="n"/>
      <c r="E16" s="15" t="n"/>
      <c r="F16" s="13" t="n"/>
      <c r="G16" s="15" t="n"/>
      <c r="H16" s="13" t="n"/>
      <c r="I16" s="16">
        <f>IF(A16&amp;""="","",COUNTIF('السيارات'!$A$6:$A$405,A16&amp;""))</f>
        <v/>
      </c>
      <c r="J16" s="16">
        <f>IF(A16&amp;""="","",IF(ISNUMBER(H16),H16,'الإعدادات'!$B$4))</f>
        <v/>
      </c>
      <c r="K16" s="6">
        <f>IF(OR(A16&amp;""="",C16="شاغرة"),"",IF(E16&amp;""="","بلا جوال",""))</f>
        <v/>
      </c>
      <c r="L16" s="6">
        <f>IF(A16&amp;""="","",IF(I16&gt;J16,"سيارات تزيد عن المسموح",""))</f>
        <v/>
      </c>
      <c r="M16" s="16">
        <f>IF(OR(A16&amp;""="",C16="شاغرة"),"",COUNTIFS($A$6:A16,"?*",$C$6:C16,"&lt;&gt;شاغرة"))</f>
        <v/>
      </c>
    </row>
    <row r="17">
      <c r="A17" s="5" t="n"/>
      <c r="B17" s="5" t="n"/>
      <c r="C17" s="5" t="n"/>
      <c r="D17" s="5" t="n"/>
      <c r="E17" s="15" t="n"/>
      <c r="F17" s="13" t="n"/>
      <c r="G17" s="15" t="n"/>
      <c r="H17" s="13" t="n"/>
      <c r="I17" s="16">
        <f>IF(A17&amp;""="","",COUNTIF('السيارات'!$A$6:$A$405,A17&amp;""))</f>
        <v/>
      </c>
      <c r="J17" s="16">
        <f>IF(A17&amp;""="","",IF(ISNUMBER(H17),H17,'الإعدادات'!$B$4))</f>
        <v/>
      </c>
      <c r="K17" s="6">
        <f>IF(OR(A17&amp;""="",C17="شاغرة"),"",IF(E17&amp;""="","بلا جوال",""))</f>
        <v/>
      </c>
      <c r="L17" s="6">
        <f>IF(A17&amp;""="","",IF(I17&gt;J17,"سيارات تزيد عن المسموح",""))</f>
        <v/>
      </c>
      <c r="M17" s="16">
        <f>IF(OR(A17&amp;""="",C17="شاغرة"),"",COUNTIFS($A$6:A17,"?*",$C$6:C17,"&lt;&gt;شاغرة"))</f>
        <v/>
      </c>
    </row>
    <row r="18">
      <c r="A18" s="5" t="n"/>
      <c r="B18" s="5" t="n"/>
      <c r="C18" s="5" t="n"/>
      <c r="D18" s="5" t="n"/>
      <c r="E18" s="15" t="n"/>
      <c r="F18" s="13" t="n"/>
      <c r="G18" s="15" t="n"/>
      <c r="H18" s="13" t="n"/>
      <c r="I18" s="16">
        <f>IF(A18&amp;""="","",COUNTIF('السيارات'!$A$6:$A$405,A18&amp;""))</f>
        <v/>
      </c>
      <c r="J18" s="16">
        <f>IF(A18&amp;""="","",IF(ISNUMBER(H18),H18,'الإعدادات'!$B$4))</f>
        <v/>
      </c>
      <c r="K18" s="6">
        <f>IF(OR(A18&amp;""="",C18="شاغرة"),"",IF(E18&amp;""="","بلا جوال",""))</f>
        <v/>
      </c>
      <c r="L18" s="6">
        <f>IF(A18&amp;""="","",IF(I18&gt;J18,"سيارات تزيد عن المسموح",""))</f>
        <v/>
      </c>
      <c r="M18" s="16">
        <f>IF(OR(A18&amp;""="",C18="شاغرة"),"",COUNTIFS($A$6:A18,"?*",$C$6:C18,"&lt;&gt;شاغرة"))</f>
        <v/>
      </c>
    </row>
    <row r="19">
      <c r="A19" s="5" t="n"/>
      <c r="B19" s="5" t="n"/>
      <c r="C19" s="5" t="n"/>
      <c r="D19" s="5" t="n"/>
      <c r="E19" s="15" t="n"/>
      <c r="F19" s="13" t="n"/>
      <c r="G19" s="15" t="n"/>
      <c r="H19" s="13" t="n"/>
      <c r="I19" s="16">
        <f>IF(A19&amp;""="","",COUNTIF('السيارات'!$A$6:$A$405,A19&amp;""))</f>
        <v/>
      </c>
      <c r="J19" s="16">
        <f>IF(A19&amp;""="","",IF(ISNUMBER(H19),H19,'الإعدادات'!$B$4))</f>
        <v/>
      </c>
      <c r="K19" s="6">
        <f>IF(OR(A19&amp;""="",C19="شاغرة"),"",IF(E19&amp;""="","بلا جوال",""))</f>
        <v/>
      </c>
      <c r="L19" s="6">
        <f>IF(A19&amp;""="","",IF(I19&gt;J19,"سيارات تزيد عن المسموح",""))</f>
        <v/>
      </c>
      <c r="M19" s="16">
        <f>IF(OR(A19&amp;""="",C19="شاغرة"),"",COUNTIFS($A$6:A19,"?*",$C$6:C19,"&lt;&gt;شاغرة"))</f>
        <v/>
      </c>
    </row>
    <row r="20">
      <c r="A20" s="5" t="n"/>
      <c r="B20" s="5" t="n"/>
      <c r="C20" s="5" t="n"/>
      <c r="D20" s="5" t="n"/>
      <c r="E20" s="15" t="n"/>
      <c r="F20" s="13" t="n"/>
      <c r="G20" s="15" t="n"/>
      <c r="H20" s="13" t="n"/>
      <c r="I20" s="16">
        <f>IF(A20&amp;""="","",COUNTIF('السيارات'!$A$6:$A$405,A20&amp;""))</f>
        <v/>
      </c>
      <c r="J20" s="16">
        <f>IF(A20&amp;""="","",IF(ISNUMBER(H20),H20,'الإعدادات'!$B$4))</f>
        <v/>
      </c>
      <c r="K20" s="6">
        <f>IF(OR(A20&amp;""="",C20="شاغرة"),"",IF(E20&amp;""="","بلا جوال",""))</f>
        <v/>
      </c>
      <c r="L20" s="6">
        <f>IF(A20&amp;""="","",IF(I20&gt;J20,"سيارات تزيد عن المسموح",""))</f>
        <v/>
      </c>
      <c r="M20" s="16">
        <f>IF(OR(A20&amp;""="",C20="شاغرة"),"",COUNTIFS($A$6:A20,"?*",$C$6:C20,"&lt;&gt;شاغرة"))</f>
        <v/>
      </c>
    </row>
    <row r="21">
      <c r="A21" s="5" t="n"/>
      <c r="B21" s="5" t="n"/>
      <c r="C21" s="5" t="n"/>
      <c r="D21" s="5" t="n"/>
      <c r="E21" s="15" t="n"/>
      <c r="F21" s="13" t="n"/>
      <c r="G21" s="15" t="n"/>
      <c r="H21" s="13" t="n"/>
      <c r="I21" s="16">
        <f>IF(A21&amp;""="","",COUNTIF('السيارات'!$A$6:$A$405,A21&amp;""))</f>
        <v/>
      </c>
      <c r="J21" s="16">
        <f>IF(A21&amp;""="","",IF(ISNUMBER(H21),H21,'الإعدادات'!$B$4))</f>
        <v/>
      </c>
      <c r="K21" s="6">
        <f>IF(OR(A21&amp;""="",C21="شاغرة"),"",IF(E21&amp;""="","بلا جوال",""))</f>
        <v/>
      </c>
      <c r="L21" s="6">
        <f>IF(A21&amp;""="","",IF(I21&gt;J21,"سيارات تزيد عن المسموح",""))</f>
        <v/>
      </c>
      <c r="M21" s="16">
        <f>IF(OR(A21&amp;""="",C21="شاغرة"),"",COUNTIFS($A$6:A21,"?*",$C$6:C21,"&lt;&gt;شاغرة"))</f>
        <v/>
      </c>
    </row>
    <row r="22">
      <c r="A22" s="5" t="n"/>
      <c r="B22" s="5" t="n"/>
      <c r="C22" s="5" t="n"/>
      <c r="D22" s="5" t="n"/>
      <c r="E22" s="15" t="n"/>
      <c r="F22" s="13" t="n"/>
      <c r="G22" s="15" t="n"/>
      <c r="H22" s="13" t="n"/>
      <c r="I22" s="16">
        <f>IF(A22&amp;""="","",COUNTIF('السيارات'!$A$6:$A$405,A22&amp;""))</f>
        <v/>
      </c>
      <c r="J22" s="16">
        <f>IF(A22&amp;""="","",IF(ISNUMBER(H22),H22,'الإعدادات'!$B$4))</f>
        <v/>
      </c>
      <c r="K22" s="6">
        <f>IF(OR(A22&amp;""="",C22="شاغرة"),"",IF(E22&amp;""="","بلا جوال",""))</f>
        <v/>
      </c>
      <c r="L22" s="6">
        <f>IF(A22&amp;""="","",IF(I22&gt;J22,"سيارات تزيد عن المسموح",""))</f>
        <v/>
      </c>
      <c r="M22" s="16">
        <f>IF(OR(A22&amp;""="",C22="شاغرة"),"",COUNTIFS($A$6:A22,"?*",$C$6:C22,"&lt;&gt;شاغرة"))</f>
        <v/>
      </c>
    </row>
    <row r="23">
      <c r="A23" s="5" t="n"/>
      <c r="B23" s="5" t="n"/>
      <c r="C23" s="5" t="n"/>
      <c r="D23" s="5" t="n"/>
      <c r="E23" s="15" t="n"/>
      <c r="F23" s="13" t="n"/>
      <c r="G23" s="15" t="n"/>
      <c r="H23" s="13" t="n"/>
      <c r="I23" s="16">
        <f>IF(A23&amp;""="","",COUNTIF('السيارات'!$A$6:$A$405,A23&amp;""))</f>
        <v/>
      </c>
      <c r="J23" s="16">
        <f>IF(A23&amp;""="","",IF(ISNUMBER(H23),H23,'الإعدادات'!$B$4))</f>
        <v/>
      </c>
      <c r="K23" s="6">
        <f>IF(OR(A23&amp;""="",C23="شاغرة"),"",IF(E23&amp;""="","بلا جوال",""))</f>
        <v/>
      </c>
      <c r="L23" s="6">
        <f>IF(A23&amp;""="","",IF(I23&gt;J23,"سيارات تزيد عن المسموح",""))</f>
        <v/>
      </c>
      <c r="M23" s="16">
        <f>IF(OR(A23&amp;""="",C23="شاغرة"),"",COUNTIFS($A$6:A23,"?*",$C$6:C23,"&lt;&gt;شاغرة"))</f>
        <v/>
      </c>
    </row>
    <row r="24">
      <c r="A24" s="5" t="n"/>
      <c r="B24" s="5" t="n"/>
      <c r="C24" s="5" t="n"/>
      <c r="D24" s="5" t="n"/>
      <c r="E24" s="15" t="n"/>
      <c r="F24" s="13" t="n"/>
      <c r="G24" s="15" t="n"/>
      <c r="H24" s="13" t="n"/>
      <c r="I24" s="16">
        <f>IF(A24&amp;""="","",COUNTIF('السيارات'!$A$6:$A$405,A24&amp;""))</f>
        <v/>
      </c>
      <c r="J24" s="16">
        <f>IF(A24&amp;""="","",IF(ISNUMBER(H24),H24,'الإعدادات'!$B$4))</f>
        <v/>
      </c>
      <c r="K24" s="6">
        <f>IF(OR(A24&amp;""="",C24="شاغرة"),"",IF(E24&amp;""="","بلا جوال",""))</f>
        <v/>
      </c>
      <c r="L24" s="6">
        <f>IF(A24&amp;""="","",IF(I24&gt;J24,"سيارات تزيد عن المسموح",""))</f>
        <v/>
      </c>
      <c r="M24" s="16">
        <f>IF(OR(A24&amp;""="",C24="شاغرة"),"",COUNTIFS($A$6:A24,"?*",$C$6:C24,"&lt;&gt;شاغرة"))</f>
        <v/>
      </c>
    </row>
    <row r="25">
      <c r="A25" s="5" t="n"/>
      <c r="B25" s="5" t="n"/>
      <c r="C25" s="5" t="n"/>
      <c r="D25" s="5" t="n"/>
      <c r="E25" s="15" t="n"/>
      <c r="F25" s="13" t="n"/>
      <c r="G25" s="15" t="n"/>
      <c r="H25" s="13" t="n"/>
      <c r="I25" s="16">
        <f>IF(A25&amp;""="","",COUNTIF('السيارات'!$A$6:$A$405,A25&amp;""))</f>
        <v/>
      </c>
      <c r="J25" s="16">
        <f>IF(A25&amp;""="","",IF(ISNUMBER(H25),H25,'الإعدادات'!$B$4))</f>
        <v/>
      </c>
      <c r="K25" s="6">
        <f>IF(OR(A25&amp;""="",C25="شاغرة"),"",IF(E25&amp;""="","بلا جوال",""))</f>
        <v/>
      </c>
      <c r="L25" s="6">
        <f>IF(A25&amp;""="","",IF(I25&gt;J25,"سيارات تزيد عن المسموح",""))</f>
        <v/>
      </c>
      <c r="M25" s="16">
        <f>IF(OR(A25&amp;""="",C25="شاغرة"),"",COUNTIFS($A$6:A25,"?*",$C$6:C25,"&lt;&gt;شاغرة"))</f>
        <v/>
      </c>
    </row>
    <row r="26">
      <c r="A26" s="5" t="n"/>
      <c r="B26" s="5" t="n"/>
      <c r="C26" s="5" t="n"/>
      <c r="D26" s="5" t="n"/>
      <c r="E26" s="15" t="n"/>
      <c r="F26" s="13" t="n"/>
      <c r="G26" s="15" t="n"/>
      <c r="H26" s="13" t="n"/>
      <c r="I26" s="16">
        <f>IF(A26&amp;""="","",COUNTIF('السيارات'!$A$6:$A$405,A26&amp;""))</f>
        <v/>
      </c>
      <c r="J26" s="16">
        <f>IF(A26&amp;""="","",IF(ISNUMBER(H26),H26,'الإعدادات'!$B$4))</f>
        <v/>
      </c>
      <c r="K26" s="6">
        <f>IF(OR(A26&amp;""="",C26="شاغرة"),"",IF(E26&amp;""="","بلا جوال",""))</f>
        <v/>
      </c>
      <c r="L26" s="6">
        <f>IF(A26&amp;""="","",IF(I26&gt;J26,"سيارات تزيد عن المسموح",""))</f>
        <v/>
      </c>
      <c r="M26" s="16">
        <f>IF(OR(A26&amp;""="",C26="شاغرة"),"",COUNTIFS($A$6:A26,"?*",$C$6:C26,"&lt;&gt;شاغرة"))</f>
        <v/>
      </c>
    </row>
    <row r="27">
      <c r="A27" s="5" t="n"/>
      <c r="B27" s="5" t="n"/>
      <c r="C27" s="5" t="n"/>
      <c r="D27" s="5" t="n"/>
      <c r="E27" s="15" t="n"/>
      <c r="F27" s="13" t="n"/>
      <c r="G27" s="15" t="n"/>
      <c r="H27" s="13" t="n"/>
      <c r="I27" s="16">
        <f>IF(A27&amp;""="","",COUNTIF('السيارات'!$A$6:$A$405,A27&amp;""))</f>
        <v/>
      </c>
      <c r="J27" s="16">
        <f>IF(A27&amp;""="","",IF(ISNUMBER(H27),H27,'الإعدادات'!$B$4))</f>
        <v/>
      </c>
      <c r="K27" s="6">
        <f>IF(OR(A27&amp;""="",C27="شاغرة"),"",IF(E27&amp;""="","بلا جوال",""))</f>
        <v/>
      </c>
      <c r="L27" s="6">
        <f>IF(A27&amp;""="","",IF(I27&gt;J27,"سيارات تزيد عن المسموح",""))</f>
        <v/>
      </c>
      <c r="M27" s="16">
        <f>IF(OR(A27&amp;""="",C27="شاغرة"),"",COUNTIFS($A$6:A27,"?*",$C$6:C27,"&lt;&gt;شاغرة"))</f>
        <v/>
      </c>
    </row>
    <row r="28">
      <c r="A28" s="5" t="n"/>
      <c r="B28" s="5" t="n"/>
      <c r="C28" s="5" t="n"/>
      <c r="D28" s="5" t="n"/>
      <c r="E28" s="15" t="n"/>
      <c r="F28" s="13" t="n"/>
      <c r="G28" s="15" t="n"/>
      <c r="H28" s="13" t="n"/>
      <c r="I28" s="16">
        <f>IF(A28&amp;""="","",COUNTIF('السيارات'!$A$6:$A$405,A28&amp;""))</f>
        <v/>
      </c>
      <c r="J28" s="16">
        <f>IF(A28&amp;""="","",IF(ISNUMBER(H28),H28,'الإعدادات'!$B$4))</f>
        <v/>
      </c>
      <c r="K28" s="6">
        <f>IF(OR(A28&amp;""="",C28="شاغرة"),"",IF(E28&amp;""="","بلا جوال",""))</f>
        <v/>
      </c>
      <c r="L28" s="6">
        <f>IF(A28&amp;""="","",IF(I28&gt;J28,"سيارات تزيد عن المسموح",""))</f>
        <v/>
      </c>
      <c r="M28" s="16">
        <f>IF(OR(A28&amp;""="",C28="شاغرة"),"",COUNTIFS($A$6:A28,"?*",$C$6:C28,"&lt;&gt;شاغرة"))</f>
        <v/>
      </c>
    </row>
    <row r="29">
      <c r="A29" s="5" t="n"/>
      <c r="B29" s="5" t="n"/>
      <c r="C29" s="5" t="n"/>
      <c r="D29" s="5" t="n"/>
      <c r="E29" s="15" t="n"/>
      <c r="F29" s="13" t="n"/>
      <c r="G29" s="15" t="n"/>
      <c r="H29" s="13" t="n"/>
      <c r="I29" s="16">
        <f>IF(A29&amp;""="","",COUNTIF('السيارات'!$A$6:$A$405,A29&amp;""))</f>
        <v/>
      </c>
      <c r="J29" s="16">
        <f>IF(A29&amp;""="","",IF(ISNUMBER(H29),H29,'الإعدادات'!$B$4))</f>
        <v/>
      </c>
      <c r="K29" s="6">
        <f>IF(OR(A29&amp;""="",C29="شاغرة"),"",IF(E29&amp;""="","بلا جوال",""))</f>
        <v/>
      </c>
      <c r="L29" s="6">
        <f>IF(A29&amp;""="","",IF(I29&gt;J29,"سيارات تزيد عن المسموح",""))</f>
        <v/>
      </c>
      <c r="M29" s="16">
        <f>IF(OR(A29&amp;""="",C29="شاغرة"),"",COUNTIFS($A$6:A29,"?*",$C$6:C29,"&lt;&gt;شاغرة"))</f>
        <v/>
      </c>
    </row>
    <row r="30">
      <c r="A30" s="5" t="n"/>
      <c r="B30" s="5" t="n"/>
      <c r="C30" s="5" t="n"/>
      <c r="D30" s="5" t="n"/>
      <c r="E30" s="15" t="n"/>
      <c r="F30" s="13" t="n"/>
      <c r="G30" s="15" t="n"/>
      <c r="H30" s="13" t="n"/>
      <c r="I30" s="16">
        <f>IF(A30&amp;""="","",COUNTIF('السيارات'!$A$6:$A$405,A30&amp;""))</f>
        <v/>
      </c>
      <c r="J30" s="16">
        <f>IF(A30&amp;""="","",IF(ISNUMBER(H30),H30,'الإعدادات'!$B$4))</f>
        <v/>
      </c>
      <c r="K30" s="6">
        <f>IF(OR(A30&amp;""="",C30="شاغرة"),"",IF(E30&amp;""="","بلا جوال",""))</f>
        <v/>
      </c>
      <c r="L30" s="6">
        <f>IF(A30&amp;""="","",IF(I30&gt;J30,"سيارات تزيد عن المسموح",""))</f>
        <v/>
      </c>
      <c r="M30" s="16">
        <f>IF(OR(A30&amp;""="",C30="شاغرة"),"",COUNTIFS($A$6:A30,"?*",$C$6:C30,"&lt;&gt;شاغرة"))</f>
        <v/>
      </c>
    </row>
    <row r="31">
      <c r="A31" s="5" t="n"/>
      <c r="B31" s="5" t="n"/>
      <c r="C31" s="5" t="n"/>
      <c r="D31" s="5" t="n"/>
      <c r="E31" s="15" t="n"/>
      <c r="F31" s="13" t="n"/>
      <c r="G31" s="15" t="n"/>
      <c r="H31" s="13" t="n"/>
      <c r="I31" s="16">
        <f>IF(A31&amp;""="","",COUNTIF('السيارات'!$A$6:$A$405,A31&amp;""))</f>
        <v/>
      </c>
      <c r="J31" s="16">
        <f>IF(A31&amp;""="","",IF(ISNUMBER(H31),H31,'الإعدادات'!$B$4))</f>
        <v/>
      </c>
      <c r="K31" s="6">
        <f>IF(OR(A31&amp;""="",C31="شاغرة"),"",IF(E31&amp;""="","بلا جوال",""))</f>
        <v/>
      </c>
      <c r="L31" s="6">
        <f>IF(A31&amp;""="","",IF(I31&gt;J31,"سيارات تزيد عن المسموح",""))</f>
        <v/>
      </c>
      <c r="M31" s="16">
        <f>IF(OR(A31&amp;""="",C31="شاغرة"),"",COUNTIFS($A$6:A31,"?*",$C$6:C31,"&lt;&gt;شاغرة"))</f>
        <v/>
      </c>
    </row>
    <row r="32">
      <c r="A32" s="5" t="n"/>
      <c r="B32" s="5" t="n"/>
      <c r="C32" s="5" t="n"/>
      <c r="D32" s="5" t="n"/>
      <c r="E32" s="15" t="n"/>
      <c r="F32" s="13" t="n"/>
      <c r="G32" s="15" t="n"/>
      <c r="H32" s="13" t="n"/>
      <c r="I32" s="16">
        <f>IF(A32&amp;""="","",COUNTIF('السيارات'!$A$6:$A$405,A32&amp;""))</f>
        <v/>
      </c>
      <c r="J32" s="16">
        <f>IF(A32&amp;""="","",IF(ISNUMBER(H32),H32,'الإعدادات'!$B$4))</f>
        <v/>
      </c>
      <c r="K32" s="6">
        <f>IF(OR(A32&amp;""="",C32="شاغرة"),"",IF(E32&amp;""="","بلا جوال",""))</f>
        <v/>
      </c>
      <c r="L32" s="6">
        <f>IF(A32&amp;""="","",IF(I32&gt;J32,"سيارات تزيد عن المسموح",""))</f>
        <v/>
      </c>
      <c r="M32" s="16">
        <f>IF(OR(A32&amp;""="",C32="شاغرة"),"",COUNTIFS($A$6:A32,"?*",$C$6:C32,"&lt;&gt;شاغرة"))</f>
        <v/>
      </c>
    </row>
    <row r="33">
      <c r="A33" s="5" t="n"/>
      <c r="B33" s="5" t="n"/>
      <c r="C33" s="5" t="n"/>
      <c r="D33" s="5" t="n"/>
      <c r="E33" s="15" t="n"/>
      <c r="F33" s="13" t="n"/>
      <c r="G33" s="15" t="n"/>
      <c r="H33" s="13" t="n"/>
      <c r="I33" s="16">
        <f>IF(A33&amp;""="","",COUNTIF('السيارات'!$A$6:$A$405,A33&amp;""))</f>
        <v/>
      </c>
      <c r="J33" s="16">
        <f>IF(A33&amp;""="","",IF(ISNUMBER(H33),H33,'الإعدادات'!$B$4))</f>
        <v/>
      </c>
      <c r="K33" s="6">
        <f>IF(OR(A33&amp;""="",C33="شاغرة"),"",IF(E33&amp;""="","بلا جوال",""))</f>
        <v/>
      </c>
      <c r="L33" s="6">
        <f>IF(A33&amp;""="","",IF(I33&gt;J33,"سيارات تزيد عن المسموح",""))</f>
        <v/>
      </c>
      <c r="M33" s="16">
        <f>IF(OR(A33&amp;""="",C33="شاغرة"),"",COUNTIFS($A$6:A33,"?*",$C$6:C33,"&lt;&gt;شاغرة"))</f>
        <v/>
      </c>
    </row>
    <row r="34">
      <c r="A34" s="5" t="n"/>
      <c r="B34" s="5" t="n"/>
      <c r="C34" s="5" t="n"/>
      <c r="D34" s="5" t="n"/>
      <c r="E34" s="15" t="n"/>
      <c r="F34" s="13" t="n"/>
      <c r="G34" s="15" t="n"/>
      <c r="H34" s="13" t="n"/>
      <c r="I34" s="16">
        <f>IF(A34&amp;""="","",COUNTIF('السيارات'!$A$6:$A$405,A34&amp;""))</f>
        <v/>
      </c>
      <c r="J34" s="16">
        <f>IF(A34&amp;""="","",IF(ISNUMBER(H34),H34,'الإعدادات'!$B$4))</f>
        <v/>
      </c>
      <c r="K34" s="6">
        <f>IF(OR(A34&amp;""="",C34="شاغرة"),"",IF(E34&amp;""="","بلا جوال",""))</f>
        <v/>
      </c>
      <c r="L34" s="6">
        <f>IF(A34&amp;""="","",IF(I34&gt;J34,"سيارات تزيد عن المسموح",""))</f>
        <v/>
      </c>
      <c r="M34" s="16">
        <f>IF(OR(A34&amp;""="",C34="شاغرة"),"",COUNTIFS($A$6:A34,"?*",$C$6:C34,"&lt;&gt;شاغرة"))</f>
        <v/>
      </c>
    </row>
    <row r="35">
      <c r="A35" s="5" t="n"/>
      <c r="B35" s="5" t="n"/>
      <c r="C35" s="5" t="n"/>
      <c r="D35" s="5" t="n"/>
      <c r="E35" s="15" t="n"/>
      <c r="F35" s="13" t="n"/>
      <c r="G35" s="15" t="n"/>
      <c r="H35" s="13" t="n"/>
      <c r="I35" s="16">
        <f>IF(A35&amp;""="","",COUNTIF('السيارات'!$A$6:$A$405,A35&amp;""))</f>
        <v/>
      </c>
      <c r="J35" s="16">
        <f>IF(A35&amp;""="","",IF(ISNUMBER(H35),H35,'الإعدادات'!$B$4))</f>
        <v/>
      </c>
      <c r="K35" s="6">
        <f>IF(OR(A35&amp;""="",C35="شاغرة"),"",IF(E35&amp;""="","بلا جوال",""))</f>
        <v/>
      </c>
      <c r="L35" s="6">
        <f>IF(A35&amp;""="","",IF(I35&gt;J35,"سيارات تزيد عن المسموح",""))</f>
        <v/>
      </c>
      <c r="M35" s="16">
        <f>IF(OR(A35&amp;""="",C35="شاغرة"),"",COUNTIFS($A$6:A35,"?*",$C$6:C35,"&lt;&gt;شاغرة"))</f>
        <v/>
      </c>
    </row>
    <row r="36">
      <c r="A36" s="5" t="n"/>
      <c r="B36" s="5" t="n"/>
      <c r="C36" s="5" t="n"/>
      <c r="D36" s="5" t="n"/>
      <c r="E36" s="15" t="n"/>
      <c r="F36" s="13" t="n"/>
      <c r="G36" s="15" t="n"/>
      <c r="H36" s="13" t="n"/>
      <c r="I36" s="16">
        <f>IF(A36&amp;""="","",COUNTIF('السيارات'!$A$6:$A$405,A36&amp;""))</f>
        <v/>
      </c>
      <c r="J36" s="16">
        <f>IF(A36&amp;""="","",IF(ISNUMBER(H36),H36,'الإعدادات'!$B$4))</f>
        <v/>
      </c>
      <c r="K36" s="6">
        <f>IF(OR(A36&amp;""="",C36="شاغرة"),"",IF(E36&amp;""="","بلا جوال",""))</f>
        <v/>
      </c>
      <c r="L36" s="6">
        <f>IF(A36&amp;""="","",IF(I36&gt;J36,"سيارات تزيد عن المسموح",""))</f>
        <v/>
      </c>
      <c r="M36" s="16">
        <f>IF(OR(A36&amp;""="",C36="شاغرة"),"",COUNTIFS($A$6:A36,"?*",$C$6:C36,"&lt;&gt;شاغرة"))</f>
        <v/>
      </c>
    </row>
    <row r="37">
      <c r="A37" s="5" t="n"/>
      <c r="B37" s="5" t="n"/>
      <c r="C37" s="5" t="n"/>
      <c r="D37" s="5" t="n"/>
      <c r="E37" s="15" t="n"/>
      <c r="F37" s="13" t="n"/>
      <c r="G37" s="15" t="n"/>
      <c r="H37" s="13" t="n"/>
      <c r="I37" s="16">
        <f>IF(A37&amp;""="","",COUNTIF('السيارات'!$A$6:$A$405,A37&amp;""))</f>
        <v/>
      </c>
      <c r="J37" s="16">
        <f>IF(A37&amp;""="","",IF(ISNUMBER(H37),H37,'الإعدادات'!$B$4))</f>
        <v/>
      </c>
      <c r="K37" s="6">
        <f>IF(OR(A37&amp;""="",C37="شاغرة"),"",IF(E37&amp;""="","بلا جوال",""))</f>
        <v/>
      </c>
      <c r="L37" s="6">
        <f>IF(A37&amp;""="","",IF(I37&gt;J37,"سيارات تزيد عن المسموح",""))</f>
        <v/>
      </c>
      <c r="M37" s="16">
        <f>IF(OR(A37&amp;""="",C37="شاغرة"),"",COUNTIFS($A$6:A37,"?*",$C$6:C37,"&lt;&gt;شاغرة"))</f>
        <v/>
      </c>
    </row>
    <row r="38">
      <c r="A38" s="5" t="n"/>
      <c r="B38" s="5" t="n"/>
      <c r="C38" s="5" t="n"/>
      <c r="D38" s="5" t="n"/>
      <c r="E38" s="15" t="n"/>
      <c r="F38" s="13" t="n"/>
      <c r="G38" s="15" t="n"/>
      <c r="H38" s="13" t="n"/>
      <c r="I38" s="16">
        <f>IF(A38&amp;""="","",COUNTIF('السيارات'!$A$6:$A$405,A38&amp;""))</f>
        <v/>
      </c>
      <c r="J38" s="16">
        <f>IF(A38&amp;""="","",IF(ISNUMBER(H38),H38,'الإعدادات'!$B$4))</f>
        <v/>
      </c>
      <c r="K38" s="6">
        <f>IF(OR(A38&amp;""="",C38="شاغرة"),"",IF(E38&amp;""="","بلا جوال",""))</f>
        <v/>
      </c>
      <c r="L38" s="6">
        <f>IF(A38&amp;""="","",IF(I38&gt;J38,"سيارات تزيد عن المسموح",""))</f>
        <v/>
      </c>
      <c r="M38" s="16">
        <f>IF(OR(A38&amp;""="",C38="شاغرة"),"",COUNTIFS($A$6:A38,"?*",$C$6:C38,"&lt;&gt;شاغرة"))</f>
        <v/>
      </c>
    </row>
    <row r="39">
      <c r="A39" s="5" t="n"/>
      <c r="B39" s="5" t="n"/>
      <c r="C39" s="5" t="n"/>
      <c r="D39" s="5" t="n"/>
      <c r="E39" s="15" t="n"/>
      <c r="F39" s="13" t="n"/>
      <c r="G39" s="15" t="n"/>
      <c r="H39" s="13" t="n"/>
      <c r="I39" s="16">
        <f>IF(A39&amp;""="","",COUNTIF('السيارات'!$A$6:$A$405,A39&amp;""))</f>
        <v/>
      </c>
      <c r="J39" s="16">
        <f>IF(A39&amp;""="","",IF(ISNUMBER(H39),H39,'الإعدادات'!$B$4))</f>
        <v/>
      </c>
      <c r="K39" s="6">
        <f>IF(OR(A39&amp;""="",C39="شاغرة"),"",IF(E39&amp;""="","بلا جوال",""))</f>
        <v/>
      </c>
      <c r="L39" s="6">
        <f>IF(A39&amp;""="","",IF(I39&gt;J39,"سيارات تزيد عن المسموح",""))</f>
        <v/>
      </c>
      <c r="M39" s="16">
        <f>IF(OR(A39&amp;""="",C39="شاغرة"),"",COUNTIFS($A$6:A39,"?*",$C$6:C39,"&lt;&gt;شاغرة"))</f>
        <v/>
      </c>
    </row>
    <row r="40">
      <c r="A40" s="5" t="n"/>
      <c r="B40" s="5" t="n"/>
      <c r="C40" s="5" t="n"/>
      <c r="D40" s="5" t="n"/>
      <c r="E40" s="15" t="n"/>
      <c r="F40" s="13" t="n"/>
      <c r="G40" s="15" t="n"/>
      <c r="H40" s="13" t="n"/>
      <c r="I40" s="16">
        <f>IF(A40&amp;""="","",COUNTIF('السيارات'!$A$6:$A$405,A40&amp;""))</f>
        <v/>
      </c>
      <c r="J40" s="16">
        <f>IF(A40&amp;""="","",IF(ISNUMBER(H40),H40,'الإعدادات'!$B$4))</f>
        <v/>
      </c>
      <c r="K40" s="6">
        <f>IF(OR(A40&amp;""="",C40="شاغرة"),"",IF(E40&amp;""="","بلا جوال",""))</f>
        <v/>
      </c>
      <c r="L40" s="6">
        <f>IF(A40&amp;""="","",IF(I40&gt;J40,"سيارات تزيد عن المسموح",""))</f>
        <v/>
      </c>
      <c r="M40" s="16">
        <f>IF(OR(A40&amp;""="",C40="شاغرة"),"",COUNTIFS($A$6:A40,"?*",$C$6:C40,"&lt;&gt;شاغرة"))</f>
        <v/>
      </c>
    </row>
    <row r="41">
      <c r="A41" s="5" t="n"/>
      <c r="B41" s="5" t="n"/>
      <c r="C41" s="5" t="n"/>
      <c r="D41" s="5" t="n"/>
      <c r="E41" s="15" t="n"/>
      <c r="F41" s="13" t="n"/>
      <c r="G41" s="15" t="n"/>
      <c r="H41" s="13" t="n"/>
      <c r="I41" s="16">
        <f>IF(A41&amp;""="","",COUNTIF('السيارات'!$A$6:$A$405,A41&amp;""))</f>
        <v/>
      </c>
      <c r="J41" s="16">
        <f>IF(A41&amp;""="","",IF(ISNUMBER(H41),H41,'الإعدادات'!$B$4))</f>
        <v/>
      </c>
      <c r="K41" s="6">
        <f>IF(OR(A41&amp;""="",C41="شاغرة"),"",IF(E41&amp;""="","بلا جوال",""))</f>
        <v/>
      </c>
      <c r="L41" s="6">
        <f>IF(A41&amp;""="","",IF(I41&gt;J41,"سيارات تزيد عن المسموح",""))</f>
        <v/>
      </c>
      <c r="M41" s="16">
        <f>IF(OR(A41&amp;""="",C41="شاغرة"),"",COUNTIFS($A$6:A41,"?*",$C$6:C41,"&lt;&gt;شاغرة"))</f>
        <v/>
      </c>
    </row>
    <row r="42">
      <c r="A42" s="5" t="n"/>
      <c r="B42" s="5" t="n"/>
      <c r="C42" s="5" t="n"/>
      <c r="D42" s="5" t="n"/>
      <c r="E42" s="15" t="n"/>
      <c r="F42" s="13" t="n"/>
      <c r="G42" s="15" t="n"/>
      <c r="H42" s="13" t="n"/>
      <c r="I42" s="16">
        <f>IF(A42&amp;""="","",COUNTIF('السيارات'!$A$6:$A$405,A42&amp;""))</f>
        <v/>
      </c>
      <c r="J42" s="16">
        <f>IF(A42&amp;""="","",IF(ISNUMBER(H42),H42,'الإعدادات'!$B$4))</f>
        <v/>
      </c>
      <c r="K42" s="6">
        <f>IF(OR(A42&amp;""="",C42="شاغرة"),"",IF(E42&amp;""="","بلا جوال",""))</f>
        <v/>
      </c>
      <c r="L42" s="6">
        <f>IF(A42&amp;""="","",IF(I42&gt;J42,"سيارات تزيد عن المسموح",""))</f>
        <v/>
      </c>
      <c r="M42" s="16">
        <f>IF(OR(A42&amp;""="",C42="شاغرة"),"",COUNTIFS($A$6:A42,"?*",$C$6:C42,"&lt;&gt;شاغرة"))</f>
        <v/>
      </c>
    </row>
    <row r="43">
      <c r="A43" s="5" t="n"/>
      <c r="B43" s="5" t="n"/>
      <c r="C43" s="5" t="n"/>
      <c r="D43" s="5" t="n"/>
      <c r="E43" s="15" t="n"/>
      <c r="F43" s="13" t="n"/>
      <c r="G43" s="15" t="n"/>
      <c r="H43" s="13" t="n"/>
      <c r="I43" s="16">
        <f>IF(A43&amp;""="","",COUNTIF('السيارات'!$A$6:$A$405,A43&amp;""))</f>
        <v/>
      </c>
      <c r="J43" s="16">
        <f>IF(A43&amp;""="","",IF(ISNUMBER(H43),H43,'الإعدادات'!$B$4))</f>
        <v/>
      </c>
      <c r="K43" s="6">
        <f>IF(OR(A43&amp;""="",C43="شاغرة"),"",IF(E43&amp;""="","بلا جوال",""))</f>
        <v/>
      </c>
      <c r="L43" s="6">
        <f>IF(A43&amp;""="","",IF(I43&gt;J43,"سيارات تزيد عن المسموح",""))</f>
        <v/>
      </c>
      <c r="M43" s="16">
        <f>IF(OR(A43&amp;""="",C43="شاغرة"),"",COUNTIFS($A$6:A43,"?*",$C$6:C43,"&lt;&gt;شاغرة"))</f>
        <v/>
      </c>
    </row>
    <row r="44">
      <c r="A44" s="5" t="n"/>
      <c r="B44" s="5" t="n"/>
      <c r="C44" s="5" t="n"/>
      <c r="D44" s="5" t="n"/>
      <c r="E44" s="15" t="n"/>
      <c r="F44" s="13" t="n"/>
      <c r="G44" s="15" t="n"/>
      <c r="H44" s="13" t="n"/>
      <c r="I44" s="16">
        <f>IF(A44&amp;""="","",COUNTIF('السيارات'!$A$6:$A$405,A44&amp;""))</f>
        <v/>
      </c>
      <c r="J44" s="16">
        <f>IF(A44&amp;""="","",IF(ISNUMBER(H44),H44,'الإعدادات'!$B$4))</f>
        <v/>
      </c>
      <c r="K44" s="6">
        <f>IF(OR(A44&amp;""="",C44="شاغرة"),"",IF(E44&amp;""="","بلا جوال",""))</f>
        <v/>
      </c>
      <c r="L44" s="6">
        <f>IF(A44&amp;""="","",IF(I44&gt;J44,"سيارات تزيد عن المسموح",""))</f>
        <v/>
      </c>
      <c r="M44" s="16">
        <f>IF(OR(A44&amp;""="",C44="شاغرة"),"",COUNTIFS($A$6:A44,"?*",$C$6:C44,"&lt;&gt;شاغرة"))</f>
        <v/>
      </c>
    </row>
    <row r="45">
      <c r="A45" s="5" t="n"/>
      <c r="B45" s="5" t="n"/>
      <c r="C45" s="5" t="n"/>
      <c r="D45" s="5" t="n"/>
      <c r="E45" s="15" t="n"/>
      <c r="F45" s="13" t="n"/>
      <c r="G45" s="15" t="n"/>
      <c r="H45" s="13" t="n"/>
      <c r="I45" s="16">
        <f>IF(A45&amp;""="","",COUNTIF('السيارات'!$A$6:$A$405,A45&amp;""))</f>
        <v/>
      </c>
      <c r="J45" s="16">
        <f>IF(A45&amp;""="","",IF(ISNUMBER(H45),H45,'الإعدادات'!$B$4))</f>
        <v/>
      </c>
      <c r="K45" s="6">
        <f>IF(OR(A45&amp;""="",C45="شاغرة"),"",IF(E45&amp;""="","بلا جوال",""))</f>
        <v/>
      </c>
      <c r="L45" s="6">
        <f>IF(A45&amp;""="","",IF(I45&gt;J45,"سيارات تزيد عن المسموح",""))</f>
        <v/>
      </c>
      <c r="M45" s="16">
        <f>IF(OR(A45&amp;""="",C45="شاغرة"),"",COUNTIFS($A$6:A45,"?*",$C$6:C45,"&lt;&gt;شاغرة"))</f>
        <v/>
      </c>
    </row>
    <row r="46">
      <c r="A46" s="5" t="n"/>
      <c r="B46" s="5" t="n"/>
      <c r="C46" s="5" t="n"/>
      <c r="D46" s="5" t="n"/>
      <c r="E46" s="15" t="n"/>
      <c r="F46" s="13" t="n"/>
      <c r="G46" s="15" t="n"/>
      <c r="H46" s="13" t="n"/>
      <c r="I46" s="16">
        <f>IF(A46&amp;""="","",COUNTIF('السيارات'!$A$6:$A$405,A46&amp;""))</f>
        <v/>
      </c>
      <c r="J46" s="16">
        <f>IF(A46&amp;""="","",IF(ISNUMBER(H46),H46,'الإعدادات'!$B$4))</f>
        <v/>
      </c>
      <c r="K46" s="6">
        <f>IF(OR(A46&amp;""="",C46="شاغرة"),"",IF(E46&amp;""="","بلا جوال",""))</f>
        <v/>
      </c>
      <c r="L46" s="6">
        <f>IF(A46&amp;""="","",IF(I46&gt;J46,"سيارات تزيد عن المسموح",""))</f>
        <v/>
      </c>
      <c r="M46" s="16">
        <f>IF(OR(A46&amp;""="",C46="شاغرة"),"",COUNTIFS($A$6:A46,"?*",$C$6:C46,"&lt;&gt;شاغرة"))</f>
        <v/>
      </c>
    </row>
    <row r="47">
      <c r="A47" s="5" t="n"/>
      <c r="B47" s="5" t="n"/>
      <c r="C47" s="5" t="n"/>
      <c r="D47" s="5" t="n"/>
      <c r="E47" s="15" t="n"/>
      <c r="F47" s="13" t="n"/>
      <c r="G47" s="15" t="n"/>
      <c r="H47" s="13" t="n"/>
      <c r="I47" s="16">
        <f>IF(A47&amp;""="","",COUNTIF('السيارات'!$A$6:$A$405,A47&amp;""))</f>
        <v/>
      </c>
      <c r="J47" s="16">
        <f>IF(A47&amp;""="","",IF(ISNUMBER(H47),H47,'الإعدادات'!$B$4))</f>
        <v/>
      </c>
      <c r="K47" s="6">
        <f>IF(OR(A47&amp;""="",C47="شاغرة"),"",IF(E47&amp;""="","بلا جوال",""))</f>
        <v/>
      </c>
      <c r="L47" s="6">
        <f>IF(A47&amp;""="","",IF(I47&gt;J47,"سيارات تزيد عن المسموح",""))</f>
        <v/>
      </c>
      <c r="M47" s="16">
        <f>IF(OR(A47&amp;""="",C47="شاغرة"),"",COUNTIFS($A$6:A47,"?*",$C$6:C47,"&lt;&gt;شاغرة"))</f>
        <v/>
      </c>
    </row>
    <row r="48">
      <c r="A48" s="5" t="n"/>
      <c r="B48" s="5" t="n"/>
      <c r="C48" s="5" t="n"/>
      <c r="D48" s="5" t="n"/>
      <c r="E48" s="15" t="n"/>
      <c r="F48" s="13" t="n"/>
      <c r="G48" s="15" t="n"/>
      <c r="H48" s="13" t="n"/>
      <c r="I48" s="16">
        <f>IF(A48&amp;""="","",COUNTIF('السيارات'!$A$6:$A$405,A48&amp;""))</f>
        <v/>
      </c>
      <c r="J48" s="16">
        <f>IF(A48&amp;""="","",IF(ISNUMBER(H48),H48,'الإعدادات'!$B$4))</f>
        <v/>
      </c>
      <c r="K48" s="6">
        <f>IF(OR(A48&amp;""="",C48="شاغرة"),"",IF(E48&amp;""="","بلا جوال",""))</f>
        <v/>
      </c>
      <c r="L48" s="6">
        <f>IF(A48&amp;""="","",IF(I48&gt;J48,"سيارات تزيد عن المسموح",""))</f>
        <v/>
      </c>
      <c r="M48" s="16">
        <f>IF(OR(A48&amp;""="",C48="شاغرة"),"",COUNTIFS($A$6:A48,"?*",$C$6:C48,"&lt;&gt;شاغرة"))</f>
        <v/>
      </c>
    </row>
    <row r="49">
      <c r="A49" s="5" t="n"/>
      <c r="B49" s="5" t="n"/>
      <c r="C49" s="5" t="n"/>
      <c r="D49" s="5" t="n"/>
      <c r="E49" s="15" t="n"/>
      <c r="F49" s="13" t="n"/>
      <c r="G49" s="15" t="n"/>
      <c r="H49" s="13" t="n"/>
      <c r="I49" s="16">
        <f>IF(A49&amp;""="","",COUNTIF('السيارات'!$A$6:$A$405,A49&amp;""))</f>
        <v/>
      </c>
      <c r="J49" s="16">
        <f>IF(A49&amp;""="","",IF(ISNUMBER(H49),H49,'الإعدادات'!$B$4))</f>
        <v/>
      </c>
      <c r="K49" s="6">
        <f>IF(OR(A49&amp;""="",C49="شاغرة"),"",IF(E49&amp;""="","بلا جوال",""))</f>
        <v/>
      </c>
      <c r="L49" s="6">
        <f>IF(A49&amp;""="","",IF(I49&gt;J49,"سيارات تزيد عن المسموح",""))</f>
        <v/>
      </c>
      <c r="M49" s="16">
        <f>IF(OR(A49&amp;""="",C49="شاغرة"),"",COUNTIFS($A$6:A49,"?*",$C$6:C49,"&lt;&gt;شاغرة"))</f>
        <v/>
      </c>
    </row>
    <row r="50">
      <c r="A50" s="5" t="n"/>
      <c r="B50" s="5" t="n"/>
      <c r="C50" s="5" t="n"/>
      <c r="D50" s="5" t="n"/>
      <c r="E50" s="15" t="n"/>
      <c r="F50" s="13" t="n"/>
      <c r="G50" s="15" t="n"/>
      <c r="H50" s="13" t="n"/>
      <c r="I50" s="16">
        <f>IF(A50&amp;""="","",COUNTIF('السيارات'!$A$6:$A$405,A50&amp;""))</f>
        <v/>
      </c>
      <c r="J50" s="16">
        <f>IF(A50&amp;""="","",IF(ISNUMBER(H50),H50,'الإعدادات'!$B$4))</f>
        <v/>
      </c>
      <c r="K50" s="6">
        <f>IF(OR(A50&amp;""="",C50="شاغرة"),"",IF(E50&amp;""="","بلا جوال",""))</f>
        <v/>
      </c>
      <c r="L50" s="6">
        <f>IF(A50&amp;""="","",IF(I50&gt;J50,"سيارات تزيد عن المسموح",""))</f>
        <v/>
      </c>
      <c r="M50" s="16">
        <f>IF(OR(A50&amp;""="",C50="شاغرة"),"",COUNTIFS($A$6:A50,"?*",$C$6:C50,"&lt;&gt;شاغرة"))</f>
        <v/>
      </c>
    </row>
    <row r="51">
      <c r="A51" s="5" t="n"/>
      <c r="B51" s="5" t="n"/>
      <c r="C51" s="5" t="n"/>
      <c r="D51" s="5" t="n"/>
      <c r="E51" s="15" t="n"/>
      <c r="F51" s="13" t="n"/>
      <c r="G51" s="15" t="n"/>
      <c r="H51" s="13" t="n"/>
      <c r="I51" s="16">
        <f>IF(A51&amp;""="","",COUNTIF('السيارات'!$A$6:$A$405,A51&amp;""))</f>
        <v/>
      </c>
      <c r="J51" s="16">
        <f>IF(A51&amp;""="","",IF(ISNUMBER(H51),H51,'الإعدادات'!$B$4))</f>
        <v/>
      </c>
      <c r="K51" s="6">
        <f>IF(OR(A51&amp;""="",C51="شاغرة"),"",IF(E51&amp;""="","بلا جوال",""))</f>
        <v/>
      </c>
      <c r="L51" s="6">
        <f>IF(A51&amp;""="","",IF(I51&gt;J51,"سيارات تزيد عن المسموح",""))</f>
        <v/>
      </c>
      <c r="M51" s="16">
        <f>IF(OR(A51&amp;""="",C51="شاغرة"),"",COUNTIFS($A$6:A51,"?*",$C$6:C51,"&lt;&gt;شاغرة"))</f>
        <v/>
      </c>
    </row>
    <row r="52">
      <c r="A52" s="5" t="n"/>
      <c r="B52" s="5" t="n"/>
      <c r="C52" s="5" t="n"/>
      <c r="D52" s="5" t="n"/>
      <c r="E52" s="15" t="n"/>
      <c r="F52" s="13" t="n"/>
      <c r="G52" s="15" t="n"/>
      <c r="H52" s="13" t="n"/>
      <c r="I52" s="16">
        <f>IF(A52&amp;""="","",COUNTIF('السيارات'!$A$6:$A$405,A52&amp;""))</f>
        <v/>
      </c>
      <c r="J52" s="16">
        <f>IF(A52&amp;""="","",IF(ISNUMBER(H52),H52,'الإعدادات'!$B$4))</f>
        <v/>
      </c>
      <c r="K52" s="6">
        <f>IF(OR(A52&amp;""="",C52="شاغرة"),"",IF(E52&amp;""="","بلا جوال",""))</f>
        <v/>
      </c>
      <c r="L52" s="6">
        <f>IF(A52&amp;""="","",IF(I52&gt;J52,"سيارات تزيد عن المسموح",""))</f>
        <v/>
      </c>
      <c r="M52" s="16">
        <f>IF(OR(A52&amp;""="",C52="شاغرة"),"",COUNTIFS($A$6:A52,"?*",$C$6:C52,"&lt;&gt;شاغرة"))</f>
        <v/>
      </c>
    </row>
    <row r="53">
      <c r="A53" s="5" t="n"/>
      <c r="B53" s="5" t="n"/>
      <c r="C53" s="5" t="n"/>
      <c r="D53" s="5" t="n"/>
      <c r="E53" s="15" t="n"/>
      <c r="F53" s="13" t="n"/>
      <c r="G53" s="15" t="n"/>
      <c r="H53" s="13" t="n"/>
      <c r="I53" s="16">
        <f>IF(A53&amp;""="","",COUNTIF('السيارات'!$A$6:$A$405,A53&amp;""))</f>
        <v/>
      </c>
      <c r="J53" s="16">
        <f>IF(A53&amp;""="","",IF(ISNUMBER(H53),H53,'الإعدادات'!$B$4))</f>
        <v/>
      </c>
      <c r="K53" s="6">
        <f>IF(OR(A53&amp;""="",C53="شاغرة"),"",IF(E53&amp;""="","بلا جوال",""))</f>
        <v/>
      </c>
      <c r="L53" s="6">
        <f>IF(A53&amp;""="","",IF(I53&gt;J53,"سيارات تزيد عن المسموح",""))</f>
        <v/>
      </c>
      <c r="M53" s="16">
        <f>IF(OR(A53&amp;""="",C53="شاغرة"),"",COUNTIFS($A$6:A53,"?*",$C$6:C53,"&lt;&gt;شاغرة"))</f>
        <v/>
      </c>
    </row>
    <row r="54">
      <c r="A54" s="5" t="n"/>
      <c r="B54" s="5" t="n"/>
      <c r="C54" s="5" t="n"/>
      <c r="D54" s="5" t="n"/>
      <c r="E54" s="15" t="n"/>
      <c r="F54" s="13" t="n"/>
      <c r="G54" s="15" t="n"/>
      <c r="H54" s="13" t="n"/>
      <c r="I54" s="16">
        <f>IF(A54&amp;""="","",COUNTIF('السيارات'!$A$6:$A$405,A54&amp;""))</f>
        <v/>
      </c>
      <c r="J54" s="16">
        <f>IF(A54&amp;""="","",IF(ISNUMBER(H54),H54,'الإعدادات'!$B$4))</f>
        <v/>
      </c>
      <c r="K54" s="6">
        <f>IF(OR(A54&amp;""="",C54="شاغرة"),"",IF(E54&amp;""="","بلا جوال",""))</f>
        <v/>
      </c>
      <c r="L54" s="6">
        <f>IF(A54&amp;""="","",IF(I54&gt;J54,"سيارات تزيد عن المسموح",""))</f>
        <v/>
      </c>
      <c r="M54" s="16">
        <f>IF(OR(A54&amp;""="",C54="شاغرة"),"",COUNTIFS($A$6:A54,"?*",$C$6:C54,"&lt;&gt;شاغرة"))</f>
        <v/>
      </c>
    </row>
    <row r="55">
      <c r="A55" s="5" t="n"/>
      <c r="B55" s="5" t="n"/>
      <c r="C55" s="5" t="n"/>
      <c r="D55" s="5" t="n"/>
      <c r="E55" s="15" t="n"/>
      <c r="F55" s="13" t="n"/>
      <c r="G55" s="15" t="n"/>
      <c r="H55" s="13" t="n"/>
      <c r="I55" s="16">
        <f>IF(A55&amp;""="","",COUNTIF('السيارات'!$A$6:$A$405,A55&amp;""))</f>
        <v/>
      </c>
      <c r="J55" s="16">
        <f>IF(A55&amp;""="","",IF(ISNUMBER(H55),H55,'الإعدادات'!$B$4))</f>
        <v/>
      </c>
      <c r="K55" s="6">
        <f>IF(OR(A55&amp;""="",C55="شاغرة"),"",IF(E55&amp;""="","بلا جوال",""))</f>
        <v/>
      </c>
      <c r="L55" s="6">
        <f>IF(A55&amp;""="","",IF(I55&gt;J55,"سيارات تزيد عن المسموح",""))</f>
        <v/>
      </c>
      <c r="M55" s="16">
        <f>IF(OR(A55&amp;""="",C55="شاغرة"),"",COUNTIFS($A$6:A55,"?*",$C$6:C55,"&lt;&gt;شاغرة"))</f>
        <v/>
      </c>
    </row>
    <row r="56">
      <c r="A56" s="5" t="n"/>
      <c r="B56" s="5" t="n"/>
      <c r="C56" s="5" t="n"/>
      <c r="D56" s="5" t="n"/>
      <c r="E56" s="15" t="n"/>
      <c r="F56" s="13" t="n"/>
      <c r="G56" s="15" t="n"/>
      <c r="H56" s="13" t="n"/>
      <c r="I56" s="16">
        <f>IF(A56&amp;""="","",COUNTIF('السيارات'!$A$6:$A$405,A56&amp;""))</f>
        <v/>
      </c>
      <c r="J56" s="16">
        <f>IF(A56&amp;""="","",IF(ISNUMBER(H56),H56,'الإعدادات'!$B$4))</f>
        <v/>
      </c>
      <c r="K56" s="6">
        <f>IF(OR(A56&amp;""="",C56="شاغرة"),"",IF(E56&amp;""="","بلا جوال",""))</f>
        <v/>
      </c>
      <c r="L56" s="6">
        <f>IF(A56&amp;""="","",IF(I56&gt;J56,"سيارات تزيد عن المسموح",""))</f>
        <v/>
      </c>
      <c r="M56" s="16">
        <f>IF(OR(A56&amp;""="",C56="شاغرة"),"",COUNTIFS($A$6:A56,"?*",$C$6:C56,"&lt;&gt;شاغرة"))</f>
        <v/>
      </c>
    </row>
    <row r="57">
      <c r="A57" s="5" t="n"/>
      <c r="B57" s="5" t="n"/>
      <c r="C57" s="5" t="n"/>
      <c r="D57" s="5" t="n"/>
      <c r="E57" s="15" t="n"/>
      <c r="F57" s="13" t="n"/>
      <c r="G57" s="15" t="n"/>
      <c r="H57" s="13" t="n"/>
      <c r="I57" s="16">
        <f>IF(A57&amp;""="","",COUNTIF('السيارات'!$A$6:$A$405,A57&amp;""))</f>
        <v/>
      </c>
      <c r="J57" s="16">
        <f>IF(A57&amp;""="","",IF(ISNUMBER(H57),H57,'الإعدادات'!$B$4))</f>
        <v/>
      </c>
      <c r="K57" s="6">
        <f>IF(OR(A57&amp;""="",C57="شاغرة"),"",IF(E57&amp;""="","بلا جوال",""))</f>
        <v/>
      </c>
      <c r="L57" s="6">
        <f>IF(A57&amp;""="","",IF(I57&gt;J57,"سيارات تزيد عن المسموح",""))</f>
        <v/>
      </c>
      <c r="M57" s="16">
        <f>IF(OR(A57&amp;""="",C57="شاغرة"),"",COUNTIFS($A$6:A57,"?*",$C$6:C57,"&lt;&gt;شاغرة"))</f>
        <v/>
      </c>
    </row>
    <row r="58">
      <c r="A58" s="5" t="n"/>
      <c r="B58" s="5" t="n"/>
      <c r="C58" s="5" t="n"/>
      <c r="D58" s="5" t="n"/>
      <c r="E58" s="15" t="n"/>
      <c r="F58" s="13" t="n"/>
      <c r="G58" s="15" t="n"/>
      <c r="H58" s="13" t="n"/>
      <c r="I58" s="16">
        <f>IF(A58&amp;""="","",COUNTIF('السيارات'!$A$6:$A$405,A58&amp;""))</f>
        <v/>
      </c>
      <c r="J58" s="16">
        <f>IF(A58&amp;""="","",IF(ISNUMBER(H58),H58,'الإعدادات'!$B$4))</f>
        <v/>
      </c>
      <c r="K58" s="6">
        <f>IF(OR(A58&amp;""="",C58="شاغرة"),"",IF(E58&amp;""="","بلا جوال",""))</f>
        <v/>
      </c>
      <c r="L58" s="6">
        <f>IF(A58&amp;""="","",IF(I58&gt;J58,"سيارات تزيد عن المسموح",""))</f>
        <v/>
      </c>
      <c r="M58" s="16">
        <f>IF(OR(A58&amp;""="",C58="شاغرة"),"",COUNTIFS($A$6:A58,"?*",$C$6:C58,"&lt;&gt;شاغرة"))</f>
        <v/>
      </c>
    </row>
    <row r="59">
      <c r="A59" s="5" t="n"/>
      <c r="B59" s="5" t="n"/>
      <c r="C59" s="5" t="n"/>
      <c r="D59" s="5" t="n"/>
      <c r="E59" s="15" t="n"/>
      <c r="F59" s="13" t="n"/>
      <c r="G59" s="15" t="n"/>
      <c r="H59" s="13" t="n"/>
      <c r="I59" s="16">
        <f>IF(A59&amp;""="","",COUNTIF('السيارات'!$A$6:$A$405,A59&amp;""))</f>
        <v/>
      </c>
      <c r="J59" s="16">
        <f>IF(A59&amp;""="","",IF(ISNUMBER(H59),H59,'الإعدادات'!$B$4))</f>
        <v/>
      </c>
      <c r="K59" s="6">
        <f>IF(OR(A59&amp;""="",C59="شاغرة"),"",IF(E59&amp;""="","بلا جوال",""))</f>
        <v/>
      </c>
      <c r="L59" s="6">
        <f>IF(A59&amp;""="","",IF(I59&gt;J59,"سيارات تزيد عن المسموح",""))</f>
        <v/>
      </c>
      <c r="M59" s="16">
        <f>IF(OR(A59&amp;""="",C59="شاغرة"),"",COUNTIFS($A$6:A59,"?*",$C$6:C59,"&lt;&gt;شاغرة"))</f>
        <v/>
      </c>
    </row>
    <row r="60">
      <c r="A60" s="5" t="n"/>
      <c r="B60" s="5" t="n"/>
      <c r="C60" s="5" t="n"/>
      <c r="D60" s="5" t="n"/>
      <c r="E60" s="15" t="n"/>
      <c r="F60" s="13" t="n"/>
      <c r="G60" s="15" t="n"/>
      <c r="H60" s="13" t="n"/>
      <c r="I60" s="16">
        <f>IF(A60&amp;""="","",COUNTIF('السيارات'!$A$6:$A$405,A60&amp;""))</f>
        <v/>
      </c>
      <c r="J60" s="16">
        <f>IF(A60&amp;""="","",IF(ISNUMBER(H60),H60,'الإعدادات'!$B$4))</f>
        <v/>
      </c>
      <c r="K60" s="6">
        <f>IF(OR(A60&amp;""="",C60="شاغرة"),"",IF(E60&amp;""="","بلا جوال",""))</f>
        <v/>
      </c>
      <c r="L60" s="6">
        <f>IF(A60&amp;""="","",IF(I60&gt;J60,"سيارات تزيد عن المسموح",""))</f>
        <v/>
      </c>
      <c r="M60" s="16">
        <f>IF(OR(A60&amp;""="",C60="شاغرة"),"",COUNTIFS($A$6:A60,"?*",$C$6:C60,"&lt;&gt;شاغرة"))</f>
        <v/>
      </c>
    </row>
    <row r="61">
      <c r="A61" s="5" t="n"/>
      <c r="B61" s="5" t="n"/>
      <c r="C61" s="5" t="n"/>
      <c r="D61" s="5" t="n"/>
      <c r="E61" s="15" t="n"/>
      <c r="F61" s="13" t="n"/>
      <c r="G61" s="15" t="n"/>
      <c r="H61" s="13" t="n"/>
      <c r="I61" s="16">
        <f>IF(A61&amp;""="","",COUNTIF('السيارات'!$A$6:$A$405,A61&amp;""))</f>
        <v/>
      </c>
      <c r="J61" s="16">
        <f>IF(A61&amp;""="","",IF(ISNUMBER(H61),H61,'الإعدادات'!$B$4))</f>
        <v/>
      </c>
      <c r="K61" s="6">
        <f>IF(OR(A61&amp;""="",C61="شاغرة"),"",IF(E61&amp;""="","بلا جوال",""))</f>
        <v/>
      </c>
      <c r="L61" s="6">
        <f>IF(A61&amp;""="","",IF(I61&gt;J61,"سيارات تزيد عن المسموح",""))</f>
        <v/>
      </c>
      <c r="M61" s="16">
        <f>IF(OR(A61&amp;""="",C61="شاغرة"),"",COUNTIFS($A$6:A61,"?*",$C$6:C61,"&lt;&gt;شاغرة"))</f>
        <v/>
      </c>
    </row>
    <row r="62">
      <c r="A62" s="5" t="n"/>
      <c r="B62" s="5" t="n"/>
      <c r="C62" s="5" t="n"/>
      <c r="D62" s="5" t="n"/>
      <c r="E62" s="15" t="n"/>
      <c r="F62" s="13" t="n"/>
      <c r="G62" s="15" t="n"/>
      <c r="H62" s="13" t="n"/>
      <c r="I62" s="16">
        <f>IF(A62&amp;""="","",COUNTIF('السيارات'!$A$6:$A$405,A62&amp;""))</f>
        <v/>
      </c>
      <c r="J62" s="16">
        <f>IF(A62&amp;""="","",IF(ISNUMBER(H62),H62,'الإعدادات'!$B$4))</f>
        <v/>
      </c>
      <c r="K62" s="6">
        <f>IF(OR(A62&amp;""="",C62="شاغرة"),"",IF(E62&amp;""="","بلا جوال",""))</f>
        <v/>
      </c>
      <c r="L62" s="6">
        <f>IF(A62&amp;""="","",IF(I62&gt;J62,"سيارات تزيد عن المسموح",""))</f>
        <v/>
      </c>
      <c r="M62" s="16">
        <f>IF(OR(A62&amp;""="",C62="شاغرة"),"",COUNTIFS($A$6:A62,"?*",$C$6:C62,"&lt;&gt;شاغرة"))</f>
        <v/>
      </c>
    </row>
    <row r="63">
      <c r="A63" s="5" t="n"/>
      <c r="B63" s="5" t="n"/>
      <c r="C63" s="5" t="n"/>
      <c r="D63" s="5" t="n"/>
      <c r="E63" s="15" t="n"/>
      <c r="F63" s="13" t="n"/>
      <c r="G63" s="15" t="n"/>
      <c r="H63" s="13" t="n"/>
      <c r="I63" s="16">
        <f>IF(A63&amp;""="","",COUNTIF('السيارات'!$A$6:$A$405,A63&amp;""))</f>
        <v/>
      </c>
      <c r="J63" s="16">
        <f>IF(A63&amp;""="","",IF(ISNUMBER(H63),H63,'الإعدادات'!$B$4))</f>
        <v/>
      </c>
      <c r="K63" s="6">
        <f>IF(OR(A63&amp;""="",C63="شاغرة"),"",IF(E63&amp;""="","بلا جوال",""))</f>
        <v/>
      </c>
      <c r="L63" s="6">
        <f>IF(A63&amp;""="","",IF(I63&gt;J63,"سيارات تزيد عن المسموح",""))</f>
        <v/>
      </c>
      <c r="M63" s="16">
        <f>IF(OR(A63&amp;""="",C63="شاغرة"),"",COUNTIFS($A$6:A63,"?*",$C$6:C63,"&lt;&gt;شاغرة"))</f>
        <v/>
      </c>
    </row>
    <row r="64">
      <c r="A64" s="5" t="n"/>
      <c r="B64" s="5" t="n"/>
      <c r="C64" s="5" t="n"/>
      <c r="D64" s="5" t="n"/>
      <c r="E64" s="15" t="n"/>
      <c r="F64" s="13" t="n"/>
      <c r="G64" s="15" t="n"/>
      <c r="H64" s="13" t="n"/>
      <c r="I64" s="16">
        <f>IF(A64&amp;""="","",COUNTIF('السيارات'!$A$6:$A$405,A64&amp;""))</f>
        <v/>
      </c>
      <c r="J64" s="16">
        <f>IF(A64&amp;""="","",IF(ISNUMBER(H64),H64,'الإعدادات'!$B$4))</f>
        <v/>
      </c>
      <c r="K64" s="6">
        <f>IF(OR(A64&amp;""="",C64="شاغرة"),"",IF(E64&amp;""="","بلا جوال",""))</f>
        <v/>
      </c>
      <c r="L64" s="6">
        <f>IF(A64&amp;""="","",IF(I64&gt;J64,"سيارات تزيد عن المسموح",""))</f>
        <v/>
      </c>
      <c r="M64" s="16">
        <f>IF(OR(A64&amp;""="",C64="شاغرة"),"",COUNTIFS($A$6:A64,"?*",$C$6:C64,"&lt;&gt;شاغرة"))</f>
        <v/>
      </c>
    </row>
    <row r="65">
      <c r="A65" s="5" t="n"/>
      <c r="B65" s="5" t="n"/>
      <c r="C65" s="5" t="n"/>
      <c r="D65" s="5" t="n"/>
      <c r="E65" s="15" t="n"/>
      <c r="F65" s="13" t="n"/>
      <c r="G65" s="15" t="n"/>
      <c r="H65" s="13" t="n"/>
      <c r="I65" s="16">
        <f>IF(A65&amp;""="","",COUNTIF('السيارات'!$A$6:$A$405,A65&amp;""))</f>
        <v/>
      </c>
      <c r="J65" s="16">
        <f>IF(A65&amp;""="","",IF(ISNUMBER(H65),H65,'الإعدادات'!$B$4))</f>
        <v/>
      </c>
      <c r="K65" s="6">
        <f>IF(OR(A65&amp;""="",C65="شاغرة"),"",IF(E65&amp;""="","بلا جوال",""))</f>
        <v/>
      </c>
      <c r="L65" s="6">
        <f>IF(A65&amp;""="","",IF(I65&gt;J65,"سيارات تزيد عن المسموح",""))</f>
        <v/>
      </c>
      <c r="M65" s="16">
        <f>IF(OR(A65&amp;""="",C65="شاغرة"),"",COUNTIFS($A$6:A65,"?*",$C$6:C65,"&lt;&gt;شاغرة"))</f>
        <v/>
      </c>
    </row>
    <row r="66">
      <c r="A66" s="5" t="n"/>
      <c r="B66" s="5" t="n"/>
      <c r="C66" s="5" t="n"/>
      <c r="D66" s="5" t="n"/>
      <c r="E66" s="15" t="n"/>
      <c r="F66" s="13" t="n"/>
      <c r="G66" s="15" t="n"/>
      <c r="H66" s="13" t="n"/>
      <c r="I66" s="16">
        <f>IF(A66&amp;""="","",COUNTIF('السيارات'!$A$6:$A$405,A66&amp;""))</f>
        <v/>
      </c>
      <c r="J66" s="16">
        <f>IF(A66&amp;""="","",IF(ISNUMBER(H66),H66,'الإعدادات'!$B$4))</f>
        <v/>
      </c>
      <c r="K66" s="6">
        <f>IF(OR(A66&amp;""="",C66="شاغرة"),"",IF(E66&amp;""="","بلا جوال",""))</f>
        <v/>
      </c>
      <c r="L66" s="6">
        <f>IF(A66&amp;""="","",IF(I66&gt;J66,"سيارات تزيد عن المسموح",""))</f>
        <v/>
      </c>
      <c r="M66" s="16">
        <f>IF(OR(A66&amp;""="",C66="شاغرة"),"",COUNTIFS($A$6:A66,"?*",$C$6:C66,"&lt;&gt;شاغرة"))</f>
        <v/>
      </c>
    </row>
    <row r="67">
      <c r="A67" s="5" t="n"/>
      <c r="B67" s="5" t="n"/>
      <c r="C67" s="5" t="n"/>
      <c r="D67" s="5" t="n"/>
      <c r="E67" s="15" t="n"/>
      <c r="F67" s="13" t="n"/>
      <c r="G67" s="15" t="n"/>
      <c r="H67" s="13" t="n"/>
      <c r="I67" s="16">
        <f>IF(A67&amp;""="","",COUNTIF('السيارات'!$A$6:$A$405,A67&amp;""))</f>
        <v/>
      </c>
      <c r="J67" s="16">
        <f>IF(A67&amp;""="","",IF(ISNUMBER(H67),H67,'الإعدادات'!$B$4))</f>
        <v/>
      </c>
      <c r="K67" s="6">
        <f>IF(OR(A67&amp;""="",C67="شاغرة"),"",IF(E67&amp;""="","بلا جوال",""))</f>
        <v/>
      </c>
      <c r="L67" s="6">
        <f>IF(A67&amp;""="","",IF(I67&gt;J67,"سيارات تزيد عن المسموح",""))</f>
        <v/>
      </c>
      <c r="M67" s="16">
        <f>IF(OR(A67&amp;""="",C67="شاغرة"),"",COUNTIFS($A$6:A67,"?*",$C$6:C67,"&lt;&gt;شاغرة"))</f>
        <v/>
      </c>
    </row>
    <row r="68">
      <c r="A68" s="5" t="n"/>
      <c r="B68" s="5" t="n"/>
      <c r="C68" s="5" t="n"/>
      <c r="D68" s="5" t="n"/>
      <c r="E68" s="15" t="n"/>
      <c r="F68" s="13" t="n"/>
      <c r="G68" s="15" t="n"/>
      <c r="H68" s="13" t="n"/>
      <c r="I68" s="16">
        <f>IF(A68&amp;""="","",COUNTIF('السيارات'!$A$6:$A$405,A68&amp;""))</f>
        <v/>
      </c>
      <c r="J68" s="16">
        <f>IF(A68&amp;""="","",IF(ISNUMBER(H68),H68,'الإعدادات'!$B$4))</f>
        <v/>
      </c>
      <c r="K68" s="6">
        <f>IF(OR(A68&amp;""="",C68="شاغرة"),"",IF(E68&amp;""="","بلا جوال",""))</f>
        <v/>
      </c>
      <c r="L68" s="6">
        <f>IF(A68&amp;""="","",IF(I68&gt;J68,"سيارات تزيد عن المسموح",""))</f>
        <v/>
      </c>
      <c r="M68" s="16">
        <f>IF(OR(A68&amp;""="",C68="شاغرة"),"",COUNTIFS($A$6:A68,"?*",$C$6:C68,"&lt;&gt;شاغرة"))</f>
        <v/>
      </c>
    </row>
    <row r="69">
      <c r="A69" s="5" t="n"/>
      <c r="B69" s="5" t="n"/>
      <c r="C69" s="5" t="n"/>
      <c r="D69" s="5" t="n"/>
      <c r="E69" s="15" t="n"/>
      <c r="F69" s="13" t="n"/>
      <c r="G69" s="15" t="n"/>
      <c r="H69" s="13" t="n"/>
      <c r="I69" s="16">
        <f>IF(A69&amp;""="","",COUNTIF('السيارات'!$A$6:$A$405,A69&amp;""))</f>
        <v/>
      </c>
      <c r="J69" s="16">
        <f>IF(A69&amp;""="","",IF(ISNUMBER(H69),H69,'الإعدادات'!$B$4))</f>
        <v/>
      </c>
      <c r="K69" s="6">
        <f>IF(OR(A69&amp;""="",C69="شاغرة"),"",IF(E69&amp;""="","بلا جوال",""))</f>
        <v/>
      </c>
      <c r="L69" s="6">
        <f>IF(A69&amp;""="","",IF(I69&gt;J69,"سيارات تزيد عن المسموح",""))</f>
        <v/>
      </c>
      <c r="M69" s="16">
        <f>IF(OR(A69&amp;""="",C69="شاغرة"),"",COUNTIFS($A$6:A69,"?*",$C$6:C69,"&lt;&gt;شاغرة"))</f>
        <v/>
      </c>
    </row>
    <row r="70">
      <c r="A70" s="5" t="n"/>
      <c r="B70" s="5" t="n"/>
      <c r="C70" s="5" t="n"/>
      <c r="D70" s="5" t="n"/>
      <c r="E70" s="15" t="n"/>
      <c r="F70" s="13" t="n"/>
      <c r="G70" s="15" t="n"/>
      <c r="H70" s="13" t="n"/>
      <c r="I70" s="16">
        <f>IF(A70&amp;""="","",COUNTIF('السيارات'!$A$6:$A$405,A70&amp;""))</f>
        <v/>
      </c>
      <c r="J70" s="16">
        <f>IF(A70&amp;""="","",IF(ISNUMBER(H70),H70,'الإعدادات'!$B$4))</f>
        <v/>
      </c>
      <c r="K70" s="6">
        <f>IF(OR(A70&amp;""="",C70="شاغرة"),"",IF(E70&amp;""="","بلا جوال",""))</f>
        <v/>
      </c>
      <c r="L70" s="6">
        <f>IF(A70&amp;""="","",IF(I70&gt;J70,"سيارات تزيد عن المسموح",""))</f>
        <v/>
      </c>
      <c r="M70" s="16">
        <f>IF(OR(A70&amp;""="",C70="شاغرة"),"",COUNTIFS($A$6:A70,"?*",$C$6:C70,"&lt;&gt;شاغرة"))</f>
        <v/>
      </c>
    </row>
    <row r="71">
      <c r="A71" s="5" t="n"/>
      <c r="B71" s="5" t="n"/>
      <c r="C71" s="5" t="n"/>
      <c r="D71" s="5" t="n"/>
      <c r="E71" s="15" t="n"/>
      <c r="F71" s="13" t="n"/>
      <c r="G71" s="15" t="n"/>
      <c r="H71" s="13" t="n"/>
      <c r="I71" s="16">
        <f>IF(A71&amp;""="","",COUNTIF('السيارات'!$A$6:$A$405,A71&amp;""))</f>
        <v/>
      </c>
      <c r="J71" s="16">
        <f>IF(A71&amp;""="","",IF(ISNUMBER(H71),H71,'الإعدادات'!$B$4))</f>
        <v/>
      </c>
      <c r="K71" s="6">
        <f>IF(OR(A71&amp;""="",C71="شاغرة"),"",IF(E71&amp;""="","بلا جوال",""))</f>
        <v/>
      </c>
      <c r="L71" s="6">
        <f>IF(A71&amp;""="","",IF(I71&gt;J71,"سيارات تزيد عن المسموح",""))</f>
        <v/>
      </c>
      <c r="M71" s="16">
        <f>IF(OR(A71&amp;""="",C71="شاغرة"),"",COUNTIFS($A$6:A71,"?*",$C$6:C71,"&lt;&gt;شاغرة"))</f>
        <v/>
      </c>
    </row>
    <row r="72">
      <c r="A72" s="5" t="n"/>
      <c r="B72" s="5" t="n"/>
      <c r="C72" s="5" t="n"/>
      <c r="D72" s="5" t="n"/>
      <c r="E72" s="15" t="n"/>
      <c r="F72" s="13" t="n"/>
      <c r="G72" s="15" t="n"/>
      <c r="H72" s="13" t="n"/>
      <c r="I72" s="16">
        <f>IF(A72&amp;""="","",COUNTIF('السيارات'!$A$6:$A$405,A72&amp;""))</f>
        <v/>
      </c>
      <c r="J72" s="16">
        <f>IF(A72&amp;""="","",IF(ISNUMBER(H72),H72,'الإعدادات'!$B$4))</f>
        <v/>
      </c>
      <c r="K72" s="6">
        <f>IF(OR(A72&amp;""="",C72="شاغرة"),"",IF(E72&amp;""="","بلا جوال",""))</f>
        <v/>
      </c>
      <c r="L72" s="6">
        <f>IF(A72&amp;""="","",IF(I72&gt;J72,"سيارات تزيد عن المسموح",""))</f>
        <v/>
      </c>
      <c r="M72" s="16">
        <f>IF(OR(A72&amp;""="",C72="شاغرة"),"",COUNTIFS($A$6:A72,"?*",$C$6:C72,"&lt;&gt;شاغرة"))</f>
        <v/>
      </c>
    </row>
    <row r="73">
      <c r="A73" s="5" t="n"/>
      <c r="B73" s="5" t="n"/>
      <c r="C73" s="5" t="n"/>
      <c r="D73" s="5" t="n"/>
      <c r="E73" s="15" t="n"/>
      <c r="F73" s="13" t="n"/>
      <c r="G73" s="15" t="n"/>
      <c r="H73" s="13" t="n"/>
      <c r="I73" s="16">
        <f>IF(A73&amp;""="","",COUNTIF('السيارات'!$A$6:$A$405,A73&amp;""))</f>
        <v/>
      </c>
      <c r="J73" s="16">
        <f>IF(A73&amp;""="","",IF(ISNUMBER(H73),H73,'الإعدادات'!$B$4))</f>
        <v/>
      </c>
      <c r="K73" s="6">
        <f>IF(OR(A73&amp;""="",C73="شاغرة"),"",IF(E73&amp;""="","بلا جوال",""))</f>
        <v/>
      </c>
      <c r="L73" s="6">
        <f>IF(A73&amp;""="","",IF(I73&gt;J73,"سيارات تزيد عن المسموح",""))</f>
        <v/>
      </c>
      <c r="M73" s="16">
        <f>IF(OR(A73&amp;""="",C73="شاغرة"),"",COUNTIFS($A$6:A73,"?*",$C$6:C73,"&lt;&gt;شاغرة"))</f>
        <v/>
      </c>
    </row>
    <row r="74">
      <c r="A74" s="5" t="n"/>
      <c r="B74" s="5" t="n"/>
      <c r="C74" s="5" t="n"/>
      <c r="D74" s="5" t="n"/>
      <c r="E74" s="15" t="n"/>
      <c r="F74" s="13" t="n"/>
      <c r="G74" s="15" t="n"/>
      <c r="H74" s="13" t="n"/>
      <c r="I74" s="16">
        <f>IF(A74&amp;""="","",COUNTIF('السيارات'!$A$6:$A$405,A74&amp;""))</f>
        <v/>
      </c>
      <c r="J74" s="16">
        <f>IF(A74&amp;""="","",IF(ISNUMBER(H74),H74,'الإعدادات'!$B$4))</f>
        <v/>
      </c>
      <c r="K74" s="6">
        <f>IF(OR(A74&amp;""="",C74="شاغرة"),"",IF(E74&amp;""="","بلا جوال",""))</f>
        <v/>
      </c>
      <c r="L74" s="6">
        <f>IF(A74&amp;""="","",IF(I74&gt;J74,"سيارات تزيد عن المسموح",""))</f>
        <v/>
      </c>
      <c r="M74" s="16">
        <f>IF(OR(A74&amp;""="",C74="شاغرة"),"",COUNTIFS($A$6:A74,"?*",$C$6:C74,"&lt;&gt;شاغرة"))</f>
        <v/>
      </c>
    </row>
    <row r="75">
      <c r="A75" s="5" t="n"/>
      <c r="B75" s="5" t="n"/>
      <c r="C75" s="5" t="n"/>
      <c r="D75" s="5" t="n"/>
      <c r="E75" s="15" t="n"/>
      <c r="F75" s="13" t="n"/>
      <c r="G75" s="15" t="n"/>
      <c r="H75" s="13" t="n"/>
      <c r="I75" s="16">
        <f>IF(A75&amp;""="","",COUNTIF('السيارات'!$A$6:$A$405,A75&amp;""))</f>
        <v/>
      </c>
      <c r="J75" s="16">
        <f>IF(A75&amp;""="","",IF(ISNUMBER(H75),H75,'الإعدادات'!$B$4))</f>
        <v/>
      </c>
      <c r="K75" s="6">
        <f>IF(OR(A75&amp;""="",C75="شاغرة"),"",IF(E75&amp;""="","بلا جوال",""))</f>
        <v/>
      </c>
      <c r="L75" s="6">
        <f>IF(A75&amp;""="","",IF(I75&gt;J75,"سيارات تزيد عن المسموح",""))</f>
        <v/>
      </c>
      <c r="M75" s="16">
        <f>IF(OR(A75&amp;""="",C75="شاغرة"),"",COUNTIFS($A$6:A75,"?*",$C$6:C75,"&lt;&gt;شاغرة"))</f>
        <v/>
      </c>
    </row>
    <row r="76">
      <c r="A76" s="5" t="n"/>
      <c r="B76" s="5" t="n"/>
      <c r="C76" s="5" t="n"/>
      <c r="D76" s="5" t="n"/>
      <c r="E76" s="15" t="n"/>
      <c r="F76" s="13" t="n"/>
      <c r="G76" s="15" t="n"/>
      <c r="H76" s="13" t="n"/>
      <c r="I76" s="16">
        <f>IF(A76&amp;""="","",COUNTIF('السيارات'!$A$6:$A$405,A76&amp;""))</f>
        <v/>
      </c>
      <c r="J76" s="16">
        <f>IF(A76&amp;""="","",IF(ISNUMBER(H76),H76,'الإعدادات'!$B$4))</f>
        <v/>
      </c>
      <c r="K76" s="6">
        <f>IF(OR(A76&amp;""="",C76="شاغرة"),"",IF(E76&amp;""="","بلا جوال",""))</f>
        <v/>
      </c>
      <c r="L76" s="6">
        <f>IF(A76&amp;""="","",IF(I76&gt;J76,"سيارات تزيد عن المسموح",""))</f>
        <v/>
      </c>
      <c r="M76" s="16">
        <f>IF(OR(A76&amp;""="",C76="شاغرة"),"",COUNTIFS($A$6:A76,"?*",$C$6:C76,"&lt;&gt;شاغرة"))</f>
        <v/>
      </c>
    </row>
    <row r="77">
      <c r="A77" s="5" t="n"/>
      <c r="B77" s="5" t="n"/>
      <c r="C77" s="5" t="n"/>
      <c r="D77" s="5" t="n"/>
      <c r="E77" s="15" t="n"/>
      <c r="F77" s="13" t="n"/>
      <c r="G77" s="15" t="n"/>
      <c r="H77" s="13" t="n"/>
      <c r="I77" s="16">
        <f>IF(A77&amp;""="","",COUNTIF('السيارات'!$A$6:$A$405,A77&amp;""))</f>
        <v/>
      </c>
      <c r="J77" s="16">
        <f>IF(A77&amp;""="","",IF(ISNUMBER(H77),H77,'الإعدادات'!$B$4))</f>
        <v/>
      </c>
      <c r="K77" s="6">
        <f>IF(OR(A77&amp;""="",C77="شاغرة"),"",IF(E77&amp;""="","بلا جوال",""))</f>
        <v/>
      </c>
      <c r="L77" s="6">
        <f>IF(A77&amp;""="","",IF(I77&gt;J77,"سيارات تزيد عن المسموح",""))</f>
        <v/>
      </c>
      <c r="M77" s="16">
        <f>IF(OR(A77&amp;""="",C77="شاغرة"),"",COUNTIFS($A$6:A77,"?*",$C$6:C77,"&lt;&gt;شاغرة"))</f>
        <v/>
      </c>
    </row>
    <row r="78">
      <c r="A78" s="5" t="n"/>
      <c r="B78" s="5" t="n"/>
      <c r="C78" s="5" t="n"/>
      <c r="D78" s="5" t="n"/>
      <c r="E78" s="15" t="n"/>
      <c r="F78" s="13" t="n"/>
      <c r="G78" s="15" t="n"/>
      <c r="H78" s="13" t="n"/>
      <c r="I78" s="16">
        <f>IF(A78&amp;""="","",COUNTIF('السيارات'!$A$6:$A$405,A78&amp;""))</f>
        <v/>
      </c>
      <c r="J78" s="16">
        <f>IF(A78&amp;""="","",IF(ISNUMBER(H78),H78,'الإعدادات'!$B$4))</f>
        <v/>
      </c>
      <c r="K78" s="6">
        <f>IF(OR(A78&amp;""="",C78="شاغرة"),"",IF(E78&amp;""="","بلا جوال",""))</f>
        <v/>
      </c>
      <c r="L78" s="6">
        <f>IF(A78&amp;""="","",IF(I78&gt;J78,"سيارات تزيد عن المسموح",""))</f>
        <v/>
      </c>
      <c r="M78" s="16">
        <f>IF(OR(A78&amp;""="",C78="شاغرة"),"",COUNTIFS($A$6:A78,"?*",$C$6:C78,"&lt;&gt;شاغرة"))</f>
        <v/>
      </c>
    </row>
    <row r="79">
      <c r="A79" s="5" t="n"/>
      <c r="B79" s="5" t="n"/>
      <c r="C79" s="5" t="n"/>
      <c r="D79" s="5" t="n"/>
      <c r="E79" s="15" t="n"/>
      <c r="F79" s="13" t="n"/>
      <c r="G79" s="15" t="n"/>
      <c r="H79" s="13" t="n"/>
      <c r="I79" s="16">
        <f>IF(A79&amp;""="","",COUNTIF('السيارات'!$A$6:$A$405,A79&amp;""))</f>
        <v/>
      </c>
      <c r="J79" s="16">
        <f>IF(A79&amp;""="","",IF(ISNUMBER(H79),H79,'الإعدادات'!$B$4))</f>
        <v/>
      </c>
      <c r="K79" s="6">
        <f>IF(OR(A79&amp;""="",C79="شاغرة"),"",IF(E79&amp;""="","بلا جوال",""))</f>
        <v/>
      </c>
      <c r="L79" s="6">
        <f>IF(A79&amp;""="","",IF(I79&gt;J79,"سيارات تزيد عن المسموح",""))</f>
        <v/>
      </c>
      <c r="M79" s="16">
        <f>IF(OR(A79&amp;""="",C79="شاغرة"),"",COUNTIFS($A$6:A79,"?*",$C$6:C79,"&lt;&gt;شاغرة"))</f>
        <v/>
      </c>
    </row>
    <row r="80">
      <c r="A80" s="5" t="n"/>
      <c r="B80" s="5" t="n"/>
      <c r="C80" s="5" t="n"/>
      <c r="D80" s="5" t="n"/>
      <c r="E80" s="15" t="n"/>
      <c r="F80" s="13" t="n"/>
      <c r="G80" s="15" t="n"/>
      <c r="H80" s="13" t="n"/>
      <c r="I80" s="16">
        <f>IF(A80&amp;""="","",COUNTIF('السيارات'!$A$6:$A$405,A80&amp;""))</f>
        <v/>
      </c>
      <c r="J80" s="16">
        <f>IF(A80&amp;""="","",IF(ISNUMBER(H80),H80,'الإعدادات'!$B$4))</f>
        <v/>
      </c>
      <c r="K80" s="6">
        <f>IF(OR(A80&amp;""="",C80="شاغرة"),"",IF(E80&amp;""="","بلا جوال",""))</f>
        <v/>
      </c>
      <c r="L80" s="6">
        <f>IF(A80&amp;""="","",IF(I80&gt;J80,"سيارات تزيد عن المسموح",""))</f>
        <v/>
      </c>
      <c r="M80" s="16">
        <f>IF(OR(A80&amp;""="",C80="شاغرة"),"",COUNTIFS($A$6:A80,"?*",$C$6:C80,"&lt;&gt;شاغرة"))</f>
        <v/>
      </c>
    </row>
    <row r="81">
      <c r="A81" s="5" t="n"/>
      <c r="B81" s="5" t="n"/>
      <c r="C81" s="5" t="n"/>
      <c r="D81" s="5" t="n"/>
      <c r="E81" s="15" t="n"/>
      <c r="F81" s="13" t="n"/>
      <c r="G81" s="15" t="n"/>
      <c r="H81" s="13" t="n"/>
      <c r="I81" s="16">
        <f>IF(A81&amp;""="","",COUNTIF('السيارات'!$A$6:$A$405,A81&amp;""))</f>
        <v/>
      </c>
      <c r="J81" s="16">
        <f>IF(A81&amp;""="","",IF(ISNUMBER(H81),H81,'الإعدادات'!$B$4))</f>
        <v/>
      </c>
      <c r="K81" s="6">
        <f>IF(OR(A81&amp;""="",C81="شاغرة"),"",IF(E81&amp;""="","بلا جوال",""))</f>
        <v/>
      </c>
      <c r="L81" s="6">
        <f>IF(A81&amp;""="","",IF(I81&gt;J81,"سيارات تزيد عن المسموح",""))</f>
        <v/>
      </c>
      <c r="M81" s="16">
        <f>IF(OR(A81&amp;""="",C81="شاغرة"),"",COUNTIFS($A$6:A81,"?*",$C$6:C81,"&lt;&gt;شاغرة"))</f>
        <v/>
      </c>
    </row>
    <row r="82">
      <c r="A82" s="5" t="n"/>
      <c r="B82" s="5" t="n"/>
      <c r="C82" s="5" t="n"/>
      <c r="D82" s="5" t="n"/>
      <c r="E82" s="15" t="n"/>
      <c r="F82" s="13" t="n"/>
      <c r="G82" s="15" t="n"/>
      <c r="H82" s="13" t="n"/>
      <c r="I82" s="16">
        <f>IF(A82&amp;""="","",COUNTIF('السيارات'!$A$6:$A$405,A82&amp;""))</f>
        <v/>
      </c>
      <c r="J82" s="16">
        <f>IF(A82&amp;""="","",IF(ISNUMBER(H82),H82,'الإعدادات'!$B$4))</f>
        <v/>
      </c>
      <c r="K82" s="6">
        <f>IF(OR(A82&amp;""="",C82="شاغرة"),"",IF(E82&amp;""="","بلا جوال",""))</f>
        <v/>
      </c>
      <c r="L82" s="6">
        <f>IF(A82&amp;""="","",IF(I82&gt;J82,"سيارات تزيد عن المسموح",""))</f>
        <v/>
      </c>
      <c r="M82" s="16">
        <f>IF(OR(A82&amp;""="",C82="شاغرة"),"",COUNTIFS($A$6:A82,"?*",$C$6:C82,"&lt;&gt;شاغرة"))</f>
        <v/>
      </c>
    </row>
    <row r="83">
      <c r="A83" s="5" t="n"/>
      <c r="B83" s="5" t="n"/>
      <c r="C83" s="5" t="n"/>
      <c r="D83" s="5" t="n"/>
      <c r="E83" s="15" t="n"/>
      <c r="F83" s="13" t="n"/>
      <c r="G83" s="15" t="n"/>
      <c r="H83" s="13" t="n"/>
      <c r="I83" s="16">
        <f>IF(A83&amp;""="","",COUNTIF('السيارات'!$A$6:$A$405,A83&amp;""))</f>
        <v/>
      </c>
      <c r="J83" s="16">
        <f>IF(A83&amp;""="","",IF(ISNUMBER(H83),H83,'الإعدادات'!$B$4))</f>
        <v/>
      </c>
      <c r="K83" s="6">
        <f>IF(OR(A83&amp;""="",C83="شاغرة"),"",IF(E83&amp;""="","بلا جوال",""))</f>
        <v/>
      </c>
      <c r="L83" s="6">
        <f>IF(A83&amp;""="","",IF(I83&gt;J83,"سيارات تزيد عن المسموح",""))</f>
        <v/>
      </c>
      <c r="M83" s="16">
        <f>IF(OR(A83&amp;""="",C83="شاغرة"),"",COUNTIFS($A$6:A83,"?*",$C$6:C83,"&lt;&gt;شاغرة"))</f>
        <v/>
      </c>
    </row>
    <row r="84">
      <c r="A84" s="5" t="n"/>
      <c r="B84" s="5" t="n"/>
      <c r="C84" s="5" t="n"/>
      <c r="D84" s="5" t="n"/>
      <c r="E84" s="15" t="n"/>
      <c r="F84" s="13" t="n"/>
      <c r="G84" s="15" t="n"/>
      <c r="H84" s="13" t="n"/>
      <c r="I84" s="16">
        <f>IF(A84&amp;""="","",COUNTIF('السيارات'!$A$6:$A$405,A84&amp;""))</f>
        <v/>
      </c>
      <c r="J84" s="16">
        <f>IF(A84&amp;""="","",IF(ISNUMBER(H84),H84,'الإعدادات'!$B$4))</f>
        <v/>
      </c>
      <c r="K84" s="6">
        <f>IF(OR(A84&amp;""="",C84="شاغرة"),"",IF(E84&amp;""="","بلا جوال",""))</f>
        <v/>
      </c>
      <c r="L84" s="6">
        <f>IF(A84&amp;""="","",IF(I84&gt;J84,"سيارات تزيد عن المسموح",""))</f>
        <v/>
      </c>
      <c r="M84" s="16">
        <f>IF(OR(A84&amp;""="",C84="شاغرة"),"",COUNTIFS($A$6:A84,"?*",$C$6:C84,"&lt;&gt;شاغرة"))</f>
        <v/>
      </c>
    </row>
    <row r="85">
      <c r="A85" s="5" t="n"/>
      <c r="B85" s="5" t="n"/>
      <c r="C85" s="5" t="n"/>
      <c r="D85" s="5" t="n"/>
      <c r="E85" s="15" t="n"/>
      <c r="F85" s="13" t="n"/>
      <c r="G85" s="15" t="n"/>
      <c r="H85" s="13" t="n"/>
      <c r="I85" s="16">
        <f>IF(A85&amp;""="","",COUNTIF('السيارات'!$A$6:$A$405,A85&amp;""))</f>
        <v/>
      </c>
      <c r="J85" s="16">
        <f>IF(A85&amp;""="","",IF(ISNUMBER(H85),H85,'الإعدادات'!$B$4))</f>
        <v/>
      </c>
      <c r="K85" s="6">
        <f>IF(OR(A85&amp;""="",C85="شاغرة"),"",IF(E85&amp;""="","بلا جوال",""))</f>
        <v/>
      </c>
      <c r="L85" s="6">
        <f>IF(A85&amp;""="","",IF(I85&gt;J85,"سيارات تزيد عن المسموح",""))</f>
        <v/>
      </c>
      <c r="M85" s="16">
        <f>IF(OR(A85&amp;""="",C85="شاغرة"),"",COUNTIFS($A$6:A85,"?*",$C$6:C85,"&lt;&gt;شاغرة"))</f>
        <v/>
      </c>
    </row>
    <row r="86">
      <c r="A86" s="5" t="n"/>
      <c r="B86" s="5" t="n"/>
      <c r="C86" s="5" t="n"/>
      <c r="D86" s="5" t="n"/>
      <c r="E86" s="15" t="n"/>
      <c r="F86" s="13" t="n"/>
      <c r="G86" s="15" t="n"/>
      <c r="H86" s="13" t="n"/>
      <c r="I86" s="16">
        <f>IF(A86&amp;""="","",COUNTIF('السيارات'!$A$6:$A$405,A86&amp;""))</f>
        <v/>
      </c>
      <c r="J86" s="16">
        <f>IF(A86&amp;""="","",IF(ISNUMBER(H86),H86,'الإعدادات'!$B$4))</f>
        <v/>
      </c>
      <c r="K86" s="6">
        <f>IF(OR(A86&amp;""="",C86="شاغرة"),"",IF(E86&amp;""="","بلا جوال",""))</f>
        <v/>
      </c>
      <c r="L86" s="6">
        <f>IF(A86&amp;""="","",IF(I86&gt;J86,"سيارات تزيد عن المسموح",""))</f>
        <v/>
      </c>
      <c r="M86" s="16">
        <f>IF(OR(A86&amp;""="",C86="شاغرة"),"",COUNTIFS($A$6:A86,"?*",$C$6:C86,"&lt;&gt;شاغرة"))</f>
        <v/>
      </c>
    </row>
    <row r="87">
      <c r="A87" s="5" t="n"/>
      <c r="B87" s="5" t="n"/>
      <c r="C87" s="5" t="n"/>
      <c r="D87" s="5" t="n"/>
      <c r="E87" s="15" t="n"/>
      <c r="F87" s="13" t="n"/>
      <c r="G87" s="15" t="n"/>
      <c r="H87" s="13" t="n"/>
      <c r="I87" s="16">
        <f>IF(A87&amp;""="","",COUNTIF('السيارات'!$A$6:$A$405,A87&amp;""))</f>
        <v/>
      </c>
      <c r="J87" s="16">
        <f>IF(A87&amp;""="","",IF(ISNUMBER(H87),H87,'الإعدادات'!$B$4))</f>
        <v/>
      </c>
      <c r="K87" s="6">
        <f>IF(OR(A87&amp;""="",C87="شاغرة"),"",IF(E87&amp;""="","بلا جوال",""))</f>
        <v/>
      </c>
      <c r="L87" s="6">
        <f>IF(A87&amp;""="","",IF(I87&gt;J87,"سيارات تزيد عن المسموح",""))</f>
        <v/>
      </c>
      <c r="M87" s="16">
        <f>IF(OR(A87&amp;""="",C87="شاغرة"),"",COUNTIFS($A$6:A87,"?*",$C$6:C87,"&lt;&gt;شاغرة"))</f>
        <v/>
      </c>
    </row>
    <row r="88">
      <c r="A88" s="5" t="n"/>
      <c r="B88" s="5" t="n"/>
      <c r="C88" s="5" t="n"/>
      <c r="D88" s="5" t="n"/>
      <c r="E88" s="15" t="n"/>
      <c r="F88" s="13" t="n"/>
      <c r="G88" s="15" t="n"/>
      <c r="H88" s="13" t="n"/>
      <c r="I88" s="16">
        <f>IF(A88&amp;""="","",COUNTIF('السيارات'!$A$6:$A$405,A88&amp;""))</f>
        <v/>
      </c>
      <c r="J88" s="16">
        <f>IF(A88&amp;""="","",IF(ISNUMBER(H88),H88,'الإعدادات'!$B$4))</f>
        <v/>
      </c>
      <c r="K88" s="6">
        <f>IF(OR(A88&amp;""="",C88="شاغرة"),"",IF(E88&amp;""="","بلا جوال",""))</f>
        <v/>
      </c>
      <c r="L88" s="6">
        <f>IF(A88&amp;""="","",IF(I88&gt;J88,"سيارات تزيد عن المسموح",""))</f>
        <v/>
      </c>
      <c r="M88" s="16">
        <f>IF(OR(A88&amp;""="",C88="شاغرة"),"",COUNTIFS($A$6:A88,"?*",$C$6:C88,"&lt;&gt;شاغرة"))</f>
        <v/>
      </c>
    </row>
    <row r="89">
      <c r="A89" s="5" t="n"/>
      <c r="B89" s="5" t="n"/>
      <c r="C89" s="5" t="n"/>
      <c r="D89" s="5" t="n"/>
      <c r="E89" s="15" t="n"/>
      <c r="F89" s="13" t="n"/>
      <c r="G89" s="15" t="n"/>
      <c r="H89" s="13" t="n"/>
      <c r="I89" s="16">
        <f>IF(A89&amp;""="","",COUNTIF('السيارات'!$A$6:$A$405,A89&amp;""))</f>
        <v/>
      </c>
      <c r="J89" s="16">
        <f>IF(A89&amp;""="","",IF(ISNUMBER(H89),H89,'الإعدادات'!$B$4))</f>
        <v/>
      </c>
      <c r="K89" s="6">
        <f>IF(OR(A89&amp;""="",C89="شاغرة"),"",IF(E89&amp;""="","بلا جوال",""))</f>
        <v/>
      </c>
      <c r="L89" s="6">
        <f>IF(A89&amp;""="","",IF(I89&gt;J89,"سيارات تزيد عن المسموح",""))</f>
        <v/>
      </c>
      <c r="M89" s="16">
        <f>IF(OR(A89&amp;""="",C89="شاغرة"),"",COUNTIFS($A$6:A89,"?*",$C$6:C89,"&lt;&gt;شاغرة"))</f>
        <v/>
      </c>
    </row>
    <row r="90">
      <c r="A90" s="5" t="n"/>
      <c r="B90" s="5" t="n"/>
      <c r="C90" s="5" t="n"/>
      <c r="D90" s="5" t="n"/>
      <c r="E90" s="15" t="n"/>
      <c r="F90" s="13" t="n"/>
      <c r="G90" s="15" t="n"/>
      <c r="H90" s="13" t="n"/>
      <c r="I90" s="16">
        <f>IF(A90&amp;""="","",COUNTIF('السيارات'!$A$6:$A$405,A90&amp;""))</f>
        <v/>
      </c>
      <c r="J90" s="16">
        <f>IF(A90&amp;""="","",IF(ISNUMBER(H90),H90,'الإعدادات'!$B$4))</f>
        <v/>
      </c>
      <c r="K90" s="6">
        <f>IF(OR(A90&amp;""="",C90="شاغرة"),"",IF(E90&amp;""="","بلا جوال",""))</f>
        <v/>
      </c>
      <c r="L90" s="6">
        <f>IF(A90&amp;""="","",IF(I90&gt;J90,"سيارات تزيد عن المسموح",""))</f>
        <v/>
      </c>
      <c r="M90" s="16">
        <f>IF(OR(A90&amp;""="",C90="شاغرة"),"",COUNTIFS($A$6:A90,"?*",$C$6:C90,"&lt;&gt;شاغرة"))</f>
        <v/>
      </c>
    </row>
    <row r="91">
      <c r="A91" s="5" t="n"/>
      <c r="B91" s="5" t="n"/>
      <c r="C91" s="5" t="n"/>
      <c r="D91" s="5" t="n"/>
      <c r="E91" s="15" t="n"/>
      <c r="F91" s="13" t="n"/>
      <c r="G91" s="15" t="n"/>
      <c r="H91" s="13" t="n"/>
      <c r="I91" s="16">
        <f>IF(A91&amp;""="","",COUNTIF('السيارات'!$A$6:$A$405,A91&amp;""))</f>
        <v/>
      </c>
      <c r="J91" s="16">
        <f>IF(A91&amp;""="","",IF(ISNUMBER(H91),H91,'الإعدادات'!$B$4))</f>
        <v/>
      </c>
      <c r="K91" s="6">
        <f>IF(OR(A91&amp;""="",C91="شاغرة"),"",IF(E91&amp;""="","بلا جوال",""))</f>
        <v/>
      </c>
      <c r="L91" s="6">
        <f>IF(A91&amp;""="","",IF(I91&gt;J91,"سيارات تزيد عن المسموح",""))</f>
        <v/>
      </c>
      <c r="M91" s="16">
        <f>IF(OR(A91&amp;""="",C91="شاغرة"),"",COUNTIFS($A$6:A91,"?*",$C$6:C91,"&lt;&gt;شاغرة"))</f>
        <v/>
      </c>
    </row>
    <row r="92">
      <c r="A92" s="5" t="n"/>
      <c r="B92" s="5" t="n"/>
      <c r="C92" s="5" t="n"/>
      <c r="D92" s="5" t="n"/>
      <c r="E92" s="15" t="n"/>
      <c r="F92" s="13" t="n"/>
      <c r="G92" s="15" t="n"/>
      <c r="H92" s="13" t="n"/>
      <c r="I92" s="16">
        <f>IF(A92&amp;""="","",COUNTIF('السيارات'!$A$6:$A$405,A92&amp;""))</f>
        <v/>
      </c>
      <c r="J92" s="16">
        <f>IF(A92&amp;""="","",IF(ISNUMBER(H92),H92,'الإعدادات'!$B$4))</f>
        <v/>
      </c>
      <c r="K92" s="6">
        <f>IF(OR(A92&amp;""="",C92="شاغرة"),"",IF(E92&amp;""="","بلا جوال",""))</f>
        <v/>
      </c>
      <c r="L92" s="6">
        <f>IF(A92&amp;""="","",IF(I92&gt;J92,"سيارات تزيد عن المسموح",""))</f>
        <v/>
      </c>
      <c r="M92" s="16">
        <f>IF(OR(A92&amp;""="",C92="شاغرة"),"",COUNTIFS($A$6:A92,"?*",$C$6:C92,"&lt;&gt;شاغرة"))</f>
        <v/>
      </c>
    </row>
    <row r="93">
      <c r="A93" s="5" t="n"/>
      <c r="B93" s="5" t="n"/>
      <c r="C93" s="5" t="n"/>
      <c r="D93" s="5" t="n"/>
      <c r="E93" s="15" t="n"/>
      <c r="F93" s="13" t="n"/>
      <c r="G93" s="15" t="n"/>
      <c r="H93" s="13" t="n"/>
      <c r="I93" s="16">
        <f>IF(A93&amp;""="","",COUNTIF('السيارات'!$A$6:$A$405,A93&amp;""))</f>
        <v/>
      </c>
      <c r="J93" s="16">
        <f>IF(A93&amp;""="","",IF(ISNUMBER(H93),H93,'الإعدادات'!$B$4))</f>
        <v/>
      </c>
      <c r="K93" s="6">
        <f>IF(OR(A93&amp;""="",C93="شاغرة"),"",IF(E93&amp;""="","بلا جوال",""))</f>
        <v/>
      </c>
      <c r="L93" s="6">
        <f>IF(A93&amp;""="","",IF(I93&gt;J93,"سيارات تزيد عن المسموح",""))</f>
        <v/>
      </c>
      <c r="M93" s="16">
        <f>IF(OR(A93&amp;""="",C93="شاغرة"),"",COUNTIFS($A$6:A93,"?*",$C$6:C93,"&lt;&gt;شاغرة"))</f>
        <v/>
      </c>
    </row>
    <row r="94">
      <c r="A94" s="5" t="n"/>
      <c r="B94" s="5" t="n"/>
      <c r="C94" s="5" t="n"/>
      <c r="D94" s="5" t="n"/>
      <c r="E94" s="15" t="n"/>
      <c r="F94" s="13" t="n"/>
      <c r="G94" s="15" t="n"/>
      <c r="H94" s="13" t="n"/>
      <c r="I94" s="16">
        <f>IF(A94&amp;""="","",COUNTIF('السيارات'!$A$6:$A$405,A94&amp;""))</f>
        <v/>
      </c>
      <c r="J94" s="16">
        <f>IF(A94&amp;""="","",IF(ISNUMBER(H94),H94,'الإعدادات'!$B$4))</f>
        <v/>
      </c>
      <c r="K94" s="6">
        <f>IF(OR(A94&amp;""="",C94="شاغرة"),"",IF(E94&amp;""="","بلا جوال",""))</f>
        <v/>
      </c>
      <c r="L94" s="6">
        <f>IF(A94&amp;""="","",IF(I94&gt;J94,"سيارات تزيد عن المسموح",""))</f>
        <v/>
      </c>
      <c r="M94" s="16">
        <f>IF(OR(A94&amp;""="",C94="شاغرة"),"",COUNTIFS($A$6:A94,"?*",$C$6:C94,"&lt;&gt;شاغرة"))</f>
        <v/>
      </c>
    </row>
    <row r="95">
      <c r="A95" s="5" t="n"/>
      <c r="B95" s="5" t="n"/>
      <c r="C95" s="5" t="n"/>
      <c r="D95" s="5" t="n"/>
      <c r="E95" s="15" t="n"/>
      <c r="F95" s="13" t="n"/>
      <c r="G95" s="15" t="n"/>
      <c r="H95" s="13" t="n"/>
      <c r="I95" s="16">
        <f>IF(A95&amp;""="","",COUNTIF('السيارات'!$A$6:$A$405,A95&amp;""))</f>
        <v/>
      </c>
      <c r="J95" s="16">
        <f>IF(A95&amp;""="","",IF(ISNUMBER(H95),H95,'الإعدادات'!$B$4))</f>
        <v/>
      </c>
      <c r="K95" s="6">
        <f>IF(OR(A95&amp;""="",C95="شاغرة"),"",IF(E95&amp;""="","بلا جوال",""))</f>
        <v/>
      </c>
      <c r="L95" s="6">
        <f>IF(A95&amp;""="","",IF(I95&gt;J95,"سيارات تزيد عن المسموح",""))</f>
        <v/>
      </c>
      <c r="M95" s="16">
        <f>IF(OR(A95&amp;""="",C95="شاغرة"),"",COUNTIFS($A$6:A95,"?*",$C$6:C95,"&lt;&gt;شاغرة"))</f>
        <v/>
      </c>
    </row>
    <row r="96">
      <c r="A96" s="5" t="n"/>
      <c r="B96" s="5" t="n"/>
      <c r="C96" s="5" t="n"/>
      <c r="D96" s="5" t="n"/>
      <c r="E96" s="15" t="n"/>
      <c r="F96" s="13" t="n"/>
      <c r="G96" s="15" t="n"/>
      <c r="H96" s="13" t="n"/>
      <c r="I96" s="16">
        <f>IF(A96&amp;""="","",COUNTIF('السيارات'!$A$6:$A$405,A96&amp;""))</f>
        <v/>
      </c>
      <c r="J96" s="16">
        <f>IF(A96&amp;""="","",IF(ISNUMBER(H96),H96,'الإعدادات'!$B$4))</f>
        <v/>
      </c>
      <c r="K96" s="6">
        <f>IF(OR(A96&amp;""="",C96="شاغرة"),"",IF(E96&amp;""="","بلا جوال",""))</f>
        <v/>
      </c>
      <c r="L96" s="6">
        <f>IF(A96&amp;""="","",IF(I96&gt;J96,"سيارات تزيد عن المسموح",""))</f>
        <v/>
      </c>
      <c r="M96" s="16">
        <f>IF(OR(A96&amp;""="",C96="شاغرة"),"",COUNTIFS($A$6:A96,"?*",$C$6:C96,"&lt;&gt;شاغرة"))</f>
        <v/>
      </c>
    </row>
    <row r="97">
      <c r="A97" s="5" t="n"/>
      <c r="B97" s="5" t="n"/>
      <c r="C97" s="5" t="n"/>
      <c r="D97" s="5" t="n"/>
      <c r="E97" s="15" t="n"/>
      <c r="F97" s="13" t="n"/>
      <c r="G97" s="15" t="n"/>
      <c r="H97" s="13" t="n"/>
      <c r="I97" s="16">
        <f>IF(A97&amp;""="","",COUNTIF('السيارات'!$A$6:$A$405,A97&amp;""))</f>
        <v/>
      </c>
      <c r="J97" s="16">
        <f>IF(A97&amp;""="","",IF(ISNUMBER(H97),H97,'الإعدادات'!$B$4))</f>
        <v/>
      </c>
      <c r="K97" s="6">
        <f>IF(OR(A97&amp;""="",C97="شاغرة"),"",IF(E97&amp;""="","بلا جوال",""))</f>
        <v/>
      </c>
      <c r="L97" s="6">
        <f>IF(A97&amp;""="","",IF(I97&gt;J97,"سيارات تزيد عن المسموح",""))</f>
        <v/>
      </c>
      <c r="M97" s="16">
        <f>IF(OR(A97&amp;""="",C97="شاغرة"),"",COUNTIFS($A$6:A97,"?*",$C$6:C97,"&lt;&gt;شاغرة"))</f>
        <v/>
      </c>
    </row>
    <row r="98">
      <c r="A98" s="5" t="n"/>
      <c r="B98" s="5" t="n"/>
      <c r="C98" s="5" t="n"/>
      <c r="D98" s="5" t="n"/>
      <c r="E98" s="15" t="n"/>
      <c r="F98" s="13" t="n"/>
      <c r="G98" s="15" t="n"/>
      <c r="H98" s="13" t="n"/>
      <c r="I98" s="16">
        <f>IF(A98&amp;""="","",COUNTIF('السيارات'!$A$6:$A$405,A98&amp;""))</f>
        <v/>
      </c>
      <c r="J98" s="16">
        <f>IF(A98&amp;""="","",IF(ISNUMBER(H98),H98,'الإعدادات'!$B$4))</f>
        <v/>
      </c>
      <c r="K98" s="6">
        <f>IF(OR(A98&amp;""="",C98="شاغرة"),"",IF(E98&amp;""="","بلا جوال",""))</f>
        <v/>
      </c>
      <c r="L98" s="6">
        <f>IF(A98&amp;""="","",IF(I98&gt;J98,"سيارات تزيد عن المسموح",""))</f>
        <v/>
      </c>
      <c r="M98" s="16">
        <f>IF(OR(A98&amp;""="",C98="شاغرة"),"",COUNTIFS($A$6:A98,"?*",$C$6:C98,"&lt;&gt;شاغرة"))</f>
        <v/>
      </c>
    </row>
    <row r="99">
      <c r="A99" s="5" t="n"/>
      <c r="B99" s="5" t="n"/>
      <c r="C99" s="5" t="n"/>
      <c r="D99" s="5" t="n"/>
      <c r="E99" s="15" t="n"/>
      <c r="F99" s="13" t="n"/>
      <c r="G99" s="15" t="n"/>
      <c r="H99" s="13" t="n"/>
      <c r="I99" s="16">
        <f>IF(A99&amp;""="","",COUNTIF('السيارات'!$A$6:$A$405,A99&amp;""))</f>
        <v/>
      </c>
      <c r="J99" s="16">
        <f>IF(A99&amp;""="","",IF(ISNUMBER(H99),H99,'الإعدادات'!$B$4))</f>
        <v/>
      </c>
      <c r="K99" s="6">
        <f>IF(OR(A99&amp;""="",C99="شاغرة"),"",IF(E99&amp;""="","بلا جوال",""))</f>
        <v/>
      </c>
      <c r="L99" s="6">
        <f>IF(A99&amp;""="","",IF(I99&gt;J99,"سيارات تزيد عن المسموح",""))</f>
        <v/>
      </c>
      <c r="M99" s="16">
        <f>IF(OR(A99&amp;""="",C99="شاغرة"),"",COUNTIFS($A$6:A99,"?*",$C$6:C99,"&lt;&gt;شاغرة"))</f>
        <v/>
      </c>
    </row>
    <row r="100">
      <c r="A100" s="5" t="n"/>
      <c r="B100" s="5" t="n"/>
      <c r="C100" s="5" t="n"/>
      <c r="D100" s="5" t="n"/>
      <c r="E100" s="15" t="n"/>
      <c r="F100" s="13" t="n"/>
      <c r="G100" s="15" t="n"/>
      <c r="H100" s="13" t="n"/>
      <c r="I100" s="16">
        <f>IF(A100&amp;""="","",COUNTIF('السيارات'!$A$6:$A$405,A100&amp;""))</f>
        <v/>
      </c>
      <c r="J100" s="16">
        <f>IF(A100&amp;""="","",IF(ISNUMBER(H100),H100,'الإعدادات'!$B$4))</f>
        <v/>
      </c>
      <c r="K100" s="6">
        <f>IF(OR(A100&amp;""="",C100="شاغرة"),"",IF(E100&amp;""="","بلا جوال",""))</f>
        <v/>
      </c>
      <c r="L100" s="6">
        <f>IF(A100&amp;""="","",IF(I100&gt;J100,"سيارات تزيد عن المسموح",""))</f>
        <v/>
      </c>
      <c r="M100" s="16">
        <f>IF(OR(A100&amp;""="",C100="شاغرة"),"",COUNTIFS($A$6:A100,"?*",$C$6:C100,"&lt;&gt;شاغرة"))</f>
        <v/>
      </c>
    </row>
    <row r="101">
      <c r="A101" s="5" t="n"/>
      <c r="B101" s="5" t="n"/>
      <c r="C101" s="5" t="n"/>
      <c r="D101" s="5" t="n"/>
      <c r="E101" s="15" t="n"/>
      <c r="F101" s="13" t="n"/>
      <c r="G101" s="15" t="n"/>
      <c r="H101" s="13" t="n"/>
      <c r="I101" s="16">
        <f>IF(A101&amp;""="","",COUNTIF('السيارات'!$A$6:$A$405,A101&amp;""))</f>
        <v/>
      </c>
      <c r="J101" s="16">
        <f>IF(A101&amp;""="","",IF(ISNUMBER(H101),H101,'الإعدادات'!$B$4))</f>
        <v/>
      </c>
      <c r="K101" s="6">
        <f>IF(OR(A101&amp;""="",C101="شاغرة"),"",IF(E101&amp;""="","بلا جوال",""))</f>
        <v/>
      </c>
      <c r="L101" s="6">
        <f>IF(A101&amp;""="","",IF(I101&gt;J101,"سيارات تزيد عن المسموح",""))</f>
        <v/>
      </c>
      <c r="M101" s="16">
        <f>IF(OR(A101&amp;""="",C101="شاغرة"),"",COUNTIFS($A$6:A101,"?*",$C$6:C101,"&lt;&gt;شاغرة"))</f>
        <v/>
      </c>
    </row>
    <row r="102">
      <c r="A102" s="5" t="n"/>
      <c r="B102" s="5" t="n"/>
      <c r="C102" s="5" t="n"/>
      <c r="D102" s="5" t="n"/>
      <c r="E102" s="15" t="n"/>
      <c r="F102" s="13" t="n"/>
      <c r="G102" s="15" t="n"/>
      <c r="H102" s="13" t="n"/>
      <c r="I102" s="16">
        <f>IF(A102&amp;""="","",COUNTIF('السيارات'!$A$6:$A$405,A102&amp;""))</f>
        <v/>
      </c>
      <c r="J102" s="16">
        <f>IF(A102&amp;""="","",IF(ISNUMBER(H102),H102,'الإعدادات'!$B$4))</f>
        <v/>
      </c>
      <c r="K102" s="6">
        <f>IF(OR(A102&amp;""="",C102="شاغرة"),"",IF(E102&amp;""="","بلا جوال",""))</f>
        <v/>
      </c>
      <c r="L102" s="6">
        <f>IF(A102&amp;""="","",IF(I102&gt;J102,"سيارات تزيد عن المسموح",""))</f>
        <v/>
      </c>
      <c r="M102" s="16">
        <f>IF(OR(A102&amp;""="",C102="شاغرة"),"",COUNTIFS($A$6:A102,"?*",$C$6:C102,"&lt;&gt;شاغرة"))</f>
        <v/>
      </c>
    </row>
    <row r="103">
      <c r="A103" s="5" t="n"/>
      <c r="B103" s="5" t="n"/>
      <c r="C103" s="5" t="n"/>
      <c r="D103" s="5" t="n"/>
      <c r="E103" s="15" t="n"/>
      <c r="F103" s="13" t="n"/>
      <c r="G103" s="15" t="n"/>
      <c r="H103" s="13" t="n"/>
      <c r="I103" s="16">
        <f>IF(A103&amp;""="","",COUNTIF('السيارات'!$A$6:$A$405,A103&amp;""))</f>
        <v/>
      </c>
      <c r="J103" s="16">
        <f>IF(A103&amp;""="","",IF(ISNUMBER(H103),H103,'الإعدادات'!$B$4))</f>
        <v/>
      </c>
      <c r="K103" s="6">
        <f>IF(OR(A103&amp;""="",C103="شاغرة"),"",IF(E103&amp;""="","بلا جوال",""))</f>
        <v/>
      </c>
      <c r="L103" s="6">
        <f>IF(A103&amp;""="","",IF(I103&gt;J103,"سيارات تزيد عن المسموح",""))</f>
        <v/>
      </c>
      <c r="M103" s="16">
        <f>IF(OR(A103&amp;""="",C103="شاغرة"),"",COUNTIFS($A$6:A103,"?*",$C$6:C103,"&lt;&gt;شاغرة"))</f>
        <v/>
      </c>
    </row>
    <row r="104">
      <c r="A104" s="5" t="n"/>
      <c r="B104" s="5" t="n"/>
      <c r="C104" s="5" t="n"/>
      <c r="D104" s="5" t="n"/>
      <c r="E104" s="15" t="n"/>
      <c r="F104" s="13" t="n"/>
      <c r="G104" s="15" t="n"/>
      <c r="H104" s="13" t="n"/>
      <c r="I104" s="16">
        <f>IF(A104&amp;""="","",COUNTIF('السيارات'!$A$6:$A$405,A104&amp;""))</f>
        <v/>
      </c>
      <c r="J104" s="16">
        <f>IF(A104&amp;""="","",IF(ISNUMBER(H104),H104,'الإعدادات'!$B$4))</f>
        <v/>
      </c>
      <c r="K104" s="6">
        <f>IF(OR(A104&amp;""="",C104="شاغرة"),"",IF(E104&amp;""="","بلا جوال",""))</f>
        <v/>
      </c>
      <c r="L104" s="6">
        <f>IF(A104&amp;""="","",IF(I104&gt;J104,"سيارات تزيد عن المسموح",""))</f>
        <v/>
      </c>
      <c r="M104" s="16">
        <f>IF(OR(A104&amp;""="",C104="شاغرة"),"",COUNTIFS($A$6:A104,"?*",$C$6:C104,"&lt;&gt;شاغرة"))</f>
        <v/>
      </c>
    </row>
    <row r="105">
      <c r="A105" s="5" t="n"/>
      <c r="B105" s="5" t="n"/>
      <c r="C105" s="5" t="n"/>
      <c r="D105" s="5" t="n"/>
      <c r="E105" s="15" t="n"/>
      <c r="F105" s="13" t="n"/>
      <c r="G105" s="15" t="n"/>
      <c r="H105" s="13" t="n"/>
      <c r="I105" s="16">
        <f>IF(A105&amp;""="","",COUNTIF('السيارات'!$A$6:$A$405,A105&amp;""))</f>
        <v/>
      </c>
      <c r="J105" s="16">
        <f>IF(A105&amp;""="","",IF(ISNUMBER(H105),H105,'الإعدادات'!$B$4))</f>
        <v/>
      </c>
      <c r="K105" s="6">
        <f>IF(OR(A105&amp;""="",C105="شاغرة"),"",IF(E105&amp;""="","بلا جوال",""))</f>
        <v/>
      </c>
      <c r="L105" s="6">
        <f>IF(A105&amp;""="","",IF(I105&gt;J105,"سيارات تزيد عن المسموح",""))</f>
        <v/>
      </c>
      <c r="M105" s="16">
        <f>IF(OR(A105&amp;""="",C105="شاغرة"),"",COUNTIFS($A$6:A105,"?*",$C$6:C105,"&lt;&gt;شاغرة"))</f>
        <v/>
      </c>
    </row>
    <row r="106">
      <c r="A106" s="5" t="n"/>
      <c r="B106" s="5" t="n"/>
      <c r="C106" s="5" t="n"/>
      <c r="D106" s="5" t="n"/>
      <c r="E106" s="15" t="n"/>
      <c r="F106" s="13" t="n"/>
      <c r="G106" s="15" t="n"/>
      <c r="H106" s="13" t="n"/>
      <c r="I106" s="16">
        <f>IF(A106&amp;""="","",COUNTIF('السيارات'!$A$6:$A$405,A106&amp;""))</f>
        <v/>
      </c>
      <c r="J106" s="16">
        <f>IF(A106&amp;""="","",IF(ISNUMBER(H106),H106,'الإعدادات'!$B$4))</f>
        <v/>
      </c>
      <c r="K106" s="6">
        <f>IF(OR(A106&amp;""="",C106="شاغرة"),"",IF(E106&amp;""="","بلا جوال",""))</f>
        <v/>
      </c>
      <c r="L106" s="6">
        <f>IF(A106&amp;""="","",IF(I106&gt;J106,"سيارات تزيد عن المسموح",""))</f>
        <v/>
      </c>
      <c r="M106" s="16">
        <f>IF(OR(A106&amp;""="",C106="شاغرة"),"",COUNTIFS($A$6:A106,"?*",$C$6:C106,"&lt;&gt;شاغرة"))</f>
        <v/>
      </c>
    </row>
    <row r="107">
      <c r="A107" s="5" t="n"/>
      <c r="B107" s="5" t="n"/>
      <c r="C107" s="5" t="n"/>
      <c r="D107" s="5" t="n"/>
      <c r="E107" s="15" t="n"/>
      <c r="F107" s="13" t="n"/>
      <c r="G107" s="15" t="n"/>
      <c r="H107" s="13" t="n"/>
      <c r="I107" s="16">
        <f>IF(A107&amp;""="","",COUNTIF('السيارات'!$A$6:$A$405,A107&amp;""))</f>
        <v/>
      </c>
      <c r="J107" s="16">
        <f>IF(A107&amp;""="","",IF(ISNUMBER(H107),H107,'الإعدادات'!$B$4))</f>
        <v/>
      </c>
      <c r="K107" s="6">
        <f>IF(OR(A107&amp;""="",C107="شاغرة"),"",IF(E107&amp;""="","بلا جوال",""))</f>
        <v/>
      </c>
      <c r="L107" s="6">
        <f>IF(A107&amp;""="","",IF(I107&gt;J107,"سيارات تزيد عن المسموح",""))</f>
        <v/>
      </c>
      <c r="M107" s="16">
        <f>IF(OR(A107&amp;""="",C107="شاغرة"),"",COUNTIFS($A$6:A107,"?*",$C$6:C107,"&lt;&gt;شاغرة"))</f>
        <v/>
      </c>
    </row>
    <row r="108">
      <c r="A108" s="5" t="n"/>
      <c r="B108" s="5" t="n"/>
      <c r="C108" s="5" t="n"/>
      <c r="D108" s="5" t="n"/>
      <c r="E108" s="15" t="n"/>
      <c r="F108" s="13" t="n"/>
      <c r="G108" s="15" t="n"/>
      <c r="H108" s="13" t="n"/>
      <c r="I108" s="16">
        <f>IF(A108&amp;""="","",COUNTIF('السيارات'!$A$6:$A$405,A108&amp;""))</f>
        <v/>
      </c>
      <c r="J108" s="16">
        <f>IF(A108&amp;""="","",IF(ISNUMBER(H108),H108,'الإعدادات'!$B$4))</f>
        <v/>
      </c>
      <c r="K108" s="6">
        <f>IF(OR(A108&amp;""="",C108="شاغرة"),"",IF(E108&amp;""="","بلا جوال",""))</f>
        <v/>
      </c>
      <c r="L108" s="6">
        <f>IF(A108&amp;""="","",IF(I108&gt;J108,"سيارات تزيد عن المسموح",""))</f>
        <v/>
      </c>
      <c r="M108" s="16">
        <f>IF(OR(A108&amp;""="",C108="شاغرة"),"",COUNTIFS($A$6:A108,"?*",$C$6:C108,"&lt;&gt;شاغرة"))</f>
        <v/>
      </c>
    </row>
    <row r="109">
      <c r="A109" s="5" t="n"/>
      <c r="B109" s="5" t="n"/>
      <c r="C109" s="5" t="n"/>
      <c r="D109" s="5" t="n"/>
      <c r="E109" s="15" t="n"/>
      <c r="F109" s="13" t="n"/>
      <c r="G109" s="15" t="n"/>
      <c r="H109" s="13" t="n"/>
      <c r="I109" s="16">
        <f>IF(A109&amp;""="","",COUNTIF('السيارات'!$A$6:$A$405,A109&amp;""))</f>
        <v/>
      </c>
      <c r="J109" s="16">
        <f>IF(A109&amp;""="","",IF(ISNUMBER(H109),H109,'الإعدادات'!$B$4))</f>
        <v/>
      </c>
      <c r="K109" s="6">
        <f>IF(OR(A109&amp;""="",C109="شاغرة"),"",IF(E109&amp;""="","بلا جوال",""))</f>
        <v/>
      </c>
      <c r="L109" s="6">
        <f>IF(A109&amp;""="","",IF(I109&gt;J109,"سيارات تزيد عن المسموح",""))</f>
        <v/>
      </c>
      <c r="M109" s="16">
        <f>IF(OR(A109&amp;""="",C109="شاغرة"),"",COUNTIFS($A$6:A109,"?*",$C$6:C109,"&lt;&gt;شاغرة"))</f>
        <v/>
      </c>
    </row>
    <row r="110">
      <c r="A110" s="5" t="n"/>
      <c r="B110" s="5" t="n"/>
      <c r="C110" s="5" t="n"/>
      <c r="D110" s="5" t="n"/>
      <c r="E110" s="15" t="n"/>
      <c r="F110" s="13" t="n"/>
      <c r="G110" s="15" t="n"/>
      <c r="H110" s="13" t="n"/>
      <c r="I110" s="16">
        <f>IF(A110&amp;""="","",COUNTIF('السيارات'!$A$6:$A$405,A110&amp;""))</f>
        <v/>
      </c>
      <c r="J110" s="16">
        <f>IF(A110&amp;""="","",IF(ISNUMBER(H110),H110,'الإعدادات'!$B$4))</f>
        <v/>
      </c>
      <c r="K110" s="6">
        <f>IF(OR(A110&amp;""="",C110="شاغرة"),"",IF(E110&amp;""="","بلا جوال",""))</f>
        <v/>
      </c>
      <c r="L110" s="6">
        <f>IF(A110&amp;""="","",IF(I110&gt;J110,"سيارات تزيد عن المسموح",""))</f>
        <v/>
      </c>
      <c r="M110" s="16">
        <f>IF(OR(A110&amp;""="",C110="شاغرة"),"",COUNTIFS($A$6:A110,"?*",$C$6:C110,"&lt;&gt;شاغرة"))</f>
        <v/>
      </c>
    </row>
    <row r="111">
      <c r="A111" s="5" t="n"/>
      <c r="B111" s="5" t="n"/>
      <c r="C111" s="5" t="n"/>
      <c r="D111" s="5" t="n"/>
      <c r="E111" s="15" t="n"/>
      <c r="F111" s="13" t="n"/>
      <c r="G111" s="15" t="n"/>
      <c r="H111" s="13" t="n"/>
      <c r="I111" s="16">
        <f>IF(A111&amp;""="","",COUNTIF('السيارات'!$A$6:$A$405,A111&amp;""))</f>
        <v/>
      </c>
      <c r="J111" s="16">
        <f>IF(A111&amp;""="","",IF(ISNUMBER(H111),H111,'الإعدادات'!$B$4))</f>
        <v/>
      </c>
      <c r="K111" s="6">
        <f>IF(OR(A111&amp;""="",C111="شاغرة"),"",IF(E111&amp;""="","بلا جوال",""))</f>
        <v/>
      </c>
      <c r="L111" s="6">
        <f>IF(A111&amp;""="","",IF(I111&gt;J111,"سيارات تزيد عن المسموح",""))</f>
        <v/>
      </c>
      <c r="M111" s="16">
        <f>IF(OR(A111&amp;""="",C111="شاغرة"),"",COUNTIFS($A$6:A111,"?*",$C$6:C111,"&lt;&gt;شاغرة"))</f>
        <v/>
      </c>
    </row>
    <row r="112">
      <c r="A112" s="5" t="n"/>
      <c r="B112" s="5" t="n"/>
      <c r="C112" s="5" t="n"/>
      <c r="D112" s="5" t="n"/>
      <c r="E112" s="15" t="n"/>
      <c r="F112" s="13" t="n"/>
      <c r="G112" s="15" t="n"/>
      <c r="H112" s="13" t="n"/>
      <c r="I112" s="16">
        <f>IF(A112&amp;""="","",COUNTIF('السيارات'!$A$6:$A$405,A112&amp;""))</f>
        <v/>
      </c>
      <c r="J112" s="16">
        <f>IF(A112&amp;""="","",IF(ISNUMBER(H112),H112,'الإعدادات'!$B$4))</f>
        <v/>
      </c>
      <c r="K112" s="6">
        <f>IF(OR(A112&amp;""="",C112="شاغرة"),"",IF(E112&amp;""="","بلا جوال",""))</f>
        <v/>
      </c>
      <c r="L112" s="6">
        <f>IF(A112&amp;""="","",IF(I112&gt;J112,"سيارات تزيد عن المسموح",""))</f>
        <v/>
      </c>
      <c r="M112" s="16">
        <f>IF(OR(A112&amp;""="",C112="شاغرة"),"",COUNTIFS($A$6:A112,"?*",$C$6:C112,"&lt;&gt;شاغرة"))</f>
        <v/>
      </c>
    </row>
    <row r="113">
      <c r="A113" s="5" t="n"/>
      <c r="B113" s="5" t="n"/>
      <c r="C113" s="5" t="n"/>
      <c r="D113" s="5" t="n"/>
      <c r="E113" s="15" t="n"/>
      <c r="F113" s="13" t="n"/>
      <c r="G113" s="15" t="n"/>
      <c r="H113" s="13" t="n"/>
      <c r="I113" s="16">
        <f>IF(A113&amp;""="","",COUNTIF('السيارات'!$A$6:$A$405,A113&amp;""))</f>
        <v/>
      </c>
      <c r="J113" s="16">
        <f>IF(A113&amp;""="","",IF(ISNUMBER(H113),H113,'الإعدادات'!$B$4))</f>
        <v/>
      </c>
      <c r="K113" s="6">
        <f>IF(OR(A113&amp;""="",C113="شاغرة"),"",IF(E113&amp;""="","بلا جوال",""))</f>
        <v/>
      </c>
      <c r="L113" s="6">
        <f>IF(A113&amp;""="","",IF(I113&gt;J113,"سيارات تزيد عن المسموح",""))</f>
        <v/>
      </c>
      <c r="M113" s="16">
        <f>IF(OR(A113&amp;""="",C113="شاغرة"),"",COUNTIFS($A$6:A113,"?*",$C$6:C113,"&lt;&gt;شاغرة"))</f>
        <v/>
      </c>
    </row>
    <row r="114">
      <c r="A114" s="5" t="n"/>
      <c r="B114" s="5" t="n"/>
      <c r="C114" s="5" t="n"/>
      <c r="D114" s="5" t="n"/>
      <c r="E114" s="15" t="n"/>
      <c r="F114" s="13" t="n"/>
      <c r="G114" s="15" t="n"/>
      <c r="H114" s="13" t="n"/>
      <c r="I114" s="16">
        <f>IF(A114&amp;""="","",COUNTIF('السيارات'!$A$6:$A$405,A114&amp;""))</f>
        <v/>
      </c>
      <c r="J114" s="16">
        <f>IF(A114&amp;""="","",IF(ISNUMBER(H114),H114,'الإعدادات'!$B$4))</f>
        <v/>
      </c>
      <c r="K114" s="6">
        <f>IF(OR(A114&amp;""="",C114="شاغرة"),"",IF(E114&amp;""="","بلا جوال",""))</f>
        <v/>
      </c>
      <c r="L114" s="6">
        <f>IF(A114&amp;""="","",IF(I114&gt;J114,"سيارات تزيد عن المسموح",""))</f>
        <v/>
      </c>
      <c r="M114" s="16">
        <f>IF(OR(A114&amp;""="",C114="شاغرة"),"",COUNTIFS($A$6:A114,"?*",$C$6:C114,"&lt;&gt;شاغرة"))</f>
        <v/>
      </c>
    </row>
    <row r="115">
      <c r="A115" s="5" t="n"/>
      <c r="B115" s="5" t="n"/>
      <c r="C115" s="5" t="n"/>
      <c r="D115" s="5" t="n"/>
      <c r="E115" s="15" t="n"/>
      <c r="F115" s="13" t="n"/>
      <c r="G115" s="15" t="n"/>
      <c r="H115" s="13" t="n"/>
      <c r="I115" s="16">
        <f>IF(A115&amp;""="","",COUNTIF('السيارات'!$A$6:$A$405,A115&amp;""))</f>
        <v/>
      </c>
      <c r="J115" s="16">
        <f>IF(A115&amp;""="","",IF(ISNUMBER(H115),H115,'الإعدادات'!$B$4))</f>
        <v/>
      </c>
      <c r="K115" s="6">
        <f>IF(OR(A115&amp;""="",C115="شاغرة"),"",IF(E115&amp;""="","بلا جوال",""))</f>
        <v/>
      </c>
      <c r="L115" s="6">
        <f>IF(A115&amp;""="","",IF(I115&gt;J115,"سيارات تزيد عن المسموح",""))</f>
        <v/>
      </c>
      <c r="M115" s="16">
        <f>IF(OR(A115&amp;""="",C115="شاغرة"),"",COUNTIFS($A$6:A115,"?*",$C$6:C115,"&lt;&gt;شاغرة"))</f>
        <v/>
      </c>
    </row>
    <row r="116">
      <c r="A116" s="5" t="n"/>
      <c r="B116" s="5" t="n"/>
      <c r="C116" s="5" t="n"/>
      <c r="D116" s="5" t="n"/>
      <c r="E116" s="15" t="n"/>
      <c r="F116" s="13" t="n"/>
      <c r="G116" s="15" t="n"/>
      <c r="H116" s="13" t="n"/>
      <c r="I116" s="16">
        <f>IF(A116&amp;""="","",COUNTIF('السيارات'!$A$6:$A$405,A116&amp;""))</f>
        <v/>
      </c>
      <c r="J116" s="16">
        <f>IF(A116&amp;""="","",IF(ISNUMBER(H116),H116,'الإعدادات'!$B$4))</f>
        <v/>
      </c>
      <c r="K116" s="6">
        <f>IF(OR(A116&amp;""="",C116="شاغرة"),"",IF(E116&amp;""="","بلا جوال",""))</f>
        <v/>
      </c>
      <c r="L116" s="6">
        <f>IF(A116&amp;""="","",IF(I116&gt;J116,"سيارات تزيد عن المسموح",""))</f>
        <v/>
      </c>
      <c r="M116" s="16">
        <f>IF(OR(A116&amp;""="",C116="شاغرة"),"",COUNTIFS($A$6:A116,"?*",$C$6:C116,"&lt;&gt;شاغرة"))</f>
        <v/>
      </c>
    </row>
    <row r="117">
      <c r="A117" s="5" t="n"/>
      <c r="B117" s="5" t="n"/>
      <c r="C117" s="5" t="n"/>
      <c r="D117" s="5" t="n"/>
      <c r="E117" s="15" t="n"/>
      <c r="F117" s="13" t="n"/>
      <c r="G117" s="15" t="n"/>
      <c r="H117" s="13" t="n"/>
      <c r="I117" s="16">
        <f>IF(A117&amp;""="","",COUNTIF('السيارات'!$A$6:$A$405,A117&amp;""))</f>
        <v/>
      </c>
      <c r="J117" s="16">
        <f>IF(A117&amp;""="","",IF(ISNUMBER(H117),H117,'الإعدادات'!$B$4))</f>
        <v/>
      </c>
      <c r="K117" s="6">
        <f>IF(OR(A117&amp;""="",C117="شاغرة"),"",IF(E117&amp;""="","بلا جوال",""))</f>
        <v/>
      </c>
      <c r="L117" s="6">
        <f>IF(A117&amp;""="","",IF(I117&gt;J117,"سيارات تزيد عن المسموح",""))</f>
        <v/>
      </c>
      <c r="M117" s="16">
        <f>IF(OR(A117&amp;""="",C117="شاغرة"),"",COUNTIFS($A$6:A117,"?*",$C$6:C117,"&lt;&gt;شاغرة"))</f>
        <v/>
      </c>
    </row>
    <row r="118">
      <c r="A118" s="5" t="n"/>
      <c r="B118" s="5" t="n"/>
      <c r="C118" s="5" t="n"/>
      <c r="D118" s="5" t="n"/>
      <c r="E118" s="15" t="n"/>
      <c r="F118" s="13" t="n"/>
      <c r="G118" s="15" t="n"/>
      <c r="H118" s="13" t="n"/>
      <c r="I118" s="16">
        <f>IF(A118&amp;""="","",COUNTIF('السيارات'!$A$6:$A$405,A118&amp;""))</f>
        <v/>
      </c>
      <c r="J118" s="16">
        <f>IF(A118&amp;""="","",IF(ISNUMBER(H118),H118,'الإعدادات'!$B$4))</f>
        <v/>
      </c>
      <c r="K118" s="6">
        <f>IF(OR(A118&amp;""="",C118="شاغرة"),"",IF(E118&amp;""="","بلا جوال",""))</f>
        <v/>
      </c>
      <c r="L118" s="6">
        <f>IF(A118&amp;""="","",IF(I118&gt;J118,"سيارات تزيد عن المسموح",""))</f>
        <v/>
      </c>
      <c r="M118" s="16">
        <f>IF(OR(A118&amp;""="",C118="شاغرة"),"",COUNTIFS($A$6:A118,"?*",$C$6:C118,"&lt;&gt;شاغرة"))</f>
        <v/>
      </c>
    </row>
    <row r="119">
      <c r="A119" s="5" t="n"/>
      <c r="B119" s="5" t="n"/>
      <c r="C119" s="5" t="n"/>
      <c r="D119" s="5" t="n"/>
      <c r="E119" s="15" t="n"/>
      <c r="F119" s="13" t="n"/>
      <c r="G119" s="15" t="n"/>
      <c r="H119" s="13" t="n"/>
      <c r="I119" s="16">
        <f>IF(A119&amp;""="","",COUNTIF('السيارات'!$A$6:$A$405,A119&amp;""))</f>
        <v/>
      </c>
      <c r="J119" s="16">
        <f>IF(A119&amp;""="","",IF(ISNUMBER(H119),H119,'الإعدادات'!$B$4))</f>
        <v/>
      </c>
      <c r="K119" s="6">
        <f>IF(OR(A119&amp;""="",C119="شاغرة"),"",IF(E119&amp;""="","بلا جوال",""))</f>
        <v/>
      </c>
      <c r="L119" s="6">
        <f>IF(A119&amp;""="","",IF(I119&gt;J119,"سيارات تزيد عن المسموح",""))</f>
        <v/>
      </c>
      <c r="M119" s="16">
        <f>IF(OR(A119&amp;""="",C119="شاغرة"),"",COUNTIFS($A$6:A119,"?*",$C$6:C119,"&lt;&gt;شاغرة"))</f>
        <v/>
      </c>
    </row>
    <row r="120">
      <c r="A120" s="5" t="n"/>
      <c r="B120" s="5" t="n"/>
      <c r="C120" s="5" t="n"/>
      <c r="D120" s="5" t="n"/>
      <c r="E120" s="15" t="n"/>
      <c r="F120" s="13" t="n"/>
      <c r="G120" s="15" t="n"/>
      <c r="H120" s="13" t="n"/>
      <c r="I120" s="16">
        <f>IF(A120&amp;""="","",COUNTIF('السيارات'!$A$6:$A$405,A120&amp;""))</f>
        <v/>
      </c>
      <c r="J120" s="16">
        <f>IF(A120&amp;""="","",IF(ISNUMBER(H120),H120,'الإعدادات'!$B$4))</f>
        <v/>
      </c>
      <c r="K120" s="6">
        <f>IF(OR(A120&amp;""="",C120="شاغرة"),"",IF(E120&amp;""="","بلا جوال",""))</f>
        <v/>
      </c>
      <c r="L120" s="6">
        <f>IF(A120&amp;""="","",IF(I120&gt;J120,"سيارات تزيد عن المسموح",""))</f>
        <v/>
      </c>
      <c r="M120" s="16">
        <f>IF(OR(A120&amp;""="",C120="شاغرة"),"",COUNTIFS($A$6:A120,"?*",$C$6:C120,"&lt;&gt;شاغرة"))</f>
        <v/>
      </c>
    </row>
    <row r="121">
      <c r="A121" s="5" t="n"/>
      <c r="B121" s="5" t="n"/>
      <c r="C121" s="5" t="n"/>
      <c r="D121" s="5" t="n"/>
      <c r="E121" s="15" t="n"/>
      <c r="F121" s="13" t="n"/>
      <c r="G121" s="15" t="n"/>
      <c r="H121" s="13" t="n"/>
      <c r="I121" s="16">
        <f>IF(A121&amp;""="","",COUNTIF('السيارات'!$A$6:$A$405,A121&amp;""))</f>
        <v/>
      </c>
      <c r="J121" s="16">
        <f>IF(A121&amp;""="","",IF(ISNUMBER(H121),H121,'الإعدادات'!$B$4))</f>
        <v/>
      </c>
      <c r="K121" s="6">
        <f>IF(OR(A121&amp;""="",C121="شاغرة"),"",IF(E121&amp;""="","بلا جوال",""))</f>
        <v/>
      </c>
      <c r="L121" s="6">
        <f>IF(A121&amp;""="","",IF(I121&gt;J121,"سيارات تزيد عن المسموح",""))</f>
        <v/>
      </c>
      <c r="M121" s="16">
        <f>IF(OR(A121&amp;""="",C121="شاغرة"),"",COUNTIFS($A$6:A121,"?*",$C$6:C121,"&lt;&gt;شاغرة"))</f>
        <v/>
      </c>
    </row>
    <row r="122">
      <c r="A122" s="5" t="n"/>
      <c r="B122" s="5" t="n"/>
      <c r="C122" s="5" t="n"/>
      <c r="D122" s="5" t="n"/>
      <c r="E122" s="15" t="n"/>
      <c r="F122" s="13" t="n"/>
      <c r="G122" s="15" t="n"/>
      <c r="H122" s="13" t="n"/>
      <c r="I122" s="16">
        <f>IF(A122&amp;""="","",COUNTIF('السيارات'!$A$6:$A$405,A122&amp;""))</f>
        <v/>
      </c>
      <c r="J122" s="16">
        <f>IF(A122&amp;""="","",IF(ISNUMBER(H122),H122,'الإعدادات'!$B$4))</f>
        <v/>
      </c>
      <c r="K122" s="6">
        <f>IF(OR(A122&amp;""="",C122="شاغرة"),"",IF(E122&amp;""="","بلا جوال",""))</f>
        <v/>
      </c>
      <c r="L122" s="6">
        <f>IF(A122&amp;""="","",IF(I122&gt;J122,"سيارات تزيد عن المسموح",""))</f>
        <v/>
      </c>
      <c r="M122" s="16">
        <f>IF(OR(A122&amp;""="",C122="شاغرة"),"",COUNTIFS($A$6:A122,"?*",$C$6:C122,"&lt;&gt;شاغرة"))</f>
        <v/>
      </c>
    </row>
    <row r="123">
      <c r="A123" s="5" t="n"/>
      <c r="B123" s="5" t="n"/>
      <c r="C123" s="5" t="n"/>
      <c r="D123" s="5" t="n"/>
      <c r="E123" s="15" t="n"/>
      <c r="F123" s="13" t="n"/>
      <c r="G123" s="15" t="n"/>
      <c r="H123" s="13" t="n"/>
      <c r="I123" s="16">
        <f>IF(A123&amp;""="","",COUNTIF('السيارات'!$A$6:$A$405,A123&amp;""))</f>
        <v/>
      </c>
      <c r="J123" s="16">
        <f>IF(A123&amp;""="","",IF(ISNUMBER(H123),H123,'الإعدادات'!$B$4))</f>
        <v/>
      </c>
      <c r="K123" s="6">
        <f>IF(OR(A123&amp;""="",C123="شاغرة"),"",IF(E123&amp;""="","بلا جوال",""))</f>
        <v/>
      </c>
      <c r="L123" s="6">
        <f>IF(A123&amp;""="","",IF(I123&gt;J123,"سيارات تزيد عن المسموح",""))</f>
        <v/>
      </c>
      <c r="M123" s="16">
        <f>IF(OR(A123&amp;""="",C123="شاغرة"),"",COUNTIFS($A$6:A123,"?*",$C$6:C123,"&lt;&gt;شاغرة"))</f>
        <v/>
      </c>
    </row>
    <row r="124">
      <c r="A124" s="5" t="n"/>
      <c r="B124" s="5" t="n"/>
      <c r="C124" s="5" t="n"/>
      <c r="D124" s="5" t="n"/>
      <c r="E124" s="15" t="n"/>
      <c r="F124" s="13" t="n"/>
      <c r="G124" s="15" t="n"/>
      <c r="H124" s="13" t="n"/>
      <c r="I124" s="16">
        <f>IF(A124&amp;""="","",COUNTIF('السيارات'!$A$6:$A$405,A124&amp;""))</f>
        <v/>
      </c>
      <c r="J124" s="16">
        <f>IF(A124&amp;""="","",IF(ISNUMBER(H124),H124,'الإعدادات'!$B$4))</f>
        <v/>
      </c>
      <c r="K124" s="6">
        <f>IF(OR(A124&amp;""="",C124="شاغرة"),"",IF(E124&amp;""="","بلا جوال",""))</f>
        <v/>
      </c>
      <c r="L124" s="6">
        <f>IF(A124&amp;""="","",IF(I124&gt;J124,"سيارات تزيد عن المسموح",""))</f>
        <v/>
      </c>
      <c r="M124" s="16">
        <f>IF(OR(A124&amp;""="",C124="شاغرة"),"",COUNTIFS($A$6:A124,"?*",$C$6:C124,"&lt;&gt;شاغرة"))</f>
        <v/>
      </c>
    </row>
    <row r="125">
      <c r="A125" s="5" t="n"/>
      <c r="B125" s="5" t="n"/>
      <c r="C125" s="5" t="n"/>
      <c r="D125" s="5" t="n"/>
      <c r="E125" s="15" t="n"/>
      <c r="F125" s="13" t="n"/>
      <c r="G125" s="15" t="n"/>
      <c r="H125" s="13" t="n"/>
      <c r="I125" s="16">
        <f>IF(A125&amp;""="","",COUNTIF('السيارات'!$A$6:$A$405,A125&amp;""))</f>
        <v/>
      </c>
      <c r="J125" s="16">
        <f>IF(A125&amp;""="","",IF(ISNUMBER(H125),H125,'الإعدادات'!$B$4))</f>
        <v/>
      </c>
      <c r="K125" s="6">
        <f>IF(OR(A125&amp;""="",C125="شاغرة"),"",IF(E125&amp;""="","بلا جوال",""))</f>
        <v/>
      </c>
      <c r="L125" s="6">
        <f>IF(A125&amp;""="","",IF(I125&gt;J125,"سيارات تزيد عن المسموح",""))</f>
        <v/>
      </c>
      <c r="M125" s="16">
        <f>IF(OR(A125&amp;""="",C125="شاغرة"),"",COUNTIFS($A$6:A125,"?*",$C$6:C125,"&lt;&gt;شاغرة"))</f>
        <v/>
      </c>
    </row>
    <row r="126">
      <c r="A126" s="5" t="n"/>
      <c r="B126" s="5" t="n"/>
      <c r="C126" s="5" t="n"/>
      <c r="D126" s="5" t="n"/>
      <c r="E126" s="15" t="n"/>
      <c r="F126" s="13" t="n"/>
      <c r="G126" s="15" t="n"/>
      <c r="H126" s="13" t="n"/>
      <c r="I126" s="16">
        <f>IF(A126&amp;""="","",COUNTIF('السيارات'!$A$6:$A$405,A126&amp;""))</f>
        <v/>
      </c>
      <c r="J126" s="16">
        <f>IF(A126&amp;""="","",IF(ISNUMBER(H126),H126,'الإعدادات'!$B$4))</f>
        <v/>
      </c>
      <c r="K126" s="6">
        <f>IF(OR(A126&amp;""="",C126="شاغرة"),"",IF(E126&amp;""="","بلا جوال",""))</f>
        <v/>
      </c>
      <c r="L126" s="6">
        <f>IF(A126&amp;""="","",IF(I126&gt;J126,"سيارات تزيد عن المسموح",""))</f>
        <v/>
      </c>
      <c r="M126" s="16">
        <f>IF(OR(A126&amp;""="",C126="شاغرة"),"",COUNTIFS($A$6:A126,"?*",$C$6:C126,"&lt;&gt;شاغرة"))</f>
        <v/>
      </c>
    </row>
    <row r="127">
      <c r="A127" s="5" t="n"/>
      <c r="B127" s="5" t="n"/>
      <c r="C127" s="5" t="n"/>
      <c r="D127" s="5" t="n"/>
      <c r="E127" s="15" t="n"/>
      <c r="F127" s="13" t="n"/>
      <c r="G127" s="15" t="n"/>
      <c r="H127" s="13" t="n"/>
      <c r="I127" s="16">
        <f>IF(A127&amp;""="","",COUNTIF('السيارات'!$A$6:$A$405,A127&amp;""))</f>
        <v/>
      </c>
      <c r="J127" s="16">
        <f>IF(A127&amp;""="","",IF(ISNUMBER(H127),H127,'الإعدادات'!$B$4))</f>
        <v/>
      </c>
      <c r="K127" s="6">
        <f>IF(OR(A127&amp;""="",C127="شاغرة"),"",IF(E127&amp;""="","بلا جوال",""))</f>
        <v/>
      </c>
      <c r="L127" s="6">
        <f>IF(A127&amp;""="","",IF(I127&gt;J127,"سيارات تزيد عن المسموح",""))</f>
        <v/>
      </c>
      <c r="M127" s="16">
        <f>IF(OR(A127&amp;""="",C127="شاغرة"),"",COUNTIFS($A$6:A127,"?*",$C$6:C127,"&lt;&gt;شاغرة"))</f>
        <v/>
      </c>
    </row>
    <row r="128">
      <c r="A128" s="5" t="n"/>
      <c r="B128" s="5" t="n"/>
      <c r="C128" s="5" t="n"/>
      <c r="D128" s="5" t="n"/>
      <c r="E128" s="15" t="n"/>
      <c r="F128" s="13" t="n"/>
      <c r="G128" s="15" t="n"/>
      <c r="H128" s="13" t="n"/>
      <c r="I128" s="16">
        <f>IF(A128&amp;""="","",COUNTIF('السيارات'!$A$6:$A$405,A128&amp;""))</f>
        <v/>
      </c>
      <c r="J128" s="16">
        <f>IF(A128&amp;""="","",IF(ISNUMBER(H128),H128,'الإعدادات'!$B$4))</f>
        <v/>
      </c>
      <c r="K128" s="6">
        <f>IF(OR(A128&amp;""="",C128="شاغرة"),"",IF(E128&amp;""="","بلا جوال",""))</f>
        <v/>
      </c>
      <c r="L128" s="6">
        <f>IF(A128&amp;""="","",IF(I128&gt;J128,"سيارات تزيد عن المسموح",""))</f>
        <v/>
      </c>
      <c r="M128" s="16">
        <f>IF(OR(A128&amp;""="",C128="شاغرة"),"",COUNTIFS($A$6:A128,"?*",$C$6:C128,"&lt;&gt;شاغرة"))</f>
        <v/>
      </c>
    </row>
    <row r="129">
      <c r="A129" s="5" t="n"/>
      <c r="B129" s="5" t="n"/>
      <c r="C129" s="5" t="n"/>
      <c r="D129" s="5" t="n"/>
      <c r="E129" s="15" t="n"/>
      <c r="F129" s="13" t="n"/>
      <c r="G129" s="15" t="n"/>
      <c r="H129" s="13" t="n"/>
      <c r="I129" s="16">
        <f>IF(A129&amp;""="","",COUNTIF('السيارات'!$A$6:$A$405,A129&amp;""))</f>
        <v/>
      </c>
      <c r="J129" s="16">
        <f>IF(A129&amp;""="","",IF(ISNUMBER(H129),H129,'الإعدادات'!$B$4))</f>
        <v/>
      </c>
      <c r="K129" s="6">
        <f>IF(OR(A129&amp;""="",C129="شاغرة"),"",IF(E129&amp;""="","بلا جوال",""))</f>
        <v/>
      </c>
      <c r="L129" s="6">
        <f>IF(A129&amp;""="","",IF(I129&gt;J129,"سيارات تزيد عن المسموح",""))</f>
        <v/>
      </c>
      <c r="M129" s="16">
        <f>IF(OR(A129&amp;""="",C129="شاغرة"),"",COUNTIFS($A$6:A129,"?*",$C$6:C129,"&lt;&gt;شاغرة"))</f>
        <v/>
      </c>
    </row>
    <row r="130">
      <c r="A130" s="5" t="n"/>
      <c r="B130" s="5" t="n"/>
      <c r="C130" s="5" t="n"/>
      <c r="D130" s="5" t="n"/>
      <c r="E130" s="15" t="n"/>
      <c r="F130" s="13" t="n"/>
      <c r="G130" s="15" t="n"/>
      <c r="H130" s="13" t="n"/>
      <c r="I130" s="16">
        <f>IF(A130&amp;""="","",COUNTIF('السيارات'!$A$6:$A$405,A130&amp;""))</f>
        <v/>
      </c>
      <c r="J130" s="16">
        <f>IF(A130&amp;""="","",IF(ISNUMBER(H130),H130,'الإعدادات'!$B$4))</f>
        <v/>
      </c>
      <c r="K130" s="6">
        <f>IF(OR(A130&amp;""="",C130="شاغرة"),"",IF(E130&amp;""="","بلا جوال",""))</f>
        <v/>
      </c>
      <c r="L130" s="6">
        <f>IF(A130&amp;""="","",IF(I130&gt;J130,"سيارات تزيد عن المسموح",""))</f>
        <v/>
      </c>
      <c r="M130" s="16">
        <f>IF(OR(A130&amp;""="",C130="شاغرة"),"",COUNTIFS($A$6:A130,"?*",$C$6:C130,"&lt;&gt;شاغرة"))</f>
        <v/>
      </c>
    </row>
    <row r="131">
      <c r="A131" s="5" t="n"/>
      <c r="B131" s="5" t="n"/>
      <c r="C131" s="5" t="n"/>
      <c r="D131" s="5" t="n"/>
      <c r="E131" s="15" t="n"/>
      <c r="F131" s="13" t="n"/>
      <c r="G131" s="15" t="n"/>
      <c r="H131" s="13" t="n"/>
      <c r="I131" s="16">
        <f>IF(A131&amp;""="","",COUNTIF('السيارات'!$A$6:$A$405,A131&amp;""))</f>
        <v/>
      </c>
      <c r="J131" s="16">
        <f>IF(A131&amp;""="","",IF(ISNUMBER(H131),H131,'الإعدادات'!$B$4))</f>
        <v/>
      </c>
      <c r="K131" s="6">
        <f>IF(OR(A131&amp;""="",C131="شاغرة"),"",IF(E131&amp;""="","بلا جوال",""))</f>
        <v/>
      </c>
      <c r="L131" s="6">
        <f>IF(A131&amp;""="","",IF(I131&gt;J131,"سيارات تزيد عن المسموح",""))</f>
        <v/>
      </c>
      <c r="M131" s="16">
        <f>IF(OR(A131&amp;""="",C131="شاغرة"),"",COUNTIFS($A$6:A131,"?*",$C$6:C131,"&lt;&gt;شاغرة"))</f>
        <v/>
      </c>
    </row>
    <row r="132">
      <c r="A132" s="5" t="n"/>
      <c r="B132" s="5" t="n"/>
      <c r="C132" s="5" t="n"/>
      <c r="D132" s="5" t="n"/>
      <c r="E132" s="15" t="n"/>
      <c r="F132" s="13" t="n"/>
      <c r="G132" s="15" t="n"/>
      <c r="H132" s="13" t="n"/>
      <c r="I132" s="16">
        <f>IF(A132&amp;""="","",COUNTIF('السيارات'!$A$6:$A$405,A132&amp;""))</f>
        <v/>
      </c>
      <c r="J132" s="16">
        <f>IF(A132&amp;""="","",IF(ISNUMBER(H132),H132,'الإعدادات'!$B$4))</f>
        <v/>
      </c>
      <c r="K132" s="6">
        <f>IF(OR(A132&amp;""="",C132="شاغرة"),"",IF(E132&amp;""="","بلا جوال",""))</f>
        <v/>
      </c>
      <c r="L132" s="6">
        <f>IF(A132&amp;""="","",IF(I132&gt;J132,"سيارات تزيد عن المسموح",""))</f>
        <v/>
      </c>
      <c r="M132" s="16">
        <f>IF(OR(A132&amp;""="",C132="شاغرة"),"",COUNTIFS($A$6:A132,"?*",$C$6:C132,"&lt;&gt;شاغرة"))</f>
        <v/>
      </c>
    </row>
    <row r="133">
      <c r="A133" s="5" t="n"/>
      <c r="B133" s="5" t="n"/>
      <c r="C133" s="5" t="n"/>
      <c r="D133" s="5" t="n"/>
      <c r="E133" s="15" t="n"/>
      <c r="F133" s="13" t="n"/>
      <c r="G133" s="15" t="n"/>
      <c r="H133" s="13" t="n"/>
      <c r="I133" s="16">
        <f>IF(A133&amp;""="","",COUNTIF('السيارات'!$A$6:$A$405,A133&amp;""))</f>
        <v/>
      </c>
      <c r="J133" s="16">
        <f>IF(A133&amp;""="","",IF(ISNUMBER(H133),H133,'الإعدادات'!$B$4))</f>
        <v/>
      </c>
      <c r="K133" s="6">
        <f>IF(OR(A133&amp;""="",C133="شاغرة"),"",IF(E133&amp;""="","بلا جوال",""))</f>
        <v/>
      </c>
      <c r="L133" s="6">
        <f>IF(A133&amp;""="","",IF(I133&gt;J133,"سيارات تزيد عن المسموح",""))</f>
        <v/>
      </c>
      <c r="M133" s="16">
        <f>IF(OR(A133&amp;""="",C133="شاغرة"),"",COUNTIFS($A$6:A133,"?*",$C$6:C133,"&lt;&gt;شاغرة"))</f>
        <v/>
      </c>
    </row>
    <row r="134">
      <c r="A134" s="5" t="n"/>
      <c r="B134" s="5" t="n"/>
      <c r="C134" s="5" t="n"/>
      <c r="D134" s="5" t="n"/>
      <c r="E134" s="15" t="n"/>
      <c r="F134" s="13" t="n"/>
      <c r="G134" s="15" t="n"/>
      <c r="H134" s="13" t="n"/>
      <c r="I134" s="16">
        <f>IF(A134&amp;""="","",COUNTIF('السيارات'!$A$6:$A$405,A134&amp;""))</f>
        <v/>
      </c>
      <c r="J134" s="16">
        <f>IF(A134&amp;""="","",IF(ISNUMBER(H134),H134,'الإعدادات'!$B$4))</f>
        <v/>
      </c>
      <c r="K134" s="6">
        <f>IF(OR(A134&amp;""="",C134="شاغرة"),"",IF(E134&amp;""="","بلا جوال",""))</f>
        <v/>
      </c>
      <c r="L134" s="6">
        <f>IF(A134&amp;""="","",IF(I134&gt;J134,"سيارات تزيد عن المسموح",""))</f>
        <v/>
      </c>
      <c r="M134" s="16">
        <f>IF(OR(A134&amp;""="",C134="شاغرة"),"",COUNTIFS($A$6:A134,"?*",$C$6:C134,"&lt;&gt;شاغرة"))</f>
        <v/>
      </c>
    </row>
    <row r="135">
      <c r="A135" s="5" t="n"/>
      <c r="B135" s="5" t="n"/>
      <c r="C135" s="5" t="n"/>
      <c r="D135" s="5" t="n"/>
      <c r="E135" s="15" t="n"/>
      <c r="F135" s="13" t="n"/>
      <c r="G135" s="15" t="n"/>
      <c r="H135" s="13" t="n"/>
      <c r="I135" s="16">
        <f>IF(A135&amp;""="","",COUNTIF('السيارات'!$A$6:$A$405,A135&amp;""))</f>
        <v/>
      </c>
      <c r="J135" s="16">
        <f>IF(A135&amp;""="","",IF(ISNUMBER(H135),H135,'الإعدادات'!$B$4))</f>
        <v/>
      </c>
      <c r="K135" s="6">
        <f>IF(OR(A135&amp;""="",C135="شاغرة"),"",IF(E135&amp;""="","بلا جوال",""))</f>
        <v/>
      </c>
      <c r="L135" s="6">
        <f>IF(A135&amp;""="","",IF(I135&gt;J135,"سيارات تزيد عن المسموح",""))</f>
        <v/>
      </c>
      <c r="M135" s="16">
        <f>IF(OR(A135&amp;""="",C135="شاغرة"),"",COUNTIFS($A$6:A135,"?*",$C$6:C135,"&lt;&gt;شاغرة"))</f>
        <v/>
      </c>
    </row>
    <row r="136">
      <c r="A136" s="5" t="n"/>
      <c r="B136" s="5" t="n"/>
      <c r="C136" s="5" t="n"/>
      <c r="D136" s="5" t="n"/>
      <c r="E136" s="15" t="n"/>
      <c r="F136" s="13" t="n"/>
      <c r="G136" s="15" t="n"/>
      <c r="H136" s="13" t="n"/>
      <c r="I136" s="16">
        <f>IF(A136&amp;""="","",COUNTIF('السيارات'!$A$6:$A$405,A136&amp;""))</f>
        <v/>
      </c>
      <c r="J136" s="16">
        <f>IF(A136&amp;""="","",IF(ISNUMBER(H136),H136,'الإعدادات'!$B$4))</f>
        <v/>
      </c>
      <c r="K136" s="6">
        <f>IF(OR(A136&amp;""="",C136="شاغرة"),"",IF(E136&amp;""="","بلا جوال",""))</f>
        <v/>
      </c>
      <c r="L136" s="6">
        <f>IF(A136&amp;""="","",IF(I136&gt;J136,"سيارات تزيد عن المسموح",""))</f>
        <v/>
      </c>
      <c r="M136" s="16">
        <f>IF(OR(A136&amp;""="",C136="شاغرة"),"",COUNTIFS($A$6:A136,"?*",$C$6:C136,"&lt;&gt;شاغرة"))</f>
        <v/>
      </c>
    </row>
    <row r="137">
      <c r="A137" s="5" t="n"/>
      <c r="B137" s="5" t="n"/>
      <c r="C137" s="5" t="n"/>
      <c r="D137" s="5" t="n"/>
      <c r="E137" s="15" t="n"/>
      <c r="F137" s="13" t="n"/>
      <c r="G137" s="15" t="n"/>
      <c r="H137" s="13" t="n"/>
      <c r="I137" s="16">
        <f>IF(A137&amp;""="","",COUNTIF('السيارات'!$A$6:$A$405,A137&amp;""))</f>
        <v/>
      </c>
      <c r="J137" s="16">
        <f>IF(A137&amp;""="","",IF(ISNUMBER(H137),H137,'الإعدادات'!$B$4))</f>
        <v/>
      </c>
      <c r="K137" s="6">
        <f>IF(OR(A137&amp;""="",C137="شاغرة"),"",IF(E137&amp;""="","بلا جوال",""))</f>
        <v/>
      </c>
      <c r="L137" s="6">
        <f>IF(A137&amp;""="","",IF(I137&gt;J137,"سيارات تزيد عن المسموح",""))</f>
        <v/>
      </c>
      <c r="M137" s="16">
        <f>IF(OR(A137&amp;""="",C137="شاغرة"),"",COUNTIFS($A$6:A137,"?*",$C$6:C137,"&lt;&gt;شاغرة"))</f>
        <v/>
      </c>
    </row>
    <row r="138">
      <c r="A138" s="5" t="n"/>
      <c r="B138" s="5" t="n"/>
      <c r="C138" s="5" t="n"/>
      <c r="D138" s="5" t="n"/>
      <c r="E138" s="15" t="n"/>
      <c r="F138" s="13" t="n"/>
      <c r="G138" s="15" t="n"/>
      <c r="H138" s="13" t="n"/>
      <c r="I138" s="16">
        <f>IF(A138&amp;""="","",COUNTIF('السيارات'!$A$6:$A$405,A138&amp;""))</f>
        <v/>
      </c>
      <c r="J138" s="16">
        <f>IF(A138&amp;""="","",IF(ISNUMBER(H138),H138,'الإعدادات'!$B$4))</f>
        <v/>
      </c>
      <c r="K138" s="6">
        <f>IF(OR(A138&amp;""="",C138="شاغرة"),"",IF(E138&amp;""="","بلا جوال",""))</f>
        <v/>
      </c>
      <c r="L138" s="6">
        <f>IF(A138&amp;""="","",IF(I138&gt;J138,"سيارات تزيد عن المسموح",""))</f>
        <v/>
      </c>
      <c r="M138" s="16">
        <f>IF(OR(A138&amp;""="",C138="شاغرة"),"",COUNTIFS($A$6:A138,"?*",$C$6:C138,"&lt;&gt;شاغرة"))</f>
        <v/>
      </c>
    </row>
    <row r="139">
      <c r="A139" s="5" t="n"/>
      <c r="B139" s="5" t="n"/>
      <c r="C139" s="5" t="n"/>
      <c r="D139" s="5" t="n"/>
      <c r="E139" s="15" t="n"/>
      <c r="F139" s="13" t="n"/>
      <c r="G139" s="15" t="n"/>
      <c r="H139" s="13" t="n"/>
      <c r="I139" s="16">
        <f>IF(A139&amp;""="","",COUNTIF('السيارات'!$A$6:$A$405,A139&amp;""))</f>
        <v/>
      </c>
      <c r="J139" s="16">
        <f>IF(A139&amp;""="","",IF(ISNUMBER(H139),H139,'الإعدادات'!$B$4))</f>
        <v/>
      </c>
      <c r="K139" s="6">
        <f>IF(OR(A139&amp;""="",C139="شاغرة"),"",IF(E139&amp;""="","بلا جوال",""))</f>
        <v/>
      </c>
      <c r="L139" s="6">
        <f>IF(A139&amp;""="","",IF(I139&gt;J139,"سيارات تزيد عن المسموح",""))</f>
        <v/>
      </c>
      <c r="M139" s="16">
        <f>IF(OR(A139&amp;""="",C139="شاغرة"),"",COUNTIFS($A$6:A139,"?*",$C$6:C139,"&lt;&gt;شاغرة"))</f>
        <v/>
      </c>
    </row>
    <row r="140">
      <c r="A140" s="5" t="n"/>
      <c r="B140" s="5" t="n"/>
      <c r="C140" s="5" t="n"/>
      <c r="D140" s="5" t="n"/>
      <c r="E140" s="15" t="n"/>
      <c r="F140" s="13" t="n"/>
      <c r="G140" s="15" t="n"/>
      <c r="H140" s="13" t="n"/>
      <c r="I140" s="16">
        <f>IF(A140&amp;""="","",COUNTIF('السيارات'!$A$6:$A$405,A140&amp;""))</f>
        <v/>
      </c>
      <c r="J140" s="16">
        <f>IF(A140&amp;""="","",IF(ISNUMBER(H140),H140,'الإعدادات'!$B$4))</f>
        <v/>
      </c>
      <c r="K140" s="6">
        <f>IF(OR(A140&amp;""="",C140="شاغرة"),"",IF(E140&amp;""="","بلا جوال",""))</f>
        <v/>
      </c>
      <c r="L140" s="6">
        <f>IF(A140&amp;""="","",IF(I140&gt;J140,"سيارات تزيد عن المسموح",""))</f>
        <v/>
      </c>
      <c r="M140" s="16">
        <f>IF(OR(A140&amp;""="",C140="شاغرة"),"",COUNTIFS($A$6:A140,"?*",$C$6:C140,"&lt;&gt;شاغرة"))</f>
        <v/>
      </c>
    </row>
    <row r="141">
      <c r="A141" s="5" t="n"/>
      <c r="B141" s="5" t="n"/>
      <c r="C141" s="5" t="n"/>
      <c r="D141" s="5" t="n"/>
      <c r="E141" s="15" t="n"/>
      <c r="F141" s="13" t="n"/>
      <c r="G141" s="15" t="n"/>
      <c r="H141" s="13" t="n"/>
      <c r="I141" s="16">
        <f>IF(A141&amp;""="","",COUNTIF('السيارات'!$A$6:$A$405,A141&amp;""))</f>
        <v/>
      </c>
      <c r="J141" s="16">
        <f>IF(A141&amp;""="","",IF(ISNUMBER(H141),H141,'الإعدادات'!$B$4))</f>
        <v/>
      </c>
      <c r="K141" s="6">
        <f>IF(OR(A141&amp;""="",C141="شاغرة"),"",IF(E141&amp;""="","بلا جوال",""))</f>
        <v/>
      </c>
      <c r="L141" s="6">
        <f>IF(A141&amp;""="","",IF(I141&gt;J141,"سيارات تزيد عن المسموح",""))</f>
        <v/>
      </c>
      <c r="M141" s="16">
        <f>IF(OR(A141&amp;""="",C141="شاغرة"),"",COUNTIFS($A$6:A141,"?*",$C$6:C141,"&lt;&gt;شاغرة"))</f>
        <v/>
      </c>
    </row>
    <row r="142">
      <c r="A142" s="5" t="n"/>
      <c r="B142" s="5" t="n"/>
      <c r="C142" s="5" t="n"/>
      <c r="D142" s="5" t="n"/>
      <c r="E142" s="15" t="n"/>
      <c r="F142" s="13" t="n"/>
      <c r="G142" s="15" t="n"/>
      <c r="H142" s="13" t="n"/>
      <c r="I142" s="16">
        <f>IF(A142&amp;""="","",COUNTIF('السيارات'!$A$6:$A$405,A142&amp;""))</f>
        <v/>
      </c>
      <c r="J142" s="16">
        <f>IF(A142&amp;""="","",IF(ISNUMBER(H142),H142,'الإعدادات'!$B$4))</f>
        <v/>
      </c>
      <c r="K142" s="6">
        <f>IF(OR(A142&amp;""="",C142="شاغرة"),"",IF(E142&amp;""="","بلا جوال",""))</f>
        <v/>
      </c>
      <c r="L142" s="6">
        <f>IF(A142&amp;""="","",IF(I142&gt;J142,"سيارات تزيد عن المسموح",""))</f>
        <v/>
      </c>
      <c r="M142" s="16">
        <f>IF(OR(A142&amp;""="",C142="شاغرة"),"",COUNTIFS($A$6:A142,"?*",$C$6:C142,"&lt;&gt;شاغرة"))</f>
        <v/>
      </c>
    </row>
    <row r="143">
      <c r="A143" s="5" t="n"/>
      <c r="B143" s="5" t="n"/>
      <c r="C143" s="5" t="n"/>
      <c r="D143" s="5" t="n"/>
      <c r="E143" s="15" t="n"/>
      <c r="F143" s="13" t="n"/>
      <c r="G143" s="15" t="n"/>
      <c r="H143" s="13" t="n"/>
      <c r="I143" s="16">
        <f>IF(A143&amp;""="","",COUNTIF('السيارات'!$A$6:$A$405,A143&amp;""))</f>
        <v/>
      </c>
      <c r="J143" s="16">
        <f>IF(A143&amp;""="","",IF(ISNUMBER(H143),H143,'الإعدادات'!$B$4))</f>
        <v/>
      </c>
      <c r="K143" s="6">
        <f>IF(OR(A143&amp;""="",C143="شاغرة"),"",IF(E143&amp;""="","بلا جوال",""))</f>
        <v/>
      </c>
      <c r="L143" s="6">
        <f>IF(A143&amp;""="","",IF(I143&gt;J143,"سيارات تزيد عن المسموح",""))</f>
        <v/>
      </c>
      <c r="M143" s="16">
        <f>IF(OR(A143&amp;""="",C143="شاغرة"),"",COUNTIFS($A$6:A143,"?*",$C$6:C143,"&lt;&gt;شاغرة"))</f>
        <v/>
      </c>
    </row>
    <row r="144">
      <c r="A144" s="5" t="n"/>
      <c r="B144" s="5" t="n"/>
      <c r="C144" s="5" t="n"/>
      <c r="D144" s="5" t="n"/>
      <c r="E144" s="15" t="n"/>
      <c r="F144" s="13" t="n"/>
      <c r="G144" s="15" t="n"/>
      <c r="H144" s="13" t="n"/>
      <c r="I144" s="16">
        <f>IF(A144&amp;""="","",COUNTIF('السيارات'!$A$6:$A$405,A144&amp;""))</f>
        <v/>
      </c>
      <c r="J144" s="16">
        <f>IF(A144&amp;""="","",IF(ISNUMBER(H144),H144,'الإعدادات'!$B$4))</f>
        <v/>
      </c>
      <c r="K144" s="6">
        <f>IF(OR(A144&amp;""="",C144="شاغرة"),"",IF(E144&amp;""="","بلا جوال",""))</f>
        <v/>
      </c>
      <c r="L144" s="6">
        <f>IF(A144&amp;""="","",IF(I144&gt;J144,"سيارات تزيد عن المسموح",""))</f>
        <v/>
      </c>
      <c r="M144" s="16">
        <f>IF(OR(A144&amp;""="",C144="شاغرة"),"",COUNTIFS($A$6:A144,"?*",$C$6:C144,"&lt;&gt;شاغرة"))</f>
        <v/>
      </c>
    </row>
    <row r="145">
      <c r="A145" s="5" t="n"/>
      <c r="B145" s="5" t="n"/>
      <c r="C145" s="5" t="n"/>
      <c r="D145" s="5" t="n"/>
      <c r="E145" s="15" t="n"/>
      <c r="F145" s="13" t="n"/>
      <c r="G145" s="15" t="n"/>
      <c r="H145" s="13" t="n"/>
      <c r="I145" s="16">
        <f>IF(A145&amp;""="","",COUNTIF('السيارات'!$A$6:$A$405,A145&amp;""))</f>
        <v/>
      </c>
      <c r="J145" s="16">
        <f>IF(A145&amp;""="","",IF(ISNUMBER(H145),H145,'الإعدادات'!$B$4))</f>
        <v/>
      </c>
      <c r="K145" s="6">
        <f>IF(OR(A145&amp;""="",C145="شاغرة"),"",IF(E145&amp;""="","بلا جوال",""))</f>
        <v/>
      </c>
      <c r="L145" s="6">
        <f>IF(A145&amp;""="","",IF(I145&gt;J145,"سيارات تزيد عن المسموح",""))</f>
        <v/>
      </c>
      <c r="M145" s="16">
        <f>IF(OR(A145&amp;""="",C145="شاغرة"),"",COUNTIFS($A$6:A145,"?*",$C$6:C145,"&lt;&gt;شاغرة"))</f>
        <v/>
      </c>
    </row>
    <row r="146">
      <c r="A146" s="5" t="n"/>
      <c r="B146" s="5" t="n"/>
      <c r="C146" s="5" t="n"/>
      <c r="D146" s="5" t="n"/>
      <c r="E146" s="15" t="n"/>
      <c r="F146" s="13" t="n"/>
      <c r="G146" s="15" t="n"/>
      <c r="H146" s="13" t="n"/>
      <c r="I146" s="16">
        <f>IF(A146&amp;""="","",COUNTIF('السيارات'!$A$6:$A$405,A146&amp;""))</f>
        <v/>
      </c>
      <c r="J146" s="16">
        <f>IF(A146&amp;""="","",IF(ISNUMBER(H146),H146,'الإعدادات'!$B$4))</f>
        <v/>
      </c>
      <c r="K146" s="6">
        <f>IF(OR(A146&amp;""="",C146="شاغرة"),"",IF(E146&amp;""="","بلا جوال",""))</f>
        <v/>
      </c>
      <c r="L146" s="6">
        <f>IF(A146&amp;""="","",IF(I146&gt;J146,"سيارات تزيد عن المسموح",""))</f>
        <v/>
      </c>
      <c r="M146" s="16">
        <f>IF(OR(A146&amp;""="",C146="شاغرة"),"",COUNTIFS($A$6:A146,"?*",$C$6:C146,"&lt;&gt;شاغرة"))</f>
        <v/>
      </c>
    </row>
    <row r="147">
      <c r="A147" s="5" t="n"/>
      <c r="B147" s="5" t="n"/>
      <c r="C147" s="5" t="n"/>
      <c r="D147" s="5" t="n"/>
      <c r="E147" s="15" t="n"/>
      <c r="F147" s="13" t="n"/>
      <c r="G147" s="15" t="n"/>
      <c r="H147" s="13" t="n"/>
      <c r="I147" s="16">
        <f>IF(A147&amp;""="","",COUNTIF('السيارات'!$A$6:$A$405,A147&amp;""))</f>
        <v/>
      </c>
      <c r="J147" s="16">
        <f>IF(A147&amp;""="","",IF(ISNUMBER(H147),H147,'الإعدادات'!$B$4))</f>
        <v/>
      </c>
      <c r="K147" s="6">
        <f>IF(OR(A147&amp;""="",C147="شاغرة"),"",IF(E147&amp;""="","بلا جوال",""))</f>
        <v/>
      </c>
      <c r="L147" s="6">
        <f>IF(A147&amp;""="","",IF(I147&gt;J147,"سيارات تزيد عن المسموح",""))</f>
        <v/>
      </c>
      <c r="M147" s="16">
        <f>IF(OR(A147&amp;""="",C147="شاغرة"),"",COUNTIFS($A$6:A147,"?*",$C$6:C147,"&lt;&gt;شاغرة"))</f>
        <v/>
      </c>
    </row>
    <row r="148">
      <c r="A148" s="5" t="n"/>
      <c r="B148" s="5" t="n"/>
      <c r="C148" s="5" t="n"/>
      <c r="D148" s="5" t="n"/>
      <c r="E148" s="15" t="n"/>
      <c r="F148" s="13" t="n"/>
      <c r="G148" s="15" t="n"/>
      <c r="H148" s="13" t="n"/>
      <c r="I148" s="16">
        <f>IF(A148&amp;""="","",COUNTIF('السيارات'!$A$6:$A$405,A148&amp;""))</f>
        <v/>
      </c>
      <c r="J148" s="16">
        <f>IF(A148&amp;""="","",IF(ISNUMBER(H148),H148,'الإعدادات'!$B$4))</f>
        <v/>
      </c>
      <c r="K148" s="6">
        <f>IF(OR(A148&amp;""="",C148="شاغرة"),"",IF(E148&amp;""="","بلا جوال",""))</f>
        <v/>
      </c>
      <c r="L148" s="6">
        <f>IF(A148&amp;""="","",IF(I148&gt;J148,"سيارات تزيد عن المسموح",""))</f>
        <v/>
      </c>
      <c r="M148" s="16">
        <f>IF(OR(A148&amp;""="",C148="شاغرة"),"",COUNTIFS($A$6:A148,"?*",$C$6:C148,"&lt;&gt;شاغرة"))</f>
        <v/>
      </c>
    </row>
    <row r="149">
      <c r="A149" s="5" t="n"/>
      <c r="B149" s="5" t="n"/>
      <c r="C149" s="5" t="n"/>
      <c r="D149" s="5" t="n"/>
      <c r="E149" s="15" t="n"/>
      <c r="F149" s="13" t="n"/>
      <c r="G149" s="15" t="n"/>
      <c r="H149" s="13" t="n"/>
      <c r="I149" s="16">
        <f>IF(A149&amp;""="","",COUNTIF('السيارات'!$A$6:$A$405,A149&amp;""))</f>
        <v/>
      </c>
      <c r="J149" s="16">
        <f>IF(A149&amp;""="","",IF(ISNUMBER(H149),H149,'الإعدادات'!$B$4))</f>
        <v/>
      </c>
      <c r="K149" s="6">
        <f>IF(OR(A149&amp;""="",C149="شاغرة"),"",IF(E149&amp;""="","بلا جوال",""))</f>
        <v/>
      </c>
      <c r="L149" s="6">
        <f>IF(A149&amp;""="","",IF(I149&gt;J149,"سيارات تزيد عن المسموح",""))</f>
        <v/>
      </c>
      <c r="M149" s="16">
        <f>IF(OR(A149&amp;""="",C149="شاغرة"),"",COUNTIFS($A$6:A149,"?*",$C$6:C149,"&lt;&gt;شاغرة"))</f>
        <v/>
      </c>
    </row>
    <row r="150">
      <c r="A150" s="5" t="n"/>
      <c r="B150" s="5" t="n"/>
      <c r="C150" s="5" t="n"/>
      <c r="D150" s="5" t="n"/>
      <c r="E150" s="15" t="n"/>
      <c r="F150" s="13" t="n"/>
      <c r="G150" s="15" t="n"/>
      <c r="H150" s="13" t="n"/>
      <c r="I150" s="16">
        <f>IF(A150&amp;""="","",COUNTIF('السيارات'!$A$6:$A$405,A150&amp;""))</f>
        <v/>
      </c>
      <c r="J150" s="16">
        <f>IF(A150&amp;""="","",IF(ISNUMBER(H150),H150,'الإعدادات'!$B$4))</f>
        <v/>
      </c>
      <c r="K150" s="6">
        <f>IF(OR(A150&amp;""="",C150="شاغرة"),"",IF(E150&amp;""="","بلا جوال",""))</f>
        <v/>
      </c>
      <c r="L150" s="6">
        <f>IF(A150&amp;""="","",IF(I150&gt;J150,"سيارات تزيد عن المسموح",""))</f>
        <v/>
      </c>
      <c r="M150" s="16">
        <f>IF(OR(A150&amp;""="",C150="شاغرة"),"",COUNTIFS($A$6:A150,"?*",$C$6:C150,"&lt;&gt;شاغرة"))</f>
        <v/>
      </c>
    </row>
    <row r="151">
      <c r="A151" s="5" t="n"/>
      <c r="B151" s="5" t="n"/>
      <c r="C151" s="5" t="n"/>
      <c r="D151" s="5" t="n"/>
      <c r="E151" s="15" t="n"/>
      <c r="F151" s="13" t="n"/>
      <c r="G151" s="15" t="n"/>
      <c r="H151" s="13" t="n"/>
      <c r="I151" s="16">
        <f>IF(A151&amp;""="","",COUNTIF('السيارات'!$A$6:$A$405,A151&amp;""))</f>
        <v/>
      </c>
      <c r="J151" s="16">
        <f>IF(A151&amp;""="","",IF(ISNUMBER(H151),H151,'الإعدادات'!$B$4))</f>
        <v/>
      </c>
      <c r="K151" s="6">
        <f>IF(OR(A151&amp;""="",C151="شاغرة"),"",IF(E151&amp;""="","بلا جوال",""))</f>
        <v/>
      </c>
      <c r="L151" s="6">
        <f>IF(A151&amp;""="","",IF(I151&gt;J151,"سيارات تزيد عن المسموح",""))</f>
        <v/>
      </c>
      <c r="M151" s="16">
        <f>IF(OR(A151&amp;""="",C151="شاغرة"),"",COUNTIFS($A$6:A151,"?*",$C$6:C151,"&lt;&gt;شاغرة"))</f>
        <v/>
      </c>
    </row>
    <row r="152">
      <c r="A152" s="5" t="n"/>
      <c r="B152" s="5" t="n"/>
      <c r="C152" s="5" t="n"/>
      <c r="D152" s="5" t="n"/>
      <c r="E152" s="15" t="n"/>
      <c r="F152" s="13" t="n"/>
      <c r="G152" s="15" t="n"/>
      <c r="H152" s="13" t="n"/>
      <c r="I152" s="16">
        <f>IF(A152&amp;""="","",COUNTIF('السيارات'!$A$6:$A$405,A152&amp;""))</f>
        <v/>
      </c>
      <c r="J152" s="16">
        <f>IF(A152&amp;""="","",IF(ISNUMBER(H152),H152,'الإعدادات'!$B$4))</f>
        <v/>
      </c>
      <c r="K152" s="6">
        <f>IF(OR(A152&amp;""="",C152="شاغرة"),"",IF(E152&amp;""="","بلا جوال",""))</f>
        <v/>
      </c>
      <c r="L152" s="6">
        <f>IF(A152&amp;""="","",IF(I152&gt;J152,"سيارات تزيد عن المسموح",""))</f>
        <v/>
      </c>
      <c r="M152" s="16">
        <f>IF(OR(A152&amp;""="",C152="شاغرة"),"",COUNTIFS($A$6:A152,"?*",$C$6:C152,"&lt;&gt;شاغرة"))</f>
        <v/>
      </c>
    </row>
    <row r="153">
      <c r="A153" s="5" t="n"/>
      <c r="B153" s="5" t="n"/>
      <c r="C153" s="5" t="n"/>
      <c r="D153" s="5" t="n"/>
      <c r="E153" s="15" t="n"/>
      <c r="F153" s="13" t="n"/>
      <c r="G153" s="15" t="n"/>
      <c r="H153" s="13" t="n"/>
      <c r="I153" s="16">
        <f>IF(A153&amp;""="","",COUNTIF('السيارات'!$A$6:$A$405,A153&amp;""))</f>
        <v/>
      </c>
      <c r="J153" s="16">
        <f>IF(A153&amp;""="","",IF(ISNUMBER(H153),H153,'الإعدادات'!$B$4))</f>
        <v/>
      </c>
      <c r="K153" s="6">
        <f>IF(OR(A153&amp;""="",C153="شاغرة"),"",IF(E153&amp;""="","بلا جوال",""))</f>
        <v/>
      </c>
      <c r="L153" s="6">
        <f>IF(A153&amp;""="","",IF(I153&gt;J153,"سيارات تزيد عن المسموح",""))</f>
        <v/>
      </c>
      <c r="M153" s="16">
        <f>IF(OR(A153&amp;""="",C153="شاغرة"),"",COUNTIFS($A$6:A153,"?*",$C$6:C153,"&lt;&gt;شاغرة"))</f>
        <v/>
      </c>
    </row>
    <row r="154">
      <c r="A154" s="5" t="n"/>
      <c r="B154" s="5" t="n"/>
      <c r="C154" s="5" t="n"/>
      <c r="D154" s="5" t="n"/>
      <c r="E154" s="15" t="n"/>
      <c r="F154" s="13" t="n"/>
      <c r="G154" s="15" t="n"/>
      <c r="H154" s="13" t="n"/>
      <c r="I154" s="16">
        <f>IF(A154&amp;""="","",COUNTIF('السيارات'!$A$6:$A$405,A154&amp;""))</f>
        <v/>
      </c>
      <c r="J154" s="16">
        <f>IF(A154&amp;""="","",IF(ISNUMBER(H154),H154,'الإعدادات'!$B$4))</f>
        <v/>
      </c>
      <c r="K154" s="6">
        <f>IF(OR(A154&amp;""="",C154="شاغرة"),"",IF(E154&amp;""="","بلا جوال",""))</f>
        <v/>
      </c>
      <c r="L154" s="6">
        <f>IF(A154&amp;""="","",IF(I154&gt;J154,"سيارات تزيد عن المسموح",""))</f>
        <v/>
      </c>
      <c r="M154" s="16">
        <f>IF(OR(A154&amp;""="",C154="شاغرة"),"",COUNTIFS($A$6:A154,"?*",$C$6:C154,"&lt;&gt;شاغرة"))</f>
        <v/>
      </c>
    </row>
    <row r="155">
      <c r="A155" s="5" t="n"/>
      <c r="B155" s="5" t="n"/>
      <c r="C155" s="5" t="n"/>
      <c r="D155" s="5" t="n"/>
      <c r="E155" s="15" t="n"/>
      <c r="F155" s="13" t="n"/>
      <c r="G155" s="15" t="n"/>
      <c r="H155" s="13" t="n"/>
      <c r="I155" s="16">
        <f>IF(A155&amp;""="","",COUNTIF('السيارات'!$A$6:$A$405,A155&amp;""))</f>
        <v/>
      </c>
      <c r="J155" s="16">
        <f>IF(A155&amp;""="","",IF(ISNUMBER(H155),H155,'الإعدادات'!$B$4))</f>
        <v/>
      </c>
      <c r="K155" s="6">
        <f>IF(OR(A155&amp;""="",C155="شاغرة"),"",IF(E155&amp;""="","بلا جوال",""))</f>
        <v/>
      </c>
      <c r="L155" s="6">
        <f>IF(A155&amp;""="","",IF(I155&gt;J155,"سيارات تزيد عن المسموح",""))</f>
        <v/>
      </c>
      <c r="M155" s="16">
        <f>IF(OR(A155&amp;""="",C155="شاغرة"),"",COUNTIFS($A$6:A155,"?*",$C$6:C155,"&lt;&gt;شاغرة"))</f>
        <v/>
      </c>
    </row>
    <row r="156">
      <c r="A156" s="5" t="n"/>
      <c r="B156" s="5" t="n"/>
      <c r="C156" s="5" t="n"/>
      <c r="D156" s="5" t="n"/>
      <c r="E156" s="15" t="n"/>
      <c r="F156" s="13" t="n"/>
      <c r="G156" s="15" t="n"/>
      <c r="H156" s="13" t="n"/>
      <c r="I156" s="16">
        <f>IF(A156&amp;""="","",COUNTIF('السيارات'!$A$6:$A$405,A156&amp;""))</f>
        <v/>
      </c>
      <c r="J156" s="16">
        <f>IF(A156&amp;""="","",IF(ISNUMBER(H156),H156,'الإعدادات'!$B$4))</f>
        <v/>
      </c>
      <c r="K156" s="6">
        <f>IF(OR(A156&amp;""="",C156="شاغرة"),"",IF(E156&amp;""="","بلا جوال",""))</f>
        <v/>
      </c>
      <c r="L156" s="6">
        <f>IF(A156&amp;""="","",IF(I156&gt;J156,"سيارات تزيد عن المسموح",""))</f>
        <v/>
      </c>
      <c r="M156" s="16">
        <f>IF(OR(A156&amp;""="",C156="شاغرة"),"",COUNTIFS($A$6:A156,"?*",$C$6:C156,"&lt;&gt;شاغرة"))</f>
        <v/>
      </c>
    </row>
    <row r="157">
      <c r="A157" s="5" t="n"/>
      <c r="B157" s="5" t="n"/>
      <c r="C157" s="5" t="n"/>
      <c r="D157" s="5" t="n"/>
      <c r="E157" s="15" t="n"/>
      <c r="F157" s="13" t="n"/>
      <c r="G157" s="15" t="n"/>
      <c r="H157" s="13" t="n"/>
      <c r="I157" s="16">
        <f>IF(A157&amp;""="","",COUNTIF('السيارات'!$A$6:$A$405,A157&amp;""))</f>
        <v/>
      </c>
      <c r="J157" s="16">
        <f>IF(A157&amp;""="","",IF(ISNUMBER(H157),H157,'الإعدادات'!$B$4))</f>
        <v/>
      </c>
      <c r="K157" s="6">
        <f>IF(OR(A157&amp;""="",C157="شاغرة"),"",IF(E157&amp;""="","بلا جوال",""))</f>
        <v/>
      </c>
      <c r="L157" s="6">
        <f>IF(A157&amp;""="","",IF(I157&gt;J157,"سيارات تزيد عن المسموح",""))</f>
        <v/>
      </c>
      <c r="M157" s="16">
        <f>IF(OR(A157&amp;""="",C157="شاغرة"),"",COUNTIFS($A$6:A157,"?*",$C$6:C157,"&lt;&gt;شاغرة"))</f>
        <v/>
      </c>
    </row>
    <row r="158">
      <c r="A158" s="5" t="n"/>
      <c r="B158" s="5" t="n"/>
      <c r="C158" s="5" t="n"/>
      <c r="D158" s="5" t="n"/>
      <c r="E158" s="15" t="n"/>
      <c r="F158" s="13" t="n"/>
      <c r="G158" s="15" t="n"/>
      <c r="H158" s="13" t="n"/>
      <c r="I158" s="16">
        <f>IF(A158&amp;""="","",COUNTIF('السيارات'!$A$6:$A$405,A158&amp;""))</f>
        <v/>
      </c>
      <c r="J158" s="16">
        <f>IF(A158&amp;""="","",IF(ISNUMBER(H158),H158,'الإعدادات'!$B$4))</f>
        <v/>
      </c>
      <c r="K158" s="6">
        <f>IF(OR(A158&amp;""="",C158="شاغرة"),"",IF(E158&amp;""="","بلا جوال",""))</f>
        <v/>
      </c>
      <c r="L158" s="6">
        <f>IF(A158&amp;""="","",IF(I158&gt;J158,"سيارات تزيد عن المسموح",""))</f>
        <v/>
      </c>
      <c r="M158" s="16">
        <f>IF(OR(A158&amp;""="",C158="شاغرة"),"",COUNTIFS($A$6:A158,"?*",$C$6:C158,"&lt;&gt;شاغرة"))</f>
        <v/>
      </c>
    </row>
    <row r="159">
      <c r="A159" s="5" t="n"/>
      <c r="B159" s="5" t="n"/>
      <c r="C159" s="5" t="n"/>
      <c r="D159" s="5" t="n"/>
      <c r="E159" s="15" t="n"/>
      <c r="F159" s="13" t="n"/>
      <c r="G159" s="15" t="n"/>
      <c r="H159" s="13" t="n"/>
      <c r="I159" s="16">
        <f>IF(A159&amp;""="","",COUNTIF('السيارات'!$A$6:$A$405,A159&amp;""))</f>
        <v/>
      </c>
      <c r="J159" s="16">
        <f>IF(A159&amp;""="","",IF(ISNUMBER(H159),H159,'الإعدادات'!$B$4))</f>
        <v/>
      </c>
      <c r="K159" s="6">
        <f>IF(OR(A159&amp;""="",C159="شاغرة"),"",IF(E159&amp;""="","بلا جوال",""))</f>
        <v/>
      </c>
      <c r="L159" s="6">
        <f>IF(A159&amp;""="","",IF(I159&gt;J159,"سيارات تزيد عن المسموح",""))</f>
        <v/>
      </c>
      <c r="M159" s="16">
        <f>IF(OR(A159&amp;""="",C159="شاغرة"),"",COUNTIFS($A$6:A159,"?*",$C$6:C159,"&lt;&gt;شاغرة"))</f>
        <v/>
      </c>
    </row>
    <row r="160">
      <c r="A160" s="5" t="n"/>
      <c r="B160" s="5" t="n"/>
      <c r="C160" s="5" t="n"/>
      <c r="D160" s="5" t="n"/>
      <c r="E160" s="15" t="n"/>
      <c r="F160" s="13" t="n"/>
      <c r="G160" s="15" t="n"/>
      <c r="H160" s="13" t="n"/>
      <c r="I160" s="16">
        <f>IF(A160&amp;""="","",COUNTIF('السيارات'!$A$6:$A$405,A160&amp;""))</f>
        <v/>
      </c>
      <c r="J160" s="16">
        <f>IF(A160&amp;""="","",IF(ISNUMBER(H160),H160,'الإعدادات'!$B$4))</f>
        <v/>
      </c>
      <c r="K160" s="6">
        <f>IF(OR(A160&amp;""="",C160="شاغرة"),"",IF(E160&amp;""="","بلا جوال",""))</f>
        <v/>
      </c>
      <c r="L160" s="6">
        <f>IF(A160&amp;""="","",IF(I160&gt;J160,"سيارات تزيد عن المسموح",""))</f>
        <v/>
      </c>
      <c r="M160" s="16">
        <f>IF(OR(A160&amp;""="",C160="شاغرة"),"",COUNTIFS($A$6:A160,"?*",$C$6:C160,"&lt;&gt;شاغرة"))</f>
        <v/>
      </c>
    </row>
    <row r="161">
      <c r="A161" s="5" t="n"/>
      <c r="B161" s="5" t="n"/>
      <c r="C161" s="5" t="n"/>
      <c r="D161" s="5" t="n"/>
      <c r="E161" s="15" t="n"/>
      <c r="F161" s="13" t="n"/>
      <c r="G161" s="15" t="n"/>
      <c r="H161" s="13" t="n"/>
      <c r="I161" s="16">
        <f>IF(A161&amp;""="","",COUNTIF('السيارات'!$A$6:$A$405,A161&amp;""))</f>
        <v/>
      </c>
      <c r="J161" s="16">
        <f>IF(A161&amp;""="","",IF(ISNUMBER(H161),H161,'الإعدادات'!$B$4))</f>
        <v/>
      </c>
      <c r="K161" s="6">
        <f>IF(OR(A161&amp;""="",C161="شاغرة"),"",IF(E161&amp;""="","بلا جوال",""))</f>
        <v/>
      </c>
      <c r="L161" s="6">
        <f>IF(A161&amp;""="","",IF(I161&gt;J161,"سيارات تزيد عن المسموح",""))</f>
        <v/>
      </c>
      <c r="M161" s="16">
        <f>IF(OR(A161&amp;""="",C161="شاغرة"),"",COUNTIFS($A$6:A161,"?*",$C$6:C161,"&lt;&gt;شاغرة"))</f>
        <v/>
      </c>
    </row>
    <row r="162">
      <c r="A162" s="5" t="n"/>
      <c r="B162" s="5" t="n"/>
      <c r="C162" s="5" t="n"/>
      <c r="D162" s="5" t="n"/>
      <c r="E162" s="15" t="n"/>
      <c r="F162" s="13" t="n"/>
      <c r="G162" s="15" t="n"/>
      <c r="H162" s="13" t="n"/>
      <c r="I162" s="16">
        <f>IF(A162&amp;""="","",COUNTIF('السيارات'!$A$6:$A$405,A162&amp;""))</f>
        <v/>
      </c>
      <c r="J162" s="16">
        <f>IF(A162&amp;""="","",IF(ISNUMBER(H162),H162,'الإعدادات'!$B$4))</f>
        <v/>
      </c>
      <c r="K162" s="6">
        <f>IF(OR(A162&amp;""="",C162="شاغرة"),"",IF(E162&amp;""="","بلا جوال",""))</f>
        <v/>
      </c>
      <c r="L162" s="6">
        <f>IF(A162&amp;""="","",IF(I162&gt;J162,"سيارات تزيد عن المسموح",""))</f>
        <v/>
      </c>
      <c r="M162" s="16">
        <f>IF(OR(A162&amp;""="",C162="شاغرة"),"",COUNTIFS($A$6:A162,"?*",$C$6:C162,"&lt;&gt;شاغرة"))</f>
        <v/>
      </c>
    </row>
    <row r="163">
      <c r="A163" s="5" t="n"/>
      <c r="B163" s="5" t="n"/>
      <c r="C163" s="5" t="n"/>
      <c r="D163" s="5" t="n"/>
      <c r="E163" s="15" t="n"/>
      <c r="F163" s="13" t="n"/>
      <c r="G163" s="15" t="n"/>
      <c r="H163" s="13" t="n"/>
      <c r="I163" s="16">
        <f>IF(A163&amp;""="","",COUNTIF('السيارات'!$A$6:$A$405,A163&amp;""))</f>
        <v/>
      </c>
      <c r="J163" s="16">
        <f>IF(A163&amp;""="","",IF(ISNUMBER(H163),H163,'الإعدادات'!$B$4))</f>
        <v/>
      </c>
      <c r="K163" s="6">
        <f>IF(OR(A163&amp;""="",C163="شاغرة"),"",IF(E163&amp;""="","بلا جوال",""))</f>
        <v/>
      </c>
      <c r="L163" s="6">
        <f>IF(A163&amp;""="","",IF(I163&gt;J163,"سيارات تزيد عن المسموح",""))</f>
        <v/>
      </c>
      <c r="M163" s="16">
        <f>IF(OR(A163&amp;""="",C163="شاغرة"),"",COUNTIFS($A$6:A163,"?*",$C$6:C163,"&lt;&gt;شاغرة"))</f>
        <v/>
      </c>
    </row>
    <row r="164">
      <c r="A164" s="5" t="n"/>
      <c r="B164" s="5" t="n"/>
      <c r="C164" s="5" t="n"/>
      <c r="D164" s="5" t="n"/>
      <c r="E164" s="15" t="n"/>
      <c r="F164" s="13" t="n"/>
      <c r="G164" s="15" t="n"/>
      <c r="H164" s="13" t="n"/>
      <c r="I164" s="16">
        <f>IF(A164&amp;""="","",COUNTIF('السيارات'!$A$6:$A$405,A164&amp;""))</f>
        <v/>
      </c>
      <c r="J164" s="16">
        <f>IF(A164&amp;""="","",IF(ISNUMBER(H164),H164,'الإعدادات'!$B$4))</f>
        <v/>
      </c>
      <c r="K164" s="6">
        <f>IF(OR(A164&amp;""="",C164="شاغرة"),"",IF(E164&amp;""="","بلا جوال",""))</f>
        <v/>
      </c>
      <c r="L164" s="6">
        <f>IF(A164&amp;""="","",IF(I164&gt;J164,"سيارات تزيد عن المسموح",""))</f>
        <v/>
      </c>
      <c r="M164" s="16">
        <f>IF(OR(A164&amp;""="",C164="شاغرة"),"",COUNTIFS($A$6:A164,"?*",$C$6:C164,"&lt;&gt;شاغرة"))</f>
        <v/>
      </c>
    </row>
    <row r="165">
      <c r="A165" s="5" t="n"/>
      <c r="B165" s="5" t="n"/>
      <c r="C165" s="5" t="n"/>
      <c r="D165" s="5" t="n"/>
      <c r="E165" s="15" t="n"/>
      <c r="F165" s="13" t="n"/>
      <c r="G165" s="15" t="n"/>
      <c r="H165" s="13" t="n"/>
      <c r="I165" s="16">
        <f>IF(A165&amp;""="","",COUNTIF('السيارات'!$A$6:$A$405,A165&amp;""))</f>
        <v/>
      </c>
      <c r="J165" s="16">
        <f>IF(A165&amp;""="","",IF(ISNUMBER(H165),H165,'الإعدادات'!$B$4))</f>
        <v/>
      </c>
      <c r="K165" s="6">
        <f>IF(OR(A165&amp;""="",C165="شاغرة"),"",IF(E165&amp;""="","بلا جوال",""))</f>
        <v/>
      </c>
      <c r="L165" s="6">
        <f>IF(A165&amp;""="","",IF(I165&gt;J165,"سيارات تزيد عن المسموح",""))</f>
        <v/>
      </c>
      <c r="M165" s="16">
        <f>IF(OR(A165&amp;""="",C165="شاغرة"),"",COUNTIFS($A$6:A165,"?*",$C$6:C165,"&lt;&gt;شاغرة"))</f>
        <v/>
      </c>
    </row>
    <row r="166">
      <c r="A166" s="5" t="n"/>
      <c r="B166" s="5" t="n"/>
      <c r="C166" s="5" t="n"/>
      <c r="D166" s="5" t="n"/>
      <c r="E166" s="15" t="n"/>
      <c r="F166" s="13" t="n"/>
      <c r="G166" s="15" t="n"/>
      <c r="H166" s="13" t="n"/>
      <c r="I166" s="16">
        <f>IF(A166&amp;""="","",COUNTIF('السيارات'!$A$6:$A$405,A166&amp;""))</f>
        <v/>
      </c>
      <c r="J166" s="16">
        <f>IF(A166&amp;""="","",IF(ISNUMBER(H166),H166,'الإعدادات'!$B$4))</f>
        <v/>
      </c>
      <c r="K166" s="6">
        <f>IF(OR(A166&amp;""="",C166="شاغرة"),"",IF(E166&amp;""="","بلا جوال",""))</f>
        <v/>
      </c>
      <c r="L166" s="6">
        <f>IF(A166&amp;""="","",IF(I166&gt;J166,"سيارات تزيد عن المسموح",""))</f>
        <v/>
      </c>
      <c r="M166" s="16">
        <f>IF(OR(A166&amp;""="",C166="شاغرة"),"",COUNTIFS($A$6:A166,"?*",$C$6:C166,"&lt;&gt;شاغرة"))</f>
        <v/>
      </c>
    </row>
    <row r="167">
      <c r="A167" s="5" t="n"/>
      <c r="B167" s="5" t="n"/>
      <c r="C167" s="5" t="n"/>
      <c r="D167" s="5" t="n"/>
      <c r="E167" s="15" t="n"/>
      <c r="F167" s="13" t="n"/>
      <c r="G167" s="15" t="n"/>
      <c r="H167" s="13" t="n"/>
      <c r="I167" s="16">
        <f>IF(A167&amp;""="","",COUNTIF('السيارات'!$A$6:$A$405,A167&amp;""))</f>
        <v/>
      </c>
      <c r="J167" s="16">
        <f>IF(A167&amp;""="","",IF(ISNUMBER(H167),H167,'الإعدادات'!$B$4))</f>
        <v/>
      </c>
      <c r="K167" s="6">
        <f>IF(OR(A167&amp;""="",C167="شاغرة"),"",IF(E167&amp;""="","بلا جوال",""))</f>
        <v/>
      </c>
      <c r="L167" s="6">
        <f>IF(A167&amp;""="","",IF(I167&gt;J167,"سيارات تزيد عن المسموح",""))</f>
        <v/>
      </c>
      <c r="M167" s="16">
        <f>IF(OR(A167&amp;""="",C167="شاغرة"),"",COUNTIFS($A$6:A167,"?*",$C$6:C167,"&lt;&gt;شاغرة"))</f>
        <v/>
      </c>
    </row>
    <row r="168">
      <c r="A168" s="5" t="n"/>
      <c r="B168" s="5" t="n"/>
      <c r="C168" s="5" t="n"/>
      <c r="D168" s="5" t="n"/>
      <c r="E168" s="15" t="n"/>
      <c r="F168" s="13" t="n"/>
      <c r="G168" s="15" t="n"/>
      <c r="H168" s="13" t="n"/>
      <c r="I168" s="16">
        <f>IF(A168&amp;""="","",COUNTIF('السيارات'!$A$6:$A$405,A168&amp;""))</f>
        <v/>
      </c>
      <c r="J168" s="16">
        <f>IF(A168&amp;""="","",IF(ISNUMBER(H168),H168,'الإعدادات'!$B$4))</f>
        <v/>
      </c>
      <c r="K168" s="6">
        <f>IF(OR(A168&amp;""="",C168="شاغرة"),"",IF(E168&amp;""="","بلا جوال",""))</f>
        <v/>
      </c>
      <c r="L168" s="6">
        <f>IF(A168&amp;""="","",IF(I168&gt;J168,"سيارات تزيد عن المسموح",""))</f>
        <v/>
      </c>
      <c r="M168" s="16">
        <f>IF(OR(A168&amp;""="",C168="شاغرة"),"",COUNTIFS($A$6:A168,"?*",$C$6:C168,"&lt;&gt;شاغرة"))</f>
        <v/>
      </c>
    </row>
    <row r="169">
      <c r="A169" s="5" t="n"/>
      <c r="B169" s="5" t="n"/>
      <c r="C169" s="5" t="n"/>
      <c r="D169" s="5" t="n"/>
      <c r="E169" s="15" t="n"/>
      <c r="F169" s="13" t="n"/>
      <c r="G169" s="15" t="n"/>
      <c r="H169" s="13" t="n"/>
      <c r="I169" s="16">
        <f>IF(A169&amp;""="","",COUNTIF('السيارات'!$A$6:$A$405,A169&amp;""))</f>
        <v/>
      </c>
      <c r="J169" s="16">
        <f>IF(A169&amp;""="","",IF(ISNUMBER(H169),H169,'الإعدادات'!$B$4))</f>
        <v/>
      </c>
      <c r="K169" s="6">
        <f>IF(OR(A169&amp;""="",C169="شاغرة"),"",IF(E169&amp;""="","بلا جوال",""))</f>
        <v/>
      </c>
      <c r="L169" s="6">
        <f>IF(A169&amp;""="","",IF(I169&gt;J169,"سيارات تزيد عن المسموح",""))</f>
        <v/>
      </c>
      <c r="M169" s="16">
        <f>IF(OR(A169&amp;""="",C169="شاغرة"),"",COUNTIFS($A$6:A169,"?*",$C$6:C169,"&lt;&gt;شاغرة"))</f>
        <v/>
      </c>
    </row>
    <row r="170">
      <c r="A170" s="5" t="n"/>
      <c r="B170" s="5" t="n"/>
      <c r="C170" s="5" t="n"/>
      <c r="D170" s="5" t="n"/>
      <c r="E170" s="15" t="n"/>
      <c r="F170" s="13" t="n"/>
      <c r="G170" s="15" t="n"/>
      <c r="H170" s="13" t="n"/>
      <c r="I170" s="16">
        <f>IF(A170&amp;""="","",COUNTIF('السيارات'!$A$6:$A$405,A170&amp;""))</f>
        <v/>
      </c>
      <c r="J170" s="16">
        <f>IF(A170&amp;""="","",IF(ISNUMBER(H170),H170,'الإعدادات'!$B$4))</f>
        <v/>
      </c>
      <c r="K170" s="6">
        <f>IF(OR(A170&amp;""="",C170="شاغرة"),"",IF(E170&amp;""="","بلا جوال",""))</f>
        <v/>
      </c>
      <c r="L170" s="6">
        <f>IF(A170&amp;""="","",IF(I170&gt;J170,"سيارات تزيد عن المسموح",""))</f>
        <v/>
      </c>
      <c r="M170" s="16">
        <f>IF(OR(A170&amp;""="",C170="شاغرة"),"",COUNTIFS($A$6:A170,"?*",$C$6:C170,"&lt;&gt;شاغرة"))</f>
        <v/>
      </c>
    </row>
    <row r="171">
      <c r="A171" s="5" t="n"/>
      <c r="B171" s="5" t="n"/>
      <c r="C171" s="5" t="n"/>
      <c r="D171" s="5" t="n"/>
      <c r="E171" s="15" t="n"/>
      <c r="F171" s="13" t="n"/>
      <c r="G171" s="15" t="n"/>
      <c r="H171" s="13" t="n"/>
      <c r="I171" s="16">
        <f>IF(A171&amp;""="","",COUNTIF('السيارات'!$A$6:$A$405,A171&amp;""))</f>
        <v/>
      </c>
      <c r="J171" s="16">
        <f>IF(A171&amp;""="","",IF(ISNUMBER(H171),H171,'الإعدادات'!$B$4))</f>
        <v/>
      </c>
      <c r="K171" s="6">
        <f>IF(OR(A171&amp;""="",C171="شاغرة"),"",IF(E171&amp;""="","بلا جوال",""))</f>
        <v/>
      </c>
      <c r="L171" s="6">
        <f>IF(A171&amp;""="","",IF(I171&gt;J171,"سيارات تزيد عن المسموح",""))</f>
        <v/>
      </c>
      <c r="M171" s="16">
        <f>IF(OR(A171&amp;""="",C171="شاغرة"),"",COUNTIFS($A$6:A171,"?*",$C$6:C171,"&lt;&gt;شاغرة"))</f>
        <v/>
      </c>
    </row>
    <row r="172">
      <c r="A172" s="5" t="n"/>
      <c r="B172" s="5" t="n"/>
      <c r="C172" s="5" t="n"/>
      <c r="D172" s="5" t="n"/>
      <c r="E172" s="15" t="n"/>
      <c r="F172" s="13" t="n"/>
      <c r="G172" s="15" t="n"/>
      <c r="H172" s="13" t="n"/>
      <c r="I172" s="16">
        <f>IF(A172&amp;""="","",COUNTIF('السيارات'!$A$6:$A$405,A172&amp;""))</f>
        <v/>
      </c>
      <c r="J172" s="16">
        <f>IF(A172&amp;""="","",IF(ISNUMBER(H172),H172,'الإعدادات'!$B$4))</f>
        <v/>
      </c>
      <c r="K172" s="6">
        <f>IF(OR(A172&amp;""="",C172="شاغرة"),"",IF(E172&amp;""="","بلا جوال",""))</f>
        <v/>
      </c>
      <c r="L172" s="6">
        <f>IF(A172&amp;""="","",IF(I172&gt;J172,"سيارات تزيد عن المسموح",""))</f>
        <v/>
      </c>
      <c r="M172" s="16">
        <f>IF(OR(A172&amp;""="",C172="شاغرة"),"",COUNTIFS($A$6:A172,"?*",$C$6:C172,"&lt;&gt;شاغرة"))</f>
        <v/>
      </c>
    </row>
    <row r="173">
      <c r="A173" s="5" t="n"/>
      <c r="B173" s="5" t="n"/>
      <c r="C173" s="5" t="n"/>
      <c r="D173" s="5" t="n"/>
      <c r="E173" s="15" t="n"/>
      <c r="F173" s="13" t="n"/>
      <c r="G173" s="15" t="n"/>
      <c r="H173" s="13" t="n"/>
      <c r="I173" s="16">
        <f>IF(A173&amp;""="","",COUNTIF('السيارات'!$A$6:$A$405,A173&amp;""))</f>
        <v/>
      </c>
      <c r="J173" s="16">
        <f>IF(A173&amp;""="","",IF(ISNUMBER(H173),H173,'الإعدادات'!$B$4))</f>
        <v/>
      </c>
      <c r="K173" s="6">
        <f>IF(OR(A173&amp;""="",C173="شاغرة"),"",IF(E173&amp;""="","بلا جوال",""))</f>
        <v/>
      </c>
      <c r="L173" s="6">
        <f>IF(A173&amp;""="","",IF(I173&gt;J173,"سيارات تزيد عن المسموح",""))</f>
        <v/>
      </c>
      <c r="M173" s="16">
        <f>IF(OR(A173&amp;""="",C173="شاغرة"),"",COUNTIFS($A$6:A173,"?*",$C$6:C173,"&lt;&gt;شاغرة"))</f>
        <v/>
      </c>
    </row>
    <row r="174">
      <c r="A174" s="5" t="n"/>
      <c r="B174" s="5" t="n"/>
      <c r="C174" s="5" t="n"/>
      <c r="D174" s="5" t="n"/>
      <c r="E174" s="15" t="n"/>
      <c r="F174" s="13" t="n"/>
      <c r="G174" s="15" t="n"/>
      <c r="H174" s="13" t="n"/>
      <c r="I174" s="16">
        <f>IF(A174&amp;""="","",COUNTIF('السيارات'!$A$6:$A$405,A174&amp;""))</f>
        <v/>
      </c>
      <c r="J174" s="16">
        <f>IF(A174&amp;""="","",IF(ISNUMBER(H174),H174,'الإعدادات'!$B$4))</f>
        <v/>
      </c>
      <c r="K174" s="6">
        <f>IF(OR(A174&amp;""="",C174="شاغرة"),"",IF(E174&amp;""="","بلا جوال",""))</f>
        <v/>
      </c>
      <c r="L174" s="6">
        <f>IF(A174&amp;""="","",IF(I174&gt;J174,"سيارات تزيد عن المسموح",""))</f>
        <v/>
      </c>
      <c r="M174" s="16">
        <f>IF(OR(A174&amp;""="",C174="شاغرة"),"",COUNTIFS($A$6:A174,"?*",$C$6:C174,"&lt;&gt;شاغرة"))</f>
        <v/>
      </c>
    </row>
    <row r="175">
      <c r="A175" s="5" t="n"/>
      <c r="B175" s="5" t="n"/>
      <c r="C175" s="5" t="n"/>
      <c r="D175" s="5" t="n"/>
      <c r="E175" s="15" t="n"/>
      <c r="F175" s="13" t="n"/>
      <c r="G175" s="15" t="n"/>
      <c r="H175" s="13" t="n"/>
      <c r="I175" s="16">
        <f>IF(A175&amp;""="","",COUNTIF('السيارات'!$A$6:$A$405,A175&amp;""))</f>
        <v/>
      </c>
      <c r="J175" s="16">
        <f>IF(A175&amp;""="","",IF(ISNUMBER(H175),H175,'الإعدادات'!$B$4))</f>
        <v/>
      </c>
      <c r="K175" s="6">
        <f>IF(OR(A175&amp;""="",C175="شاغرة"),"",IF(E175&amp;""="","بلا جوال",""))</f>
        <v/>
      </c>
      <c r="L175" s="6">
        <f>IF(A175&amp;""="","",IF(I175&gt;J175,"سيارات تزيد عن المسموح",""))</f>
        <v/>
      </c>
      <c r="M175" s="16">
        <f>IF(OR(A175&amp;""="",C175="شاغرة"),"",COUNTIFS($A$6:A175,"?*",$C$6:C175,"&lt;&gt;شاغرة"))</f>
        <v/>
      </c>
    </row>
    <row r="176">
      <c r="A176" s="5" t="n"/>
      <c r="B176" s="5" t="n"/>
      <c r="C176" s="5" t="n"/>
      <c r="D176" s="5" t="n"/>
      <c r="E176" s="15" t="n"/>
      <c r="F176" s="13" t="n"/>
      <c r="G176" s="15" t="n"/>
      <c r="H176" s="13" t="n"/>
      <c r="I176" s="16">
        <f>IF(A176&amp;""="","",COUNTIF('السيارات'!$A$6:$A$405,A176&amp;""))</f>
        <v/>
      </c>
      <c r="J176" s="16">
        <f>IF(A176&amp;""="","",IF(ISNUMBER(H176),H176,'الإعدادات'!$B$4))</f>
        <v/>
      </c>
      <c r="K176" s="6">
        <f>IF(OR(A176&amp;""="",C176="شاغرة"),"",IF(E176&amp;""="","بلا جوال",""))</f>
        <v/>
      </c>
      <c r="L176" s="6">
        <f>IF(A176&amp;""="","",IF(I176&gt;J176,"سيارات تزيد عن المسموح",""))</f>
        <v/>
      </c>
      <c r="M176" s="16">
        <f>IF(OR(A176&amp;""="",C176="شاغرة"),"",COUNTIFS($A$6:A176,"?*",$C$6:C176,"&lt;&gt;شاغرة"))</f>
        <v/>
      </c>
    </row>
    <row r="177">
      <c r="A177" s="5" t="n"/>
      <c r="B177" s="5" t="n"/>
      <c r="C177" s="5" t="n"/>
      <c r="D177" s="5" t="n"/>
      <c r="E177" s="15" t="n"/>
      <c r="F177" s="13" t="n"/>
      <c r="G177" s="15" t="n"/>
      <c r="H177" s="13" t="n"/>
      <c r="I177" s="16">
        <f>IF(A177&amp;""="","",COUNTIF('السيارات'!$A$6:$A$405,A177&amp;""))</f>
        <v/>
      </c>
      <c r="J177" s="16">
        <f>IF(A177&amp;""="","",IF(ISNUMBER(H177),H177,'الإعدادات'!$B$4))</f>
        <v/>
      </c>
      <c r="K177" s="6">
        <f>IF(OR(A177&amp;""="",C177="شاغرة"),"",IF(E177&amp;""="","بلا جوال",""))</f>
        <v/>
      </c>
      <c r="L177" s="6">
        <f>IF(A177&amp;""="","",IF(I177&gt;J177,"سيارات تزيد عن المسموح",""))</f>
        <v/>
      </c>
      <c r="M177" s="16">
        <f>IF(OR(A177&amp;""="",C177="شاغرة"),"",COUNTIFS($A$6:A177,"?*",$C$6:C177,"&lt;&gt;شاغرة"))</f>
        <v/>
      </c>
    </row>
    <row r="178">
      <c r="A178" s="5" t="n"/>
      <c r="B178" s="5" t="n"/>
      <c r="C178" s="5" t="n"/>
      <c r="D178" s="5" t="n"/>
      <c r="E178" s="15" t="n"/>
      <c r="F178" s="13" t="n"/>
      <c r="G178" s="15" t="n"/>
      <c r="H178" s="13" t="n"/>
      <c r="I178" s="16">
        <f>IF(A178&amp;""="","",COUNTIF('السيارات'!$A$6:$A$405,A178&amp;""))</f>
        <v/>
      </c>
      <c r="J178" s="16">
        <f>IF(A178&amp;""="","",IF(ISNUMBER(H178),H178,'الإعدادات'!$B$4))</f>
        <v/>
      </c>
      <c r="K178" s="6">
        <f>IF(OR(A178&amp;""="",C178="شاغرة"),"",IF(E178&amp;""="","بلا جوال",""))</f>
        <v/>
      </c>
      <c r="L178" s="6">
        <f>IF(A178&amp;""="","",IF(I178&gt;J178,"سيارات تزيد عن المسموح",""))</f>
        <v/>
      </c>
      <c r="M178" s="16">
        <f>IF(OR(A178&amp;""="",C178="شاغرة"),"",COUNTIFS($A$6:A178,"?*",$C$6:C178,"&lt;&gt;شاغرة"))</f>
        <v/>
      </c>
    </row>
    <row r="179">
      <c r="A179" s="5" t="n"/>
      <c r="B179" s="5" t="n"/>
      <c r="C179" s="5" t="n"/>
      <c r="D179" s="5" t="n"/>
      <c r="E179" s="15" t="n"/>
      <c r="F179" s="13" t="n"/>
      <c r="G179" s="15" t="n"/>
      <c r="H179" s="13" t="n"/>
      <c r="I179" s="16">
        <f>IF(A179&amp;""="","",COUNTIF('السيارات'!$A$6:$A$405,A179&amp;""))</f>
        <v/>
      </c>
      <c r="J179" s="16">
        <f>IF(A179&amp;""="","",IF(ISNUMBER(H179),H179,'الإعدادات'!$B$4))</f>
        <v/>
      </c>
      <c r="K179" s="6">
        <f>IF(OR(A179&amp;""="",C179="شاغرة"),"",IF(E179&amp;""="","بلا جوال",""))</f>
        <v/>
      </c>
      <c r="L179" s="6">
        <f>IF(A179&amp;""="","",IF(I179&gt;J179,"سيارات تزيد عن المسموح",""))</f>
        <v/>
      </c>
      <c r="M179" s="16">
        <f>IF(OR(A179&amp;""="",C179="شاغرة"),"",COUNTIFS($A$6:A179,"?*",$C$6:C179,"&lt;&gt;شاغرة"))</f>
        <v/>
      </c>
    </row>
    <row r="180">
      <c r="A180" s="5" t="n"/>
      <c r="B180" s="5" t="n"/>
      <c r="C180" s="5" t="n"/>
      <c r="D180" s="5" t="n"/>
      <c r="E180" s="15" t="n"/>
      <c r="F180" s="13" t="n"/>
      <c r="G180" s="15" t="n"/>
      <c r="H180" s="13" t="n"/>
      <c r="I180" s="16">
        <f>IF(A180&amp;""="","",COUNTIF('السيارات'!$A$6:$A$405,A180&amp;""))</f>
        <v/>
      </c>
      <c r="J180" s="16">
        <f>IF(A180&amp;""="","",IF(ISNUMBER(H180),H180,'الإعدادات'!$B$4))</f>
        <v/>
      </c>
      <c r="K180" s="6">
        <f>IF(OR(A180&amp;""="",C180="شاغرة"),"",IF(E180&amp;""="","بلا جوال",""))</f>
        <v/>
      </c>
      <c r="L180" s="6">
        <f>IF(A180&amp;""="","",IF(I180&gt;J180,"سيارات تزيد عن المسموح",""))</f>
        <v/>
      </c>
      <c r="M180" s="16">
        <f>IF(OR(A180&amp;""="",C180="شاغرة"),"",COUNTIFS($A$6:A180,"?*",$C$6:C180,"&lt;&gt;شاغرة"))</f>
        <v/>
      </c>
    </row>
    <row r="181">
      <c r="A181" s="5" t="n"/>
      <c r="B181" s="5" t="n"/>
      <c r="C181" s="5" t="n"/>
      <c r="D181" s="5" t="n"/>
      <c r="E181" s="15" t="n"/>
      <c r="F181" s="13" t="n"/>
      <c r="G181" s="15" t="n"/>
      <c r="H181" s="13" t="n"/>
      <c r="I181" s="16">
        <f>IF(A181&amp;""="","",COUNTIF('السيارات'!$A$6:$A$405,A181&amp;""))</f>
        <v/>
      </c>
      <c r="J181" s="16">
        <f>IF(A181&amp;""="","",IF(ISNUMBER(H181),H181,'الإعدادات'!$B$4))</f>
        <v/>
      </c>
      <c r="K181" s="6">
        <f>IF(OR(A181&amp;""="",C181="شاغرة"),"",IF(E181&amp;""="","بلا جوال",""))</f>
        <v/>
      </c>
      <c r="L181" s="6">
        <f>IF(A181&amp;""="","",IF(I181&gt;J181,"سيارات تزيد عن المسموح",""))</f>
        <v/>
      </c>
      <c r="M181" s="16">
        <f>IF(OR(A181&amp;""="",C181="شاغرة"),"",COUNTIFS($A$6:A181,"?*",$C$6:C181,"&lt;&gt;شاغرة"))</f>
        <v/>
      </c>
    </row>
    <row r="182">
      <c r="A182" s="5" t="n"/>
      <c r="B182" s="5" t="n"/>
      <c r="C182" s="5" t="n"/>
      <c r="D182" s="5" t="n"/>
      <c r="E182" s="15" t="n"/>
      <c r="F182" s="13" t="n"/>
      <c r="G182" s="15" t="n"/>
      <c r="H182" s="13" t="n"/>
      <c r="I182" s="16">
        <f>IF(A182&amp;""="","",COUNTIF('السيارات'!$A$6:$A$405,A182&amp;""))</f>
        <v/>
      </c>
      <c r="J182" s="16">
        <f>IF(A182&amp;""="","",IF(ISNUMBER(H182),H182,'الإعدادات'!$B$4))</f>
        <v/>
      </c>
      <c r="K182" s="6">
        <f>IF(OR(A182&amp;""="",C182="شاغرة"),"",IF(E182&amp;""="","بلا جوال",""))</f>
        <v/>
      </c>
      <c r="L182" s="6">
        <f>IF(A182&amp;""="","",IF(I182&gt;J182,"سيارات تزيد عن المسموح",""))</f>
        <v/>
      </c>
      <c r="M182" s="16">
        <f>IF(OR(A182&amp;""="",C182="شاغرة"),"",COUNTIFS($A$6:A182,"?*",$C$6:C182,"&lt;&gt;شاغرة"))</f>
        <v/>
      </c>
    </row>
    <row r="183">
      <c r="A183" s="5" t="n"/>
      <c r="B183" s="5" t="n"/>
      <c r="C183" s="5" t="n"/>
      <c r="D183" s="5" t="n"/>
      <c r="E183" s="15" t="n"/>
      <c r="F183" s="13" t="n"/>
      <c r="G183" s="15" t="n"/>
      <c r="H183" s="13" t="n"/>
      <c r="I183" s="16">
        <f>IF(A183&amp;""="","",COUNTIF('السيارات'!$A$6:$A$405,A183&amp;""))</f>
        <v/>
      </c>
      <c r="J183" s="16">
        <f>IF(A183&amp;""="","",IF(ISNUMBER(H183),H183,'الإعدادات'!$B$4))</f>
        <v/>
      </c>
      <c r="K183" s="6">
        <f>IF(OR(A183&amp;""="",C183="شاغرة"),"",IF(E183&amp;""="","بلا جوال",""))</f>
        <v/>
      </c>
      <c r="L183" s="6">
        <f>IF(A183&amp;""="","",IF(I183&gt;J183,"سيارات تزيد عن المسموح",""))</f>
        <v/>
      </c>
      <c r="M183" s="16">
        <f>IF(OR(A183&amp;""="",C183="شاغرة"),"",COUNTIFS($A$6:A183,"?*",$C$6:C183,"&lt;&gt;شاغرة"))</f>
        <v/>
      </c>
    </row>
    <row r="184">
      <c r="A184" s="5" t="n"/>
      <c r="B184" s="5" t="n"/>
      <c r="C184" s="5" t="n"/>
      <c r="D184" s="5" t="n"/>
      <c r="E184" s="15" t="n"/>
      <c r="F184" s="13" t="n"/>
      <c r="G184" s="15" t="n"/>
      <c r="H184" s="13" t="n"/>
      <c r="I184" s="16">
        <f>IF(A184&amp;""="","",COUNTIF('السيارات'!$A$6:$A$405,A184&amp;""))</f>
        <v/>
      </c>
      <c r="J184" s="16">
        <f>IF(A184&amp;""="","",IF(ISNUMBER(H184),H184,'الإعدادات'!$B$4))</f>
        <v/>
      </c>
      <c r="K184" s="6">
        <f>IF(OR(A184&amp;""="",C184="شاغرة"),"",IF(E184&amp;""="","بلا جوال",""))</f>
        <v/>
      </c>
      <c r="L184" s="6">
        <f>IF(A184&amp;""="","",IF(I184&gt;J184,"سيارات تزيد عن المسموح",""))</f>
        <v/>
      </c>
      <c r="M184" s="16">
        <f>IF(OR(A184&amp;""="",C184="شاغرة"),"",COUNTIFS($A$6:A184,"?*",$C$6:C184,"&lt;&gt;شاغرة"))</f>
        <v/>
      </c>
    </row>
    <row r="185">
      <c r="A185" s="5" t="n"/>
      <c r="B185" s="5" t="n"/>
      <c r="C185" s="5" t="n"/>
      <c r="D185" s="5" t="n"/>
      <c r="E185" s="15" t="n"/>
      <c r="F185" s="13" t="n"/>
      <c r="G185" s="15" t="n"/>
      <c r="H185" s="13" t="n"/>
      <c r="I185" s="16">
        <f>IF(A185&amp;""="","",COUNTIF('السيارات'!$A$6:$A$405,A185&amp;""))</f>
        <v/>
      </c>
      <c r="J185" s="16">
        <f>IF(A185&amp;""="","",IF(ISNUMBER(H185),H185,'الإعدادات'!$B$4))</f>
        <v/>
      </c>
      <c r="K185" s="6">
        <f>IF(OR(A185&amp;""="",C185="شاغرة"),"",IF(E185&amp;""="","بلا جوال",""))</f>
        <v/>
      </c>
      <c r="L185" s="6">
        <f>IF(A185&amp;""="","",IF(I185&gt;J185,"سيارات تزيد عن المسموح",""))</f>
        <v/>
      </c>
      <c r="M185" s="16">
        <f>IF(OR(A185&amp;""="",C185="شاغرة"),"",COUNTIFS($A$6:A185,"?*",$C$6:C185,"&lt;&gt;شاغرة"))</f>
        <v/>
      </c>
    </row>
    <row r="186">
      <c r="A186" s="5" t="n"/>
      <c r="B186" s="5" t="n"/>
      <c r="C186" s="5" t="n"/>
      <c r="D186" s="5" t="n"/>
      <c r="E186" s="15" t="n"/>
      <c r="F186" s="13" t="n"/>
      <c r="G186" s="15" t="n"/>
      <c r="H186" s="13" t="n"/>
      <c r="I186" s="16">
        <f>IF(A186&amp;""="","",COUNTIF('السيارات'!$A$6:$A$405,A186&amp;""))</f>
        <v/>
      </c>
      <c r="J186" s="16">
        <f>IF(A186&amp;""="","",IF(ISNUMBER(H186),H186,'الإعدادات'!$B$4))</f>
        <v/>
      </c>
      <c r="K186" s="6">
        <f>IF(OR(A186&amp;""="",C186="شاغرة"),"",IF(E186&amp;""="","بلا جوال",""))</f>
        <v/>
      </c>
      <c r="L186" s="6">
        <f>IF(A186&amp;""="","",IF(I186&gt;J186,"سيارات تزيد عن المسموح",""))</f>
        <v/>
      </c>
      <c r="M186" s="16">
        <f>IF(OR(A186&amp;""="",C186="شاغرة"),"",COUNTIFS($A$6:A186,"?*",$C$6:C186,"&lt;&gt;شاغرة"))</f>
        <v/>
      </c>
    </row>
    <row r="187">
      <c r="A187" s="5" t="n"/>
      <c r="B187" s="5" t="n"/>
      <c r="C187" s="5" t="n"/>
      <c r="D187" s="5" t="n"/>
      <c r="E187" s="15" t="n"/>
      <c r="F187" s="13" t="n"/>
      <c r="G187" s="15" t="n"/>
      <c r="H187" s="13" t="n"/>
      <c r="I187" s="16">
        <f>IF(A187&amp;""="","",COUNTIF('السيارات'!$A$6:$A$405,A187&amp;""))</f>
        <v/>
      </c>
      <c r="J187" s="16">
        <f>IF(A187&amp;""="","",IF(ISNUMBER(H187),H187,'الإعدادات'!$B$4))</f>
        <v/>
      </c>
      <c r="K187" s="6">
        <f>IF(OR(A187&amp;""="",C187="شاغرة"),"",IF(E187&amp;""="","بلا جوال",""))</f>
        <v/>
      </c>
      <c r="L187" s="6">
        <f>IF(A187&amp;""="","",IF(I187&gt;J187,"سيارات تزيد عن المسموح",""))</f>
        <v/>
      </c>
      <c r="M187" s="16">
        <f>IF(OR(A187&amp;""="",C187="شاغرة"),"",COUNTIFS($A$6:A187,"?*",$C$6:C187,"&lt;&gt;شاغرة"))</f>
        <v/>
      </c>
    </row>
    <row r="188">
      <c r="A188" s="5" t="n"/>
      <c r="B188" s="5" t="n"/>
      <c r="C188" s="5" t="n"/>
      <c r="D188" s="5" t="n"/>
      <c r="E188" s="15" t="n"/>
      <c r="F188" s="13" t="n"/>
      <c r="G188" s="15" t="n"/>
      <c r="H188" s="13" t="n"/>
      <c r="I188" s="16">
        <f>IF(A188&amp;""="","",COUNTIF('السيارات'!$A$6:$A$405,A188&amp;""))</f>
        <v/>
      </c>
      <c r="J188" s="16">
        <f>IF(A188&amp;""="","",IF(ISNUMBER(H188),H188,'الإعدادات'!$B$4))</f>
        <v/>
      </c>
      <c r="K188" s="6">
        <f>IF(OR(A188&amp;""="",C188="شاغرة"),"",IF(E188&amp;""="","بلا جوال",""))</f>
        <v/>
      </c>
      <c r="L188" s="6">
        <f>IF(A188&amp;""="","",IF(I188&gt;J188,"سيارات تزيد عن المسموح",""))</f>
        <v/>
      </c>
      <c r="M188" s="16">
        <f>IF(OR(A188&amp;""="",C188="شاغرة"),"",COUNTIFS($A$6:A188,"?*",$C$6:C188,"&lt;&gt;شاغرة"))</f>
        <v/>
      </c>
    </row>
    <row r="189">
      <c r="A189" s="5" t="n"/>
      <c r="B189" s="5" t="n"/>
      <c r="C189" s="5" t="n"/>
      <c r="D189" s="5" t="n"/>
      <c r="E189" s="15" t="n"/>
      <c r="F189" s="13" t="n"/>
      <c r="G189" s="15" t="n"/>
      <c r="H189" s="13" t="n"/>
      <c r="I189" s="16">
        <f>IF(A189&amp;""="","",COUNTIF('السيارات'!$A$6:$A$405,A189&amp;""))</f>
        <v/>
      </c>
      <c r="J189" s="16">
        <f>IF(A189&amp;""="","",IF(ISNUMBER(H189),H189,'الإعدادات'!$B$4))</f>
        <v/>
      </c>
      <c r="K189" s="6">
        <f>IF(OR(A189&amp;""="",C189="شاغرة"),"",IF(E189&amp;""="","بلا جوال",""))</f>
        <v/>
      </c>
      <c r="L189" s="6">
        <f>IF(A189&amp;""="","",IF(I189&gt;J189,"سيارات تزيد عن المسموح",""))</f>
        <v/>
      </c>
      <c r="M189" s="16">
        <f>IF(OR(A189&amp;""="",C189="شاغرة"),"",COUNTIFS($A$6:A189,"?*",$C$6:C189,"&lt;&gt;شاغرة"))</f>
        <v/>
      </c>
    </row>
    <row r="190">
      <c r="A190" s="5" t="n"/>
      <c r="B190" s="5" t="n"/>
      <c r="C190" s="5" t="n"/>
      <c r="D190" s="5" t="n"/>
      <c r="E190" s="15" t="n"/>
      <c r="F190" s="13" t="n"/>
      <c r="G190" s="15" t="n"/>
      <c r="H190" s="13" t="n"/>
      <c r="I190" s="16">
        <f>IF(A190&amp;""="","",COUNTIF('السيارات'!$A$6:$A$405,A190&amp;""))</f>
        <v/>
      </c>
      <c r="J190" s="16">
        <f>IF(A190&amp;""="","",IF(ISNUMBER(H190),H190,'الإعدادات'!$B$4))</f>
        <v/>
      </c>
      <c r="K190" s="6">
        <f>IF(OR(A190&amp;""="",C190="شاغرة"),"",IF(E190&amp;""="","بلا جوال",""))</f>
        <v/>
      </c>
      <c r="L190" s="6">
        <f>IF(A190&amp;""="","",IF(I190&gt;J190,"سيارات تزيد عن المسموح",""))</f>
        <v/>
      </c>
      <c r="M190" s="16">
        <f>IF(OR(A190&amp;""="",C190="شاغرة"),"",COUNTIFS($A$6:A190,"?*",$C$6:C190,"&lt;&gt;شاغرة"))</f>
        <v/>
      </c>
    </row>
    <row r="191">
      <c r="A191" s="5" t="n"/>
      <c r="B191" s="5" t="n"/>
      <c r="C191" s="5" t="n"/>
      <c r="D191" s="5" t="n"/>
      <c r="E191" s="15" t="n"/>
      <c r="F191" s="13" t="n"/>
      <c r="G191" s="15" t="n"/>
      <c r="H191" s="13" t="n"/>
      <c r="I191" s="16">
        <f>IF(A191&amp;""="","",COUNTIF('السيارات'!$A$6:$A$405,A191&amp;""))</f>
        <v/>
      </c>
      <c r="J191" s="16">
        <f>IF(A191&amp;""="","",IF(ISNUMBER(H191),H191,'الإعدادات'!$B$4))</f>
        <v/>
      </c>
      <c r="K191" s="6">
        <f>IF(OR(A191&amp;""="",C191="شاغرة"),"",IF(E191&amp;""="","بلا جوال",""))</f>
        <v/>
      </c>
      <c r="L191" s="6">
        <f>IF(A191&amp;""="","",IF(I191&gt;J191,"سيارات تزيد عن المسموح",""))</f>
        <v/>
      </c>
      <c r="M191" s="16">
        <f>IF(OR(A191&amp;""="",C191="شاغرة"),"",COUNTIFS($A$6:A191,"?*",$C$6:C191,"&lt;&gt;شاغرة"))</f>
        <v/>
      </c>
    </row>
    <row r="192">
      <c r="A192" s="5" t="n"/>
      <c r="B192" s="5" t="n"/>
      <c r="C192" s="5" t="n"/>
      <c r="D192" s="5" t="n"/>
      <c r="E192" s="15" t="n"/>
      <c r="F192" s="13" t="n"/>
      <c r="G192" s="15" t="n"/>
      <c r="H192" s="13" t="n"/>
      <c r="I192" s="16">
        <f>IF(A192&amp;""="","",COUNTIF('السيارات'!$A$6:$A$405,A192&amp;""))</f>
        <v/>
      </c>
      <c r="J192" s="16">
        <f>IF(A192&amp;""="","",IF(ISNUMBER(H192),H192,'الإعدادات'!$B$4))</f>
        <v/>
      </c>
      <c r="K192" s="6">
        <f>IF(OR(A192&amp;""="",C192="شاغرة"),"",IF(E192&amp;""="","بلا جوال",""))</f>
        <v/>
      </c>
      <c r="L192" s="6">
        <f>IF(A192&amp;""="","",IF(I192&gt;J192,"سيارات تزيد عن المسموح",""))</f>
        <v/>
      </c>
      <c r="M192" s="16">
        <f>IF(OR(A192&amp;""="",C192="شاغرة"),"",COUNTIFS($A$6:A192,"?*",$C$6:C192,"&lt;&gt;شاغرة"))</f>
        <v/>
      </c>
    </row>
    <row r="193">
      <c r="A193" s="5" t="n"/>
      <c r="B193" s="5" t="n"/>
      <c r="C193" s="5" t="n"/>
      <c r="D193" s="5" t="n"/>
      <c r="E193" s="15" t="n"/>
      <c r="F193" s="13" t="n"/>
      <c r="G193" s="15" t="n"/>
      <c r="H193" s="13" t="n"/>
      <c r="I193" s="16">
        <f>IF(A193&amp;""="","",COUNTIF('السيارات'!$A$6:$A$405,A193&amp;""))</f>
        <v/>
      </c>
      <c r="J193" s="16">
        <f>IF(A193&amp;""="","",IF(ISNUMBER(H193),H193,'الإعدادات'!$B$4))</f>
        <v/>
      </c>
      <c r="K193" s="6">
        <f>IF(OR(A193&amp;""="",C193="شاغرة"),"",IF(E193&amp;""="","بلا جوال",""))</f>
        <v/>
      </c>
      <c r="L193" s="6">
        <f>IF(A193&amp;""="","",IF(I193&gt;J193,"سيارات تزيد عن المسموح",""))</f>
        <v/>
      </c>
      <c r="M193" s="16">
        <f>IF(OR(A193&amp;""="",C193="شاغرة"),"",COUNTIFS($A$6:A193,"?*",$C$6:C193,"&lt;&gt;شاغرة"))</f>
        <v/>
      </c>
    </row>
    <row r="194">
      <c r="A194" s="5" t="n"/>
      <c r="B194" s="5" t="n"/>
      <c r="C194" s="5" t="n"/>
      <c r="D194" s="5" t="n"/>
      <c r="E194" s="15" t="n"/>
      <c r="F194" s="13" t="n"/>
      <c r="G194" s="15" t="n"/>
      <c r="H194" s="13" t="n"/>
      <c r="I194" s="16">
        <f>IF(A194&amp;""="","",COUNTIF('السيارات'!$A$6:$A$405,A194&amp;""))</f>
        <v/>
      </c>
      <c r="J194" s="16">
        <f>IF(A194&amp;""="","",IF(ISNUMBER(H194),H194,'الإعدادات'!$B$4))</f>
        <v/>
      </c>
      <c r="K194" s="6">
        <f>IF(OR(A194&amp;""="",C194="شاغرة"),"",IF(E194&amp;""="","بلا جوال",""))</f>
        <v/>
      </c>
      <c r="L194" s="6">
        <f>IF(A194&amp;""="","",IF(I194&gt;J194,"سيارات تزيد عن المسموح",""))</f>
        <v/>
      </c>
      <c r="M194" s="16">
        <f>IF(OR(A194&amp;""="",C194="شاغرة"),"",COUNTIFS($A$6:A194,"?*",$C$6:C194,"&lt;&gt;شاغرة"))</f>
        <v/>
      </c>
    </row>
    <row r="195">
      <c r="A195" s="5" t="n"/>
      <c r="B195" s="5" t="n"/>
      <c r="C195" s="5" t="n"/>
      <c r="D195" s="5" t="n"/>
      <c r="E195" s="15" t="n"/>
      <c r="F195" s="13" t="n"/>
      <c r="G195" s="15" t="n"/>
      <c r="H195" s="13" t="n"/>
      <c r="I195" s="16">
        <f>IF(A195&amp;""="","",COUNTIF('السيارات'!$A$6:$A$405,A195&amp;""))</f>
        <v/>
      </c>
      <c r="J195" s="16">
        <f>IF(A195&amp;""="","",IF(ISNUMBER(H195),H195,'الإعدادات'!$B$4))</f>
        <v/>
      </c>
      <c r="K195" s="6">
        <f>IF(OR(A195&amp;""="",C195="شاغرة"),"",IF(E195&amp;""="","بلا جوال",""))</f>
        <v/>
      </c>
      <c r="L195" s="6">
        <f>IF(A195&amp;""="","",IF(I195&gt;J195,"سيارات تزيد عن المسموح",""))</f>
        <v/>
      </c>
      <c r="M195" s="16">
        <f>IF(OR(A195&amp;""="",C195="شاغرة"),"",COUNTIFS($A$6:A195,"?*",$C$6:C195,"&lt;&gt;شاغرة"))</f>
        <v/>
      </c>
    </row>
    <row r="196">
      <c r="A196" s="5" t="n"/>
      <c r="B196" s="5" t="n"/>
      <c r="C196" s="5" t="n"/>
      <c r="D196" s="5" t="n"/>
      <c r="E196" s="15" t="n"/>
      <c r="F196" s="13" t="n"/>
      <c r="G196" s="15" t="n"/>
      <c r="H196" s="13" t="n"/>
      <c r="I196" s="16">
        <f>IF(A196&amp;""="","",COUNTIF('السيارات'!$A$6:$A$405,A196&amp;""))</f>
        <v/>
      </c>
      <c r="J196" s="16">
        <f>IF(A196&amp;""="","",IF(ISNUMBER(H196),H196,'الإعدادات'!$B$4))</f>
        <v/>
      </c>
      <c r="K196" s="6">
        <f>IF(OR(A196&amp;""="",C196="شاغرة"),"",IF(E196&amp;""="","بلا جوال",""))</f>
        <v/>
      </c>
      <c r="L196" s="6">
        <f>IF(A196&amp;""="","",IF(I196&gt;J196,"سيارات تزيد عن المسموح",""))</f>
        <v/>
      </c>
      <c r="M196" s="16">
        <f>IF(OR(A196&amp;""="",C196="شاغرة"),"",COUNTIFS($A$6:A196,"?*",$C$6:C196,"&lt;&gt;شاغرة"))</f>
        <v/>
      </c>
    </row>
    <row r="197">
      <c r="A197" s="5" t="n"/>
      <c r="B197" s="5" t="n"/>
      <c r="C197" s="5" t="n"/>
      <c r="D197" s="5" t="n"/>
      <c r="E197" s="15" t="n"/>
      <c r="F197" s="13" t="n"/>
      <c r="G197" s="15" t="n"/>
      <c r="H197" s="13" t="n"/>
      <c r="I197" s="16">
        <f>IF(A197&amp;""="","",COUNTIF('السيارات'!$A$6:$A$405,A197&amp;""))</f>
        <v/>
      </c>
      <c r="J197" s="16">
        <f>IF(A197&amp;""="","",IF(ISNUMBER(H197),H197,'الإعدادات'!$B$4))</f>
        <v/>
      </c>
      <c r="K197" s="6">
        <f>IF(OR(A197&amp;""="",C197="شاغرة"),"",IF(E197&amp;""="","بلا جوال",""))</f>
        <v/>
      </c>
      <c r="L197" s="6">
        <f>IF(A197&amp;""="","",IF(I197&gt;J197,"سيارات تزيد عن المسموح",""))</f>
        <v/>
      </c>
      <c r="M197" s="16">
        <f>IF(OR(A197&amp;""="",C197="شاغرة"),"",COUNTIFS($A$6:A197,"?*",$C$6:C197,"&lt;&gt;شاغرة"))</f>
        <v/>
      </c>
    </row>
    <row r="198">
      <c r="A198" s="5" t="n"/>
      <c r="B198" s="5" t="n"/>
      <c r="C198" s="5" t="n"/>
      <c r="D198" s="5" t="n"/>
      <c r="E198" s="15" t="n"/>
      <c r="F198" s="13" t="n"/>
      <c r="G198" s="15" t="n"/>
      <c r="H198" s="13" t="n"/>
      <c r="I198" s="16">
        <f>IF(A198&amp;""="","",COUNTIF('السيارات'!$A$6:$A$405,A198&amp;""))</f>
        <v/>
      </c>
      <c r="J198" s="16">
        <f>IF(A198&amp;""="","",IF(ISNUMBER(H198),H198,'الإعدادات'!$B$4))</f>
        <v/>
      </c>
      <c r="K198" s="6">
        <f>IF(OR(A198&amp;""="",C198="شاغرة"),"",IF(E198&amp;""="","بلا جوال",""))</f>
        <v/>
      </c>
      <c r="L198" s="6">
        <f>IF(A198&amp;""="","",IF(I198&gt;J198,"سيارات تزيد عن المسموح",""))</f>
        <v/>
      </c>
      <c r="M198" s="16">
        <f>IF(OR(A198&amp;""="",C198="شاغرة"),"",COUNTIFS($A$6:A198,"?*",$C$6:C198,"&lt;&gt;شاغرة"))</f>
        <v/>
      </c>
    </row>
    <row r="199">
      <c r="A199" s="5" t="n"/>
      <c r="B199" s="5" t="n"/>
      <c r="C199" s="5" t="n"/>
      <c r="D199" s="5" t="n"/>
      <c r="E199" s="15" t="n"/>
      <c r="F199" s="13" t="n"/>
      <c r="G199" s="15" t="n"/>
      <c r="H199" s="13" t="n"/>
      <c r="I199" s="16">
        <f>IF(A199&amp;""="","",COUNTIF('السيارات'!$A$6:$A$405,A199&amp;""))</f>
        <v/>
      </c>
      <c r="J199" s="16">
        <f>IF(A199&amp;""="","",IF(ISNUMBER(H199),H199,'الإعدادات'!$B$4))</f>
        <v/>
      </c>
      <c r="K199" s="6">
        <f>IF(OR(A199&amp;""="",C199="شاغرة"),"",IF(E199&amp;""="","بلا جوال",""))</f>
        <v/>
      </c>
      <c r="L199" s="6">
        <f>IF(A199&amp;""="","",IF(I199&gt;J199,"سيارات تزيد عن المسموح",""))</f>
        <v/>
      </c>
      <c r="M199" s="16">
        <f>IF(OR(A199&amp;""="",C199="شاغرة"),"",COUNTIFS($A$6:A199,"?*",$C$6:C199,"&lt;&gt;شاغرة"))</f>
        <v/>
      </c>
    </row>
    <row r="200">
      <c r="A200" s="5" t="n"/>
      <c r="B200" s="5" t="n"/>
      <c r="C200" s="5" t="n"/>
      <c r="D200" s="5" t="n"/>
      <c r="E200" s="15" t="n"/>
      <c r="F200" s="13" t="n"/>
      <c r="G200" s="15" t="n"/>
      <c r="H200" s="13" t="n"/>
      <c r="I200" s="16">
        <f>IF(A200&amp;""="","",COUNTIF('السيارات'!$A$6:$A$405,A200&amp;""))</f>
        <v/>
      </c>
      <c r="J200" s="16">
        <f>IF(A200&amp;""="","",IF(ISNUMBER(H200),H200,'الإعدادات'!$B$4))</f>
        <v/>
      </c>
      <c r="K200" s="6">
        <f>IF(OR(A200&amp;""="",C200="شاغرة"),"",IF(E200&amp;""="","بلا جوال",""))</f>
        <v/>
      </c>
      <c r="L200" s="6">
        <f>IF(A200&amp;""="","",IF(I200&gt;J200,"سيارات تزيد عن المسموح",""))</f>
        <v/>
      </c>
      <c r="M200" s="16">
        <f>IF(OR(A200&amp;""="",C200="شاغرة"),"",COUNTIFS($A$6:A200,"?*",$C$6:C200,"&lt;&gt;شاغرة"))</f>
        <v/>
      </c>
    </row>
    <row r="201">
      <c r="A201" s="5" t="n"/>
      <c r="B201" s="5" t="n"/>
      <c r="C201" s="5" t="n"/>
      <c r="D201" s="5" t="n"/>
      <c r="E201" s="15" t="n"/>
      <c r="F201" s="13" t="n"/>
      <c r="G201" s="15" t="n"/>
      <c r="H201" s="13" t="n"/>
      <c r="I201" s="16">
        <f>IF(A201&amp;""="","",COUNTIF('السيارات'!$A$6:$A$405,A201&amp;""))</f>
        <v/>
      </c>
      <c r="J201" s="16">
        <f>IF(A201&amp;""="","",IF(ISNUMBER(H201),H201,'الإعدادات'!$B$4))</f>
        <v/>
      </c>
      <c r="K201" s="6">
        <f>IF(OR(A201&amp;""="",C201="شاغرة"),"",IF(E201&amp;""="","بلا جوال",""))</f>
        <v/>
      </c>
      <c r="L201" s="6">
        <f>IF(A201&amp;""="","",IF(I201&gt;J201,"سيارات تزيد عن المسموح",""))</f>
        <v/>
      </c>
      <c r="M201" s="16">
        <f>IF(OR(A201&amp;""="",C201="شاغرة"),"",COUNTIFS($A$6:A201,"?*",$C$6:C201,"&lt;&gt;شاغرة"))</f>
        <v/>
      </c>
    </row>
    <row r="202">
      <c r="A202" s="5" t="n"/>
      <c r="B202" s="5" t="n"/>
      <c r="C202" s="5" t="n"/>
      <c r="D202" s="5" t="n"/>
      <c r="E202" s="15" t="n"/>
      <c r="F202" s="13" t="n"/>
      <c r="G202" s="15" t="n"/>
      <c r="H202" s="13" t="n"/>
      <c r="I202" s="16">
        <f>IF(A202&amp;""="","",COUNTIF('السيارات'!$A$6:$A$405,A202&amp;""))</f>
        <v/>
      </c>
      <c r="J202" s="16">
        <f>IF(A202&amp;""="","",IF(ISNUMBER(H202),H202,'الإعدادات'!$B$4))</f>
        <v/>
      </c>
      <c r="K202" s="6">
        <f>IF(OR(A202&amp;""="",C202="شاغرة"),"",IF(E202&amp;""="","بلا جوال",""))</f>
        <v/>
      </c>
      <c r="L202" s="6">
        <f>IF(A202&amp;""="","",IF(I202&gt;J202,"سيارات تزيد عن المسموح",""))</f>
        <v/>
      </c>
      <c r="M202" s="16">
        <f>IF(OR(A202&amp;""="",C202="شاغرة"),"",COUNTIFS($A$6:A202,"?*",$C$6:C202,"&lt;&gt;شاغرة"))</f>
        <v/>
      </c>
    </row>
    <row r="203">
      <c r="A203" s="5" t="n"/>
      <c r="B203" s="5" t="n"/>
      <c r="C203" s="5" t="n"/>
      <c r="D203" s="5" t="n"/>
      <c r="E203" s="15" t="n"/>
      <c r="F203" s="13" t="n"/>
      <c r="G203" s="15" t="n"/>
      <c r="H203" s="13" t="n"/>
      <c r="I203" s="16">
        <f>IF(A203&amp;""="","",COUNTIF('السيارات'!$A$6:$A$405,A203&amp;""))</f>
        <v/>
      </c>
      <c r="J203" s="16">
        <f>IF(A203&amp;""="","",IF(ISNUMBER(H203),H203,'الإعدادات'!$B$4))</f>
        <v/>
      </c>
      <c r="K203" s="6">
        <f>IF(OR(A203&amp;""="",C203="شاغرة"),"",IF(E203&amp;""="","بلا جوال",""))</f>
        <v/>
      </c>
      <c r="L203" s="6">
        <f>IF(A203&amp;""="","",IF(I203&gt;J203,"سيارات تزيد عن المسموح",""))</f>
        <v/>
      </c>
      <c r="M203" s="16">
        <f>IF(OR(A203&amp;""="",C203="شاغرة"),"",COUNTIFS($A$6:A203,"?*",$C$6:C203,"&lt;&gt;شاغرة"))</f>
        <v/>
      </c>
    </row>
    <row r="204">
      <c r="A204" s="5" t="n"/>
      <c r="B204" s="5" t="n"/>
      <c r="C204" s="5" t="n"/>
      <c r="D204" s="5" t="n"/>
      <c r="E204" s="15" t="n"/>
      <c r="F204" s="13" t="n"/>
      <c r="G204" s="15" t="n"/>
      <c r="H204" s="13" t="n"/>
      <c r="I204" s="16">
        <f>IF(A204&amp;""="","",COUNTIF('السيارات'!$A$6:$A$405,A204&amp;""))</f>
        <v/>
      </c>
      <c r="J204" s="16">
        <f>IF(A204&amp;""="","",IF(ISNUMBER(H204),H204,'الإعدادات'!$B$4))</f>
        <v/>
      </c>
      <c r="K204" s="6">
        <f>IF(OR(A204&amp;""="",C204="شاغرة"),"",IF(E204&amp;""="","بلا جوال",""))</f>
        <v/>
      </c>
      <c r="L204" s="6">
        <f>IF(A204&amp;""="","",IF(I204&gt;J204,"سيارات تزيد عن المسموح",""))</f>
        <v/>
      </c>
      <c r="M204" s="16">
        <f>IF(OR(A204&amp;""="",C204="شاغرة"),"",COUNTIFS($A$6:A204,"?*",$C$6:C204,"&lt;&gt;شاغرة"))</f>
        <v/>
      </c>
    </row>
    <row r="205">
      <c r="A205" s="5" t="n"/>
      <c r="B205" s="5" t="n"/>
      <c r="C205" s="5" t="n"/>
      <c r="D205" s="5" t="n"/>
      <c r="E205" s="15" t="n"/>
      <c r="F205" s="13" t="n"/>
      <c r="G205" s="15" t="n"/>
      <c r="H205" s="13" t="n"/>
      <c r="I205" s="16">
        <f>IF(A205&amp;""="","",COUNTIF('السيارات'!$A$6:$A$405,A205&amp;""))</f>
        <v/>
      </c>
      <c r="J205" s="16">
        <f>IF(A205&amp;""="","",IF(ISNUMBER(H205),H205,'الإعدادات'!$B$4))</f>
        <v/>
      </c>
      <c r="K205" s="6">
        <f>IF(OR(A205&amp;""="",C205="شاغرة"),"",IF(E205&amp;""="","بلا جوال",""))</f>
        <v/>
      </c>
      <c r="L205" s="6">
        <f>IF(A205&amp;""="","",IF(I205&gt;J205,"سيارات تزيد عن المسموح",""))</f>
        <v/>
      </c>
      <c r="M205" s="16">
        <f>IF(OR(A205&amp;""="",C205="شاغرة"),"",COUNTIFS($A$6:A205,"?*",$C$6:C205,"&lt;&gt;شاغرة"))</f>
        <v/>
      </c>
    </row>
  </sheetData>
  <autoFilter ref="A5:M205"/>
  <mergeCells count="2">
    <mergeCell ref="A2:M2"/>
    <mergeCell ref="A1:M1"/>
  </mergeCells>
  <conditionalFormatting sqref="K6:K205">
    <cfRule type="expression" priority="1" dxfId="0">
      <formula>$K6&lt;&gt;""</formula>
    </cfRule>
  </conditionalFormatting>
  <conditionalFormatting sqref="L6:L205">
    <cfRule type="expression" priority="2" dxfId="1">
      <formula>$L6&lt;&gt;""</formula>
    </cfRule>
  </conditionalFormatting>
  <conditionalFormatting sqref="A6:J205">
    <cfRule type="expression" priority="3" dxfId="2">
      <formula>$C6="شاغرة"</formula>
    </cfRule>
  </conditionalFormatting>
  <dataValidations count="1">
    <dataValidation sqref="C6:C205" showDropDown="0" showInputMessage="0" showErrorMessage="0" allowBlank="1" type="list">
      <formula1>"مالك,مستأجر,شاغرة"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I4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20" customWidth="1" min="3" max="3"/>
    <col width="11" customWidth="1" min="4" max="4"/>
    <col width="12" customWidth="1" min="5" max="5"/>
    <col width="13" customWidth="1" min="6" max="6"/>
    <col width="20" customWidth="1" min="7" max="7"/>
    <col width="22" customWidth="1" min="8" max="8"/>
    <col width="10" customWidth="1" min="9" max="9"/>
  </cols>
  <sheetData>
    <row r="1" ht="26" customHeight="1">
      <c r="A1" s="10" t="inlineStr">
        <is>
          <t>سجل الوحدات والسكان والسيارات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كود الوحدة</t>
        </is>
      </c>
      <c r="B5" s="14" t="inlineStr">
        <is>
          <t>رقم اللوحة</t>
        </is>
      </c>
      <c r="C5" s="14" t="inlineStr">
        <is>
          <t>النوع</t>
        </is>
      </c>
      <c r="D5" s="14" t="inlineStr">
        <is>
          <t>اللون</t>
        </is>
      </c>
      <c r="E5" s="14" t="inlineStr">
        <is>
          <t>رقم الملصق</t>
        </is>
      </c>
      <c r="F5" s="14" t="inlineStr">
        <is>
          <t>موقف مخصص</t>
        </is>
      </c>
      <c r="G5" s="14" t="inlineStr">
        <is>
          <t>الساكن</t>
        </is>
      </c>
      <c r="H5" s="14" t="inlineStr">
        <is>
          <t>تنبيه</t>
        </is>
      </c>
      <c r="I5" s="14" t="inlineStr">
        <is>
          <t>مفتاح</t>
        </is>
      </c>
    </row>
    <row r="6">
      <c r="A6" s="5" t="inlineStr">
        <is>
          <t>101</t>
        </is>
      </c>
      <c r="B6" s="5" t="inlineStr">
        <is>
          <t>أ ب ج 1234</t>
        </is>
      </c>
      <c r="C6" s="5" t="inlineStr">
        <is>
          <t>تويوتا كورولا</t>
        </is>
      </c>
      <c r="D6" s="5" t="inlineStr">
        <is>
          <t>أبيض</t>
        </is>
      </c>
      <c r="E6" s="5" t="inlineStr">
        <is>
          <t>S-001</t>
        </is>
      </c>
      <c r="F6" s="5" t="inlineStr">
        <is>
          <t>P-01</t>
        </is>
      </c>
      <c r="G6" s="6">
        <f>IF(A6&amp;""="","",IFERROR(INDEX('الوحدات'!$D$6:$D$205,MATCH(A6&amp;"",'الوحدات'!$A$6:$A$205,0))&amp;"",""))</f>
        <v/>
      </c>
      <c r="H6" s="6">
        <f>IF(A6&amp;""="","",IF(COUNTIF('الوحدات'!$A$6:$A$205,A6&amp;"")=0,"وحدة غير موجودة",IF(AND(B6&amp;""&lt;&gt;"",COUNTIF($B$6:$B$405,B6&amp;"")&gt;1),"لوحة مكررة",IF(AND(F6&amp;""&lt;&gt;"",COUNTIF($F$6:$F$405,F6&amp;"")&gt;1),"موقف مكرر",""))))</f>
        <v/>
      </c>
      <c r="I6" s="6">
        <f>IF(A6&amp;""="","",A6&amp;"#"&amp;COUNTIF($A$6:A6,A6&amp;""))</f>
        <v/>
      </c>
    </row>
    <row r="7">
      <c r="A7" s="5" t="inlineStr">
        <is>
          <t>101</t>
        </is>
      </c>
      <c r="B7" s="5" t="inlineStr">
        <is>
          <t>ك ل م 5678</t>
        </is>
      </c>
      <c r="C7" s="5" t="inlineStr">
        <is>
          <t>هيونداي إلنترا</t>
        </is>
      </c>
      <c r="D7" s="5" t="inlineStr">
        <is>
          <t>أسود</t>
        </is>
      </c>
      <c r="E7" s="5" t="inlineStr">
        <is>
          <t>S-002</t>
        </is>
      </c>
      <c r="F7" s="5" t="inlineStr">
        <is>
          <t>P-02</t>
        </is>
      </c>
      <c r="G7" s="6">
        <f>IF(A7&amp;""="","",IFERROR(INDEX('الوحدات'!$D$6:$D$205,MATCH(A7&amp;"",'الوحدات'!$A$6:$A$205,0))&amp;"",""))</f>
        <v/>
      </c>
      <c r="H7" s="6">
        <f>IF(A7&amp;""="","",IF(COUNTIF('الوحدات'!$A$6:$A$205,A7&amp;"")=0,"وحدة غير موجودة",IF(AND(B7&amp;""&lt;&gt;"",COUNTIF($B$6:$B$405,B7&amp;"")&gt;1),"لوحة مكررة",IF(AND(F7&amp;""&lt;&gt;"",COUNTIF($F$6:$F$405,F7&amp;"")&gt;1),"موقف مكرر",""))))</f>
        <v/>
      </c>
      <c r="I7" s="6">
        <f>IF(A7&amp;""="","",A7&amp;"#"&amp;COUNTIF($A$6:A7,A7&amp;""))</f>
        <v/>
      </c>
    </row>
    <row r="8">
      <c r="A8" s="5" t="inlineStr">
        <is>
          <t>102</t>
        </is>
      </c>
      <c r="B8" s="5" t="inlineStr">
        <is>
          <t>د هـ و 2345</t>
        </is>
      </c>
      <c r="C8" s="5" t="inlineStr">
        <is>
          <t>كيا سيراتو</t>
        </is>
      </c>
      <c r="D8" s="5" t="inlineStr">
        <is>
          <t>فضي</t>
        </is>
      </c>
      <c r="E8" s="5" t="inlineStr">
        <is>
          <t>S-003</t>
        </is>
      </c>
      <c r="F8" s="5" t="inlineStr">
        <is>
          <t>P-03</t>
        </is>
      </c>
      <c r="G8" s="6">
        <f>IF(A8&amp;""="","",IFERROR(INDEX('الوحدات'!$D$6:$D$205,MATCH(A8&amp;"",'الوحدات'!$A$6:$A$205,0))&amp;"",""))</f>
        <v/>
      </c>
      <c r="H8" s="6">
        <f>IF(A8&amp;""="","",IF(COUNTIF('الوحدات'!$A$6:$A$205,A8&amp;"")=0,"وحدة غير موجودة",IF(AND(B8&amp;""&lt;&gt;"",COUNTIF($B$6:$B$405,B8&amp;"")&gt;1),"لوحة مكررة",IF(AND(F8&amp;""&lt;&gt;"",COUNTIF($F$6:$F$405,F8&amp;"")&gt;1),"موقف مكرر",""))))</f>
        <v/>
      </c>
      <c r="I8" s="6">
        <f>IF(A8&amp;""="","",A8&amp;"#"&amp;COUNTIF($A$6:A8,A8&amp;""))</f>
        <v/>
      </c>
    </row>
    <row r="9">
      <c r="A9" s="5" t="inlineStr">
        <is>
          <t>201</t>
        </is>
      </c>
      <c r="B9" s="5" t="inlineStr">
        <is>
          <t>ر س ط 3456</t>
        </is>
      </c>
      <c r="C9" s="5" t="inlineStr">
        <is>
          <t>نيسان صني</t>
        </is>
      </c>
      <c r="D9" s="5" t="inlineStr">
        <is>
          <t>رمادي</t>
        </is>
      </c>
      <c r="E9" s="5" t="inlineStr">
        <is>
          <t>S-004</t>
        </is>
      </c>
      <c r="F9" s="5" t="inlineStr">
        <is>
          <t>P-04</t>
        </is>
      </c>
      <c r="G9" s="6">
        <f>IF(A9&amp;""="","",IFERROR(INDEX('الوحدات'!$D$6:$D$205,MATCH(A9&amp;"",'الوحدات'!$A$6:$A$205,0))&amp;"",""))</f>
        <v/>
      </c>
      <c r="H9" s="6">
        <f>IF(A9&amp;""="","",IF(COUNTIF('الوحدات'!$A$6:$A$205,A9&amp;"")=0,"وحدة غير موجودة",IF(AND(B9&amp;""&lt;&gt;"",COUNTIF($B$6:$B$405,B9&amp;"")&gt;1),"لوحة مكررة",IF(AND(F9&amp;""&lt;&gt;"",COUNTIF($F$6:$F$405,F9&amp;"")&gt;1),"موقف مكرر",""))))</f>
        <v/>
      </c>
      <c r="I9" s="6">
        <f>IF(A9&amp;""="","",A9&amp;"#"&amp;COUNTIF($A$6:A9,A9&amp;""))</f>
        <v/>
      </c>
    </row>
    <row r="10">
      <c r="A10" s="5" t="inlineStr">
        <is>
          <t>202</t>
        </is>
      </c>
      <c r="B10" s="5" t="inlineStr">
        <is>
          <t>ع غ ف 4567</t>
        </is>
      </c>
      <c r="C10" s="5" t="inlineStr">
        <is>
          <t>شيفروليه أوبترا</t>
        </is>
      </c>
      <c r="D10" s="5" t="inlineStr">
        <is>
          <t>أحمر</t>
        </is>
      </c>
      <c r="E10" s="5" t="inlineStr">
        <is>
          <t>S-005</t>
        </is>
      </c>
      <c r="F10" s="5" t="inlineStr">
        <is>
          <t>P-05</t>
        </is>
      </c>
      <c r="G10" s="6">
        <f>IF(A10&amp;""="","",IFERROR(INDEX('الوحدات'!$D$6:$D$205,MATCH(A10&amp;"",'الوحدات'!$A$6:$A$205,0))&amp;"",""))</f>
        <v/>
      </c>
      <c r="H10" s="6">
        <f>IF(A10&amp;""="","",IF(COUNTIF('الوحدات'!$A$6:$A$205,A10&amp;"")=0,"وحدة غير موجودة",IF(AND(B10&amp;""&lt;&gt;"",COUNTIF($B$6:$B$405,B10&amp;"")&gt;1),"لوحة مكررة",IF(AND(F10&amp;""&lt;&gt;"",COUNTIF($F$6:$F$405,F10&amp;"")&gt;1),"موقف مكرر",""))))</f>
        <v/>
      </c>
      <c r="I10" s="6">
        <f>IF(A10&amp;""="","",A10&amp;"#"&amp;COUNTIF($A$6:A10,A10&amp;""))</f>
        <v/>
      </c>
    </row>
    <row r="11">
      <c r="A11" s="5" t="inlineStr">
        <is>
          <t>202</t>
        </is>
      </c>
      <c r="B11" s="5" t="inlineStr">
        <is>
          <t>ق ك ل 6789</t>
        </is>
      </c>
      <c r="C11" s="5" t="inlineStr">
        <is>
          <t>فيات تيبو</t>
        </is>
      </c>
      <c r="D11" s="5" t="inlineStr">
        <is>
          <t>أزرق</t>
        </is>
      </c>
      <c r="E11" s="5" t="inlineStr">
        <is>
          <t>S-006</t>
        </is>
      </c>
      <c r="F11" s="5" t="n"/>
      <c r="G11" s="6">
        <f>IF(A11&amp;""="","",IFERROR(INDEX('الوحدات'!$D$6:$D$205,MATCH(A11&amp;"",'الوحدات'!$A$6:$A$205,0))&amp;"",""))</f>
        <v/>
      </c>
      <c r="H11" s="6">
        <f>IF(A11&amp;""="","",IF(COUNTIF('الوحدات'!$A$6:$A$205,A11&amp;"")=0,"وحدة غير موجودة",IF(AND(B11&amp;""&lt;&gt;"",COUNTIF($B$6:$B$405,B11&amp;"")&gt;1),"لوحة مكررة",IF(AND(F11&amp;""&lt;&gt;"",COUNTIF($F$6:$F$405,F11&amp;"")&gt;1),"موقف مكرر",""))))</f>
        <v/>
      </c>
      <c r="I11" s="6">
        <f>IF(A11&amp;""="","",A11&amp;"#"&amp;COUNTIF($A$6:A11,A11&amp;""))</f>
        <v/>
      </c>
    </row>
    <row r="12">
      <c r="A12" s="5" t="inlineStr">
        <is>
          <t>301</t>
        </is>
      </c>
      <c r="B12" s="5" t="inlineStr">
        <is>
          <t>م ن ه 7890</t>
        </is>
      </c>
      <c r="C12" s="5" t="inlineStr">
        <is>
          <t>سكودا أوكتافيا</t>
        </is>
      </c>
      <c r="D12" s="5" t="inlineStr">
        <is>
          <t>أبيض</t>
        </is>
      </c>
      <c r="E12" s="5" t="inlineStr">
        <is>
          <t>S-007</t>
        </is>
      </c>
      <c r="F12" s="5" t="inlineStr">
        <is>
          <t>P-06</t>
        </is>
      </c>
      <c r="G12" s="6">
        <f>IF(A12&amp;""="","",IFERROR(INDEX('الوحدات'!$D$6:$D$205,MATCH(A12&amp;"",'الوحدات'!$A$6:$A$205,0))&amp;"",""))</f>
        <v/>
      </c>
      <c r="H12" s="6">
        <f>IF(A12&amp;""="","",IF(COUNTIF('الوحدات'!$A$6:$A$205,A12&amp;"")=0,"وحدة غير موجودة",IF(AND(B12&amp;""&lt;&gt;"",COUNTIF($B$6:$B$405,B12&amp;"")&gt;1),"لوحة مكررة",IF(AND(F12&amp;""&lt;&gt;"",COUNTIF($F$6:$F$405,F12&amp;"")&gt;1),"موقف مكرر",""))))</f>
        <v/>
      </c>
      <c r="I12" s="6">
        <f>IF(A12&amp;""="","",A12&amp;"#"&amp;COUNTIF($A$6:A12,A12&amp;""))</f>
        <v/>
      </c>
    </row>
    <row r="13">
      <c r="A13" s="5" t="inlineStr">
        <is>
          <t>401</t>
        </is>
      </c>
      <c r="B13" s="5" t="inlineStr">
        <is>
          <t>ب ت ث 1122</t>
        </is>
      </c>
      <c r="C13" s="5" t="inlineStr">
        <is>
          <t>مرسيدس C180</t>
        </is>
      </c>
      <c r="D13" s="5" t="inlineStr">
        <is>
          <t>أسود</t>
        </is>
      </c>
      <c r="E13" s="5" t="inlineStr">
        <is>
          <t>S-008</t>
        </is>
      </c>
      <c r="F13" s="5" t="inlineStr">
        <is>
          <t>P-07</t>
        </is>
      </c>
      <c r="G13" s="6">
        <f>IF(A13&amp;""="","",IFERROR(INDEX('الوحدات'!$D$6:$D$205,MATCH(A13&amp;"",'الوحدات'!$A$6:$A$205,0))&amp;"",""))</f>
        <v/>
      </c>
      <c r="H13" s="6">
        <f>IF(A13&amp;""="","",IF(COUNTIF('الوحدات'!$A$6:$A$205,A13&amp;"")=0,"وحدة غير موجودة",IF(AND(B13&amp;""&lt;&gt;"",COUNTIF($B$6:$B$405,B13&amp;"")&gt;1),"لوحة مكررة",IF(AND(F13&amp;""&lt;&gt;"",COUNTIF($F$6:$F$405,F13&amp;"")&gt;1),"موقف مكرر",""))))</f>
        <v/>
      </c>
      <c r="I13" s="6">
        <f>IF(A13&amp;""="","",A13&amp;"#"&amp;COUNTIF($A$6:A13,A13&amp;""))</f>
        <v/>
      </c>
    </row>
    <row r="14">
      <c r="A14" s="5" t="inlineStr">
        <is>
          <t>401</t>
        </is>
      </c>
      <c r="B14" s="5" t="inlineStr">
        <is>
          <t>ج ح خ 2233</t>
        </is>
      </c>
      <c r="C14" s="5" t="inlineStr">
        <is>
          <t>هيونداي توسان</t>
        </is>
      </c>
      <c r="D14" s="5" t="inlineStr">
        <is>
          <t>رمادي</t>
        </is>
      </c>
      <c r="E14" s="5" t="inlineStr">
        <is>
          <t>S-009</t>
        </is>
      </c>
      <c r="F14" s="5" t="inlineStr">
        <is>
          <t>P-08</t>
        </is>
      </c>
      <c r="G14" s="6">
        <f>IF(A14&amp;""="","",IFERROR(INDEX('الوحدات'!$D$6:$D$205,MATCH(A14&amp;"",'الوحدات'!$A$6:$A$205,0))&amp;"",""))</f>
        <v/>
      </c>
      <c r="H14" s="6">
        <f>IF(A14&amp;""="","",IF(COUNTIF('الوحدات'!$A$6:$A$205,A14&amp;"")=0,"وحدة غير موجودة",IF(AND(B14&amp;""&lt;&gt;"",COUNTIF($B$6:$B$405,B14&amp;"")&gt;1),"لوحة مكررة",IF(AND(F14&amp;""&lt;&gt;"",COUNTIF($F$6:$F$405,F14&amp;"")&gt;1),"موقف مكرر",""))))</f>
        <v/>
      </c>
      <c r="I14" s="6">
        <f>IF(A14&amp;""="","",A14&amp;"#"&amp;COUNTIF($A$6:A14,A14&amp;""))</f>
        <v/>
      </c>
    </row>
    <row r="15">
      <c r="A15" s="5" t="inlineStr">
        <is>
          <t>401</t>
        </is>
      </c>
      <c r="B15" s="5" t="inlineStr">
        <is>
          <t>ص ض ط 3344</t>
        </is>
      </c>
      <c r="C15" s="5" t="inlineStr">
        <is>
          <t>رينو لوجان</t>
        </is>
      </c>
      <c r="D15" s="5" t="inlineStr">
        <is>
          <t>أبيض</t>
        </is>
      </c>
      <c r="E15" s="5" t="inlineStr">
        <is>
          <t>S-010</t>
        </is>
      </c>
      <c r="F15" s="5" t="inlineStr">
        <is>
          <t>P-09</t>
        </is>
      </c>
      <c r="G15" s="6">
        <f>IF(A15&amp;""="","",IFERROR(INDEX('الوحدات'!$D$6:$D$205,MATCH(A15&amp;"",'الوحدات'!$A$6:$A$205,0))&amp;"",""))</f>
        <v/>
      </c>
      <c r="H15" s="6">
        <f>IF(A15&amp;""="","",IF(COUNTIF('الوحدات'!$A$6:$A$205,A15&amp;"")=0,"وحدة غير موجودة",IF(AND(B15&amp;""&lt;&gt;"",COUNTIF($B$6:$B$405,B15&amp;"")&gt;1),"لوحة مكررة",IF(AND(F15&amp;""&lt;&gt;"",COUNTIF($F$6:$F$405,F15&amp;"")&gt;1),"موقف مكرر",""))))</f>
        <v/>
      </c>
      <c r="I15" s="6">
        <f>IF(A15&amp;""="","",A15&amp;"#"&amp;COUNTIF($A$6:A15,A15&amp;""))</f>
        <v/>
      </c>
    </row>
    <row r="16">
      <c r="A16" s="5" t="inlineStr">
        <is>
          <t>501</t>
        </is>
      </c>
      <c r="B16" s="5" t="inlineStr">
        <is>
          <t>ظ ع غ 4455</t>
        </is>
      </c>
      <c r="C16" s="5" t="inlineStr">
        <is>
          <t>كيا سبورتاج</t>
        </is>
      </c>
      <c r="D16" s="5" t="inlineStr">
        <is>
          <t>أزرق</t>
        </is>
      </c>
      <c r="E16" s="5" t="inlineStr">
        <is>
          <t>S-011</t>
        </is>
      </c>
      <c r="F16" s="5" t="inlineStr">
        <is>
          <t>P-10</t>
        </is>
      </c>
      <c r="G16" s="6">
        <f>IF(A16&amp;""="","",IFERROR(INDEX('الوحدات'!$D$6:$D$205,MATCH(A16&amp;"",'الوحدات'!$A$6:$A$205,0))&amp;"",""))</f>
        <v/>
      </c>
      <c r="H16" s="6">
        <f>IF(A16&amp;""="","",IF(COUNTIF('الوحدات'!$A$6:$A$205,A16&amp;"")=0,"وحدة غير موجودة",IF(AND(B16&amp;""&lt;&gt;"",COUNTIF($B$6:$B$405,B16&amp;"")&gt;1),"لوحة مكررة",IF(AND(F16&amp;""&lt;&gt;"",COUNTIF($F$6:$F$405,F16&amp;"")&gt;1),"موقف مكرر",""))))</f>
        <v/>
      </c>
      <c r="I16" s="6">
        <f>IF(A16&amp;""="","",A16&amp;"#"&amp;COUNTIF($A$6:A16,A16&amp;""))</f>
        <v/>
      </c>
    </row>
    <row r="17">
      <c r="A17" s="5" t="inlineStr">
        <is>
          <t>501</t>
        </is>
      </c>
      <c r="B17" s="5" t="inlineStr">
        <is>
          <t>ف ق ك 5566</t>
        </is>
      </c>
      <c r="C17" s="5" t="inlineStr">
        <is>
          <t>تويوتا يارس</t>
        </is>
      </c>
      <c r="D17" s="5" t="inlineStr">
        <is>
          <t>أحمر</t>
        </is>
      </c>
      <c r="E17" s="5" t="inlineStr">
        <is>
          <t>S-012</t>
        </is>
      </c>
      <c r="F17" s="5" t="inlineStr">
        <is>
          <t>P-11</t>
        </is>
      </c>
      <c r="G17" s="6">
        <f>IF(A17&amp;""="","",IFERROR(INDEX('الوحدات'!$D$6:$D$205,MATCH(A17&amp;"",'الوحدات'!$A$6:$A$205,0))&amp;"",""))</f>
        <v/>
      </c>
      <c r="H17" s="6">
        <f>IF(A17&amp;""="","",IF(COUNTIF('الوحدات'!$A$6:$A$205,A17&amp;"")=0,"وحدة غير موجودة",IF(AND(B17&amp;""&lt;&gt;"",COUNTIF($B$6:$B$405,B17&amp;"")&gt;1),"لوحة مكررة",IF(AND(F17&amp;""&lt;&gt;"",COUNTIF($F$6:$F$405,F17&amp;"")&gt;1),"موقف مكرر",""))))</f>
        <v/>
      </c>
      <c r="I17" s="6">
        <f>IF(A17&amp;""="","",A17&amp;"#"&amp;COUNTIF($A$6:A17,A17&amp;""))</f>
        <v/>
      </c>
    </row>
    <row r="18">
      <c r="A18" s="5" t="inlineStr">
        <is>
          <t>501</t>
        </is>
      </c>
      <c r="B18" s="5" t="inlineStr">
        <is>
          <t>ل م ن 6677</t>
        </is>
      </c>
      <c r="C18" s="5" t="inlineStr">
        <is>
          <t>شيري تيجو</t>
        </is>
      </c>
      <c r="D18" s="5" t="inlineStr">
        <is>
          <t>أسود</t>
        </is>
      </c>
      <c r="E18" s="5" t="inlineStr">
        <is>
          <t>S-013</t>
        </is>
      </c>
      <c r="F18" s="5" t="n"/>
      <c r="G18" s="6">
        <f>IF(A18&amp;""="","",IFERROR(INDEX('الوحدات'!$D$6:$D$205,MATCH(A18&amp;"",'الوحدات'!$A$6:$A$205,0))&amp;"",""))</f>
        <v/>
      </c>
      <c r="H18" s="6">
        <f>IF(A18&amp;""="","",IF(COUNTIF('الوحدات'!$A$6:$A$205,A18&amp;"")=0,"وحدة غير موجودة",IF(AND(B18&amp;""&lt;&gt;"",COUNTIF($B$6:$B$405,B18&amp;"")&gt;1),"لوحة مكررة",IF(AND(F18&amp;""&lt;&gt;"",COUNTIF($F$6:$F$405,F18&amp;"")&gt;1),"موقف مكرر",""))))</f>
        <v/>
      </c>
      <c r="I18" s="6">
        <f>IF(A18&amp;""="","",A18&amp;"#"&amp;COUNTIF($A$6:A18,A18&amp;""))</f>
        <v/>
      </c>
    </row>
    <row r="19">
      <c r="A19" s="5" t="inlineStr">
        <is>
          <t>402</t>
        </is>
      </c>
      <c r="B19" s="5" t="inlineStr">
        <is>
          <t>هـ و ي 7788</t>
        </is>
      </c>
      <c r="C19" s="5" t="inlineStr">
        <is>
          <t>ميتسوبيشي لانسر</t>
        </is>
      </c>
      <c r="D19" s="5" t="inlineStr">
        <is>
          <t>فضي</t>
        </is>
      </c>
      <c r="E19" s="5" t="inlineStr">
        <is>
          <t>S-014</t>
        </is>
      </c>
      <c r="F19" s="5" t="inlineStr">
        <is>
          <t>P-12</t>
        </is>
      </c>
      <c r="G19" s="6">
        <f>IF(A19&amp;""="","",IFERROR(INDEX('الوحدات'!$D$6:$D$205,MATCH(A19&amp;"",'الوحدات'!$A$6:$A$205,0))&amp;"",""))</f>
        <v/>
      </c>
      <c r="H19" s="6">
        <f>IF(A19&amp;""="","",IF(COUNTIF('الوحدات'!$A$6:$A$205,A19&amp;"")=0,"وحدة غير موجودة",IF(AND(B19&amp;""&lt;&gt;"",COUNTIF($B$6:$B$405,B19&amp;"")&gt;1),"لوحة مكررة",IF(AND(F19&amp;""&lt;&gt;"",COUNTIF($F$6:$F$405,F19&amp;"")&gt;1),"موقف مكرر",""))))</f>
        <v/>
      </c>
      <c r="I19" s="6">
        <f>IF(A19&amp;""="","",A19&amp;"#"&amp;COUNTIF($A$6:A19,A19&amp;""))</f>
        <v/>
      </c>
    </row>
    <row r="20">
      <c r="A20" s="5" t="n"/>
      <c r="B20" s="5" t="n"/>
      <c r="C20" s="5" t="n"/>
      <c r="D20" s="5" t="n"/>
      <c r="E20" s="5" t="n"/>
      <c r="F20" s="5" t="n"/>
      <c r="G20" s="6">
        <f>IF(A20&amp;""="","",IFERROR(INDEX('الوحدات'!$D$6:$D$205,MATCH(A20&amp;"",'الوحدات'!$A$6:$A$205,0))&amp;"",""))</f>
        <v/>
      </c>
      <c r="H20" s="6">
        <f>IF(A20&amp;""="","",IF(COUNTIF('الوحدات'!$A$6:$A$205,A20&amp;"")=0,"وحدة غير موجودة",IF(AND(B20&amp;""&lt;&gt;"",COUNTIF($B$6:$B$405,B20&amp;"")&gt;1),"لوحة مكررة",IF(AND(F20&amp;""&lt;&gt;"",COUNTIF($F$6:$F$405,F20&amp;"")&gt;1),"موقف مكرر",""))))</f>
        <v/>
      </c>
      <c r="I20" s="6">
        <f>IF(A20&amp;""="","",A20&amp;"#"&amp;COUNTIF($A$6:A20,A20&amp;""))</f>
        <v/>
      </c>
    </row>
    <row r="21">
      <c r="A21" s="5" t="n"/>
      <c r="B21" s="5" t="n"/>
      <c r="C21" s="5" t="n"/>
      <c r="D21" s="5" t="n"/>
      <c r="E21" s="5" t="n"/>
      <c r="F21" s="5" t="n"/>
      <c r="G21" s="6">
        <f>IF(A21&amp;""="","",IFERROR(INDEX('الوحدات'!$D$6:$D$205,MATCH(A21&amp;"",'الوحدات'!$A$6:$A$205,0))&amp;"",""))</f>
        <v/>
      </c>
      <c r="H21" s="6">
        <f>IF(A21&amp;""="","",IF(COUNTIF('الوحدات'!$A$6:$A$205,A21&amp;"")=0,"وحدة غير موجودة",IF(AND(B21&amp;""&lt;&gt;"",COUNTIF($B$6:$B$405,B21&amp;"")&gt;1),"لوحة مكررة",IF(AND(F21&amp;""&lt;&gt;"",COUNTIF($F$6:$F$405,F21&amp;"")&gt;1),"موقف مكرر",""))))</f>
        <v/>
      </c>
      <c r="I21" s="6">
        <f>IF(A21&amp;""="","",A21&amp;"#"&amp;COUNTIF($A$6:A21,A21&amp;""))</f>
        <v/>
      </c>
    </row>
    <row r="22">
      <c r="A22" s="5" t="n"/>
      <c r="B22" s="5" t="n"/>
      <c r="C22" s="5" t="n"/>
      <c r="D22" s="5" t="n"/>
      <c r="E22" s="5" t="n"/>
      <c r="F22" s="5" t="n"/>
      <c r="G22" s="6">
        <f>IF(A22&amp;""="","",IFERROR(INDEX('الوحدات'!$D$6:$D$205,MATCH(A22&amp;"",'الوحدات'!$A$6:$A$205,0))&amp;"",""))</f>
        <v/>
      </c>
      <c r="H22" s="6">
        <f>IF(A22&amp;""="","",IF(COUNTIF('الوحدات'!$A$6:$A$205,A22&amp;"")=0,"وحدة غير موجودة",IF(AND(B22&amp;""&lt;&gt;"",COUNTIF($B$6:$B$405,B22&amp;"")&gt;1),"لوحة مكررة",IF(AND(F22&amp;""&lt;&gt;"",COUNTIF($F$6:$F$405,F22&amp;"")&gt;1),"موقف مكرر",""))))</f>
        <v/>
      </c>
      <c r="I22" s="6">
        <f>IF(A22&amp;""="","",A22&amp;"#"&amp;COUNTIF($A$6:A22,A22&amp;""))</f>
        <v/>
      </c>
    </row>
    <row r="23">
      <c r="A23" s="5" t="n"/>
      <c r="B23" s="5" t="n"/>
      <c r="C23" s="5" t="n"/>
      <c r="D23" s="5" t="n"/>
      <c r="E23" s="5" t="n"/>
      <c r="F23" s="5" t="n"/>
      <c r="G23" s="6">
        <f>IF(A23&amp;""="","",IFERROR(INDEX('الوحدات'!$D$6:$D$205,MATCH(A23&amp;"",'الوحدات'!$A$6:$A$205,0))&amp;"",""))</f>
        <v/>
      </c>
      <c r="H23" s="6">
        <f>IF(A23&amp;""="","",IF(COUNTIF('الوحدات'!$A$6:$A$205,A23&amp;"")=0,"وحدة غير موجودة",IF(AND(B23&amp;""&lt;&gt;"",COUNTIF($B$6:$B$405,B23&amp;"")&gt;1),"لوحة مكررة",IF(AND(F23&amp;""&lt;&gt;"",COUNTIF($F$6:$F$405,F23&amp;"")&gt;1),"موقف مكرر",""))))</f>
        <v/>
      </c>
      <c r="I23" s="6">
        <f>IF(A23&amp;""="","",A23&amp;"#"&amp;COUNTIF($A$6:A23,A23&amp;""))</f>
        <v/>
      </c>
    </row>
    <row r="24">
      <c r="A24" s="5" t="n"/>
      <c r="B24" s="5" t="n"/>
      <c r="C24" s="5" t="n"/>
      <c r="D24" s="5" t="n"/>
      <c r="E24" s="5" t="n"/>
      <c r="F24" s="5" t="n"/>
      <c r="G24" s="6">
        <f>IF(A24&amp;""="","",IFERROR(INDEX('الوحدات'!$D$6:$D$205,MATCH(A24&amp;"",'الوحدات'!$A$6:$A$205,0))&amp;"",""))</f>
        <v/>
      </c>
      <c r="H24" s="6">
        <f>IF(A24&amp;""="","",IF(COUNTIF('الوحدات'!$A$6:$A$205,A24&amp;"")=0,"وحدة غير موجودة",IF(AND(B24&amp;""&lt;&gt;"",COUNTIF($B$6:$B$405,B24&amp;"")&gt;1),"لوحة مكررة",IF(AND(F24&amp;""&lt;&gt;"",COUNTIF($F$6:$F$405,F24&amp;"")&gt;1),"موقف مكرر",""))))</f>
        <v/>
      </c>
      <c r="I24" s="6">
        <f>IF(A24&amp;""="","",A24&amp;"#"&amp;COUNTIF($A$6:A24,A24&amp;""))</f>
        <v/>
      </c>
    </row>
    <row r="25">
      <c r="A25" s="5" t="n"/>
      <c r="B25" s="5" t="n"/>
      <c r="C25" s="5" t="n"/>
      <c r="D25" s="5" t="n"/>
      <c r="E25" s="5" t="n"/>
      <c r="F25" s="5" t="n"/>
      <c r="G25" s="6">
        <f>IF(A25&amp;""="","",IFERROR(INDEX('الوحدات'!$D$6:$D$205,MATCH(A25&amp;"",'الوحدات'!$A$6:$A$205,0))&amp;"",""))</f>
        <v/>
      </c>
      <c r="H25" s="6">
        <f>IF(A25&amp;""="","",IF(COUNTIF('الوحدات'!$A$6:$A$205,A25&amp;"")=0,"وحدة غير موجودة",IF(AND(B25&amp;""&lt;&gt;"",COUNTIF($B$6:$B$405,B25&amp;"")&gt;1),"لوحة مكررة",IF(AND(F25&amp;""&lt;&gt;"",COUNTIF($F$6:$F$405,F25&amp;"")&gt;1),"موقف مكرر",""))))</f>
        <v/>
      </c>
      <c r="I25" s="6">
        <f>IF(A25&amp;""="","",A25&amp;"#"&amp;COUNTIF($A$6:A25,A25&amp;""))</f>
        <v/>
      </c>
    </row>
    <row r="26">
      <c r="A26" s="5" t="n"/>
      <c r="B26" s="5" t="n"/>
      <c r="C26" s="5" t="n"/>
      <c r="D26" s="5" t="n"/>
      <c r="E26" s="5" t="n"/>
      <c r="F26" s="5" t="n"/>
      <c r="G26" s="6">
        <f>IF(A26&amp;""="","",IFERROR(INDEX('الوحدات'!$D$6:$D$205,MATCH(A26&amp;"",'الوحدات'!$A$6:$A$205,0))&amp;"",""))</f>
        <v/>
      </c>
      <c r="H26" s="6">
        <f>IF(A26&amp;""="","",IF(COUNTIF('الوحدات'!$A$6:$A$205,A26&amp;"")=0,"وحدة غير موجودة",IF(AND(B26&amp;""&lt;&gt;"",COUNTIF($B$6:$B$405,B26&amp;"")&gt;1),"لوحة مكررة",IF(AND(F26&amp;""&lt;&gt;"",COUNTIF($F$6:$F$405,F26&amp;"")&gt;1),"موقف مكرر",""))))</f>
        <v/>
      </c>
      <c r="I26" s="6">
        <f>IF(A26&amp;""="","",A26&amp;"#"&amp;COUNTIF($A$6:A26,A26&amp;""))</f>
        <v/>
      </c>
    </row>
    <row r="27">
      <c r="A27" s="5" t="n"/>
      <c r="B27" s="5" t="n"/>
      <c r="C27" s="5" t="n"/>
      <c r="D27" s="5" t="n"/>
      <c r="E27" s="5" t="n"/>
      <c r="F27" s="5" t="n"/>
      <c r="G27" s="6">
        <f>IF(A27&amp;""="","",IFERROR(INDEX('الوحدات'!$D$6:$D$205,MATCH(A27&amp;"",'الوحدات'!$A$6:$A$205,0))&amp;"",""))</f>
        <v/>
      </c>
      <c r="H27" s="6">
        <f>IF(A27&amp;""="","",IF(COUNTIF('الوحدات'!$A$6:$A$205,A27&amp;"")=0,"وحدة غير موجودة",IF(AND(B27&amp;""&lt;&gt;"",COUNTIF($B$6:$B$405,B27&amp;"")&gt;1),"لوحة مكررة",IF(AND(F27&amp;""&lt;&gt;"",COUNTIF($F$6:$F$405,F27&amp;"")&gt;1),"موقف مكرر",""))))</f>
        <v/>
      </c>
      <c r="I27" s="6">
        <f>IF(A27&amp;""="","",A27&amp;"#"&amp;COUNTIF($A$6:A27,A27&amp;""))</f>
        <v/>
      </c>
    </row>
    <row r="28">
      <c r="A28" s="5" t="n"/>
      <c r="B28" s="5" t="n"/>
      <c r="C28" s="5" t="n"/>
      <c r="D28" s="5" t="n"/>
      <c r="E28" s="5" t="n"/>
      <c r="F28" s="5" t="n"/>
      <c r="G28" s="6">
        <f>IF(A28&amp;""="","",IFERROR(INDEX('الوحدات'!$D$6:$D$205,MATCH(A28&amp;"",'الوحدات'!$A$6:$A$205,0))&amp;"",""))</f>
        <v/>
      </c>
      <c r="H28" s="6">
        <f>IF(A28&amp;""="","",IF(COUNTIF('الوحدات'!$A$6:$A$205,A28&amp;"")=0,"وحدة غير موجودة",IF(AND(B28&amp;""&lt;&gt;"",COUNTIF($B$6:$B$405,B28&amp;"")&gt;1),"لوحة مكررة",IF(AND(F28&amp;""&lt;&gt;"",COUNTIF($F$6:$F$405,F28&amp;"")&gt;1),"موقف مكرر",""))))</f>
        <v/>
      </c>
      <c r="I28" s="6">
        <f>IF(A28&amp;""="","",A28&amp;"#"&amp;COUNTIF($A$6:A28,A28&amp;""))</f>
        <v/>
      </c>
    </row>
    <row r="29">
      <c r="A29" s="5" t="n"/>
      <c r="B29" s="5" t="n"/>
      <c r="C29" s="5" t="n"/>
      <c r="D29" s="5" t="n"/>
      <c r="E29" s="5" t="n"/>
      <c r="F29" s="5" t="n"/>
      <c r="G29" s="6">
        <f>IF(A29&amp;""="","",IFERROR(INDEX('الوحدات'!$D$6:$D$205,MATCH(A29&amp;"",'الوحدات'!$A$6:$A$205,0))&amp;"",""))</f>
        <v/>
      </c>
      <c r="H29" s="6">
        <f>IF(A29&amp;""="","",IF(COUNTIF('الوحدات'!$A$6:$A$205,A29&amp;"")=0,"وحدة غير موجودة",IF(AND(B29&amp;""&lt;&gt;"",COUNTIF($B$6:$B$405,B29&amp;"")&gt;1),"لوحة مكررة",IF(AND(F29&amp;""&lt;&gt;"",COUNTIF($F$6:$F$405,F29&amp;"")&gt;1),"موقف مكرر",""))))</f>
        <v/>
      </c>
      <c r="I29" s="6">
        <f>IF(A29&amp;""="","",A29&amp;"#"&amp;COUNTIF($A$6:A29,A29&amp;""))</f>
        <v/>
      </c>
    </row>
    <row r="30">
      <c r="A30" s="5" t="n"/>
      <c r="B30" s="5" t="n"/>
      <c r="C30" s="5" t="n"/>
      <c r="D30" s="5" t="n"/>
      <c r="E30" s="5" t="n"/>
      <c r="F30" s="5" t="n"/>
      <c r="G30" s="6">
        <f>IF(A30&amp;""="","",IFERROR(INDEX('الوحدات'!$D$6:$D$205,MATCH(A30&amp;"",'الوحدات'!$A$6:$A$205,0))&amp;"",""))</f>
        <v/>
      </c>
      <c r="H30" s="6">
        <f>IF(A30&amp;""="","",IF(COUNTIF('الوحدات'!$A$6:$A$205,A30&amp;"")=0,"وحدة غير موجودة",IF(AND(B30&amp;""&lt;&gt;"",COUNTIF($B$6:$B$405,B30&amp;"")&gt;1),"لوحة مكررة",IF(AND(F30&amp;""&lt;&gt;"",COUNTIF($F$6:$F$405,F30&amp;"")&gt;1),"موقف مكرر",""))))</f>
        <v/>
      </c>
      <c r="I30" s="6">
        <f>IF(A30&amp;""="","",A30&amp;"#"&amp;COUNTIF($A$6:A30,A30&amp;""))</f>
        <v/>
      </c>
    </row>
    <row r="31">
      <c r="A31" s="5" t="n"/>
      <c r="B31" s="5" t="n"/>
      <c r="C31" s="5" t="n"/>
      <c r="D31" s="5" t="n"/>
      <c r="E31" s="5" t="n"/>
      <c r="F31" s="5" t="n"/>
      <c r="G31" s="6">
        <f>IF(A31&amp;""="","",IFERROR(INDEX('الوحدات'!$D$6:$D$205,MATCH(A31&amp;"",'الوحدات'!$A$6:$A$205,0))&amp;"",""))</f>
        <v/>
      </c>
      <c r="H31" s="6">
        <f>IF(A31&amp;""="","",IF(COUNTIF('الوحدات'!$A$6:$A$205,A31&amp;"")=0,"وحدة غير موجودة",IF(AND(B31&amp;""&lt;&gt;"",COUNTIF($B$6:$B$405,B31&amp;"")&gt;1),"لوحة مكررة",IF(AND(F31&amp;""&lt;&gt;"",COUNTIF($F$6:$F$405,F31&amp;"")&gt;1),"موقف مكرر",""))))</f>
        <v/>
      </c>
      <c r="I31" s="6">
        <f>IF(A31&amp;""="","",A31&amp;"#"&amp;COUNTIF($A$6:A31,A31&amp;""))</f>
        <v/>
      </c>
    </row>
    <row r="32">
      <c r="A32" s="5" t="n"/>
      <c r="B32" s="5" t="n"/>
      <c r="C32" s="5" t="n"/>
      <c r="D32" s="5" t="n"/>
      <c r="E32" s="5" t="n"/>
      <c r="F32" s="5" t="n"/>
      <c r="G32" s="6">
        <f>IF(A32&amp;""="","",IFERROR(INDEX('الوحدات'!$D$6:$D$205,MATCH(A32&amp;"",'الوحدات'!$A$6:$A$205,0))&amp;"",""))</f>
        <v/>
      </c>
      <c r="H32" s="6">
        <f>IF(A32&amp;""="","",IF(COUNTIF('الوحدات'!$A$6:$A$205,A32&amp;"")=0,"وحدة غير موجودة",IF(AND(B32&amp;""&lt;&gt;"",COUNTIF($B$6:$B$405,B32&amp;"")&gt;1),"لوحة مكررة",IF(AND(F32&amp;""&lt;&gt;"",COUNTIF($F$6:$F$405,F32&amp;"")&gt;1),"موقف مكرر",""))))</f>
        <v/>
      </c>
      <c r="I32" s="6">
        <f>IF(A32&amp;""="","",A32&amp;"#"&amp;COUNTIF($A$6:A32,A32&amp;""))</f>
        <v/>
      </c>
    </row>
    <row r="33">
      <c r="A33" s="5" t="n"/>
      <c r="B33" s="5" t="n"/>
      <c r="C33" s="5" t="n"/>
      <c r="D33" s="5" t="n"/>
      <c r="E33" s="5" t="n"/>
      <c r="F33" s="5" t="n"/>
      <c r="G33" s="6">
        <f>IF(A33&amp;""="","",IFERROR(INDEX('الوحدات'!$D$6:$D$205,MATCH(A33&amp;"",'الوحدات'!$A$6:$A$205,0))&amp;"",""))</f>
        <v/>
      </c>
      <c r="H33" s="6">
        <f>IF(A33&amp;""="","",IF(COUNTIF('الوحدات'!$A$6:$A$205,A33&amp;"")=0,"وحدة غير موجودة",IF(AND(B33&amp;""&lt;&gt;"",COUNTIF($B$6:$B$405,B33&amp;"")&gt;1),"لوحة مكررة",IF(AND(F33&amp;""&lt;&gt;"",COUNTIF($F$6:$F$405,F33&amp;"")&gt;1),"موقف مكرر",""))))</f>
        <v/>
      </c>
      <c r="I33" s="6">
        <f>IF(A33&amp;""="","",A33&amp;"#"&amp;COUNTIF($A$6:A33,A33&amp;""))</f>
        <v/>
      </c>
    </row>
    <row r="34">
      <c r="A34" s="5" t="n"/>
      <c r="B34" s="5" t="n"/>
      <c r="C34" s="5" t="n"/>
      <c r="D34" s="5" t="n"/>
      <c r="E34" s="5" t="n"/>
      <c r="F34" s="5" t="n"/>
      <c r="G34" s="6">
        <f>IF(A34&amp;""="","",IFERROR(INDEX('الوحدات'!$D$6:$D$205,MATCH(A34&amp;"",'الوحدات'!$A$6:$A$205,0))&amp;"",""))</f>
        <v/>
      </c>
      <c r="H34" s="6">
        <f>IF(A34&amp;""="","",IF(COUNTIF('الوحدات'!$A$6:$A$205,A34&amp;"")=0,"وحدة غير موجودة",IF(AND(B34&amp;""&lt;&gt;"",COUNTIF($B$6:$B$405,B34&amp;"")&gt;1),"لوحة مكررة",IF(AND(F34&amp;""&lt;&gt;"",COUNTIF($F$6:$F$405,F34&amp;"")&gt;1),"موقف مكرر",""))))</f>
        <v/>
      </c>
      <c r="I34" s="6">
        <f>IF(A34&amp;""="","",A34&amp;"#"&amp;COUNTIF($A$6:A34,A34&amp;""))</f>
        <v/>
      </c>
    </row>
    <row r="35">
      <c r="A35" s="5" t="n"/>
      <c r="B35" s="5" t="n"/>
      <c r="C35" s="5" t="n"/>
      <c r="D35" s="5" t="n"/>
      <c r="E35" s="5" t="n"/>
      <c r="F35" s="5" t="n"/>
      <c r="G35" s="6">
        <f>IF(A35&amp;""="","",IFERROR(INDEX('الوحدات'!$D$6:$D$205,MATCH(A35&amp;"",'الوحدات'!$A$6:$A$205,0))&amp;"",""))</f>
        <v/>
      </c>
      <c r="H35" s="6">
        <f>IF(A35&amp;""="","",IF(COUNTIF('الوحدات'!$A$6:$A$205,A35&amp;"")=0,"وحدة غير موجودة",IF(AND(B35&amp;""&lt;&gt;"",COUNTIF($B$6:$B$405,B35&amp;"")&gt;1),"لوحة مكررة",IF(AND(F35&amp;""&lt;&gt;"",COUNTIF($F$6:$F$405,F35&amp;"")&gt;1),"موقف مكرر",""))))</f>
        <v/>
      </c>
      <c r="I35" s="6">
        <f>IF(A35&amp;""="","",A35&amp;"#"&amp;COUNTIF($A$6:A35,A35&amp;""))</f>
        <v/>
      </c>
    </row>
    <row r="36">
      <c r="A36" s="5" t="n"/>
      <c r="B36" s="5" t="n"/>
      <c r="C36" s="5" t="n"/>
      <c r="D36" s="5" t="n"/>
      <c r="E36" s="5" t="n"/>
      <c r="F36" s="5" t="n"/>
      <c r="G36" s="6">
        <f>IF(A36&amp;""="","",IFERROR(INDEX('الوحدات'!$D$6:$D$205,MATCH(A36&amp;"",'الوحدات'!$A$6:$A$205,0))&amp;"",""))</f>
        <v/>
      </c>
      <c r="H36" s="6">
        <f>IF(A36&amp;""="","",IF(COUNTIF('الوحدات'!$A$6:$A$205,A36&amp;"")=0,"وحدة غير موجودة",IF(AND(B36&amp;""&lt;&gt;"",COUNTIF($B$6:$B$405,B36&amp;"")&gt;1),"لوحة مكررة",IF(AND(F36&amp;""&lt;&gt;"",COUNTIF($F$6:$F$405,F36&amp;"")&gt;1),"موقف مكرر",""))))</f>
        <v/>
      </c>
      <c r="I36" s="6">
        <f>IF(A36&amp;""="","",A36&amp;"#"&amp;COUNTIF($A$6:A36,A36&amp;""))</f>
        <v/>
      </c>
    </row>
    <row r="37">
      <c r="A37" s="5" t="n"/>
      <c r="B37" s="5" t="n"/>
      <c r="C37" s="5" t="n"/>
      <c r="D37" s="5" t="n"/>
      <c r="E37" s="5" t="n"/>
      <c r="F37" s="5" t="n"/>
      <c r="G37" s="6">
        <f>IF(A37&amp;""="","",IFERROR(INDEX('الوحدات'!$D$6:$D$205,MATCH(A37&amp;"",'الوحدات'!$A$6:$A$205,0))&amp;"",""))</f>
        <v/>
      </c>
      <c r="H37" s="6">
        <f>IF(A37&amp;""="","",IF(COUNTIF('الوحدات'!$A$6:$A$205,A37&amp;"")=0,"وحدة غير موجودة",IF(AND(B37&amp;""&lt;&gt;"",COUNTIF($B$6:$B$405,B37&amp;"")&gt;1),"لوحة مكررة",IF(AND(F37&amp;""&lt;&gt;"",COUNTIF($F$6:$F$405,F37&amp;"")&gt;1),"موقف مكرر",""))))</f>
        <v/>
      </c>
      <c r="I37" s="6">
        <f>IF(A37&amp;""="","",A37&amp;"#"&amp;COUNTIF($A$6:A37,A37&amp;""))</f>
        <v/>
      </c>
    </row>
    <row r="38">
      <c r="A38" s="5" t="n"/>
      <c r="B38" s="5" t="n"/>
      <c r="C38" s="5" t="n"/>
      <c r="D38" s="5" t="n"/>
      <c r="E38" s="5" t="n"/>
      <c r="F38" s="5" t="n"/>
      <c r="G38" s="6">
        <f>IF(A38&amp;""="","",IFERROR(INDEX('الوحدات'!$D$6:$D$205,MATCH(A38&amp;"",'الوحدات'!$A$6:$A$205,0))&amp;"",""))</f>
        <v/>
      </c>
      <c r="H38" s="6">
        <f>IF(A38&amp;""="","",IF(COUNTIF('الوحدات'!$A$6:$A$205,A38&amp;"")=0,"وحدة غير موجودة",IF(AND(B38&amp;""&lt;&gt;"",COUNTIF($B$6:$B$405,B38&amp;"")&gt;1),"لوحة مكررة",IF(AND(F38&amp;""&lt;&gt;"",COUNTIF($F$6:$F$405,F38&amp;"")&gt;1),"موقف مكرر",""))))</f>
        <v/>
      </c>
      <c r="I38" s="6">
        <f>IF(A38&amp;""="","",A38&amp;"#"&amp;COUNTIF($A$6:A38,A38&amp;""))</f>
        <v/>
      </c>
    </row>
    <row r="39">
      <c r="A39" s="5" t="n"/>
      <c r="B39" s="5" t="n"/>
      <c r="C39" s="5" t="n"/>
      <c r="D39" s="5" t="n"/>
      <c r="E39" s="5" t="n"/>
      <c r="F39" s="5" t="n"/>
      <c r="G39" s="6">
        <f>IF(A39&amp;""="","",IFERROR(INDEX('الوحدات'!$D$6:$D$205,MATCH(A39&amp;"",'الوحدات'!$A$6:$A$205,0))&amp;"",""))</f>
        <v/>
      </c>
      <c r="H39" s="6">
        <f>IF(A39&amp;""="","",IF(COUNTIF('الوحدات'!$A$6:$A$205,A39&amp;"")=0,"وحدة غير موجودة",IF(AND(B39&amp;""&lt;&gt;"",COUNTIF($B$6:$B$405,B39&amp;"")&gt;1),"لوحة مكررة",IF(AND(F39&amp;""&lt;&gt;"",COUNTIF($F$6:$F$405,F39&amp;"")&gt;1),"موقف مكرر",""))))</f>
        <v/>
      </c>
      <c r="I39" s="6">
        <f>IF(A39&amp;""="","",A39&amp;"#"&amp;COUNTIF($A$6:A39,A39&amp;""))</f>
        <v/>
      </c>
    </row>
    <row r="40">
      <c r="A40" s="5" t="n"/>
      <c r="B40" s="5" t="n"/>
      <c r="C40" s="5" t="n"/>
      <c r="D40" s="5" t="n"/>
      <c r="E40" s="5" t="n"/>
      <c r="F40" s="5" t="n"/>
      <c r="G40" s="6">
        <f>IF(A40&amp;""="","",IFERROR(INDEX('الوحدات'!$D$6:$D$205,MATCH(A40&amp;"",'الوحدات'!$A$6:$A$205,0))&amp;"",""))</f>
        <v/>
      </c>
      <c r="H40" s="6">
        <f>IF(A40&amp;""="","",IF(COUNTIF('الوحدات'!$A$6:$A$205,A40&amp;"")=0,"وحدة غير موجودة",IF(AND(B40&amp;""&lt;&gt;"",COUNTIF($B$6:$B$405,B40&amp;"")&gt;1),"لوحة مكررة",IF(AND(F40&amp;""&lt;&gt;"",COUNTIF($F$6:$F$405,F40&amp;"")&gt;1),"موقف مكرر",""))))</f>
        <v/>
      </c>
      <c r="I40" s="6">
        <f>IF(A40&amp;""="","",A40&amp;"#"&amp;COUNTIF($A$6:A40,A40&amp;""))</f>
        <v/>
      </c>
    </row>
    <row r="41">
      <c r="A41" s="5" t="n"/>
      <c r="B41" s="5" t="n"/>
      <c r="C41" s="5" t="n"/>
      <c r="D41" s="5" t="n"/>
      <c r="E41" s="5" t="n"/>
      <c r="F41" s="5" t="n"/>
      <c r="G41" s="6">
        <f>IF(A41&amp;""="","",IFERROR(INDEX('الوحدات'!$D$6:$D$205,MATCH(A41&amp;"",'الوحدات'!$A$6:$A$205,0))&amp;"",""))</f>
        <v/>
      </c>
      <c r="H41" s="6">
        <f>IF(A41&amp;""="","",IF(COUNTIF('الوحدات'!$A$6:$A$205,A41&amp;"")=0,"وحدة غير موجودة",IF(AND(B41&amp;""&lt;&gt;"",COUNTIF($B$6:$B$405,B41&amp;"")&gt;1),"لوحة مكررة",IF(AND(F41&amp;""&lt;&gt;"",COUNTIF($F$6:$F$405,F41&amp;"")&gt;1),"موقف مكرر",""))))</f>
        <v/>
      </c>
      <c r="I41" s="6">
        <f>IF(A41&amp;""="","",A41&amp;"#"&amp;COUNTIF($A$6:A41,A41&amp;""))</f>
        <v/>
      </c>
    </row>
    <row r="42">
      <c r="A42" s="5" t="n"/>
      <c r="B42" s="5" t="n"/>
      <c r="C42" s="5" t="n"/>
      <c r="D42" s="5" t="n"/>
      <c r="E42" s="5" t="n"/>
      <c r="F42" s="5" t="n"/>
      <c r="G42" s="6">
        <f>IF(A42&amp;""="","",IFERROR(INDEX('الوحدات'!$D$6:$D$205,MATCH(A42&amp;"",'الوحدات'!$A$6:$A$205,0))&amp;"",""))</f>
        <v/>
      </c>
      <c r="H42" s="6">
        <f>IF(A42&amp;""="","",IF(COUNTIF('الوحدات'!$A$6:$A$205,A42&amp;"")=0,"وحدة غير موجودة",IF(AND(B42&amp;""&lt;&gt;"",COUNTIF($B$6:$B$405,B42&amp;"")&gt;1),"لوحة مكررة",IF(AND(F42&amp;""&lt;&gt;"",COUNTIF($F$6:$F$405,F42&amp;"")&gt;1),"موقف مكرر",""))))</f>
        <v/>
      </c>
      <c r="I42" s="6">
        <f>IF(A42&amp;""="","",A42&amp;"#"&amp;COUNTIF($A$6:A42,A42&amp;""))</f>
        <v/>
      </c>
    </row>
    <row r="43">
      <c r="A43" s="5" t="n"/>
      <c r="B43" s="5" t="n"/>
      <c r="C43" s="5" t="n"/>
      <c r="D43" s="5" t="n"/>
      <c r="E43" s="5" t="n"/>
      <c r="F43" s="5" t="n"/>
      <c r="G43" s="6">
        <f>IF(A43&amp;""="","",IFERROR(INDEX('الوحدات'!$D$6:$D$205,MATCH(A43&amp;"",'الوحدات'!$A$6:$A$205,0))&amp;"",""))</f>
        <v/>
      </c>
      <c r="H43" s="6">
        <f>IF(A43&amp;""="","",IF(COUNTIF('الوحدات'!$A$6:$A$205,A43&amp;"")=0,"وحدة غير موجودة",IF(AND(B43&amp;""&lt;&gt;"",COUNTIF($B$6:$B$405,B43&amp;"")&gt;1),"لوحة مكررة",IF(AND(F43&amp;""&lt;&gt;"",COUNTIF($F$6:$F$405,F43&amp;"")&gt;1),"موقف مكرر",""))))</f>
        <v/>
      </c>
      <c r="I43" s="6">
        <f>IF(A43&amp;""="","",A43&amp;"#"&amp;COUNTIF($A$6:A43,A43&amp;""))</f>
        <v/>
      </c>
    </row>
    <row r="44">
      <c r="A44" s="5" t="n"/>
      <c r="B44" s="5" t="n"/>
      <c r="C44" s="5" t="n"/>
      <c r="D44" s="5" t="n"/>
      <c r="E44" s="5" t="n"/>
      <c r="F44" s="5" t="n"/>
      <c r="G44" s="6">
        <f>IF(A44&amp;""="","",IFERROR(INDEX('الوحدات'!$D$6:$D$205,MATCH(A44&amp;"",'الوحدات'!$A$6:$A$205,0))&amp;"",""))</f>
        <v/>
      </c>
      <c r="H44" s="6">
        <f>IF(A44&amp;""="","",IF(COUNTIF('الوحدات'!$A$6:$A$205,A44&amp;"")=0,"وحدة غير موجودة",IF(AND(B44&amp;""&lt;&gt;"",COUNTIF($B$6:$B$405,B44&amp;"")&gt;1),"لوحة مكررة",IF(AND(F44&amp;""&lt;&gt;"",COUNTIF($F$6:$F$405,F44&amp;"")&gt;1),"موقف مكرر",""))))</f>
        <v/>
      </c>
      <c r="I44" s="6">
        <f>IF(A44&amp;""="","",A44&amp;"#"&amp;COUNTIF($A$6:A44,A44&amp;""))</f>
        <v/>
      </c>
    </row>
    <row r="45">
      <c r="A45" s="5" t="n"/>
      <c r="B45" s="5" t="n"/>
      <c r="C45" s="5" t="n"/>
      <c r="D45" s="5" t="n"/>
      <c r="E45" s="5" t="n"/>
      <c r="F45" s="5" t="n"/>
      <c r="G45" s="6">
        <f>IF(A45&amp;""="","",IFERROR(INDEX('الوحدات'!$D$6:$D$205,MATCH(A45&amp;"",'الوحدات'!$A$6:$A$205,0))&amp;"",""))</f>
        <v/>
      </c>
      <c r="H45" s="6">
        <f>IF(A45&amp;""="","",IF(COUNTIF('الوحدات'!$A$6:$A$205,A45&amp;"")=0,"وحدة غير موجودة",IF(AND(B45&amp;""&lt;&gt;"",COUNTIF($B$6:$B$405,B45&amp;"")&gt;1),"لوحة مكررة",IF(AND(F45&amp;""&lt;&gt;"",COUNTIF($F$6:$F$405,F45&amp;"")&gt;1),"موقف مكرر",""))))</f>
        <v/>
      </c>
      <c r="I45" s="6">
        <f>IF(A45&amp;""="","",A45&amp;"#"&amp;COUNTIF($A$6:A45,A45&amp;""))</f>
        <v/>
      </c>
    </row>
    <row r="46">
      <c r="A46" s="5" t="n"/>
      <c r="B46" s="5" t="n"/>
      <c r="C46" s="5" t="n"/>
      <c r="D46" s="5" t="n"/>
      <c r="E46" s="5" t="n"/>
      <c r="F46" s="5" t="n"/>
      <c r="G46" s="6">
        <f>IF(A46&amp;""="","",IFERROR(INDEX('الوحدات'!$D$6:$D$205,MATCH(A46&amp;"",'الوحدات'!$A$6:$A$205,0))&amp;"",""))</f>
        <v/>
      </c>
      <c r="H46" s="6">
        <f>IF(A46&amp;""="","",IF(COUNTIF('الوحدات'!$A$6:$A$205,A46&amp;"")=0,"وحدة غير موجودة",IF(AND(B46&amp;""&lt;&gt;"",COUNTIF($B$6:$B$405,B46&amp;"")&gt;1),"لوحة مكررة",IF(AND(F46&amp;""&lt;&gt;"",COUNTIF($F$6:$F$405,F46&amp;"")&gt;1),"موقف مكرر",""))))</f>
        <v/>
      </c>
      <c r="I46" s="6">
        <f>IF(A46&amp;""="","",A46&amp;"#"&amp;COUNTIF($A$6:A46,A46&amp;""))</f>
        <v/>
      </c>
    </row>
    <row r="47">
      <c r="A47" s="5" t="n"/>
      <c r="B47" s="5" t="n"/>
      <c r="C47" s="5" t="n"/>
      <c r="D47" s="5" t="n"/>
      <c r="E47" s="5" t="n"/>
      <c r="F47" s="5" t="n"/>
      <c r="G47" s="6">
        <f>IF(A47&amp;""="","",IFERROR(INDEX('الوحدات'!$D$6:$D$205,MATCH(A47&amp;"",'الوحدات'!$A$6:$A$205,0))&amp;"",""))</f>
        <v/>
      </c>
      <c r="H47" s="6">
        <f>IF(A47&amp;""="","",IF(COUNTIF('الوحدات'!$A$6:$A$205,A47&amp;"")=0,"وحدة غير موجودة",IF(AND(B47&amp;""&lt;&gt;"",COUNTIF($B$6:$B$405,B47&amp;"")&gt;1),"لوحة مكررة",IF(AND(F47&amp;""&lt;&gt;"",COUNTIF($F$6:$F$405,F47&amp;"")&gt;1),"موقف مكرر",""))))</f>
        <v/>
      </c>
      <c r="I47" s="6">
        <f>IF(A47&amp;""="","",A47&amp;"#"&amp;COUNTIF($A$6:A47,A47&amp;""))</f>
        <v/>
      </c>
    </row>
    <row r="48">
      <c r="A48" s="5" t="n"/>
      <c r="B48" s="5" t="n"/>
      <c r="C48" s="5" t="n"/>
      <c r="D48" s="5" t="n"/>
      <c r="E48" s="5" t="n"/>
      <c r="F48" s="5" t="n"/>
      <c r="G48" s="6">
        <f>IF(A48&amp;""="","",IFERROR(INDEX('الوحدات'!$D$6:$D$205,MATCH(A48&amp;"",'الوحدات'!$A$6:$A$205,0))&amp;"",""))</f>
        <v/>
      </c>
      <c r="H48" s="6">
        <f>IF(A48&amp;""="","",IF(COUNTIF('الوحدات'!$A$6:$A$205,A48&amp;"")=0,"وحدة غير موجودة",IF(AND(B48&amp;""&lt;&gt;"",COUNTIF($B$6:$B$405,B48&amp;"")&gt;1),"لوحة مكررة",IF(AND(F48&amp;""&lt;&gt;"",COUNTIF($F$6:$F$405,F48&amp;"")&gt;1),"موقف مكرر",""))))</f>
        <v/>
      </c>
      <c r="I48" s="6">
        <f>IF(A48&amp;""="","",A48&amp;"#"&amp;COUNTIF($A$6:A48,A48&amp;""))</f>
        <v/>
      </c>
    </row>
    <row r="49">
      <c r="A49" s="5" t="n"/>
      <c r="B49" s="5" t="n"/>
      <c r="C49" s="5" t="n"/>
      <c r="D49" s="5" t="n"/>
      <c r="E49" s="5" t="n"/>
      <c r="F49" s="5" t="n"/>
      <c r="G49" s="6">
        <f>IF(A49&amp;""="","",IFERROR(INDEX('الوحدات'!$D$6:$D$205,MATCH(A49&amp;"",'الوحدات'!$A$6:$A$205,0))&amp;"",""))</f>
        <v/>
      </c>
      <c r="H49" s="6">
        <f>IF(A49&amp;""="","",IF(COUNTIF('الوحدات'!$A$6:$A$205,A49&amp;"")=0,"وحدة غير موجودة",IF(AND(B49&amp;""&lt;&gt;"",COUNTIF($B$6:$B$405,B49&amp;"")&gt;1),"لوحة مكررة",IF(AND(F49&amp;""&lt;&gt;"",COUNTIF($F$6:$F$405,F49&amp;"")&gt;1),"موقف مكرر",""))))</f>
        <v/>
      </c>
      <c r="I49" s="6">
        <f>IF(A49&amp;""="","",A49&amp;"#"&amp;COUNTIF($A$6:A49,A49&amp;""))</f>
        <v/>
      </c>
    </row>
    <row r="50">
      <c r="A50" s="5" t="n"/>
      <c r="B50" s="5" t="n"/>
      <c r="C50" s="5" t="n"/>
      <c r="D50" s="5" t="n"/>
      <c r="E50" s="5" t="n"/>
      <c r="F50" s="5" t="n"/>
      <c r="G50" s="6">
        <f>IF(A50&amp;""="","",IFERROR(INDEX('الوحدات'!$D$6:$D$205,MATCH(A50&amp;"",'الوحدات'!$A$6:$A$205,0))&amp;"",""))</f>
        <v/>
      </c>
      <c r="H50" s="6">
        <f>IF(A50&amp;""="","",IF(COUNTIF('الوحدات'!$A$6:$A$205,A50&amp;"")=0,"وحدة غير موجودة",IF(AND(B50&amp;""&lt;&gt;"",COUNTIF($B$6:$B$405,B50&amp;"")&gt;1),"لوحة مكررة",IF(AND(F50&amp;""&lt;&gt;"",COUNTIF($F$6:$F$405,F50&amp;"")&gt;1),"موقف مكرر",""))))</f>
        <v/>
      </c>
      <c r="I50" s="6">
        <f>IF(A50&amp;""="","",A50&amp;"#"&amp;COUNTIF($A$6:A50,A50&amp;""))</f>
        <v/>
      </c>
    </row>
    <row r="51">
      <c r="A51" s="5" t="n"/>
      <c r="B51" s="5" t="n"/>
      <c r="C51" s="5" t="n"/>
      <c r="D51" s="5" t="n"/>
      <c r="E51" s="5" t="n"/>
      <c r="F51" s="5" t="n"/>
      <c r="G51" s="6">
        <f>IF(A51&amp;""="","",IFERROR(INDEX('الوحدات'!$D$6:$D$205,MATCH(A51&amp;"",'الوحدات'!$A$6:$A$205,0))&amp;"",""))</f>
        <v/>
      </c>
      <c r="H51" s="6">
        <f>IF(A51&amp;""="","",IF(COUNTIF('الوحدات'!$A$6:$A$205,A51&amp;"")=0,"وحدة غير موجودة",IF(AND(B51&amp;""&lt;&gt;"",COUNTIF($B$6:$B$405,B51&amp;"")&gt;1),"لوحة مكررة",IF(AND(F51&amp;""&lt;&gt;"",COUNTIF($F$6:$F$405,F51&amp;"")&gt;1),"موقف مكرر",""))))</f>
        <v/>
      </c>
      <c r="I51" s="6">
        <f>IF(A51&amp;""="","",A51&amp;"#"&amp;COUNTIF($A$6:A51,A51&amp;""))</f>
        <v/>
      </c>
    </row>
    <row r="52">
      <c r="A52" s="5" t="n"/>
      <c r="B52" s="5" t="n"/>
      <c r="C52" s="5" t="n"/>
      <c r="D52" s="5" t="n"/>
      <c r="E52" s="5" t="n"/>
      <c r="F52" s="5" t="n"/>
      <c r="G52" s="6">
        <f>IF(A52&amp;""="","",IFERROR(INDEX('الوحدات'!$D$6:$D$205,MATCH(A52&amp;"",'الوحدات'!$A$6:$A$205,0))&amp;"",""))</f>
        <v/>
      </c>
      <c r="H52" s="6">
        <f>IF(A52&amp;""="","",IF(COUNTIF('الوحدات'!$A$6:$A$205,A52&amp;"")=0,"وحدة غير موجودة",IF(AND(B52&amp;""&lt;&gt;"",COUNTIF($B$6:$B$405,B52&amp;"")&gt;1),"لوحة مكررة",IF(AND(F52&amp;""&lt;&gt;"",COUNTIF($F$6:$F$405,F52&amp;"")&gt;1),"موقف مكرر",""))))</f>
        <v/>
      </c>
      <c r="I52" s="6">
        <f>IF(A52&amp;""="","",A52&amp;"#"&amp;COUNTIF($A$6:A52,A52&amp;""))</f>
        <v/>
      </c>
    </row>
    <row r="53">
      <c r="A53" s="5" t="n"/>
      <c r="B53" s="5" t="n"/>
      <c r="C53" s="5" t="n"/>
      <c r="D53" s="5" t="n"/>
      <c r="E53" s="5" t="n"/>
      <c r="F53" s="5" t="n"/>
      <c r="G53" s="6">
        <f>IF(A53&amp;""="","",IFERROR(INDEX('الوحدات'!$D$6:$D$205,MATCH(A53&amp;"",'الوحدات'!$A$6:$A$205,0))&amp;"",""))</f>
        <v/>
      </c>
      <c r="H53" s="6">
        <f>IF(A53&amp;""="","",IF(COUNTIF('الوحدات'!$A$6:$A$205,A53&amp;"")=0,"وحدة غير موجودة",IF(AND(B53&amp;""&lt;&gt;"",COUNTIF($B$6:$B$405,B53&amp;"")&gt;1),"لوحة مكررة",IF(AND(F53&amp;""&lt;&gt;"",COUNTIF($F$6:$F$405,F53&amp;"")&gt;1),"موقف مكرر",""))))</f>
        <v/>
      </c>
      <c r="I53" s="6">
        <f>IF(A53&amp;""="","",A53&amp;"#"&amp;COUNTIF($A$6:A53,A53&amp;""))</f>
        <v/>
      </c>
    </row>
    <row r="54">
      <c r="A54" s="5" t="n"/>
      <c r="B54" s="5" t="n"/>
      <c r="C54" s="5" t="n"/>
      <c r="D54" s="5" t="n"/>
      <c r="E54" s="5" t="n"/>
      <c r="F54" s="5" t="n"/>
      <c r="G54" s="6">
        <f>IF(A54&amp;""="","",IFERROR(INDEX('الوحدات'!$D$6:$D$205,MATCH(A54&amp;"",'الوحدات'!$A$6:$A$205,0))&amp;"",""))</f>
        <v/>
      </c>
      <c r="H54" s="6">
        <f>IF(A54&amp;""="","",IF(COUNTIF('الوحدات'!$A$6:$A$205,A54&amp;"")=0,"وحدة غير موجودة",IF(AND(B54&amp;""&lt;&gt;"",COUNTIF($B$6:$B$405,B54&amp;"")&gt;1),"لوحة مكررة",IF(AND(F54&amp;""&lt;&gt;"",COUNTIF($F$6:$F$405,F54&amp;"")&gt;1),"موقف مكرر",""))))</f>
        <v/>
      </c>
      <c r="I54" s="6">
        <f>IF(A54&amp;""="","",A54&amp;"#"&amp;COUNTIF($A$6:A54,A54&amp;""))</f>
        <v/>
      </c>
    </row>
    <row r="55">
      <c r="A55" s="5" t="n"/>
      <c r="B55" s="5" t="n"/>
      <c r="C55" s="5" t="n"/>
      <c r="D55" s="5" t="n"/>
      <c r="E55" s="5" t="n"/>
      <c r="F55" s="5" t="n"/>
      <c r="G55" s="6">
        <f>IF(A55&amp;""="","",IFERROR(INDEX('الوحدات'!$D$6:$D$205,MATCH(A55&amp;"",'الوحدات'!$A$6:$A$205,0))&amp;"",""))</f>
        <v/>
      </c>
      <c r="H55" s="6">
        <f>IF(A55&amp;""="","",IF(COUNTIF('الوحدات'!$A$6:$A$205,A55&amp;"")=0,"وحدة غير موجودة",IF(AND(B55&amp;""&lt;&gt;"",COUNTIF($B$6:$B$405,B55&amp;"")&gt;1),"لوحة مكررة",IF(AND(F55&amp;""&lt;&gt;"",COUNTIF($F$6:$F$405,F55&amp;"")&gt;1),"موقف مكرر",""))))</f>
        <v/>
      </c>
      <c r="I55" s="6">
        <f>IF(A55&amp;""="","",A55&amp;"#"&amp;COUNTIF($A$6:A55,A55&amp;""))</f>
        <v/>
      </c>
    </row>
    <row r="56">
      <c r="A56" s="5" t="n"/>
      <c r="B56" s="5" t="n"/>
      <c r="C56" s="5" t="n"/>
      <c r="D56" s="5" t="n"/>
      <c r="E56" s="5" t="n"/>
      <c r="F56" s="5" t="n"/>
      <c r="G56" s="6">
        <f>IF(A56&amp;""="","",IFERROR(INDEX('الوحدات'!$D$6:$D$205,MATCH(A56&amp;"",'الوحدات'!$A$6:$A$205,0))&amp;"",""))</f>
        <v/>
      </c>
      <c r="H56" s="6">
        <f>IF(A56&amp;""="","",IF(COUNTIF('الوحدات'!$A$6:$A$205,A56&amp;"")=0,"وحدة غير موجودة",IF(AND(B56&amp;""&lt;&gt;"",COUNTIF($B$6:$B$405,B56&amp;"")&gt;1),"لوحة مكررة",IF(AND(F56&amp;""&lt;&gt;"",COUNTIF($F$6:$F$405,F56&amp;"")&gt;1),"موقف مكرر",""))))</f>
        <v/>
      </c>
      <c r="I56" s="6">
        <f>IF(A56&amp;""="","",A56&amp;"#"&amp;COUNTIF($A$6:A56,A56&amp;""))</f>
        <v/>
      </c>
    </row>
    <row r="57">
      <c r="A57" s="5" t="n"/>
      <c r="B57" s="5" t="n"/>
      <c r="C57" s="5" t="n"/>
      <c r="D57" s="5" t="n"/>
      <c r="E57" s="5" t="n"/>
      <c r="F57" s="5" t="n"/>
      <c r="G57" s="6">
        <f>IF(A57&amp;""="","",IFERROR(INDEX('الوحدات'!$D$6:$D$205,MATCH(A57&amp;"",'الوحدات'!$A$6:$A$205,0))&amp;"",""))</f>
        <v/>
      </c>
      <c r="H57" s="6">
        <f>IF(A57&amp;""="","",IF(COUNTIF('الوحدات'!$A$6:$A$205,A57&amp;"")=0,"وحدة غير موجودة",IF(AND(B57&amp;""&lt;&gt;"",COUNTIF($B$6:$B$405,B57&amp;"")&gt;1),"لوحة مكررة",IF(AND(F57&amp;""&lt;&gt;"",COUNTIF($F$6:$F$405,F57&amp;"")&gt;1),"موقف مكرر",""))))</f>
        <v/>
      </c>
      <c r="I57" s="6">
        <f>IF(A57&amp;""="","",A57&amp;"#"&amp;COUNTIF($A$6:A57,A57&amp;""))</f>
        <v/>
      </c>
    </row>
    <row r="58">
      <c r="A58" s="5" t="n"/>
      <c r="B58" s="5" t="n"/>
      <c r="C58" s="5" t="n"/>
      <c r="D58" s="5" t="n"/>
      <c r="E58" s="5" t="n"/>
      <c r="F58" s="5" t="n"/>
      <c r="G58" s="6">
        <f>IF(A58&amp;""="","",IFERROR(INDEX('الوحدات'!$D$6:$D$205,MATCH(A58&amp;"",'الوحدات'!$A$6:$A$205,0))&amp;"",""))</f>
        <v/>
      </c>
      <c r="H58" s="6">
        <f>IF(A58&amp;""="","",IF(COUNTIF('الوحدات'!$A$6:$A$205,A58&amp;"")=0,"وحدة غير موجودة",IF(AND(B58&amp;""&lt;&gt;"",COUNTIF($B$6:$B$405,B58&amp;"")&gt;1),"لوحة مكررة",IF(AND(F58&amp;""&lt;&gt;"",COUNTIF($F$6:$F$405,F58&amp;"")&gt;1),"موقف مكرر",""))))</f>
        <v/>
      </c>
      <c r="I58" s="6">
        <f>IF(A58&amp;""="","",A58&amp;"#"&amp;COUNTIF($A$6:A58,A58&amp;""))</f>
        <v/>
      </c>
    </row>
    <row r="59">
      <c r="A59" s="5" t="n"/>
      <c r="B59" s="5" t="n"/>
      <c r="C59" s="5" t="n"/>
      <c r="D59" s="5" t="n"/>
      <c r="E59" s="5" t="n"/>
      <c r="F59" s="5" t="n"/>
      <c r="G59" s="6">
        <f>IF(A59&amp;""="","",IFERROR(INDEX('الوحدات'!$D$6:$D$205,MATCH(A59&amp;"",'الوحدات'!$A$6:$A$205,0))&amp;"",""))</f>
        <v/>
      </c>
      <c r="H59" s="6">
        <f>IF(A59&amp;""="","",IF(COUNTIF('الوحدات'!$A$6:$A$205,A59&amp;"")=0,"وحدة غير موجودة",IF(AND(B59&amp;""&lt;&gt;"",COUNTIF($B$6:$B$405,B59&amp;"")&gt;1),"لوحة مكررة",IF(AND(F59&amp;""&lt;&gt;"",COUNTIF($F$6:$F$405,F59&amp;"")&gt;1),"موقف مكرر",""))))</f>
        <v/>
      </c>
      <c r="I59" s="6">
        <f>IF(A59&amp;""="","",A59&amp;"#"&amp;COUNTIF($A$6:A59,A59&amp;""))</f>
        <v/>
      </c>
    </row>
    <row r="60">
      <c r="A60" s="5" t="n"/>
      <c r="B60" s="5" t="n"/>
      <c r="C60" s="5" t="n"/>
      <c r="D60" s="5" t="n"/>
      <c r="E60" s="5" t="n"/>
      <c r="F60" s="5" t="n"/>
      <c r="G60" s="6">
        <f>IF(A60&amp;""="","",IFERROR(INDEX('الوحدات'!$D$6:$D$205,MATCH(A60&amp;"",'الوحدات'!$A$6:$A$205,0))&amp;"",""))</f>
        <v/>
      </c>
      <c r="H60" s="6">
        <f>IF(A60&amp;""="","",IF(COUNTIF('الوحدات'!$A$6:$A$205,A60&amp;"")=0,"وحدة غير موجودة",IF(AND(B60&amp;""&lt;&gt;"",COUNTIF($B$6:$B$405,B60&amp;"")&gt;1),"لوحة مكررة",IF(AND(F60&amp;""&lt;&gt;"",COUNTIF($F$6:$F$405,F60&amp;"")&gt;1),"موقف مكرر",""))))</f>
        <v/>
      </c>
      <c r="I60" s="6">
        <f>IF(A60&amp;""="","",A60&amp;"#"&amp;COUNTIF($A$6:A60,A60&amp;""))</f>
        <v/>
      </c>
    </row>
    <row r="61">
      <c r="A61" s="5" t="n"/>
      <c r="B61" s="5" t="n"/>
      <c r="C61" s="5" t="n"/>
      <c r="D61" s="5" t="n"/>
      <c r="E61" s="5" t="n"/>
      <c r="F61" s="5" t="n"/>
      <c r="G61" s="6">
        <f>IF(A61&amp;""="","",IFERROR(INDEX('الوحدات'!$D$6:$D$205,MATCH(A61&amp;"",'الوحدات'!$A$6:$A$205,0))&amp;"",""))</f>
        <v/>
      </c>
      <c r="H61" s="6">
        <f>IF(A61&amp;""="","",IF(COUNTIF('الوحدات'!$A$6:$A$205,A61&amp;"")=0,"وحدة غير موجودة",IF(AND(B61&amp;""&lt;&gt;"",COUNTIF($B$6:$B$405,B61&amp;"")&gt;1),"لوحة مكررة",IF(AND(F61&amp;""&lt;&gt;"",COUNTIF($F$6:$F$405,F61&amp;"")&gt;1),"موقف مكرر",""))))</f>
        <v/>
      </c>
      <c r="I61" s="6">
        <f>IF(A61&amp;""="","",A61&amp;"#"&amp;COUNTIF($A$6:A61,A61&amp;""))</f>
        <v/>
      </c>
    </row>
    <row r="62">
      <c r="A62" s="5" t="n"/>
      <c r="B62" s="5" t="n"/>
      <c r="C62" s="5" t="n"/>
      <c r="D62" s="5" t="n"/>
      <c r="E62" s="5" t="n"/>
      <c r="F62" s="5" t="n"/>
      <c r="G62" s="6">
        <f>IF(A62&amp;""="","",IFERROR(INDEX('الوحدات'!$D$6:$D$205,MATCH(A62&amp;"",'الوحدات'!$A$6:$A$205,0))&amp;"",""))</f>
        <v/>
      </c>
      <c r="H62" s="6">
        <f>IF(A62&amp;""="","",IF(COUNTIF('الوحدات'!$A$6:$A$205,A62&amp;"")=0,"وحدة غير موجودة",IF(AND(B62&amp;""&lt;&gt;"",COUNTIF($B$6:$B$405,B62&amp;"")&gt;1),"لوحة مكررة",IF(AND(F62&amp;""&lt;&gt;"",COUNTIF($F$6:$F$405,F62&amp;"")&gt;1),"موقف مكرر",""))))</f>
        <v/>
      </c>
      <c r="I62" s="6">
        <f>IF(A62&amp;""="","",A62&amp;"#"&amp;COUNTIF($A$6:A62,A62&amp;""))</f>
        <v/>
      </c>
    </row>
    <row r="63">
      <c r="A63" s="5" t="n"/>
      <c r="B63" s="5" t="n"/>
      <c r="C63" s="5" t="n"/>
      <c r="D63" s="5" t="n"/>
      <c r="E63" s="5" t="n"/>
      <c r="F63" s="5" t="n"/>
      <c r="G63" s="6">
        <f>IF(A63&amp;""="","",IFERROR(INDEX('الوحدات'!$D$6:$D$205,MATCH(A63&amp;"",'الوحدات'!$A$6:$A$205,0))&amp;"",""))</f>
        <v/>
      </c>
      <c r="H63" s="6">
        <f>IF(A63&amp;""="","",IF(COUNTIF('الوحدات'!$A$6:$A$205,A63&amp;"")=0,"وحدة غير موجودة",IF(AND(B63&amp;""&lt;&gt;"",COUNTIF($B$6:$B$405,B63&amp;"")&gt;1),"لوحة مكررة",IF(AND(F63&amp;""&lt;&gt;"",COUNTIF($F$6:$F$405,F63&amp;"")&gt;1),"موقف مكرر",""))))</f>
        <v/>
      </c>
      <c r="I63" s="6">
        <f>IF(A63&amp;""="","",A63&amp;"#"&amp;COUNTIF($A$6:A63,A63&amp;""))</f>
        <v/>
      </c>
    </row>
    <row r="64">
      <c r="A64" s="5" t="n"/>
      <c r="B64" s="5" t="n"/>
      <c r="C64" s="5" t="n"/>
      <c r="D64" s="5" t="n"/>
      <c r="E64" s="5" t="n"/>
      <c r="F64" s="5" t="n"/>
      <c r="G64" s="6">
        <f>IF(A64&amp;""="","",IFERROR(INDEX('الوحدات'!$D$6:$D$205,MATCH(A64&amp;"",'الوحدات'!$A$6:$A$205,0))&amp;"",""))</f>
        <v/>
      </c>
      <c r="H64" s="6">
        <f>IF(A64&amp;""="","",IF(COUNTIF('الوحدات'!$A$6:$A$205,A64&amp;"")=0,"وحدة غير موجودة",IF(AND(B64&amp;""&lt;&gt;"",COUNTIF($B$6:$B$405,B64&amp;"")&gt;1),"لوحة مكررة",IF(AND(F64&amp;""&lt;&gt;"",COUNTIF($F$6:$F$405,F64&amp;"")&gt;1),"موقف مكرر",""))))</f>
        <v/>
      </c>
      <c r="I64" s="6">
        <f>IF(A64&amp;""="","",A64&amp;"#"&amp;COUNTIF($A$6:A64,A64&amp;""))</f>
        <v/>
      </c>
    </row>
    <row r="65">
      <c r="A65" s="5" t="n"/>
      <c r="B65" s="5" t="n"/>
      <c r="C65" s="5" t="n"/>
      <c r="D65" s="5" t="n"/>
      <c r="E65" s="5" t="n"/>
      <c r="F65" s="5" t="n"/>
      <c r="G65" s="6">
        <f>IF(A65&amp;""="","",IFERROR(INDEX('الوحدات'!$D$6:$D$205,MATCH(A65&amp;"",'الوحدات'!$A$6:$A$205,0))&amp;"",""))</f>
        <v/>
      </c>
      <c r="H65" s="6">
        <f>IF(A65&amp;""="","",IF(COUNTIF('الوحدات'!$A$6:$A$205,A65&amp;"")=0,"وحدة غير موجودة",IF(AND(B65&amp;""&lt;&gt;"",COUNTIF($B$6:$B$405,B65&amp;"")&gt;1),"لوحة مكررة",IF(AND(F65&amp;""&lt;&gt;"",COUNTIF($F$6:$F$405,F65&amp;"")&gt;1),"موقف مكرر",""))))</f>
        <v/>
      </c>
      <c r="I65" s="6">
        <f>IF(A65&amp;""="","",A65&amp;"#"&amp;COUNTIF($A$6:A65,A65&amp;""))</f>
        <v/>
      </c>
    </row>
    <row r="66">
      <c r="A66" s="5" t="n"/>
      <c r="B66" s="5" t="n"/>
      <c r="C66" s="5" t="n"/>
      <c r="D66" s="5" t="n"/>
      <c r="E66" s="5" t="n"/>
      <c r="F66" s="5" t="n"/>
      <c r="G66" s="6">
        <f>IF(A66&amp;""="","",IFERROR(INDEX('الوحدات'!$D$6:$D$205,MATCH(A66&amp;"",'الوحدات'!$A$6:$A$205,0))&amp;"",""))</f>
        <v/>
      </c>
      <c r="H66" s="6">
        <f>IF(A66&amp;""="","",IF(COUNTIF('الوحدات'!$A$6:$A$205,A66&amp;"")=0,"وحدة غير موجودة",IF(AND(B66&amp;""&lt;&gt;"",COUNTIF($B$6:$B$405,B66&amp;"")&gt;1),"لوحة مكررة",IF(AND(F66&amp;""&lt;&gt;"",COUNTIF($F$6:$F$405,F66&amp;"")&gt;1),"موقف مكرر",""))))</f>
        <v/>
      </c>
      <c r="I66" s="6">
        <f>IF(A66&amp;""="","",A66&amp;"#"&amp;COUNTIF($A$6:A66,A66&amp;""))</f>
        <v/>
      </c>
    </row>
    <row r="67">
      <c r="A67" s="5" t="n"/>
      <c r="B67" s="5" t="n"/>
      <c r="C67" s="5" t="n"/>
      <c r="D67" s="5" t="n"/>
      <c r="E67" s="5" t="n"/>
      <c r="F67" s="5" t="n"/>
      <c r="G67" s="6">
        <f>IF(A67&amp;""="","",IFERROR(INDEX('الوحدات'!$D$6:$D$205,MATCH(A67&amp;"",'الوحدات'!$A$6:$A$205,0))&amp;"",""))</f>
        <v/>
      </c>
      <c r="H67" s="6">
        <f>IF(A67&amp;""="","",IF(COUNTIF('الوحدات'!$A$6:$A$205,A67&amp;"")=0,"وحدة غير موجودة",IF(AND(B67&amp;""&lt;&gt;"",COUNTIF($B$6:$B$405,B67&amp;"")&gt;1),"لوحة مكررة",IF(AND(F67&amp;""&lt;&gt;"",COUNTIF($F$6:$F$405,F67&amp;"")&gt;1),"موقف مكرر",""))))</f>
        <v/>
      </c>
      <c r="I67" s="6">
        <f>IF(A67&amp;""="","",A67&amp;"#"&amp;COUNTIF($A$6:A67,A67&amp;""))</f>
        <v/>
      </c>
    </row>
    <row r="68">
      <c r="A68" s="5" t="n"/>
      <c r="B68" s="5" t="n"/>
      <c r="C68" s="5" t="n"/>
      <c r="D68" s="5" t="n"/>
      <c r="E68" s="5" t="n"/>
      <c r="F68" s="5" t="n"/>
      <c r="G68" s="6">
        <f>IF(A68&amp;""="","",IFERROR(INDEX('الوحدات'!$D$6:$D$205,MATCH(A68&amp;"",'الوحدات'!$A$6:$A$205,0))&amp;"",""))</f>
        <v/>
      </c>
      <c r="H68" s="6">
        <f>IF(A68&amp;""="","",IF(COUNTIF('الوحدات'!$A$6:$A$205,A68&amp;"")=0,"وحدة غير موجودة",IF(AND(B68&amp;""&lt;&gt;"",COUNTIF($B$6:$B$405,B68&amp;"")&gt;1),"لوحة مكررة",IF(AND(F68&amp;""&lt;&gt;"",COUNTIF($F$6:$F$405,F68&amp;"")&gt;1),"موقف مكرر",""))))</f>
        <v/>
      </c>
      <c r="I68" s="6">
        <f>IF(A68&amp;""="","",A68&amp;"#"&amp;COUNTIF($A$6:A68,A68&amp;""))</f>
        <v/>
      </c>
    </row>
    <row r="69">
      <c r="A69" s="5" t="n"/>
      <c r="B69" s="5" t="n"/>
      <c r="C69" s="5" t="n"/>
      <c r="D69" s="5" t="n"/>
      <c r="E69" s="5" t="n"/>
      <c r="F69" s="5" t="n"/>
      <c r="G69" s="6">
        <f>IF(A69&amp;""="","",IFERROR(INDEX('الوحدات'!$D$6:$D$205,MATCH(A69&amp;"",'الوحدات'!$A$6:$A$205,0))&amp;"",""))</f>
        <v/>
      </c>
      <c r="H69" s="6">
        <f>IF(A69&amp;""="","",IF(COUNTIF('الوحدات'!$A$6:$A$205,A69&amp;"")=0,"وحدة غير موجودة",IF(AND(B69&amp;""&lt;&gt;"",COUNTIF($B$6:$B$405,B69&amp;"")&gt;1),"لوحة مكررة",IF(AND(F69&amp;""&lt;&gt;"",COUNTIF($F$6:$F$405,F69&amp;"")&gt;1),"موقف مكرر",""))))</f>
        <v/>
      </c>
      <c r="I69" s="6">
        <f>IF(A69&amp;""="","",A69&amp;"#"&amp;COUNTIF($A$6:A69,A69&amp;""))</f>
        <v/>
      </c>
    </row>
    <row r="70">
      <c r="A70" s="5" t="n"/>
      <c r="B70" s="5" t="n"/>
      <c r="C70" s="5" t="n"/>
      <c r="D70" s="5" t="n"/>
      <c r="E70" s="5" t="n"/>
      <c r="F70" s="5" t="n"/>
      <c r="G70" s="6">
        <f>IF(A70&amp;""="","",IFERROR(INDEX('الوحدات'!$D$6:$D$205,MATCH(A70&amp;"",'الوحدات'!$A$6:$A$205,0))&amp;"",""))</f>
        <v/>
      </c>
      <c r="H70" s="6">
        <f>IF(A70&amp;""="","",IF(COUNTIF('الوحدات'!$A$6:$A$205,A70&amp;"")=0,"وحدة غير موجودة",IF(AND(B70&amp;""&lt;&gt;"",COUNTIF($B$6:$B$405,B70&amp;"")&gt;1),"لوحة مكررة",IF(AND(F70&amp;""&lt;&gt;"",COUNTIF($F$6:$F$405,F70&amp;"")&gt;1),"موقف مكرر",""))))</f>
        <v/>
      </c>
      <c r="I70" s="6">
        <f>IF(A70&amp;""="","",A70&amp;"#"&amp;COUNTIF($A$6:A70,A70&amp;""))</f>
        <v/>
      </c>
    </row>
    <row r="71">
      <c r="A71" s="5" t="n"/>
      <c r="B71" s="5" t="n"/>
      <c r="C71" s="5" t="n"/>
      <c r="D71" s="5" t="n"/>
      <c r="E71" s="5" t="n"/>
      <c r="F71" s="5" t="n"/>
      <c r="G71" s="6">
        <f>IF(A71&amp;""="","",IFERROR(INDEX('الوحدات'!$D$6:$D$205,MATCH(A71&amp;"",'الوحدات'!$A$6:$A$205,0))&amp;"",""))</f>
        <v/>
      </c>
      <c r="H71" s="6">
        <f>IF(A71&amp;""="","",IF(COUNTIF('الوحدات'!$A$6:$A$205,A71&amp;"")=0,"وحدة غير موجودة",IF(AND(B71&amp;""&lt;&gt;"",COUNTIF($B$6:$B$405,B71&amp;"")&gt;1),"لوحة مكررة",IF(AND(F71&amp;""&lt;&gt;"",COUNTIF($F$6:$F$405,F71&amp;"")&gt;1),"موقف مكرر",""))))</f>
        <v/>
      </c>
      <c r="I71" s="6">
        <f>IF(A71&amp;""="","",A71&amp;"#"&amp;COUNTIF($A$6:A71,A71&amp;""))</f>
        <v/>
      </c>
    </row>
    <row r="72">
      <c r="A72" s="5" t="n"/>
      <c r="B72" s="5" t="n"/>
      <c r="C72" s="5" t="n"/>
      <c r="D72" s="5" t="n"/>
      <c r="E72" s="5" t="n"/>
      <c r="F72" s="5" t="n"/>
      <c r="G72" s="6">
        <f>IF(A72&amp;""="","",IFERROR(INDEX('الوحدات'!$D$6:$D$205,MATCH(A72&amp;"",'الوحدات'!$A$6:$A$205,0))&amp;"",""))</f>
        <v/>
      </c>
      <c r="H72" s="6">
        <f>IF(A72&amp;""="","",IF(COUNTIF('الوحدات'!$A$6:$A$205,A72&amp;"")=0,"وحدة غير موجودة",IF(AND(B72&amp;""&lt;&gt;"",COUNTIF($B$6:$B$405,B72&amp;"")&gt;1),"لوحة مكررة",IF(AND(F72&amp;""&lt;&gt;"",COUNTIF($F$6:$F$405,F72&amp;"")&gt;1),"موقف مكرر",""))))</f>
        <v/>
      </c>
      <c r="I72" s="6">
        <f>IF(A72&amp;""="","",A72&amp;"#"&amp;COUNTIF($A$6:A72,A72&amp;""))</f>
        <v/>
      </c>
    </row>
    <row r="73">
      <c r="A73" s="5" t="n"/>
      <c r="B73" s="5" t="n"/>
      <c r="C73" s="5" t="n"/>
      <c r="D73" s="5" t="n"/>
      <c r="E73" s="5" t="n"/>
      <c r="F73" s="5" t="n"/>
      <c r="G73" s="6">
        <f>IF(A73&amp;""="","",IFERROR(INDEX('الوحدات'!$D$6:$D$205,MATCH(A73&amp;"",'الوحدات'!$A$6:$A$205,0))&amp;"",""))</f>
        <v/>
      </c>
      <c r="H73" s="6">
        <f>IF(A73&amp;""="","",IF(COUNTIF('الوحدات'!$A$6:$A$205,A73&amp;"")=0,"وحدة غير موجودة",IF(AND(B73&amp;""&lt;&gt;"",COUNTIF($B$6:$B$405,B73&amp;"")&gt;1),"لوحة مكررة",IF(AND(F73&amp;""&lt;&gt;"",COUNTIF($F$6:$F$405,F73&amp;"")&gt;1),"موقف مكرر",""))))</f>
        <v/>
      </c>
      <c r="I73" s="6">
        <f>IF(A73&amp;""="","",A73&amp;"#"&amp;COUNTIF($A$6:A73,A73&amp;""))</f>
        <v/>
      </c>
    </row>
    <row r="74">
      <c r="A74" s="5" t="n"/>
      <c r="B74" s="5" t="n"/>
      <c r="C74" s="5" t="n"/>
      <c r="D74" s="5" t="n"/>
      <c r="E74" s="5" t="n"/>
      <c r="F74" s="5" t="n"/>
      <c r="G74" s="6">
        <f>IF(A74&amp;""="","",IFERROR(INDEX('الوحدات'!$D$6:$D$205,MATCH(A74&amp;"",'الوحدات'!$A$6:$A$205,0))&amp;"",""))</f>
        <v/>
      </c>
      <c r="H74" s="6">
        <f>IF(A74&amp;""="","",IF(COUNTIF('الوحدات'!$A$6:$A$205,A74&amp;"")=0,"وحدة غير موجودة",IF(AND(B74&amp;""&lt;&gt;"",COUNTIF($B$6:$B$405,B74&amp;"")&gt;1),"لوحة مكررة",IF(AND(F74&amp;""&lt;&gt;"",COUNTIF($F$6:$F$405,F74&amp;"")&gt;1),"موقف مكرر",""))))</f>
        <v/>
      </c>
      <c r="I74" s="6">
        <f>IF(A74&amp;""="","",A74&amp;"#"&amp;COUNTIF($A$6:A74,A74&amp;""))</f>
        <v/>
      </c>
    </row>
    <row r="75">
      <c r="A75" s="5" t="n"/>
      <c r="B75" s="5" t="n"/>
      <c r="C75" s="5" t="n"/>
      <c r="D75" s="5" t="n"/>
      <c r="E75" s="5" t="n"/>
      <c r="F75" s="5" t="n"/>
      <c r="G75" s="6">
        <f>IF(A75&amp;""="","",IFERROR(INDEX('الوحدات'!$D$6:$D$205,MATCH(A75&amp;"",'الوحدات'!$A$6:$A$205,0))&amp;"",""))</f>
        <v/>
      </c>
      <c r="H75" s="6">
        <f>IF(A75&amp;""="","",IF(COUNTIF('الوحدات'!$A$6:$A$205,A75&amp;"")=0,"وحدة غير موجودة",IF(AND(B75&amp;""&lt;&gt;"",COUNTIF($B$6:$B$405,B75&amp;"")&gt;1),"لوحة مكررة",IF(AND(F75&amp;""&lt;&gt;"",COUNTIF($F$6:$F$405,F75&amp;"")&gt;1),"موقف مكرر",""))))</f>
        <v/>
      </c>
      <c r="I75" s="6">
        <f>IF(A75&amp;""="","",A75&amp;"#"&amp;COUNTIF($A$6:A75,A75&amp;""))</f>
        <v/>
      </c>
    </row>
    <row r="76">
      <c r="A76" s="5" t="n"/>
      <c r="B76" s="5" t="n"/>
      <c r="C76" s="5" t="n"/>
      <c r="D76" s="5" t="n"/>
      <c r="E76" s="5" t="n"/>
      <c r="F76" s="5" t="n"/>
      <c r="G76" s="6">
        <f>IF(A76&amp;""="","",IFERROR(INDEX('الوحدات'!$D$6:$D$205,MATCH(A76&amp;"",'الوحدات'!$A$6:$A$205,0))&amp;"",""))</f>
        <v/>
      </c>
      <c r="H76" s="6">
        <f>IF(A76&amp;""="","",IF(COUNTIF('الوحدات'!$A$6:$A$205,A76&amp;"")=0,"وحدة غير موجودة",IF(AND(B76&amp;""&lt;&gt;"",COUNTIF($B$6:$B$405,B76&amp;"")&gt;1),"لوحة مكررة",IF(AND(F76&amp;""&lt;&gt;"",COUNTIF($F$6:$F$405,F76&amp;"")&gt;1),"موقف مكرر",""))))</f>
        <v/>
      </c>
      <c r="I76" s="6">
        <f>IF(A76&amp;""="","",A76&amp;"#"&amp;COUNTIF($A$6:A76,A76&amp;""))</f>
        <v/>
      </c>
    </row>
    <row r="77">
      <c r="A77" s="5" t="n"/>
      <c r="B77" s="5" t="n"/>
      <c r="C77" s="5" t="n"/>
      <c r="D77" s="5" t="n"/>
      <c r="E77" s="5" t="n"/>
      <c r="F77" s="5" t="n"/>
      <c r="G77" s="6">
        <f>IF(A77&amp;""="","",IFERROR(INDEX('الوحدات'!$D$6:$D$205,MATCH(A77&amp;"",'الوحدات'!$A$6:$A$205,0))&amp;"",""))</f>
        <v/>
      </c>
      <c r="H77" s="6">
        <f>IF(A77&amp;""="","",IF(COUNTIF('الوحدات'!$A$6:$A$205,A77&amp;"")=0,"وحدة غير موجودة",IF(AND(B77&amp;""&lt;&gt;"",COUNTIF($B$6:$B$405,B77&amp;"")&gt;1),"لوحة مكررة",IF(AND(F77&amp;""&lt;&gt;"",COUNTIF($F$6:$F$405,F77&amp;"")&gt;1),"موقف مكرر",""))))</f>
        <v/>
      </c>
      <c r="I77" s="6">
        <f>IF(A77&amp;""="","",A77&amp;"#"&amp;COUNTIF($A$6:A77,A77&amp;""))</f>
        <v/>
      </c>
    </row>
    <row r="78">
      <c r="A78" s="5" t="n"/>
      <c r="B78" s="5" t="n"/>
      <c r="C78" s="5" t="n"/>
      <c r="D78" s="5" t="n"/>
      <c r="E78" s="5" t="n"/>
      <c r="F78" s="5" t="n"/>
      <c r="G78" s="6">
        <f>IF(A78&amp;""="","",IFERROR(INDEX('الوحدات'!$D$6:$D$205,MATCH(A78&amp;"",'الوحدات'!$A$6:$A$205,0))&amp;"",""))</f>
        <v/>
      </c>
      <c r="H78" s="6">
        <f>IF(A78&amp;""="","",IF(COUNTIF('الوحدات'!$A$6:$A$205,A78&amp;"")=0,"وحدة غير موجودة",IF(AND(B78&amp;""&lt;&gt;"",COUNTIF($B$6:$B$405,B78&amp;"")&gt;1),"لوحة مكررة",IF(AND(F78&amp;""&lt;&gt;"",COUNTIF($F$6:$F$405,F78&amp;"")&gt;1),"موقف مكرر",""))))</f>
        <v/>
      </c>
      <c r="I78" s="6">
        <f>IF(A78&amp;""="","",A78&amp;"#"&amp;COUNTIF($A$6:A78,A78&amp;""))</f>
        <v/>
      </c>
    </row>
    <row r="79">
      <c r="A79" s="5" t="n"/>
      <c r="B79" s="5" t="n"/>
      <c r="C79" s="5" t="n"/>
      <c r="D79" s="5" t="n"/>
      <c r="E79" s="5" t="n"/>
      <c r="F79" s="5" t="n"/>
      <c r="G79" s="6">
        <f>IF(A79&amp;""="","",IFERROR(INDEX('الوحدات'!$D$6:$D$205,MATCH(A79&amp;"",'الوحدات'!$A$6:$A$205,0))&amp;"",""))</f>
        <v/>
      </c>
      <c r="H79" s="6">
        <f>IF(A79&amp;""="","",IF(COUNTIF('الوحدات'!$A$6:$A$205,A79&amp;"")=0,"وحدة غير موجودة",IF(AND(B79&amp;""&lt;&gt;"",COUNTIF($B$6:$B$405,B79&amp;"")&gt;1),"لوحة مكررة",IF(AND(F79&amp;""&lt;&gt;"",COUNTIF($F$6:$F$405,F79&amp;"")&gt;1),"موقف مكرر",""))))</f>
        <v/>
      </c>
      <c r="I79" s="6">
        <f>IF(A79&amp;""="","",A79&amp;"#"&amp;COUNTIF($A$6:A79,A79&amp;""))</f>
        <v/>
      </c>
    </row>
    <row r="80">
      <c r="A80" s="5" t="n"/>
      <c r="B80" s="5" t="n"/>
      <c r="C80" s="5" t="n"/>
      <c r="D80" s="5" t="n"/>
      <c r="E80" s="5" t="n"/>
      <c r="F80" s="5" t="n"/>
      <c r="G80" s="6">
        <f>IF(A80&amp;""="","",IFERROR(INDEX('الوحدات'!$D$6:$D$205,MATCH(A80&amp;"",'الوحدات'!$A$6:$A$205,0))&amp;"",""))</f>
        <v/>
      </c>
      <c r="H80" s="6">
        <f>IF(A80&amp;""="","",IF(COUNTIF('الوحدات'!$A$6:$A$205,A80&amp;"")=0,"وحدة غير موجودة",IF(AND(B80&amp;""&lt;&gt;"",COUNTIF($B$6:$B$405,B80&amp;"")&gt;1),"لوحة مكررة",IF(AND(F80&amp;""&lt;&gt;"",COUNTIF($F$6:$F$405,F80&amp;"")&gt;1),"موقف مكرر",""))))</f>
        <v/>
      </c>
      <c r="I80" s="6">
        <f>IF(A80&amp;""="","",A80&amp;"#"&amp;COUNTIF($A$6:A80,A80&amp;""))</f>
        <v/>
      </c>
    </row>
    <row r="81">
      <c r="A81" s="5" t="n"/>
      <c r="B81" s="5" t="n"/>
      <c r="C81" s="5" t="n"/>
      <c r="D81" s="5" t="n"/>
      <c r="E81" s="5" t="n"/>
      <c r="F81" s="5" t="n"/>
      <c r="G81" s="6">
        <f>IF(A81&amp;""="","",IFERROR(INDEX('الوحدات'!$D$6:$D$205,MATCH(A81&amp;"",'الوحدات'!$A$6:$A$205,0))&amp;"",""))</f>
        <v/>
      </c>
      <c r="H81" s="6">
        <f>IF(A81&amp;""="","",IF(COUNTIF('الوحدات'!$A$6:$A$205,A81&amp;"")=0,"وحدة غير موجودة",IF(AND(B81&amp;""&lt;&gt;"",COUNTIF($B$6:$B$405,B81&amp;"")&gt;1),"لوحة مكررة",IF(AND(F81&amp;""&lt;&gt;"",COUNTIF($F$6:$F$405,F81&amp;"")&gt;1),"موقف مكرر",""))))</f>
        <v/>
      </c>
      <c r="I81" s="6">
        <f>IF(A81&amp;""="","",A81&amp;"#"&amp;COUNTIF($A$6:A81,A81&amp;""))</f>
        <v/>
      </c>
    </row>
    <row r="82">
      <c r="A82" s="5" t="n"/>
      <c r="B82" s="5" t="n"/>
      <c r="C82" s="5" t="n"/>
      <c r="D82" s="5" t="n"/>
      <c r="E82" s="5" t="n"/>
      <c r="F82" s="5" t="n"/>
      <c r="G82" s="6">
        <f>IF(A82&amp;""="","",IFERROR(INDEX('الوحدات'!$D$6:$D$205,MATCH(A82&amp;"",'الوحدات'!$A$6:$A$205,0))&amp;"",""))</f>
        <v/>
      </c>
      <c r="H82" s="6">
        <f>IF(A82&amp;""="","",IF(COUNTIF('الوحدات'!$A$6:$A$205,A82&amp;"")=0,"وحدة غير موجودة",IF(AND(B82&amp;""&lt;&gt;"",COUNTIF($B$6:$B$405,B82&amp;"")&gt;1),"لوحة مكررة",IF(AND(F82&amp;""&lt;&gt;"",COUNTIF($F$6:$F$405,F82&amp;"")&gt;1),"موقف مكرر",""))))</f>
        <v/>
      </c>
      <c r="I82" s="6">
        <f>IF(A82&amp;""="","",A82&amp;"#"&amp;COUNTIF($A$6:A82,A82&amp;""))</f>
        <v/>
      </c>
    </row>
    <row r="83">
      <c r="A83" s="5" t="n"/>
      <c r="B83" s="5" t="n"/>
      <c r="C83" s="5" t="n"/>
      <c r="D83" s="5" t="n"/>
      <c r="E83" s="5" t="n"/>
      <c r="F83" s="5" t="n"/>
      <c r="G83" s="6">
        <f>IF(A83&amp;""="","",IFERROR(INDEX('الوحدات'!$D$6:$D$205,MATCH(A83&amp;"",'الوحدات'!$A$6:$A$205,0))&amp;"",""))</f>
        <v/>
      </c>
      <c r="H83" s="6">
        <f>IF(A83&amp;""="","",IF(COUNTIF('الوحدات'!$A$6:$A$205,A83&amp;"")=0,"وحدة غير موجودة",IF(AND(B83&amp;""&lt;&gt;"",COUNTIF($B$6:$B$405,B83&amp;"")&gt;1),"لوحة مكررة",IF(AND(F83&amp;""&lt;&gt;"",COUNTIF($F$6:$F$405,F83&amp;"")&gt;1),"موقف مكرر",""))))</f>
        <v/>
      </c>
      <c r="I83" s="6">
        <f>IF(A83&amp;""="","",A83&amp;"#"&amp;COUNTIF($A$6:A83,A83&amp;""))</f>
        <v/>
      </c>
    </row>
    <row r="84">
      <c r="A84" s="5" t="n"/>
      <c r="B84" s="5" t="n"/>
      <c r="C84" s="5" t="n"/>
      <c r="D84" s="5" t="n"/>
      <c r="E84" s="5" t="n"/>
      <c r="F84" s="5" t="n"/>
      <c r="G84" s="6">
        <f>IF(A84&amp;""="","",IFERROR(INDEX('الوحدات'!$D$6:$D$205,MATCH(A84&amp;"",'الوحدات'!$A$6:$A$205,0))&amp;"",""))</f>
        <v/>
      </c>
      <c r="H84" s="6">
        <f>IF(A84&amp;""="","",IF(COUNTIF('الوحدات'!$A$6:$A$205,A84&amp;"")=0,"وحدة غير موجودة",IF(AND(B84&amp;""&lt;&gt;"",COUNTIF($B$6:$B$405,B84&amp;"")&gt;1),"لوحة مكررة",IF(AND(F84&amp;""&lt;&gt;"",COUNTIF($F$6:$F$405,F84&amp;"")&gt;1),"موقف مكرر",""))))</f>
        <v/>
      </c>
      <c r="I84" s="6">
        <f>IF(A84&amp;""="","",A84&amp;"#"&amp;COUNTIF($A$6:A84,A84&amp;""))</f>
        <v/>
      </c>
    </row>
    <row r="85">
      <c r="A85" s="5" t="n"/>
      <c r="B85" s="5" t="n"/>
      <c r="C85" s="5" t="n"/>
      <c r="D85" s="5" t="n"/>
      <c r="E85" s="5" t="n"/>
      <c r="F85" s="5" t="n"/>
      <c r="G85" s="6">
        <f>IF(A85&amp;""="","",IFERROR(INDEX('الوحدات'!$D$6:$D$205,MATCH(A85&amp;"",'الوحدات'!$A$6:$A$205,0))&amp;"",""))</f>
        <v/>
      </c>
      <c r="H85" s="6">
        <f>IF(A85&amp;""="","",IF(COUNTIF('الوحدات'!$A$6:$A$205,A85&amp;"")=0,"وحدة غير موجودة",IF(AND(B85&amp;""&lt;&gt;"",COUNTIF($B$6:$B$405,B85&amp;"")&gt;1),"لوحة مكررة",IF(AND(F85&amp;""&lt;&gt;"",COUNTIF($F$6:$F$405,F85&amp;"")&gt;1),"موقف مكرر",""))))</f>
        <v/>
      </c>
      <c r="I85" s="6">
        <f>IF(A85&amp;""="","",A85&amp;"#"&amp;COUNTIF($A$6:A85,A85&amp;""))</f>
        <v/>
      </c>
    </row>
    <row r="86">
      <c r="A86" s="5" t="n"/>
      <c r="B86" s="5" t="n"/>
      <c r="C86" s="5" t="n"/>
      <c r="D86" s="5" t="n"/>
      <c r="E86" s="5" t="n"/>
      <c r="F86" s="5" t="n"/>
      <c r="G86" s="6">
        <f>IF(A86&amp;""="","",IFERROR(INDEX('الوحدات'!$D$6:$D$205,MATCH(A86&amp;"",'الوحدات'!$A$6:$A$205,0))&amp;"",""))</f>
        <v/>
      </c>
      <c r="H86" s="6">
        <f>IF(A86&amp;""="","",IF(COUNTIF('الوحدات'!$A$6:$A$205,A86&amp;"")=0,"وحدة غير موجودة",IF(AND(B86&amp;""&lt;&gt;"",COUNTIF($B$6:$B$405,B86&amp;"")&gt;1),"لوحة مكررة",IF(AND(F86&amp;""&lt;&gt;"",COUNTIF($F$6:$F$405,F86&amp;"")&gt;1),"موقف مكرر",""))))</f>
        <v/>
      </c>
      <c r="I86" s="6">
        <f>IF(A86&amp;""="","",A86&amp;"#"&amp;COUNTIF($A$6:A86,A86&amp;""))</f>
        <v/>
      </c>
    </row>
    <row r="87">
      <c r="A87" s="5" t="n"/>
      <c r="B87" s="5" t="n"/>
      <c r="C87" s="5" t="n"/>
      <c r="D87" s="5" t="n"/>
      <c r="E87" s="5" t="n"/>
      <c r="F87" s="5" t="n"/>
      <c r="G87" s="6">
        <f>IF(A87&amp;""="","",IFERROR(INDEX('الوحدات'!$D$6:$D$205,MATCH(A87&amp;"",'الوحدات'!$A$6:$A$205,0))&amp;"",""))</f>
        <v/>
      </c>
      <c r="H87" s="6">
        <f>IF(A87&amp;""="","",IF(COUNTIF('الوحدات'!$A$6:$A$205,A87&amp;"")=0,"وحدة غير موجودة",IF(AND(B87&amp;""&lt;&gt;"",COUNTIF($B$6:$B$405,B87&amp;"")&gt;1),"لوحة مكررة",IF(AND(F87&amp;""&lt;&gt;"",COUNTIF($F$6:$F$405,F87&amp;"")&gt;1),"موقف مكرر",""))))</f>
        <v/>
      </c>
      <c r="I87" s="6">
        <f>IF(A87&amp;""="","",A87&amp;"#"&amp;COUNTIF($A$6:A87,A87&amp;""))</f>
        <v/>
      </c>
    </row>
    <row r="88">
      <c r="A88" s="5" t="n"/>
      <c r="B88" s="5" t="n"/>
      <c r="C88" s="5" t="n"/>
      <c r="D88" s="5" t="n"/>
      <c r="E88" s="5" t="n"/>
      <c r="F88" s="5" t="n"/>
      <c r="G88" s="6">
        <f>IF(A88&amp;""="","",IFERROR(INDEX('الوحدات'!$D$6:$D$205,MATCH(A88&amp;"",'الوحدات'!$A$6:$A$205,0))&amp;"",""))</f>
        <v/>
      </c>
      <c r="H88" s="6">
        <f>IF(A88&amp;""="","",IF(COUNTIF('الوحدات'!$A$6:$A$205,A88&amp;"")=0,"وحدة غير موجودة",IF(AND(B88&amp;""&lt;&gt;"",COUNTIF($B$6:$B$405,B88&amp;"")&gt;1),"لوحة مكررة",IF(AND(F88&amp;""&lt;&gt;"",COUNTIF($F$6:$F$405,F88&amp;"")&gt;1),"موقف مكرر",""))))</f>
        <v/>
      </c>
      <c r="I88" s="6">
        <f>IF(A88&amp;""="","",A88&amp;"#"&amp;COUNTIF($A$6:A88,A88&amp;""))</f>
        <v/>
      </c>
    </row>
    <row r="89">
      <c r="A89" s="5" t="n"/>
      <c r="B89" s="5" t="n"/>
      <c r="C89" s="5" t="n"/>
      <c r="D89" s="5" t="n"/>
      <c r="E89" s="5" t="n"/>
      <c r="F89" s="5" t="n"/>
      <c r="G89" s="6">
        <f>IF(A89&amp;""="","",IFERROR(INDEX('الوحدات'!$D$6:$D$205,MATCH(A89&amp;"",'الوحدات'!$A$6:$A$205,0))&amp;"",""))</f>
        <v/>
      </c>
      <c r="H89" s="6">
        <f>IF(A89&amp;""="","",IF(COUNTIF('الوحدات'!$A$6:$A$205,A89&amp;"")=0,"وحدة غير موجودة",IF(AND(B89&amp;""&lt;&gt;"",COUNTIF($B$6:$B$405,B89&amp;"")&gt;1),"لوحة مكررة",IF(AND(F89&amp;""&lt;&gt;"",COUNTIF($F$6:$F$405,F89&amp;"")&gt;1),"موقف مكرر",""))))</f>
        <v/>
      </c>
      <c r="I89" s="6">
        <f>IF(A89&amp;""="","",A89&amp;"#"&amp;COUNTIF($A$6:A89,A89&amp;""))</f>
        <v/>
      </c>
    </row>
    <row r="90">
      <c r="A90" s="5" t="n"/>
      <c r="B90" s="5" t="n"/>
      <c r="C90" s="5" t="n"/>
      <c r="D90" s="5" t="n"/>
      <c r="E90" s="5" t="n"/>
      <c r="F90" s="5" t="n"/>
      <c r="G90" s="6">
        <f>IF(A90&amp;""="","",IFERROR(INDEX('الوحدات'!$D$6:$D$205,MATCH(A90&amp;"",'الوحدات'!$A$6:$A$205,0))&amp;"",""))</f>
        <v/>
      </c>
      <c r="H90" s="6">
        <f>IF(A90&amp;""="","",IF(COUNTIF('الوحدات'!$A$6:$A$205,A90&amp;"")=0,"وحدة غير موجودة",IF(AND(B90&amp;""&lt;&gt;"",COUNTIF($B$6:$B$405,B90&amp;"")&gt;1),"لوحة مكررة",IF(AND(F90&amp;""&lt;&gt;"",COUNTIF($F$6:$F$405,F90&amp;"")&gt;1),"موقف مكرر",""))))</f>
        <v/>
      </c>
      <c r="I90" s="6">
        <f>IF(A90&amp;""="","",A90&amp;"#"&amp;COUNTIF($A$6:A90,A90&amp;""))</f>
        <v/>
      </c>
    </row>
    <row r="91">
      <c r="A91" s="5" t="n"/>
      <c r="B91" s="5" t="n"/>
      <c r="C91" s="5" t="n"/>
      <c r="D91" s="5" t="n"/>
      <c r="E91" s="5" t="n"/>
      <c r="F91" s="5" t="n"/>
      <c r="G91" s="6">
        <f>IF(A91&amp;""="","",IFERROR(INDEX('الوحدات'!$D$6:$D$205,MATCH(A91&amp;"",'الوحدات'!$A$6:$A$205,0))&amp;"",""))</f>
        <v/>
      </c>
      <c r="H91" s="6">
        <f>IF(A91&amp;""="","",IF(COUNTIF('الوحدات'!$A$6:$A$205,A91&amp;"")=0,"وحدة غير موجودة",IF(AND(B91&amp;""&lt;&gt;"",COUNTIF($B$6:$B$405,B91&amp;"")&gt;1),"لوحة مكررة",IF(AND(F91&amp;""&lt;&gt;"",COUNTIF($F$6:$F$405,F91&amp;"")&gt;1),"موقف مكرر",""))))</f>
        <v/>
      </c>
      <c r="I91" s="6">
        <f>IF(A91&amp;""="","",A91&amp;"#"&amp;COUNTIF($A$6:A91,A91&amp;""))</f>
        <v/>
      </c>
    </row>
    <row r="92">
      <c r="A92" s="5" t="n"/>
      <c r="B92" s="5" t="n"/>
      <c r="C92" s="5" t="n"/>
      <c r="D92" s="5" t="n"/>
      <c r="E92" s="5" t="n"/>
      <c r="F92" s="5" t="n"/>
      <c r="G92" s="6">
        <f>IF(A92&amp;""="","",IFERROR(INDEX('الوحدات'!$D$6:$D$205,MATCH(A92&amp;"",'الوحدات'!$A$6:$A$205,0))&amp;"",""))</f>
        <v/>
      </c>
      <c r="H92" s="6">
        <f>IF(A92&amp;""="","",IF(COUNTIF('الوحدات'!$A$6:$A$205,A92&amp;"")=0,"وحدة غير موجودة",IF(AND(B92&amp;""&lt;&gt;"",COUNTIF($B$6:$B$405,B92&amp;"")&gt;1),"لوحة مكررة",IF(AND(F92&amp;""&lt;&gt;"",COUNTIF($F$6:$F$405,F92&amp;"")&gt;1),"موقف مكرر",""))))</f>
        <v/>
      </c>
      <c r="I92" s="6">
        <f>IF(A92&amp;""="","",A92&amp;"#"&amp;COUNTIF($A$6:A92,A92&amp;""))</f>
        <v/>
      </c>
    </row>
    <row r="93">
      <c r="A93" s="5" t="n"/>
      <c r="B93" s="5" t="n"/>
      <c r="C93" s="5" t="n"/>
      <c r="D93" s="5" t="n"/>
      <c r="E93" s="5" t="n"/>
      <c r="F93" s="5" t="n"/>
      <c r="G93" s="6">
        <f>IF(A93&amp;""="","",IFERROR(INDEX('الوحدات'!$D$6:$D$205,MATCH(A93&amp;"",'الوحدات'!$A$6:$A$205,0))&amp;"",""))</f>
        <v/>
      </c>
      <c r="H93" s="6">
        <f>IF(A93&amp;""="","",IF(COUNTIF('الوحدات'!$A$6:$A$205,A93&amp;"")=0,"وحدة غير موجودة",IF(AND(B93&amp;""&lt;&gt;"",COUNTIF($B$6:$B$405,B93&amp;"")&gt;1),"لوحة مكررة",IF(AND(F93&amp;""&lt;&gt;"",COUNTIF($F$6:$F$405,F93&amp;"")&gt;1),"موقف مكرر",""))))</f>
        <v/>
      </c>
      <c r="I93" s="6">
        <f>IF(A93&amp;""="","",A93&amp;"#"&amp;COUNTIF($A$6:A93,A93&amp;""))</f>
        <v/>
      </c>
    </row>
    <row r="94">
      <c r="A94" s="5" t="n"/>
      <c r="B94" s="5" t="n"/>
      <c r="C94" s="5" t="n"/>
      <c r="D94" s="5" t="n"/>
      <c r="E94" s="5" t="n"/>
      <c r="F94" s="5" t="n"/>
      <c r="G94" s="6">
        <f>IF(A94&amp;""="","",IFERROR(INDEX('الوحدات'!$D$6:$D$205,MATCH(A94&amp;"",'الوحدات'!$A$6:$A$205,0))&amp;"",""))</f>
        <v/>
      </c>
      <c r="H94" s="6">
        <f>IF(A94&amp;""="","",IF(COUNTIF('الوحدات'!$A$6:$A$205,A94&amp;"")=0,"وحدة غير موجودة",IF(AND(B94&amp;""&lt;&gt;"",COUNTIF($B$6:$B$405,B94&amp;"")&gt;1),"لوحة مكررة",IF(AND(F94&amp;""&lt;&gt;"",COUNTIF($F$6:$F$405,F94&amp;"")&gt;1),"موقف مكرر",""))))</f>
        <v/>
      </c>
      <c r="I94" s="6">
        <f>IF(A94&amp;""="","",A94&amp;"#"&amp;COUNTIF($A$6:A94,A94&amp;""))</f>
        <v/>
      </c>
    </row>
    <row r="95">
      <c r="A95" s="5" t="n"/>
      <c r="B95" s="5" t="n"/>
      <c r="C95" s="5" t="n"/>
      <c r="D95" s="5" t="n"/>
      <c r="E95" s="5" t="n"/>
      <c r="F95" s="5" t="n"/>
      <c r="G95" s="6">
        <f>IF(A95&amp;""="","",IFERROR(INDEX('الوحدات'!$D$6:$D$205,MATCH(A95&amp;"",'الوحدات'!$A$6:$A$205,0))&amp;"",""))</f>
        <v/>
      </c>
      <c r="H95" s="6">
        <f>IF(A95&amp;""="","",IF(COUNTIF('الوحدات'!$A$6:$A$205,A95&amp;"")=0,"وحدة غير موجودة",IF(AND(B95&amp;""&lt;&gt;"",COUNTIF($B$6:$B$405,B95&amp;"")&gt;1),"لوحة مكررة",IF(AND(F95&amp;""&lt;&gt;"",COUNTIF($F$6:$F$405,F95&amp;"")&gt;1),"موقف مكرر",""))))</f>
        <v/>
      </c>
      <c r="I95" s="6">
        <f>IF(A95&amp;""="","",A95&amp;"#"&amp;COUNTIF($A$6:A95,A95&amp;""))</f>
        <v/>
      </c>
    </row>
    <row r="96">
      <c r="A96" s="5" t="n"/>
      <c r="B96" s="5" t="n"/>
      <c r="C96" s="5" t="n"/>
      <c r="D96" s="5" t="n"/>
      <c r="E96" s="5" t="n"/>
      <c r="F96" s="5" t="n"/>
      <c r="G96" s="6">
        <f>IF(A96&amp;""="","",IFERROR(INDEX('الوحدات'!$D$6:$D$205,MATCH(A96&amp;"",'الوحدات'!$A$6:$A$205,0))&amp;"",""))</f>
        <v/>
      </c>
      <c r="H96" s="6">
        <f>IF(A96&amp;""="","",IF(COUNTIF('الوحدات'!$A$6:$A$205,A96&amp;"")=0,"وحدة غير موجودة",IF(AND(B96&amp;""&lt;&gt;"",COUNTIF($B$6:$B$405,B96&amp;"")&gt;1),"لوحة مكررة",IF(AND(F96&amp;""&lt;&gt;"",COUNTIF($F$6:$F$405,F96&amp;"")&gt;1),"موقف مكرر",""))))</f>
        <v/>
      </c>
      <c r="I96" s="6">
        <f>IF(A96&amp;""="","",A96&amp;"#"&amp;COUNTIF($A$6:A96,A96&amp;""))</f>
        <v/>
      </c>
    </row>
    <row r="97">
      <c r="A97" s="5" t="n"/>
      <c r="B97" s="5" t="n"/>
      <c r="C97" s="5" t="n"/>
      <c r="D97" s="5" t="n"/>
      <c r="E97" s="5" t="n"/>
      <c r="F97" s="5" t="n"/>
      <c r="G97" s="6">
        <f>IF(A97&amp;""="","",IFERROR(INDEX('الوحدات'!$D$6:$D$205,MATCH(A97&amp;"",'الوحدات'!$A$6:$A$205,0))&amp;"",""))</f>
        <v/>
      </c>
      <c r="H97" s="6">
        <f>IF(A97&amp;""="","",IF(COUNTIF('الوحدات'!$A$6:$A$205,A97&amp;"")=0,"وحدة غير موجودة",IF(AND(B97&amp;""&lt;&gt;"",COUNTIF($B$6:$B$405,B97&amp;"")&gt;1),"لوحة مكررة",IF(AND(F97&amp;""&lt;&gt;"",COUNTIF($F$6:$F$405,F97&amp;"")&gt;1),"موقف مكرر",""))))</f>
        <v/>
      </c>
      <c r="I97" s="6">
        <f>IF(A97&amp;""="","",A97&amp;"#"&amp;COUNTIF($A$6:A97,A97&amp;""))</f>
        <v/>
      </c>
    </row>
    <row r="98">
      <c r="A98" s="5" t="n"/>
      <c r="B98" s="5" t="n"/>
      <c r="C98" s="5" t="n"/>
      <c r="D98" s="5" t="n"/>
      <c r="E98" s="5" t="n"/>
      <c r="F98" s="5" t="n"/>
      <c r="G98" s="6">
        <f>IF(A98&amp;""="","",IFERROR(INDEX('الوحدات'!$D$6:$D$205,MATCH(A98&amp;"",'الوحدات'!$A$6:$A$205,0))&amp;"",""))</f>
        <v/>
      </c>
      <c r="H98" s="6">
        <f>IF(A98&amp;""="","",IF(COUNTIF('الوحدات'!$A$6:$A$205,A98&amp;"")=0,"وحدة غير موجودة",IF(AND(B98&amp;""&lt;&gt;"",COUNTIF($B$6:$B$405,B98&amp;"")&gt;1),"لوحة مكررة",IF(AND(F98&amp;""&lt;&gt;"",COUNTIF($F$6:$F$405,F98&amp;"")&gt;1),"موقف مكرر",""))))</f>
        <v/>
      </c>
      <c r="I98" s="6">
        <f>IF(A98&amp;""="","",A98&amp;"#"&amp;COUNTIF($A$6:A98,A98&amp;""))</f>
        <v/>
      </c>
    </row>
    <row r="99">
      <c r="A99" s="5" t="n"/>
      <c r="B99" s="5" t="n"/>
      <c r="C99" s="5" t="n"/>
      <c r="D99" s="5" t="n"/>
      <c r="E99" s="5" t="n"/>
      <c r="F99" s="5" t="n"/>
      <c r="G99" s="6">
        <f>IF(A99&amp;""="","",IFERROR(INDEX('الوحدات'!$D$6:$D$205,MATCH(A99&amp;"",'الوحدات'!$A$6:$A$205,0))&amp;"",""))</f>
        <v/>
      </c>
      <c r="H99" s="6">
        <f>IF(A99&amp;""="","",IF(COUNTIF('الوحدات'!$A$6:$A$205,A99&amp;"")=0,"وحدة غير موجودة",IF(AND(B99&amp;""&lt;&gt;"",COUNTIF($B$6:$B$405,B99&amp;"")&gt;1),"لوحة مكررة",IF(AND(F99&amp;""&lt;&gt;"",COUNTIF($F$6:$F$405,F99&amp;"")&gt;1),"موقف مكرر",""))))</f>
        <v/>
      </c>
      <c r="I99" s="6">
        <f>IF(A99&amp;""="","",A99&amp;"#"&amp;COUNTIF($A$6:A99,A99&amp;""))</f>
        <v/>
      </c>
    </row>
    <row r="100">
      <c r="A100" s="5" t="n"/>
      <c r="B100" s="5" t="n"/>
      <c r="C100" s="5" t="n"/>
      <c r="D100" s="5" t="n"/>
      <c r="E100" s="5" t="n"/>
      <c r="F100" s="5" t="n"/>
      <c r="G100" s="6">
        <f>IF(A100&amp;""="","",IFERROR(INDEX('الوحدات'!$D$6:$D$205,MATCH(A100&amp;"",'الوحدات'!$A$6:$A$205,0))&amp;"",""))</f>
        <v/>
      </c>
      <c r="H100" s="6">
        <f>IF(A100&amp;""="","",IF(COUNTIF('الوحدات'!$A$6:$A$205,A100&amp;"")=0,"وحدة غير موجودة",IF(AND(B100&amp;""&lt;&gt;"",COUNTIF($B$6:$B$405,B100&amp;"")&gt;1),"لوحة مكررة",IF(AND(F100&amp;""&lt;&gt;"",COUNTIF($F$6:$F$405,F100&amp;"")&gt;1),"موقف مكرر",""))))</f>
        <v/>
      </c>
      <c r="I100" s="6">
        <f>IF(A100&amp;""="","",A100&amp;"#"&amp;COUNTIF($A$6:A100,A100&amp;""))</f>
        <v/>
      </c>
    </row>
    <row r="101">
      <c r="A101" s="5" t="n"/>
      <c r="B101" s="5" t="n"/>
      <c r="C101" s="5" t="n"/>
      <c r="D101" s="5" t="n"/>
      <c r="E101" s="5" t="n"/>
      <c r="F101" s="5" t="n"/>
      <c r="G101" s="6">
        <f>IF(A101&amp;""="","",IFERROR(INDEX('الوحدات'!$D$6:$D$205,MATCH(A101&amp;"",'الوحدات'!$A$6:$A$205,0))&amp;"",""))</f>
        <v/>
      </c>
      <c r="H101" s="6">
        <f>IF(A101&amp;""="","",IF(COUNTIF('الوحدات'!$A$6:$A$205,A101&amp;"")=0,"وحدة غير موجودة",IF(AND(B101&amp;""&lt;&gt;"",COUNTIF($B$6:$B$405,B101&amp;"")&gt;1),"لوحة مكررة",IF(AND(F101&amp;""&lt;&gt;"",COUNTIF($F$6:$F$405,F101&amp;"")&gt;1),"موقف مكرر",""))))</f>
        <v/>
      </c>
      <c r="I101" s="6">
        <f>IF(A101&amp;""="","",A101&amp;"#"&amp;COUNTIF($A$6:A101,A101&amp;""))</f>
        <v/>
      </c>
    </row>
    <row r="102">
      <c r="A102" s="5" t="n"/>
      <c r="B102" s="5" t="n"/>
      <c r="C102" s="5" t="n"/>
      <c r="D102" s="5" t="n"/>
      <c r="E102" s="5" t="n"/>
      <c r="F102" s="5" t="n"/>
      <c r="G102" s="6">
        <f>IF(A102&amp;""="","",IFERROR(INDEX('الوحدات'!$D$6:$D$205,MATCH(A102&amp;"",'الوحدات'!$A$6:$A$205,0))&amp;"",""))</f>
        <v/>
      </c>
      <c r="H102" s="6">
        <f>IF(A102&amp;""="","",IF(COUNTIF('الوحدات'!$A$6:$A$205,A102&amp;"")=0,"وحدة غير موجودة",IF(AND(B102&amp;""&lt;&gt;"",COUNTIF($B$6:$B$405,B102&amp;"")&gt;1),"لوحة مكررة",IF(AND(F102&amp;""&lt;&gt;"",COUNTIF($F$6:$F$405,F102&amp;"")&gt;1),"موقف مكرر",""))))</f>
        <v/>
      </c>
      <c r="I102" s="6">
        <f>IF(A102&amp;""="","",A102&amp;"#"&amp;COUNTIF($A$6:A102,A102&amp;""))</f>
        <v/>
      </c>
    </row>
    <row r="103">
      <c r="A103" s="5" t="n"/>
      <c r="B103" s="5" t="n"/>
      <c r="C103" s="5" t="n"/>
      <c r="D103" s="5" t="n"/>
      <c r="E103" s="5" t="n"/>
      <c r="F103" s="5" t="n"/>
      <c r="G103" s="6">
        <f>IF(A103&amp;""="","",IFERROR(INDEX('الوحدات'!$D$6:$D$205,MATCH(A103&amp;"",'الوحدات'!$A$6:$A$205,0))&amp;"",""))</f>
        <v/>
      </c>
      <c r="H103" s="6">
        <f>IF(A103&amp;""="","",IF(COUNTIF('الوحدات'!$A$6:$A$205,A103&amp;"")=0,"وحدة غير موجودة",IF(AND(B103&amp;""&lt;&gt;"",COUNTIF($B$6:$B$405,B103&amp;"")&gt;1),"لوحة مكررة",IF(AND(F103&amp;""&lt;&gt;"",COUNTIF($F$6:$F$405,F103&amp;"")&gt;1),"موقف مكرر",""))))</f>
        <v/>
      </c>
      <c r="I103" s="6">
        <f>IF(A103&amp;""="","",A103&amp;"#"&amp;COUNTIF($A$6:A103,A103&amp;""))</f>
        <v/>
      </c>
    </row>
    <row r="104">
      <c r="A104" s="5" t="n"/>
      <c r="B104" s="5" t="n"/>
      <c r="C104" s="5" t="n"/>
      <c r="D104" s="5" t="n"/>
      <c r="E104" s="5" t="n"/>
      <c r="F104" s="5" t="n"/>
      <c r="G104" s="6">
        <f>IF(A104&amp;""="","",IFERROR(INDEX('الوحدات'!$D$6:$D$205,MATCH(A104&amp;"",'الوحدات'!$A$6:$A$205,0))&amp;"",""))</f>
        <v/>
      </c>
      <c r="H104" s="6">
        <f>IF(A104&amp;""="","",IF(COUNTIF('الوحدات'!$A$6:$A$205,A104&amp;"")=0,"وحدة غير موجودة",IF(AND(B104&amp;""&lt;&gt;"",COUNTIF($B$6:$B$405,B104&amp;"")&gt;1),"لوحة مكررة",IF(AND(F104&amp;""&lt;&gt;"",COUNTIF($F$6:$F$405,F104&amp;"")&gt;1),"موقف مكرر",""))))</f>
        <v/>
      </c>
      <c r="I104" s="6">
        <f>IF(A104&amp;""="","",A104&amp;"#"&amp;COUNTIF($A$6:A104,A104&amp;""))</f>
        <v/>
      </c>
    </row>
    <row r="105">
      <c r="A105" s="5" t="n"/>
      <c r="B105" s="5" t="n"/>
      <c r="C105" s="5" t="n"/>
      <c r="D105" s="5" t="n"/>
      <c r="E105" s="5" t="n"/>
      <c r="F105" s="5" t="n"/>
      <c r="G105" s="6">
        <f>IF(A105&amp;""="","",IFERROR(INDEX('الوحدات'!$D$6:$D$205,MATCH(A105&amp;"",'الوحدات'!$A$6:$A$205,0))&amp;"",""))</f>
        <v/>
      </c>
      <c r="H105" s="6">
        <f>IF(A105&amp;""="","",IF(COUNTIF('الوحدات'!$A$6:$A$205,A105&amp;"")=0,"وحدة غير موجودة",IF(AND(B105&amp;""&lt;&gt;"",COUNTIF($B$6:$B$405,B105&amp;"")&gt;1),"لوحة مكررة",IF(AND(F105&amp;""&lt;&gt;"",COUNTIF($F$6:$F$405,F105&amp;"")&gt;1),"موقف مكرر",""))))</f>
        <v/>
      </c>
      <c r="I105" s="6">
        <f>IF(A105&amp;""="","",A105&amp;"#"&amp;COUNTIF($A$6:A105,A105&amp;""))</f>
        <v/>
      </c>
    </row>
    <row r="106">
      <c r="A106" s="5" t="n"/>
      <c r="B106" s="5" t="n"/>
      <c r="C106" s="5" t="n"/>
      <c r="D106" s="5" t="n"/>
      <c r="E106" s="5" t="n"/>
      <c r="F106" s="5" t="n"/>
      <c r="G106" s="6">
        <f>IF(A106&amp;""="","",IFERROR(INDEX('الوحدات'!$D$6:$D$205,MATCH(A106&amp;"",'الوحدات'!$A$6:$A$205,0))&amp;"",""))</f>
        <v/>
      </c>
      <c r="H106" s="6">
        <f>IF(A106&amp;""="","",IF(COUNTIF('الوحدات'!$A$6:$A$205,A106&amp;"")=0,"وحدة غير موجودة",IF(AND(B106&amp;""&lt;&gt;"",COUNTIF($B$6:$B$405,B106&amp;"")&gt;1),"لوحة مكررة",IF(AND(F106&amp;""&lt;&gt;"",COUNTIF($F$6:$F$405,F106&amp;"")&gt;1),"موقف مكرر",""))))</f>
        <v/>
      </c>
      <c r="I106" s="6">
        <f>IF(A106&amp;""="","",A106&amp;"#"&amp;COUNTIF($A$6:A106,A106&amp;""))</f>
        <v/>
      </c>
    </row>
    <row r="107">
      <c r="A107" s="5" t="n"/>
      <c r="B107" s="5" t="n"/>
      <c r="C107" s="5" t="n"/>
      <c r="D107" s="5" t="n"/>
      <c r="E107" s="5" t="n"/>
      <c r="F107" s="5" t="n"/>
      <c r="G107" s="6">
        <f>IF(A107&amp;""="","",IFERROR(INDEX('الوحدات'!$D$6:$D$205,MATCH(A107&amp;"",'الوحدات'!$A$6:$A$205,0))&amp;"",""))</f>
        <v/>
      </c>
      <c r="H107" s="6">
        <f>IF(A107&amp;""="","",IF(COUNTIF('الوحدات'!$A$6:$A$205,A107&amp;"")=0,"وحدة غير موجودة",IF(AND(B107&amp;""&lt;&gt;"",COUNTIF($B$6:$B$405,B107&amp;"")&gt;1),"لوحة مكررة",IF(AND(F107&amp;""&lt;&gt;"",COUNTIF($F$6:$F$405,F107&amp;"")&gt;1),"موقف مكرر",""))))</f>
        <v/>
      </c>
      <c r="I107" s="6">
        <f>IF(A107&amp;""="","",A107&amp;"#"&amp;COUNTIF($A$6:A107,A107&amp;""))</f>
        <v/>
      </c>
    </row>
    <row r="108">
      <c r="A108" s="5" t="n"/>
      <c r="B108" s="5" t="n"/>
      <c r="C108" s="5" t="n"/>
      <c r="D108" s="5" t="n"/>
      <c r="E108" s="5" t="n"/>
      <c r="F108" s="5" t="n"/>
      <c r="G108" s="6">
        <f>IF(A108&amp;""="","",IFERROR(INDEX('الوحدات'!$D$6:$D$205,MATCH(A108&amp;"",'الوحدات'!$A$6:$A$205,0))&amp;"",""))</f>
        <v/>
      </c>
      <c r="H108" s="6">
        <f>IF(A108&amp;""="","",IF(COUNTIF('الوحدات'!$A$6:$A$205,A108&amp;"")=0,"وحدة غير موجودة",IF(AND(B108&amp;""&lt;&gt;"",COUNTIF($B$6:$B$405,B108&amp;"")&gt;1),"لوحة مكررة",IF(AND(F108&amp;""&lt;&gt;"",COUNTIF($F$6:$F$405,F108&amp;"")&gt;1),"موقف مكرر",""))))</f>
        <v/>
      </c>
      <c r="I108" s="6">
        <f>IF(A108&amp;""="","",A108&amp;"#"&amp;COUNTIF($A$6:A108,A108&amp;""))</f>
        <v/>
      </c>
    </row>
    <row r="109">
      <c r="A109" s="5" t="n"/>
      <c r="B109" s="5" t="n"/>
      <c r="C109" s="5" t="n"/>
      <c r="D109" s="5" t="n"/>
      <c r="E109" s="5" t="n"/>
      <c r="F109" s="5" t="n"/>
      <c r="G109" s="6">
        <f>IF(A109&amp;""="","",IFERROR(INDEX('الوحدات'!$D$6:$D$205,MATCH(A109&amp;"",'الوحدات'!$A$6:$A$205,0))&amp;"",""))</f>
        <v/>
      </c>
      <c r="H109" s="6">
        <f>IF(A109&amp;""="","",IF(COUNTIF('الوحدات'!$A$6:$A$205,A109&amp;"")=0,"وحدة غير موجودة",IF(AND(B109&amp;""&lt;&gt;"",COUNTIF($B$6:$B$405,B109&amp;"")&gt;1),"لوحة مكررة",IF(AND(F109&amp;""&lt;&gt;"",COUNTIF($F$6:$F$405,F109&amp;"")&gt;1),"موقف مكرر",""))))</f>
        <v/>
      </c>
      <c r="I109" s="6">
        <f>IF(A109&amp;""="","",A109&amp;"#"&amp;COUNTIF($A$6:A109,A109&amp;""))</f>
        <v/>
      </c>
    </row>
    <row r="110">
      <c r="A110" s="5" t="n"/>
      <c r="B110" s="5" t="n"/>
      <c r="C110" s="5" t="n"/>
      <c r="D110" s="5" t="n"/>
      <c r="E110" s="5" t="n"/>
      <c r="F110" s="5" t="n"/>
      <c r="G110" s="6">
        <f>IF(A110&amp;""="","",IFERROR(INDEX('الوحدات'!$D$6:$D$205,MATCH(A110&amp;"",'الوحدات'!$A$6:$A$205,0))&amp;"",""))</f>
        <v/>
      </c>
      <c r="H110" s="6">
        <f>IF(A110&amp;""="","",IF(COUNTIF('الوحدات'!$A$6:$A$205,A110&amp;"")=0,"وحدة غير موجودة",IF(AND(B110&amp;""&lt;&gt;"",COUNTIF($B$6:$B$405,B110&amp;"")&gt;1),"لوحة مكررة",IF(AND(F110&amp;""&lt;&gt;"",COUNTIF($F$6:$F$405,F110&amp;"")&gt;1),"موقف مكرر",""))))</f>
        <v/>
      </c>
      <c r="I110" s="6">
        <f>IF(A110&amp;""="","",A110&amp;"#"&amp;COUNTIF($A$6:A110,A110&amp;""))</f>
        <v/>
      </c>
    </row>
    <row r="111">
      <c r="A111" s="5" t="n"/>
      <c r="B111" s="5" t="n"/>
      <c r="C111" s="5" t="n"/>
      <c r="D111" s="5" t="n"/>
      <c r="E111" s="5" t="n"/>
      <c r="F111" s="5" t="n"/>
      <c r="G111" s="6">
        <f>IF(A111&amp;""="","",IFERROR(INDEX('الوحدات'!$D$6:$D$205,MATCH(A111&amp;"",'الوحدات'!$A$6:$A$205,0))&amp;"",""))</f>
        <v/>
      </c>
      <c r="H111" s="6">
        <f>IF(A111&amp;""="","",IF(COUNTIF('الوحدات'!$A$6:$A$205,A111&amp;"")=0,"وحدة غير موجودة",IF(AND(B111&amp;""&lt;&gt;"",COUNTIF($B$6:$B$405,B111&amp;"")&gt;1),"لوحة مكررة",IF(AND(F111&amp;""&lt;&gt;"",COUNTIF($F$6:$F$405,F111&amp;"")&gt;1),"موقف مكرر",""))))</f>
        <v/>
      </c>
      <c r="I111" s="6">
        <f>IF(A111&amp;""="","",A111&amp;"#"&amp;COUNTIF($A$6:A111,A111&amp;""))</f>
        <v/>
      </c>
    </row>
    <row r="112">
      <c r="A112" s="5" t="n"/>
      <c r="B112" s="5" t="n"/>
      <c r="C112" s="5" t="n"/>
      <c r="D112" s="5" t="n"/>
      <c r="E112" s="5" t="n"/>
      <c r="F112" s="5" t="n"/>
      <c r="G112" s="6">
        <f>IF(A112&amp;""="","",IFERROR(INDEX('الوحدات'!$D$6:$D$205,MATCH(A112&amp;"",'الوحدات'!$A$6:$A$205,0))&amp;"",""))</f>
        <v/>
      </c>
      <c r="H112" s="6">
        <f>IF(A112&amp;""="","",IF(COUNTIF('الوحدات'!$A$6:$A$205,A112&amp;"")=0,"وحدة غير موجودة",IF(AND(B112&amp;""&lt;&gt;"",COUNTIF($B$6:$B$405,B112&amp;"")&gt;1),"لوحة مكررة",IF(AND(F112&amp;""&lt;&gt;"",COUNTIF($F$6:$F$405,F112&amp;"")&gt;1),"موقف مكرر",""))))</f>
        <v/>
      </c>
      <c r="I112" s="6">
        <f>IF(A112&amp;""="","",A112&amp;"#"&amp;COUNTIF($A$6:A112,A112&amp;""))</f>
        <v/>
      </c>
    </row>
    <row r="113">
      <c r="A113" s="5" t="n"/>
      <c r="B113" s="5" t="n"/>
      <c r="C113" s="5" t="n"/>
      <c r="D113" s="5" t="n"/>
      <c r="E113" s="5" t="n"/>
      <c r="F113" s="5" t="n"/>
      <c r="G113" s="6">
        <f>IF(A113&amp;""="","",IFERROR(INDEX('الوحدات'!$D$6:$D$205,MATCH(A113&amp;"",'الوحدات'!$A$6:$A$205,0))&amp;"",""))</f>
        <v/>
      </c>
      <c r="H113" s="6">
        <f>IF(A113&amp;""="","",IF(COUNTIF('الوحدات'!$A$6:$A$205,A113&amp;"")=0,"وحدة غير موجودة",IF(AND(B113&amp;""&lt;&gt;"",COUNTIF($B$6:$B$405,B113&amp;"")&gt;1),"لوحة مكررة",IF(AND(F113&amp;""&lt;&gt;"",COUNTIF($F$6:$F$405,F113&amp;"")&gt;1),"موقف مكرر",""))))</f>
        <v/>
      </c>
      <c r="I113" s="6">
        <f>IF(A113&amp;""="","",A113&amp;"#"&amp;COUNTIF($A$6:A113,A113&amp;""))</f>
        <v/>
      </c>
    </row>
    <row r="114">
      <c r="A114" s="5" t="n"/>
      <c r="B114" s="5" t="n"/>
      <c r="C114" s="5" t="n"/>
      <c r="D114" s="5" t="n"/>
      <c r="E114" s="5" t="n"/>
      <c r="F114" s="5" t="n"/>
      <c r="G114" s="6">
        <f>IF(A114&amp;""="","",IFERROR(INDEX('الوحدات'!$D$6:$D$205,MATCH(A114&amp;"",'الوحدات'!$A$6:$A$205,0))&amp;"",""))</f>
        <v/>
      </c>
      <c r="H114" s="6">
        <f>IF(A114&amp;""="","",IF(COUNTIF('الوحدات'!$A$6:$A$205,A114&amp;"")=0,"وحدة غير موجودة",IF(AND(B114&amp;""&lt;&gt;"",COUNTIF($B$6:$B$405,B114&amp;"")&gt;1),"لوحة مكررة",IF(AND(F114&amp;""&lt;&gt;"",COUNTIF($F$6:$F$405,F114&amp;"")&gt;1),"موقف مكرر",""))))</f>
        <v/>
      </c>
      <c r="I114" s="6">
        <f>IF(A114&amp;""="","",A114&amp;"#"&amp;COUNTIF($A$6:A114,A114&amp;""))</f>
        <v/>
      </c>
    </row>
    <row r="115">
      <c r="A115" s="5" t="n"/>
      <c r="B115" s="5" t="n"/>
      <c r="C115" s="5" t="n"/>
      <c r="D115" s="5" t="n"/>
      <c r="E115" s="5" t="n"/>
      <c r="F115" s="5" t="n"/>
      <c r="G115" s="6">
        <f>IF(A115&amp;""="","",IFERROR(INDEX('الوحدات'!$D$6:$D$205,MATCH(A115&amp;"",'الوحدات'!$A$6:$A$205,0))&amp;"",""))</f>
        <v/>
      </c>
      <c r="H115" s="6">
        <f>IF(A115&amp;""="","",IF(COUNTIF('الوحدات'!$A$6:$A$205,A115&amp;"")=0,"وحدة غير موجودة",IF(AND(B115&amp;""&lt;&gt;"",COUNTIF($B$6:$B$405,B115&amp;"")&gt;1),"لوحة مكررة",IF(AND(F115&amp;""&lt;&gt;"",COUNTIF($F$6:$F$405,F115&amp;"")&gt;1),"موقف مكرر",""))))</f>
        <v/>
      </c>
      <c r="I115" s="6">
        <f>IF(A115&amp;""="","",A115&amp;"#"&amp;COUNTIF($A$6:A115,A115&amp;""))</f>
        <v/>
      </c>
    </row>
    <row r="116">
      <c r="A116" s="5" t="n"/>
      <c r="B116" s="5" t="n"/>
      <c r="C116" s="5" t="n"/>
      <c r="D116" s="5" t="n"/>
      <c r="E116" s="5" t="n"/>
      <c r="F116" s="5" t="n"/>
      <c r="G116" s="6">
        <f>IF(A116&amp;""="","",IFERROR(INDEX('الوحدات'!$D$6:$D$205,MATCH(A116&amp;"",'الوحدات'!$A$6:$A$205,0))&amp;"",""))</f>
        <v/>
      </c>
      <c r="H116" s="6">
        <f>IF(A116&amp;""="","",IF(COUNTIF('الوحدات'!$A$6:$A$205,A116&amp;"")=0,"وحدة غير موجودة",IF(AND(B116&amp;""&lt;&gt;"",COUNTIF($B$6:$B$405,B116&amp;"")&gt;1),"لوحة مكررة",IF(AND(F116&amp;""&lt;&gt;"",COUNTIF($F$6:$F$405,F116&amp;"")&gt;1),"موقف مكرر",""))))</f>
        <v/>
      </c>
      <c r="I116" s="6">
        <f>IF(A116&amp;""="","",A116&amp;"#"&amp;COUNTIF($A$6:A116,A116&amp;""))</f>
        <v/>
      </c>
    </row>
    <row r="117">
      <c r="A117" s="5" t="n"/>
      <c r="B117" s="5" t="n"/>
      <c r="C117" s="5" t="n"/>
      <c r="D117" s="5" t="n"/>
      <c r="E117" s="5" t="n"/>
      <c r="F117" s="5" t="n"/>
      <c r="G117" s="6">
        <f>IF(A117&amp;""="","",IFERROR(INDEX('الوحدات'!$D$6:$D$205,MATCH(A117&amp;"",'الوحدات'!$A$6:$A$205,0))&amp;"",""))</f>
        <v/>
      </c>
      <c r="H117" s="6">
        <f>IF(A117&amp;""="","",IF(COUNTIF('الوحدات'!$A$6:$A$205,A117&amp;"")=0,"وحدة غير موجودة",IF(AND(B117&amp;""&lt;&gt;"",COUNTIF($B$6:$B$405,B117&amp;"")&gt;1),"لوحة مكررة",IF(AND(F117&amp;""&lt;&gt;"",COUNTIF($F$6:$F$405,F117&amp;"")&gt;1),"موقف مكرر",""))))</f>
        <v/>
      </c>
      <c r="I117" s="6">
        <f>IF(A117&amp;""="","",A117&amp;"#"&amp;COUNTIF($A$6:A117,A117&amp;""))</f>
        <v/>
      </c>
    </row>
    <row r="118">
      <c r="A118" s="5" t="n"/>
      <c r="B118" s="5" t="n"/>
      <c r="C118" s="5" t="n"/>
      <c r="D118" s="5" t="n"/>
      <c r="E118" s="5" t="n"/>
      <c r="F118" s="5" t="n"/>
      <c r="G118" s="6">
        <f>IF(A118&amp;""="","",IFERROR(INDEX('الوحدات'!$D$6:$D$205,MATCH(A118&amp;"",'الوحدات'!$A$6:$A$205,0))&amp;"",""))</f>
        <v/>
      </c>
      <c r="H118" s="6">
        <f>IF(A118&amp;""="","",IF(COUNTIF('الوحدات'!$A$6:$A$205,A118&amp;"")=0,"وحدة غير موجودة",IF(AND(B118&amp;""&lt;&gt;"",COUNTIF($B$6:$B$405,B118&amp;"")&gt;1),"لوحة مكررة",IF(AND(F118&amp;""&lt;&gt;"",COUNTIF($F$6:$F$405,F118&amp;"")&gt;1),"موقف مكرر",""))))</f>
        <v/>
      </c>
      <c r="I118" s="6">
        <f>IF(A118&amp;""="","",A118&amp;"#"&amp;COUNTIF($A$6:A118,A118&amp;""))</f>
        <v/>
      </c>
    </row>
    <row r="119">
      <c r="A119" s="5" t="n"/>
      <c r="B119" s="5" t="n"/>
      <c r="C119" s="5" t="n"/>
      <c r="D119" s="5" t="n"/>
      <c r="E119" s="5" t="n"/>
      <c r="F119" s="5" t="n"/>
      <c r="G119" s="6">
        <f>IF(A119&amp;""="","",IFERROR(INDEX('الوحدات'!$D$6:$D$205,MATCH(A119&amp;"",'الوحدات'!$A$6:$A$205,0))&amp;"",""))</f>
        <v/>
      </c>
      <c r="H119" s="6">
        <f>IF(A119&amp;""="","",IF(COUNTIF('الوحدات'!$A$6:$A$205,A119&amp;"")=0,"وحدة غير موجودة",IF(AND(B119&amp;""&lt;&gt;"",COUNTIF($B$6:$B$405,B119&amp;"")&gt;1),"لوحة مكررة",IF(AND(F119&amp;""&lt;&gt;"",COUNTIF($F$6:$F$405,F119&amp;"")&gt;1),"موقف مكرر",""))))</f>
        <v/>
      </c>
      <c r="I119" s="6">
        <f>IF(A119&amp;""="","",A119&amp;"#"&amp;COUNTIF($A$6:A119,A119&amp;""))</f>
        <v/>
      </c>
    </row>
    <row r="120">
      <c r="A120" s="5" t="n"/>
      <c r="B120" s="5" t="n"/>
      <c r="C120" s="5" t="n"/>
      <c r="D120" s="5" t="n"/>
      <c r="E120" s="5" t="n"/>
      <c r="F120" s="5" t="n"/>
      <c r="G120" s="6">
        <f>IF(A120&amp;""="","",IFERROR(INDEX('الوحدات'!$D$6:$D$205,MATCH(A120&amp;"",'الوحدات'!$A$6:$A$205,0))&amp;"",""))</f>
        <v/>
      </c>
      <c r="H120" s="6">
        <f>IF(A120&amp;""="","",IF(COUNTIF('الوحدات'!$A$6:$A$205,A120&amp;"")=0,"وحدة غير موجودة",IF(AND(B120&amp;""&lt;&gt;"",COUNTIF($B$6:$B$405,B120&amp;"")&gt;1),"لوحة مكررة",IF(AND(F120&amp;""&lt;&gt;"",COUNTIF($F$6:$F$405,F120&amp;"")&gt;1),"موقف مكرر",""))))</f>
        <v/>
      </c>
      <c r="I120" s="6">
        <f>IF(A120&amp;""="","",A120&amp;"#"&amp;COUNTIF($A$6:A120,A120&amp;""))</f>
        <v/>
      </c>
    </row>
    <row r="121">
      <c r="A121" s="5" t="n"/>
      <c r="B121" s="5" t="n"/>
      <c r="C121" s="5" t="n"/>
      <c r="D121" s="5" t="n"/>
      <c r="E121" s="5" t="n"/>
      <c r="F121" s="5" t="n"/>
      <c r="G121" s="6">
        <f>IF(A121&amp;""="","",IFERROR(INDEX('الوحدات'!$D$6:$D$205,MATCH(A121&amp;"",'الوحدات'!$A$6:$A$205,0))&amp;"",""))</f>
        <v/>
      </c>
      <c r="H121" s="6">
        <f>IF(A121&amp;""="","",IF(COUNTIF('الوحدات'!$A$6:$A$205,A121&amp;"")=0,"وحدة غير موجودة",IF(AND(B121&amp;""&lt;&gt;"",COUNTIF($B$6:$B$405,B121&amp;"")&gt;1),"لوحة مكررة",IF(AND(F121&amp;""&lt;&gt;"",COUNTIF($F$6:$F$405,F121&amp;"")&gt;1),"موقف مكرر",""))))</f>
        <v/>
      </c>
      <c r="I121" s="6">
        <f>IF(A121&amp;""="","",A121&amp;"#"&amp;COUNTIF($A$6:A121,A121&amp;""))</f>
        <v/>
      </c>
    </row>
    <row r="122">
      <c r="A122" s="5" t="n"/>
      <c r="B122" s="5" t="n"/>
      <c r="C122" s="5" t="n"/>
      <c r="D122" s="5" t="n"/>
      <c r="E122" s="5" t="n"/>
      <c r="F122" s="5" t="n"/>
      <c r="G122" s="6">
        <f>IF(A122&amp;""="","",IFERROR(INDEX('الوحدات'!$D$6:$D$205,MATCH(A122&amp;"",'الوحدات'!$A$6:$A$205,0))&amp;"",""))</f>
        <v/>
      </c>
      <c r="H122" s="6">
        <f>IF(A122&amp;""="","",IF(COUNTIF('الوحدات'!$A$6:$A$205,A122&amp;"")=0,"وحدة غير موجودة",IF(AND(B122&amp;""&lt;&gt;"",COUNTIF($B$6:$B$405,B122&amp;"")&gt;1),"لوحة مكررة",IF(AND(F122&amp;""&lt;&gt;"",COUNTIF($F$6:$F$405,F122&amp;"")&gt;1),"موقف مكرر",""))))</f>
        <v/>
      </c>
      <c r="I122" s="6">
        <f>IF(A122&amp;""="","",A122&amp;"#"&amp;COUNTIF($A$6:A122,A122&amp;""))</f>
        <v/>
      </c>
    </row>
    <row r="123">
      <c r="A123" s="5" t="n"/>
      <c r="B123" s="5" t="n"/>
      <c r="C123" s="5" t="n"/>
      <c r="D123" s="5" t="n"/>
      <c r="E123" s="5" t="n"/>
      <c r="F123" s="5" t="n"/>
      <c r="G123" s="6">
        <f>IF(A123&amp;""="","",IFERROR(INDEX('الوحدات'!$D$6:$D$205,MATCH(A123&amp;"",'الوحدات'!$A$6:$A$205,0))&amp;"",""))</f>
        <v/>
      </c>
      <c r="H123" s="6">
        <f>IF(A123&amp;""="","",IF(COUNTIF('الوحدات'!$A$6:$A$205,A123&amp;"")=0,"وحدة غير موجودة",IF(AND(B123&amp;""&lt;&gt;"",COUNTIF($B$6:$B$405,B123&amp;"")&gt;1),"لوحة مكررة",IF(AND(F123&amp;""&lt;&gt;"",COUNTIF($F$6:$F$405,F123&amp;"")&gt;1),"موقف مكرر",""))))</f>
        <v/>
      </c>
      <c r="I123" s="6">
        <f>IF(A123&amp;""="","",A123&amp;"#"&amp;COUNTIF($A$6:A123,A123&amp;""))</f>
        <v/>
      </c>
    </row>
    <row r="124">
      <c r="A124" s="5" t="n"/>
      <c r="B124" s="5" t="n"/>
      <c r="C124" s="5" t="n"/>
      <c r="D124" s="5" t="n"/>
      <c r="E124" s="5" t="n"/>
      <c r="F124" s="5" t="n"/>
      <c r="G124" s="6">
        <f>IF(A124&amp;""="","",IFERROR(INDEX('الوحدات'!$D$6:$D$205,MATCH(A124&amp;"",'الوحدات'!$A$6:$A$205,0))&amp;"",""))</f>
        <v/>
      </c>
      <c r="H124" s="6">
        <f>IF(A124&amp;""="","",IF(COUNTIF('الوحدات'!$A$6:$A$205,A124&amp;"")=0,"وحدة غير موجودة",IF(AND(B124&amp;""&lt;&gt;"",COUNTIF($B$6:$B$405,B124&amp;"")&gt;1),"لوحة مكررة",IF(AND(F124&amp;""&lt;&gt;"",COUNTIF($F$6:$F$405,F124&amp;"")&gt;1),"موقف مكرر",""))))</f>
        <v/>
      </c>
      <c r="I124" s="6">
        <f>IF(A124&amp;""="","",A124&amp;"#"&amp;COUNTIF($A$6:A124,A124&amp;""))</f>
        <v/>
      </c>
    </row>
    <row r="125">
      <c r="A125" s="5" t="n"/>
      <c r="B125" s="5" t="n"/>
      <c r="C125" s="5" t="n"/>
      <c r="D125" s="5" t="n"/>
      <c r="E125" s="5" t="n"/>
      <c r="F125" s="5" t="n"/>
      <c r="G125" s="6">
        <f>IF(A125&amp;""="","",IFERROR(INDEX('الوحدات'!$D$6:$D$205,MATCH(A125&amp;"",'الوحدات'!$A$6:$A$205,0))&amp;"",""))</f>
        <v/>
      </c>
      <c r="H125" s="6">
        <f>IF(A125&amp;""="","",IF(COUNTIF('الوحدات'!$A$6:$A$205,A125&amp;"")=0,"وحدة غير موجودة",IF(AND(B125&amp;""&lt;&gt;"",COUNTIF($B$6:$B$405,B125&amp;"")&gt;1),"لوحة مكررة",IF(AND(F125&amp;""&lt;&gt;"",COUNTIF($F$6:$F$405,F125&amp;"")&gt;1),"موقف مكرر",""))))</f>
        <v/>
      </c>
      <c r="I125" s="6">
        <f>IF(A125&amp;""="","",A125&amp;"#"&amp;COUNTIF($A$6:A125,A125&amp;""))</f>
        <v/>
      </c>
    </row>
    <row r="126">
      <c r="A126" s="5" t="n"/>
      <c r="B126" s="5" t="n"/>
      <c r="C126" s="5" t="n"/>
      <c r="D126" s="5" t="n"/>
      <c r="E126" s="5" t="n"/>
      <c r="F126" s="5" t="n"/>
      <c r="G126" s="6">
        <f>IF(A126&amp;""="","",IFERROR(INDEX('الوحدات'!$D$6:$D$205,MATCH(A126&amp;"",'الوحدات'!$A$6:$A$205,0))&amp;"",""))</f>
        <v/>
      </c>
      <c r="H126" s="6">
        <f>IF(A126&amp;""="","",IF(COUNTIF('الوحدات'!$A$6:$A$205,A126&amp;"")=0,"وحدة غير موجودة",IF(AND(B126&amp;""&lt;&gt;"",COUNTIF($B$6:$B$405,B126&amp;"")&gt;1),"لوحة مكررة",IF(AND(F126&amp;""&lt;&gt;"",COUNTIF($F$6:$F$405,F126&amp;"")&gt;1),"موقف مكرر",""))))</f>
        <v/>
      </c>
      <c r="I126" s="6">
        <f>IF(A126&amp;""="","",A126&amp;"#"&amp;COUNTIF($A$6:A126,A126&amp;""))</f>
        <v/>
      </c>
    </row>
    <row r="127">
      <c r="A127" s="5" t="n"/>
      <c r="B127" s="5" t="n"/>
      <c r="C127" s="5" t="n"/>
      <c r="D127" s="5" t="n"/>
      <c r="E127" s="5" t="n"/>
      <c r="F127" s="5" t="n"/>
      <c r="G127" s="6">
        <f>IF(A127&amp;""="","",IFERROR(INDEX('الوحدات'!$D$6:$D$205,MATCH(A127&amp;"",'الوحدات'!$A$6:$A$205,0))&amp;"",""))</f>
        <v/>
      </c>
      <c r="H127" s="6">
        <f>IF(A127&amp;""="","",IF(COUNTIF('الوحدات'!$A$6:$A$205,A127&amp;"")=0,"وحدة غير موجودة",IF(AND(B127&amp;""&lt;&gt;"",COUNTIF($B$6:$B$405,B127&amp;"")&gt;1),"لوحة مكررة",IF(AND(F127&amp;""&lt;&gt;"",COUNTIF($F$6:$F$405,F127&amp;"")&gt;1),"موقف مكرر",""))))</f>
        <v/>
      </c>
      <c r="I127" s="6">
        <f>IF(A127&amp;""="","",A127&amp;"#"&amp;COUNTIF($A$6:A127,A127&amp;""))</f>
        <v/>
      </c>
    </row>
    <row r="128">
      <c r="A128" s="5" t="n"/>
      <c r="B128" s="5" t="n"/>
      <c r="C128" s="5" t="n"/>
      <c r="D128" s="5" t="n"/>
      <c r="E128" s="5" t="n"/>
      <c r="F128" s="5" t="n"/>
      <c r="G128" s="6">
        <f>IF(A128&amp;""="","",IFERROR(INDEX('الوحدات'!$D$6:$D$205,MATCH(A128&amp;"",'الوحدات'!$A$6:$A$205,0))&amp;"",""))</f>
        <v/>
      </c>
      <c r="H128" s="6">
        <f>IF(A128&amp;""="","",IF(COUNTIF('الوحدات'!$A$6:$A$205,A128&amp;"")=0,"وحدة غير موجودة",IF(AND(B128&amp;""&lt;&gt;"",COUNTIF($B$6:$B$405,B128&amp;"")&gt;1),"لوحة مكررة",IF(AND(F128&amp;""&lt;&gt;"",COUNTIF($F$6:$F$405,F128&amp;"")&gt;1),"موقف مكرر",""))))</f>
        <v/>
      </c>
      <c r="I128" s="6">
        <f>IF(A128&amp;""="","",A128&amp;"#"&amp;COUNTIF($A$6:A128,A128&amp;""))</f>
        <v/>
      </c>
    </row>
    <row r="129">
      <c r="A129" s="5" t="n"/>
      <c r="B129" s="5" t="n"/>
      <c r="C129" s="5" t="n"/>
      <c r="D129" s="5" t="n"/>
      <c r="E129" s="5" t="n"/>
      <c r="F129" s="5" t="n"/>
      <c r="G129" s="6">
        <f>IF(A129&amp;""="","",IFERROR(INDEX('الوحدات'!$D$6:$D$205,MATCH(A129&amp;"",'الوحدات'!$A$6:$A$205,0))&amp;"",""))</f>
        <v/>
      </c>
      <c r="H129" s="6">
        <f>IF(A129&amp;""="","",IF(COUNTIF('الوحدات'!$A$6:$A$205,A129&amp;"")=0,"وحدة غير موجودة",IF(AND(B129&amp;""&lt;&gt;"",COUNTIF($B$6:$B$405,B129&amp;"")&gt;1),"لوحة مكررة",IF(AND(F129&amp;""&lt;&gt;"",COUNTIF($F$6:$F$405,F129&amp;"")&gt;1),"موقف مكرر",""))))</f>
        <v/>
      </c>
      <c r="I129" s="6">
        <f>IF(A129&amp;""="","",A129&amp;"#"&amp;COUNTIF($A$6:A129,A129&amp;""))</f>
        <v/>
      </c>
    </row>
    <row r="130">
      <c r="A130" s="5" t="n"/>
      <c r="B130" s="5" t="n"/>
      <c r="C130" s="5" t="n"/>
      <c r="D130" s="5" t="n"/>
      <c r="E130" s="5" t="n"/>
      <c r="F130" s="5" t="n"/>
      <c r="G130" s="6">
        <f>IF(A130&amp;""="","",IFERROR(INDEX('الوحدات'!$D$6:$D$205,MATCH(A130&amp;"",'الوحدات'!$A$6:$A$205,0))&amp;"",""))</f>
        <v/>
      </c>
      <c r="H130" s="6">
        <f>IF(A130&amp;""="","",IF(COUNTIF('الوحدات'!$A$6:$A$205,A130&amp;"")=0,"وحدة غير موجودة",IF(AND(B130&amp;""&lt;&gt;"",COUNTIF($B$6:$B$405,B130&amp;"")&gt;1),"لوحة مكررة",IF(AND(F130&amp;""&lt;&gt;"",COUNTIF($F$6:$F$405,F130&amp;"")&gt;1),"موقف مكرر",""))))</f>
        <v/>
      </c>
      <c r="I130" s="6">
        <f>IF(A130&amp;""="","",A130&amp;"#"&amp;COUNTIF($A$6:A130,A130&amp;""))</f>
        <v/>
      </c>
    </row>
    <row r="131">
      <c r="A131" s="5" t="n"/>
      <c r="B131" s="5" t="n"/>
      <c r="C131" s="5" t="n"/>
      <c r="D131" s="5" t="n"/>
      <c r="E131" s="5" t="n"/>
      <c r="F131" s="5" t="n"/>
      <c r="G131" s="6">
        <f>IF(A131&amp;""="","",IFERROR(INDEX('الوحدات'!$D$6:$D$205,MATCH(A131&amp;"",'الوحدات'!$A$6:$A$205,0))&amp;"",""))</f>
        <v/>
      </c>
      <c r="H131" s="6">
        <f>IF(A131&amp;""="","",IF(COUNTIF('الوحدات'!$A$6:$A$205,A131&amp;"")=0,"وحدة غير موجودة",IF(AND(B131&amp;""&lt;&gt;"",COUNTIF($B$6:$B$405,B131&amp;"")&gt;1),"لوحة مكررة",IF(AND(F131&amp;""&lt;&gt;"",COUNTIF($F$6:$F$405,F131&amp;"")&gt;1),"موقف مكرر",""))))</f>
        <v/>
      </c>
      <c r="I131" s="6">
        <f>IF(A131&amp;""="","",A131&amp;"#"&amp;COUNTIF($A$6:A131,A131&amp;""))</f>
        <v/>
      </c>
    </row>
    <row r="132">
      <c r="A132" s="5" t="n"/>
      <c r="B132" s="5" t="n"/>
      <c r="C132" s="5" t="n"/>
      <c r="D132" s="5" t="n"/>
      <c r="E132" s="5" t="n"/>
      <c r="F132" s="5" t="n"/>
      <c r="G132" s="6">
        <f>IF(A132&amp;""="","",IFERROR(INDEX('الوحدات'!$D$6:$D$205,MATCH(A132&amp;"",'الوحدات'!$A$6:$A$205,0))&amp;"",""))</f>
        <v/>
      </c>
      <c r="H132" s="6">
        <f>IF(A132&amp;""="","",IF(COUNTIF('الوحدات'!$A$6:$A$205,A132&amp;"")=0,"وحدة غير موجودة",IF(AND(B132&amp;""&lt;&gt;"",COUNTIF($B$6:$B$405,B132&amp;"")&gt;1),"لوحة مكررة",IF(AND(F132&amp;""&lt;&gt;"",COUNTIF($F$6:$F$405,F132&amp;"")&gt;1),"موقف مكرر",""))))</f>
        <v/>
      </c>
      <c r="I132" s="6">
        <f>IF(A132&amp;""="","",A132&amp;"#"&amp;COUNTIF($A$6:A132,A132&amp;""))</f>
        <v/>
      </c>
    </row>
    <row r="133">
      <c r="A133" s="5" t="n"/>
      <c r="B133" s="5" t="n"/>
      <c r="C133" s="5" t="n"/>
      <c r="D133" s="5" t="n"/>
      <c r="E133" s="5" t="n"/>
      <c r="F133" s="5" t="n"/>
      <c r="G133" s="6">
        <f>IF(A133&amp;""="","",IFERROR(INDEX('الوحدات'!$D$6:$D$205,MATCH(A133&amp;"",'الوحدات'!$A$6:$A$205,0))&amp;"",""))</f>
        <v/>
      </c>
      <c r="H133" s="6">
        <f>IF(A133&amp;""="","",IF(COUNTIF('الوحدات'!$A$6:$A$205,A133&amp;"")=0,"وحدة غير موجودة",IF(AND(B133&amp;""&lt;&gt;"",COUNTIF($B$6:$B$405,B133&amp;"")&gt;1),"لوحة مكررة",IF(AND(F133&amp;""&lt;&gt;"",COUNTIF($F$6:$F$405,F133&amp;"")&gt;1),"موقف مكرر",""))))</f>
        <v/>
      </c>
      <c r="I133" s="6">
        <f>IF(A133&amp;""="","",A133&amp;"#"&amp;COUNTIF($A$6:A133,A133&amp;""))</f>
        <v/>
      </c>
    </row>
    <row r="134">
      <c r="A134" s="5" t="n"/>
      <c r="B134" s="5" t="n"/>
      <c r="C134" s="5" t="n"/>
      <c r="D134" s="5" t="n"/>
      <c r="E134" s="5" t="n"/>
      <c r="F134" s="5" t="n"/>
      <c r="G134" s="6">
        <f>IF(A134&amp;""="","",IFERROR(INDEX('الوحدات'!$D$6:$D$205,MATCH(A134&amp;"",'الوحدات'!$A$6:$A$205,0))&amp;"",""))</f>
        <v/>
      </c>
      <c r="H134" s="6">
        <f>IF(A134&amp;""="","",IF(COUNTIF('الوحدات'!$A$6:$A$205,A134&amp;"")=0,"وحدة غير موجودة",IF(AND(B134&amp;""&lt;&gt;"",COUNTIF($B$6:$B$405,B134&amp;"")&gt;1),"لوحة مكررة",IF(AND(F134&amp;""&lt;&gt;"",COUNTIF($F$6:$F$405,F134&amp;"")&gt;1),"موقف مكرر",""))))</f>
        <v/>
      </c>
      <c r="I134" s="6">
        <f>IF(A134&amp;""="","",A134&amp;"#"&amp;COUNTIF($A$6:A134,A134&amp;""))</f>
        <v/>
      </c>
    </row>
    <row r="135">
      <c r="A135" s="5" t="n"/>
      <c r="B135" s="5" t="n"/>
      <c r="C135" s="5" t="n"/>
      <c r="D135" s="5" t="n"/>
      <c r="E135" s="5" t="n"/>
      <c r="F135" s="5" t="n"/>
      <c r="G135" s="6">
        <f>IF(A135&amp;""="","",IFERROR(INDEX('الوحدات'!$D$6:$D$205,MATCH(A135&amp;"",'الوحدات'!$A$6:$A$205,0))&amp;"",""))</f>
        <v/>
      </c>
      <c r="H135" s="6">
        <f>IF(A135&amp;""="","",IF(COUNTIF('الوحدات'!$A$6:$A$205,A135&amp;"")=0,"وحدة غير موجودة",IF(AND(B135&amp;""&lt;&gt;"",COUNTIF($B$6:$B$405,B135&amp;"")&gt;1),"لوحة مكررة",IF(AND(F135&amp;""&lt;&gt;"",COUNTIF($F$6:$F$405,F135&amp;"")&gt;1),"موقف مكرر",""))))</f>
        <v/>
      </c>
      <c r="I135" s="6">
        <f>IF(A135&amp;""="","",A135&amp;"#"&amp;COUNTIF($A$6:A135,A135&amp;""))</f>
        <v/>
      </c>
    </row>
    <row r="136">
      <c r="A136" s="5" t="n"/>
      <c r="B136" s="5" t="n"/>
      <c r="C136" s="5" t="n"/>
      <c r="D136" s="5" t="n"/>
      <c r="E136" s="5" t="n"/>
      <c r="F136" s="5" t="n"/>
      <c r="G136" s="6">
        <f>IF(A136&amp;""="","",IFERROR(INDEX('الوحدات'!$D$6:$D$205,MATCH(A136&amp;"",'الوحدات'!$A$6:$A$205,0))&amp;"",""))</f>
        <v/>
      </c>
      <c r="H136" s="6">
        <f>IF(A136&amp;""="","",IF(COUNTIF('الوحدات'!$A$6:$A$205,A136&amp;"")=0,"وحدة غير موجودة",IF(AND(B136&amp;""&lt;&gt;"",COUNTIF($B$6:$B$405,B136&amp;"")&gt;1),"لوحة مكررة",IF(AND(F136&amp;""&lt;&gt;"",COUNTIF($F$6:$F$405,F136&amp;"")&gt;1),"موقف مكرر",""))))</f>
        <v/>
      </c>
      <c r="I136" s="6">
        <f>IF(A136&amp;""="","",A136&amp;"#"&amp;COUNTIF($A$6:A136,A136&amp;""))</f>
        <v/>
      </c>
    </row>
    <row r="137">
      <c r="A137" s="5" t="n"/>
      <c r="B137" s="5" t="n"/>
      <c r="C137" s="5" t="n"/>
      <c r="D137" s="5" t="n"/>
      <c r="E137" s="5" t="n"/>
      <c r="F137" s="5" t="n"/>
      <c r="G137" s="6">
        <f>IF(A137&amp;""="","",IFERROR(INDEX('الوحدات'!$D$6:$D$205,MATCH(A137&amp;"",'الوحدات'!$A$6:$A$205,0))&amp;"",""))</f>
        <v/>
      </c>
      <c r="H137" s="6">
        <f>IF(A137&amp;""="","",IF(COUNTIF('الوحدات'!$A$6:$A$205,A137&amp;"")=0,"وحدة غير موجودة",IF(AND(B137&amp;""&lt;&gt;"",COUNTIF($B$6:$B$405,B137&amp;"")&gt;1),"لوحة مكررة",IF(AND(F137&amp;""&lt;&gt;"",COUNTIF($F$6:$F$405,F137&amp;"")&gt;1),"موقف مكرر",""))))</f>
        <v/>
      </c>
      <c r="I137" s="6">
        <f>IF(A137&amp;""="","",A137&amp;"#"&amp;COUNTIF($A$6:A137,A137&amp;""))</f>
        <v/>
      </c>
    </row>
    <row r="138">
      <c r="A138" s="5" t="n"/>
      <c r="B138" s="5" t="n"/>
      <c r="C138" s="5" t="n"/>
      <c r="D138" s="5" t="n"/>
      <c r="E138" s="5" t="n"/>
      <c r="F138" s="5" t="n"/>
      <c r="G138" s="6">
        <f>IF(A138&amp;""="","",IFERROR(INDEX('الوحدات'!$D$6:$D$205,MATCH(A138&amp;"",'الوحدات'!$A$6:$A$205,0))&amp;"",""))</f>
        <v/>
      </c>
      <c r="H138" s="6">
        <f>IF(A138&amp;""="","",IF(COUNTIF('الوحدات'!$A$6:$A$205,A138&amp;"")=0,"وحدة غير موجودة",IF(AND(B138&amp;""&lt;&gt;"",COUNTIF($B$6:$B$405,B138&amp;"")&gt;1),"لوحة مكررة",IF(AND(F138&amp;""&lt;&gt;"",COUNTIF($F$6:$F$405,F138&amp;"")&gt;1),"موقف مكرر",""))))</f>
        <v/>
      </c>
      <c r="I138" s="6">
        <f>IF(A138&amp;""="","",A138&amp;"#"&amp;COUNTIF($A$6:A138,A138&amp;""))</f>
        <v/>
      </c>
    </row>
    <row r="139">
      <c r="A139" s="5" t="n"/>
      <c r="B139" s="5" t="n"/>
      <c r="C139" s="5" t="n"/>
      <c r="D139" s="5" t="n"/>
      <c r="E139" s="5" t="n"/>
      <c r="F139" s="5" t="n"/>
      <c r="G139" s="6">
        <f>IF(A139&amp;""="","",IFERROR(INDEX('الوحدات'!$D$6:$D$205,MATCH(A139&amp;"",'الوحدات'!$A$6:$A$205,0))&amp;"",""))</f>
        <v/>
      </c>
      <c r="H139" s="6">
        <f>IF(A139&amp;""="","",IF(COUNTIF('الوحدات'!$A$6:$A$205,A139&amp;"")=0,"وحدة غير موجودة",IF(AND(B139&amp;""&lt;&gt;"",COUNTIF($B$6:$B$405,B139&amp;"")&gt;1),"لوحة مكررة",IF(AND(F139&amp;""&lt;&gt;"",COUNTIF($F$6:$F$405,F139&amp;"")&gt;1),"موقف مكرر",""))))</f>
        <v/>
      </c>
      <c r="I139" s="6">
        <f>IF(A139&amp;""="","",A139&amp;"#"&amp;COUNTIF($A$6:A139,A139&amp;""))</f>
        <v/>
      </c>
    </row>
    <row r="140">
      <c r="A140" s="5" t="n"/>
      <c r="B140" s="5" t="n"/>
      <c r="C140" s="5" t="n"/>
      <c r="D140" s="5" t="n"/>
      <c r="E140" s="5" t="n"/>
      <c r="F140" s="5" t="n"/>
      <c r="G140" s="6">
        <f>IF(A140&amp;""="","",IFERROR(INDEX('الوحدات'!$D$6:$D$205,MATCH(A140&amp;"",'الوحدات'!$A$6:$A$205,0))&amp;"",""))</f>
        <v/>
      </c>
      <c r="H140" s="6">
        <f>IF(A140&amp;""="","",IF(COUNTIF('الوحدات'!$A$6:$A$205,A140&amp;"")=0,"وحدة غير موجودة",IF(AND(B140&amp;""&lt;&gt;"",COUNTIF($B$6:$B$405,B140&amp;"")&gt;1),"لوحة مكررة",IF(AND(F140&amp;""&lt;&gt;"",COUNTIF($F$6:$F$405,F140&amp;"")&gt;1),"موقف مكرر",""))))</f>
        <v/>
      </c>
      <c r="I140" s="6">
        <f>IF(A140&amp;""="","",A140&amp;"#"&amp;COUNTIF($A$6:A140,A140&amp;""))</f>
        <v/>
      </c>
    </row>
    <row r="141">
      <c r="A141" s="5" t="n"/>
      <c r="B141" s="5" t="n"/>
      <c r="C141" s="5" t="n"/>
      <c r="D141" s="5" t="n"/>
      <c r="E141" s="5" t="n"/>
      <c r="F141" s="5" t="n"/>
      <c r="G141" s="6">
        <f>IF(A141&amp;""="","",IFERROR(INDEX('الوحدات'!$D$6:$D$205,MATCH(A141&amp;"",'الوحدات'!$A$6:$A$205,0))&amp;"",""))</f>
        <v/>
      </c>
      <c r="H141" s="6">
        <f>IF(A141&amp;""="","",IF(COUNTIF('الوحدات'!$A$6:$A$205,A141&amp;"")=0,"وحدة غير موجودة",IF(AND(B141&amp;""&lt;&gt;"",COUNTIF($B$6:$B$405,B141&amp;"")&gt;1),"لوحة مكررة",IF(AND(F141&amp;""&lt;&gt;"",COUNTIF($F$6:$F$405,F141&amp;"")&gt;1),"موقف مكرر",""))))</f>
        <v/>
      </c>
      <c r="I141" s="6">
        <f>IF(A141&amp;""="","",A141&amp;"#"&amp;COUNTIF($A$6:A141,A141&amp;""))</f>
        <v/>
      </c>
    </row>
    <row r="142">
      <c r="A142" s="5" t="n"/>
      <c r="B142" s="5" t="n"/>
      <c r="C142" s="5" t="n"/>
      <c r="D142" s="5" t="n"/>
      <c r="E142" s="5" t="n"/>
      <c r="F142" s="5" t="n"/>
      <c r="G142" s="6">
        <f>IF(A142&amp;""="","",IFERROR(INDEX('الوحدات'!$D$6:$D$205,MATCH(A142&amp;"",'الوحدات'!$A$6:$A$205,0))&amp;"",""))</f>
        <v/>
      </c>
      <c r="H142" s="6">
        <f>IF(A142&amp;""="","",IF(COUNTIF('الوحدات'!$A$6:$A$205,A142&amp;"")=0,"وحدة غير موجودة",IF(AND(B142&amp;""&lt;&gt;"",COUNTIF($B$6:$B$405,B142&amp;"")&gt;1),"لوحة مكررة",IF(AND(F142&amp;""&lt;&gt;"",COUNTIF($F$6:$F$405,F142&amp;"")&gt;1),"موقف مكرر",""))))</f>
        <v/>
      </c>
      <c r="I142" s="6">
        <f>IF(A142&amp;""="","",A142&amp;"#"&amp;COUNTIF($A$6:A142,A142&amp;""))</f>
        <v/>
      </c>
    </row>
    <row r="143">
      <c r="A143" s="5" t="n"/>
      <c r="B143" s="5" t="n"/>
      <c r="C143" s="5" t="n"/>
      <c r="D143" s="5" t="n"/>
      <c r="E143" s="5" t="n"/>
      <c r="F143" s="5" t="n"/>
      <c r="G143" s="6">
        <f>IF(A143&amp;""="","",IFERROR(INDEX('الوحدات'!$D$6:$D$205,MATCH(A143&amp;"",'الوحدات'!$A$6:$A$205,0))&amp;"",""))</f>
        <v/>
      </c>
      <c r="H143" s="6">
        <f>IF(A143&amp;""="","",IF(COUNTIF('الوحدات'!$A$6:$A$205,A143&amp;"")=0,"وحدة غير موجودة",IF(AND(B143&amp;""&lt;&gt;"",COUNTIF($B$6:$B$405,B143&amp;"")&gt;1),"لوحة مكررة",IF(AND(F143&amp;""&lt;&gt;"",COUNTIF($F$6:$F$405,F143&amp;"")&gt;1),"موقف مكرر",""))))</f>
        <v/>
      </c>
      <c r="I143" s="6">
        <f>IF(A143&amp;""="","",A143&amp;"#"&amp;COUNTIF($A$6:A143,A143&amp;""))</f>
        <v/>
      </c>
    </row>
    <row r="144">
      <c r="A144" s="5" t="n"/>
      <c r="B144" s="5" t="n"/>
      <c r="C144" s="5" t="n"/>
      <c r="D144" s="5" t="n"/>
      <c r="E144" s="5" t="n"/>
      <c r="F144" s="5" t="n"/>
      <c r="G144" s="6">
        <f>IF(A144&amp;""="","",IFERROR(INDEX('الوحدات'!$D$6:$D$205,MATCH(A144&amp;"",'الوحدات'!$A$6:$A$205,0))&amp;"",""))</f>
        <v/>
      </c>
      <c r="H144" s="6">
        <f>IF(A144&amp;""="","",IF(COUNTIF('الوحدات'!$A$6:$A$205,A144&amp;"")=0,"وحدة غير موجودة",IF(AND(B144&amp;""&lt;&gt;"",COUNTIF($B$6:$B$405,B144&amp;"")&gt;1),"لوحة مكررة",IF(AND(F144&amp;""&lt;&gt;"",COUNTIF($F$6:$F$405,F144&amp;"")&gt;1),"موقف مكرر",""))))</f>
        <v/>
      </c>
      <c r="I144" s="6">
        <f>IF(A144&amp;""="","",A144&amp;"#"&amp;COUNTIF($A$6:A144,A144&amp;""))</f>
        <v/>
      </c>
    </row>
    <row r="145">
      <c r="A145" s="5" t="n"/>
      <c r="B145" s="5" t="n"/>
      <c r="C145" s="5" t="n"/>
      <c r="D145" s="5" t="n"/>
      <c r="E145" s="5" t="n"/>
      <c r="F145" s="5" t="n"/>
      <c r="G145" s="6">
        <f>IF(A145&amp;""="","",IFERROR(INDEX('الوحدات'!$D$6:$D$205,MATCH(A145&amp;"",'الوحدات'!$A$6:$A$205,0))&amp;"",""))</f>
        <v/>
      </c>
      <c r="H145" s="6">
        <f>IF(A145&amp;""="","",IF(COUNTIF('الوحدات'!$A$6:$A$205,A145&amp;"")=0,"وحدة غير موجودة",IF(AND(B145&amp;""&lt;&gt;"",COUNTIF($B$6:$B$405,B145&amp;"")&gt;1),"لوحة مكررة",IF(AND(F145&amp;""&lt;&gt;"",COUNTIF($F$6:$F$405,F145&amp;"")&gt;1),"موقف مكرر",""))))</f>
        <v/>
      </c>
      <c r="I145" s="6">
        <f>IF(A145&amp;""="","",A145&amp;"#"&amp;COUNTIF($A$6:A145,A145&amp;""))</f>
        <v/>
      </c>
    </row>
    <row r="146">
      <c r="A146" s="5" t="n"/>
      <c r="B146" s="5" t="n"/>
      <c r="C146" s="5" t="n"/>
      <c r="D146" s="5" t="n"/>
      <c r="E146" s="5" t="n"/>
      <c r="F146" s="5" t="n"/>
      <c r="G146" s="6">
        <f>IF(A146&amp;""="","",IFERROR(INDEX('الوحدات'!$D$6:$D$205,MATCH(A146&amp;"",'الوحدات'!$A$6:$A$205,0))&amp;"",""))</f>
        <v/>
      </c>
      <c r="H146" s="6">
        <f>IF(A146&amp;""="","",IF(COUNTIF('الوحدات'!$A$6:$A$205,A146&amp;"")=0,"وحدة غير موجودة",IF(AND(B146&amp;""&lt;&gt;"",COUNTIF($B$6:$B$405,B146&amp;"")&gt;1),"لوحة مكررة",IF(AND(F146&amp;""&lt;&gt;"",COUNTIF($F$6:$F$405,F146&amp;"")&gt;1),"موقف مكرر",""))))</f>
        <v/>
      </c>
      <c r="I146" s="6">
        <f>IF(A146&amp;""="","",A146&amp;"#"&amp;COUNTIF($A$6:A146,A146&amp;""))</f>
        <v/>
      </c>
    </row>
    <row r="147">
      <c r="A147" s="5" t="n"/>
      <c r="B147" s="5" t="n"/>
      <c r="C147" s="5" t="n"/>
      <c r="D147" s="5" t="n"/>
      <c r="E147" s="5" t="n"/>
      <c r="F147" s="5" t="n"/>
      <c r="G147" s="6">
        <f>IF(A147&amp;""="","",IFERROR(INDEX('الوحدات'!$D$6:$D$205,MATCH(A147&amp;"",'الوحدات'!$A$6:$A$205,0))&amp;"",""))</f>
        <v/>
      </c>
      <c r="H147" s="6">
        <f>IF(A147&amp;""="","",IF(COUNTIF('الوحدات'!$A$6:$A$205,A147&amp;"")=0,"وحدة غير موجودة",IF(AND(B147&amp;""&lt;&gt;"",COUNTIF($B$6:$B$405,B147&amp;"")&gt;1),"لوحة مكررة",IF(AND(F147&amp;""&lt;&gt;"",COUNTIF($F$6:$F$405,F147&amp;"")&gt;1),"موقف مكرر",""))))</f>
        <v/>
      </c>
      <c r="I147" s="6">
        <f>IF(A147&amp;""="","",A147&amp;"#"&amp;COUNTIF($A$6:A147,A147&amp;""))</f>
        <v/>
      </c>
    </row>
    <row r="148">
      <c r="A148" s="5" t="n"/>
      <c r="B148" s="5" t="n"/>
      <c r="C148" s="5" t="n"/>
      <c r="D148" s="5" t="n"/>
      <c r="E148" s="5" t="n"/>
      <c r="F148" s="5" t="n"/>
      <c r="G148" s="6">
        <f>IF(A148&amp;""="","",IFERROR(INDEX('الوحدات'!$D$6:$D$205,MATCH(A148&amp;"",'الوحدات'!$A$6:$A$205,0))&amp;"",""))</f>
        <v/>
      </c>
      <c r="H148" s="6">
        <f>IF(A148&amp;""="","",IF(COUNTIF('الوحدات'!$A$6:$A$205,A148&amp;"")=0,"وحدة غير موجودة",IF(AND(B148&amp;""&lt;&gt;"",COUNTIF($B$6:$B$405,B148&amp;"")&gt;1),"لوحة مكررة",IF(AND(F148&amp;""&lt;&gt;"",COUNTIF($F$6:$F$405,F148&amp;"")&gt;1),"موقف مكرر",""))))</f>
        <v/>
      </c>
      <c r="I148" s="6">
        <f>IF(A148&amp;""="","",A148&amp;"#"&amp;COUNTIF($A$6:A148,A148&amp;""))</f>
        <v/>
      </c>
    </row>
    <row r="149">
      <c r="A149" s="5" t="n"/>
      <c r="B149" s="5" t="n"/>
      <c r="C149" s="5" t="n"/>
      <c r="D149" s="5" t="n"/>
      <c r="E149" s="5" t="n"/>
      <c r="F149" s="5" t="n"/>
      <c r="G149" s="6">
        <f>IF(A149&amp;""="","",IFERROR(INDEX('الوحدات'!$D$6:$D$205,MATCH(A149&amp;"",'الوحدات'!$A$6:$A$205,0))&amp;"",""))</f>
        <v/>
      </c>
      <c r="H149" s="6">
        <f>IF(A149&amp;""="","",IF(COUNTIF('الوحدات'!$A$6:$A$205,A149&amp;"")=0,"وحدة غير موجودة",IF(AND(B149&amp;""&lt;&gt;"",COUNTIF($B$6:$B$405,B149&amp;"")&gt;1),"لوحة مكررة",IF(AND(F149&amp;""&lt;&gt;"",COUNTIF($F$6:$F$405,F149&amp;"")&gt;1),"موقف مكرر",""))))</f>
        <v/>
      </c>
      <c r="I149" s="6">
        <f>IF(A149&amp;""="","",A149&amp;"#"&amp;COUNTIF($A$6:A149,A149&amp;""))</f>
        <v/>
      </c>
    </row>
    <row r="150">
      <c r="A150" s="5" t="n"/>
      <c r="B150" s="5" t="n"/>
      <c r="C150" s="5" t="n"/>
      <c r="D150" s="5" t="n"/>
      <c r="E150" s="5" t="n"/>
      <c r="F150" s="5" t="n"/>
      <c r="G150" s="6">
        <f>IF(A150&amp;""="","",IFERROR(INDEX('الوحدات'!$D$6:$D$205,MATCH(A150&amp;"",'الوحدات'!$A$6:$A$205,0))&amp;"",""))</f>
        <v/>
      </c>
      <c r="H150" s="6">
        <f>IF(A150&amp;""="","",IF(COUNTIF('الوحدات'!$A$6:$A$205,A150&amp;"")=0,"وحدة غير موجودة",IF(AND(B150&amp;""&lt;&gt;"",COUNTIF($B$6:$B$405,B150&amp;"")&gt;1),"لوحة مكررة",IF(AND(F150&amp;""&lt;&gt;"",COUNTIF($F$6:$F$405,F150&amp;"")&gt;1),"موقف مكرر",""))))</f>
        <v/>
      </c>
      <c r="I150" s="6">
        <f>IF(A150&amp;""="","",A150&amp;"#"&amp;COUNTIF($A$6:A150,A150&amp;""))</f>
        <v/>
      </c>
    </row>
    <row r="151">
      <c r="A151" s="5" t="n"/>
      <c r="B151" s="5" t="n"/>
      <c r="C151" s="5" t="n"/>
      <c r="D151" s="5" t="n"/>
      <c r="E151" s="5" t="n"/>
      <c r="F151" s="5" t="n"/>
      <c r="G151" s="6">
        <f>IF(A151&amp;""="","",IFERROR(INDEX('الوحدات'!$D$6:$D$205,MATCH(A151&amp;"",'الوحدات'!$A$6:$A$205,0))&amp;"",""))</f>
        <v/>
      </c>
      <c r="H151" s="6">
        <f>IF(A151&amp;""="","",IF(COUNTIF('الوحدات'!$A$6:$A$205,A151&amp;"")=0,"وحدة غير موجودة",IF(AND(B151&amp;""&lt;&gt;"",COUNTIF($B$6:$B$405,B151&amp;"")&gt;1),"لوحة مكررة",IF(AND(F151&amp;""&lt;&gt;"",COUNTIF($F$6:$F$405,F151&amp;"")&gt;1),"موقف مكرر",""))))</f>
        <v/>
      </c>
      <c r="I151" s="6">
        <f>IF(A151&amp;""="","",A151&amp;"#"&amp;COUNTIF($A$6:A151,A151&amp;""))</f>
        <v/>
      </c>
    </row>
    <row r="152">
      <c r="A152" s="5" t="n"/>
      <c r="B152" s="5" t="n"/>
      <c r="C152" s="5" t="n"/>
      <c r="D152" s="5" t="n"/>
      <c r="E152" s="5" t="n"/>
      <c r="F152" s="5" t="n"/>
      <c r="G152" s="6">
        <f>IF(A152&amp;""="","",IFERROR(INDEX('الوحدات'!$D$6:$D$205,MATCH(A152&amp;"",'الوحدات'!$A$6:$A$205,0))&amp;"",""))</f>
        <v/>
      </c>
      <c r="H152" s="6">
        <f>IF(A152&amp;""="","",IF(COUNTIF('الوحدات'!$A$6:$A$205,A152&amp;"")=0,"وحدة غير موجودة",IF(AND(B152&amp;""&lt;&gt;"",COUNTIF($B$6:$B$405,B152&amp;"")&gt;1),"لوحة مكررة",IF(AND(F152&amp;""&lt;&gt;"",COUNTIF($F$6:$F$405,F152&amp;"")&gt;1),"موقف مكرر",""))))</f>
        <v/>
      </c>
      <c r="I152" s="6">
        <f>IF(A152&amp;""="","",A152&amp;"#"&amp;COUNTIF($A$6:A152,A152&amp;""))</f>
        <v/>
      </c>
    </row>
    <row r="153">
      <c r="A153" s="5" t="n"/>
      <c r="B153" s="5" t="n"/>
      <c r="C153" s="5" t="n"/>
      <c r="D153" s="5" t="n"/>
      <c r="E153" s="5" t="n"/>
      <c r="F153" s="5" t="n"/>
      <c r="G153" s="6">
        <f>IF(A153&amp;""="","",IFERROR(INDEX('الوحدات'!$D$6:$D$205,MATCH(A153&amp;"",'الوحدات'!$A$6:$A$205,0))&amp;"",""))</f>
        <v/>
      </c>
      <c r="H153" s="6">
        <f>IF(A153&amp;""="","",IF(COUNTIF('الوحدات'!$A$6:$A$205,A153&amp;"")=0,"وحدة غير موجودة",IF(AND(B153&amp;""&lt;&gt;"",COUNTIF($B$6:$B$405,B153&amp;"")&gt;1),"لوحة مكررة",IF(AND(F153&amp;""&lt;&gt;"",COUNTIF($F$6:$F$405,F153&amp;"")&gt;1),"موقف مكرر",""))))</f>
        <v/>
      </c>
      <c r="I153" s="6">
        <f>IF(A153&amp;""="","",A153&amp;"#"&amp;COUNTIF($A$6:A153,A153&amp;""))</f>
        <v/>
      </c>
    </row>
    <row r="154">
      <c r="A154" s="5" t="n"/>
      <c r="B154" s="5" t="n"/>
      <c r="C154" s="5" t="n"/>
      <c r="D154" s="5" t="n"/>
      <c r="E154" s="5" t="n"/>
      <c r="F154" s="5" t="n"/>
      <c r="G154" s="6">
        <f>IF(A154&amp;""="","",IFERROR(INDEX('الوحدات'!$D$6:$D$205,MATCH(A154&amp;"",'الوحدات'!$A$6:$A$205,0))&amp;"",""))</f>
        <v/>
      </c>
      <c r="H154" s="6">
        <f>IF(A154&amp;""="","",IF(COUNTIF('الوحدات'!$A$6:$A$205,A154&amp;"")=0,"وحدة غير موجودة",IF(AND(B154&amp;""&lt;&gt;"",COUNTIF($B$6:$B$405,B154&amp;"")&gt;1),"لوحة مكررة",IF(AND(F154&amp;""&lt;&gt;"",COUNTIF($F$6:$F$405,F154&amp;"")&gt;1),"موقف مكرر",""))))</f>
        <v/>
      </c>
      <c r="I154" s="6">
        <f>IF(A154&amp;""="","",A154&amp;"#"&amp;COUNTIF($A$6:A154,A154&amp;""))</f>
        <v/>
      </c>
    </row>
    <row r="155">
      <c r="A155" s="5" t="n"/>
      <c r="B155" s="5" t="n"/>
      <c r="C155" s="5" t="n"/>
      <c r="D155" s="5" t="n"/>
      <c r="E155" s="5" t="n"/>
      <c r="F155" s="5" t="n"/>
      <c r="G155" s="6">
        <f>IF(A155&amp;""="","",IFERROR(INDEX('الوحدات'!$D$6:$D$205,MATCH(A155&amp;"",'الوحدات'!$A$6:$A$205,0))&amp;"",""))</f>
        <v/>
      </c>
      <c r="H155" s="6">
        <f>IF(A155&amp;""="","",IF(COUNTIF('الوحدات'!$A$6:$A$205,A155&amp;"")=0,"وحدة غير موجودة",IF(AND(B155&amp;""&lt;&gt;"",COUNTIF($B$6:$B$405,B155&amp;"")&gt;1),"لوحة مكررة",IF(AND(F155&amp;""&lt;&gt;"",COUNTIF($F$6:$F$405,F155&amp;"")&gt;1),"موقف مكرر",""))))</f>
        <v/>
      </c>
      <c r="I155" s="6">
        <f>IF(A155&amp;""="","",A155&amp;"#"&amp;COUNTIF($A$6:A155,A155&amp;""))</f>
        <v/>
      </c>
    </row>
    <row r="156">
      <c r="A156" s="5" t="n"/>
      <c r="B156" s="5" t="n"/>
      <c r="C156" s="5" t="n"/>
      <c r="D156" s="5" t="n"/>
      <c r="E156" s="5" t="n"/>
      <c r="F156" s="5" t="n"/>
      <c r="G156" s="6">
        <f>IF(A156&amp;""="","",IFERROR(INDEX('الوحدات'!$D$6:$D$205,MATCH(A156&amp;"",'الوحدات'!$A$6:$A$205,0))&amp;"",""))</f>
        <v/>
      </c>
      <c r="H156" s="6">
        <f>IF(A156&amp;""="","",IF(COUNTIF('الوحدات'!$A$6:$A$205,A156&amp;"")=0,"وحدة غير موجودة",IF(AND(B156&amp;""&lt;&gt;"",COUNTIF($B$6:$B$405,B156&amp;"")&gt;1),"لوحة مكررة",IF(AND(F156&amp;""&lt;&gt;"",COUNTIF($F$6:$F$405,F156&amp;"")&gt;1),"موقف مكرر",""))))</f>
        <v/>
      </c>
      <c r="I156" s="6">
        <f>IF(A156&amp;""="","",A156&amp;"#"&amp;COUNTIF($A$6:A156,A156&amp;""))</f>
        <v/>
      </c>
    </row>
    <row r="157">
      <c r="A157" s="5" t="n"/>
      <c r="B157" s="5" t="n"/>
      <c r="C157" s="5" t="n"/>
      <c r="D157" s="5" t="n"/>
      <c r="E157" s="5" t="n"/>
      <c r="F157" s="5" t="n"/>
      <c r="G157" s="6">
        <f>IF(A157&amp;""="","",IFERROR(INDEX('الوحدات'!$D$6:$D$205,MATCH(A157&amp;"",'الوحدات'!$A$6:$A$205,0))&amp;"",""))</f>
        <v/>
      </c>
      <c r="H157" s="6">
        <f>IF(A157&amp;""="","",IF(COUNTIF('الوحدات'!$A$6:$A$205,A157&amp;"")=0,"وحدة غير موجودة",IF(AND(B157&amp;""&lt;&gt;"",COUNTIF($B$6:$B$405,B157&amp;"")&gt;1),"لوحة مكررة",IF(AND(F157&amp;""&lt;&gt;"",COUNTIF($F$6:$F$405,F157&amp;"")&gt;1),"موقف مكرر",""))))</f>
        <v/>
      </c>
      <c r="I157" s="6">
        <f>IF(A157&amp;""="","",A157&amp;"#"&amp;COUNTIF($A$6:A157,A157&amp;""))</f>
        <v/>
      </c>
    </row>
    <row r="158">
      <c r="A158" s="5" t="n"/>
      <c r="B158" s="5" t="n"/>
      <c r="C158" s="5" t="n"/>
      <c r="D158" s="5" t="n"/>
      <c r="E158" s="5" t="n"/>
      <c r="F158" s="5" t="n"/>
      <c r="G158" s="6">
        <f>IF(A158&amp;""="","",IFERROR(INDEX('الوحدات'!$D$6:$D$205,MATCH(A158&amp;"",'الوحدات'!$A$6:$A$205,0))&amp;"",""))</f>
        <v/>
      </c>
      <c r="H158" s="6">
        <f>IF(A158&amp;""="","",IF(COUNTIF('الوحدات'!$A$6:$A$205,A158&amp;"")=0,"وحدة غير موجودة",IF(AND(B158&amp;""&lt;&gt;"",COUNTIF($B$6:$B$405,B158&amp;"")&gt;1),"لوحة مكررة",IF(AND(F158&amp;""&lt;&gt;"",COUNTIF($F$6:$F$405,F158&amp;"")&gt;1),"موقف مكرر",""))))</f>
        <v/>
      </c>
      <c r="I158" s="6">
        <f>IF(A158&amp;""="","",A158&amp;"#"&amp;COUNTIF($A$6:A158,A158&amp;""))</f>
        <v/>
      </c>
    </row>
    <row r="159">
      <c r="A159" s="5" t="n"/>
      <c r="B159" s="5" t="n"/>
      <c r="C159" s="5" t="n"/>
      <c r="D159" s="5" t="n"/>
      <c r="E159" s="5" t="n"/>
      <c r="F159" s="5" t="n"/>
      <c r="G159" s="6">
        <f>IF(A159&amp;""="","",IFERROR(INDEX('الوحدات'!$D$6:$D$205,MATCH(A159&amp;"",'الوحدات'!$A$6:$A$205,0))&amp;"",""))</f>
        <v/>
      </c>
      <c r="H159" s="6">
        <f>IF(A159&amp;""="","",IF(COUNTIF('الوحدات'!$A$6:$A$205,A159&amp;"")=0,"وحدة غير موجودة",IF(AND(B159&amp;""&lt;&gt;"",COUNTIF($B$6:$B$405,B159&amp;"")&gt;1),"لوحة مكررة",IF(AND(F159&amp;""&lt;&gt;"",COUNTIF($F$6:$F$405,F159&amp;"")&gt;1),"موقف مكرر",""))))</f>
        <v/>
      </c>
      <c r="I159" s="6">
        <f>IF(A159&amp;""="","",A159&amp;"#"&amp;COUNTIF($A$6:A159,A159&amp;""))</f>
        <v/>
      </c>
    </row>
    <row r="160">
      <c r="A160" s="5" t="n"/>
      <c r="B160" s="5" t="n"/>
      <c r="C160" s="5" t="n"/>
      <c r="D160" s="5" t="n"/>
      <c r="E160" s="5" t="n"/>
      <c r="F160" s="5" t="n"/>
      <c r="G160" s="6">
        <f>IF(A160&amp;""="","",IFERROR(INDEX('الوحدات'!$D$6:$D$205,MATCH(A160&amp;"",'الوحدات'!$A$6:$A$205,0))&amp;"",""))</f>
        <v/>
      </c>
      <c r="H160" s="6">
        <f>IF(A160&amp;""="","",IF(COUNTIF('الوحدات'!$A$6:$A$205,A160&amp;"")=0,"وحدة غير موجودة",IF(AND(B160&amp;""&lt;&gt;"",COUNTIF($B$6:$B$405,B160&amp;"")&gt;1),"لوحة مكررة",IF(AND(F160&amp;""&lt;&gt;"",COUNTIF($F$6:$F$405,F160&amp;"")&gt;1),"موقف مكرر",""))))</f>
        <v/>
      </c>
      <c r="I160" s="6">
        <f>IF(A160&amp;""="","",A160&amp;"#"&amp;COUNTIF($A$6:A160,A160&amp;""))</f>
        <v/>
      </c>
    </row>
    <row r="161">
      <c r="A161" s="5" t="n"/>
      <c r="B161" s="5" t="n"/>
      <c r="C161" s="5" t="n"/>
      <c r="D161" s="5" t="n"/>
      <c r="E161" s="5" t="n"/>
      <c r="F161" s="5" t="n"/>
      <c r="G161" s="6">
        <f>IF(A161&amp;""="","",IFERROR(INDEX('الوحدات'!$D$6:$D$205,MATCH(A161&amp;"",'الوحدات'!$A$6:$A$205,0))&amp;"",""))</f>
        <v/>
      </c>
      <c r="H161" s="6">
        <f>IF(A161&amp;""="","",IF(COUNTIF('الوحدات'!$A$6:$A$205,A161&amp;"")=0,"وحدة غير موجودة",IF(AND(B161&amp;""&lt;&gt;"",COUNTIF($B$6:$B$405,B161&amp;"")&gt;1),"لوحة مكررة",IF(AND(F161&amp;""&lt;&gt;"",COUNTIF($F$6:$F$405,F161&amp;"")&gt;1),"موقف مكرر",""))))</f>
        <v/>
      </c>
      <c r="I161" s="6">
        <f>IF(A161&amp;""="","",A161&amp;"#"&amp;COUNTIF($A$6:A161,A161&amp;""))</f>
        <v/>
      </c>
    </row>
    <row r="162">
      <c r="A162" s="5" t="n"/>
      <c r="B162" s="5" t="n"/>
      <c r="C162" s="5" t="n"/>
      <c r="D162" s="5" t="n"/>
      <c r="E162" s="5" t="n"/>
      <c r="F162" s="5" t="n"/>
      <c r="G162" s="6">
        <f>IF(A162&amp;""="","",IFERROR(INDEX('الوحدات'!$D$6:$D$205,MATCH(A162&amp;"",'الوحدات'!$A$6:$A$205,0))&amp;"",""))</f>
        <v/>
      </c>
      <c r="H162" s="6">
        <f>IF(A162&amp;""="","",IF(COUNTIF('الوحدات'!$A$6:$A$205,A162&amp;"")=0,"وحدة غير موجودة",IF(AND(B162&amp;""&lt;&gt;"",COUNTIF($B$6:$B$405,B162&amp;"")&gt;1),"لوحة مكررة",IF(AND(F162&amp;""&lt;&gt;"",COUNTIF($F$6:$F$405,F162&amp;"")&gt;1),"موقف مكرر",""))))</f>
        <v/>
      </c>
      <c r="I162" s="6">
        <f>IF(A162&amp;""="","",A162&amp;"#"&amp;COUNTIF($A$6:A162,A162&amp;""))</f>
        <v/>
      </c>
    </row>
    <row r="163">
      <c r="A163" s="5" t="n"/>
      <c r="B163" s="5" t="n"/>
      <c r="C163" s="5" t="n"/>
      <c r="D163" s="5" t="n"/>
      <c r="E163" s="5" t="n"/>
      <c r="F163" s="5" t="n"/>
      <c r="G163" s="6">
        <f>IF(A163&amp;""="","",IFERROR(INDEX('الوحدات'!$D$6:$D$205,MATCH(A163&amp;"",'الوحدات'!$A$6:$A$205,0))&amp;"",""))</f>
        <v/>
      </c>
      <c r="H163" s="6">
        <f>IF(A163&amp;""="","",IF(COUNTIF('الوحدات'!$A$6:$A$205,A163&amp;"")=0,"وحدة غير موجودة",IF(AND(B163&amp;""&lt;&gt;"",COUNTIF($B$6:$B$405,B163&amp;"")&gt;1),"لوحة مكررة",IF(AND(F163&amp;""&lt;&gt;"",COUNTIF($F$6:$F$405,F163&amp;"")&gt;1),"موقف مكرر",""))))</f>
        <v/>
      </c>
      <c r="I163" s="6">
        <f>IF(A163&amp;""="","",A163&amp;"#"&amp;COUNTIF($A$6:A163,A163&amp;""))</f>
        <v/>
      </c>
    </row>
    <row r="164">
      <c r="A164" s="5" t="n"/>
      <c r="B164" s="5" t="n"/>
      <c r="C164" s="5" t="n"/>
      <c r="D164" s="5" t="n"/>
      <c r="E164" s="5" t="n"/>
      <c r="F164" s="5" t="n"/>
      <c r="G164" s="6">
        <f>IF(A164&amp;""="","",IFERROR(INDEX('الوحدات'!$D$6:$D$205,MATCH(A164&amp;"",'الوحدات'!$A$6:$A$205,0))&amp;"",""))</f>
        <v/>
      </c>
      <c r="H164" s="6">
        <f>IF(A164&amp;""="","",IF(COUNTIF('الوحدات'!$A$6:$A$205,A164&amp;"")=0,"وحدة غير موجودة",IF(AND(B164&amp;""&lt;&gt;"",COUNTIF($B$6:$B$405,B164&amp;"")&gt;1),"لوحة مكررة",IF(AND(F164&amp;""&lt;&gt;"",COUNTIF($F$6:$F$405,F164&amp;"")&gt;1),"موقف مكرر",""))))</f>
        <v/>
      </c>
      <c r="I164" s="6">
        <f>IF(A164&amp;""="","",A164&amp;"#"&amp;COUNTIF($A$6:A164,A164&amp;""))</f>
        <v/>
      </c>
    </row>
    <row r="165">
      <c r="A165" s="5" t="n"/>
      <c r="B165" s="5" t="n"/>
      <c r="C165" s="5" t="n"/>
      <c r="D165" s="5" t="n"/>
      <c r="E165" s="5" t="n"/>
      <c r="F165" s="5" t="n"/>
      <c r="G165" s="6">
        <f>IF(A165&amp;""="","",IFERROR(INDEX('الوحدات'!$D$6:$D$205,MATCH(A165&amp;"",'الوحدات'!$A$6:$A$205,0))&amp;"",""))</f>
        <v/>
      </c>
      <c r="H165" s="6">
        <f>IF(A165&amp;""="","",IF(COUNTIF('الوحدات'!$A$6:$A$205,A165&amp;"")=0,"وحدة غير موجودة",IF(AND(B165&amp;""&lt;&gt;"",COUNTIF($B$6:$B$405,B165&amp;"")&gt;1),"لوحة مكررة",IF(AND(F165&amp;""&lt;&gt;"",COUNTIF($F$6:$F$405,F165&amp;"")&gt;1),"موقف مكرر",""))))</f>
        <v/>
      </c>
      <c r="I165" s="6">
        <f>IF(A165&amp;""="","",A165&amp;"#"&amp;COUNTIF($A$6:A165,A165&amp;""))</f>
        <v/>
      </c>
    </row>
    <row r="166">
      <c r="A166" s="5" t="n"/>
      <c r="B166" s="5" t="n"/>
      <c r="C166" s="5" t="n"/>
      <c r="D166" s="5" t="n"/>
      <c r="E166" s="5" t="n"/>
      <c r="F166" s="5" t="n"/>
      <c r="G166" s="6">
        <f>IF(A166&amp;""="","",IFERROR(INDEX('الوحدات'!$D$6:$D$205,MATCH(A166&amp;"",'الوحدات'!$A$6:$A$205,0))&amp;"",""))</f>
        <v/>
      </c>
      <c r="H166" s="6">
        <f>IF(A166&amp;""="","",IF(COUNTIF('الوحدات'!$A$6:$A$205,A166&amp;"")=0,"وحدة غير موجودة",IF(AND(B166&amp;""&lt;&gt;"",COUNTIF($B$6:$B$405,B166&amp;"")&gt;1),"لوحة مكررة",IF(AND(F166&amp;""&lt;&gt;"",COUNTIF($F$6:$F$405,F166&amp;"")&gt;1),"موقف مكرر",""))))</f>
        <v/>
      </c>
      <c r="I166" s="6">
        <f>IF(A166&amp;""="","",A166&amp;"#"&amp;COUNTIF($A$6:A166,A166&amp;""))</f>
        <v/>
      </c>
    </row>
    <row r="167">
      <c r="A167" s="5" t="n"/>
      <c r="B167" s="5" t="n"/>
      <c r="C167" s="5" t="n"/>
      <c r="D167" s="5" t="n"/>
      <c r="E167" s="5" t="n"/>
      <c r="F167" s="5" t="n"/>
      <c r="G167" s="6">
        <f>IF(A167&amp;""="","",IFERROR(INDEX('الوحدات'!$D$6:$D$205,MATCH(A167&amp;"",'الوحدات'!$A$6:$A$205,0))&amp;"",""))</f>
        <v/>
      </c>
      <c r="H167" s="6">
        <f>IF(A167&amp;""="","",IF(COUNTIF('الوحدات'!$A$6:$A$205,A167&amp;"")=0,"وحدة غير موجودة",IF(AND(B167&amp;""&lt;&gt;"",COUNTIF($B$6:$B$405,B167&amp;"")&gt;1),"لوحة مكررة",IF(AND(F167&amp;""&lt;&gt;"",COUNTIF($F$6:$F$405,F167&amp;"")&gt;1),"موقف مكرر",""))))</f>
        <v/>
      </c>
      <c r="I167" s="6">
        <f>IF(A167&amp;""="","",A167&amp;"#"&amp;COUNTIF($A$6:A167,A167&amp;""))</f>
        <v/>
      </c>
    </row>
    <row r="168">
      <c r="A168" s="5" t="n"/>
      <c r="B168" s="5" t="n"/>
      <c r="C168" s="5" t="n"/>
      <c r="D168" s="5" t="n"/>
      <c r="E168" s="5" t="n"/>
      <c r="F168" s="5" t="n"/>
      <c r="G168" s="6">
        <f>IF(A168&amp;""="","",IFERROR(INDEX('الوحدات'!$D$6:$D$205,MATCH(A168&amp;"",'الوحدات'!$A$6:$A$205,0))&amp;"",""))</f>
        <v/>
      </c>
      <c r="H168" s="6">
        <f>IF(A168&amp;""="","",IF(COUNTIF('الوحدات'!$A$6:$A$205,A168&amp;"")=0,"وحدة غير موجودة",IF(AND(B168&amp;""&lt;&gt;"",COUNTIF($B$6:$B$405,B168&amp;"")&gt;1),"لوحة مكررة",IF(AND(F168&amp;""&lt;&gt;"",COUNTIF($F$6:$F$405,F168&amp;"")&gt;1),"موقف مكرر",""))))</f>
        <v/>
      </c>
      <c r="I168" s="6">
        <f>IF(A168&amp;""="","",A168&amp;"#"&amp;COUNTIF($A$6:A168,A168&amp;""))</f>
        <v/>
      </c>
    </row>
    <row r="169">
      <c r="A169" s="5" t="n"/>
      <c r="B169" s="5" t="n"/>
      <c r="C169" s="5" t="n"/>
      <c r="D169" s="5" t="n"/>
      <c r="E169" s="5" t="n"/>
      <c r="F169" s="5" t="n"/>
      <c r="G169" s="6">
        <f>IF(A169&amp;""="","",IFERROR(INDEX('الوحدات'!$D$6:$D$205,MATCH(A169&amp;"",'الوحدات'!$A$6:$A$205,0))&amp;"",""))</f>
        <v/>
      </c>
      <c r="H169" s="6">
        <f>IF(A169&amp;""="","",IF(COUNTIF('الوحدات'!$A$6:$A$205,A169&amp;"")=0,"وحدة غير موجودة",IF(AND(B169&amp;""&lt;&gt;"",COUNTIF($B$6:$B$405,B169&amp;"")&gt;1),"لوحة مكررة",IF(AND(F169&amp;""&lt;&gt;"",COUNTIF($F$6:$F$405,F169&amp;"")&gt;1),"موقف مكرر",""))))</f>
        <v/>
      </c>
      <c r="I169" s="6">
        <f>IF(A169&amp;""="","",A169&amp;"#"&amp;COUNTIF($A$6:A169,A169&amp;""))</f>
        <v/>
      </c>
    </row>
    <row r="170">
      <c r="A170" s="5" t="n"/>
      <c r="B170" s="5" t="n"/>
      <c r="C170" s="5" t="n"/>
      <c r="D170" s="5" t="n"/>
      <c r="E170" s="5" t="n"/>
      <c r="F170" s="5" t="n"/>
      <c r="G170" s="6">
        <f>IF(A170&amp;""="","",IFERROR(INDEX('الوحدات'!$D$6:$D$205,MATCH(A170&amp;"",'الوحدات'!$A$6:$A$205,0))&amp;"",""))</f>
        <v/>
      </c>
      <c r="H170" s="6">
        <f>IF(A170&amp;""="","",IF(COUNTIF('الوحدات'!$A$6:$A$205,A170&amp;"")=0,"وحدة غير موجودة",IF(AND(B170&amp;""&lt;&gt;"",COUNTIF($B$6:$B$405,B170&amp;"")&gt;1),"لوحة مكررة",IF(AND(F170&amp;""&lt;&gt;"",COUNTIF($F$6:$F$405,F170&amp;"")&gt;1),"موقف مكرر",""))))</f>
        <v/>
      </c>
      <c r="I170" s="6">
        <f>IF(A170&amp;""="","",A170&amp;"#"&amp;COUNTIF($A$6:A170,A170&amp;""))</f>
        <v/>
      </c>
    </row>
    <row r="171">
      <c r="A171" s="5" t="n"/>
      <c r="B171" s="5" t="n"/>
      <c r="C171" s="5" t="n"/>
      <c r="D171" s="5" t="n"/>
      <c r="E171" s="5" t="n"/>
      <c r="F171" s="5" t="n"/>
      <c r="G171" s="6">
        <f>IF(A171&amp;""="","",IFERROR(INDEX('الوحدات'!$D$6:$D$205,MATCH(A171&amp;"",'الوحدات'!$A$6:$A$205,0))&amp;"",""))</f>
        <v/>
      </c>
      <c r="H171" s="6">
        <f>IF(A171&amp;""="","",IF(COUNTIF('الوحدات'!$A$6:$A$205,A171&amp;"")=0,"وحدة غير موجودة",IF(AND(B171&amp;""&lt;&gt;"",COUNTIF($B$6:$B$405,B171&amp;"")&gt;1),"لوحة مكررة",IF(AND(F171&amp;""&lt;&gt;"",COUNTIF($F$6:$F$405,F171&amp;"")&gt;1),"موقف مكرر",""))))</f>
        <v/>
      </c>
      <c r="I171" s="6">
        <f>IF(A171&amp;""="","",A171&amp;"#"&amp;COUNTIF($A$6:A171,A171&amp;""))</f>
        <v/>
      </c>
    </row>
    <row r="172">
      <c r="A172" s="5" t="n"/>
      <c r="B172" s="5" t="n"/>
      <c r="C172" s="5" t="n"/>
      <c r="D172" s="5" t="n"/>
      <c r="E172" s="5" t="n"/>
      <c r="F172" s="5" t="n"/>
      <c r="G172" s="6">
        <f>IF(A172&amp;""="","",IFERROR(INDEX('الوحدات'!$D$6:$D$205,MATCH(A172&amp;"",'الوحدات'!$A$6:$A$205,0))&amp;"",""))</f>
        <v/>
      </c>
      <c r="H172" s="6">
        <f>IF(A172&amp;""="","",IF(COUNTIF('الوحدات'!$A$6:$A$205,A172&amp;"")=0,"وحدة غير موجودة",IF(AND(B172&amp;""&lt;&gt;"",COUNTIF($B$6:$B$405,B172&amp;"")&gt;1),"لوحة مكررة",IF(AND(F172&amp;""&lt;&gt;"",COUNTIF($F$6:$F$405,F172&amp;"")&gt;1),"موقف مكرر",""))))</f>
        <v/>
      </c>
      <c r="I172" s="6">
        <f>IF(A172&amp;""="","",A172&amp;"#"&amp;COUNTIF($A$6:A172,A172&amp;""))</f>
        <v/>
      </c>
    </row>
    <row r="173">
      <c r="A173" s="5" t="n"/>
      <c r="B173" s="5" t="n"/>
      <c r="C173" s="5" t="n"/>
      <c r="D173" s="5" t="n"/>
      <c r="E173" s="5" t="n"/>
      <c r="F173" s="5" t="n"/>
      <c r="G173" s="6">
        <f>IF(A173&amp;""="","",IFERROR(INDEX('الوحدات'!$D$6:$D$205,MATCH(A173&amp;"",'الوحدات'!$A$6:$A$205,0))&amp;"",""))</f>
        <v/>
      </c>
      <c r="H173" s="6">
        <f>IF(A173&amp;""="","",IF(COUNTIF('الوحدات'!$A$6:$A$205,A173&amp;"")=0,"وحدة غير موجودة",IF(AND(B173&amp;""&lt;&gt;"",COUNTIF($B$6:$B$405,B173&amp;"")&gt;1),"لوحة مكررة",IF(AND(F173&amp;""&lt;&gt;"",COUNTIF($F$6:$F$405,F173&amp;"")&gt;1),"موقف مكرر",""))))</f>
        <v/>
      </c>
      <c r="I173" s="6">
        <f>IF(A173&amp;""="","",A173&amp;"#"&amp;COUNTIF($A$6:A173,A173&amp;""))</f>
        <v/>
      </c>
    </row>
    <row r="174">
      <c r="A174" s="5" t="n"/>
      <c r="B174" s="5" t="n"/>
      <c r="C174" s="5" t="n"/>
      <c r="D174" s="5" t="n"/>
      <c r="E174" s="5" t="n"/>
      <c r="F174" s="5" t="n"/>
      <c r="G174" s="6">
        <f>IF(A174&amp;""="","",IFERROR(INDEX('الوحدات'!$D$6:$D$205,MATCH(A174&amp;"",'الوحدات'!$A$6:$A$205,0))&amp;"",""))</f>
        <v/>
      </c>
      <c r="H174" s="6">
        <f>IF(A174&amp;""="","",IF(COUNTIF('الوحدات'!$A$6:$A$205,A174&amp;"")=0,"وحدة غير موجودة",IF(AND(B174&amp;""&lt;&gt;"",COUNTIF($B$6:$B$405,B174&amp;"")&gt;1),"لوحة مكررة",IF(AND(F174&amp;""&lt;&gt;"",COUNTIF($F$6:$F$405,F174&amp;"")&gt;1),"موقف مكرر",""))))</f>
        <v/>
      </c>
      <c r="I174" s="6">
        <f>IF(A174&amp;""="","",A174&amp;"#"&amp;COUNTIF($A$6:A174,A174&amp;""))</f>
        <v/>
      </c>
    </row>
    <row r="175">
      <c r="A175" s="5" t="n"/>
      <c r="B175" s="5" t="n"/>
      <c r="C175" s="5" t="n"/>
      <c r="D175" s="5" t="n"/>
      <c r="E175" s="5" t="n"/>
      <c r="F175" s="5" t="n"/>
      <c r="G175" s="6">
        <f>IF(A175&amp;""="","",IFERROR(INDEX('الوحدات'!$D$6:$D$205,MATCH(A175&amp;"",'الوحدات'!$A$6:$A$205,0))&amp;"",""))</f>
        <v/>
      </c>
      <c r="H175" s="6">
        <f>IF(A175&amp;""="","",IF(COUNTIF('الوحدات'!$A$6:$A$205,A175&amp;"")=0,"وحدة غير موجودة",IF(AND(B175&amp;""&lt;&gt;"",COUNTIF($B$6:$B$405,B175&amp;"")&gt;1),"لوحة مكررة",IF(AND(F175&amp;""&lt;&gt;"",COUNTIF($F$6:$F$405,F175&amp;"")&gt;1),"موقف مكرر",""))))</f>
        <v/>
      </c>
      <c r="I175" s="6">
        <f>IF(A175&amp;""="","",A175&amp;"#"&amp;COUNTIF($A$6:A175,A175&amp;""))</f>
        <v/>
      </c>
    </row>
    <row r="176">
      <c r="A176" s="5" t="n"/>
      <c r="B176" s="5" t="n"/>
      <c r="C176" s="5" t="n"/>
      <c r="D176" s="5" t="n"/>
      <c r="E176" s="5" t="n"/>
      <c r="F176" s="5" t="n"/>
      <c r="G176" s="6">
        <f>IF(A176&amp;""="","",IFERROR(INDEX('الوحدات'!$D$6:$D$205,MATCH(A176&amp;"",'الوحدات'!$A$6:$A$205,0))&amp;"",""))</f>
        <v/>
      </c>
      <c r="H176" s="6">
        <f>IF(A176&amp;""="","",IF(COUNTIF('الوحدات'!$A$6:$A$205,A176&amp;"")=0,"وحدة غير موجودة",IF(AND(B176&amp;""&lt;&gt;"",COUNTIF($B$6:$B$405,B176&amp;"")&gt;1),"لوحة مكررة",IF(AND(F176&amp;""&lt;&gt;"",COUNTIF($F$6:$F$405,F176&amp;"")&gt;1),"موقف مكرر",""))))</f>
        <v/>
      </c>
      <c r="I176" s="6">
        <f>IF(A176&amp;""="","",A176&amp;"#"&amp;COUNTIF($A$6:A176,A176&amp;""))</f>
        <v/>
      </c>
    </row>
    <row r="177">
      <c r="A177" s="5" t="n"/>
      <c r="B177" s="5" t="n"/>
      <c r="C177" s="5" t="n"/>
      <c r="D177" s="5" t="n"/>
      <c r="E177" s="5" t="n"/>
      <c r="F177" s="5" t="n"/>
      <c r="G177" s="6">
        <f>IF(A177&amp;""="","",IFERROR(INDEX('الوحدات'!$D$6:$D$205,MATCH(A177&amp;"",'الوحدات'!$A$6:$A$205,0))&amp;"",""))</f>
        <v/>
      </c>
      <c r="H177" s="6">
        <f>IF(A177&amp;""="","",IF(COUNTIF('الوحدات'!$A$6:$A$205,A177&amp;"")=0,"وحدة غير موجودة",IF(AND(B177&amp;""&lt;&gt;"",COUNTIF($B$6:$B$405,B177&amp;"")&gt;1),"لوحة مكررة",IF(AND(F177&amp;""&lt;&gt;"",COUNTIF($F$6:$F$405,F177&amp;"")&gt;1),"موقف مكرر",""))))</f>
        <v/>
      </c>
      <c r="I177" s="6">
        <f>IF(A177&amp;""="","",A177&amp;"#"&amp;COUNTIF($A$6:A177,A177&amp;""))</f>
        <v/>
      </c>
    </row>
    <row r="178">
      <c r="A178" s="5" t="n"/>
      <c r="B178" s="5" t="n"/>
      <c r="C178" s="5" t="n"/>
      <c r="D178" s="5" t="n"/>
      <c r="E178" s="5" t="n"/>
      <c r="F178" s="5" t="n"/>
      <c r="G178" s="6">
        <f>IF(A178&amp;""="","",IFERROR(INDEX('الوحدات'!$D$6:$D$205,MATCH(A178&amp;"",'الوحدات'!$A$6:$A$205,0))&amp;"",""))</f>
        <v/>
      </c>
      <c r="H178" s="6">
        <f>IF(A178&amp;""="","",IF(COUNTIF('الوحدات'!$A$6:$A$205,A178&amp;"")=0,"وحدة غير موجودة",IF(AND(B178&amp;""&lt;&gt;"",COUNTIF($B$6:$B$405,B178&amp;"")&gt;1),"لوحة مكررة",IF(AND(F178&amp;""&lt;&gt;"",COUNTIF($F$6:$F$405,F178&amp;"")&gt;1),"موقف مكرر",""))))</f>
        <v/>
      </c>
      <c r="I178" s="6">
        <f>IF(A178&amp;""="","",A178&amp;"#"&amp;COUNTIF($A$6:A178,A178&amp;""))</f>
        <v/>
      </c>
    </row>
    <row r="179">
      <c r="A179" s="5" t="n"/>
      <c r="B179" s="5" t="n"/>
      <c r="C179" s="5" t="n"/>
      <c r="D179" s="5" t="n"/>
      <c r="E179" s="5" t="n"/>
      <c r="F179" s="5" t="n"/>
      <c r="G179" s="6">
        <f>IF(A179&amp;""="","",IFERROR(INDEX('الوحدات'!$D$6:$D$205,MATCH(A179&amp;"",'الوحدات'!$A$6:$A$205,0))&amp;"",""))</f>
        <v/>
      </c>
      <c r="H179" s="6">
        <f>IF(A179&amp;""="","",IF(COUNTIF('الوحدات'!$A$6:$A$205,A179&amp;"")=0,"وحدة غير موجودة",IF(AND(B179&amp;""&lt;&gt;"",COUNTIF($B$6:$B$405,B179&amp;"")&gt;1),"لوحة مكررة",IF(AND(F179&amp;""&lt;&gt;"",COUNTIF($F$6:$F$405,F179&amp;"")&gt;1),"موقف مكرر",""))))</f>
        <v/>
      </c>
      <c r="I179" s="6">
        <f>IF(A179&amp;""="","",A179&amp;"#"&amp;COUNTIF($A$6:A179,A179&amp;""))</f>
        <v/>
      </c>
    </row>
    <row r="180">
      <c r="A180" s="5" t="n"/>
      <c r="B180" s="5" t="n"/>
      <c r="C180" s="5" t="n"/>
      <c r="D180" s="5" t="n"/>
      <c r="E180" s="5" t="n"/>
      <c r="F180" s="5" t="n"/>
      <c r="G180" s="6">
        <f>IF(A180&amp;""="","",IFERROR(INDEX('الوحدات'!$D$6:$D$205,MATCH(A180&amp;"",'الوحدات'!$A$6:$A$205,0))&amp;"",""))</f>
        <v/>
      </c>
      <c r="H180" s="6">
        <f>IF(A180&amp;""="","",IF(COUNTIF('الوحدات'!$A$6:$A$205,A180&amp;"")=0,"وحدة غير موجودة",IF(AND(B180&amp;""&lt;&gt;"",COUNTIF($B$6:$B$405,B180&amp;"")&gt;1),"لوحة مكررة",IF(AND(F180&amp;""&lt;&gt;"",COUNTIF($F$6:$F$405,F180&amp;"")&gt;1),"موقف مكرر",""))))</f>
        <v/>
      </c>
      <c r="I180" s="6">
        <f>IF(A180&amp;""="","",A180&amp;"#"&amp;COUNTIF($A$6:A180,A180&amp;""))</f>
        <v/>
      </c>
    </row>
    <row r="181">
      <c r="A181" s="5" t="n"/>
      <c r="B181" s="5" t="n"/>
      <c r="C181" s="5" t="n"/>
      <c r="D181" s="5" t="n"/>
      <c r="E181" s="5" t="n"/>
      <c r="F181" s="5" t="n"/>
      <c r="G181" s="6">
        <f>IF(A181&amp;""="","",IFERROR(INDEX('الوحدات'!$D$6:$D$205,MATCH(A181&amp;"",'الوحدات'!$A$6:$A$205,0))&amp;"",""))</f>
        <v/>
      </c>
      <c r="H181" s="6">
        <f>IF(A181&amp;""="","",IF(COUNTIF('الوحدات'!$A$6:$A$205,A181&amp;"")=0,"وحدة غير موجودة",IF(AND(B181&amp;""&lt;&gt;"",COUNTIF($B$6:$B$405,B181&amp;"")&gt;1),"لوحة مكررة",IF(AND(F181&amp;""&lt;&gt;"",COUNTIF($F$6:$F$405,F181&amp;"")&gt;1),"موقف مكرر",""))))</f>
        <v/>
      </c>
      <c r="I181" s="6">
        <f>IF(A181&amp;""="","",A181&amp;"#"&amp;COUNTIF($A$6:A181,A181&amp;""))</f>
        <v/>
      </c>
    </row>
    <row r="182">
      <c r="A182" s="5" t="n"/>
      <c r="B182" s="5" t="n"/>
      <c r="C182" s="5" t="n"/>
      <c r="D182" s="5" t="n"/>
      <c r="E182" s="5" t="n"/>
      <c r="F182" s="5" t="n"/>
      <c r="G182" s="6">
        <f>IF(A182&amp;""="","",IFERROR(INDEX('الوحدات'!$D$6:$D$205,MATCH(A182&amp;"",'الوحدات'!$A$6:$A$205,0))&amp;"",""))</f>
        <v/>
      </c>
      <c r="H182" s="6">
        <f>IF(A182&amp;""="","",IF(COUNTIF('الوحدات'!$A$6:$A$205,A182&amp;"")=0,"وحدة غير موجودة",IF(AND(B182&amp;""&lt;&gt;"",COUNTIF($B$6:$B$405,B182&amp;"")&gt;1),"لوحة مكررة",IF(AND(F182&amp;""&lt;&gt;"",COUNTIF($F$6:$F$405,F182&amp;"")&gt;1),"موقف مكرر",""))))</f>
        <v/>
      </c>
      <c r="I182" s="6">
        <f>IF(A182&amp;""="","",A182&amp;"#"&amp;COUNTIF($A$6:A182,A182&amp;""))</f>
        <v/>
      </c>
    </row>
    <row r="183">
      <c r="A183" s="5" t="n"/>
      <c r="B183" s="5" t="n"/>
      <c r="C183" s="5" t="n"/>
      <c r="D183" s="5" t="n"/>
      <c r="E183" s="5" t="n"/>
      <c r="F183" s="5" t="n"/>
      <c r="G183" s="6">
        <f>IF(A183&amp;""="","",IFERROR(INDEX('الوحدات'!$D$6:$D$205,MATCH(A183&amp;"",'الوحدات'!$A$6:$A$205,0))&amp;"",""))</f>
        <v/>
      </c>
      <c r="H183" s="6">
        <f>IF(A183&amp;""="","",IF(COUNTIF('الوحدات'!$A$6:$A$205,A183&amp;"")=0,"وحدة غير موجودة",IF(AND(B183&amp;""&lt;&gt;"",COUNTIF($B$6:$B$405,B183&amp;"")&gt;1),"لوحة مكررة",IF(AND(F183&amp;""&lt;&gt;"",COUNTIF($F$6:$F$405,F183&amp;"")&gt;1),"موقف مكرر",""))))</f>
        <v/>
      </c>
      <c r="I183" s="6">
        <f>IF(A183&amp;""="","",A183&amp;"#"&amp;COUNTIF($A$6:A183,A183&amp;""))</f>
        <v/>
      </c>
    </row>
    <row r="184">
      <c r="A184" s="5" t="n"/>
      <c r="B184" s="5" t="n"/>
      <c r="C184" s="5" t="n"/>
      <c r="D184" s="5" t="n"/>
      <c r="E184" s="5" t="n"/>
      <c r="F184" s="5" t="n"/>
      <c r="G184" s="6">
        <f>IF(A184&amp;""="","",IFERROR(INDEX('الوحدات'!$D$6:$D$205,MATCH(A184&amp;"",'الوحدات'!$A$6:$A$205,0))&amp;"",""))</f>
        <v/>
      </c>
      <c r="H184" s="6">
        <f>IF(A184&amp;""="","",IF(COUNTIF('الوحدات'!$A$6:$A$205,A184&amp;"")=0,"وحدة غير موجودة",IF(AND(B184&amp;""&lt;&gt;"",COUNTIF($B$6:$B$405,B184&amp;"")&gt;1),"لوحة مكررة",IF(AND(F184&amp;""&lt;&gt;"",COUNTIF($F$6:$F$405,F184&amp;"")&gt;1),"موقف مكرر",""))))</f>
        <v/>
      </c>
      <c r="I184" s="6">
        <f>IF(A184&amp;""="","",A184&amp;"#"&amp;COUNTIF($A$6:A184,A184&amp;""))</f>
        <v/>
      </c>
    </row>
    <row r="185">
      <c r="A185" s="5" t="n"/>
      <c r="B185" s="5" t="n"/>
      <c r="C185" s="5" t="n"/>
      <c r="D185" s="5" t="n"/>
      <c r="E185" s="5" t="n"/>
      <c r="F185" s="5" t="n"/>
      <c r="G185" s="6">
        <f>IF(A185&amp;""="","",IFERROR(INDEX('الوحدات'!$D$6:$D$205,MATCH(A185&amp;"",'الوحدات'!$A$6:$A$205,0))&amp;"",""))</f>
        <v/>
      </c>
      <c r="H185" s="6">
        <f>IF(A185&amp;""="","",IF(COUNTIF('الوحدات'!$A$6:$A$205,A185&amp;"")=0,"وحدة غير موجودة",IF(AND(B185&amp;""&lt;&gt;"",COUNTIF($B$6:$B$405,B185&amp;"")&gt;1),"لوحة مكررة",IF(AND(F185&amp;""&lt;&gt;"",COUNTIF($F$6:$F$405,F185&amp;"")&gt;1),"موقف مكرر",""))))</f>
        <v/>
      </c>
      <c r="I185" s="6">
        <f>IF(A185&amp;""="","",A185&amp;"#"&amp;COUNTIF($A$6:A185,A185&amp;""))</f>
        <v/>
      </c>
    </row>
    <row r="186">
      <c r="A186" s="5" t="n"/>
      <c r="B186" s="5" t="n"/>
      <c r="C186" s="5" t="n"/>
      <c r="D186" s="5" t="n"/>
      <c r="E186" s="5" t="n"/>
      <c r="F186" s="5" t="n"/>
      <c r="G186" s="6">
        <f>IF(A186&amp;""="","",IFERROR(INDEX('الوحدات'!$D$6:$D$205,MATCH(A186&amp;"",'الوحدات'!$A$6:$A$205,0))&amp;"",""))</f>
        <v/>
      </c>
      <c r="H186" s="6">
        <f>IF(A186&amp;""="","",IF(COUNTIF('الوحدات'!$A$6:$A$205,A186&amp;"")=0,"وحدة غير موجودة",IF(AND(B186&amp;""&lt;&gt;"",COUNTIF($B$6:$B$405,B186&amp;"")&gt;1),"لوحة مكررة",IF(AND(F186&amp;""&lt;&gt;"",COUNTIF($F$6:$F$405,F186&amp;"")&gt;1),"موقف مكرر",""))))</f>
        <v/>
      </c>
      <c r="I186" s="6">
        <f>IF(A186&amp;""="","",A186&amp;"#"&amp;COUNTIF($A$6:A186,A186&amp;""))</f>
        <v/>
      </c>
    </row>
    <row r="187">
      <c r="A187" s="5" t="n"/>
      <c r="B187" s="5" t="n"/>
      <c r="C187" s="5" t="n"/>
      <c r="D187" s="5" t="n"/>
      <c r="E187" s="5" t="n"/>
      <c r="F187" s="5" t="n"/>
      <c r="G187" s="6">
        <f>IF(A187&amp;""="","",IFERROR(INDEX('الوحدات'!$D$6:$D$205,MATCH(A187&amp;"",'الوحدات'!$A$6:$A$205,0))&amp;"",""))</f>
        <v/>
      </c>
      <c r="H187" s="6">
        <f>IF(A187&amp;""="","",IF(COUNTIF('الوحدات'!$A$6:$A$205,A187&amp;"")=0,"وحدة غير موجودة",IF(AND(B187&amp;""&lt;&gt;"",COUNTIF($B$6:$B$405,B187&amp;"")&gt;1),"لوحة مكررة",IF(AND(F187&amp;""&lt;&gt;"",COUNTIF($F$6:$F$405,F187&amp;"")&gt;1),"موقف مكرر",""))))</f>
        <v/>
      </c>
      <c r="I187" s="6">
        <f>IF(A187&amp;""="","",A187&amp;"#"&amp;COUNTIF($A$6:A187,A187&amp;""))</f>
        <v/>
      </c>
    </row>
    <row r="188">
      <c r="A188" s="5" t="n"/>
      <c r="B188" s="5" t="n"/>
      <c r="C188" s="5" t="n"/>
      <c r="D188" s="5" t="n"/>
      <c r="E188" s="5" t="n"/>
      <c r="F188" s="5" t="n"/>
      <c r="G188" s="6">
        <f>IF(A188&amp;""="","",IFERROR(INDEX('الوحدات'!$D$6:$D$205,MATCH(A188&amp;"",'الوحدات'!$A$6:$A$205,0))&amp;"",""))</f>
        <v/>
      </c>
      <c r="H188" s="6">
        <f>IF(A188&amp;""="","",IF(COUNTIF('الوحدات'!$A$6:$A$205,A188&amp;"")=0,"وحدة غير موجودة",IF(AND(B188&amp;""&lt;&gt;"",COUNTIF($B$6:$B$405,B188&amp;"")&gt;1),"لوحة مكررة",IF(AND(F188&amp;""&lt;&gt;"",COUNTIF($F$6:$F$405,F188&amp;"")&gt;1),"موقف مكرر",""))))</f>
        <v/>
      </c>
      <c r="I188" s="6">
        <f>IF(A188&amp;""="","",A188&amp;"#"&amp;COUNTIF($A$6:A188,A188&amp;""))</f>
        <v/>
      </c>
    </row>
    <row r="189">
      <c r="A189" s="5" t="n"/>
      <c r="B189" s="5" t="n"/>
      <c r="C189" s="5" t="n"/>
      <c r="D189" s="5" t="n"/>
      <c r="E189" s="5" t="n"/>
      <c r="F189" s="5" t="n"/>
      <c r="G189" s="6">
        <f>IF(A189&amp;""="","",IFERROR(INDEX('الوحدات'!$D$6:$D$205,MATCH(A189&amp;"",'الوحدات'!$A$6:$A$205,0))&amp;"",""))</f>
        <v/>
      </c>
      <c r="H189" s="6">
        <f>IF(A189&amp;""="","",IF(COUNTIF('الوحدات'!$A$6:$A$205,A189&amp;"")=0,"وحدة غير موجودة",IF(AND(B189&amp;""&lt;&gt;"",COUNTIF($B$6:$B$405,B189&amp;"")&gt;1),"لوحة مكررة",IF(AND(F189&amp;""&lt;&gt;"",COUNTIF($F$6:$F$405,F189&amp;"")&gt;1),"موقف مكرر",""))))</f>
        <v/>
      </c>
      <c r="I189" s="6">
        <f>IF(A189&amp;""="","",A189&amp;"#"&amp;COUNTIF($A$6:A189,A189&amp;""))</f>
        <v/>
      </c>
    </row>
    <row r="190">
      <c r="A190" s="5" t="n"/>
      <c r="B190" s="5" t="n"/>
      <c r="C190" s="5" t="n"/>
      <c r="D190" s="5" t="n"/>
      <c r="E190" s="5" t="n"/>
      <c r="F190" s="5" t="n"/>
      <c r="G190" s="6">
        <f>IF(A190&amp;""="","",IFERROR(INDEX('الوحدات'!$D$6:$D$205,MATCH(A190&amp;"",'الوحدات'!$A$6:$A$205,0))&amp;"",""))</f>
        <v/>
      </c>
      <c r="H190" s="6">
        <f>IF(A190&amp;""="","",IF(COUNTIF('الوحدات'!$A$6:$A$205,A190&amp;"")=0,"وحدة غير موجودة",IF(AND(B190&amp;""&lt;&gt;"",COUNTIF($B$6:$B$405,B190&amp;"")&gt;1),"لوحة مكررة",IF(AND(F190&amp;""&lt;&gt;"",COUNTIF($F$6:$F$405,F190&amp;"")&gt;1),"موقف مكرر",""))))</f>
        <v/>
      </c>
      <c r="I190" s="6">
        <f>IF(A190&amp;""="","",A190&amp;"#"&amp;COUNTIF($A$6:A190,A190&amp;""))</f>
        <v/>
      </c>
    </row>
    <row r="191">
      <c r="A191" s="5" t="n"/>
      <c r="B191" s="5" t="n"/>
      <c r="C191" s="5" t="n"/>
      <c r="D191" s="5" t="n"/>
      <c r="E191" s="5" t="n"/>
      <c r="F191" s="5" t="n"/>
      <c r="G191" s="6">
        <f>IF(A191&amp;""="","",IFERROR(INDEX('الوحدات'!$D$6:$D$205,MATCH(A191&amp;"",'الوحدات'!$A$6:$A$205,0))&amp;"",""))</f>
        <v/>
      </c>
      <c r="H191" s="6">
        <f>IF(A191&amp;""="","",IF(COUNTIF('الوحدات'!$A$6:$A$205,A191&amp;"")=0,"وحدة غير موجودة",IF(AND(B191&amp;""&lt;&gt;"",COUNTIF($B$6:$B$405,B191&amp;"")&gt;1),"لوحة مكررة",IF(AND(F191&amp;""&lt;&gt;"",COUNTIF($F$6:$F$405,F191&amp;"")&gt;1),"موقف مكرر",""))))</f>
        <v/>
      </c>
      <c r="I191" s="6">
        <f>IF(A191&amp;""="","",A191&amp;"#"&amp;COUNTIF($A$6:A191,A191&amp;""))</f>
        <v/>
      </c>
    </row>
    <row r="192">
      <c r="A192" s="5" t="n"/>
      <c r="B192" s="5" t="n"/>
      <c r="C192" s="5" t="n"/>
      <c r="D192" s="5" t="n"/>
      <c r="E192" s="5" t="n"/>
      <c r="F192" s="5" t="n"/>
      <c r="G192" s="6">
        <f>IF(A192&amp;""="","",IFERROR(INDEX('الوحدات'!$D$6:$D$205,MATCH(A192&amp;"",'الوحدات'!$A$6:$A$205,0))&amp;"",""))</f>
        <v/>
      </c>
      <c r="H192" s="6">
        <f>IF(A192&amp;""="","",IF(COUNTIF('الوحدات'!$A$6:$A$205,A192&amp;"")=0,"وحدة غير موجودة",IF(AND(B192&amp;""&lt;&gt;"",COUNTIF($B$6:$B$405,B192&amp;"")&gt;1),"لوحة مكررة",IF(AND(F192&amp;""&lt;&gt;"",COUNTIF($F$6:$F$405,F192&amp;"")&gt;1),"موقف مكرر",""))))</f>
        <v/>
      </c>
      <c r="I192" s="6">
        <f>IF(A192&amp;""="","",A192&amp;"#"&amp;COUNTIF($A$6:A192,A192&amp;""))</f>
        <v/>
      </c>
    </row>
    <row r="193">
      <c r="A193" s="5" t="n"/>
      <c r="B193" s="5" t="n"/>
      <c r="C193" s="5" t="n"/>
      <c r="D193" s="5" t="n"/>
      <c r="E193" s="5" t="n"/>
      <c r="F193" s="5" t="n"/>
      <c r="G193" s="6">
        <f>IF(A193&amp;""="","",IFERROR(INDEX('الوحدات'!$D$6:$D$205,MATCH(A193&amp;"",'الوحدات'!$A$6:$A$205,0))&amp;"",""))</f>
        <v/>
      </c>
      <c r="H193" s="6">
        <f>IF(A193&amp;""="","",IF(COUNTIF('الوحدات'!$A$6:$A$205,A193&amp;"")=0,"وحدة غير موجودة",IF(AND(B193&amp;""&lt;&gt;"",COUNTIF($B$6:$B$405,B193&amp;"")&gt;1),"لوحة مكررة",IF(AND(F193&amp;""&lt;&gt;"",COUNTIF($F$6:$F$405,F193&amp;"")&gt;1),"موقف مكرر",""))))</f>
        <v/>
      </c>
      <c r="I193" s="6">
        <f>IF(A193&amp;""="","",A193&amp;"#"&amp;COUNTIF($A$6:A193,A193&amp;""))</f>
        <v/>
      </c>
    </row>
    <row r="194">
      <c r="A194" s="5" t="n"/>
      <c r="B194" s="5" t="n"/>
      <c r="C194" s="5" t="n"/>
      <c r="D194" s="5" t="n"/>
      <c r="E194" s="5" t="n"/>
      <c r="F194" s="5" t="n"/>
      <c r="G194" s="6">
        <f>IF(A194&amp;""="","",IFERROR(INDEX('الوحدات'!$D$6:$D$205,MATCH(A194&amp;"",'الوحدات'!$A$6:$A$205,0))&amp;"",""))</f>
        <v/>
      </c>
      <c r="H194" s="6">
        <f>IF(A194&amp;""="","",IF(COUNTIF('الوحدات'!$A$6:$A$205,A194&amp;"")=0,"وحدة غير موجودة",IF(AND(B194&amp;""&lt;&gt;"",COUNTIF($B$6:$B$405,B194&amp;"")&gt;1),"لوحة مكررة",IF(AND(F194&amp;""&lt;&gt;"",COUNTIF($F$6:$F$405,F194&amp;"")&gt;1),"موقف مكرر",""))))</f>
        <v/>
      </c>
      <c r="I194" s="6">
        <f>IF(A194&amp;""="","",A194&amp;"#"&amp;COUNTIF($A$6:A194,A194&amp;""))</f>
        <v/>
      </c>
    </row>
    <row r="195">
      <c r="A195" s="5" t="n"/>
      <c r="B195" s="5" t="n"/>
      <c r="C195" s="5" t="n"/>
      <c r="D195" s="5" t="n"/>
      <c r="E195" s="5" t="n"/>
      <c r="F195" s="5" t="n"/>
      <c r="G195" s="6">
        <f>IF(A195&amp;""="","",IFERROR(INDEX('الوحدات'!$D$6:$D$205,MATCH(A195&amp;"",'الوحدات'!$A$6:$A$205,0))&amp;"",""))</f>
        <v/>
      </c>
      <c r="H195" s="6">
        <f>IF(A195&amp;""="","",IF(COUNTIF('الوحدات'!$A$6:$A$205,A195&amp;"")=0,"وحدة غير موجودة",IF(AND(B195&amp;""&lt;&gt;"",COUNTIF($B$6:$B$405,B195&amp;"")&gt;1),"لوحة مكررة",IF(AND(F195&amp;""&lt;&gt;"",COUNTIF($F$6:$F$405,F195&amp;"")&gt;1),"موقف مكرر",""))))</f>
        <v/>
      </c>
      <c r="I195" s="6">
        <f>IF(A195&amp;""="","",A195&amp;"#"&amp;COUNTIF($A$6:A195,A195&amp;""))</f>
        <v/>
      </c>
    </row>
    <row r="196">
      <c r="A196" s="5" t="n"/>
      <c r="B196" s="5" t="n"/>
      <c r="C196" s="5" t="n"/>
      <c r="D196" s="5" t="n"/>
      <c r="E196" s="5" t="n"/>
      <c r="F196" s="5" t="n"/>
      <c r="G196" s="6">
        <f>IF(A196&amp;""="","",IFERROR(INDEX('الوحدات'!$D$6:$D$205,MATCH(A196&amp;"",'الوحدات'!$A$6:$A$205,0))&amp;"",""))</f>
        <v/>
      </c>
      <c r="H196" s="6">
        <f>IF(A196&amp;""="","",IF(COUNTIF('الوحدات'!$A$6:$A$205,A196&amp;"")=0,"وحدة غير موجودة",IF(AND(B196&amp;""&lt;&gt;"",COUNTIF($B$6:$B$405,B196&amp;"")&gt;1),"لوحة مكررة",IF(AND(F196&amp;""&lt;&gt;"",COUNTIF($F$6:$F$405,F196&amp;"")&gt;1),"موقف مكرر",""))))</f>
        <v/>
      </c>
      <c r="I196" s="6">
        <f>IF(A196&amp;""="","",A196&amp;"#"&amp;COUNTIF($A$6:A196,A196&amp;""))</f>
        <v/>
      </c>
    </row>
    <row r="197">
      <c r="A197" s="5" t="n"/>
      <c r="B197" s="5" t="n"/>
      <c r="C197" s="5" t="n"/>
      <c r="D197" s="5" t="n"/>
      <c r="E197" s="5" t="n"/>
      <c r="F197" s="5" t="n"/>
      <c r="G197" s="6">
        <f>IF(A197&amp;""="","",IFERROR(INDEX('الوحدات'!$D$6:$D$205,MATCH(A197&amp;"",'الوحدات'!$A$6:$A$205,0))&amp;"",""))</f>
        <v/>
      </c>
      <c r="H197" s="6">
        <f>IF(A197&amp;""="","",IF(COUNTIF('الوحدات'!$A$6:$A$205,A197&amp;"")=0,"وحدة غير موجودة",IF(AND(B197&amp;""&lt;&gt;"",COUNTIF($B$6:$B$405,B197&amp;"")&gt;1),"لوحة مكررة",IF(AND(F197&amp;""&lt;&gt;"",COUNTIF($F$6:$F$405,F197&amp;"")&gt;1),"موقف مكرر",""))))</f>
        <v/>
      </c>
      <c r="I197" s="6">
        <f>IF(A197&amp;""="","",A197&amp;"#"&amp;COUNTIF($A$6:A197,A197&amp;""))</f>
        <v/>
      </c>
    </row>
    <row r="198">
      <c r="A198" s="5" t="n"/>
      <c r="B198" s="5" t="n"/>
      <c r="C198" s="5" t="n"/>
      <c r="D198" s="5" t="n"/>
      <c r="E198" s="5" t="n"/>
      <c r="F198" s="5" t="n"/>
      <c r="G198" s="6">
        <f>IF(A198&amp;""="","",IFERROR(INDEX('الوحدات'!$D$6:$D$205,MATCH(A198&amp;"",'الوحدات'!$A$6:$A$205,0))&amp;"",""))</f>
        <v/>
      </c>
      <c r="H198" s="6">
        <f>IF(A198&amp;""="","",IF(COUNTIF('الوحدات'!$A$6:$A$205,A198&amp;"")=0,"وحدة غير موجودة",IF(AND(B198&amp;""&lt;&gt;"",COUNTIF($B$6:$B$405,B198&amp;"")&gt;1),"لوحة مكررة",IF(AND(F198&amp;""&lt;&gt;"",COUNTIF($F$6:$F$405,F198&amp;"")&gt;1),"موقف مكرر",""))))</f>
        <v/>
      </c>
      <c r="I198" s="6">
        <f>IF(A198&amp;""="","",A198&amp;"#"&amp;COUNTIF($A$6:A198,A198&amp;""))</f>
        <v/>
      </c>
    </row>
    <row r="199">
      <c r="A199" s="5" t="n"/>
      <c r="B199" s="5" t="n"/>
      <c r="C199" s="5" t="n"/>
      <c r="D199" s="5" t="n"/>
      <c r="E199" s="5" t="n"/>
      <c r="F199" s="5" t="n"/>
      <c r="G199" s="6">
        <f>IF(A199&amp;""="","",IFERROR(INDEX('الوحدات'!$D$6:$D$205,MATCH(A199&amp;"",'الوحدات'!$A$6:$A$205,0))&amp;"",""))</f>
        <v/>
      </c>
      <c r="H199" s="6">
        <f>IF(A199&amp;""="","",IF(COUNTIF('الوحدات'!$A$6:$A$205,A199&amp;"")=0,"وحدة غير موجودة",IF(AND(B199&amp;""&lt;&gt;"",COUNTIF($B$6:$B$405,B199&amp;"")&gt;1),"لوحة مكررة",IF(AND(F199&amp;""&lt;&gt;"",COUNTIF($F$6:$F$405,F199&amp;"")&gt;1),"موقف مكرر",""))))</f>
        <v/>
      </c>
      <c r="I199" s="6">
        <f>IF(A199&amp;""="","",A199&amp;"#"&amp;COUNTIF($A$6:A199,A199&amp;""))</f>
        <v/>
      </c>
    </row>
    <row r="200">
      <c r="A200" s="5" t="n"/>
      <c r="B200" s="5" t="n"/>
      <c r="C200" s="5" t="n"/>
      <c r="D200" s="5" t="n"/>
      <c r="E200" s="5" t="n"/>
      <c r="F200" s="5" t="n"/>
      <c r="G200" s="6">
        <f>IF(A200&amp;""="","",IFERROR(INDEX('الوحدات'!$D$6:$D$205,MATCH(A200&amp;"",'الوحدات'!$A$6:$A$205,0))&amp;"",""))</f>
        <v/>
      </c>
      <c r="H200" s="6">
        <f>IF(A200&amp;""="","",IF(COUNTIF('الوحدات'!$A$6:$A$205,A200&amp;"")=0,"وحدة غير موجودة",IF(AND(B200&amp;""&lt;&gt;"",COUNTIF($B$6:$B$405,B200&amp;"")&gt;1),"لوحة مكررة",IF(AND(F200&amp;""&lt;&gt;"",COUNTIF($F$6:$F$405,F200&amp;"")&gt;1),"موقف مكرر",""))))</f>
        <v/>
      </c>
      <c r="I200" s="6">
        <f>IF(A200&amp;""="","",A200&amp;"#"&amp;COUNTIF($A$6:A200,A200&amp;""))</f>
        <v/>
      </c>
    </row>
    <row r="201">
      <c r="A201" s="5" t="n"/>
      <c r="B201" s="5" t="n"/>
      <c r="C201" s="5" t="n"/>
      <c r="D201" s="5" t="n"/>
      <c r="E201" s="5" t="n"/>
      <c r="F201" s="5" t="n"/>
      <c r="G201" s="6">
        <f>IF(A201&amp;""="","",IFERROR(INDEX('الوحدات'!$D$6:$D$205,MATCH(A201&amp;"",'الوحدات'!$A$6:$A$205,0))&amp;"",""))</f>
        <v/>
      </c>
      <c r="H201" s="6">
        <f>IF(A201&amp;""="","",IF(COUNTIF('الوحدات'!$A$6:$A$205,A201&amp;"")=0,"وحدة غير موجودة",IF(AND(B201&amp;""&lt;&gt;"",COUNTIF($B$6:$B$405,B201&amp;"")&gt;1),"لوحة مكررة",IF(AND(F201&amp;""&lt;&gt;"",COUNTIF($F$6:$F$405,F201&amp;"")&gt;1),"موقف مكرر",""))))</f>
        <v/>
      </c>
      <c r="I201" s="6">
        <f>IF(A201&amp;""="","",A201&amp;"#"&amp;COUNTIF($A$6:A201,A201&amp;""))</f>
        <v/>
      </c>
    </row>
    <row r="202">
      <c r="A202" s="5" t="n"/>
      <c r="B202" s="5" t="n"/>
      <c r="C202" s="5" t="n"/>
      <c r="D202" s="5" t="n"/>
      <c r="E202" s="5" t="n"/>
      <c r="F202" s="5" t="n"/>
      <c r="G202" s="6">
        <f>IF(A202&amp;""="","",IFERROR(INDEX('الوحدات'!$D$6:$D$205,MATCH(A202&amp;"",'الوحدات'!$A$6:$A$205,0))&amp;"",""))</f>
        <v/>
      </c>
      <c r="H202" s="6">
        <f>IF(A202&amp;""="","",IF(COUNTIF('الوحدات'!$A$6:$A$205,A202&amp;"")=0,"وحدة غير موجودة",IF(AND(B202&amp;""&lt;&gt;"",COUNTIF($B$6:$B$405,B202&amp;"")&gt;1),"لوحة مكررة",IF(AND(F202&amp;""&lt;&gt;"",COUNTIF($F$6:$F$405,F202&amp;"")&gt;1),"موقف مكرر",""))))</f>
        <v/>
      </c>
      <c r="I202" s="6">
        <f>IF(A202&amp;""="","",A202&amp;"#"&amp;COUNTIF($A$6:A202,A202&amp;""))</f>
        <v/>
      </c>
    </row>
    <row r="203">
      <c r="A203" s="5" t="n"/>
      <c r="B203" s="5" t="n"/>
      <c r="C203" s="5" t="n"/>
      <c r="D203" s="5" t="n"/>
      <c r="E203" s="5" t="n"/>
      <c r="F203" s="5" t="n"/>
      <c r="G203" s="6">
        <f>IF(A203&amp;""="","",IFERROR(INDEX('الوحدات'!$D$6:$D$205,MATCH(A203&amp;"",'الوحدات'!$A$6:$A$205,0))&amp;"",""))</f>
        <v/>
      </c>
      <c r="H203" s="6">
        <f>IF(A203&amp;""="","",IF(COUNTIF('الوحدات'!$A$6:$A$205,A203&amp;"")=0,"وحدة غير موجودة",IF(AND(B203&amp;""&lt;&gt;"",COUNTIF($B$6:$B$405,B203&amp;"")&gt;1),"لوحة مكررة",IF(AND(F203&amp;""&lt;&gt;"",COUNTIF($F$6:$F$405,F203&amp;"")&gt;1),"موقف مكرر",""))))</f>
        <v/>
      </c>
      <c r="I203" s="6">
        <f>IF(A203&amp;""="","",A203&amp;"#"&amp;COUNTIF($A$6:A203,A203&amp;""))</f>
        <v/>
      </c>
    </row>
    <row r="204">
      <c r="A204" s="5" t="n"/>
      <c r="B204" s="5" t="n"/>
      <c r="C204" s="5" t="n"/>
      <c r="D204" s="5" t="n"/>
      <c r="E204" s="5" t="n"/>
      <c r="F204" s="5" t="n"/>
      <c r="G204" s="6">
        <f>IF(A204&amp;""="","",IFERROR(INDEX('الوحدات'!$D$6:$D$205,MATCH(A204&amp;"",'الوحدات'!$A$6:$A$205,0))&amp;"",""))</f>
        <v/>
      </c>
      <c r="H204" s="6">
        <f>IF(A204&amp;""="","",IF(COUNTIF('الوحدات'!$A$6:$A$205,A204&amp;"")=0,"وحدة غير موجودة",IF(AND(B204&amp;""&lt;&gt;"",COUNTIF($B$6:$B$405,B204&amp;"")&gt;1),"لوحة مكررة",IF(AND(F204&amp;""&lt;&gt;"",COUNTIF($F$6:$F$405,F204&amp;"")&gt;1),"موقف مكرر",""))))</f>
        <v/>
      </c>
      <c r="I204" s="6">
        <f>IF(A204&amp;""="","",A204&amp;"#"&amp;COUNTIF($A$6:A204,A204&amp;""))</f>
        <v/>
      </c>
    </row>
    <row r="205">
      <c r="A205" s="5" t="n"/>
      <c r="B205" s="5" t="n"/>
      <c r="C205" s="5" t="n"/>
      <c r="D205" s="5" t="n"/>
      <c r="E205" s="5" t="n"/>
      <c r="F205" s="5" t="n"/>
      <c r="G205" s="6">
        <f>IF(A205&amp;""="","",IFERROR(INDEX('الوحدات'!$D$6:$D$205,MATCH(A205&amp;"",'الوحدات'!$A$6:$A$205,0))&amp;"",""))</f>
        <v/>
      </c>
      <c r="H205" s="6">
        <f>IF(A205&amp;""="","",IF(COUNTIF('الوحدات'!$A$6:$A$205,A205&amp;"")=0,"وحدة غير موجودة",IF(AND(B205&amp;""&lt;&gt;"",COUNTIF($B$6:$B$405,B205&amp;"")&gt;1),"لوحة مكررة",IF(AND(F205&amp;""&lt;&gt;"",COUNTIF($F$6:$F$405,F205&amp;"")&gt;1),"موقف مكرر",""))))</f>
        <v/>
      </c>
      <c r="I205" s="6">
        <f>IF(A205&amp;""="","",A205&amp;"#"&amp;COUNTIF($A$6:A205,A205&amp;""))</f>
        <v/>
      </c>
    </row>
    <row r="206">
      <c r="A206" s="5" t="n"/>
      <c r="B206" s="5" t="n"/>
      <c r="C206" s="5" t="n"/>
      <c r="D206" s="5" t="n"/>
      <c r="E206" s="5" t="n"/>
      <c r="F206" s="5" t="n"/>
      <c r="G206" s="6">
        <f>IF(A206&amp;""="","",IFERROR(INDEX('الوحدات'!$D$6:$D$205,MATCH(A206&amp;"",'الوحدات'!$A$6:$A$205,0))&amp;"",""))</f>
        <v/>
      </c>
      <c r="H206" s="6">
        <f>IF(A206&amp;""="","",IF(COUNTIF('الوحدات'!$A$6:$A$205,A206&amp;"")=0,"وحدة غير موجودة",IF(AND(B206&amp;""&lt;&gt;"",COUNTIF($B$6:$B$405,B206&amp;"")&gt;1),"لوحة مكررة",IF(AND(F206&amp;""&lt;&gt;"",COUNTIF($F$6:$F$405,F206&amp;"")&gt;1),"موقف مكرر",""))))</f>
        <v/>
      </c>
      <c r="I206" s="6">
        <f>IF(A206&amp;""="","",A206&amp;"#"&amp;COUNTIF($A$6:A206,A206&amp;""))</f>
        <v/>
      </c>
    </row>
    <row r="207">
      <c r="A207" s="5" t="n"/>
      <c r="B207" s="5" t="n"/>
      <c r="C207" s="5" t="n"/>
      <c r="D207" s="5" t="n"/>
      <c r="E207" s="5" t="n"/>
      <c r="F207" s="5" t="n"/>
      <c r="G207" s="6">
        <f>IF(A207&amp;""="","",IFERROR(INDEX('الوحدات'!$D$6:$D$205,MATCH(A207&amp;"",'الوحدات'!$A$6:$A$205,0))&amp;"",""))</f>
        <v/>
      </c>
      <c r="H207" s="6">
        <f>IF(A207&amp;""="","",IF(COUNTIF('الوحدات'!$A$6:$A$205,A207&amp;"")=0,"وحدة غير موجودة",IF(AND(B207&amp;""&lt;&gt;"",COUNTIF($B$6:$B$405,B207&amp;"")&gt;1),"لوحة مكررة",IF(AND(F207&amp;""&lt;&gt;"",COUNTIF($F$6:$F$405,F207&amp;"")&gt;1),"موقف مكرر",""))))</f>
        <v/>
      </c>
      <c r="I207" s="6">
        <f>IF(A207&amp;""="","",A207&amp;"#"&amp;COUNTIF($A$6:A207,A207&amp;""))</f>
        <v/>
      </c>
    </row>
    <row r="208">
      <c r="A208" s="5" t="n"/>
      <c r="B208" s="5" t="n"/>
      <c r="C208" s="5" t="n"/>
      <c r="D208" s="5" t="n"/>
      <c r="E208" s="5" t="n"/>
      <c r="F208" s="5" t="n"/>
      <c r="G208" s="6">
        <f>IF(A208&amp;""="","",IFERROR(INDEX('الوحدات'!$D$6:$D$205,MATCH(A208&amp;"",'الوحدات'!$A$6:$A$205,0))&amp;"",""))</f>
        <v/>
      </c>
      <c r="H208" s="6">
        <f>IF(A208&amp;""="","",IF(COUNTIF('الوحدات'!$A$6:$A$205,A208&amp;"")=0,"وحدة غير موجودة",IF(AND(B208&amp;""&lt;&gt;"",COUNTIF($B$6:$B$405,B208&amp;"")&gt;1),"لوحة مكررة",IF(AND(F208&amp;""&lt;&gt;"",COUNTIF($F$6:$F$405,F208&amp;"")&gt;1),"موقف مكرر",""))))</f>
        <v/>
      </c>
      <c r="I208" s="6">
        <f>IF(A208&amp;""="","",A208&amp;"#"&amp;COUNTIF($A$6:A208,A208&amp;""))</f>
        <v/>
      </c>
    </row>
    <row r="209">
      <c r="A209" s="5" t="n"/>
      <c r="B209" s="5" t="n"/>
      <c r="C209" s="5" t="n"/>
      <c r="D209" s="5" t="n"/>
      <c r="E209" s="5" t="n"/>
      <c r="F209" s="5" t="n"/>
      <c r="G209" s="6">
        <f>IF(A209&amp;""="","",IFERROR(INDEX('الوحدات'!$D$6:$D$205,MATCH(A209&amp;"",'الوحدات'!$A$6:$A$205,0))&amp;"",""))</f>
        <v/>
      </c>
      <c r="H209" s="6">
        <f>IF(A209&amp;""="","",IF(COUNTIF('الوحدات'!$A$6:$A$205,A209&amp;"")=0,"وحدة غير موجودة",IF(AND(B209&amp;""&lt;&gt;"",COUNTIF($B$6:$B$405,B209&amp;"")&gt;1),"لوحة مكررة",IF(AND(F209&amp;""&lt;&gt;"",COUNTIF($F$6:$F$405,F209&amp;"")&gt;1),"موقف مكرر",""))))</f>
        <v/>
      </c>
      <c r="I209" s="6">
        <f>IF(A209&amp;""="","",A209&amp;"#"&amp;COUNTIF($A$6:A209,A209&amp;""))</f>
        <v/>
      </c>
    </row>
    <row r="210">
      <c r="A210" s="5" t="n"/>
      <c r="B210" s="5" t="n"/>
      <c r="C210" s="5" t="n"/>
      <c r="D210" s="5" t="n"/>
      <c r="E210" s="5" t="n"/>
      <c r="F210" s="5" t="n"/>
      <c r="G210" s="6">
        <f>IF(A210&amp;""="","",IFERROR(INDEX('الوحدات'!$D$6:$D$205,MATCH(A210&amp;"",'الوحدات'!$A$6:$A$205,0))&amp;"",""))</f>
        <v/>
      </c>
      <c r="H210" s="6">
        <f>IF(A210&amp;""="","",IF(COUNTIF('الوحدات'!$A$6:$A$205,A210&amp;"")=0,"وحدة غير موجودة",IF(AND(B210&amp;""&lt;&gt;"",COUNTIF($B$6:$B$405,B210&amp;"")&gt;1),"لوحة مكررة",IF(AND(F210&amp;""&lt;&gt;"",COUNTIF($F$6:$F$405,F210&amp;"")&gt;1),"موقف مكرر",""))))</f>
        <v/>
      </c>
      <c r="I210" s="6">
        <f>IF(A210&amp;""="","",A210&amp;"#"&amp;COUNTIF($A$6:A210,A210&amp;""))</f>
        <v/>
      </c>
    </row>
    <row r="211">
      <c r="A211" s="5" t="n"/>
      <c r="B211" s="5" t="n"/>
      <c r="C211" s="5" t="n"/>
      <c r="D211" s="5" t="n"/>
      <c r="E211" s="5" t="n"/>
      <c r="F211" s="5" t="n"/>
      <c r="G211" s="6">
        <f>IF(A211&amp;""="","",IFERROR(INDEX('الوحدات'!$D$6:$D$205,MATCH(A211&amp;"",'الوحدات'!$A$6:$A$205,0))&amp;"",""))</f>
        <v/>
      </c>
      <c r="H211" s="6">
        <f>IF(A211&amp;""="","",IF(COUNTIF('الوحدات'!$A$6:$A$205,A211&amp;"")=0,"وحدة غير موجودة",IF(AND(B211&amp;""&lt;&gt;"",COUNTIF($B$6:$B$405,B211&amp;"")&gt;1),"لوحة مكررة",IF(AND(F211&amp;""&lt;&gt;"",COUNTIF($F$6:$F$405,F211&amp;"")&gt;1),"موقف مكرر",""))))</f>
        <v/>
      </c>
      <c r="I211" s="6">
        <f>IF(A211&amp;""="","",A211&amp;"#"&amp;COUNTIF($A$6:A211,A211&amp;""))</f>
        <v/>
      </c>
    </row>
    <row r="212">
      <c r="A212" s="5" t="n"/>
      <c r="B212" s="5" t="n"/>
      <c r="C212" s="5" t="n"/>
      <c r="D212" s="5" t="n"/>
      <c r="E212" s="5" t="n"/>
      <c r="F212" s="5" t="n"/>
      <c r="G212" s="6">
        <f>IF(A212&amp;""="","",IFERROR(INDEX('الوحدات'!$D$6:$D$205,MATCH(A212&amp;"",'الوحدات'!$A$6:$A$205,0))&amp;"",""))</f>
        <v/>
      </c>
      <c r="H212" s="6">
        <f>IF(A212&amp;""="","",IF(COUNTIF('الوحدات'!$A$6:$A$205,A212&amp;"")=0,"وحدة غير موجودة",IF(AND(B212&amp;""&lt;&gt;"",COUNTIF($B$6:$B$405,B212&amp;"")&gt;1),"لوحة مكررة",IF(AND(F212&amp;""&lt;&gt;"",COUNTIF($F$6:$F$405,F212&amp;"")&gt;1),"موقف مكرر",""))))</f>
        <v/>
      </c>
      <c r="I212" s="6">
        <f>IF(A212&amp;""="","",A212&amp;"#"&amp;COUNTIF($A$6:A212,A212&amp;""))</f>
        <v/>
      </c>
    </row>
    <row r="213">
      <c r="A213" s="5" t="n"/>
      <c r="B213" s="5" t="n"/>
      <c r="C213" s="5" t="n"/>
      <c r="D213" s="5" t="n"/>
      <c r="E213" s="5" t="n"/>
      <c r="F213" s="5" t="n"/>
      <c r="G213" s="6">
        <f>IF(A213&amp;""="","",IFERROR(INDEX('الوحدات'!$D$6:$D$205,MATCH(A213&amp;"",'الوحدات'!$A$6:$A$205,0))&amp;"",""))</f>
        <v/>
      </c>
      <c r="H213" s="6">
        <f>IF(A213&amp;""="","",IF(COUNTIF('الوحدات'!$A$6:$A$205,A213&amp;"")=0,"وحدة غير موجودة",IF(AND(B213&amp;""&lt;&gt;"",COUNTIF($B$6:$B$405,B213&amp;"")&gt;1),"لوحة مكررة",IF(AND(F213&amp;""&lt;&gt;"",COUNTIF($F$6:$F$405,F213&amp;"")&gt;1),"موقف مكرر",""))))</f>
        <v/>
      </c>
      <c r="I213" s="6">
        <f>IF(A213&amp;""="","",A213&amp;"#"&amp;COUNTIF($A$6:A213,A213&amp;""))</f>
        <v/>
      </c>
    </row>
    <row r="214">
      <c r="A214" s="5" t="n"/>
      <c r="B214" s="5" t="n"/>
      <c r="C214" s="5" t="n"/>
      <c r="D214" s="5" t="n"/>
      <c r="E214" s="5" t="n"/>
      <c r="F214" s="5" t="n"/>
      <c r="G214" s="6">
        <f>IF(A214&amp;""="","",IFERROR(INDEX('الوحدات'!$D$6:$D$205,MATCH(A214&amp;"",'الوحدات'!$A$6:$A$205,0))&amp;"",""))</f>
        <v/>
      </c>
      <c r="H214" s="6">
        <f>IF(A214&amp;""="","",IF(COUNTIF('الوحدات'!$A$6:$A$205,A214&amp;"")=0,"وحدة غير موجودة",IF(AND(B214&amp;""&lt;&gt;"",COUNTIF($B$6:$B$405,B214&amp;"")&gt;1),"لوحة مكررة",IF(AND(F214&amp;""&lt;&gt;"",COUNTIF($F$6:$F$405,F214&amp;"")&gt;1),"موقف مكرر",""))))</f>
        <v/>
      </c>
      <c r="I214" s="6">
        <f>IF(A214&amp;""="","",A214&amp;"#"&amp;COUNTIF($A$6:A214,A214&amp;""))</f>
        <v/>
      </c>
    </row>
    <row r="215">
      <c r="A215" s="5" t="n"/>
      <c r="B215" s="5" t="n"/>
      <c r="C215" s="5" t="n"/>
      <c r="D215" s="5" t="n"/>
      <c r="E215" s="5" t="n"/>
      <c r="F215" s="5" t="n"/>
      <c r="G215" s="6">
        <f>IF(A215&amp;""="","",IFERROR(INDEX('الوحدات'!$D$6:$D$205,MATCH(A215&amp;"",'الوحدات'!$A$6:$A$205,0))&amp;"",""))</f>
        <v/>
      </c>
      <c r="H215" s="6">
        <f>IF(A215&amp;""="","",IF(COUNTIF('الوحدات'!$A$6:$A$205,A215&amp;"")=0,"وحدة غير موجودة",IF(AND(B215&amp;""&lt;&gt;"",COUNTIF($B$6:$B$405,B215&amp;"")&gt;1),"لوحة مكررة",IF(AND(F215&amp;""&lt;&gt;"",COUNTIF($F$6:$F$405,F215&amp;"")&gt;1),"موقف مكرر",""))))</f>
        <v/>
      </c>
      <c r="I215" s="6">
        <f>IF(A215&amp;""="","",A215&amp;"#"&amp;COUNTIF($A$6:A215,A215&amp;""))</f>
        <v/>
      </c>
    </row>
    <row r="216">
      <c r="A216" s="5" t="n"/>
      <c r="B216" s="5" t="n"/>
      <c r="C216" s="5" t="n"/>
      <c r="D216" s="5" t="n"/>
      <c r="E216" s="5" t="n"/>
      <c r="F216" s="5" t="n"/>
      <c r="G216" s="6">
        <f>IF(A216&amp;""="","",IFERROR(INDEX('الوحدات'!$D$6:$D$205,MATCH(A216&amp;"",'الوحدات'!$A$6:$A$205,0))&amp;"",""))</f>
        <v/>
      </c>
      <c r="H216" s="6">
        <f>IF(A216&amp;""="","",IF(COUNTIF('الوحدات'!$A$6:$A$205,A216&amp;"")=0,"وحدة غير موجودة",IF(AND(B216&amp;""&lt;&gt;"",COUNTIF($B$6:$B$405,B216&amp;"")&gt;1),"لوحة مكررة",IF(AND(F216&amp;""&lt;&gt;"",COUNTIF($F$6:$F$405,F216&amp;"")&gt;1),"موقف مكرر",""))))</f>
        <v/>
      </c>
      <c r="I216" s="6">
        <f>IF(A216&amp;""="","",A216&amp;"#"&amp;COUNTIF($A$6:A216,A216&amp;""))</f>
        <v/>
      </c>
    </row>
    <row r="217">
      <c r="A217" s="5" t="n"/>
      <c r="B217" s="5" t="n"/>
      <c r="C217" s="5" t="n"/>
      <c r="D217" s="5" t="n"/>
      <c r="E217" s="5" t="n"/>
      <c r="F217" s="5" t="n"/>
      <c r="G217" s="6">
        <f>IF(A217&amp;""="","",IFERROR(INDEX('الوحدات'!$D$6:$D$205,MATCH(A217&amp;"",'الوحدات'!$A$6:$A$205,0))&amp;"",""))</f>
        <v/>
      </c>
      <c r="H217" s="6">
        <f>IF(A217&amp;""="","",IF(COUNTIF('الوحدات'!$A$6:$A$205,A217&amp;"")=0,"وحدة غير موجودة",IF(AND(B217&amp;""&lt;&gt;"",COUNTIF($B$6:$B$405,B217&amp;"")&gt;1),"لوحة مكررة",IF(AND(F217&amp;""&lt;&gt;"",COUNTIF($F$6:$F$405,F217&amp;"")&gt;1),"موقف مكرر",""))))</f>
        <v/>
      </c>
      <c r="I217" s="6">
        <f>IF(A217&amp;""="","",A217&amp;"#"&amp;COUNTIF($A$6:A217,A217&amp;""))</f>
        <v/>
      </c>
    </row>
    <row r="218">
      <c r="A218" s="5" t="n"/>
      <c r="B218" s="5" t="n"/>
      <c r="C218" s="5" t="n"/>
      <c r="D218" s="5" t="n"/>
      <c r="E218" s="5" t="n"/>
      <c r="F218" s="5" t="n"/>
      <c r="G218" s="6">
        <f>IF(A218&amp;""="","",IFERROR(INDEX('الوحدات'!$D$6:$D$205,MATCH(A218&amp;"",'الوحدات'!$A$6:$A$205,0))&amp;"",""))</f>
        <v/>
      </c>
      <c r="H218" s="6">
        <f>IF(A218&amp;""="","",IF(COUNTIF('الوحدات'!$A$6:$A$205,A218&amp;"")=0,"وحدة غير موجودة",IF(AND(B218&amp;""&lt;&gt;"",COUNTIF($B$6:$B$405,B218&amp;"")&gt;1),"لوحة مكررة",IF(AND(F218&amp;""&lt;&gt;"",COUNTIF($F$6:$F$405,F218&amp;"")&gt;1),"موقف مكرر",""))))</f>
        <v/>
      </c>
      <c r="I218" s="6">
        <f>IF(A218&amp;""="","",A218&amp;"#"&amp;COUNTIF($A$6:A218,A218&amp;""))</f>
        <v/>
      </c>
    </row>
    <row r="219">
      <c r="A219" s="5" t="n"/>
      <c r="B219" s="5" t="n"/>
      <c r="C219" s="5" t="n"/>
      <c r="D219" s="5" t="n"/>
      <c r="E219" s="5" t="n"/>
      <c r="F219" s="5" t="n"/>
      <c r="G219" s="6">
        <f>IF(A219&amp;""="","",IFERROR(INDEX('الوحدات'!$D$6:$D$205,MATCH(A219&amp;"",'الوحدات'!$A$6:$A$205,0))&amp;"",""))</f>
        <v/>
      </c>
      <c r="H219" s="6">
        <f>IF(A219&amp;""="","",IF(COUNTIF('الوحدات'!$A$6:$A$205,A219&amp;"")=0,"وحدة غير موجودة",IF(AND(B219&amp;""&lt;&gt;"",COUNTIF($B$6:$B$405,B219&amp;"")&gt;1),"لوحة مكررة",IF(AND(F219&amp;""&lt;&gt;"",COUNTIF($F$6:$F$405,F219&amp;"")&gt;1),"موقف مكرر",""))))</f>
        <v/>
      </c>
      <c r="I219" s="6">
        <f>IF(A219&amp;""="","",A219&amp;"#"&amp;COUNTIF($A$6:A219,A219&amp;""))</f>
        <v/>
      </c>
    </row>
    <row r="220">
      <c r="A220" s="5" t="n"/>
      <c r="B220" s="5" t="n"/>
      <c r="C220" s="5" t="n"/>
      <c r="D220" s="5" t="n"/>
      <c r="E220" s="5" t="n"/>
      <c r="F220" s="5" t="n"/>
      <c r="G220" s="6">
        <f>IF(A220&amp;""="","",IFERROR(INDEX('الوحدات'!$D$6:$D$205,MATCH(A220&amp;"",'الوحدات'!$A$6:$A$205,0))&amp;"",""))</f>
        <v/>
      </c>
      <c r="H220" s="6">
        <f>IF(A220&amp;""="","",IF(COUNTIF('الوحدات'!$A$6:$A$205,A220&amp;"")=0,"وحدة غير موجودة",IF(AND(B220&amp;""&lt;&gt;"",COUNTIF($B$6:$B$405,B220&amp;"")&gt;1),"لوحة مكررة",IF(AND(F220&amp;""&lt;&gt;"",COUNTIF($F$6:$F$405,F220&amp;"")&gt;1),"موقف مكرر",""))))</f>
        <v/>
      </c>
      <c r="I220" s="6">
        <f>IF(A220&amp;""="","",A220&amp;"#"&amp;COUNTIF($A$6:A220,A220&amp;""))</f>
        <v/>
      </c>
    </row>
    <row r="221">
      <c r="A221" s="5" t="n"/>
      <c r="B221" s="5" t="n"/>
      <c r="C221" s="5" t="n"/>
      <c r="D221" s="5" t="n"/>
      <c r="E221" s="5" t="n"/>
      <c r="F221" s="5" t="n"/>
      <c r="G221" s="6">
        <f>IF(A221&amp;""="","",IFERROR(INDEX('الوحدات'!$D$6:$D$205,MATCH(A221&amp;"",'الوحدات'!$A$6:$A$205,0))&amp;"",""))</f>
        <v/>
      </c>
      <c r="H221" s="6">
        <f>IF(A221&amp;""="","",IF(COUNTIF('الوحدات'!$A$6:$A$205,A221&amp;"")=0,"وحدة غير موجودة",IF(AND(B221&amp;""&lt;&gt;"",COUNTIF($B$6:$B$405,B221&amp;"")&gt;1),"لوحة مكررة",IF(AND(F221&amp;""&lt;&gt;"",COUNTIF($F$6:$F$405,F221&amp;"")&gt;1),"موقف مكرر",""))))</f>
        <v/>
      </c>
      <c r="I221" s="6">
        <f>IF(A221&amp;""="","",A221&amp;"#"&amp;COUNTIF($A$6:A221,A221&amp;""))</f>
        <v/>
      </c>
    </row>
    <row r="222">
      <c r="A222" s="5" t="n"/>
      <c r="B222" s="5" t="n"/>
      <c r="C222" s="5" t="n"/>
      <c r="D222" s="5" t="n"/>
      <c r="E222" s="5" t="n"/>
      <c r="F222" s="5" t="n"/>
      <c r="G222" s="6">
        <f>IF(A222&amp;""="","",IFERROR(INDEX('الوحدات'!$D$6:$D$205,MATCH(A222&amp;"",'الوحدات'!$A$6:$A$205,0))&amp;"",""))</f>
        <v/>
      </c>
      <c r="H222" s="6">
        <f>IF(A222&amp;""="","",IF(COUNTIF('الوحدات'!$A$6:$A$205,A222&amp;"")=0,"وحدة غير موجودة",IF(AND(B222&amp;""&lt;&gt;"",COUNTIF($B$6:$B$405,B222&amp;"")&gt;1),"لوحة مكررة",IF(AND(F222&amp;""&lt;&gt;"",COUNTIF($F$6:$F$405,F222&amp;"")&gt;1),"موقف مكرر",""))))</f>
        <v/>
      </c>
      <c r="I222" s="6">
        <f>IF(A222&amp;""="","",A222&amp;"#"&amp;COUNTIF($A$6:A222,A222&amp;""))</f>
        <v/>
      </c>
    </row>
    <row r="223">
      <c r="A223" s="5" t="n"/>
      <c r="B223" s="5" t="n"/>
      <c r="C223" s="5" t="n"/>
      <c r="D223" s="5" t="n"/>
      <c r="E223" s="5" t="n"/>
      <c r="F223" s="5" t="n"/>
      <c r="G223" s="6">
        <f>IF(A223&amp;""="","",IFERROR(INDEX('الوحدات'!$D$6:$D$205,MATCH(A223&amp;"",'الوحدات'!$A$6:$A$205,0))&amp;"",""))</f>
        <v/>
      </c>
      <c r="H223" s="6">
        <f>IF(A223&amp;""="","",IF(COUNTIF('الوحدات'!$A$6:$A$205,A223&amp;"")=0,"وحدة غير موجودة",IF(AND(B223&amp;""&lt;&gt;"",COUNTIF($B$6:$B$405,B223&amp;"")&gt;1),"لوحة مكررة",IF(AND(F223&amp;""&lt;&gt;"",COUNTIF($F$6:$F$405,F223&amp;"")&gt;1),"موقف مكرر",""))))</f>
        <v/>
      </c>
      <c r="I223" s="6">
        <f>IF(A223&amp;""="","",A223&amp;"#"&amp;COUNTIF($A$6:A223,A223&amp;""))</f>
        <v/>
      </c>
    </row>
    <row r="224">
      <c r="A224" s="5" t="n"/>
      <c r="B224" s="5" t="n"/>
      <c r="C224" s="5" t="n"/>
      <c r="D224" s="5" t="n"/>
      <c r="E224" s="5" t="n"/>
      <c r="F224" s="5" t="n"/>
      <c r="G224" s="6">
        <f>IF(A224&amp;""="","",IFERROR(INDEX('الوحدات'!$D$6:$D$205,MATCH(A224&amp;"",'الوحدات'!$A$6:$A$205,0))&amp;"",""))</f>
        <v/>
      </c>
      <c r="H224" s="6">
        <f>IF(A224&amp;""="","",IF(COUNTIF('الوحدات'!$A$6:$A$205,A224&amp;"")=0,"وحدة غير موجودة",IF(AND(B224&amp;""&lt;&gt;"",COUNTIF($B$6:$B$405,B224&amp;"")&gt;1),"لوحة مكررة",IF(AND(F224&amp;""&lt;&gt;"",COUNTIF($F$6:$F$405,F224&amp;"")&gt;1),"موقف مكرر",""))))</f>
        <v/>
      </c>
      <c r="I224" s="6">
        <f>IF(A224&amp;""="","",A224&amp;"#"&amp;COUNTIF($A$6:A224,A224&amp;""))</f>
        <v/>
      </c>
    </row>
    <row r="225">
      <c r="A225" s="5" t="n"/>
      <c r="B225" s="5" t="n"/>
      <c r="C225" s="5" t="n"/>
      <c r="D225" s="5" t="n"/>
      <c r="E225" s="5" t="n"/>
      <c r="F225" s="5" t="n"/>
      <c r="G225" s="6">
        <f>IF(A225&amp;""="","",IFERROR(INDEX('الوحدات'!$D$6:$D$205,MATCH(A225&amp;"",'الوحدات'!$A$6:$A$205,0))&amp;"",""))</f>
        <v/>
      </c>
      <c r="H225" s="6">
        <f>IF(A225&amp;""="","",IF(COUNTIF('الوحدات'!$A$6:$A$205,A225&amp;"")=0,"وحدة غير موجودة",IF(AND(B225&amp;""&lt;&gt;"",COUNTIF($B$6:$B$405,B225&amp;"")&gt;1),"لوحة مكررة",IF(AND(F225&amp;""&lt;&gt;"",COUNTIF($F$6:$F$405,F225&amp;"")&gt;1),"موقف مكرر",""))))</f>
        <v/>
      </c>
      <c r="I225" s="6">
        <f>IF(A225&amp;""="","",A225&amp;"#"&amp;COUNTIF($A$6:A225,A225&amp;""))</f>
        <v/>
      </c>
    </row>
    <row r="226">
      <c r="A226" s="5" t="n"/>
      <c r="B226" s="5" t="n"/>
      <c r="C226" s="5" t="n"/>
      <c r="D226" s="5" t="n"/>
      <c r="E226" s="5" t="n"/>
      <c r="F226" s="5" t="n"/>
      <c r="G226" s="6">
        <f>IF(A226&amp;""="","",IFERROR(INDEX('الوحدات'!$D$6:$D$205,MATCH(A226&amp;"",'الوحدات'!$A$6:$A$205,0))&amp;"",""))</f>
        <v/>
      </c>
      <c r="H226" s="6">
        <f>IF(A226&amp;""="","",IF(COUNTIF('الوحدات'!$A$6:$A$205,A226&amp;"")=0,"وحدة غير موجودة",IF(AND(B226&amp;""&lt;&gt;"",COUNTIF($B$6:$B$405,B226&amp;"")&gt;1),"لوحة مكررة",IF(AND(F226&amp;""&lt;&gt;"",COUNTIF($F$6:$F$405,F226&amp;"")&gt;1),"موقف مكرر",""))))</f>
        <v/>
      </c>
      <c r="I226" s="6">
        <f>IF(A226&amp;""="","",A226&amp;"#"&amp;COUNTIF($A$6:A226,A226&amp;""))</f>
        <v/>
      </c>
    </row>
    <row r="227">
      <c r="A227" s="5" t="n"/>
      <c r="B227" s="5" t="n"/>
      <c r="C227" s="5" t="n"/>
      <c r="D227" s="5" t="n"/>
      <c r="E227" s="5" t="n"/>
      <c r="F227" s="5" t="n"/>
      <c r="G227" s="6">
        <f>IF(A227&amp;""="","",IFERROR(INDEX('الوحدات'!$D$6:$D$205,MATCH(A227&amp;"",'الوحدات'!$A$6:$A$205,0))&amp;"",""))</f>
        <v/>
      </c>
      <c r="H227" s="6">
        <f>IF(A227&amp;""="","",IF(COUNTIF('الوحدات'!$A$6:$A$205,A227&amp;"")=0,"وحدة غير موجودة",IF(AND(B227&amp;""&lt;&gt;"",COUNTIF($B$6:$B$405,B227&amp;"")&gt;1),"لوحة مكررة",IF(AND(F227&amp;""&lt;&gt;"",COUNTIF($F$6:$F$405,F227&amp;"")&gt;1),"موقف مكرر",""))))</f>
        <v/>
      </c>
      <c r="I227" s="6">
        <f>IF(A227&amp;""="","",A227&amp;"#"&amp;COUNTIF($A$6:A227,A227&amp;""))</f>
        <v/>
      </c>
    </row>
    <row r="228">
      <c r="A228" s="5" t="n"/>
      <c r="B228" s="5" t="n"/>
      <c r="C228" s="5" t="n"/>
      <c r="D228" s="5" t="n"/>
      <c r="E228" s="5" t="n"/>
      <c r="F228" s="5" t="n"/>
      <c r="G228" s="6">
        <f>IF(A228&amp;""="","",IFERROR(INDEX('الوحدات'!$D$6:$D$205,MATCH(A228&amp;"",'الوحدات'!$A$6:$A$205,0))&amp;"",""))</f>
        <v/>
      </c>
      <c r="H228" s="6">
        <f>IF(A228&amp;""="","",IF(COUNTIF('الوحدات'!$A$6:$A$205,A228&amp;"")=0,"وحدة غير موجودة",IF(AND(B228&amp;""&lt;&gt;"",COUNTIF($B$6:$B$405,B228&amp;"")&gt;1),"لوحة مكررة",IF(AND(F228&amp;""&lt;&gt;"",COUNTIF($F$6:$F$405,F228&amp;"")&gt;1),"موقف مكرر",""))))</f>
        <v/>
      </c>
      <c r="I228" s="6">
        <f>IF(A228&amp;""="","",A228&amp;"#"&amp;COUNTIF($A$6:A228,A228&amp;""))</f>
        <v/>
      </c>
    </row>
    <row r="229">
      <c r="A229" s="5" t="n"/>
      <c r="B229" s="5" t="n"/>
      <c r="C229" s="5" t="n"/>
      <c r="D229" s="5" t="n"/>
      <c r="E229" s="5" t="n"/>
      <c r="F229" s="5" t="n"/>
      <c r="G229" s="6">
        <f>IF(A229&amp;""="","",IFERROR(INDEX('الوحدات'!$D$6:$D$205,MATCH(A229&amp;"",'الوحدات'!$A$6:$A$205,0))&amp;"",""))</f>
        <v/>
      </c>
      <c r="H229" s="6">
        <f>IF(A229&amp;""="","",IF(COUNTIF('الوحدات'!$A$6:$A$205,A229&amp;"")=0,"وحدة غير موجودة",IF(AND(B229&amp;""&lt;&gt;"",COUNTIF($B$6:$B$405,B229&amp;"")&gt;1),"لوحة مكررة",IF(AND(F229&amp;""&lt;&gt;"",COUNTIF($F$6:$F$405,F229&amp;"")&gt;1),"موقف مكرر",""))))</f>
        <v/>
      </c>
      <c r="I229" s="6">
        <f>IF(A229&amp;""="","",A229&amp;"#"&amp;COUNTIF($A$6:A229,A229&amp;""))</f>
        <v/>
      </c>
    </row>
    <row r="230">
      <c r="A230" s="5" t="n"/>
      <c r="B230" s="5" t="n"/>
      <c r="C230" s="5" t="n"/>
      <c r="D230" s="5" t="n"/>
      <c r="E230" s="5" t="n"/>
      <c r="F230" s="5" t="n"/>
      <c r="G230" s="6">
        <f>IF(A230&amp;""="","",IFERROR(INDEX('الوحدات'!$D$6:$D$205,MATCH(A230&amp;"",'الوحدات'!$A$6:$A$205,0))&amp;"",""))</f>
        <v/>
      </c>
      <c r="H230" s="6">
        <f>IF(A230&amp;""="","",IF(COUNTIF('الوحدات'!$A$6:$A$205,A230&amp;"")=0,"وحدة غير موجودة",IF(AND(B230&amp;""&lt;&gt;"",COUNTIF($B$6:$B$405,B230&amp;"")&gt;1),"لوحة مكررة",IF(AND(F230&amp;""&lt;&gt;"",COUNTIF($F$6:$F$405,F230&amp;"")&gt;1),"موقف مكرر",""))))</f>
        <v/>
      </c>
      <c r="I230" s="6">
        <f>IF(A230&amp;""="","",A230&amp;"#"&amp;COUNTIF($A$6:A230,A230&amp;""))</f>
        <v/>
      </c>
    </row>
    <row r="231">
      <c r="A231" s="5" t="n"/>
      <c r="B231" s="5" t="n"/>
      <c r="C231" s="5" t="n"/>
      <c r="D231" s="5" t="n"/>
      <c r="E231" s="5" t="n"/>
      <c r="F231" s="5" t="n"/>
      <c r="G231" s="6">
        <f>IF(A231&amp;""="","",IFERROR(INDEX('الوحدات'!$D$6:$D$205,MATCH(A231&amp;"",'الوحدات'!$A$6:$A$205,0))&amp;"",""))</f>
        <v/>
      </c>
      <c r="H231" s="6">
        <f>IF(A231&amp;""="","",IF(COUNTIF('الوحدات'!$A$6:$A$205,A231&amp;"")=0,"وحدة غير موجودة",IF(AND(B231&amp;""&lt;&gt;"",COUNTIF($B$6:$B$405,B231&amp;"")&gt;1),"لوحة مكررة",IF(AND(F231&amp;""&lt;&gt;"",COUNTIF($F$6:$F$405,F231&amp;"")&gt;1),"موقف مكرر",""))))</f>
        <v/>
      </c>
      <c r="I231" s="6">
        <f>IF(A231&amp;""="","",A231&amp;"#"&amp;COUNTIF($A$6:A231,A231&amp;""))</f>
        <v/>
      </c>
    </row>
    <row r="232">
      <c r="A232" s="5" t="n"/>
      <c r="B232" s="5" t="n"/>
      <c r="C232" s="5" t="n"/>
      <c r="D232" s="5" t="n"/>
      <c r="E232" s="5" t="n"/>
      <c r="F232" s="5" t="n"/>
      <c r="G232" s="6">
        <f>IF(A232&amp;""="","",IFERROR(INDEX('الوحدات'!$D$6:$D$205,MATCH(A232&amp;"",'الوحدات'!$A$6:$A$205,0))&amp;"",""))</f>
        <v/>
      </c>
      <c r="H232" s="6">
        <f>IF(A232&amp;""="","",IF(COUNTIF('الوحدات'!$A$6:$A$205,A232&amp;"")=0,"وحدة غير موجودة",IF(AND(B232&amp;""&lt;&gt;"",COUNTIF($B$6:$B$405,B232&amp;"")&gt;1),"لوحة مكررة",IF(AND(F232&amp;""&lt;&gt;"",COUNTIF($F$6:$F$405,F232&amp;"")&gt;1),"موقف مكرر",""))))</f>
        <v/>
      </c>
      <c r="I232" s="6">
        <f>IF(A232&amp;""="","",A232&amp;"#"&amp;COUNTIF($A$6:A232,A232&amp;""))</f>
        <v/>
      </c>
    </row>
    <row r="233">
      <c r="A233" s="5" t="n"/>
      <c r="B233" s="5" t="n"/>
      <c r="C233" s="5" t="n"/>
      <c r="D233" s="5" t="n"/>
      <c r="E233" s="5" t="n"/>
      <c r="F233" s="5" t="n"/>
      <c r="G233" s="6">
        <f>IF(A233&amp;""="","",IFERROR(INDEX('الوحدات'!$D$6:$D$205,MATCH(A233&amp;"",'الوحدات'!$A$6:$A$205,0))&amp;"",""))</f>
        <v/>
      </c>
      <c r="H233" s="6">
        <f>IF(A233&amp;""="","",IF(COUNTIF('الوحدات'!$A$6:$A$205,A233&amp;"")=0,"وحدة غير موجودة",IF(AND(B233&amp;""&lt;&gt;"",COUNTIF($B$6:$B$405,B233&amp;"")&gt;1),"لوحة مكررة",IF(AND(F233&amp;""&lt;&gt;"",COUNTIF($F$6:$F$405,F233&amp;"")&gt;1),"موقف مكرر",""))))</f>
        <v/>
      </c>
      <c r="I233" s="6">
        <f>IF(A233&amp;""="","",A233&amp;"#"&amp;COUNTIF($A$6:A233,A233&amp;""))</f>
        <v/>
      </c>
    </row>
    <row r="234">
      <c r="A234" s="5" t="n"/>
      <c r="B234" s="5" t="n"/>
      <c r="C234" s="5" t="n"/>
      <c r="D234" s="5" t="n"/>
      <c r="E234" s="5" t="n"/>
      <c r="F234" s="5" t="n"/>
      <c r="G234" s="6">
        <f>IF(A234&amp;""="","",IFERROR(INDEX('الوحدات'!$D$6:$D$205,MATCH(A234&amp;"",'الوحدات'!$A$6:$A$205,0))&amp;"",""))</f>
        <v/>
      </c>
      <c r="H234" s="6">
        <f>IF(A234&amp;""="","",IF(COUNTIF('الوحدات'!$A$6:$A$205,A234&amp;"")=0,"وحدة غير موجودة",IF(AND(B234&amp;""&lt;&gt;"",COUNTIF($B$6:$B$405,B234&amp;"")&gt;1),"لوحة مكررة",IF(AND(F234&amp;""&lt;&gt;"",COUNTIF($F$6:$F$405,F234&amp;"")&gt;1),"موقف مكرر",""))))</f>
        <v/>
      </c>
      <c r="I234" s="6">
        <f>IF(A234&amp;""="","",A234&amp;"#"&amp;COUNTIF($A$6:A234,A234&amp;""))</f>
        <v/>
      </c>
    </row>
    <row r="235">
      <c r="A235" s="5" t="n"/>
      <c r="B235" s="5" t="n"/>
      <c r="C235" s="5" t="n"/>
      <c r="D235" s="5" t="n"/>
      <c r="E235" s="5" t="n"/>
      <c r="F235" s="5" t="n"/>
      <c r="G235" s="6">
        <f>IF(A235&amp;""="","",IFERROR(INDEX('الوحدات'!$D$6:$D$205,MATCH(A235&amp;"",'الوحدات'!$A$6:$A$205,0))&amp;"",""))</f>
        <v/>
      </c>
      <c r="H235" s="6">
        <f>IF(A235&amp;""="","",IF(COUNTIF('الوحدات'!$A$6:$A$205,A235&amp;"")=0,"وحدة غير موجودة",IF(AND(B235&amp;""&lt;&gt;"",COUNTIF($B$6:$B$405,B235&amp;"")&gt;1),"لوحة مكررة",IF(AND(F235&amp;""&lt;&gt;"",COUNTIF($F$6:$F$405,F235&amp;"")&gt;1),"موقف مكرر",""))))</f>
        <v/>
      </c>
      <c r="I235" s="6">
        <f>IF(A235&amp;""="","",A235&amp;"#"&amp;COUNTIF($A$6:A235,A235&amp;""))</f>
        <v/>
      </c>
    </row>
    <row r="236">
      <c r="A236" s="5" t="n"/>
      <c r="B236" s="5" t="n"/>
      <c r="C236" s="5" t="n"/>
      <c r="D236" s="5" t="n"/>
      <c r="E236" s="5" t="n"/>
      <c r="F236" s="5" t="n"/>
      <c r="G236" s="6">
        <f>IF(A236&amp;""="","",IFERROR(INDEX('الوحدات'!$D$6:$D$205,MATCH(A236&amp;"",'الوحدات'!$A$6:$A$205,0))&amp;"",""))</f>
        <v/>
      </c>
      <c r="H236" s="6">
        <f>IF(A236&amp;""="","",IF(COUNTIF('الوحدات'!$A$6:$A$205,A236&amp;"")=0,"وحدة غير موجودة",IF(AND(B236&amp;""&lt;&gt;"",COUNTIF($B$6:$B$405,B236&amp;"")&gt;1),"لوحة مكررة",IF(AND(F236&amp;""&lt;&gt;"",COUNTIF($F$6:$F$405,F236&amp;"")&gt;1),"موقف مكرر",""))))</f>
        <v/>
      </c>
      <c r="I236" s="6">
        <f>IF(A236&amp;""="","",A236&amp;"#"&amp;COUNTIF($A$6:A236,A236&amp;""))</f>
        <v/>
      </c>
    </row>
    <row r="237">
      <c r="A237" s="5" t="n"/>
      <c r="B237" s="5" t="n"/>
      <c r="C237" s="5" t="n"/>
      <c r="D237" s="5" t="n"/>
      <c r="E237" s="5" t="n"/>
      <c r="F237" s="5" t="n"/>
      <c r="G237" s="6">
        <f>IF(A237&amp;""="","",IFERROR(INDEX('الوحدات'!$D$6:$D$205,MATCH(A237&amp;"",'الوحدات'!$A$6:$A$205,0))&amp;"",""))</f>
        <v/>
      </c>
      <c r="H237" s="6">
        <f>IF(A237&amp;""="","",IF(COUNTIF('الوحدات'!$A$6:$A$205,A237&amp;"")=0,"وحدة غير موجودة",IF(AND(B237&amp;""&lt;&gt;"",COUNTIF($B$6:$B$405,B237&amp;"")&gt;1),"لوحة مكررة",IF(AND(F237&amp;""&lt;&gt;"",COUNTIF($F$6:$F$405,F237&amp;"")&gt;1),"موقف مكرر",""))))</f>
        <v/>
      </c>
      <c r="I237" s="6">
        <f>IF(A237&amp;""="","",A237&amp;"#"&amp;COUNTIF($A$6:A237,A237&amp;""))</f>
        <v/>
      </c>
    </row>
    <row r="238">
      <c r="A238" s="5" t="n"/>
      <c r="B238" s="5" t="n"/>
      <c r="C238" s="5" t="n"/>
      <c r="D238" s="5" t="n"/>
      <c r="E238" s="5" t="n"/>
      <c r="F238" s="5" t="n"/>
      <c r="G238" s="6">
        <f>IF(A238&amp;""="","",IFERROR(INDEX('الوحدات'!$D$6:$D$205,MATCH(A238&amp;"",'الوحدات'!$A$6:$A$205,0))&amp;"",""))</f>
        <v/>
      </c>
      <c r="H238" s="6">
        <f>IF(A238&amp;""="","",IF(COUNTIF('الوحدات'!$A$6:$A$205,A238&amp;"")=0,"وحدة غير موجودة",IF(AND(B238&amp;""&lt;&gt;"",COUNTIF($B$6:$B$405,B238&amp;"")&gt;1),"لوحة مكررة",IF(AND(F238&amp;""&lt;&gt;"",COUNTIF($F$6:$F$405,F238&amp;"")&gt;1),"موقف مكرر",""))))</f>
        <v/>
      </c>
      <c r="I238" s="6">
        <f>IF(A238&amp;""="","",A238&amp;"#"&amp;COUNTIF($A$6:A238,A238&amp;""))</f>
        <v/>
      </c>
    </row>
    <row r="239">
      <c r="A239" s="5" t="n"/>
      <c r="B239" s="5" t="n"/>
      <c r="C239" s="5" t="n"/>
      <c r="D239" s="5" t="n"/>
      <c r="E239" s="5" t="n"/>
      <c r="F239" s="5" t="n"/>
      <c r="G239" s="6">
        <f>IF(A239&amp;""="","",IFERROR(INDEX('الوحدات'!$D$6:$D$205,MATCH(A239&amp;"",'الوحدات'!$A$6:$A$205,0))&amp;"",""))</f>
        <v/>
      </c>
      <c r="H239" s="6">
        <f>IF(A239&amp;""="","",IF(COUNTIF('الوحدات'!$A$6:$A$205,A239&amp;"")=0,"وحدة غير موجودة",IF(AND(B239&amp;""&lt;&gt;"",COUNTIF($B$6:$B$405,B239&amp;"")&gt;1),"لوحة مكررة",IF(AND(F239&amp;""&lt;&gt;"",COUNTIF($F$6:$F$405,F239&amp;"")&gt;1),"موقف مكرر",""))))</f>
        <v/>
      </c>
      <c r="I239" s="6">
        <f>IF(A239&amp;""="","",A239&amp;"#"&amp;COUNTIF($A$6:A239,A239&amp;""))</f>
        <v/>
      </c>
    </row>
    <row r="240">
      <c r="A240" s="5" t="n"/>
      <c r="B240" s="5" t="n"/>
      <c r="C240" s="5" t="n"/>
      <c r="D240" s="5" t="n"/>
      <c r="E240" s="5" t="n"/>
      <c r="F240" s="5" t="n"/>
      <c r="G240" s="6">
        <f>IF(A240&amp;""="","",IFERROR(INDEX('الوحدات'!$D$6:$D$205,MATCH(A240&amp;"",'الوحدات'!$A$6:$A$205,0))&amp;"",""))</f>
        <v/>
      </c>
      <c r="H240" s="6">
        <f>IF(A240&amp;""="","",IF(COUNTIF('الوحدات'!$A$6:$A$205,A240&amp;"")=0,"وحدة غير موجودة",IF(AND(B240&amp;""&lt;&gt;"",COUNTIF($B$6:$B$405,B240&amp;"")&gt;1),"لوحة مكررة",IF(AND(F240&amp;""&lt;&gt;"",COUNTIF($F$6:$F$405,F240&amp;"")&gt;1),"موقف مكرر",""))))</f>
        <v/>
      </c>
      <c r="I240" s="6">
        <f>IF(A240&amp;""="","",A240&amp;"#"&amp;COUNTIF($A$6:A240,A240&amp;""))</f>
        <v/>
      </c>
    </row>
    <row r="241">
      <c r="A241" s="5" t="n"/>
      <c r="B241" s="5" t="n"/>
      <c r="C241" s="5" t="n"/>
      <c r="D241" s="5" t="n"/>
      <c r="E241" s="5" t="n"/>
      <c r="F241" s="5" t="n"/>
      <c r="G241" s="6">
        <f>IF(A241&amp;""="","",IFERROR(INDEX('الوحدات'!$D$6:$D$205,MATCH(A241&amp;"",'الوحدات'!$A$6:$A$205,0))&amp;"",""))</f>
        <v/>
      </c>
      <c r="H241" s="6">
        <f>IF(A241&amp;""="","",IF(COUNTIF('الوحدات'!$A$6:$A$205,A241&amp;"")=0,"وحدة غير موجودة",IF(AND(B241&amp;""&lt;&gt;"",COUNTIF($B$6:$B$405,B241&amp;"")&gt;1),"لوحة مكررة",IF(AND(F241&amp;""&lt;&gt;"",COUNTIF($F$6:$F$405,F241&amp;"")&gt;1),"موقف مكرر",""))))</f>
        <v/>
      </c>
      <c r="I241" s="6">
        <f>IF(A241&amp;""="","",A241&amp;"#"&amp;COUNTIF($A$6:A241,A241&amp;""))</f>
        <v/>
      </c>
    </row>
    <row r="242">
      <c r="A242" s="5" t="n"/>
      <c r="B242" s="5" t="n"/>
      <c r="C242" s="5" t="n"/>
      <c r="D242" s="5" t="n"/>
      <c r="E242" s="5" t="n"/>
      <c r="F242" s="5" t="n"/>
      <c r="G242" s="6">
        <f>IF(A242&amp;""="","",IFERROR(INDEX('الوحدات'!$D$6:$D$205,MATCH(A242&amp;"",'الوحدات'!$A$6:$A$205,0))&amp;"",""))</f>
        <v/>
      </c>
      <c r="H242" s="6">
        <f>IF(A242&amp;""="","",IF(COUNTIF('الوحدات'!$A$6:$A$205,A242&amp;"")=0,"وحدة غير موجودة",IF(AND(B242&amp;""&lt;&gt;"",COUNTIF($B$6:$B$405,B242&amp;"")&gt;1),"لوحة مكررة",IF(AND(F242&amp;""&lt;&gt;"",COUNTIF($F$6:$F$405,F242&amp;"")&gt;1),"موقف مكرر",""))))</f>
        <v/>
      </c>
      <c r="I242" s="6">
        <f>IF(A242&amp;""="","",A242&amp;"#"&amp;COUNTIF($A$6:A242,A242&amp;""))</f>
        <v/>
      </c>
    </row>
    <row r="243">
      <c r="A243" s="5" t="n"/>
      <c r="B243" s="5" t="n"/>
      <c r="C243" s="5" t="n"/>
      <c r="D243" s="5" t="n"/>
      <c r="E243" s="5" t="n"/>
      <c r="F243" s="5" t="n"/>
      <c r="G243" s="6">
        <f>IF(A243&amp;""="","",IFERROR(INDEX('الوحدات'!$D$6:$D$205,MATCH(A243&amp;"",'الوحدات'!$A$6:$A$205,0))&amp;"",""))</f>
        <v/>
      </c>
      <c r="H243" s="6">
        <f>IF(A243&amp;""="","",IF(COUNTIF('الوحدات'!$A$6:$A$205,A243&amp;"")=0,"وحدة غير موجودة",IF(AND(B243&amp;""&lt;&gt;"",COUNTIF($B$6:$B$405,B243&amp;"")&gt;1),"لوحة مكررة",IF(AND(F243&amp;""&lt;&gt;"",COUNTIF($F$6:$F$405,F243&amp;"")&gt;1),"موقف مكرر",""))))</f>
        <v/>
      </c>
      <c r="I243" s="6">
        <f>IF(A243&amp;""="","",A243&amp;"#"&amp;COUNTIF($A$6:A243,A243&amp;""))</f>
        <v/>
      </c>
    </row>
    <row r="244">
      <c r="A244" s="5" t="n"/>
      <c r="B244" s="5" t="n"/>
      <c r="C244" s="5" t="n"/>
      <c r="D244" s="5" t="n"/>
      <c r="E244" s="5" t="n"/>
      <c r="F244" s="5" t="n"/>
      <c r="G244" s="6">
        <f>IF(A244&amp;""="","",IFERROR(INDEX('الوحدات'!$D$6:$D$205,MATCH(A244&amp;"",'الوحدات'!$A$6:$A$205,0))&amp;"",""))</f>
        <v/>
      </c>
      <c r="H244" s="6">
        <f>IF(A244&amp;""="","",IF(COUNTIF('الوحدات'!$A$6:$A$205,A244&amp;"")=0,"وحدة غير موجودة",IF(AND(B244&amp;""&lt;&gt;"",COUNTIF($B$6:$B$405,B244&amp;"")&gt;1),"لوحة مكررة",IF(AND(F244&amp;""&lt;&gt;"",COUNTIF($F$6:$F$405,F244&amp;"")&gt;1),"موقف مكرر",""))))</f>
        <v/>
      </c>
      <c r="I244" s="6">
        <f>IF(A244&amp;""="","",A244&amp;"#"&amp;COUNTIF($A$6:A244,A244&amp;""))</f>
        <v/>
      </c>
    </row>
    <row r="245">
      <c r="A245" s="5" t="n"/>
      <c r="B245" s="5" t="n"/>
      <c r="C245" s="5" t="n"/>
      <c r="D245" s="5" t="n"/>
      <c r="E245" s="5" t="n"/>
      <c r="F245" s="5" t="n"/>
      <c r="G245" s="6">
        <f>IF(A245&amp;""="","",IFERROR(INDEX('الوحدات'!$D$6:$D$205,MATCH(A245&amp;"",'الوحدات'!$A$6:$A$205,0))&amp;"",""))</f>
        <v/>
      </c>
      <c r="H245" s="6">
        <f>IF(A245&amp;""="","",IF(COUNTIF('الوحدات'!$A$6:$A$205,A245&amp;"")=0,"وحدة غير موجودة",IF(AND(B245&amp;""&lt;&gt;"",COUNTIF($B$6:$B$405,B245&amp;"")&gt;1),"لوحة مكررة",IF(AND(F245&amp;""&lt;&gt;"",COUNTIF($F$6:$F$405,F245&amp;"")&gt;1),"موقف مكرر",""))))</f>
        <v/>
      </c>
      <c r="I245" s="6">
        <f>IF(A245&amp;""="","",A245&amp;"#"&amp;COUNTIF($A$6:A245,A245&amp;""))</f>
        <v/>
      </c>
    </row>
    <row r="246">
      <c r="A246" s="5" t="n"/>
      <c r="B246" s="5" t="n"/>
      <c r="C246" s="5" t="n"/>
      <c r="D246" s="5" t="n"/>
      <c r="E246" s="5" t="n"/>
      <c r="F246" s="5" t="n"/>
      <c r="G246" s="6">
        <f>IF(A246&amp;""="","",IFERROR(INDEX('الوحدات'!$D$6:$D$205,MATCH(A246&amp;"",'الوحدات'!$A$6:$A$205,0))&amp;"",""))</f>
        <v/>
      </c>
      <c r="H246" s="6">
        <f>IF(A246&amp;""="","",IF(COUNTIF('الوحدات'!$A$6:$A$205,A246&amp;"")=0,"وحدة غير موجودة",IF(AND(B246&amp;""&lt;&gt;"",COUNTIF($B$6:$B$405,B246&amp;"")&gt;1),"لوحة مكررة",IF(AND(F246&amp;""&lt;&gt;"",COUNTIF($F$6:$F$405,F246&amp;"")&gt;1),"موقف مكرر",""))))</f>
        <v/>
      </c>
      <c r="I246" s="6">
        <f>IF(A246&amp;""="","",A246&amp;"#"&amp;COUNTIF($A$6:A246,A246&amp;""))</f>
        <v/>
      </c>
    </row>
    <row r="247">
      <c r="A247" s="5" t="n"/>
      <c r="B247" s="5" t="n"/>
      <c r="C247" s="5" t="n"/>
      <c r="D247" s="5" t="n"/>
      <c r="E247" s="5" t="n"/>
      <c r="F247" s="5" t="n"/>
      <c r="G247" s="6">
        <f>IF(A247&amp;""="","",IFERROR(INDEX('الوحدات'!$D$6:$D$205,MATCH(A247&amp;"",'الوحدات'!$A$6:$A$205,0))&amp;"",""))</f>
        <v/>
      </c>
      <c r="H247" s="6">
        <f>IF(A247&amp;""="","",IF(COUNTIF('الوحدات'!$A$6:$A$205,A247&amp;"")=0,"وحدة غير موجودة",IF(AND(B247&amp;""&lt;&gt;"",COUNTIF($B$6:$B$405,B247&amp;"")&gt;1),"لوحة مكررة",IF(AND(F247&amp;""&lt;&gt;"",COUNTIF($F$6:$F$405,F247&amp;"")&gt;1),"موقف مكرر",""))))</f>
        <v/>
      </c>
      <c r="I247" s="6">
        <f>IF(A247&amp;""="","",A247&amp;"#"&amp;COUNTIF($A$6:A247,A247&amp;""))</f>
        <v/>
      </c>
    </row>
    <row r="248">
      <c r="A248" s="5" t="n"/>
      <c r="B248" s="5" t="n"/>
      <c r="C248" s="5" t="n"/>
      <c r="D248" s="5" t="n"/>
      <c r="E248" s="5" t="n"/>
      <c r="F248" s="5" t="n"/>
      <c r="G248" s="6">
        <f>IF(A248&amp;""="","",IFERROR(INDEX('الوحدات'!$D$6:$D$205,MATCH(A248&amp;"",'الوحدات'!$A$6:$A$205,0))&amp;"",""))</f>
        <v/>
      </c>
      <c r="H248" s="6">
        <f>IF(A248&amp;""="","",IF(COUNTIF('الوحدات'!$A$6:$A$205,A248&amp;"")=0,"وحدة غير موجودة",IF(AND(B248&amp;""&lt;&gt;"",COUNTIF($B$6:$B$405,B248&amp;"")&gt;1),"لوحة مكررة",IF(AND(F248&amp;""&lt;&gt;"",COUNTIF($F$6:$F$405,F248&amp;"")&gt;1),"موقف مكرر",""))))</f>
        <v/>
      </c>
      <c r="I248" s="6">
        <f>IF(A248&amp;""="","",A248&amp;"#"&amp;COUNTIF($A$6:A248,A248&amp;""))</f>
        <v/>
      </c>
    </row>
    <row r="249">
      <c r="A249" s="5" t="n"/>
      <c r="B249" s="5" t="n"/>
      <c r="C249" s="5" t="n"/>
      <c r="D249" s="5" t="n"/>
      <c r="E249" s="5" t="n"/>
      <c r="F249" s="5" t="n"/>
      <c r="G249" s="6">
        <f>IF(A249&amp;""="","",IFERROR(INDEX('الوحدات'!$D$6:$D$205,MATCH(A249&amp;"",'الوحدات'!$A$6:$A$205,0))&amp;"",""))</f>
        <v/>
      </c>
      <c r="H249" s="6">
        <f>IF(A249&amp;""="","",IF(COUNTIF('الوحدات'!$A$6:$A$205,A249&amp;"")=0,"وحدة غير موجودة",IF(AND(B249&amp;""&lt;&gt;"",COUNTIF($B$6:$B$405,B249&amp;"")&gt;1),"لوحة مكررة",IF(AND(F249&amp;""&lt;&gt;"",COUNTIF($F$6:$F$405,F249&amp;"")&gt;1),"موقف مكرر",""))))</f>
        <v/>
      </c>
      <c r="I249" s="6">
        <f>IF(A249&amp;""="","",A249&amp;"#"&amp;COUNTIF($A$6:A249,A249&amp;""))</f>
        <v/>
      </c>
    </row>
    <row r="250">
      <c r="A250" s="5" t="n"/>
      <c r="B250" s="5" t="n"/>
      <c r="C250" s="5" t="n"/>
      <c r="D250" s="5" t="n"/>
      <c r="E250" s="5" t="n"/>
      <c r="F250" s="5" t="n"/>
      <c r="G250" s="6">
        <f>IF(A250&amp;""="","",IFERROR(INDEX('الوحدات'!$D$6:$D$205,MATCH(A250&amp;"",'الوحدات'!$A$6:$A$205,0))&amp;"",""))</f>
        <v/>
      </c>
      <c r="H250" s="6">
        <f>IF(A250&amp;""="","",IF(COUNTIF('الوحدات'!$A$6:$A$205,A250&amp;"")=0,"وحدة غير موجودة",IF(AND(B250&amp;""&lt;&gt;"",COUNTIF($B$6:$B$405,B250&amp;"")&gt;1),"لوحة مكررة",IF(AND(F250&amp;""&lt;&gt;"",COUNTIF($F$6:$F$405,F250&amp;"")&gt;1),"موقف مكرر",""))))</f>
        <v/>
      </c>
      <c r="I250" s="6">
        <f>IF(A250&amp;""="","",A250&amp;"#"&amp;COUNTIF($A$6:A250,A250&amp;""))</f>
        <v/>
      </c>
    </row>
    <row r="251">
      <c r="A251" s="5" t="n"/>
      <c r="B251" s="5" t="n"/>
      <c r="C251" s="5" t="n"/>
      <c r="D251" s="5" t="n"/>
      <c r="E251" s="5" t="n"/>
      <c r="F251" s="5" t="n"/>
      <c r="G251" s="6">
        <f>IF(A251&amp;""="","",IFERROR(INDEX('الوحدات'!$D$6:$D$205,MATCH(A251&amp;"",'الوحدات'!$A$6:$A$205,0))&amp;"",""))</f>
        <v/>
      </c>
      <c r="H251" s="6">
        <f>IF(A251&amp;""="","",IF(COUNTIF('الوحدات'!$A$6:$A$205,A251&amp;"")=0,"وحدة غير موجودة",IF(AND(B251&amp;""&lt;&gt;"",COUNTIF($B$6:$B$405,B251&amp;"")&gt;1),"لوحة مكررة",IF(AND(F251&amp;""&lt;&gt;"",COUNTIF($F$6:$F$405,F251&amp;"")&gt;1),"موقف مكرر",""))))</f>
        <v/>
      </c>
      <c r="I251" s="6">
        <f>IF(A251&amp;""="","",A251&amp;"#"&amp;COUNTIF($A$6:A251,A251&amp;""))</f>
        <v/>
      </c>
    </row>
    <row r="252">
      <c r="A252" s="5" t="n"/>
      <c r="B252" s="5" t="n"/>
      <c r="C252" s="5" t="n"/>
      <c r="D252" s="5" t="n"/>
      <c r="E252" s="5" t="n"/>
      <c r="F252" s="5" t="n"/>
      <c r="G252" s="6">
        <f>IF(A252&amp;""="","",IFERROR(INDEX('الوحدات'!$D$6:$D$205,MATCH(A252&amp;"",'الوحدات'!$A$6:$A$205,0))&amp;"",""))</f>
        <v/>
      </c>
      <c r="H252" s="6">
        <f>IF(A252&amp;""="","",IF(COUNTIF('الوحدات'!$A$6:$A$205,A252&amp;"")=0,"وحدة غير موجودة",IF(AND(B252&amp;""&lt;&gt;"",COUNTIF($B$6:$B$405,B252&amp;"")&gt;1),"لوحة مكررة",IF(AND(F252&amp;""&lt;&gt;"",COUNTIF($F$6:$F$405,F252&amp;"")&gt;1),"موقف مكرر",""))))</f>
        <v/>
      </c>
      <c r="I252" s="6">
        <f>IF(A252&amp;""="","",A252&amp;"#"&amp;COUNTIF($A$6:A252,A252&amp;""))</f>
        <v/>
      </c>
    </row>
    <row r="253">
      <c r="A253" s="5" t="n"/>
      <c r="B253" s="5" t="n"/>
      <c r="C253" s="5" t="n"/>
      <c r="D253" s="5" t="n"/>
      <c r="E253" s="5" t="n"/>
      <c r="F253" s="5" t="n"/>
      <c r="G253" s="6">
        <f>IF(A253&amp;""="","",IFERROR(INDEX('الوحدات'!$D$6:$D$205,MATCH(A253&amp;"",'الوحدات'!$A$6:$A$205,0))&amp;"",""))</f>
        <v/>
      </c>
      <c r="H253" s="6">
        <f>IF(A253&amp;""="","",IF(COUNTIF('الوحدات'!$A$6:$A$205,A253&amp;"")=0,"وحدة غير موجودة",IF(AND(B253&amp;""&lt;&gt;"",COUNTIF($B$6:$B$405,B253&amp;"")&gt;1),"لوحة مكررة",IF(AND(F253&amp;""&lt;&gt;"",COUNTIF($F$6:$F$405,F253&amp;"")&gt;1),"موقف مكرر",""))))</f>
        <v/>
      </c>
      <c r="I253" s="6">
        <f>IF(A253&amp;""="","",A253&amp;"#"&amp;COUNTIF($A$6:A253,A253&amp;""))</f>
        <v/>
      </c>
    </row>
    <row r="254">
      <c r="A254" s="5" t="n"/>
      <c r="B254" s="5" t="n"/>
      <c r="C254" s="5" t="n"/>
      <c r="D254" s="5" t="n"/>
      <c r="E254" s="5" t="n"/>
      <c r="F254" s="5" t="n"/>
      <c r="G254" s="6">
        <f>IF(A254&amp;""="","",IFERROR(INDEX('الوحدات'!$D$6:$D$205,MATCH(A254&amp;"",'الوحدات'!$A$6:$A$205,0))&amp;"",""))</f>
        <v/>
      </c>
      <c r="H254" s="6">
        <f>IF(A254&amp;""="","",IF(COUNTIF('الوحدات'!$A$6:$A$205,A254&amp;"")=0,"وحدة غير موجودة",IF(AND(B254&amp;""&lt;&gt;"",COUNTIF($B$6:$B$405,B254&amp;"")&gt;1),"لوحة مكررة",IF(AND(F254&amp;""&lt;&gt;"",COUNTIF($F$6:$F$405,F254&amp;"")&gt;1),"موقف مكرر",""))))</f>
        <v/>
      </c>
      <c r="I254" s="6">
        <f>IF(A254&amp;""="","",A254&amp;"#"&amp;COUNTIF($A$6:A254,A254&amp;""))</f>
        <v/>
      </c>
    </row>
    <row r="255">
      <c r="A255" s="5" t="n"/>
      <c r="B255" s="5" t="n"/>
      <c r="C255" s="5" t="n"/>
      <c r="D255" s="5" t="n"/>
      <c r="E255" s="5" t="n"/>
      <c r="F255" s="5" t="n"/>
      <c r="G255" s="6">
        <f>IF(A255&amp;""="","",IFERROR(INDEX('الوحدات'!$D$6:$D$205,MATCH(A255&amp;"",'الوحدات'!$A$6:$A$205,0))&amp;"",""))</f>
        <v/>
      </c>
      <c r="H255" s="6">
        <f>IF(A255&amp;""="","",IF(COUNTIF('الوحدات'!$A$6:$A$205,A255&amp;"")=0,"وحدة غير موجودة",IF(AND(B255&amp;""&lt;&gt;"",COUNTIF($B$6:$B$405,B255&amp;"")&gt;1),"لوحة مكررة",IF(AND(F255&amp;""&lt;&gt;"",COUNTIF($F$6:$F$405,F255&amp;"")&gt;1),"موقف مكرر",""))))</f>
        <v/>
      </c>
      <c r="I255" s="6">
        <f>IF(A255&amp;""="","",A255&amp;"#"&amp;COUNTIF($A$6:A255,A255&amp;""))</f>
        <v/>
      </c>
    </row>
    <row r="256">
      <c r="A256" s="5" t="n"/>
      <c r="B256" s="5" t="n"/>
      <c r="C256" s="5" t="n"/>
      <c r="D256" s="5" t="n"/>
      <c r="E256" s="5" t="n"/>
      <c r="F256" s="5" t="n"/>
      <c r="G256" s="6">
        <f>IF(A256&amp;""="","",IFERROR(INDEX('الوحدات'!$D$6:$D$205,MATCH(A256&amp;"",'الوحدات'!$A$6:$A$205,0))&amp;"",""))</f>
        <v/>
      </c>
      <c r="H256" s="6">
        <f>IF(A256&amp;""="","",IF(COUNTIF('الوحدات'!$A$6:$A$205,A256&amp;"")=0,"وحدة غير موجودة",IF(AND(B256&amp;""&lt;&gt;"",COUNTIF($B$6:$B$405,B256&amp;"")&gt;1),"لوحة مكررة",IF(AND(F256&amp;""&lt;&gt;"",COUNTIF($F$6:$F$405,F256&amp;"")&gt;1),"موقف مكرر",""))))</f>
        <v/>
      </c>
      <c r="I256" s="6">
        <f>IF(A256&amp;""="","",A256&amp;"#"&amp;COUNTIF($A$6:A256,A256&amp;""))</f>
        <v/>
      </c>
    </row>
    <row r="257">
      <c r="A257" s="5" t="n"/>
      <c r="B257" s="5" t="n"/>
      <c r="C257" s="5" t="n"/>
      <c r="D257" s="5" t="n"/>
      <c r="E257" s="5" t="n"/>
      <c r="F257" s="5" t="n"/>
      <c r="G257" s="6">
        <f>IF(A257&amp;""="","",IFERROR(INDEX('الوحدات'!$D$6:$D$205,MATCH(A257&amp;"",'الوحدات'!$A$6:$A$205,0))&amp;"",""))</f>
        <v/>
      </c>
      <c r="H257" s="6">
        <f>IF(A257&amp;""="","",IF(COUNTIF('الوحدات'!$A$6:$A$205,A257&amp;"")=0,"وحدة غير موجودة",IF(AND(B257&amp;""&lt;&gt;"",COUNTIF($B$6:$B$405,B257&amp;"")&gt;1),"لوحة مكررة",IF(AND(F257&amp;""&lt;&gt;"",COUNTIF($F$6:$F$405,F257&amp;"")&gt;1),"موقف مكرر",""))))</f>
        <v/>
      </c>
      <c r="I257" s="6">
        <f>IF(A257&amp;""="","",A257&amp;"#"&amp;COUNTIF($A$6:A257,A257&amp;""))</f>
        <v/>
      </c>
    </row>
    <row r="258">
      <c r="A258" s="5" t="n"/>
      <c r="B258" s="5" t="n"/>
      <c r="C258" s="5" t="n"/>
      <c r="D258" s="5" t="n"/>
      <c r="E258" s="5" t="n"/>
      <c r="F258" s="5" t="n"/>
      <c r="G258" s="6">
        <f>IF(A258&amp;""="","",IFERROR(INDEX('الوحدات'!$D$6:$D$205,MATCH(A258&amp;"",'الوحدات'!$A$6:$A$205,0))&amp;"",""))</f>
        <v/>
      </c>
      <c r="H258" s="6">
        <f>IF(A258&amp;""="","",IF(COUNTIF('الوحدات'!$A$6:$A$205,A258&amp;"")=0,"وحدة غير موجودة",IF(AND(B258&amp;""&lt;&gt;"",COUNTIF($B$6:$B$405,B258&amp;"")&gt;1),"لوحة مكررة",IF(AND(F258&amp;""&lt;&gt;"",COUNTIF($F$6:$F$405,F258&amp;"")&gt;1),"موقف مكرر",""))))</f>
        <v/>
      </c>
      <c r="I258" s="6">
        <f>IF(A258&amp;""="","",A258&amp;"#"&amp;COUNTIF($A$6:A258,A258&amp;""))</f>
        <v/>
      </c>
    </row>
    <row r="259">
      <c r="A259" s="5" t="n"/>
      <c r="B259" s="5" t="n"/>
      <c r="C259" s="5" t="n"/>
      <c r="D259" s="5" t="n"/>
      <c r="E259" s="5" t="n"/>
      <c r="F259" s="5" t="n"/>
      <c r="G259" s="6">
        <f>IF(A259&amp;""="","",IFERROR(INDEX('الوحدات'!$D$6:$D$205,MATCH(A259&amp;"",'الوحدات'!$A$6:$A$205,0))&amp;"",""))</f>
        <v/>
      </c>
      <c r="H259" s="6">
        <f>IF(A259&amp;""="","",IF(COUNTIF('الوحدات'!$A$6:$A$205,A259&amp;"")=0,"وحدة غير موجودة",IF(AND(B259&amp;""&lt;&gt;"",COUNTIF($B$6:$B$405,B259&amp;"")&gt;1),"لوحة مكررة",IF(AND(F259&amp;""&lt;&gt;"",COUNTIF($F$6:$F$405,F259&amp;"")&gt;1),"موقف مكرر",""))))</f>
        <v/>
      </c>
      <c r="I259" s="6">
        <f>IF(A259&amp;""="","",A259&amp;"#"&amp;COUNTIF($A$6:A259,A259&amp;""))</f>
        <v/>
      </c>
    </row>
    <row r="260">
      <c r="A260" s="5" t="n"/>
      <c r="B260" s="5" t="n"/>
      <c r="C260" s="5" t="n"/>
      <c r="D260" s="5" t="n"/>
      <c r="E260" s="5" t="n"/>
      <c r="F260" s="5" t="n"/>
      <c r="G260" s="6">
        <f>IF(A260&amp;""="","",IFERROR(INDEX('الوحدات'!$D$6:$D$205,MATCH(A260&amp;"",'الوحدات'!$A$6:$A$205,0))&amp;"",""))</f>
        <v/>
      </c>
      <c r="H260" s="6">
        <f>IF(A260&amp;""="","",IF(COUNTIF('الوحدات'!$A$6:$A$205,A260&amp;"")=0,"وحدة غير موجودة",IF(AND(B260&amp;""&lt;&gt;"",COUNTIF($B$6:$B$405,B260&amp;"")&gt;1),"لوحة مكررة",IF(AND(F260&amp;""&lt;&gt;"",COUNTIF($F$6:$F$405,F260&amp;"")&gt;1),"موقف مكرر",""))))</f>
        <v/>
      </c>
      <c r="I260" s="6">
        <f>IF(A260&amp;""="","",A260&amp;"#"&amp;COUNTIF($A$6:A260,A260&amp;""))</f>
        <v/>
      </c>
    </row>
    <row r="261">
      <c r="A261" s="5" t="n"/>
      <c r="B261" s="5" t="n"/>
      <c r="C261" s="5" t="n"/>
      <c r="D261" s="5" t="n"/>
      <c r="E261" s="5" t="n"/>
      <c r="F261" s="5" t="n"/>
      <c r="G261" s="6">
        <f>IF(A261&amp;""="","",IFERROR(INDEX('الوحدات'!$D$6:$D$205,MATCH(A261&amp;"",'الوحدات'!$A$6:$A$205,0))&amp;"",""))</f>
        <v/>
      </c>
      <c r="H261" s="6">
        <f>IF(A261&amp;""="","",IF(COUNTIF('الوحدات'!$A$6:$A$205,A261&amp;"")=0,"وحدة غير موجودة",IF(AND(B261&amp;""&lt;&gt;"",COUNTIF($B$6:$B$405,B261&amp;"")&gt;1),"لوحة مكررة",IF(AND(F261&amp;""&lt;&gt;"",COUNTIF($F$6:$F$405,F261&amp;"")&gt;1),"موقف مكرر",""))))</f>
        <v/>
      </c>
      <c r="I261" s="6">
        <f>IF(A261&amp;""="","",A261&amp;"#"&amp;COUNTIF($A$6:A261,A261&amp;""))</f>
        <v/>
      </c>
    </row>
    <row r="262">
      <c r="A262" s="5" t="n"/>
      <c r="B262" s="5" t="n"/>
      <c r="C262" s="5" t="n"/>
      <c r="D262" s="5" t="n"/>
      <c r="E262" s="5" t="n"/>
      <c r="F262" s="5" t="n"/>
      <c r="G262" s="6">
        <f>IF(A262&amp;""="","",IFERROR(INDEX('الوحدات'!$D$6:$D$205,MATCH(A262&amp;"",'الوحدات'!$A$6:$A$205,0))&amp;"",""))</f>
        <v/>
      </c>
      <c r="H262" s="6">
        <f>IF(A262&amp;""="","",IF(COUNTIF('الوحدات'!$A$6:$A$205,A262&amp;"")=0,"وحدة غير موجودة",IF(AND(B262&amp;""&lt;&gt;"",COUNTIF($B$6:$B$405,B262&amp;"")&gt;1),"لوحة مكررة",IF(AND(F262&amp;""&lt;&gt;"",COUNTIF($F$6:$F$405,F262&amp;"")&gt;1),"موقف مكرر",""))))</f>
        <v/>
      </c>
      <c r="I262" s="6">
        <f>IF(A262&amp;""="","",A262&amp;"#"&amp;COUNTIF($A$6:A262,A262&amp;""))</f>
        <v/>
      </c>
    </row>
    <row r="263">
      <c r="A263" s="5" t="n"/>
      <c r="B263" s="5" t="n"/>
      <c r="C263" s="5" t="n"/>
      <c r="D263" s="5" t="n"/>
      <c r="E263" s="5" t="n"/>
      <c r="F263" s="5" t="n"/>
      <c r="G263" s="6">
        <f>IF(A263&amp;""="","",IFERROR(INDEX('الوحدات'!$D$6:$D$205,MATCH(A263&amp;"",'الوحدات'!$A$6:$A$205,0))&amp;"",""))</f>
        <v/>
      </c>
      <c r="H263" s="6">
        <f>IF(A263&amp;""="","",IF(COUNTIF('الوحدات'!$A$6:$A$205,A263&amp;"")=0,"وحدة غير موجودة",IF(AND(B263&amp;""&lt;&gt;"",COUNTIF($B$6:$B$405,B263&amp;"")&gt;1),"لوحة مكررة",IF(AND(F263&amp;""&lt;&gt;"",COUNTIF($F$6:$F$405,F263&amp;"")&gt;1),"موقف مكرر",""))))</f>
        <v/>
      </c>
      <c r="I263" s="6">
        <f>IF(A263&amp;""="","",A263&amp;"#"&amp;COUNTIF($A$6:A263,A263&amp;""))</f>
        <v/>
      </c>
    </row>
    <row r="264">
      <c r="A264" s="5" t="n"/>
      <c r="B264" s="5" t="n"/>
      <c r="C264" s="5" t="n"/>
      <c r="D264" s="5" t="n"/>
      <c r="E264" s="5" t="n"/>
      <c r="F264" s="5" t="n"/>
      <c r="G264" s="6">
        <f>IF(A264&amp;""="","",IFERROR(INDEX('الوحدات'!$D$6:$D$205,MATCH(A264&amp;"",'الوحدات'!$A$6:$A$205,0))&amp;"",""))</f>
        <v/>
      </c>
      <c r="H264" s="6">
        <f>IF(A264&amp;""="","",IF(COUNTIF('الوحدات'!$A$6:$A$205,A264&amp;"")=0,"وحدة غير موجودة",IF(AND(B264&amp;""&lt;&gt;"",COUNTIF($B$6:$B$405,B264&amp;"")&gt;1),"لوحة مكررة",IF(AND(F264&amp;""&lt;&gt;"",COUNTIF($F$6:$F$405,F264&amp;"")&gt;1),"موقف مكرر",""))))</f>
        <v/>
      </c>
      <c r="I264" s="6">
        <f>IF(A264&amp;""="","",A264&amp;"#"&amp;COUNTIF($A$6:A264,A264&amp;""))</f>
        <v/>
      </c>
    </row>
    <row r="265">
      <c r="A265" s="5" t="n"/>
      <c r="B265" s="5" t="n"/>
      <c r="C265" s="5" t="n"/>
      <c r="D265" s="5" t="n"/>
      <c r="E265" s="5" t="n"/>
      <c r="F265" s="5" t="n"/>
      <c r="G265" s="6">
        <f>IF(A265&amp;""="","",IFERROR(INDEX('الوحدات'!$D$6:$D$205,MATCH(A265&amp;"",'الوحدات'!$A$6:$A$205,0))&amp;"",""))</f>
        <v/>
      </c>
      <c r="H265" s="6">
        <f>IF(A265&amp;""="","",IF(COUNTIF('الوحدات'!$A$6:$A$205,A265&amp;"")=0,"وحدة غير موجودة",IF(AND(B265&amp;""&lt;&gt;"",COUNTIF($B$6:$B$405,B265&amp;"")&gt;1),"لوحة مكررة",IF(AND(F265&amp;""&lt;&gt;"",COUNTIF($F$6:$F$405,F265&amp;"")&gt;1),"موقف مكرر",""))))</f>
        <v/>
      </c>
      <c r="I265" s="6">
        <f>IF(A265&amp;""="","",A265&amp;"#"&amp;COUNTIF($A$6:A265,A265&amp;""))</f>
        <v/>
      </c>
    </row>
    <row r="266">
      <c r="A266" s="5" t="n"/>
      <c r="B266" s="5" t="n"/>
      <c r="C266" s="5" t="n"/>
      <c r="D266" s="5" t="n"/>
      <c r="E266" s="5" t="n"/>
      <c r="F266" s="5" t="n"/>
      <c r="G266" s="6">
        <f>IF(A266&amp;""="","",IFERROR(INDEX('الوحدات'!$D$6:$D$205,MATCH(A266&amp;"",'الوحدات'!$A$6:$A$205,0))&amp;"",""))</f>
        <v/>
      </c>
      <c r="H266" s="6">
        <f>IF(A266&amp;""="","",IF(COUNTIF('الوحدات'!$A$6:$A$205,A266&amp;"")=0,"وحدة غير موجودة",IF(AND(B266&amp;""&lt;&gt;"",COUNTIF($B$6:$B$405,B266&amp;"")&gt;1),"لوحة مكررة",IF(AND(F266&amp;""&lt;&gt;"",COUNTIF($F$6:$F$405,F266&amp;"")&gt;1),"موقف مكرر",""))))</f>
        <v/>
      </c>
      <c r="I266" s="6">
        <f>IF(A266&amp;""="","",A266&amp;"#"&amp;COUNTIF($A$6:A266,A266&amp;""))</f>
        <v/>
      </c>
    </row>
    <row r="267">
      <c r="A267" s="5" t="n"/>
      <c r="B267" s="5" t="n"/>
      <c r="C267" s="5" t="n"/>
      <c r="D267" s="5" t="n"/>
      <c r="E267" s="5" t="n"/>
      <c r="F267" s="5" t="n"/>
      <c r="G267" s="6">
        <f>IF(A267&amp;""="","",IFERROR(INDEX('الوحدات'!$D$6:$D$205,MATCH(A267&amp;"",'الوحدات'!$A$6:$A$205,0))&amp;"",""))</f>
        <v/>
      </c>
      <c r="H267" s="6">
        <f>IF(A267&amp;""="","",IF(COUNTIF('الوحدات'!$A$6:$A$205,A267&amp;"")=0,"وحدة غير موجودة",IF(AND(B267&amp;""&lt;&gt;"",COUNTIF($B$6:$B$405,B267&amp;"")&gt;1),"لوحة مكررة",IF(AND(F267&amp;""&lt;&gt;"",COUNTIF($F$6:$F$405,F267&amp;"")&gt;1),"موقف مكرر",""))))</f>
        <v/>
      </c>
      <c r="I267" s="6">
        <f>IF(A267&amp;""="","",A267&amp;"#"&amp;COUNTIF($A$6:A267,A267&amp;""))</f>
        <v/>
      </c>
    </row>
    <row r="268">
      <c r="A268" s="5" t="n"/>
      <c r="B268" s="5" t="n"/>
      <c r="C268" s="5" t="n"/>
      <c r="D268" s="5" t="n"/>
      <c r="E268" s="5" t="n"/>
      <c r="F268" s="5" t="n"/>
      <c r="G268" s="6">
        <f>IF(A268&amp;""="","",IFERROR(INDEX('الوحدات'!$D$6:$D$205,MATCH(A268&amp;"",'الوحدات'!$A$6:$A$205,0))&amp;"",""))</f>
        <v/>
      </c>
      <c r="H268" s="6">
        <f>IF(A268&amp;""="","",IF(COUNTIF('الوحدات'!$A$6:$A$205,A268&amp;"")=0,"وحدة غير موجودة",IF(AND(B268&amp;""&lt;&gt;"",COUNTIF($B$6:$B$405,B268&amp;"")&gt;1),"لوحة مكررة",IF(AND(F268&amp;""&lt;&gt;"",COUNTIF($F$6:$F$405,F268&amp;"")&gt;1),"موقف مكرر",""))))</f>
        <v/>
      </c>
      <c r="I268" s="6">
        <f>IF(A268&amp;""="","",A268&amp;"#"&amp;COUNTIF($A$6:A268,A268&amp;""))</f>
        <v/>
      </c>
    </row>
    <row r="269">
      <c r="A269" s="5" t="n"/>
      <c r="B269" s="5" t="n"/>
      <c r="C269" s="5" t="n"/>
      <c r="D269" s="5" t="n"/>
      <c r="E269" s="5" t="n"/>
      <c r="F269" s="5" t="n"/>
      <c r="G269" s="6">
        <f>IF(A269&amp;""="","",IFERROR(INDEX('الوحدات'!$D$6:$D$205,MATCH(A269&amp;"",'الوحدات'!$A$6:$A$205,0))&amp;"",""))</f>
        <v/>
      </c>
      <c r="H269" s="6">
        <f>IF(A269&amp;""="","",IF(COUNTIF('الوحدات'!$A$6:$A$205,A269&amp;"")=0,"وحدة غير موجودة",IF(AND(B269&amp;""&lt;&gt;"",COUNTIF($B$6:$B$405,B269&amp;"")&gt;1),"لوحة مكررة",IF(AND(F269&amp;""&lt;&gt;"",COUNTIF($F$6:$F$405,F269&amp;"")&gt;1),"موقف مكرر",""))))</f>
        <v/>
      </c>
      <c r="I269" s="6">
        <f>IF(A269&amp;""="","",A269&amp;"#"&amp;COUNTIF($A$6:A269,A269&amp;""))</f>
        <v/>
      </c>
    </row>
    <row r="270">
      <c r="A270" s="5" t="n"/>
      <c r="B270" s="5" t="n"/>
      <c r="C270" s="5" t="n"/>
      <c r="D270" s="5" t="n"/>
      <c r="E270" s="5" t="n"/>
      <c r="F270" s="5" t="n"/>
      <c r="G270" s="6">
        <f>IF(A270&amp;""="","",IFERROR(INDEX('الوحدات'!$D$6:$D$205,MATCH(A270&amp;"",'الوحدات'!$A$6:$A$205,0))&amp;"",""))</f>
        <v/>
      </c>
      <c r="H270" s="6">
        <f>IF(A270&amp;""="","",IF(COUNTIF('الوحدات'!$A$6:$A$205,A270&amp;"")=0,"وحدة غير موجودة",IF(AND(B270&amp;""&lt;&gt;"",COUNTIF($B$6:$B$405,B270&amp;"")&gt;1),"لوحة مكررة",IF(AND(F270&amp;""&lt;&gt;"",COUNTIF($F$6:$F$405,F270&amp;"")&gt;1),"موقف مكرر",""))))</f>
        <v/>
      </c>
      <c r="I270" s="6">
        <f>IF(A270&amp;""="","",A270&amp;"#"&amp;COUNTIF($A$6:A270,A270&amp;""))</f>
        <v/>
      </c>
    </row>
    <row r="271">
      <c r="A271" s="5" t="n"/>
      <c r="B271" s="5" t="n"/>
      <c r="C271" s="5" t="n"/>
      <c r="D271" s="5" t="n"/>
      <c r="E271" s="5" t="n"/>
      <c r="F271" s="5" t="n"/>
      <c r="G271" s="6">
        <f>IF(A271&amp;""="","",IFERROR(INDEX('الوحدات'!$D$6:$D$205,MATCH(A271&amp;"",'الوحدات'!$A$6:$A$205,0))&amp;"",""))</f>
        <v/>
      </c>
      <c r="H271" s="6">
        <f>IF(A271&amp;""="","",IF(COUNTIF('الوحدات'!$A$6:$A$205,A271&amp;"")=0,"وحدة غير موجودة",IF(AND(B271&amp;""&lt;&gt;"",COUNTIF($B$6:$B$405,B271&amp;"")&gt;1),"لوحة مكررة",IF(AND(F271&amp;""&lt;&gt;"",COUNTIF($F$6:$F$405,F271&amp;"")&gt;1),"موقف مكرر",""))))</f>
        <v/>
      </c>
      <c r="I271" s="6">
        <f>IF(A271&amp;""="","",A271&amp;"#"&amp;COUNTIF($A$6:A271,A271&amp;""))</f>
        <v/>
      </c>
    </row>
    <row r="272">
      <c r="A272" s="5" t="n"/>
      <c r="B272" s="5" t="n"/>
      <c r="C272" s="5" t="n"/>
      <c r="D272" s="5" t="n"/>
      <c r="E272" s="5" t="n"/>
      <c r="F272" s="5" t="n"/>
      <c r="G272" s="6">
        <f>IF(A272&amp;""="","",IFERROR(INDEX('الوحدات'!$D$6:$D$205,MATCH(A272&amp;"",'الوحدات'!$A$6:$A$205,0))&amp;"",""))</f>
        <v/>
      </c>
      <c r="H272" s="6">
        <f>IF(A272&amp;""="","",IF(COUNTIF('الوحدات'!$A$6:$A$205,A272&amp;"")=0,"وحدة غير موجودة",IF(AND(B272&amp;""&lt;&gt;"",COUNTIF($B$6:$B$405,B272&amp;"")&gt;1),"لوحة مكررة",IF(AND(F272&amp;""&lt;&gt;"",COUNTIF($F$6:$F$405,F272&amp;"")&gt;1),"موقف مكرر",""))))</f>
        <v/>
      </c>
      <c r="I272" s="6">
        <f>IF(A272&amp;""="","",A272&amp;"#"&amp;COUNTIF($A$6:A272,A272&amp;""))</f>
        <v/>
      </c>
    </row>
    <row r="273">
      <c r="A273" s="5" t="n"/>
      <c r="B273" s="5" t="n"/>
      <c r="C273" s="5" t="n"/>
      <c r="D273" s="5" t="n"/>
      <c r="E273" s="5" t="n"/>
      <c r="F273" s="5" t="n"/>
      <c r="G273" s="6">
        <f>IF(A273&amp;""="","",IFERROR(INDEX('الوحدات'!$D$6:$D$205,MATCH(A273&amp;"",'الوحدات'!$A$6:$A$205,0))&amp;"",""))</f>
        <v/>
      </c>
      <c r="H273" s="6">
        <f>IF(A273&amp;""="","",IF(COUNTIF('الوحدات'!$A$6:$A$205,A273&amp;"")=0,"وحدة غير موجودة",IF(AND(B273&amp;""&lt;&gt;"",COUNTIF($B$6:$B$405,B273&amp;"")&gt;1),"لوحة مكررة",IF(AND(F273&amp;""&lt;&gt;"",COUNTIF($F$6:$F$405,F273&amp;"")&gt;1),"موقف مكرر",""))))</f>
        <v/>
      </c>
      <c r="I273" s="6">
        <f>IF(A273&amp;""="","",A273&amp;"#"&amp;COUNTIF($A$6:A273,A273&amp;""))</f>
        <v/>
      </c>
    </row>
    <row r="274">
      <c r="A274" s="5" t="n"/>
      <c r="B274" s="5" t="n"/>
      <c r="C274" s="5" t="n"/>
      <c r="D274" s="5" t="n"/>
      <c r="E274" s="5" t="n"/>
      <c r="F274" s="5" t="n"/>
      <c r="G274" s="6">
        <f>IF(A274&amp;""="","",IFERROR(INDEX('الوحدات'!$D$6:$D$205,MATCH(A274&amp;"",'الوحدات'!$A$6:$A$205,0))&amp;"",""))</f>
        <v/>
      </c>
      <c r="H274" s="6">
        <f>IF(A274&amp;""="","",IF(COUNTIF('الوحدات'!$A$6:$A$205,A274&amp;"")=0,"وحدة غير موجودة",IF(AND(B274&amp;""&lt;&gt;"",COUNTIF($B$6:$B$405,B274&amp;"")&gt;1),"لوحة مكررة",IF(AND(F274&amp;""&lt;&gt;"",COUNTIF($F$6:$F$405,F274&amp;"")&gt;1),"موقف مكرر",""))))</f>
        <v/>
      </c>
      <c r="I274" s="6">
        <f>IF(A274&amp;""="","",A274&amp;"#"&amp;COUNTIF($A$6:A274,A274&amp;""))</f>
        <v/>
      </c>
    </row>
    <row r="275">
      <c r="A275" s="5" t="n"/>
      <c r="B275" s="5" t="n"/>
      <c r="C275" s="5" t="n"/>
      <c r="D275" s="5" t="n"/>
      <c r="E275" s="5" t="n"/>
      <c r="F275" s="5" t="n"/>
      <c r="G275" s="6">
        <f>IF(A275&amp;""="","",IFERROR(INDEX('الوحدات'!$D$6:$D$205,MATCH(A275&amp;"",'الوحدات'!$A$6:$A$205,0))&amp;"",""))</f>
        <v/>
      </c>
      <c r="H275" s="6">
        <f>IF(A275&amp;""="","",IF(COUNTIF('الوحدات'!$A$6:$A$205,A275&amp;"")=0,"وحدة غير موجودة",IF(AND(B275&amp;""&lt;&gt;"",COUNTIF($B$6:$B$405,B275&amp;"")&gt;1),"لوحة مكررة",IF(AND(F275&amp;""&lt;&gt;"",COUNTIF($F$6:$F$405,F275&amp;"")&gt;1),"موقف مكرر",""))))</f>
        <v/>
      </c>
      <c r="I275" s="6">
        <f>IF(A275&amp;""="","",A275&amp;"#"&amp;COUNTIF($A$6:A275,A275&amp;""))</f>
        <v/>
      </c>
    </row>
    <row r="276">
      <c r="A276" s="5" t="n"/>
      <c r="B276" s="5" t="n"/>
      <c r="C276" s="5" t="n"/>
      <c r="D276" s="5" t="n"/>
      <c r="E276" s="5" t="n"/>
      <c r="F276" s="5" t="n"/>
      <c r="G276" s="6">
        <f>IF(A276&amp;""="","",IFERROR(INDEX('الوحدات'!$D$6:$D$205,MATCH(A276&amp;"",'الوحدات'!$A$6:$A$205,0))&amp;"",""))</f>
        <v/>
      </c>
      <c r="H276" s="6">
        <f>IF(A276&amp;""="","",IF(COUNTIF('الوحدات'!$A$6:$A$205,A276&amp;"")=0,"وحدة غير موجودة",IF(AND(B276&amp;""&lt;&gt;"",COUNTIF($B$6:$B$405,B276&amp;"")&gt;1),"لوحة مكررة",IF(AND(F276&amp;""&lt;&gt;"",COUNTIF($F$6:$F$405,F276&amp;"")&gt;1),"موقف مكرر",""))))</f>
        <v/>
      </c>
      <c r="I276" s="6">
        <f>IF(A276&amp;""="","",A276&amp;"#"&amp;COUNTIF($A$6:A276,A276&amp;""))</f>
        <v/>
      </c>
    </row>
    <row r="277">
      <c r="A277" s="5" t="n"/>
      <c r="B277" s="5" t="n"/>
      <c r="C277" s="5" t="n"/>
      <c r="D277" s="5" t="n"/>
      <c r="E277" s="5" t="n"/>
      <c r="F277" s="5" t="n"/>
      <c r="G277" s="6">
        <f>IF(A277&amp;""="","",IFERROR(INDEX('الوحدات'!$D$6:$D$205,MATCH(A277&amp;"",'الوحدات'!$A$6:$A$205,0))&amp;"",""))</f>
        <v/>
      </c>
      <c r="H277" s="6">
        <f>IF(A277&amp;""="","",IF(COUNTIF('الوحدات'!$A$6:$A$205,A277&amp;"")=0,"وحدة غير موجودة",IF(AND(B277&amp;""&lt;&gt;"",COUNTIF($B$6:$B$405,B277&amp;"")&gt;1),"لوحة مكررة",IF(AND(F277&amp;""&lt;&gt;"",COUNTIF($F$6:$F$405,F277&amp;"")&gt;1),"موقف مكرر",""))))</f>
        <v/>
      </c>
      <c r="I277" s="6">
        <f>IF(A277&amp;""="","",A277&amp;"#"&amp;COUNTIF($A$6:A277,A277&amp;""))</f>
        <v/>
      </c>
    </row>
    <row r="278">
      <c r="A278" s="5" t="n"/>
      <c r="B278" s="5" t="n"/>
      <c r="C278" s="5" t="n"/>
      <c r="D278" s="5" t="n"/>
      <c r="E278" s="5" t="n"/>
      <c r="F278" s="5" t="n"/>
      <c r="G278" s="6">
        <f>IF(A278&amp;""="","",IFERROR(INDEX('الوحدات'!$D$6:$D$205,MATCH(A278&amp;"",'الوحدات'!$A$6:$A$205,0))&amp;"",""))</f>
        <v/>
      </c>
      <c r="H278" s="6">
        <f>IF(A278&amp;""="","",IF(COUNTIF('الوحدات'!$A$6:$A$205,A278&amp;"")=0,"وحدة غير موجودة",IF(AND(B278&amp;""&lt;&gt;"",COUNTIF($B$6:$B$405,B278&amp;"")&gt;1),"لوحة مكررة",IF(AND(F278&amp;""&lt;&gt;"",COUNTIF($F$6:$F$405,F278&amp;"")&gt;1),"موقف مكرر",""))))</f>
        <v/>
      </c>
      <c r="I278" s="6">
        <f>IF(A278&amp;""="","",A278&amp;"#"&amp;COUNTIF($A$6:A278,A278&amp;""))</f>
        <v/>
      </c>
    </row>
    <row r="279">
      <c r="A279" s="5" t="n"/>
      <c r="B279" s="5" t="n"/>
      <c r="C279" s="5" t="n"/>
      <c r="D279" s="5" t="n"/>
      <c r="E279" s="5" t="n"/>
      <c r="F279" s="5" t="n"/>
      <c r="G279" s="6">
        <f>IF(A279&amp;""="","",IFERROR(INDEX('الوحدات'!$D$6:$D$205,MATCH(A279&amp;"",'الوحدات'!$A$6:$A$205,0))&amp;"",""))</f>
        <v/>
      </c>
      <c r="H279" s="6">
        <f>IF(A279&amp;""="","",IF(COUNTIF('الوحدات'!$A$6:$A$205,A279&amp;"")=0,"وحدة غير موجودة",IF(AND(B279&amp;""&lt;&gt;"",COUNTIF($B$6:$B$405,B279&amp;"")&gt;1),"لوحة مكررة",IF(AND(F279&amp;""&lt;&gt;"",COUNTIF($F$6:$F$405,F279&amp;"")&gt;1),"موقف مكرر",""))))</f>
        <v/>
      </c>
      <c r="I279" s="6">
        <f>IF(A279&amp;""="","",A279&amp;"#"&amp;COUNTIF($A$6:A279,A279&amp;""))</f>
        <v/>
      </c>
    </row>
    <row r="280">
      <c r="A280" s="5" t="n"/>
      <c r="B280" s="5" t="n"/>
      <c r="C280" s="5" t="n"/>
      <c r="D280" s="5" t="n"/>
      <c r="E280" s="5" t="n"/>
      <c r="F280" s="5" t="n"/>
      <c r="G280" s="6">
        <f>IF(A280&amp;""="","",IFERROR(INDEX('الوحدات'!$D$6:$D$205,MATCH(A280&amp;"",'الوحدات'!$A$6:$A$205,0))&amp;"",""))</f>
        <v/>
      </c>
      <c r="H280" s="6">
        <f>IF(A280&amp;""="","",IF(COUNTIF('الوحدات'!$A$6:$A$205,A280&amp;"")=0,"وحدة غير موجودة",IF(AND(B280&amp;""&lt;&gt;"",COUNTIF($B$6:$B$405,B280&amp;"")&gt;1),"لوحة مكررة",IF(AND(F280&amp;""&lt;&gt;"",COUNTIF($F$6:$F$405,F280&amp;"")&gt;1),"موقف مكرر",""))))</f>
        <v/>
      </c>
      <c r="I280" s="6">
        <f>IF(A280&amp;""="","",A280&amp;"#"&amp;COUNTIF($A$6:A280,A280&amp;""))</f>
        <v/>
      </c>
    </row>
    <row r="281">
      <c r="A281" s="5" t="n"/>
      <c r="B281" s="5" t="n"/>
      <c r="C281" s="5" t="n"/>
      <c r="D281" s="5" t="n"/>
      <c r="E281" s="5" t="n"/>
      <c r="F281" s="5" t="n"/>
      <c r="G281" s="6">
        <f>IF(A281&amp;""="","",IFERROR(INDEX('الوحدات'!$D$6:$D$205,MATCH(A281&amp;"",'الوحدات'!$A$6:$A$205,0))&amp;"",""))</f>
        <v/>
      </c>
      <c r="H281" s="6">
        <f>IF(A281&amp;""="","",IF(COUNTIF('الوحدات'!$A$6:$A$205,A281&amp;"")=0,"وحدة غير موجودة",IF(AND(B281&amp;""&lt;&gt;"",COUNTIF($B$6:$B$405,B281&amp;"")&gt;1),"لوحة مكررة",IF(AND(F281&amp;""&lt;&gt;"",COUNTIF($F$6:$F$405,F281&amp;"")&gt;1),"موقف مكرر",""))))</f>
        <v/>
      </c>
      <c r="I281" s="6">
        <f>IF(A281&amp;""="","",A281&amp;"#"&amp;COUNTIF($A$6:A281,A281&amp;""))</f>
        <v/>
      </c>
    </row>
    <row r="282">
      <c r="A282" s="5" t="n"/>
      <c r="B282" s="5" t="n"/>
      <c r="C282" s="5" t="n"/>
      <c r="D282" s="5" t="n"/>
      <c r="E282" s="5" t="n"/>
      <c r="F282" s="5" t="n"/>
      <c r="G282" s="6">
        <f>IF(A282&amp;""="","",IFERROR(INDEX('الوحدات'!$D$6:$D$205,MATCH(A282&amp;"",'الوحدات'!$A$6:$A$205,0))&amp;"",""))</f>
        <v/>
      </c>
      <c r="H282" s="6">
        <f>IF(A282&amp;""="","",IF(COUNTIF('الوحدات'!$A$6:$A$205,A282&amp;"")=0,"وحدة غير موجودة",IF(AND(B282&amp;""&lt;&gt;"",COUNTIF($B$6:$B$405,B282&amp;"")&gt;1),"لوحة مكررة",IF(AND(F282&amp;""&lt;&gt;"",COUNTIF($F$6:$F$405,F282&amp;"")&gt;1),"موقف مكرر",""))))</f>
        <v/>
      </c>
      <c r="I282" s="6">
        <f>IF(A282&amp;""="","",A282&amp;"#"&amp;COUNTIF($A$6:A282,A282&amp;""))</f>
        <v/>
      </c>
    </row>
    <row r="283">
      <c r="A283" s="5" t="n"/>
      <c r="B283" s="5" t="n"/>
      <c r="C283" s="5" t="n"/>
      <c r="D283" s="5" t="n"/>
      <c r="E283" s="5" t="n"/>
      <c r="F283" s="5" t="n"/>
      <c r="G283" s="6">
        <f>IF(A283&amp;""="","",IFERROR(INDEX('الوحدات'!$D$6:$D$205,MATCH(A283&amp;"",'الوحدات'!$A$6:$A$205,0))&amp;"",""))</f>
        <v/>
      </c>
      <c r="H283" s="6">
        <f>IF(A283&amp;""="","",IF(COUNTIF('الوحدات'!$A$6:$A$205,A283&amp;"")=0,"وحدة غير موجودة",IF(AND(B283&amp;""&lt;&gt;"",COUNTIF($B$6:$B$405,B283&amp;"")&gt;1),"لوحة مكررة",IF(AND(F283&amp;""&lt;&gt;"",COUNTIF($F$6:$F$405,F283&amp;"")&gt;1),"موقف مكرر",""))))</f>
        <v/>
      </c>
      <c r="I283" s="6">
        <f>IF(A283&amp;""="","",A283&amp;"#"&amp;COUNTIF($A$6:A283,A283&amp;""))</f>
        <v/>
      </c>
    </row>
    <row r="284">
      <c r="A284" s="5" t="n"/>
      <c r="B284" s="5" t="n"/>
      <c r="C284" s="5" t="n"/>
      <c r="D284" s="5" t="n"/>
      <c r="E284" s="5" t="n"/>
      <c r="F284" s="5" t="n"/>
      <c r="G284" s="6">
        <f>IF(A284&amp;""="","",IFERROR(INDEX('الوحدات'!$D$6:$D$205,MATCH(A284&amp;"",'الوحدات'!$A$6:$A$205,0))&amp;"",""))</f>
        <v/>
      </c>
      <c r="H284" s="6">
        <f>IF(A284&amp;""="","",IF(COUNTIF('الوحدات'!$A$6:$A$205,A284&amp;"")=0,"وحدة غير موجودة",IF(AND(B284&amp;""&lt;&gt;"",COUNTIF($B$6:$B$405,B284&amp;"")&gt;1),"لوحة مكررة",IF(AND(F284&amp;""&lt;&gt;"",COUNTIF($F$6:$F$405,F284&amp;"")&gt;1),"موقف مكرر",""))))</f>
        <v/>
      </c>
      <c r="I284" s="6">
        <f>IF(A284&amp;""="","",A284&amp;"#"&amp;COUNTIF($A$6:A284,A284&amp;""))</f>
        <v/>
      </c>
    </row>
    <row r="285">
      <c r="A285" s="5" t="n"/>
      <c r="B285" s="5" t="n"/>
      <c r="C285" s="5" t="n"/>
      <c r="D285" s="5" t="n"/>
      <c r="E285" s="5" t="n"/>
      <c r="F285" s="5" t="n"/>
      <c r="G285" s="6">
        <f>IF(A285&amp;""="","",IFERROR(INDEX('الوحدات'!$D$6:$D$205,MATCH(A285&amp;"",'الوحدات'!$A$6:$A$205,0))&amp;"",""))</f>
        <v/>
      </c>
      <c r="H285" s="6">
        <f>IF(A285&amp;""="","",IF(COUNTIF('الوحدات'!$A$6:$A$205,A285&amp;"")=0,"وحدة غير موجودة",IF(AND(B285&amp;""&lt;&gt;"",COUNTIF($B$6:$B$405,B285&amp;"")&gt;1),"لوحة مكررة",IF(AND(F285&amp;""&lt;&gt;"",COUNTIF($F$6:$F$405,F285&amp;"")&gt;1),"موقف مكرر",""))))</f>
        <v/>
      </c>
      <c r="I285" s="6">
        <f>IF(A285&amp;""="","",A285&amp;"#"&amp;COUNTIF($A$6:A285,A285&amp;""))</f>
        <v/>
      </c>
    </row>
    <row r="286">
      <c r="A286" s="5" t="n"/>
      <c r="B286" s="5" t="n"/>
      <c r="C286" s="5" t="n"/>
      <c r="D286" s="5" t="n"/>
      <c r="E286" s="5" t="n"/>
      <c r="F286" s="5" t="n"/>
      <c r="G286" s="6">
        <f>IF(A286&amp;""="","",IFERROR(INDEX('الوحدات'!$D$6:$D$205,MATCH(A286&amp;"",'الوحدات'!$A$6:$A$205,0))&amp;"",""))</f>
        <v/>
      </c>
      <c r="H286" s="6">
        <f>IF(A286&amp;""="","",IF(COUNTIF('الوحدات'!$A$6:$A$205,A286&amp;"")=0,"وحدة غير موجودة",IF(AND(B286&amp;""&lt;&gt;"",COUNTIF($B$6:$B$405,B286&amp;"")&gt;1),"لوحة مكررة",IF(AND(F286&amp;""&lt;&gt;"",COUNTIF($F$6:$F$405,F286&amp;"")&gt;1),"موقف مكرر",""))))</f>
        <v/>
      </c>
      <c r="I286" s="6">
        <f>IF(A286&amp;""="","",A286&amp;"#"&amp;COUNTIF($A$6:A286,A286&amp;""))</f>
        <v/>
      </c>
    </row>
    <row r="287">
      <c r="A287" s="5" t="n"/>
      <c r="B287" s="5" t="n"/>
      <c r="C287" s="5" t="n"/>
      <c r="D287" s="5" t="n"/>
      <c r="E287" s="5" t="n"/>
      <c r="F287" s="5" t="n"/>
      <c r="G287" s="6">
        <f>IF(A287&amp;""="","",IFERROR(INDEX('الوحدات'!$D$6:$D$205,MATCH(A287&amp;"",'الوحدات'!$A$6:$A$205,0))&amp;"",""))</f>
        <v/>
      </c>
      <c r="H287" s="6">
        <f>IF(A287&amp;""="","",IF(COUNTIF('الوحدات'!$A$6:$A$205,A287&amp;"")=0,"وحدة غير موجودة",IF(AND(B287&amp;""&lt;&gt;"",COUNTIF($B$6:$B$405,B287&amp;"")&gt;1),"لوحة مكررة",IF(AND(F287&amp;""&lt;&gt;"",COUNTIF($F$6:$F$405,F287&amp;"")&gt;1),"موقف مكرر",""))))</f>
        <v/>
      </c>
      <c r="I287" s="6">
        <f>IF(A287&amp;""="","",A287&amp;"#"&amp;COUNTIF($A$6:A287,A287&amp;""))</f>
        <v/>
      </c>
    </row>
    <row r="288">
      <c r="A288" s="5" t="n"/>
      <c r="B288" s="5" t="n"/>
      <c r="C288" s="5" t="n"/>
      <c r="D288" s="5" t="n"/>
      <c r="E288" s="5" t="n"/>
      <c r="F288" s="5" t="n"/>
      <c r="G288" s="6">
        <f>IF(A288&amp;""="","",IFERROR(INDEX('الوحدات'!$D$6:$D$205,MATCH(A288&amp;"",'الوحدات'!$A$6:$A$205,0))&amp;"",""))</f>
        <v/>
      </c>
      <c r="H288" s="6">
        <f>IF(A288&amp;""="","",IF(COUNTIF('الوحدات'!$A$6:$A$205,A288&amp;"")=0,"وحدة غير موجودة",IF(AND(B288&amp;""&lt;&gt;"",COUNTIF($B$6:$B$405,B288&amp;"")&gt;1),"لوحة مكررة",IF(AND(F288&amp;""&lt;&gt;"",COUNTIF($F$6:$F$405,F288&amp;"")&gt;1),"موقف مكرر",""))))</f>
        <v/>
      </c>
      <c r="I288" s="6">
        <f>IF(A288&amp;""="","",A288&amp;"#"&amp;COUNTIF($A$6:A288,A288&amp;""))</f>
        <v/>
      </c>
    </row>
    <row r="289">
      <c r="A289" s="5" t="n"/>
      <c r="B289" s="5" t="n"/>
      <c r="C289" s="5" t="n"/>
      <c r="D289" s="5" t="n"/>
      <c r="E289" s="5" t="n"/>
      <c r="F289" s="5" t="n"/>
      <c r="G289" s="6">
        <f>IF(A289&amp;""="","",IFERROR(INDEX('الوحدات'!$D$6:$D$205,MATCH(A289&amp;"",'الوحدات'!$A$6:$A$205,0))&amp;"",""))</f>
        <v/>
      </c>
      <c r="H289" s="6">
        <f>IF(A289&amp;""="","",IF(COUNTIF('الوحدات'!$A$6:$A$205,A289&amp;"")=0,"وحدة غير موجودة",IF(AND(B289&amp;""&lt;&gt;"",COUNTIF($B$6:$B$405,B289&amp;"")&gt;1),"لوحة مكررة",IF(AND(F289&amp;""&lt;&gt;"",COUNTIF($F$6:$F$405,F289&amp;"")&gt;1),"موقف مكرر",""))))</f>
        <v/>
      </c>
      <c r="I289" s="6">
        <f>IF(A289&amp;""="","",A289&amp;"#"&amp;COUNTIF($A$6:A289,A289&amp;""))</f>
        <v/>
      </c>
    </row>
    <row r="290">
      <c r="A290" s="5" t="n"/>
      <c r="B290" s="5" t="n"/>
      <c r="C290" s="5" t="n"/>
      <c r="D290" s="5" t="n"/>
      <c r="E290" s="5" t="n"/>
      <c r="F290" s="5" t="n"/>
      <c r="G290" s="6">
        <f>IF(A290&amp;""="","",IFERROR(INDEX('الوحدات'!$D$6:$D$205,MATCH(A290&amp;"",'الوحدات'!$A$6:$A$205,0))&amp;"",""))</f>
        <v/>
      </c>
      <c r="H290" s="6">
        <f>IF(A290&amp;""="","",IF(COUNTIF('الوحدات'!$A$6:$A$205,A290&amp;"")=0,"وحدة غير موجودة",IF(AND(B290&amp;""&lt;&gt;"",COUNTIF($B$6:$B$405,B290&amp;"")&gt;1),"لوحة مكررة",IF(AND(F290&amp;""&lt;&gt;"",COUNTIF($F$6:$F$405,F290&amp;"")&gt;1),"موقف مكرر",""))))</f>
        <v/>
      </c>
      <c r="I290" s="6">
        <f>IF(A290&amp;""="","",A290&amp;"#"&amp;COUNTIF($A$6:A290,A290&amp;""))</f>
        <v/>
      </c>
    </row>
    <row r="291">
      <c r="A291" s="5" t="n"/>
      <c r="B291" s="5" t="n"/>
      <c r="C291" s="5" t="n"/>
      <c r="D291" s="5" t="n"/>
      <c r="E291" s="5" t="n"/>
      <c r="F291" s="5" t="n"/>
      <c r="G291" s="6">
        <f>IF(A291&amp;""="","",IFERROR(INDEX('الوحدات'!$D$6:$D$205,MATCH(A291&amp;"",'الوحدات'!$A$6:$A$205,0))&amp;"",""))</f>
        <v/>
      </c>
      <c r="H291" s="6">
        <f>IF(A291&amp;""="","",IF(COUNTIF('الوحدات'!$A$6:$A$205,A291&amp;"")=0,"وحدة غير موجودة",IF(AND(B291&amp;""&lt;&gt;"",COUNTIF($B$6:$B$405,B291&amp;"")&gt;1),"لوحة مكررة",IF(AND(F291&amp;""&lt;&gt;"",COUNTIF($F$6:$F$405,F291&amp;"")&gt;1),"موقف مكرر",""))))</f>
        <v/>
      </c>
      <c r="I291" s="6">
        <f>IF(A291&amp;""="","",A291&amp;"#"&amp;COUNTIF($A$6:A291,A291&amp;""))</f>
        <v/>
      </c>
    </row>
    <row r="292">
      <c r="A292" s="5" t="n"/>
      <c r="B292" s="5" t="n"/>
      <c r="C292" s="5" t="n"/>
      <c r="D292" s="5" t="n"/>
      <c r="E292" s="5" t="n"/>
      <c r="F292" s="5" t="n"/>
      <c r="G292" s="6">
        <f>IF(A292&amp;""="","",IFERROR(INDEX('الوحدات'!$D$6:$D$205,MATCH(A292&amp;"",'الوحدات'!$A$6:$A$205,0))&amp;"",""))</f>
        <v/>
      </c>
      <c r="H292" s="6">
        <f>IF(A292&amp;""="","",IF(COUNTIF('الوحدات'!$A$6:$A$205,A292&amp;"")=0,"وحدة غير موجودة",IF(AND(B292&amp;""&lt;&gt;"",COUNTIF($B$6:$B$405,B292&amp;"")&gt;1),"لوحة مكررة",IF(AND(F292&amp;""&lt;&gt;"",COUNTIF($F$6:$F$405,F292&amp;"")&gt;1),"موقف مكرر",""))))</f>
        <v/>
      </c>
      <c r="I292" s="6">
        <f>IF(A292&amp;""="","",A292&amp;"#"&amp;COUNTIF($A$6:A292,A292&amp;""))</f>
        <v/>
      </c>
    </row>
    <row r="293">
      <c r="A293" s="5" t="n"/>
      <c r="B293" s="5" t="n"/>
      <c r="C293" s="5" t="n"/>
      <c r="D293" s="5" t="n"/>
      <c r="E293" s="5" t="n"/>
      <c r="F293" s="5" t="n"/>
      <c r="G293" s="6">
        <f>IF(A293&amp;""="","",IFERROR(INDEX('الوحدات'!$D$6:$D$205,MATCH(A293&amp;"",'الوحدات'!$A$6:$A$205,0))&amp;"",""))</f>
        <v/>
      </c>
      <c r="H293" s="6">
        <f>IF(A293&amp;""="","",IF(COUNTIF('الوحدات'!$A$6:$A$205,A293&amp;"")=0,"وحدة غير موجودة",IF(AND(B293&amp;""&lt;&gt;"",COUNTIF($B$6:$B$405,B293&amp;"")&gt;1),"لوحة مكررة",IF(AND(F293&amp;""&lt;&gt;"",COUNTIF($F$6:$F$405,F293&amp;"")&gt;1),"موقف مكرر",""))))</f>
        <v/>
      </c>
      <c r="I293" s="6">
        <f>IF(A293&amp;""="","",A293&amp;"#"&amp;COUNTIF($A$6:A293,A293&amp;""))</f>
        <v/>
      </c>
    </row>
    <row r="294">
      <c r="A294" s="5" t="n"/>
      <c r="B294" s="5" t="n"/>
      <c r="C294" s="5" t="n"/>
      <c r="D294" s="5" t="n"/>
      <c r="E294" s="5" t="n"/>
      <c r="F294" s="5" t="n"/>
      <c r="G294" s="6">
        <f>IF(A294&amp;""="","",IFERROR(INDEX('الوحدات'!$D$6:$D$205,MATCH(A294&amp;"",'الوحدات'!$A$6:$A$205,0))&amp;"",""))</f>
        <v/>
      </c>
      <c r="H294" s="6">
        <f>IF(A294&amp;""="","",IF(COUNTIF('الوحدات'!$A$6:$A$205,A294&amp;"")=0,"وحدة غير موجودة",IF(AND(B294&amp;""&lt;&gt;"",COUNTIF($B$6:$B$405,B294&amp;"")&gt;1),"لوحة مكررة",IF(AND(F294&amp;""&lt;&gt;"",COUNTIF($F$6:$F$405,F294&amp;"")&gt;1),"موقف مكرر",""))))</f>
        <v/>
      </c>
      <c r="I294" s="6">
        <f>IF(A294&amp;""="","",A294&amp;"#"&amp;COUNTIF($A$6:A294,A294&amp;""))</f>
        <v/>
      </c>
    </row>
    <row r="295">
      <c r="A295" s="5" t="n"/>
      <c r="B295" s="5" t="n"/>
      <c r="C295" s="5" t="n"/>
      <c r="D295" s="5" t="n"/>
      <c r="E295" s="5" t="n"/>
      <c r="F295" s="5" t="n"/>
      <c r="G295" s="6">
        <f>IF(A295&amp;""="","",IFERROR(INDEX('الوحدات'!$D$6:$D$205,MATCH(A295&amp;"",'الوحدات'!$A$6:$A$205,0))&amp;"",""))</f>
        <v/>
      </c>
      <c r="H295" s="6">
        <f>IF(A295&amp;""="","",IF(COUNTIF('الوحدات'!$A$6:$A$205,A295&amp;"")=0,"وحدة غير موجودة",IF(AND(B295&amp;""&lt;&gt;"",COUNTIF($B$6:$B$405,B295&amp;"")&gt;1),"لوحة مكررة",IF(AND(F295&amp;""&lt;&gt;"",COUNTIF($F$6:$F$405,F295&amp;"")&gt;1),"موقف مكرر",""))))</f>
        <v/>
      </c>
      <c r="I295" s="6">
        <f>IF(A295&amp;""="","",A295&amp;"#"&amp;COUNTIF($A$6:A295,A295&amp;""))</f>
        <v/>
      </c>
    </row>
    <row r="296">
      <c r="A296" s="5" t="n"/>
      <c r="B296" s="5" t="n"/>
      <c r="C296" s="5" t="n"/>
      <c r="D296" s="5" t="n"/>
      <c r="E296" s="5" t="n"/>
      <c r="F296" s="5" t="n"/>
      <c r="G296" s="6">
        <f>IF(A296&amp;""="","",IFERROR(INDEX('الوحدات'!$D$6:$D$205,MATCH(A296&amp;"",'الوحدات'!$A$6:$A$205,0))&amp;"",""))</f>
        <v/>
      </c>
      <c r="H296" s="6">
        <f>IF(A296&amp;""="","",IF(COUNTIF('الوحدات'!$A$6:$A$205,A296&amp;"")=0,"وحدة غير موجودة",IF(AND(B296&amp;""&lt;&gt;"",COUNTIF($B$6:$B$405,B296&amp;"")&gt;1),"لوحة مكررة",IF(AND(F296&amp;""&lt;&gt;"",COUNTIF($F$6:$F$405,F296&amp;"")&gt;1),"موقف مكرر",""))))</f>
        <v/>
      </c>
      <c r="I296" s="6">
        <f>IF(A296&amp;""="","",A296&amp;"#"&amp;COUNTIF($A$6:A296,A296&amp;""))</f>
        <v/>
      </c>
    </row>
    <row r="297">
      <c r="A297" s="5" t="n"/>
      <c r="B297" s="5" t="n"/>
      <c r="C297" s="5" t="n"/>
      <c r="D297" s="5" t="n"/>
      <c r="E297" s="5" t="n"/>
      <c r="F297" s="5" t="n"/>
      <c r="G297" s="6">
        <f>IF(A297&amp;""="","",IFERROR(INDEX('الوحدات'!$D$6:$D$205,MATCH(A297&amp;"",'الوحدات'!$A$6:$A$205,0))&amp;"",""))</f>
        <v/>
      </c>
      <c r="H297" s="6">
        <f>IF(A297&amp;""="","",IF(COUNTIF('الوحدات'!$A$6:$A$205,A297&amp;"")=0,"وحدة غير موجودة",IF(AND(B297&amp;""&lt;&gt;"",COUNTIF($B$6:$B$405,B297&amp;"")&gt;1),"لوحة مكررة",IF(AND(F297&amp;""&lt;&gt;"",COUNTIF($F$6:$F$405,F297&amp;"")&gt;1),"موقف مكرر",""))))</f>
        <v/>
      </c>
      <c r="I297" s="6">
        <f>IF(A297&amp;""="","",A297&amp;"#"&amp;COUNTIF($A$6:A297,A297&amp;""))</f>
        <v/>
      </c>
    </row>
    <row r="298">
      <c r="A298" s="5" t="n"/>
      <c r="B298" s="5" t="n"/>
      <c r="C298" s="5" t="n"/>
      <c r="D298" s="5" t="n"/>
      <c r="E298" s="5" t="n"/>
      <c r="F298" s="5" t="n"/>
      <c r="G298" s="6">
        <f>IF(A298&amp;""="","",IFERROR(INDEX('الوحدات'!$D$6:$D$205,MATCH(A298&amp;"",'الوحدات'!$A$6:$A$205,0))&amp;"",""))</f>
        <v/>
      </c>
      <c r="H298" s="6">
        <f>IF(A298&amp;""="","",IF(COUNTIF('الوحدات'!$A$6:$A$205,A298&amp;"")=0,"وحدة غير موجودة",IF(AND(B298&amp;""&lt;&gt;"",COUNTIF($B$6:$B$405,B298&amp;"")&gt;1),"لوحة مكررة",IF(AND(F298&amp;""&lt;&gt;"",COUNTIF($F$6:$F$405,F298&amp;"")&gt;1),"موقف مكرر",""))))</f>
        <v/>
      </c>
      <c r="I298" s="6">
        <f>IF(A298&amp;""="","",A298&amp;"#"&amp;COUNTIF($A$6:A298,A298&amp;""))</f>
        <v/>
      </c>
    </row>
    <row r="299">
      <c r="A299" s="5" t="n"/>
      <c r="B299" s="5" t="n"/>
      <c r="C299" s="5" t="n"/>
      <c r="D299" s="5" t="n"/>
      <c r="E299" s="5" t="n"/>
      <c r="F299" s="5" t="n"/>
      <c r="G299" s="6">
        <f>IF(A299&amp;""="","",IFERROR(INDEX('الوحدات'!$D$6:$D$205,MATCH(A299&amp;"",'الوحدات'!$A$6:$A$205,0))&amp;"",""))</f>
        <v/>
      </c>
      <c r="H299" s="6">
        <f>IF(A299&amp;""="","",IF(COUNTIF('الوحدات'!$A$6:$A$205,A299&amp;"")=0,"وحدة غير موجودة",IF(AND(B299&amp;""&lt;&gt;"",COUNTIF($B$6:$B$405,B299&amp;"")&gt;1),"لوحة مكررة",IF(AND(F299&amp;""&lt;&gt;"",COUNTIF($F$6:$F$405,F299&amp;"")&gt;1),"موقف مكرر",""))))</f>
        <v/>
      </c>
      <c r="I299" s="6">
        <f>IF(A299&amp;""="","",A299&amp;"#"&amp;COUNTIF($A$6:A299,A299&amp;""))</f>
        <v/>
      </c>
    </row>
    <row r="300">
      <c r="A300" s="5" t="n"/>
      <c r="B300" s="5" t="n"/>
      <c r="C300" s="5" t="n"/>
      <c r="D300" s="5" t="n"/>
      <c r="E300" s="5" t="n"/>
      <c r="F300" s="5" t="n"/>
      <c r="G300" s="6">
        <f>IF(A300&amp;""="","",IFERROR(INDEX('الوحدات'!$D$6:$D$205,MATCH(A300&amp;"",'الوحدات'!$A$6:$A$205,0))&amp;"",""))</f>
        <v/>
      </c>
      <c r="H300" s="6">
        <f>IF(A300&amp;""="","",IF(COUNTIF('الوحدات'!$A$6:$A$205,A300&amp;"")=0,"وحدة غير موجودة",IF(AND(B300&amp;""&lt;&gt;"",COUNTIF($B$6:$B$405,B300&amp;"")&gt;1),"لوحة مكررة",IF(AND(F300&amp;""&lt;&gt;"",COUNTIF($F$6:$F$405,F300&amp;"")&gt;1),"موقف مكرر",""))))</f>
        <v/>
      </c>
      <c r="I300" s="6">
        <f>IF(A300&amp;""="","",A300&amp;"#"&amp;COUNTIF($A$6:A300,A300&amp;""))</f>
        <v/>
      </c>
    </row>
    <row r="301">
      <c r="A301" s="5" t="n"/>
      <c r="B301" s="5" t="n"/>
      <c r="C301" s="5" t="n"/>
      <c r="D301" s="5" t="n"/>
      <c r="E301" s="5" t="n"/>
      <c r="F301" s="5" t="n"/>
      <c r="G301" s="6">
        <f>IF(A301&amp;""="","",IFERROR(INDEX('الوحدات'!$D$6:$D$205,MATCH(A301&amp;"",'الوحدات'!$A$6:$A$205,0))&amp;"",""))</f>
        <v/>
      </c>
      <c r="H301" s="6">
        <f>IF(A301&amp;""="","",IF(COUNTIF('الوحدات'!$A$6:$A$205,A301&amp;"")=0,"وحدة غير موجودة",IF(AND(B301&amp;""&lt;&gt;"",COUNTIF($B$6:$B$405,B301&amp;"")&gt;1),"لوحة مكررة",IF(AND(F301&amp;""&lt;&gt;"",COUNTIF($F$6:$F$405,F301&amp;"")&gt;1),"موقف مكرر",""))))</f>
        <v/>
      </c>
      <c r="I301" s="6">
        <f>IF(A301&amp;""="","",A301&amp;"#"&amp;COUNTIF($A$6:A301,A301&amp;""))</f>
        <v/>
      </c>
    </row>
    <row r="302">
      <c r="A302" s="5" t="n"/>
      <c r="B302" s="5" t="n"/>
      <c r="C302" s="5" t="n"/>
      <c r="D302" s="5" t="n"/>
      <c r="E302" s="5" t="n"/>
      <c r="F302" s="5" t="n"/>
      <c r="G302" s="6">
        <f>IF(A302&amp;""="","",IFERROR(INDEX('الوحدات'!$D$6:$D$205,MATCH(A302&amp;"",'الوحدات'!$A$6:$A$205,0))&amp;"",""))</f>
        <v/>
      </c>
      <c r="H302" s="6">
        <f>IF(A302&amp;""="","",IF(COUNTIF('الوحدات'!$A$6:$A$205,A302&amp;"")=0,"وحدة غير موجودة",IF(AND(B302&amp;""&lt;&gt;"",COUNTIF($B$6:$B$405,B302&amp;"")&gt;1),"لوحة مكررة",IF(AND(F302&amp;""&lt;&gt;"",COUNTIF($F$6:$F$405,F302&amp;"")&gt;1),"موقف مكرر",""))))</f>
        <v/>
      </c>
      <c r="I302" s="6">
        <f>IF(A302&amp;""="","",A302&amp;"#"&amp;COUNTIF($A$6:A302,A302&amp;""))</f>
        <v/>
      </c>
    </row>
    <row r="303">
      <c r="A303" s="5" t="n"/>
      <c r="B303" s="5" t="n"/>
      <c r="C303" s="5" t="n"/>
      <c r="D303" s="5" t="n"/>
      <c r="E303" s="5" t="n"/>
      <c r="F303" s="5" t="n"/>
      <c r="G303" s="6">
        <f>IF(A303&amp;""="","",IFERROR(INDEX('الوحدات'!$D$6:$D$205,MATCH(A303&amp;"",'الوحدات'!$A$6:$A$205,0))&amp;"",""))</f>
        <v/>
      </c>
      <c r="H303" s="6">
        <f>IF(A303&amp;""="","",IF(COUNTIF('الوحدات'!$A$6:$A$205,A303&amp;"")=0,"وحدة غير موجودة",IF(AND(B303&amp;""&lt;&gt;"",COUNTIF($B$6:$B$405,B303&amp;"")&gt;1),"لوحة مكررة",IF(AND(F303&amp;""&lt;&gt;"",COUNTIF($F$6:$F$405,F303&amp;"")&gt;1),"موقف مكرر",""))))</f>
        <v/>
      </c>
      <c r="I303" s="6">
        <f>IF(A303&amp;""="","",A303&amp;"#"&amp;COUNTIF($A$6:A303,A303&amp;""))</f>
        <v/>
      </c>
    </row>
    <row r="304">
      <c r="A304" s="5" t="n"/>
      <c r="B304" s="5" t="n"/>
      <c r="C304" s="5" t="n"/>
      <c r="D304" s="5" t="n"/>
      <c r="E304" s="5" t="n"/>
      <c r="F304" s="5" t="n"/>
      <c r="G304" s="6">
        <f>IF(A304&amp;""="","",IFERROR(INDEX('الوحدات'!$D$6:$D$205,MATCH(A304&amp;"",'الوحدات'!$A$6:$A$205,0))&amp;"",""))</f>
        <v/>
      </c>
      <c r="H304" s="6">
        <f>IF(A304&amp;""="","",IF(COUNTIF('الوحدات'!$A$6:$A$205,A304&amp;"")=0,"وحدة غير موجودة",IF(AND(B304&amp;""&lt;&gt;"",COUNTIF($B$6:$B$405,B304&amp;"")&gt;1),"لوحة مكررة",IF(AND(F304&amp;""&lt;&gt;"",COUNTIF($F$6:$F$405,F304&amp;"")&gt;1),"موقف مكرر",""))))</f>
        <v/>
      </c>
      <c r="I304" s="6">
        <f>IF(A304&amp;""="","",A304&amp;"#"&amp;COUNTIF($A$6:A304,A304&amp;""))</f>
        <v/>
      </c>
    </row>
    <row r="305">
      <c r="A305" s="5" t="n"/>
      <c r="B305" s="5" t="n"/>
      <c r="C305" s="5" t="n"/>
      <c r="D305" s="5" t="n"/>
      <c r="E305" s="5" t="n"/>
      <c r="F305" s="5" t="n"/>
      <c r="G305" s="6">
        <f>IF(A305&amp;""="","",IFERROR(INDEX('الوحدات'!$D$6:$D$205,MATCH(A305&amp;"",'الوحدات'!$A$6:$A$205,0))&amp;"",""))</f>
        <v/>
      </c>
      <c r="H305" s="6">
        <f>IF(A305&amp;""="","",IF(COUNTIF('الوحدات'!$A$6:$A$205,A305&amp;"")=0,"وحدة غير موجودة",IF(AND(B305&amp;""&lt;&gt;"",COUNTIF($B$6:$B$405,B305&amp;"")&gt;1),"لوحة مكررة",IF(AND(F305&amp;""&lt;&gt;"",COUNTIF($F$6:$F$405,F305&amp;"")&gt;1),"موقف مكرر",""))))</f>
        <v/>
      </c>
      <c r="I305" s="6">
        <f>IF(A305&amp;""="","",A305&amp;"#"&amp;COUNTIF($A$6:A305,A305&amp;""))</f>
        <v/>
      </c>
    </row>
    <row r="306">
      <c r="A306" s="5" t="n"/>
      <c r="B306" s="5" t="n"/>
      <c r="C306" s="5" t="n"/>
      <c r="D306" s="5" t="n"/>
      <c r="E306" s="5" t="n"/>
      <c r="F306" s="5" t="n"/>
      <c r="G306" s="6">
        <f>IF(A306&amp;""="","",IFERROR(INDEX('الوحدات'!$D$6:$D$205,MATCH(A306&amp;"",'الوحدات'!$A$6:$A$205,0))&amp;"",""))</f>
        <v/>
      </c>
      <c r="H306" s="6">
        <f>IF(A306&amp;""="","",IF(COUNTIF('الوحدات'!$A$6:$A$205,A306&amp;"")=0,"وحدة غير موجودة",IF(AND(B306&amp;""&lt;&gt;"",COUNTIF($B$6:$B$405,B306&amp;"")&gt;1),"لوحة مكررة",IF(AND(F306&amp;""&lt;&gt;"",COUNTIF($F$6:$F$405,F306&amp;"")&gt;1),"موقف مكرر",""))))</f>
        <v/>
      </c>
      <c r="I306" s="6">
        <f>IF(A306&amp;""="","",A306&amp;"#"&amp;COUNTIF($A$6:A306,A306&amp;""))</f>
        <v/>
      </c>
    </row>
    <row r="307">
      <c r="A307" s="5" t="n"/>
      <c r="B307" s="5" t="n"/>
      <c r="C307" s="5" t="n"/>
      <c r="D307" s="5" t="n"/>
      <c r="E307" s="5" t="n"/>
      <c r="F307" s="5" t="n"/>
      <c r="G307" s="6">
        <f>IF(A307&amp;""="","",IFERROR(INDEX('الوحدات'!$D$6:$D$205,MATCH(A307&amp;"",'الوحدات'!$A$6:$A$205,0))&amp;"",""))</f>
        <v/>
      </c>
      <c r="H307" s="6">
        <f>IF(A307&amp;""="","",IF(COUNTIF('الوحدات'!$A$6:$A$205,A307&amp;"")=0,"وحدة غير موجودة",IF(AND(B307&amp;""&lt;&gt;"",COUNTIF($B$6:$B$405,B307&amp;"")&gt;1),"لوحة مكررة",IF(AND(F307&amp;""&lt;&gt;"",COUNTIF($F$6:$F$405,F307&amp;"")&gt;1),"موقف مكرر",""))))</f>
        <v/>
      </c>
      <c r="I307" s="6">
        <f>IF(A307&amp;""="","",A307&amp;"#"&amp;COUNTIF($A$6:A307,A307&amp;""))</f>
        <v/>
      </c>
    </row>
    <row r="308">
      <c r="A308" s="5" t="n"/>
      <c r="B308" s="5" t="n"/>
      <c r="C308" s="5" t="n"/>
      <c r="D308" s="5" t="n"/>
      <c r="E308" s="5" t="n"/>
      <c r="F308" s="5" t="n"/>
      <c r="G308" s="6">
        <f>IF(A308&amp;""="","",IFERROR(INDEX('الوحدات'!$D$6:$D$205,MATCH(A308&amp;"",'الوحدات'!$A$6:$A$205,0))&amp;"",""))</f>
        <v/>
      </c>
      <c r="H308" s="6">
        <f>IF(A308&amp;""="","",IF(COUNTIF('الوحدات'!$A$6:$A$205,A308&amp;"")=0,"وحدة غير موجودة",IF(AND(B308&amp;""&lt;&gt;"",COUNTIF($B$6:$B$405,B308&amp;"")&gt;1),"لوحة مكررة",IF(AND(F308&amp;""&lt;&gt;"",COUNTIF($F$6:$F$405,F308&amp;"")&gt;1),"موقف مكرر",""))))</f>
        <v/>
      </c>
      <c r="I308" s="6">
        <f>IF(A308&amp;""="","",A308&amp;"#"&amp;COUNTIF($A$6:A308,A308&amp;""))</f>
        <v/>
      </c>
    </row>
    <row r="309">
      <c r="A309" s="5" t="n"/>
      <c r="B309" s="5" t="n"/>
      <c r="C309" s="5" t="n"/>
      <c r="D309" s="5" t="n"/>
      <c r="E309" s="5" t="n"/>
      <c r="F309" s="5" t="n"/>
      <c r="G309" s="6">
        <f>IF(A309&amp;""="","",IFERROR(INDEX('الوحدات'!$D$6:$D$205,MATCH(A309&amp;"",'الوحدات'!$A$6:$A$205,0))&amp;"",""))</f>
        <v/>
      </c>
      <c r="H309" s="6">
        <f>IF(A309&amp;""="","",IF(COUNTIF('الوحدات'!$A$6:$A$205,A309&amp;"")=0,"وحدة غير موجودة",IF(AND(B309&amp;""&lt;&gt;"",COUNTIF($B$6:$B$405,B309&amp;"")&gt;1),"لوحة مكررة",IF(AND(F309&amp;""&lt;&gt;"",COUNTIF($F$6:$F$405,F309&amp;"")&gt;1),"موقف مكرر",""))))</f>
        <v/>
      </c>
      <c r="I309" s="6">
        <f>IF(A309&amp;""="","",A309&amp;"#"&amp;COUNTIF($A$6:A309,A309&amp;""))</f>
        <v/>
      </c>
    </row>
    <row r="310">
      <c r="A310" s="5" t="n"/>
      <c r="B310" s="5" t="n"/>
      <c r="C310" s="5" t="n"/>
      <c r="D310" s="5" t="n"/>
      <c r="E310" s="5" t="n"/>
      <c r="F310" s="5" t="n"/>
      <c r="G310" s="6">
        <f>IF(A310&amp;""="","",IFERROR(INDEX('الوحدات'!$D$6:$D$205,MATCH(A310&amp;"",'الوحدات'!$A$6:$A$205,0))&amp;"",""))</f>
        <v/>
      </c>
      <c r="H310" s="6">
        <f>IF(A310&amp;""="","",IF(COUNTIF('الوحدات'!$A$6:$A$205,A310&amp;"")=0,"وحدة غير موجودة",IF(AND(B310&amp;""&lt;&gt;"",COUNTIF($B$6:$B$405,B310&amp;"")&gt;1),"لوحة مكررة",IF(AND(F310&amp;""&lt;&gt;"",COUNTIF($F$6:$F$405,F310&amp;"")&gt;1),"موقف مكرر",""))))</f>
        <v/>
      </c>
      <c r="I310" s="6">
        <f>IF(A310&amp;""="","",A310&amp;"#"&amp;COUNTIF($A$6:A310,A310&amp;""))</f>
        <v/>
      </c>
    </row>
    <row r="311">
      <c r="A311" s="5" t="n"/>
      <c r="B311" s="5" t="n"/>
      <c r="C311" s="5" t="n"/>
      <c r="D311" s="5" t="n"/>
      <c r="E311" s="5" t="n"/>
      <c r="F311" s="5" t="n"/>
      <c r="G311" s="6">
        <f>IF(A311&amp;""="","",IFERROR(INDEX('الوحدات'!$D$6:$D$205,MATCH(A311&amp;"",'الوحدات'!$A$6:$A$205,0))&amp;"",""))</f>
        <v/>
      </c>
      <c r="H311" s="6">
        <f>IF(A311&amp;""="","",IF(COUNTIF('الوحدات'!$A$6:$A$205,A311&amp;"")=0,"وحدة غير موجودة",IF(AND(B311&amp;""&lt;&gt;"",COUNTIF($B$6:$B$405,B311&amp;"")&gt;1),"لوحة مكررة",IF(AND(F311&amp;""&lt;&gt;"",COUNTIF($F$6:$F$405,F311&amp;"")&gt;1),"موقف مكرر",""))))</f>
        <v/>
      </c>
      <c r="I311" s="6">
        <f>IF(A311&amp;""="","",A311&amp;"#"&amp;COUNTIF($A$6:A311,A311&amp;""))</f>
        <v/>
      </c>
    </row>
    <row r="312">
      <c r="A312" s="5" t="n"/>
      <c r="B312" s="5" t="n"/>
      <c r="C312" s="5" t="n"/>
      <c r="D312" s="5" t="n"/>
      <c r="E312" s="5" t="n"/>
      <c r="F312" s="5" t="n"/>
      <c r="G312" s="6">
        <f>IF(A312&amp;""="","",IFERROR(INDEX('الوحدات'!$D$6:$D$205,MATCH(A312&amp;"",'الوحدات'!$A$6:$A$205,0))&amp;"",""))</f>
        <v/>
      </c>
      <c r="H312" s="6">
        <f>IF(A312&amp;""="","",IF(COUNTIF('الوحدات'!$A$6:$A$205,A312&amp;"")=0,"وحدة غير موجودة",IF(AND(B312&amp;""&lt;&gt;"",COUNTIF($B$6:$B$405,B312&amp;"")&gt;1),"لوحة مكررة",IF(AND(F312&amp;""&lt;&gt;"",COUNTIF($F$6:$F$405,F312&amp;"")&gt;1),"موقف مكرر",""))))</f>
        <v/>
      </c>
      <c r="I312" s="6">
        <f>IF(A312&amp;""="","",A312&amp;"#"&amp;COUNTIF($A$6:A312,A312&amp;""))</f>
        <v/>
      </c>
    </row>
    <row r="313">
      <c r="A313" s="5" t="n"/>
      <c r="B313" s="5" t="n"/>
      <c r="C313" s="5" t="n"/>
      <c r="D313" s="5" t="n"/>
      <c r="E313" s="5" t="n"/>
      <c r="F313" s="5" t="n"/>
      <c r="G313" s="6">
        <f>IF(A313&amp;""="","",IFERROR(INDEX('الوحدات'!$D$6:$D$205,MATCH(A313&amp;"",'الوحدات'!$A$6:$A$205,0))&amp;"",""))</f>
        <v/>
      </c>
      <c r="H313" s="6">
        <f>IF(A313&amp;""="","",IF(COUNTIF('الوحدات'!$A$6:$A$205,A313&amp;"")=0,"وحدة غير موجودة",IF(AND(B313&amp;""&lt;&gt;"",COUNTIF($B$6:$B$405,B313&amp;"")&gt;1),"لوحة مكررة",IF(AND(F313&amp;""&lt;&gt;"",COUNTIF($F$6:$F$405,F313&amp;"")&gt;1),"موقف مكرر",""))))</f>
        <v/>
      </c>
      <c r="I313" s="6">
        <f>IF(A313&amp;""="","",A313&amp;"#"&amp;COUNTIF($A$6:A313,A313&amp;""))</f>
        <v/>
      </c>
    </row>
    <row r="314">
      <c r="A314" s="5" t="n"/>
      <c r="B314" s="5" t="n"/>
      <c r="C314" s="5" t="n"/>
      <c r="D314" s="5" t="n"/>
      <c r="E314" s="5" t="n"/>
      <c r="F314" s="5" t="n"/>
      <c r="G314" s="6">
        <f>IF(A314&amp;""="","",IFERROR(INDEX('الوحدات'!$D$6:$D$205,MATCH(A314&amp;"",'الوحدات'!$A$6:$A$205,0))&amp;"",""))</f>
        <v/>
      </c>
      <c r="H314" s="6">
        <f>IF(A314&amp;""="","",IF(COUNTIF('الوحدات'!$A$6:$A$205,A314&amp;"")=0,"وحدة غير موجودة",IF(AND(B314&amp;""&lt;&gt;"",COUNTIF($B$6:$B$405,B314&amp;"")&gt;1),"لوحة مكررة",IF(AND(F314&amp;""&lt;&gt;"",COUNTIF($F$6:$F$405,F314&amp;"")&gt;1),"موقف مكرر",""))))</f>
        <v/>
      </c>
      <c r="I314" s="6">
        <f>IF(A314&amp;""="","",A314&amp;"#"&amp;COUNTIF($A$6:A314,A314&amp;""))</f>
        <v/>
      </c>
    </row>
    <row r="315">
      <c r="A315" s="5" t="n"/>
      <c r="B315" s="5" t="n"/>
      <c r="C315" s="5" t="n"/>
      <c r="D315" s="5" t="n"/>
      <c r="E315" s="5" t="n"/>
      <c r="F315" s="5" t="n"/>
      <c r="G315" s="6">
        <f>IF(A315&amp;""="","",IFERROR(INDEX('الوحدات'!$D$6:$D$205,MATCH(A315&amp;"",'الوحدات'!$A$6:$A$205,0))&amp;"",""))</f>
        <v/>
      </c>
      <c r="H315" s="6">
        <f>IF(A315&amp;""="","",IF(COUNTIF('الوحدات'!$A$6:$A$205,A315&amp;"")=0,"وحدة غير موجودة",IF(AND(B315&amp;""&lt;&gt;"",COUNTIF($B$6:$B$405,B315&amp;"")&gt;1),"لوحة مكررة",IF(AND(F315&amp;""&lt;&gt;"",COUNTIF($F$6:$F$405,F315&amp;"")&gt;1),"موقف مكرر",""))))</f>
        <v/>
      </c>
      <c r="I315" s="6">
        <f>IF(A315&amp;""="","",A315&amp;"#"&amp;COUNTIF($A$6:A315,A315&amp;""))</f>
        <v/>
      </c>
    </row>
    <row r="316">
      <c r="A316" s="5" t="n"/>
      <c r="B316" s="5" t="n"/>
      <c r="C316" s="5" t="n"/>
      <c r="D316" s="5" t="n"/>
      <c r="E316" s="5" t="n"/>
      <c r="F316" s="5" t="n"/>
      <c r="G316" s="6">
        <f>IF(A316&amp;""="","",IFERROR(INDEX('الوحدات'!$D$6:$D$205,MATCH(A316&amp;"",'الوحدات'!$A$6:$A$205,0))&amp;"",""))</f>
        <v/>
      </c>
      <c r="H316" s="6">
        <f>IF(A316&amp;""="","",IF(COUNTIF('الوحدات'!$A$6:$A$205,A316&amp;"")=0,"وحدة غير موجودة",IF(AND(B316&amp;""&lt;&gt;"",COUNTIF($B$6:$B$405,B316&amp;"")&gt;1),"لوحة مكررة",IF(AND(F316&amp;""&lt;&gt;"",COUNTIF($F$6:$F$405,F316&amp;"")&gt;1),"موقف مكرر",""))))</f>
        <v/>
      </c>
      <c r="I316" s="6">
        <f>IF(A316&amp;""="","",A316&amp;"#"&amp;COUNTIF($A$6:A316,A316&amp;""))</f>
        <v/>
      </c>
    </row>
    <row r="317">
      <c r="A317" s="5" t="n"/>
      <c r="B317" s="5" t="n"/>
      <c r="C317" s="5" t="n"/>
      <c r="D317" s="5" t="n"/>
      <c r="E317" s="5" t="n"/>
      <c r="F317" s="5" t="n"/>
      <c r="G317" s="6">
        <f>IF(A317&amp;""="","",IFERROR(INDEX('الوحدات'!$D$6:$D$205,MATCH(A317&amp;"",'الوحدات'!$A$6:$A$205,0))&amp;"",""))</f>
        <v/>
      </c>
      <c r="H317" s="6">
        <f>IF(A317&amp;""="","",IF(COUNTIF('الوحدات'!$A$6:$A$205,A317&amp;"")=0,"وحدة غير موجودة",IF(AND(B317&amp;""&lt;&gt;"",COUNTIF($B$6:$B$405,B317&amp;"")&gt;1),"لوحة مكررة",IF(AND(F317&amp;""&lt;&gt;"",COUNTIF($F$6:$F$405,F317&amp;"")&gt;1),"موقف مكرر",""))))</f>
        <v/>
      </c>
      <c r="I317" s="6">
        <f>IF(A317&amp;""="","",A317&amp;"#"&amp;COUNTIF($A$6:A317,A317&amp;""))</f>
        <v/>
      </c>
    </row>
    <row r="318">
      <c r="A318" s="5" t="n"/>
      <c r="B318" s="5" t="n"/>
      <c r="C318" s="5" t="n"/>
      <c r="D318" s="5" t="n"/>
      <c r="E318" s="5" t="n"/>
      <c r="F318" s="5" t="n"/>
      <c r="G318" s="6">
        <f>IF(A318&amp;""="","",IFERROR(INDEX('الوحدات'!$D$6:$D$205,MATCH(A318&amp;"",'الوحدات'!$A$6:$A$205,0))&amp;"",""))</f>
        <v/>
      </c>
      <c r="H318" s="6">
        <f>IF(A318&amp;""="","",IF(COUNTIF('الوحدات'!$A$6:$A$205,A318&amp;"")=0,"وحدة غير موجودة",IF(AND(B318&amp;""&lt;&gt;"",COUNTIF($B$6:$B$405,B318&amp;"")&gt;1),"لوحة مكررة",IF(AND(F318&amp;""&lt;&gt;"",COUNTIF($F$6:$F$405,F318&amp;"")&gt;1),"موقف مكرر",""))))</f>
        <v/>
      </c>
      <c r="I318" s="6">
        <f>IF(A318&amp;""="","",A318&amp;"#"&amp;COUNTIF($A$6:A318,A318&amp;""))</f>
        <v/>
      </c>
    </row>
    <row r="319">
      <c r="A319" s="5" t="n"/>
      <c r="B319" s="5" t="n"/>
      <c r="C319" s="5" t="n"/>
      <c r="D319" s="5" t="n"/>
      <c r="E319" s="5" t="n"/>
      <c r="F319" s="5" t="n"/>
      <c r="G319" s="6">
        <f>IF(A319&amp;""="","",IFERROR(INDEX('الوحدات'!$D$6:$D$205,MATCH(A319&amp;"",'الوحدات'!$A$6:$A$205,0))&amp;"",""))</f>
        <v/>
      </c>
      <c r="H319" s="6">
        <f>IF(A319&amp;""="","",IF(COUNTIF('الوحدات'!$A$6:$A$205,A319&amp;"")=0,"وحدة غير موجودة",IF(AND(B319&amp;""&lt;&gt;"",COUNTIF($B$6:$B$405,B319&amp;"")&gt;1),"لوحة مكررة",IF(AND(F319&amp;""&lt;&gt;"",COUNTIF($F$6:$F$405,F319&amp;"")&gt;1),"موقف مكرر",""))))</f>
        <v/>
      </c>
      <c r="I319" s="6">
        <f>IF(A319&amp;""="","",A319&amp;"#"&amp;COUNTIF($A$6:A319,A319&amp;""))</f>
        <v/>
      </c>
    </row>
    <row r="320">
      <c r="A320" s="5" t="n"/>
      <c r="B320" s="5" t="n"/>
      <c r="C320" s="5" t="n"/>
      <c r="D320" s="5" t="n"/>
      <c r="E320" s="5" t="n"/>
      <c r="F320" s="5" t="n"/>
      <c r="G320" s="6">
        <f>IF(A320&amp;""="","",IFERROR(INDEX('الوحدات'!$D$6:$D$205,MATCH(A320&amp;"",'الوحدات'!$A$6:$A$205,0))&amp;"",""))</f>
        <v/>
      </c>
      <c r="H320" s="6">
        <f>IF(A320&amp;""="","",IF(COUNTIF('الوحدات'!$A$6:$A$205,A320&amp;"")=0,"وحدة غير موجودة",IF(AND(B320&amp;""&lt;&gt;"",COUNTIF($B$6:$B$405,B320&amp;"")&gt;1),"لوحة مكررة",IF(AND(F320&amp;""&lt;&gt;"",COUNTIF($F$6:$F$405,F320&amp;"")&gt;1),"موقف مكرر",""))))</f>
        <v/>
      </c>
      <c r="I320" s="6">
        <f>IF(A320&amp;""="","",A320&amp;"#"&amp;COUNTIF($A$6:A320,A320&amp;""))</f>
        <v/>
      </c>
    </row>
    <row r="321">
      <c r="A321" s="5" t="n"/>
      <c r="B321" s="5" t="n"/>
      <c r="C321" s="5" t="n"/>
      <c r="D321" s="5" t="n"/>
      <c r="E321" s="5" t="n"/>
      <c r="F321" s="5" t="n"/>
      <c r="G321" s="6">
        <f>IF(A321&amp;""="","",IFERROR(INDEX('الوحدات'!$D$6:$D$205,MATCH(A321&amp;"",'الوحدات'!$A$6:$A$205,0))&amp;"",""))</f>
        <v/>
      </c>
      <c r="H321" s="6">
        <f>IF(A321&amp;""="","",IF(COUNTIF('الوحدات'!$A$6:$A$205,A321&amp;"")=0,"وحدة غير موجودة",IF(AND(B321&amp;""&lt;&gt;"",COUNTIF($B$6:$B$405,B321&amp;"")&gt;1),"لوحة مكررة",IF(AND(F321&amp;""&lt;&gt;"",COUNTIF($F$6:$F$405,F321&amp;"")&gt;1),"موقف مكرر",""))))</f>
        <v/>
      </c>
      <c r="I321" s="6">
        <f>IF(A321&amp;""="","",A321&amp;"#"&amp;COUNTIF($A$6:A321,A321&amp;""))</f>
        <v/>
      </c>
    </row>
    <row r="322">
      <c r="A322" s="5" t="n"/>
      <c r="B322" s="5" t="n"/>
      <c r="C322" s="5" t="n"/>
      <c r="D322" s="5" t="n"/>
      <c r="E322" s="5" t="n"/>
      <c r="F322" s="5" t="n"/>
      <c r="G322" s="6">
        <f>IF(A322&amp;""="","",IFERROR(INDEX('الوحدات'!$D$6:$D$205,MATCH(A322&amp;"",'الوحدات'!$A$6:$A$205,0))&amp;"",""))</f>
        <v/>
      </c>
      <c r="H322" s="6">
        <f>IF(A322&amp;""="","",IF(COUNTIF('الوحدات'!$A$6:$A$205,A322&amp;"")=0,"وحدة غير موجودة",IF(AND(B322&amp;""&lt;&gt;"",COUNTIF($B$6:$B$405,B322&amp;"")&gt;1),"لوحة مكررة",IF(AND(F322&amp;""&lt;&gt;"",COUNTIF($F$6:$F$405,F322&amp;"")&gt;1),"موقف مكرر",""))))</f>
        <v/>
      </c>
      <c r="I322" s="6">
        <f>IF(A322&amp;""="","",A322&amp;"#"&amp;COUNTIF($A$6:A322,A322&amp;""))</f>
        <v/>
      </c>
    </row>
    <row r="323">
      <c r="A323" s="5" t="n"/>
      <c r="B323" s="5" t="n"/>
      <c r="C323" s="5" t="n"/>
      <c r="D323" s="5" t="n"/>
      <c r="E323" s="5" t="n"/>
      <c r="F323" s="5" t="n"/>
      <c r="G323" s="6">
        <f>IF(A323&amp;""="","",IFERROR(INDEX('الوحدات'!$D$6:$D$205,MATCH(A323&amp;"",'الوحدات'!$A$6:$A$205,0))&amp;"",""))</f>
        <v/>
      </c>
      <c r="H323" s="6">
        <f>IF(A323&amp;""="","",IF(COUNTIF('الوحدات'!$A$6:$A$205,A323&amp;"")=0,"وحدة غير موجودة",IF(AND(B323&amp;""&lt;&gt;"",COUNTIF($B$6:$B$405,B323&amp;"")&gt;1),"لوحة مكررة",IF(AND(F323&amp;""&lt;&gt;"",COUNTIF($F$6:$F$405,F323&amp;"")&gt;1),"موقف مكرر",""))))</f>
        <v/>
      </c>
      <c r="I323" s="6">
        <f>IF(A323&amp;""="","",A323&amp;"#"&amp;COUNTIF($A$6:A323,A323&amp;""))</f>
        <v/>
      </c>
    </row>
    <row r="324">
      <c r="A324" s="5" t="n"/>
      <c r="B324" s="5" t="n"/>
      <c r="C324" s="5" t="n"/>
      <c r="D324" s="5" t="n"/>
      <c r="E324" s="5" t="n"/>
      <c r="F324" s="5" t="n"/>
      <c r="G324" s="6">
        <f>IF(A324&amp;""="","",IFERROR(INDEX('الوحدات'!$D$6:$D$205,MATCH(A324&amp;"",'الوحدات'!$A$6:$A$205,0))&amp;"",""))</f>
        <v/>
      </c>
      <c r="H324" s="6">
        <f>IF(A324&amp;""="","",IF(COUNTIF('الوحدات'!$A$6:$A$205,A324&amp;"")=0,"وحدة غير موجودة",IF(AND(B324&amp;""&lt;&gt;"",COUNTIF($B$6:$B$405,B324&amp;"")&gt;1),"لوحة مكررة",IF(AND(F324&amp;""&lt;&gt;"",COUNTIF($F$6:$F$405,F324&amp;"")&gt;1),"موقف مكرر",""))))</f>
        <v/>
      </c>
      <c r="I324" s="6">
        <f>IF(A324&amp;""="","",A324&amp;"#"&amp;COUNTIF($A$6:A324,A324&amp;""))</f>
        <v/>
      </c>
    </row>
    <row r="325">
      <c r="A325" s="5" t="n"/>
      <c r="B325" s="5" t="n"/>
      <c r="C325" s="5" t="n"/>
      <c r="D325" s="5" t="n"/>
      <c r="E325" s="5" t="n"/>
      <c r="F325" s="5" t="n"/>
      <c r="G325" s="6">
        <f>IF(A325&amp;""="","",IFERROR(INDEX('الوحدات'!$D$6:$D$205,MATCH(A325&amp;"",'الوحدات'!$A$6:$A$205,0))&amp;"",""))</f>
        <v/>
      </c>
      <c r="H325" s="6">
        <f>IF(A325&amp;""="","",IF(COUNTIF('الوحدات'!$A$6:$A$205,A325&amp;"")=0,"وحدة غير موجودة",IF(AND(B325&amp;""&lt;&gt;"",COUNTIF($B$6:$B$405,B325&amp;"")&gt;1),"لوحة مكررة",IF(AND(F325&amp;""&lt;&gt;"",COUNTIF($F$6:$F$405,F325&amp;"")&gt;1),"موقف مكرر",""))))</f>
        <v/>
      </c>
      <c r="I325" s="6">
        <f>IF(A325&amp;""="","",A325&amp;"#"&amp;COUNTIF($A$6:A325,A325&amp;""))</f>
        <v/>
      </c>
    </row>
    <row r="326">
      <c r="A326" s="5" t="n"/>
      <c r="B326" s="5" t="n"/>
      <c r="C326" s="5" t="n"/>
      <c r="D326" s="5" t="n"/>
      <c r="E326" s="5" t="n"/>
      <c r="F326" s="5" t="n"/>
      <c r="G326" s="6">
        <f>IF(A326&amp;""="","",IFERROR(INDEX('الوحدات'!$D$6:$D$205,MATCH(A326&amp;"",'الوحدات'!$A$6:$A$205,0))&amp;"",""))</f>
        <v/>
      </c>
      <c r="H326" s="6">
        <f>IF(A326&amp;""="","",IF(COUNTIF('الوحدات'!$A$6:$A$205,A326&amp;"")=0,"وحدة غير موجودة",IF(AND(B326&amp;""&lt;&gt;"",COUNTIF($B$6:$B$405,B326&amp;"")&gt;1),"لوحة مكررة",IF(AND(F326&amp;""&lt;&gt;"",COUNTIF($F$6:$F$405,F326&amp;"")&gt;1),"موقف مكرر",""))))</f>
        <v/>
      </c>
      <c r="I326" s="6">
        <f>IF(A326&amp;""="","",A326&amp;"#"&amp;COUNTIF($A$6:A326,A326&amp;""))</f>
        <v/>
      </c>
    </row>
    <row r="327">
      <c r="A327" s="5" t="n"/>
      <c r="B327" s="5" t="n"/>
      <c r="C327" s="5" t="n"/>
      <c r="D327" s="5" t="n"/>
      <c r="E327" s="5" t="n"/>
      <c r="F327" s="5" t="n"/>
      <c r="G327" s="6">
        <f>IF(A327&amp;""="","",IFERROR(INDEX('الوحدات'!$D$6:$D$205,MATCH(A327&amp;"",'الوحدات'!$A$6:$A$205,0))&amp;"",""))</f>
        <v/>
      </c>
      <c r="H327" s="6">
        <f>IF(A327&amp;""="","",IF(COUNTIF('الوحدات'!$A$6:$A$205,A327&amp;"")=0,"وحدة غير موجودة",IF(AND(B327&amp;""&lt;&gt;"",COUNTIF($B$6:$B$405,B327&amp;"")&gt;1),"لوحة مكررة",IF(AND(F327&amp;""&lt;&gt;"",COUNTIF($F$6:$F$405,F327&amp;"")&gt;1),"موقف مكرر",""))))</f>
        <v/>
      </c>
      <c r="I327" s="6">
        <f>IF(A327&amp;""="","",A327&amp;"#"&amp;COUNTIF($A$6:A327,A327&amp;""))</f>
        <v/>
      </c>
    </row>
    <row r="328">
      <c r="A328" s="5" t="n"/>
      <c r="B328" s="5" t="n"/>
      <c r="C328" s="5" t="n"/>
      <c r="D328" s="5" t="n"/>
      <c r="E328" s="5" t="n"/>
      <c r="F328" s="5" t="n"/>
      <c r="G328" s="6">
        <f>IF(A328&amp;""="","",IFERROR(INDEX('الوحدات'!$D$6:$D$205,MATCH(A328&amp;"",'الوحدات'!$A$6:$A$205,0))&amp;"",""))</f>
        <v/>
      </c>
      <c r="H328" s="6">
        <f>IF(A328&amp;""="","",IF(COUNTIF('الوحدات'!$A$6:$A$205,A328&amp;"")=0,"وحدة غير موجودة",IF(AND(B328&amp;""&lt;&gt;"",COUNTIF($B$6:$B$405,B328&amp;"")&gt;1),"لوحة مكررة",IF(AND(F328&amp;""&lt;&gt;"",COUNTIF($F$6:$F$405,F328&amp;"")&gt;1),"موقف مكرر",""))))</f>
        <v/>
      </c>
      <c r="I328" s="6">
        <f>IF(A328&amp;""="","",A328&amp;"#"&amp;COUNTIF($A$6:A328,A328&amp;""))</f>
        <v/>
      </c>
    </row>
    <row r="329">
      <c r="A329" s="5" t="n"/>
      <c r="B329" s="5" t="n"/>
      <c r="C329" s="5" t="n"/>
      <c r="D329" s="5" t="n"/>
      <c r="E329" s="5" t="n"/>
      <c r="F329" s="5" t="n"/>
      <c r="G329" s="6">
        <f>IF(A329&amp;""="","",IFERROR(INDEX('الوحدات'!$D$6:$D$205,MATCH(A329&amp;"",'الوحدات'!$A$6:$A$205,0))&amp;"",""))</f>
        <v/>
      </c>
      <c r="H329" s="6">
        <f>IF(A329&amp;""="","",IF(COUNTIF('الوحدات'!$A$6:$A$205,A329&amp;"")=0,"وحدة غير موجودة",IF(AND(B329&amp;""&lt;&gt;"",COUNTIF($B$6:$B$405,B329&amp;"")&gt;1),"لوحة مكررة",IF(AND(F329&amp;""&lt;&gt;"",COUNTIF($F$6:$F$405,F329&amp;"")&gt;1),"موقف مكرر",""))))</f>
        <v/>
      </c>
      <c r="I329" s="6">
        <f>IF(A329&amp;""="","",A329&amp;"#"&amp;COUNTIF($A$6:A329,A329&amp;""))</f>
        <v/>
      </c>
    </row>
    <row r="330">
      <c r="A330" s="5" t="n"/>
      <c r="B330" s="5" t="n"/>
      <c r="C330" s="5" t="n"/>
      <c r="D330" s="5" t="n"/>
      <c r="E330" s="5" t="n"/>
      <c r="F330" s="5" t="n"/>
      <c r="G330" s="6">
        <f>IF(A330&amp;""="","",IFERROR(INDEX('الوحدات'!$D$6:$D$205,MATCH(A330&amp;"",'الوحدات'!$A$6:$A$205,0))&amp;"",""))</f>
        <v/>
      </c>
      <c r="H330" s="6">
        <f>IF(A330&amp;""="","",IF(COUNTIF('الوحدات'!$A$6:$A$205,A330&amp;"")=0,"وحدة غير موجودة",IF(AND(B330&amp;""&lt;&gt;"",COUNTIF($B$6:$B$405,B330&amp;"")&gt;1),"لوحة مكررة",IF(AND(F330&amp;""&lt;&gt;"",COUNTIF($F$6:$F$405,F330&amp;"")&gt;1),"موقف مكرر",""))))</f>
        <v/>
      </c>
      <c r="I330" s="6">
        <f>IF(A330&amp;""="","",A330&amp;"#"&amp;COUNTIF($A$6:A330,A330&amp;""))</f>
        <v/>
      </c>
    </row>
    <row r="331">
      <c r="A331" s="5" t="n"/>
      <c r="B331" s="5" t="n"/>
      <c r="C331" s="5" t="n"/>
      <c r="D331" s="5" t="n"/>
      <c r="E331" s="5" t="n"/>
      <c r="F331" s="5" t="n"/>
      <c r="G331" s="6">
        <f>IF(A331&amp;""="","",IFERROR(INDEX('الوحدات'!$D$6:$D$205,MATCH(A331&amp;"",'الوحدات'!$A$6:$A$205,0))&amp;"",""))</f>
        <v/>
      </c>
      <c r="H331" s="6">
        <f>IF(A331&amp;""="","",IF(COUNTIF('الوحدات'!$A$6:$A$205,A331&amp;"")=0,"وحدة غير موجودة",IF(AND(B331&amp;""&lt;&gt;"",COUNTIF($B$6:$B$405,B331&amp;"")&gt;1),"لوحة مكررة",IF(AND(F331&amp;""&lt;&gt;"",COUNTIF($F$6:$F$405,F331&amp;"")&gt;1),"موقف مكرر",""))))</f>
        <v/>
      </c>
      <c r="I331" s="6">
        <f>IF(A331&amp;""="","",A331&amp;"#"&amp;COUNTIF($A$6:A331,A331&amp;""))</f>
        <v/>
      </c>
    </row>
    <row r="332">
      <c r="A332" s="5" t="n"/>
      <c r="B332" s="5" t="n"/>
      <c r="C332" s="5" t="n"/>
      <c r="D332" s="5" t="n"/>
      <c r="E332" s="5" t="n"/>
      <c r="F332" s="5" t="n"/>
      <c r="G332" s="6">
        <f>IF(A332&amp;""="","",IFERROR(INDEX('الوحدات'!$D$6:$D$205,MATCH(A332&amp;"",'الوحدات'!$A$6:$A$205,0))&amp;"",""))</f>
        <v/>
      </c>
      <c r="H332" s="6">
        <f>IF(A332&amp;""="","",IF(COUNTIF('الوحدات'!$A$6:$A$205,A332&amp;"")=0,"وحدة غير موجودة",IF(AND(B332&amp;""&lt;&gt;"",COUNTIF($B$6:$B$405,B332&amp;"")&gt;1),"لوحة مكررة",IF(AND(F332&amp;""&lt;&gt;"",COUNTIF($F$6:$F$405,F332&amp;"")&gt;1),"موقف مكرر",""))))</f>
        <v/>
      </c>
      <c r="I332" s="6">
        <f>IF(A332&amp;""="","",A332&amp;"#"&amp;COUNTIF($A$6:A332,A332&amp;""))</f>
        <v/>
      </c>
    </row>
    <row r="333">
      <c r="A333" s="5" t="n"/>
      <c r="B333" s="5" t="n"/>
      <c r="C333" s="5" t="n"/>
      <c r="D333" s="5" t="n"/>
      <c r="E333" s="5" t="n"/>
      <c r="F333" s="5" t="n"/>
      <c r="G333" s="6">
        <f>IF(A333&amp;""="","",IFERROR(INDEX('الوحدات'!$D$6:$D$205,MATCH(A333&amp;"",'الوحدات'!$A$6:$A$205,0))&amp;"",""))</f>
        <v/>
      </c>
      <c r="H333" s="6">
        <f>IF(A333&amp;""="","",IF(COUNTIF('الوحدات'!$A$6:$A$205,A333&amp;"")=0,"وحدة غير موجودة",IF(AND(B333&amp;""&lt;&gt;"",COUNTIF($B$6:$B$405,B333&amp;"")&gt;1),"لوحة مكررة",IF(AND(F333&amp;""&lt;&gt;"",COUNTIF($F$6:$F$405,F333&amp;"")&gt;1),"موقف مكرر",""))))</f>
        <v/>
      </c>
      <c r="I333" s="6">
        <f>IF(A333&amp;""="","",A333&amp;"#"&amp;COUNTIF($A$6:A333,A333&amp;""))</f>
        <v/>
      </c>
    </row>
    <row r="334">
      <c r="A334" s="5" t="n"/>
      <c r="B334" s="5" t="n"/>
      <c r="C334" s="5" t="n"/>
      <c r="D334" s="5" t="n"/>
      <c r="E334" s="5" t="n"/>
      <c r="F334" s="5" t="n"/>
      <c r="G334" s="6">
        <f>IF(A334&amp;""="","",IFERROR(INDEX('الوحدات'!$D$6:$D$205,MATCH(A334&amp;"",'الوحدات'!$A$6:$A$205,0))&amp;"",""))</f>
        <v/>
      </c>
      <c r="H334" s="6">
        <f>IF(A334&amp;""="","",IF(COUNTIF('الوحدات'!$A$6:$A$205,A334&amp;"")=0,"وحدة غير موجودة",IF(AND(B334&amp;""&lt;&gt;"",COUNTIF($B$6:$B$405,B334&amp;"")&gt;1),"لوحة مكررة",IF(AND(F334&amp;""&lt;&gt;"",COUNTIF($F$6:$F$405,F334&amp;"")&gt;1),"موقف مكرر",""))))</f>
        <v/>
      </c>
      <c r="I334" s="6">
        <f>IF(A334&amp;""="","",A334&amp;"#"&amp;COUNTIF($A$6:A334,A334&amp;""))</f>
        <v/>
      </c>
    </row>
    <row r="335">
      <c r="A335" s="5" t="n"/>
      <c r="B335" s="5" t="n"/>
      <c r="C335" s="5" t="n"/>
      <c r="D335" s="5" t="n"/>
      <c r="E335" s="5" t="n"/>
      <c r="F335" s="5" t="n"/>
      <c r="G335" s="6">
        <f>IF(A335&amp;""="","",IFERROR(INDEX('الوحدات'!$D$6:$D$205,MATCH(A335&amp;"",'الوحدات'!$A$6:$A$205,0))&amp;"",""))</f>
        <v/>
      </c>
      <c r="H335" s="6">
        <f>IF(A335&amp;""="","",IF(COUNTIF('الوحدات'!$A$6:$A$205,A335&amp;"")=0,"وحدة غير موجودة",IF(AND(B335&amp;""&lt;&gt;"",COUNTIF($B$6:$B$405,B335&amp;"")&gt;1),"لوحة مكررة",IF(AND(F335&amp;""&lt;&gt;"",COUNTIF($F$6:$F$405,F335&amp;"")&gt;1),"موقف مكرر",""))))</f>
        <v/>
      </c>
      <c r="I335" s="6">
        <f>IF(A335&amp;""="","",A335&amp;"#"&amp;COUNTIF($A$6:A335,A335&amp;""))</f>
        <v/>
      </c>
    </row>
    <row r="336">
      <c r="A336" s="5" t="n"/>
      <c r="B336" s="5" t="n"/>
      <c r="C336" s="5" t="n"/>
      <c r="D336" s="5" t="n"/>
      <c r="E336" s="5" t="n"/>
      <c r="F336" s="5" t="n"/>
      <c r="G336" s="6">
        <f>IF(A336&amp;""="","",IFERROR(INDEX('الوحدات'!$D$6:$D$205,MATCH(A336&amp;"",'الوحدات'!$A$6:$A$205,0))&amp;"",""))</f>
        <v/>
      </c>
      <c r="H336" s="6">
        <f>IF(A336&amp;""="","",IF(COUNTIF('الوحدات'!$A$6:$A$205,A336&amp;"")=0,"وحدة غير موجودة",IF(AND(B336&amp;""&lt;&gt;"",COUNTIF($B$6:$B$405,B336&amp;"")&gt;1),"لوحة مكررة",IF(AND(F336&amp;""&lt;&gt;"",COUNTIF($F$6:$F$405,F336&amp;"")&gt;1),"موقف مكرر",""))))</f>
        <v/>
      </c>
      <c r="I336" s="6">
        <f>IF(A336&amp;""="","",A336&amp;"#"&amp;COUNTIF($A$6:A336,A336&amp;""))</f>
        <v/>
      </c>
    </row>
    <row r="337">
      <c r="A337" s="5" t="n"/>
      <c r="B337" s="5" t="n"/>
      <c r="C337" s="5" t="n"/>
      <c r="D337" s="5" t="n"/>
      <c r="E337" s="5" t="n"/>
      <c r="F337" s="5" t="n"/>
      <c r="G337" s="6">
        <f>IF(A337&amp;""="","",IFERROR(INDEX('الوحدات'!$D$6:$D$205,MATCH(A337&amp;"",'الوحدات'!$A$6:$A$205,0))&amp;"",""))</f>
        <v/>
      </c>
      <c r="H337" s="6">
        <f>IF(A337&amp;""="","",IF(COUNTIF('الوحدات'!$A$6:$A$205,A337&amp;"")=0,"وحدة غير موجودة",IF(AND(B337&amp;""&lt;&gt;"",COUNTIF($B$6:$B$405,B337&amp;"")&gt;1),"لوحة مكررة",IF(AND(F337&amp;""&lt;&gt;"",COUNTIF($F$6:$F$405,F337&amp;"")&gt;1),"موقف مكرر",""))))</f>
        <v/>
      </c>
      <c r="I337" s="6">
        <f>IF(A337&amp;""="","",A337&amp;"#"&amp;COUNTIF($A$6:A337,A337&amp;""))</f>
        <v/>
      </c>
    </row>
    <row r="338">
      <c r="A338" s="5" t="n"/>
      <c r="B338" s="5" t="n"/>
      <c r="C338" s="5" t="n"/>
      <c r="D338" s="5" t="n"/>
      <c r="E338" s="5" t="n"/>
      <c r="F338" s="5" t="n"/>
      <c r="G338" s="6">
        <f>IF(A338&amp;""="","",IFERROR(INDEX('الوحدات'!$D$6:$D$205,MATCH(A338&amp;"",'الوحدات'!$A$6:$A$205,0))&amp;"",""))</f>
        <v/>
      </c>
      <c r="H338" s="6">
        <f>IF(A338&amp;""="","",IF(COUNTIF('الوحدات'!$A$6:$A$205,A338&amp;"")=0,"وحدة غير موجودة",IF(AND(B338&amp;""&lt;&gt;"",COUNTIF($B$6:$B$405,B338&amp;"")&gt;1),"لوحة مكررة",IF(AND(F338&amp;""&lt;&gt;"",COUNTIF($F$6:$F$405,F338&amp;"")&gt;1),"موقف مكرر",""))))</f>
        <v/>
      </c>
      <c r="I338" s="6">
        <f>IF(A338&amp;""="","",A338&amp;"#"&amp;COUNTIF($A$6:A338,A338&amp;""))</f>
        <v/>
      </c>
    </row>
    <row r="339">
      <c r="A339" s="5" t="n"/>
      <c r="B339" s="5" t="n"/>
      <c r="C339" s="5" t="n"/>
      <c r="D339" s="5" t="n"/>
      <c r="E339" s="5" t="n"/>
      <c r="F339" s="5" t="n"/>
      <c r="G339" s="6">
        <f>IF(A339&amp;""="","",IFERROR(INDEX('الوحدات'!$D$6:$D$205,MATCH(A339&amp;"",'الوحدات'!$A$6:$A$205,0))&amp;"",""))</f>
        <v/>
      </c>
      <c r="H339" s="6">
        <f>IF(A339&amp;""="","",IF(COUNTIF('الوحدات'!$A$6:$A$205,A339&amp;"")=0,"وحدة غير موجودة",IF(AND(B339&amp;""&lt;&gt;"",COUNTIF($B$6:$B$405,B339&amp;"")&gt;1),"لوحة مكررة",IF(AND(F339&amp;""&lt;&gt;"",COUNTIF($F$6:$F$405,F339&amp;"")&gt;1),"موقف مكرر",""))))</f>
        <v/>
      </c>
      <c r="I339" s="6">
        <f>IF(A339&amp;""="","",A339&amp;"#"&amp;COUNTIF($A$6:A339,A339&amp;""))</f>
        <v/>
      </c>
    </row>
    <row r="340">
      <c r="A340" s="5" t="n"/>
      <c r="B340" s="5" t="n"/>
      <c r="C340" s="5" t="n"/>
      <c r="D340" s="5" t="n"/>
      <c r="E340" s="5" t="n"/>
      <c r="F340" s="5" t="n"/>
      <c r="G340" s="6">
        <f>IF(A340&amp;""="","",IFERROR(INDEX('الوحدات'!$D$6:$D$205,MATCH(A340&amp;"",'الوحدات'!$A$6:$A$205,0))&amp;"",""))</f>
        <v/>
      </c>
      <c r="H340" s="6">
        <f>IF(A340&amp;""="","",IF(COUNTIF('الوحدات'!$A$6:$A$205,A340&amp;"")=0,"وحدة غير موجودة",IF(AND(B340&amp;""&lt;&gt;"",COUNTIF($B$6:$B$405,B340&amp;"")&gt;1),"لوحة مكررة",IF(AND(F340&amp;""&lt;&gt;"",COUNTIF($F$6:$F$405,F340&amp;"")&gt;1),"موقف مكرر",""))))</f>
        <v/>
      </c>
      <c r="I340" s="6">
        <f>IF(A340&amp;""="","",A340&amp;"#"&amp;COUNTIF($A$6:A340,A340&amp;""))</f>
        <v/>
      </c>
    </row>
    <row r="341">
      <c r="A341" s="5" t="n"/>
      <c r="B341" s="5" t="n"/>
      <c r="C341" s="5" t="n"/>
      <c r="D341" s="5" t="n"/>
      <c r="E341" s="5" t="n"/>
      <c r="F341" s="5" t="n"/>
      <c r="G341" s="6">
        <f>IF(A341&amp;""="","",IFERROR(INDEX('الوحدات'!$D$6:$D$205,MATCH(A341&amp;"",'الوحدات'!$A$6:$A$205,0))&amp;"",""))</f>
        <v/>
      </c>
      <c r="H341" s="6">
        <f>IF(A341&amp;""="","",IF(COUNTIF('الوحدات'!$A$6:$A$205,A341&amp;"")=0,"وحدة غير موجودة",IF(AND(B341&amp;""&lt;&gt;"",COUNTIF($B$6:$B$405,B341&amp;"")&gt;1),"لوحة مكررة",IF(AND(F341&amp;""&lt;&gt;"",COUNTIF($F$6:$F$405,F341&amp;"")&gt;1),"موقف مكرر",""))))</f>
        <v/>
      </c>
      <c r="I341" s="6">
        <f>IF(A341&amp;""="","",A341&amp;"#"&amp;COUNTIF($A$6:A341,A341&amp;""))</f>
        <v/>
      </c>
    </row>
    <row r="342">
      <c r="A342" s="5" t="n"/>
      <c r="B342" s="5" t="n"/>
      <c r="C342" s="5" t="n"/>
      <c r="D342" s="5" t="n"/>
      <c r="E342" s="5" t="n"/>
      <c r="F342" s="5" t="n"/>
      <c r="G342" s="6">
        <f>IF(A342&amp;""="","",IFERROR(INDEX('الوحدات'!$D$6:$D$205,MATCH(A342&amp;"",'الوحدات'!$A$6:$A$205,0))&amp;"",""))</f>
        <v/>
      </c>
      <c r="H342" s="6">
        <f>IF(A342&amp;""="","",IF(COUNTIF('الوحدات'!$A$6:$A$205,A342&amp;"")=0,"وحدة غير موجودة",IF(AND(B342&amp;""&lt;&gt;"",COUNTIF($B$6:$B$405,B342&amp;"")&gt;1),"لوحة مكررة",IF(AND(F342&amp;""&lt;&gt;"",COUNTIF($F$6:$F$405,F342&amp;"")&gt;1),"موقف مكرر",""))))</f>
        <v/>
      </c>
      <c r="I342" s="6">
        <f>IF(A342&amp;""="","",A342&amp;"#"&amp;COUNTIF($A$6:A342,A342&amp;""))</f>
        <v/>
      </c>
    </row>
    <row r="343">
      <c r="A343" s="5" t="n"/>
      <c r="B343" s="5" t="n"/>
      <c r="C343" s="5" t="n"/>
      <c r="D343" s="5" t="n"/>
      <c r="E343" s="5" t="n"/>
      <c r="F343" s="5" t="n"/>
      <c r="G343" s="6">
        <f>IF(A343&amp;""="","",IFERROR(INDEX('الوحدات'!$D$6:$D$205,MATCH(A343&amp;"",'الوحدات'!$A$6:$A$205,0))&amp;"",""))</f>
        <v/>
      </c>
      <c r="H343" s="6">
        <f>IF(A343&amp;""="","",IF(COUNTIF('الوحدات'!$A$6:$A$205,A343&amp;"")=0,"وحدة غير موجودة",IF(AND(B343&amp;""&lt;&gt;"",COUNTIF($B$6:$B$405,B343&amp;"")&gt;1),"لوحة مكررة",IF(AND(F343&amp;""&lt;&gt;"",COUNTIF($F$6:$F$405,F343&amp;"")&gt;1),"موقف مكرر",""))))</f>
        <v/>
      </c>
      <c r="I343" s="6">
        <f>IF(A343&amp;""="","",A343&amp;"#"&amp;COUNTIF($A$6:A343,A343&amp;""))</f>
        <v/>
      </c>
    </row>
    <row r="344">
      <c r="A344" s="5" t="n"/>
      <c r="B344" s="5" t="n"/>
      <c r="C344" s="5" t="n"/>
      <c r="D344" s="5" t="n"/>
      <c r="E344" s="5" t="n"/>
      <c r="F344" s="5" t="n"/>
      <c r="G344" s="6">
        <f>IF(A344&amp;""="","",IFERROR(INDEX('الوحدات'!$D$6:$D$205,MATCH(A344&amp;"",'الوحدات'!$A$6:$A$205,0))&amp;"",""))</f>
        <v/>
      </c>
      <c r="H344" s="6">
        <f>IF(A344&amp;""="","",IF(COUNTIF('الوحدات'!$A$6:$A$205,A344&amp;"")=0,"وحدة غير موجودة",IF(AND(B344&amp;""&lt;&gt;"",COUNTIF($B$6:$B$405,B344&amp;"")&gt;1),"لوحة مكررة",IF(AND(F344&amp;""&lt;&gt;"",COUNTIF($F$6:$F$405,F344&amp;"")&gt;1),"موقف مكرر",""))))</f>
        <v/>
      </c>
      <c r="I344" s="6">
        <f>IF(A344&amp;""="","",A344&amp;"#"&amp;COUNTIF($A$6:A344,A344&amp;""))</f>
        <v/>
      </c>
    </row>
    <row r="345">
      <c r="A345" s="5" t="n"/>
      <c r="B345" s="5" t="n"/>
      <c r="C345" s="5" t="n"/>
      <c r="D345" s="5" t="n"/>
      <c r="E345" s="5" t="n"/>
      <c r="F345" s="5" t="n"/>
      <c r="G345" s="6">
        <f>IF(A345&amp;""="","",IFERROR(INDEX('الوحدات'!$D$6:$D$205,MATCH(A345&amp;"",'الوحدات'!$A$6:$A$205,0))&amp;"",""))</f>
        <v/>
      </c>
      <c r="H345" s="6">
        <f>IF(A345&amp;""="","",IF(COUNTIF('الوحدات'!$A$6:$A$205,A345&amp;"")=0,"وحدة غير موجودة",IF(AND(B345&amp;""&lt;&gt;"",COUNTIF($B$6:$B$405,B345&amp;"")&gt;1),"لوحة مكررة",IF(AND(F345&amp;""&lt;&gt;"",COUNTIF($F$6:$F$405,F345&amp;"")&gt;1),"موقف مكرر",""))))</f>
        <v/>
      </c>
      <c r="I345" s="6">
        <f>IF(A345&amp;""="","",A345&amp;"#"&amp;COUNTIF($A$6:A345,A345&amp;""))</f>
        <v/>
      </c>
    </row>
    <row r="346">
      <c r="A346" s="5" t="n"/>
      <c r="B346" s="5" t="n"/>
      <c r="C346" s="5" t="n"/>
      <c r="D346" s="5" t="n"/>
      <c r="E346" s="5" t="n"/>
      <c r="F346" s="5" t="n"/>
      <c r="G346" s="6">
        <f>IF(A346&amp;""="","",IFERROR(INDEX('الوحدات'!$D$6:$D$205,MATCH(A346&amp;"",'الوحدات'!$A$6:$A$205,0))&amp;"",""))</f>
        <v/>
      </c>
      <c r="H346" s="6">
        <f>IF(A346&amp;""="","",IF(COUNTIF('الوحدات'!$A$6:$A$205,A346&amp;"")=0,"وحدة غير موجودة",IF(AND(B346&amp;""&lt;&gt;"",COUNTIF($B$6:$B$405,B346&amp;"")&gt;1),"لوحة مكررة",IF(AND(F346&amp;""&lt;&gt;"",COUNTIF($F$6:$F$405,F346&amp;"")&gt;1),"موقف مكرر",""))))</f>
        <v/>
      </c>
      <c r="I346" s="6">
        <f>IF(A346&amp;""="","",A346&amp;"#"&amp;COUNTIF($A$6:A346,A346&amp;""))</f>
        <v/>
      </c>
    </row>
    <row r="347">
      <c r="A347" s="5" t="n"/>
      <c r="B347" s="5" t="n"/>
      <c r="C347" s="5" t="n"/>
      <c r="D347" s="5" t="n"/>
      <c r="E347" s="5" t="n"/>
      <c r="F347" s="5" t="n"/>
      <c r="G347" s="6">
        <f>IF(A347&amp;""="","",IFERROR(INDEX('الوحدات'!$D$6:$D$205,MATCH(A347&amp;"",'الوحدات'!$A$6:$A$205,0))&amp;"",""))</f>
        <v/>
      </c>
      <c r="H347" s="6">
        <f>IF(A347&amp;""="","",IF(COUNTIF('الوحدات'!$A$6:$A$205,A347&amp;"")=0,"وحدة غير موجودة",IF(AND(B347&amp;""&lt;&gt;"",COUNTIF($B$6:$B$405,B347&amp;"")&gt;1),"لوحة مكررة",IF(AND(F347&amp;""&lt;&gt;"",COUNTIF($F$6:$F$405,F347&amp;"")&gt;1),"موقف مكرر",""))))</f>
        <v/>
      </c>
      <c r="I347" s="6">
        <f>IF(A347&amp;""="","",A347&amp;"#"&amp;COUNTIF($A$6:A347,A347&amp;""))</f>
        <v/>
      </c>
    </row>
    <row r="348">
      <c r="A348" s="5" t="n"/>
      <c r="B348" s="5" t="n"/>
      <c r="C348" s="5" t="n"/>
      <c r="D348" s="5" t="n"/>
      <c r="E348" s="5" t="n"/>
      <c r="F348" s="5" t="n"/>
      <c r="G348" s="6">
        <f>IF(A348&amp;""="","",IFERROR(INDEX('الوحدات'!$D$6:$D$205,MATCH(A348&amp;"",'الوحدات'!$A$6:$A$205,0))&amp;"",""))</f>
        <v/>
      </c>
      <c r="H348" s="6">
        <f>IF(A348&amp;""="","",IF(COUNTIF('الوحدات'!$A$6:$A$205,A348&amp;"")=0,"وحدة غير موجودة",IF(AND(B348&amp;""&lt;&gt;"",COUNTIF($B$6:$B$405,B348&amp;"")&gt;1),"لوحة مكررة",IF(AND(F348&amp;""&lt;&gt;"",COUNTIF($F$6:$F$405,F348&amp;"")&gt;1),"موقف مكرر",""))))</f>
        <v/>
      </c>
      <c r="I348" s="6">
        <f>IF(A348&amp;""="","",A348&amp;"#"&amp;COUNTIF($A$6:A348,A348&amp;""))</f>
        <v/>
      </c>
    </row>
    <row r="349">
      <c r="A349" s="5" t="n"/>
      <c r="B349" s="5" t="n"/>
      <c r="C349" s="5" t="n"/>
      <c r="D349" s="5" t="n"/>
      <c r="E349" s="5" t="n"/>
      <c r="F349" s="5" t="n"/>
      <c r="G349" s="6">
        <f>IF(A349&amp;""="","",IFERROR(INDEX('الوحدات'!$D$6:$D$205,MATCH(A349&amp;"",'الوحدات'!$A$6:$A$205,0))&amp;"",""))</f>
        <v/>
      </c>
      <c r="H349" s="6">
        <f>IF(A349&amp;""="","",IF(COUNTIF('الوحدات'!$A$6:$A$205,A349&amp;"")=0,"وحدة غير موجودة",IF(AND(B349&amp;""&lt;&gt;"",COUNTIF($B$6:$B$405,B349&amp;"")&gt;1),"لوحة مكررة",IF(AND(F349&amp;""&lt;&gt;"",COUNTIF($F$6:$F$405,F349&amp;"")&gt;1),"موقف مكرر",""))))</f>
        <v/>
      </c>
      <c r="I349" s="6">
        <f>IF(A349&amp;""="","",A349&amp;"#"&amp;COUNTIF($A$6:A349,A349&amp;""))</f>
        <v/>
      </c>
    </row>
    <row r="350">
      <c r="A350" s="5" t="n"/>
      <c r="B350" s="5" t="n"/>
      <c r="C350" s="5" t="n"/>
      <c r="D350" s="5" t="n"/>
      <c r="E350" s="5" t="n"/>
      <c r="F350" s="5" t="n"/>
      <c r="G350" s="6">
        <f>IF(A350&amp;""="","",IFERROR(INDEX('الوحدات'!$D$6:$D$205,MATCH(A350&amp;"",'الوحدات'!$A$6:$A$205,0))&amp;"",""))</f>
        <v/>
      </c>
      <c r="H350" s="6">
        <f>IF(A350&amp;""="","",IF(COUNTIF('الوحدات'!$A$6:$A$205,A350&amp;"")=0,"وحدة غير موجودة",IF(AND(B350&amp;""&lt;&gt;"",COUNTIF($B$6:$B$405,B350&amp;"")&gt;1),"لوحة مكررة",IF(AND(F350&amp;""&lt;&gt;"",COUNTIF($F$6:$F$405,F350&amp;"")&gt;1),"موقف مكرر",""))))</f>
        <v/>
      </c>
      <c r="I350" s="6">
        <f>IF(A350&amp;""="","",A350&amp;"#"&amp;COUNTIF($A$6:A350,A350&amp;""))</f>
        <v/>
      </c>
    </row>
    <row r="351">
      <c r="A351" s="5" t="n"/>
      <c r="B351" s="5" t="n"/>
      <c r="C351" s="5" t="n"/>
      <c r="D351" s="5" t="n"/>
      <c r="E351" s="5" t="n"/>
      <c r="F351" s="5" t="n"/>
      <c r="G351" s="6">
        <f>IF(A351&amp;""="","",IFERROR(INDEX('الوحدات'!$D$6:$D$205,MATCH(A351&amp;"",'الوحدات'!$A$6:$A$205,0))&amp;"",""))</f>
        <v/>
      </c>
      <c r="H351" s="6">
        <f>IF(A351&amp;""="","",IF(COUNTIF('الوحدات'!$A$6:$A$205,A351&amp;"")=0,"وحدة غير موجودة",IF(AND(B351&amp;""&lt;&gt;"",COUNTIF($B$6:$B$405,B351&amp;"")&gt;1),"لوحة مكررة",IF(AND(F351&amp;""&lt;&gt;"",COUNTIF($F$6:$F$405,F351&amp;"")&gt;1),"موقف مكرر",""))))</f>
        <v/>
      </c>
      <c r="I351" s="6">
        <f>IF(A351&amp;""="","",A351&amp;"#"&amp;COUNTIF($A$6:A351,A351&amp;""))</f>
        <v/>
      </c>
    </row>
    <row r="352">
      <c r="A352" s="5" t="n"/>
      <c r="B352" s="5" t="n"/>
      <c r="C352" s="5" t="n"/>
      <c r="D352" s="5" t="n"/>
      <c r="E352" s="5" t="n"/>
      <c r="F352" s="5" t="n"/>
      <c r="G352" s="6">
        <f>IF(A352&amp;""="","",IFERROR(INDEX('الوحدات'!$D$6:$D$205,MATCH(A352&amp;"",'الوحدات'!$A$6:$A$205,0))&amp;"",""))</f>
        <v/>
      </c>
      <c r="H352" s="6">
        <f>IF(A352&amp;""="","",IF(COUNTIF('الوحدات'!$A$6:$A$205,A352&amp;"")=0,"وحدة غير موجودة",IF(AND(B352&amp;""&lt;&gt;"",COUNTIF($B$6:$B$405,B352&amp;"")&gt;1),"لوحة مكررة",IF(AND(F352&amp;""&lt;&gt;"",COUNTIF($F$6:$F$405,F352&amp;"")&gt;1),"موقف مكرر",""))))</f>
        <v/>
      </c>
      <c r="I352" s="6">
        <f>IF(A352&amp;""="","",A352&amp;"#"&amp;COUNTIF($A$6:A352,A352&amp;""))</f>
        <v/>
      </c>
    </row>
    <row r="353">
      <c r="A353" s="5" t="n"/>
      <c r="B353" s="5" t="n"/>
      <c r="C353" s="5" t="n"/>
      <c r="D353" s="5" t="n"/>
      <c r="E353" s="5" t="n"/>
      <c r="F353" s="5" t="n"/>
      <c r="G353" s="6">
        <f>IF(A353&amp;""="","",IFERROR(INDEX('الوحدات'!$D$6:$D$205,MATCH(A353&amp;"",'الوحدات'!$A$6:$A$205,0))&amp;"",""))</f>
        <v/>
      </c>
      <c r="H353" s="6">
        <f>IF(A353&amp;""="","",IF(COUNTIF('الوحدات'!$A$6:$A$205,A353&amp;"")=0,"وحدة غير موجودة",IF(AND(B353&amp;""&lt;&gt;"",COUNTIF($B$6:$B$405,B353&amp;"")&gt;1),"لوحة مكررة",IF(AND(F353&amp;""&lt;&gt;"",COUNTIF($F$6:$F$405,F353&amp;"")&gt;1),"موقف مكرر",""))))</f>
        <v/>
      </c>
      <c r="I353" s="6">
        <f>IF(A353&amp;""="","",A353&amp;"#"&amp;COUNTIF($A$6:A353,A353&amp;""))</f>
        <v/>
      </c>
    </row>
    <row r="354">
      <c r="A354" s="5" t="n"/>
      <c r="B354" s="5" t="n"/>
      <c r="C354" s="5" t="n"/>
      <c r="D354" s="5" t="n"/>
      <c r="E354" s="5" t="n"/>
      <c r="F354" s="5" t="n"/>
      <c r="G354" s="6">
        <f>IF(A354&amp;""="","",IFERROR(INDEX('الوحدات'!$D$6:$D$205,MATCH(A354&amp;"",'الوحدات'!$A$6:$A$205,0))&amp;"",""))</f>
        <v/>
      </c>
      <c r="H354" s="6">
        <f>IF(A354&amp;""="","",IF(COUNTIF('الوحدات'!$A$6:$A$205,A354&amp;"")=0,"وحدة غير موجودة",IF(AND(B354&amp;""&lt;&gt;"",COUNTIF($B$6:$B$405,B354&amp;"")&gt;1),"لوحة مكررة",IF(AND(F354&amp;""&lt;&gt;"",COUNTIF($F$6:$F$405,F354&amp;"")&gt;1),"موقف مكرر",""))))</f>
        <v/>
      </c>
      <c r="I354" s="6">
        <f>IF(A354&amp;""="","",A354&amp;"#"&amp;COUNTIF($A$6:A354,A354&amp;""))</f>
        <v/>
      </c>
    </row>
    <row r="355">
      <c r="A355" s="5" t="n"/>
      <c r="B355" s="5" t="n"/>
      <c r="C355" s="5" t="n"/>
      <c r="D355" s="5" t="n"/>
      <c r="E355" s="5" t="n"/>
      <c r="F355" s="5" t="n"/>
      <c r="G355" s="6">
        <f>IF(A355&amp;""="","",IFERROR(INDEX('الوحدات'!$D$6:$D$205,MATCH(A355&amp;"",'الوحدات'!$A$6:$A$205,0))&amp;"",""))</f>
        <v/>
      </c>
      <c r="H355" s="6">
        <f>IF(A355&amp;""="","",IF(COUNTIF('الوحدات'!$A$6:$A$205,A355&amp;"")=0,"وحدة غير موجودة",IF(AND(B355&amp;""&lt;&gt;"",COUNTIF($B$6:$B$405,B355&amp;"")&gt;1),"لوحة مكررة",IF(AND(F355&amp;""&lt;&gt;"",COUNTIF($F$6:$F$405,F355&amp;"")&gt;1),"موقف مكرر",""))))</f>
        <v/>
      </c>
      <c r="I355" s="6">
        <f>IF(A355&amp;""="","",A355&amp;"#"&amp;COUNTIF($A$6:A355,A355&amp;""))</f>
        <v/>
      </c>
    </row>
    <row r="356">
      <c r="A356" s="5" t="n"/>
      <c r="B356" s="5" t="n"/>
      <c r="C356" s="5" t="n"/>
      <c r="D356" s="5" t="n"/>
      <c r="E356" s="5" t="n"/>
      <c r="F356" s="5" t="n"/>
      <c r="G356" s="6">
        <f>IF(A356&amp;""="","",IFERROR(INDEX('الوحدات'!$D$6:$D$205,MATCH(A356&amp;"",'الوحدات'!$A$6:$A$205,0))&amp;"",""))</f>
        <v/>
      </c>
      <c r="H356" s="6">
        <f>IF(A356&amp;""="","",IF(COUNTIF('الوحدات'!$A$6:$A$205,A356&amp;"")=0,"وحدة غير موجودة",IF(AND(B356&amp;""&lt;&gt;"",COUNTIF($B$6:$B$405,B356&amp;"")&gt;1),"لوحة مكررة",IF(AND(F356&amp;""&lt;&gt;"",COUNTIF($F$6:$F$405,F356&amp;"")&gt;1),"موقف مكرر",""))))</f>
        <v/>
      </c>
      <c r="I356" s="6">
        <f>IF(A356&amp;""="","",A356&amp;"#"&amp;COUNTIF($A$6:A356,A356&amp;""))</f>
        <v/>
      </c>
    </row>
    <row r="357">
      <c r="A357" s="5" t="n"/>
      <c r="B357" s="5" t="n"/>
      <c r="C357" s="5" t="n"/>
      <c r="D357" s="5" t="n"/>
      <c r="E357" s="5" t="n"/>
      <c r="F357" s="5" t="n"/>
      <c r="G357" s="6">
        <f>IF(A357&amp;""="","",IFERROR(INDEX('الوحدات'!$D$6:$D$205,MATCH(A357&amp;"",'الوحدات'!$A$6:$A$205,0))&amp;"",""))</f>
        <v/>
      </c>
      <c r="H357" s="6">
        <f>IF(A357&amp;""="","",IF(COUNTIF('الوحدات'!$A$6:$A$205,A357&amp;"")=0,"وحدة غير موجودة",IF(AND(B357&amp;""&lt;&gt;"",COUNTIF($B$6:$B$405,B357&amp;"")&gt;1),"لوحة مكررة",IF(AND(F357&amp;""&lt;&gt;"",COUNTIF($F$6:$F$405,F357&amp;"")&gt;1),"موقف مكرر",""))))</f>
        <v/>
      </c>
      <c r="I357" s="6">
        <f>IF(A357&amp;""="","",A357&amp;"#"&amp;COUNTIF($A$6:A357,A357&amp;""))</f>
        <v/>
      </c>
    </row>
    <row r="358">
      <c r="A358" s="5" t="n"/>
      <c r="B358" s="5" t="n"/>
      <c r="C358" s="5" t="n"/>
      <c r="D358" s="5" t="n"/>
      <c r="E358" s="5" t="n"/>
      <c r="F358" s="5" t="n"/>
      <c r="G358" s="6">
        <f>IF(A358&amp;""="","",IFERROR(INDEX('الوحدات'!$D$6:$D$205,MATCH(A358&amp;"",'الوحدات'!$A$6:$A$205,0))&amp;"",""))</f>
        <v/>
      </c>
      <c r="H358" s="6">
        <f>IF(A358&amp;""="","",IF(COUNTIF('الوحدات'!$A$6:$A$205,A358&amp;"")=0,"وحدة غير موجودة",IF(AND(B358&amp;""&lt;&gt;"",COUNTIF($B$6:$B$405,B358&amp;"")&gt;1),"لوحة مكررة",IF(AND(F358&amp;""&lt;&gt;"",COUNTIF($F$6:$F$405,F358&amp;"")&gt;1),"موقف مكرر",""))))</f>
        <v/>
      </c>
      <c r="I358" s="6">
        <f>IF(A358&amp;""="","",A358&amp;"#"&amp;COUNTIF($A$6:A358,A358&amp;""))</f>
        <v/>
      </c>
    </row>
    <row r="359">
      <c r="A359" s="5" t="n"/>
      <c r="B359" s="5" t="n"/>
      <c r="C359" s="5" t="n"/>
      <c r="D359" s="5" t="n"/>
      <c r="E359" s="5" t="n"/>
      <c r="F359" s="5" t="n"/>
      <c r="G359" s="6">
        <f>IF(A359&amp;""="","",IFERROR(INDEX('الوحدات'!$D$6:$D$205,MATCH(A359&amp;"",'الوحدات'!$A$6:$A$205,0))&amp;"",""))</f>
        <v/>
      </c>
      <c r="H359" s="6">
        <f>IF(A359&amp;""="","",IF(COUNTIF('الوحدات'!$A$6:$A$205,A359&amp;"")=0,"وحدة غير موجودة",IF(AND(B359&amp;""&lt;&gt;"",COUNTIF($B$6:$B$405,B359&amp;"")&gt;1),"لوحة مكررة",IF(AND(F359&amp;""&lt;&gt;"",COUNTIF($F$6:$F$405,F359&amp;"")&gt;1),"موقف مكرر",""))))</f>
        <v/>
      </c>
      <c r="I359" s="6">
        <f>IF(A359&amp;""="","",A359&amp;"#"&amp;COUNTIF($A$6:A359,A359&amp;""))</f>
        <v/>
      </c>
    </row>
    <row r="360">
      <c r="A360" s="5" t="n"/>
      <c r="B360" s="5" t="n"/>
      <c r="C360" s="5" t="n"/>
      <c r="D360" s="5" t="n"/>
      <c r="E360" s="5" t="n"/>
      <c r="F360" s="5" t="n"/>
      <c r="G360" s="6">
        <f>IF(A360&amp;""="","",IFERROR(INDEX('الوحدات'!$D$6:$D$205,MATCH(A360&amp;"",'الوحدات'!$A$6:$A$205,0))&amp;"",""))</f>
        <v/>
      </c>
      <c r="H360" s="6">
        <f>IF(A360&amp;""="","",IF(COUNTIF('الوحدات'!$A$6:$A$205,A360&amp;"")=0,"وحدة غير موجودة",IF(AND(B360&amp;""&lt;&gt;"",COUNTIF($B$6:$B$405,B360&amp;"")&gt;1),"لوحة مكررة",IF(AND(F360&amp;""&lt;&gt;"",COUNTIF($F$6:$F$405,F360&amp;"")&gt;1),"موقف مكرر",""))))</f>
        <v/>
      </c>
      <c r="I360" s="6">
        <f>IF(A360&amp;""="","",A360&amp;"#"&amp;COUNTIF($A$6:A360,A360&amp;""))</f>
        <v/>
      </c>
    </row>
    <row r="361">
      <c r="A361" s="5" t="n"/>
      <c r="B361" s="5" t="n"/>
      <c r="C361" s="5" t="n"/>
      <c r="D361" s="5" t="n"/>
      <c r="E361" s="5" t="n"/>
      <c r="F361" s="5" t="n"/>
      <c r="G361" s="6">
        <f>IF(A361&amp;""="","",IFERROR(INDEX('الوحدات'!$D$6:$D$205,MATCH(A361&amp;"",'الوحدات'!$A$6:$A$205,0))&amp;"",""))</f>
        <v/>
      </c>
      <c r="H361" s="6">
        <f>IF(A361&amp;""="","",IF(COUNTIF('الوحدات'!$A$6:$A$205,A361&amp;"")=0,"وحدة غير موجودة",IF(AND(B361&amp;""&lt;&gt;"",COUNTIF($B$6:$B$405,B361&amp;"")&gt;1),"لوحة مكررة",IF(AND(F361&amp;""&lt;&gt;"",COUNTIF($F$6:$F$405,F361&amp;"")&gt;1),"موقف مكرر",""))))</f>
        <v/>
      </c>
      <c r="I361" s="6">
        <f>IF(A361&amp;""="","",A361&amp;"#"&amp;COUNTIF($A$6:A361,A361&amp;""))</f>
        <v/>
      </c>
    </row>
    <row r="362">
      <c r="A362" s="5" t="n"/>
      <c r="B362" s="5" t="n"/>
      <c r="C362" s="5" t="n"/>
      <c r="D362" s="5" t="n"/>
      <c r="E362" s="5" t="n"/>
      <c r="F362" s="5" t="n"/>
      <c r="G362" s="6">
        <f>IF(A362&amp;""="","",IFERROR(INDEX('الوحدات'!$D$6:$D$205,MATCH(A362&amp;"",'الوحدات'!$A$6:$A$205,0))&amp;"",""))</f>
        <v/>
      </c>
      <c r="H362" s="6">
        <f>IF(A362&amp;""="","",IF(COUNTIF('الوحدات'!$A$6:$A$205,A362&amp;"")=0,"وحدة غير موجودة",IF(AND(B362&amp;""&lt;&gt;"",COUNTIF($B$6:$B$405,B362&amp;"")&gt;1),"لوحة مكررة",IF(AND(F362&amp;""&lt;&gt;"",COUNTIF($F$6:$F$405,F362&amp;"")&gt;1),"موقف مكرر",""))))</f>
        <v/>
      </c>
      <c r="I362" s="6">
        <f>IF(A362&amp;""="","",A362&amp;"#"&amp;COUNTIF($A$6:A362,A362&amp;""))</f>
        <v/>
      </c>
    </row>
    <row r="363">
      <c r="A363" s="5" t="n"/>
      <c r="B363" s="5" t="n"/>
      <c r="C363" s="5" t="n"/>
      <c r="D363" s="5" t="n"/>
      <c r="E363" s="5" t="n"/>
      <c r="F363" s="5" t="n"/>
      <c r="G363" s="6">
        <f>IF(A363&amp;""="","",IFERROR(INDEX('الوحدات'!$D$6:$D$205,MATCH(A363&amp;"",'الوحدات'!$A$6:$A$205,0))&amp;"",""))</f>
        <v/>
      </c>
      <c r="H363" s="6">
        <f>IF(A363&amp;""="","",IF(COUNTIF('الوحدات'!$A$6:$A$205,A363&amp;"")=0,"وحدة غير موجودة",IF(AND(B363&amp;""&lt;&gt;"",COUNTIF($B$6:$B$405,B363&amp;"")&gt;1),"لوحة مكررة",IF(AND(F363&amp;""&lt;&gt;"",COUNTIF($F$6:$F$405,F363&amp;"")&gt;1),"موقف مكرر",""))))</f>
        <v/>
      </c>
      <c r="I363" s="6">
        <f>IF(A363&amp;""="","",A363&amp;"#"&amp;COUNTIF($A$6:A363,A363&amp;""))</f>
        <v/>
      </c>
    </row>
    <row r="364">
      <c r="A364" s="5" t="n"/>
      <c r="B364" s="5" t="n"/>
      <c r="C364" s="5" t="n"/>
      <c r="D364" s="5" t="n"/>
      <c r="E364" s="5" t="n"/>
      <c r="F364" s="5" t="n"/>
      <c r="G364" s="6">
        <f>IF(A364&amp;""="","",IFERROR(INDEX('الوحدات'!$D$6:$D$205,MATCH(A364&amp;"",'الوحدات'!$A$6:$A$205,0))&amp;"",""))</f>
        <v/>
      </c>
      <c r="H364" s="6">
        <f>IF(A364&amp;""="","",IF(COUNTIF('الوحدات'!$A$6:$A$205,A364&amp;"")=0,"وحدة غير موجودة",IF(AND(B364&amp;""&lt;&gt;"",COUNTIF($B$6:$B$405,B364&amp;"")&gt;1),"لوحة مكررة",IF(AND(F364&amp;""&lt;&gt;"",COUNTIF($F$6:$F$405,F364&amp;"")&gt;1),"موقف مكرر",""))))</f>
        <v/>
      </c>
      <c r="I364" s="6">
        <f>IF(A364&amp;""="","",A364&amp;"#"&amp;COUNTIF($A$6:A364,A364&amp;""))</f>
        <v/>
      </c>
    </row>
    <row r="365">
      <c r="A365" s="5" t="n"/>
      <c r="B365" s="5" t="n"/>
      <c r="C365" s="5" t="n"/>
      <c r="D365" s="5" t="n"/>
      <c r="E365" s="5" t="n"/>
      <c r="F365" s="5" t="n"/>
      <c r="G365" s="6">
        <f>IF(A365&amp;""="","",IFERROR(INDEX('الوحدات'!$D$6:$D$205,MATCH(A365&amp;"",'الوحدات'!$A$6:$A$205,0))&amp;"",""))</f>
        <v/>
      </c>
      <c r="H365" s="6">
        <f>IF(A365&amp;""="","",IF(COUNTIF('الوحدات'!$A$6:$A$205,A365&amp;"")=0,"وحدة غير موجودة",IF(AND(B365&amp;""&lt;&gt;"",COUNTIF($B$6:$B$405,B365&amp;"")&gt;1),"لوحة مكررة",IF(AND(F365&amp;""&lt;&gt;"",COUNTIF($F$6:$F$405,F365&amp;"")&gt;1),"موقف مكرر",""))))</f>
        <v/>
      </c>
      <c r="I365" s="6">
        <f>IF(A365&amp;""="","",A365&amp;"#"&amp;COUNTIF($A$6:A365,A365&amp;""))</f>
        <v/>
      </c>
    </row>
    <row r="366">
      <c r="A366" s="5" t="n"/>
      <c r="B366" s="5" t="n"/>
      <c r="C366" s="5" t="n"/>
      <c r="D366" s="5" t="n"/>
      <c r="E366" s="5" t="n"/>
      <c r="F366" s="5" t="n"/>
      <c r="G366" s="6">
        <f>IF(A366&amp;""="","",IFERROR(INDEX('الوحدات'!$D$6:$D$205,MATCH(A366&amp;"",'الوحدات'!$A$6:$A$205,0))&amp;"",""))</f>
        <v/>
      </c>
      <c r="H366" s="6">
        <f>IF(A366&amp;""="","",IF(COUNTIF('الوحدات'!$A$6:$A$205,A366&amp;"")=0,"وحدة غير موجودة",IF(AND(B366&amp;""&lt;&gt;"",COUNTIF($B$6:$B$405,B366&amp;"")&gt;1),"لوحة مكررة",IF(AND(F366&amp;""&lt;&gt;"",COUNTIF($F$6:$F$405,F366&amp;"")&gt;1),"موقف مكرر",""))))</f>
        <v/>
      </c>
      <c r="I366" s="6">
        <f>IF(A366&amp;""="","",A366&amp;"#"&amp;COUNTIF($A$6:A366,A366&amp;""))</f>
        <v/>
      </c>
    </row>
    <row r="367">
      <c r="A367" s="5" t="n"/>
      <c r="B367" s="5" t="n"/>
      <c r="C367" s="5" t="n"/>
      <c r="D367" s="5" t="n"/>
      <c r="E367" s="5" t="n"/>
      <c r="F367" s="5" t="n"/>
      <c r="G367" s="6">
        <f>IF(A367&amp;""="","",IFERROR(INDEX('الوحدات'!$D$6:$D$205,MATCH(A367&amp;"",'الوحدات'!$A$6:$A$205,0))&amp;"",""))</f>
        <v/>
      </c>
      <c r="H367" s="6">
        <f>IF(A367&amp;""="","",IF(COUNTIF('الوحدات'!$A$6:$A$205,A367&amp;"")=0,"وحدة غير موجودة",IF(AND(B367&amp;""&lt;&gt;"",COUNTIF($B$6:$B$405,B367&amp;"")&gt;1),"لوحة مكررة",IF(AND(F367&amp;""&lt;&gt;"",COUNTIF($F$6:$F$405,F367&amp;"")&gt;1),"موقف مكرر",""))))</f>
        <v/>
      </c>
      <c r="I367" s="6">
        <f>IF(A367&amp;""="","",A367&amp;"#"&amp;COUNTIF($A$6:A367,A367&amp;""))</f>
        <v/>
      </c>
    </row>
    <row r="368">
      <c r="A368" s="5" t="n"/>
      <c r="B368" s="5" t="n"/>
      <c r="C368" s="5" t="n"/>
      <c r="D368" s="5" t="n"/>
      <c r="E368" s="5" t="n"/>
      <c r="F368" s="5" t="n"/>
      <c r="G368" s="6">
        <f>IF(A368&amp;""="","",IFERROR(INDEX('الوحدات'!$D$6:$D$205,MATCH(A368&amp;"",'الوحدات'!$A$6:$A$205,0))&amp;"",""))</f>
        <v/>
      </c>
      <c r="H368" s="6">
        <f>IF(A368&amp;""="","",IF(COUNTIF('الوحدات'!$A$6:$A$205,A368&amp;"")=0,"وحدة غير موجودة",IF(AND(B368&amp;""&lt;&gt;"",COUNTIF($B$6:$B$405,B368&amp;"")&gt;1),"لوحة مكررة",IF(AND(F368&amp;""&lt;&gt;"",COUNTIF($F$6:$F$405,F368&amp;"")&gt;1),"موقف مكرر",""))))</f>
        <v/>
      </c>
      <c r="I368" s="6">
        <f>IF(A368&amp;""="","",A368&amp;"#"&amp;COUNTIF($A$6:A368,A368&amp;""))</f>
        <v/>
      </c>
    </row>
    <row r="369">
      <c r="A369" s="5" t="n"/>
      <c r="B369" s="5" t="n"/>
      <c r="C369" s="5" t="n"/>
      <c r="D369" s="5" t="n"/>
      <c r="E369" s="5" t="n"/>
      <c r="F369" s="5" t="n"/>
      <c r="G369" s="6">
        <f>IF(A369&amp;""="","",IFERROR(INDEX('الوحدات'!$D$6:$D$205,MATCH(A369&amp;"",'الوحدات'!$A$6:$A$205,0))&amp;"",""))</f>
        <v/>
      </c>
      <c r="H369" s="6">
        <f>IF(A369&amp;""="","",IF(COUNTIF('الوحدات'!$A$6:$A$205,A369&amp;"")=0,"وحدة غير موجودة",IF(AND(B369&amp;""&lt;&gt;"",COUNTIF($B$6:$B$405,B369&amp;"")&gt;1),"لوحة مكررة",IF(AND(F369&amp;""&lt;&gt;"",COUNTIF($F$6:$F$405,F369&amp;"")&gt;1),"موقف مكرر",""))))</f>
        <v/>
      </c>
      <c r="I369" s="6">
        <f>IF(A369&amp;""="","",A369&amp;"#"&amp;COUNTIF($A$6:A369,A369&amp;""))</f>
        <v/>
      </c>
    </row>
    <row r="370">
      <c r="A370" s="5" t="n"/>
      <c r="B370" s="5" t="n"/>
      <c r="C370" s="5" t="n"/>
      <c r="D370" s="5" t="n"/>
      <c r="E370" s="5" t="n"/>
      <c r="F370" s="5" t="n"/>
      <c r="G370" s="6">
        <f>IF(A370&amp;""="","",IFERROR(INDEX('الوحدات'!$D$6:$D$205,MATCH(A370&amp;"",'الوحدات'!$A$6:$A$205,0))&amp;"",""))</f>
        <v/>
      </c>
      <c r="H370" s="6">
        <f>IF(A370&amp;""="","",IF(COUNTIF('الوحدات'!$A$6:$A$205,A370&amp;"")=0,"وحدة غير موجودة",IF(AND(B370&amp;""&lt;&gt;"",COUNTIF($B$6:$B$405,B370&amp;"")&gt;1),"لوحة مكررة",IF(AND(F370&amp;""&lt;&gt;"",COUNTIF($F$6:$F$405,F370&amp;"")&gt;1),"موقف مكرر",""))))</f>
        <v/>
      </c>
      <c r="I370" s="6">
        <f>IF(A370&amp;""="","",A370&amp;"#"&amp;COUNTIF($A$6:A370,A370&amp;""))</f>
        <v/>
      </c>
    </row>
    <row r="371">
      <c r="A371" s="5" t="n"/>
      <c r="B371" s="5" t="n"/>
      <c r="C371" s="5" t="n"/>
      <c r="D371" s="5" t="n"/>
      <c r="E371" s="5" t="n"/>
      <c r="F371" s="5" t="n"/>
      <c r="G371" s="6">
        <f>IF(A371&amp;""="","",IFERROR(INDEX('الوحدات'!$D$6:$D$205,MATCH(A371&amp;"",'الوحدات'!$A$6:$A$205,0))&amp;"",""))</f>
        <v/>
      </c>
      <c r="H371" s="6">
        <f>IF(A371&amp;""="","",IF(COUNTIF('الوحدات'!$A$6:$A$205,A371&amp;"")=0,"وحدة غير موجودة",IF(AND(B371&amp;""&lt;&gt;"",COUNTIF($B$6:$B$405,B371&amp;"")&gt;1),"لوحة مكررة",IF(AND(F371&amp;""&lt;&gt;"",COUNTIF($F$6:$F$405,F371&amp;"")&gt;1),"موقف مكرر",""))))</f>
        <v/>
      </c>
      <c r="I371" s="6">
        <f>IF(A371&amp;""="","",A371&amp;"#"&amp;COUNTIF($A$6:A371,A371&amp;""))</f>
        <v/>
      </c>
    </row>
    <row r="372">
      <c r="A372" s="5" t="n"/>
      <c r="B372" s="5" t="n"/>
      <c r="C372" s="5" t="n"/>
      <c r="D372" s="5" t="n"/>
      <c r="E372" s="5" t="n"/>
      <c r="F372" s="5" t="n"/>
      <c r="G372" s="6">
        <f>IF(A372&amp;""="","",IFERROR(INDEX('الوحدات'!$D$6:$D$205,MATCH(A372&amp;"",'الوحدات'!$A$6:$A$205,0))&amp;"",""))</f>
        <v/>
      </c>
      <c r="H372" s="6">
        <f>IF(A372&amp;""="","",IF(COUNTIF('الوحدات'!$A$6:$A$205,A372&amp;"")=0,"وحدة غير موجودة",IF(AND(B372&amp;""&lt;&gt;"",COUNTIF($B$6:$B$405,B372&amp;"")&gt;1),"لوحة مكررة",IF(AND(F372&amp;""&lt;&gt;"",COUNTIF($F$6:$F$405,F372&amp;"")&gt;1),"موقف مكرر",""))))</f>
        <v/>
      </c>
      <c r="I372" s="6">
        <f>IF(A372&amp;""="","",A372&amp;"#"&amp;COUNTIF($A$6:A372,A372&amp;""))</f>
        <v/>
      </c>
    </row>
    <row r="373">
      <c r="A373" s="5" t="n"/>
      <c r="B373" s="5" t="n"/>
      <c r="C373" s="5" t="n"/>
      <c r="D373" s="5" t="n"/>
      <c r="E373" s="5" t="n"/>
      <c r="F373" s="5" t="n"/>
      <c r="G373" s="6">
        <f>IF(A373&amp;""="","",IFERROR(INDEX('الوحدات'!$D$6:$D$205,MATCH(A373&amp;"",'الوحدات'!$A$6:$A$205,0))&amp;"",""))</f>
        <v/>
      </c>
      <c r="H373" s="6">
        <f>IF(A373&amp;""="","",IF(COUNTIF('الوحدات'!$A$6:$A$205,A373&amp;"")=0,"وحدة غير موجودة",IF(AND(B373&amp;""&lt;&gt;"",COUNTIF($B$6:$B$405,B373&amp;"")&gt;1),"لوحة مكررة",IF(AND(F373&amp;""&lt;&gt;"",COUNTIF($F$6:$F$405,F373&amp;"")&gt;1),"موقف مكرر",""))))</f>
        <v/>
      </c>
      <c r="I373" s="6">
        <f>IF(A373&amp;""="","",A373&amp;"#"&amp;COUNTIF($A$6:A373,A373&amp;""))</f>
        <v/>
      </c>
    </row>
    <row r="374">
      <c r="A374" s="5" t="n"/>
      <c r="B374" s="5" t="n"/>
      <c r="C374" s="5" t="n"/>
      <c r="D374" s="5" t="n"/>
      <c r="E374" s="5" t="n"/>
      <c r="F374" s="5" t="n"/>
      <c r="G374" s="6">
        <f>IF(A374&amp;""="","",IFERROR(INDEX('الوحدات'!$D$6:$D$205,MATCH(A374&amp;"",'الوحدات'!$A$6:$A$205,0))&amp;"",""))</f>
        <v/>
      </c>
      <c r="H374" s="6">
        <f>IF(A374&amp;""="","",IF(COUNTIF('الوحدات'!$A$6:$A$205,A374&amp;"")=0,"وحدة غير موجودة",IF(AND(B374&amp;""&lt;&gt;"",COUNTIF($B$6:$B$405,B374&amp;"")&gt;1),"لوحة مكررة",IF(AND(F374&amp;""&lt;&gt;"",COUNTIF($F$6:$F$405,F374&amp;"")&gt;1),"موقف مكرر",""))))</f>
        <v/>
      </c>
      <c r="I374" s="6">
        <f>IF(A374&amp;""="","",A374&amp;"#"&amp;COUNTIF($A$6:A374,A374&amp;""))</f>
        <v/>
      </c>
    </row>
    <row r="375">
      <c r="A375" s="5" t="n"/>
      <c r="B375" s="5" t="n"/>
      <c r="C375" s="5" t="n"/>
      <c r="D375" s="5" t="n"/>
      <c r="E375" s="5" t="n"/>
      <c r="F375" s="5" t="n"/>
      <c r="G375" s="6">
        <f>IF(A375&amp;""="","",IFERROR(INDEX('الوحدات'!$D$6:$D$205,MATCH(A375&amp;"",'الوحدات'!$A$6:$A$205,0))&amp;"",""))</f>
        <v/>
      </c>
      <c r="H375" s="6">
        <f>IF(A375&amp;""="","",IF(COUNTIF('الوحدات'!$A$6:$A$205,A375&amp;"")=0,"وحدة غير موجودة",IF(AND(B375&amp;""&lt;&gt;"",COUNTIF($B$6:$B$405,B375&amp;"")&gt;1),"لوحة مكررة",IF(AND(F375&amp;""&lt;&gt;"",COUNTIF($F$6:$F$405,F375&amp;"")&gt;1),"موقف مكرر",""))))</f>
        <v/>
      </c>
      <c r="I375" s="6">
        <f>IF(A375&amp;""="","",A375&amp;"#"&amp;COUNTIF($A$6:A375,A375&amp;""))</f>
        <v/>
      </c>
    </row>
    <row r="376">
      <c r="A376" s="5" t="n"/>
      <c r="B376" s="5" t="n"/>
      <c r="C376" s="5" t="n"/>
      <c r="D376" s="5" t="n"/>
      <c r="E376" s="5" t="n"/>
      <c r="F376" s="5" t="n"/>
      <c r="G376" s="6">
        <f>IF(A376&amp;""="","",IFERROR(INDEX('الوحدات'!$D$6:$D$205,MATCH(A376&amp;"",'الوحدات'!$A$6:$A$205,0))&amp;"",""))</f>
        <v/>
      </c>
      <c r="H376" s="6">
        <f>IF(A376&amp;""="","",IF(COUNTIF('الوحدات'!$A$6:$A$205,A376&amp;"")=0,"وحدة غير موجودة",IF(AND(B376&amp;""&lt;&gt;"",COUNTIF($B$6:$B$405,B376&amp;"")&gt;1),"لوحة مكررة",IF(AND(F376&amp;""&lt;&gt;"",COUNTIF($F$6:$F$405,F376&amp;"")&gt;1),"موقف مكرر",""))))</f>
        <v/>
      </c>
      <c r="I376" s="6">
        <f>IF(A376&amp;""="","",A376&amp;"#"&amp;COUNTIF($A$6:A376,A376&amp;""))</f>
        <v/>
      </c>
    </row>
    <row r="377">
      <c r="A377" s="5" t="n"/>
      <c r="B377" s="5" t="n"/>
      <c r="C377" s="5" t="n"/>
      <c r="D377" s="5" t="n"/>
      <c r="E377" s="5" t="n"/>
      <c r="F377" s="5" t="n"/>
      <c r="G377" s="6">
        <f>IF(A377&amp;""="","",IFERROR(INDEX('الوحدات'!$D$6:$D$205,MATCH(A377&amp;"",'الوحدات'!$A$6:$A$205,0))&amp;"",""))</f>
        <v/>
      </c>
      <c r="H377" s="6">
        <f>IF(A377&amp;""="","",IF(COUNTIF('الوحدات'!$A$6:$A$205,A377&amp;"")=0,"وحدة غير موجودة",IF(AND(B377&amp;""&lt;&gt;"",COUNTIF($B$6:$B$405,B377&amp;"")&gt;1),"لوحة مكررة",IF(AND(F377&amp;""&lt;&gt;"",COUNTIF($F$6:$F$405,F377&amp;"")&gt;1),"موقف مكرر",""))))</f>
        <v/>
      </c>
      <c r="I377" s="6">
        <f>IF(A377&amp;""="","",A377&amp;"#"&amp;COUNTIF($A$6:A377,A377&amp;""))</f>
        <v/>
      </c>
    </row>
    <row r="378">
      <c r="A378" s="5" t="n"/>
      <c r="B378" s="5" t="n"/>
      <c r="C378" s="5" t="n"/>
      <c r="D378" s="5" t="n"/>
      <c r="E378" s="5" t="n"/>
      <c r="F378" s="5" t="n"/>
      <c r="G378" s="6">
        <f>IF(A378&amp;""="","",IFERROR(INDEX('الوحدات'!$D$6:$D$205,MATCH(A378&amp;"",'الوحدات'!$A$6:$A$205,0))&amp;"",""))</f>
        <v/>
      </c>
      <c r="H378" s="6">
        <f>IF(A378&amp;""="","",IF(COUNTIF('الوحدات'!$A$6:$A$205,A378&amp;"")=0,"وحدة غير موجودة",IF(AND(B378&amp;""&lt;&gt;"",COUNTIF($B$6:$B$405,B378&amp;"")&gt;1),"لوحة مكررة",IF(AND(F378&amp;""&lt;&gt;"",COUNTIF($F$6:$F$405,F378&amp;"")&gt;1),"موقف مكرر",""))))</f>
        <v/>
      </c>
      <c r="I378" s="6">
        <f>IF(A378&amp;""="","",A378&amp;"#"&amp;COUNTIF($A$6:A378,A378&amp;""))</f>
        <v/>
      </c>
    </row>
    <row r="379">
      <c r="A379" s="5" t="n"/>
      <c r="B379" s="5" t="n"/>
      <c r="C379" s="5" t="n"/>
      <c r="D379" s="5" t="n"/>
      <c r="E379" s="5" t="n"/>
      <c r="F379" s="5" t="n"/>
      <c r="G379" s="6">
        <f>IF(A379&amp;""="","",IFERROR(INDEX('الوحدات'!$D$6:$D$205,MATCH(A379&amp;"",'الوحدات'!$A$6:$A$205,0))&amp;"",""))</f>
        <v/>
      </c>
      <c r="H379" s="6">
        <f>IF(A379&amp;""="","",IF(COUNTIF('الوحدات'!$A$6:$A$205,A379&amp;"")=0,"وحدة غير موجودة",IF(AND(B379&amp;""&lt;&gt;"",COUNTIF($B$6:$B$405,B379&amp;"")&gt;1),"لوحة مكررة",IF(AND(F379&amp;""&lt;&gt;"",COUNTIF($F$6:$F$405,F379&amp;"")&gt;1),"موقف مكرر",""))))</f>
        <v/>
      </c>
      <c r="I379" s="6">
        <f>IF(A379&amp;""="","",A379&amp;"#"&amp;COUNTIF($A$6:A379,A379&amp;""))</f>
        <v/>
      </c>
    </row>
    <row r="380">
      <c r="A380" s="5" t="n"/>
      <c r="B380" s="5" t="n"/>
      <c r="C380" s="5" t="n"/>
      <c r="D380" s="5" t="n"/>
      <c r="E380" s="5" t="n"/>
      <c r="F380" s="5" t="n"/>
      <c r="G380" s="6">
        <f>IF(A380&amp;""="","",IFERROR(INDEX('الوحدات'!$D$6:$D$205,MATCH(A380&amp;"",'الوحدات'!$A$6:$A$205,0))&amp;"",""))</f>
        <v/>
      </c>
      <c r="H380" s="6">
        <f>IF(A380&amp;""="","",IF(COUNTIF('الوحدات'!$A$6:$A$205,A380&amp;"")=0,"وحدة غير موجودة",IF(AND(B380&amp;""&lt;&gt;"",COUNTIF($B$6:$B$405,B380&amp;"")&gt;1),"لوحة مكررة",IF(AND(F380&amp;""&lt;&gt;"",COUNTIF($F$6:$F$405,F380&amp;"")&gt;1),"موقف مكرر",""))))</f>
        <v/>
      </c>
      <c r="I380" s="6">
        <f>IF(A380&amp;""="","",A380&amp;"#"&amp;COUNTIF($A$6:A380,A380&amp;""))</f>
        <v/>
      </c>
    </row>
    <row r="381">
      <c r="A381" s="5" t="n"/>
      <c r="B381" s="5" t="n"/>
      <c r="C381" s="5" t="n"/>
      <c r="D381" s="5" t="n"/>
      <c r="E381" s="5" t="n"/>
      <c r="F381" s="5" t="n"/>
      <c r="G381" s="6">
        <f>IF(A381&amp;""="","",IFERROR(INDEX('الوحدات'!$D$6:$D$205,MATCH(A381&amp;"",'الوحدات'!$A$6:$A$205,0))&amp;"",""))</f>
        <v/>
      </c>
      <c r="H381" s="6">
        <f>IF(A381&amp;""="","",IF(COUNTIF('الوحدات'!$A$6:$A$205,A381&amp;"")=0,"وحدة غير موجودة",IF(AND(B381&amp;""&lt;&gt;"",COUNTIF($B$6:$B$405,B381&amp;"")&gt;1),"لوحة مكررة",IF(AND(F381&amp;""&lt;&gt;"",COUNTIF($F$6:$F$405,F381&amp;"")&gt;1),"موقف مكرر",""))))</f>
        <v/>
      </c>
      <c r="I381" s="6">
        <f>IF(A381&amp;""="","",A381&amp;"#"&amp;COUNTIF($A$6:A381,A381&amp;""))</f>
        <v/>
      </c>
    </row>
    <row r="382">
      <c r="A382" s="5" t="n"/>
      <c r="B382" s="5" t="n"/>
      <c r="C382" s="5" t="n"/>
      <c r="D382" s="5" t="n"/>
      <c r="E382" s="5" t="n"/>
      <c r="F382" s="5" t="n"/>
      <c r="G382" s="6">
        <f>IF(A382&amp;""="","",IFERROR(INDEX('الوحدات'!$D$6:$D$205,MATCH(A382&amp;"",'الوحدات'!$A$6:$A$205,0))&amp;"",""))</f>
        <v/>
      </c>
      <c r="H382" s="6">
        <f>IF(A382&amp;""="","",IF(COUNTIF('الوحدات'!$A$6:$A$205,A382&amp;"")=0,"وحدة غير موجودة",IF(AND(B382&amp;""&lt;&gt;"",COUNTIF($B$6:$B$405,B382&amp;"")&gt;1),"لوحة مكررة",IF(AND(F382&amp;""&lt;&gt;"",COUNTIF($F$6:$F$405,F382&amp;"")&gt;1),"موقف مكرر",""))))</f>
        <v/>
      </c>
      <c r="I382" s="6">
        <f>IF(A382&amp;""="","",A382&amp;"#"&amp;COUNTIF($A$6:A382,A382&amp;""))</f>
        <v/>
      </c>
    </row>
    <row r="383">
      <c r="A383" s="5" t="n"/>
      <c r="B383" s="5" t="n"/>
      <c r="C383" s="5" t="n"/>
      <c r="D383" s="5" t="n"/>
      <c r="E383" s="5" t="n"/>
      <c r="F383" s="5" t="n"/>
      <c r="G383" s="6">
        <f>IF(A383&amp;""="","",IFERROR(INDEX('الوحدات'!$D$6:$D$205,MATCH(A383&amp;"",'الوحدات'!$A$6:$A$205,0))&amp;"",""))</f>
        <v/>
      </c>
      <c r="H383" s="6">
        <f>IF(A383&amp;""="","",IF(COUNTIF('الوحدات'!$A$6:$A$205,A383&amp;"")=0,"وحدة غير موجودة",IF(AND(B383&amp;""&lt;&gt;"",COUNTIF($B$6:$B$405,B383&amp;"")&gt;1),"لوحة مكررة",IF(AND(F383&amp;""&lt;&gt;"",COUNTIF($F$6:$F$405,F383&amp;"")&gt;1),"موقف مكرر",""))))</f>
        <v/>
      </c>
      <c r="I383" s="6">
        <f>IF(A383&amp;""="","",A383&amp;"#"&amp;COUNTIF($A$6:A383,A383&amp;""))</f>
        <v/>
      </c>
    </row>
    <row r="384">
      <c r="A384" s="5" t="n"/>
      <c r="B384" s="5" t="n"/>
      <c r="C384" s="5" t="n"/>
      <c r="D384" s="5" t="n"/>
      <c r="E384" s="5" t="n"/>
      <c r="F384" s="5" t="n"/>
      <c r="G384" s="6">
        <f>IF(A384&amp;""="","",IFERROR(INDEX('الوحدات'!$D$6:$D$205,MATCH(A384&amp;"",'الوحدات'!$A$6:$A$205,0))&amp;"",""))</f>
        <v/>
      </c>
      <c r="H384" s="6">
        <f>IF(A384&amp;""="","",IF(COUNTIF('الوحدات'!$A$6:$A$205,A384&amp;"")=0,"وحدة غير موجودة",IF(AND(B384&amp;""&lt;&gt;"",COUNTIF($B$6:$B$405,B384&amp;"")&gt;1),"لوحة مكررة",IF(AND(F384&amp;""&lt;&gt;"",COUNTIF($F$6:$F$405,F384&amp;"")&gt;1),"موقف مكرر",""))))</f>
        <v/>
      </c>
      <c r="I384" s="6">
        <f>IF(A384&amp;""="","",A384&amp;"#"&amp;COUNTIF($A$6:A384,A384&amp;""))</f>
        <v/>
      </c>
    </row>
    <row r="385">
      <c r="A385" s="5" t="n"/>
      <c r="B385" s="5" t="n"/>
      <c r="C385" s="5" t="n"/>
      <c r="D385" s="5" t="n"/>
      <c r="E385" s="5" t="n"/>
      <c r="F385" s="5" t="n"/>
      <c r="G385" s="6">
        <f>IF(A385&amp;""="","",IFERROR(INDEX('الوحدات'!$D$6:$D$205,MATCH(A385&amp;"",'الوحدات'!$A$6:$A$205,0))&amp;"",""))</f>
        <v/>
      </c>
      <c r="H385" s="6">
        <f>IF(A385&amp;""="","",IF(COUNTIF('الوحدات'!$A$6:$A$205,A385&amp;"")=0,"وحدة غير موجودة",IF(AND(B385&amp;""&lt;&gt;"",COUNTIF($B$6:$B$405,B385&amp;"")&gt;1),"لوحة مكررة",IF(AND(F385&amp;""&lt;&gt;"",COUNTIF($F$6:$F$405,F385&amp;"")&gt;1),"موقف مكرر",""))))</f>
        <v/>
      </c>
      <c r="I385" s="6">
        <f>IF(A385&amp;""="","",A385&amp;"#"&amp;COUNTIF($A$6:A385,A385&amp;""))</f>
        <v/>
      </c>
    </row>
    <row r="386">
      <c r="A386" s="5" t="n"/>
      <c r="B386" s="5" t="n"/>
      <c r="C386" s="5" t="n"/>
      <c r="D386" s="5" t="n"/>
      <c r="E386" s="5" t="n"/>
      <c r="F386" s="5" t="n"/>
      <c r="G386" s="6">
        <f>IF(A386&amp;""="","",IFERROR(INDEX('الوحدات'!$D$6:$D$205,MATCH(A386&amp;"",'الوحدات'!$A$6:$A$205,0))&amp;"",""))</f>
        <v/>
      </c>
      <c r="H386" s="6">
        <f>IF(A386&amp;""="","",IF(COUNTIF('الوحدات'!$A$6:$A$205,A386&amp;"")=0,"وحدة غير موجودة",IF(AND(B386&amp;""&lt;&gt;"",COUNTIF($B$6:$B$405,B386&amp;"")&gt;1),"لوحة مكررة",IF(AND(F386&amp;""&lt;&gt;"",COUNTIF($F$6:$F$405,F386&amp;"")&gt;1),"موقف مكرر",""))))</f>
        <v/>
      </c>
      <c r="I386" s="6">
        <f>IF(A386&amp;""="","",A386&amp;"#"&amp;COUNTIF($A$6:A386,A386&amp;""))</f>
        <v/>
      </c>
    </row>
    <row r="387">
      <c r="A387" s="5" t="n"/>
      <c r="B387" s="5" t="n"/>
      <c r="C387" s="5" t="n"/>
      <c r="D387" s="5" t="n"/>
      <c r="E387" s="5" t="n"/>
      <c r="F387" s="5" t="n"/>
      <c r="G387" s="6">
        <f>IF(A387&amp;""="","",IFERROR(INDEX('الوحدات'!$D$6:$D$205,MATCH(A387&amp;"",'الوحدات'!$A$6:$A$205,0))&amp;"",""))</f>
        <v/>
      </c>
      <c r="H387" s="6">
        <f>IF(A387&amp;""="","",IF(COUNTIF('الوحدات'!$A$6:$A$205,A387&amp;"")=0,"وحدة غير موجودة",IF(AND(B387&amp;""&lt;&gt;"",COUNTIF($B$6:$B$405,B387&amp;"")&gt;1),"لوحة مكررة",IF(AND(F387&amp;""&lt;&gt;"",COUNTIF($F$6:$F$405,F387&amp;"")&gt;1),"موقف مكرر",""))))</f>
        <v/>
      </c>
      <c r="I387" s="6">
        <f>IF(A387&amp;""="","",A387&amp;"#"&amp;COUNTIF($A$6:A387,A387&amp;""))</f>
        <v/>
      </c>
    </row>
    <row r="388">
      <c r="A388" s="5" t="n"/>
      <c r="B388" s="5" t="n"/>
      <c r="C388" s="5" t="n"/>
      <c r="D388" s="5" t="n"/>
      <c r="E388" s="5" t="n"/>
      <c r="F388" s="5" t="n"/>
      <c r="G388" s="6">
        <f>IF(A388&amp;""="","",IFERROR(INDEX('الوحدات'!$D$6:$D$205,MATCH(A388&amp;"",'الوحدات'!$A$6:$A$205,0))&amp;"",""))</f>
        <v/>
      </c>
      <c r="H388" s="6">
        <f>IF(A388&amp;""="","",IF(COUNTIF('الوحدات'!$A$6:$A$205,A388&amp;"")=0,"وحدة غير موجودة",IF(AND(B388&amp;""&lt;&gt;"",COUNTIF($B$6:$B$405,B388&amp;"")&gt;1),"لوحة مكررة",IF(AND(F388&amp;""&lt;&gt;"",COUNTIF($F$6:$F$405,F388&amp;"")&gt;1),"موقف مكرر",""))))</f>
        <v/>
      </c>
      <c r="I388" s="6">
        <f>IF(A388&amp;""="","",A388&amp;"#"&amp;COUNTIF($A$6:A388,A388&amp;""))</f>
        <v/>
      </c>
    </row>
    <row r="389">
      <c r="A389" s="5" t="n"/>
      <c r="B389" s="5" t="n"/>
      <c r="C389" s="5" t="n"/>
      <c r="D389" s="5" t="n"/>
      <c r="E389" s="5" t="n"/>
      <c r="F389" s="5" t="n"/>
      <c r="G389" s="6">
        <f>IF(A389&amp;""="","",IFERROR(INDEX('الوحدات'!$D$6:$D$205,MATCH(A389&amp;"",'الوحدات'!$A$6:$A$205,0))&amp;"",""))</f>
        <v/>
      </c>
      <c r="H389" s="6">
        <f>IF(A389&amp;""="","",IF(COUNTIF('الوحدات'!$A$6:$A$205,A389&amp;"")=0,"وحدة غير موجودة",IF(AND(B389&amp;""&lt;&gt;"",COUNTIF($B$6:$B$405,B389&amp;"")&gt;1),"لوحة مكررة",IF(AND(F389&amp;""&lt;&gt;"",COUNTIF($F$6:$F$405,F389&amp;"")&gt;1),"موقف مكرر",""))))</f>
        <v/>
      </c>
      <c r="I389" s="6">
        <f>IF(A389&amp;""="","",A389&amp;"#"&amp;COUNTIF($A$6:A389,A389&amp;""))</f>
        <v/>
      </c>
    </row>
    <row r="390">
      <c r="A390" s="5" t="n"/>
      <c r="B390" s="5" t="n"/>
      <c r="C390" s="5" t="n"/>
      <c r="D390" s="5" t="n"/>
      <c r="E390" s="5" t="n"/>
      <c r="F390" s="5" t="n"/>
      <c r="G390" s="6">
        <f>IF(A390&amp;""="","",IFERROR(INDEX('الوحدات'!$D$6:$D$205,MATCH(A390&amp;"",'الوحدات'!$A$6:$A$205,0))&amp;"",""))</f>
        <v/>
      </c>
      <c r="H390" s="6">
        <f>IF(A390&amp;""="","",IF(COUNTIF('الوحدات'!$A$6:$A$205,A390&amp;"")=0,"وحدة غير موجودة",IF(AND(B390&amp;""&lt;&gt;"",COUNTIF($B$6:$B$405,B390&amp;"")&gt;1),"لوحة مكررة",IF(AND(F390&amp;""&lt;&gt;"",COUNTIF($F$6:$F$405,F390&amp;"")&gt;1),"موقف مكرر",""))))</f>
        <v/>
      </c>
      <c r="I390" s="6">
        <f>IF(A390&amp;""="","",A390&amp;"#"&amp;COUNTIF($A$6:A390,A390&amp;""))</f>
        <v/>
      </c>
    </row>
    <row r="391">
      <c r="A391" s="5" t="n"/>
      <c r="B391" s="5" t="n"/>
      <c r="C391" s="5" t="n"/>
      <c r="D391" s="5" t="n"/>
      <c r="E391" s="5" t="n"/>
      <c r="F391" s="5" t="n"/>
      <c r="G391" s="6">
        <f>IF(A391&amp;""="","",IFERROR(INDEX('الوحدات'!$D$6:$D$205,MATCH(A391&amp;"",'الوحدات'!$A$6:$A$205,0))&amp;"",""))</f>
        <v/>
      </c>
      <c r="H391" s="6">
        <f>IF(A391&amp;""="","",IF(COUNTIF('الوحدات'!$A$6:$A$205,A391&amp;"")=0,"وحدة غير موجودة",IF(AND(B391&amp;""&lt;&gt;"",COUNTIF($B$6:$B$405,B391&amp;"")&gt;1),"لوحة مكررة",IF(AND(F391&amp;""&lt;&gt;"",COUNTIF($F$6:$F$405,F391&amp;"")&gt;1),"موقف مكرر",""))))</f>
        <v/>
      </c>
      <c r="I391" s="6">
        <f>IF(A391&amp;""="","",A391&amp;"#"&amp;COUNTIF($A$6:A391,A391&amp;""))</f>
        <v/>
      </c>
    </row>
    <row r="392">
      <c r="A392" s="5" t="n"/>
      <c r="B392" s="5" t="n"/>
      <c r="C392" s="5" t="n"/>
      <c r="D392" s="5" t="n"/>
      <c r="E392" s="5" t="n"/>
      <c r="F392" s="5" t="n"/>
      <c r="G392" s="6">
        <f>IF(A392&amp;""="","",IFERROR(INDEX('الوحدات'!$D$6:$D$205,MATCH(A392&amp;"",'الوحدات'!$A$6:$A$205,0))&amp;"",""))</f>
        <v/>
      </c>
      <c r="H392" s="6">
        <f>IF(A392&amp;""="","",IF(COUNTIF('الوحدات'!$A$6:$A$205,A392&amp;"")=0,"وحدة غير موجودة",IF(AND(B392&amp;""&lt;&gt;"",COUNTIF($B$6:$B$405,B392&amp;"")&gt;1),"لوحة مكررة",IF(AND(F392&amp;""&lt;&gt;"",COUNTIF($F$6:$F$405,F392&amp;"")&gt;1),"موقف مكرر",""))))</f>
        <v/>
      </c>
      <c r="I392" s="6">
        <f>IF(A392&amp;""="","",A392&amp;"#"&amp;COUNTIF($A$6:A392,A392&amp;""))</f>
        <v/>
      </c>
    </row>
    <row r="393">
      <c r="A393" s="5" t="n"/>
      <c r="B393" s="5" t="n"/>
      <c r="C393" s="5" t="n"/>
      <c r="D393" s="5" t="n"/>
      <c r="E393" s="5" t="n"/>
      <c r="F393" s="5" t="n"/>
      <c r="G393" s="6">
        <f>IF(A393&amp;""="","",IFERROR(INDEX('الوحدات'!$D$6:$D$205,MATCH(A393&amp;"",'الوحدات'!$A$6:$A$205,0))&amp;"",""))</f>
        <v/>
      </c>
      <c r="H393" s="6">
        <f>IF(A393&amp;""="","",IF(COUNTIF('الوحدات'!$A$6:$A$205,A393&amp;"")=0,"وحدة غير موجودة",IF(AND(B393&amp;""&lt;&gt;"",COUNTIF($B$6:$B$405,B393&amp;"")&gt;1),"لوحة مكررة",IF(AND(F393&amp;""&lt;&gt;"",COUNTIF($F$6:$F$405,F393&amp;"")&gt;1),"موقف مكرر",""))))</f>
        <v/>
      </c>
      <c r="I393" s="6">
        <f>IF(A393&amp;""="","",A393&amp;"#"&amp;COUNTIF($A$6:A393,A393&amp;""))</f>
        <v/>
      </c>
    </row>
    <row r="394">
      <c r="A394" s="5" t="n"/>
      <c r="B394" s="5" t="n"/>
      <c r="C394" s="5" t="n"/>
      <c r="D394" s="5" t="n"/>
      <c r="E394" s="5" t="n"/>
      <c r="F394" s="5" t="n"/>
      <c r="G394" s="6">
        <f>IF(A394&amp;""="","",IFERROR(INDEX('الوحدات'!$D$6:$D$205,MATCH(A394&amp;"",'الوحدات'!$A$6:$A$205,0))&amp;"",""))</f>
        <v/>
      </c>
      <c r="H394" s="6">
        <f>IF(A394&amp;""="","",IF(COUNTIF('الوحدات'!$A$6:$A$205,A394&amp;"")=0,"وحدة غير موجودة",IF(AND(B394&amp;""&lt;&gt;"",COUNTIF($B$6:$B$405,B394&amp;"")&gt;1),"لوحة مكررة",IF(AND(F394&amp;""&lt;&gt;"",COUNTIF($F$6:$F$405,F394&amp;"")&gt;1),"موقف مكرر",""))))</f>
        <v/>
      </c>
      <c r="I394" s="6">
        <f>IF(A394&amp;""="","",A394&amp;"#"&amp;COUNTIF($A$6:A394,A394&amp;""))</f>
        <v/>
      </c>
    </row>
    <row r="395">
      <c r="A395" s="5" t="n"/>
      <c r="B395" s="5" t="n"/>
      <c r="C395" s="5" t="n"/>
      <c r="D395" s="5" t="n"/>
      <c r="E395" s="5" t="n"/>
      <c r="F395" s="5" t="n"/>
      <c r="G395" s="6">
        <f>IF(A395&amp;""="","",IFERROR(INDEX('الوحدات'!$D$6:$D$205,MATCH(A395&amp;"",'الوحدات'!$A$6:$A$205,0))&amp;"",""))</f>
        <v/>
      </c>
      <c r="H395" s="6">
        <f>IF(A395&amp;""="","",IF(COUNTIF('الوحدات'!$A$6:$A$205,A395&amp;"")=0,"وحدة غير موجودة",IF(AND(B395&amp;""&lt;&gt;"",COUNTIF($B$6:$B$405,B395&amp;"")&gt;1),"لوحة مكررة",IF(AND(F395&amp;""&lt;&gt;"",COUNTIF($F$6:$F$405,F395&amp;"")&gt;1),"موقف مكرر",""))))</f>
        <v/>
      </c>
      <c r="I395" s="6">
        <f>IF(A395&amp;""="","",A395&amp;"#"&amp;COUNTIF($A$6:A395,A395&amp;""))</f>
        <v/>
      </c>
    </row>
    <row r="396">
      <c r="A396" s="5" t="n"/>
      <c r="B396" s="5" t="n"/>
      <c r="C396" s="5" t="n"/>
      <c r="D396" s="5" t="n"/>
      <c r="E396" s="5" t="n"/>
      <c r="F396" s="5" t="n"/>
      <c r="G396" s="6">
        <f>IF(A396&amp;""="","",IFERROR(INDEX('الوحدات'!$D$6:$D$205,MATCH(A396&amp;"",'الوحدات'!$A$6:$A$205,0))&amp;"",""))</f>
        <v/>
      </c>
      <c r="H396" s="6">
        <f>IF(A396&amp;""="","",IF(COUNTIF('الوحدات'!$A$6:$A$205,A396&amp;"")=0,"وحدة غير موجودة",IF(AND(B396&amp;""&lt;&gt;"",COUNTIF($B$6:$B$405,B396&amp;"")&gt;1),"لوحة مكررة",IF(AND(F396&amp;""&lt;&gt;"",COUNTIF($F$6:$F$405,F396&amp;"")&gt;1),"موقف مكرر",""))))</f>
        <v/>
      </c>
      <c r="I396" s="6">
        <f>IF(A396&amp;""="","",A396&amp;"#"&amp;COUNTIF($A$6:A396,A396&amp;""))</f>
        <v/>
      </c>
    </row>
    <row r="397">
      <c r="A397" s="5" t="n"/>
      <c r="B397" s="5" t="n"/>
      <c r="C397" s="5" t="n"/>
      <c r="D397" s="5" t="n"/>
      <c r="E397" s="5" t="n"/>
      <c r="F397" s="5" t="n"/>
      <c r="G397" s="6">
        <f>IF(A397&amp;""="","",IFERROR(INDEX('الوحدات'!$D$6:$D$205,MATCH(A397&amp;"",'الوحدات'!$A$6:$A$205,0))&amp;"",""))</f>
        <v/>
      </c>
      <c r="H397" s="6">
        <f>IF(A397&amp;""="","",IF(COUNTIF('الوحدات'!$A$6:$A$205,A397&amp;"")=0,"وحدة غير موجودة",IF(AND(B397&amp;""&lt;&gt;"",COUNTIF($B$6:$B$405,B397&amp;"")&gt;1),"لوحة مكررة",IF(AND(F397&amp;""&lt;&gt;"",COUNTIF($F$6:$F$405,F397&amp;"")&gt;1),"موقف مكرر",""))))</f>
        <v/>
      </c>
      <c r="I397" s="6">
        <f>IF(A397&amp;""="","",A397&amp;"#"&amp;COUNTIF($A$6:A397,A397&amp;""))</f>
        <v/>
      </c>
    </row>
    <row r="398">
      <c r="A398" s="5" t="n"/>
      <c r="B398" s="5" t="n"/>
      <c r="C398" s="5" t="n"/>
      <c r="D398" s="5" t="n"/>
      <c r="E398" s="5" t="n"/>
      <c r="F398" s="5" t="n"/>
      <c r="G398" s="6">
        <f>IF(A398&amp;""="","",IFERROR(INDEX('الوحدات'!$D$6:$D$205,MATCH(A398&amp;"",'الوحدات'!$A$6:$A$205,0))&amp;"",""))</f>
        <v/>
      </c>
      <c r="H398" s="6">
        <f>IF(A398&amp;""="","",IF(COUNTIF('الوحدات'!$A$6:$A$205,A398&amp;"")=0,"وحدة غير موجودة",IF(AND(B398&amp;""&lt;&gt;"",COUNTIF($B$6:$B$405,B398&amp;"")&gt;1),"لوحة مكررة",IF(AND(F398&amp;""&lt;&gt;"",COUNTIF($F$6:$F$405,F398&amp;"")&gt;1),"موقف مكرر",""))))</f>
        <v/>
      </c>
      <c r="I398" s="6">
        <f>IF(A398&amp;""="","",A398&amp;"#"&amp;COUNTIF($A$6:A398,A398&amp;""))</f>
        <v/>
      </c>
    </row>
    <row r="399">
      <c r="A399" s="5" t="n"/>
      <c r="B399" s="5" t="n"/>
      <c r="C399" s="5" t="n"/>
      <c r="D399" s="5" t="n"/>
      <c r="E399" s="5" t="n"/>
      <c r="F399" s="5" t="n"/>
      <c r="G399" s="6">
        <f>IF(A399&amp;""="","",IFERROR(INDEX('الوحدات'!$D$6:$D$205,MATCH(A399&amp;"",'الوحدات'!$A$6:$A$205,0))&amp;"",""))</f>
        <v/>
      </c>
      <c r="H399" s="6">
        <f>IF(A399&amp;""="","",IF(COUNTIF('الوحدات'!$A$6:$A$205,A399&amp;"")=0,"وحدة غير موجودة",IF(AND(B399&amp;""&lt;&gt;"",COUNTIF($B$6:$B$405,B399&amp;"")&gt;1),"لوحة مكررة",IF(AND(F399&amp;""&lt;&gt;"",COUNTIF($F$6:$F$405,F399&amp;"")&gt;1),"موقف مكرر",""))))</f>
        <v/>
      </c>
      <c r="I399" s="6">
        <f>IF(A399&amp;""="","",A399&amp;"#"&amp;COUNTIF($A$6:A399,A399&amp;""))</f>
        <v/>
      </c>
    </row>
    <row r="400">
      <c r="A400" s="5" t="n"/>
      <c r="B400" s="5" t="n"/>
      <c r="C400" s="5" t="n"/>
      <c r="D400" s="5" t="n"/>
      <c r="E400" s="5" t="n"/>
      <c r="F400" s="5" t="n"/>
      <c r="G400" s="6">
        <f>IF(A400&amp;""="","",IFERROR(INDEX('الوحدات'!$D$6:$D$205,MATCH(A400&amp;"",'الوحدات'!$A$6:$A$205,0))&amp;"",""))</f>
        <v/>
      </c>
      <c r="H400" s="6">
        <f>IF(A400&amp;""="","",IF(COUNTIF('الوحدات'!$A$6:$A$205,A400&amp;"")=0,"وحدة غير موجودة",IF(AND(B400&amp;""&lt;&gt;"",COUNTIF($B$6:$B$405,B400&amp;"")&gt;1),"لوحة مكررة",IF(AND(F400&amp;""&lt;&gt;"",COUNTIF($F$6:$F$405,F400&amp;"")&gt;1),"موقف مكرر",""))))</f>
        <v/>
      </c>
      <c r="I400" s="6">
        <f>IF(A400&amp;""="","",A400&amp;"#"&amp;COUNTIF($A$6:A400,A400&amp;""))</f>
        <v/>
      </c>
    </row>
    <row r="401">
      <c r="A401" s="5" t="n"/>
      <c r="B401" s="5" t="n"/>
      <c r="C401" s="5" t="n"/>
      <c r="D401" s="5" t="n"/>
      <c r="E401" s="5" t="n"/>
      <c r="F401" s="5" t="n"/>
      <c r="G401" s="6">
        <f>IF(A401&amp;""="","",IFERROR(INDEX('الوحدات'!$D$6:$D$205,MATCH(A401&amp;"",'الوحدات'!$A$6:$A$205,0))&amp;"",""))</f>
        <v/>
      </c>
      <c r="H401" s="6">
        <f>IF(A401&amp;""="","",IF(COUNTIF('الوحدات'!$A$6:$A$205,A401&amp;"")=0,"وحدة غير موجودة",IF(AND(B401&amp;""&lt;&gt;"",COUNTIF($B$6:$B$405,B401&amp;"")&gt;1),"لوحة مكررة",IF(AND(F401&amp;""&lt;&gt;"",COUNTIF($F$6:$F$405,F401&amp;"")&gt;1),"موقف مكرر",""))))</f>
        <v/>
      </c>
      <c r="I401" s="6">
        <f>IF(A401&amp;""="","",A401&amp;"#"&amp;COUNTIF($A$6:A401,A401&amp;""))</f>
        <v/>
      </c>
    </row>
    <row r="402">
      <c r="A402" s="5" t="n"/>
      <c r="B402" s="5" t="n"/>
      <c r="C402" s="5" t="n"/>
      <c r="D402" s="5" t="n"/>
      <c r="E402" s="5" t="n"/>
      <c r="F402" s="5" t="n"/>
      <c r="G402" s="6">
        <f>IF(A402&amp;""="","",IFERROR(INDEX('الوحدات'!$D$6:$D$205,MATCH(A402&amp;"",'الوحدات'!$A$6:$A$205,0))&amp;"",""))</f>
        <v/>
      </c>
      <c r="H402" s="6">
        <f>IF(A402&amp;""="","",IF(COUNTIF('الوحدات'!$A$6:$A$205,A402&amp;"")=0,"وحدة غير موجودة",IF(AND(B402&amp;""&lt;&gt;"",COUNTIF($B$6:$B$405,B402&amp;"")&gt;1),"لوحة مكررة",IF(AND(F402&amp;""&lt;&gt;"",COUNTIF($F$6:$F$405,F402&amp;"")&gt;1),"موقف مكرر",""))))</f>
        <v/>
      </c>
      <c r="I402" s="6">
        <f>IF(A402&amp;""="","",A402&amp;"#"&amp;COUNTIF($A$6:A402,A402&amp;""))</f>
        <v/>
      </c>
    </row>
    <row r="403">
      <c r="A403" s="5" t="n"/>
      <c r="B403" s="5" t="n"/>
      <c r="C403" s="5" t="n"/>
      <c r="D403" s="5" t="n"/>
      <c r="E403" s="5" t="n"/>
      <c r="F403" s="5" t="n"/>
      <c r="G403" s="6">
        <f>IF(A403&amp;""="","",IFERROR(INDEX('الوحدات'!$D$6:$D$205,MATCH(A403&amp;"",'الوحدات'!$A$6:$A$205,0))&amp;"",""))</f>
        <v/>
      </c>
      <c r="H403" s="6">
        <f>IF(A403&amp;""="","",IF(COUNTIF('الوحدات'!$A$6:$A$205,A403&amp;"")=0,"وحدة غير موجودة",IF(AND(B403&amp;""&lt;&gt;"",COUNTIF($B$6:$B$405,B403&amp;"")&gt;1),"لوحة مكررة",IF(AND(F403&amp;""&lt;&gt;"",COUNTIF($F$6:$F$405,F403&amp;"")&gt;1),"موقف مكرر",""))))</f>
        <v/>
      </c>
      <c r="I403" s="6">
        <f>IF(A403&amp;""="","",A403&amp;"#"&amp;COUNTIF($A$6:A403,A403&amp;""))</f>
        <v/>
      </c>
    </row>
    <row r="404">
      <c r="A404" s="5" t="n"/>
      <c r="B404" s="5" t="n"/>
      <c r="C404" s="5" t="n"/>
      <c r="D404" s="5" t="n"/>
      <c r="E404" s="5" t="n"/>
      <c r="F404" s="5" t="n"/>
      <c r="G404" s="6">
        <f>IF(A404&amp;""="","",IFERROR(INDEX('الوحدات'!$D$6:$D$205,MATCH(A404&amp;"",'الوحدات'!$A$6:$A$205,0))&amp;"",""))</f>
        <v/>
      </c>
      <c r="H404" s="6">
        <f>IF(A404&amp;""="","",IF(COUNTIF('الوحدات'!$A$6:$A$205,A404&amp;"")=0,"وحدة غير موجودة",IF(AND(B404&amp;""&lt;&gt;"",COUNTIF($B$6:$B$405,B404&amp;"")&gt;1),"لوحة مكررة",IF(AND(F404&amp;""&lt;&gt;"",COUNTIF($F$6:$F$405,F404&amp;"")&gt;1),"موقف مكرر",""))))</f>
        <v/>
      </c>
      <c r="I404" s="6">
        <f>IF(A404&amp;""="","",A404&amp;"#"&amp;COUNTIF($A$6:A404,A404&amp;""))</f>
        <v/>
      </c>
    </row>
    <row r="405">
      <c r="A405" s="5" t="n"/>
      <c r="B405" s="5" t="n"/>
      <c r="C405" s="5" t="n"/>
      <c r="D405" s="5" t="n"/>
      <c r="E405" s="5" t="n"/>
      <c r="F405" s="5" t="n"/>
      <c r="G405" s="6">
        <f>IF(A405&amp;""="","",IFERROR(INDEX('الوحدات'!$D$6:$D$205,MATCH(A405&amp;"",'الوحدات'!$A$6:$A$205,0))&amp;"",""))</f>
        <v/>
      </c>
      <c r="H405" s="6">
        <f>IF(A405&amp;""="","",IF(COUNTIF('الوحدات'!$A$6:$A$205,A405&amp;"")=0,"وحدة غير موجودة",IF(AND(B405&amp;""&lt;&gt;"",COUNTIF($B$6:$B$405,B405&amp;"")&gt;1),"لوحة مكررة",IF(AND(F405&amp;""&lt;&gt;"",COUNTIF($F$6:$F$405,F405&amp;"")&gt;1),"موقف مكرر",""))))</f>
        <v/>
      </c>
      <c r="I405" s="6">
        <f>IF(A405&amp;""="","",A405&amp;"#"&amp;COUNTIF($A$6:A405,A405&amp;""))</f>
        <v/>
      </c>
    </row>
  </sheetData>
  <autoFilter ref="A5:I405"/>
  <mergeCells count="2">
    <mergeCell ref="A1:I1"/>
    <mergeCell ref="A2:I2"/>
  </mergeCells>
  <conditionalFormatting sqref="H6:H405">
    <cfRule type="expression" priority="1" dxfId="0">
      <formula>$H6&lt;&gt;""</formula>
    </cfRule>
  </conditionalFormatting>
  <conditionalFormatting sqref="F6:F405">
    <cfRule type="expression" priority="2" dxfId="1">
      <formula>AND($A6&lt;&gt;"",$F6="")</formula>
    </cfRule>
  </conditionalFormatting>
  <dataValidations count="1">
    <dataValidation sqref="A6:A405" showDropDown="0" showInputMessage="0" showErrorMessage="0" allowBlank="1" type="list">
      <formula1>='الوحدات'!$A$6:$A$205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C30"/>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6" customWidth="1" min="2" max="2"/>
    <col width="16" customWidth="1" min="3" max="3"/>
  </cols>
  <sheetData>
    <row r="1" ht="26" customHeight="1">
      <c r="A1" s="10" t="inlineStr">
        <is>
          <t>سجل الوحدات والسكان والسيارات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7" t="inlineStr">
        <is>
          <t>الوحدات والسكان</t>
        </is>
      </c>
    </row>
    <row r="5">
      <c r="A5" s="12" t="inlineStr">
        <is>
          <t>عدد الوحدات</t>
        </is>
      </c>
      <c r="B5" s="16">
        <f>COUNTIF('الوحدات'!$A$6:$A$205,"?*")</f>
        <v/>
      </c>
    </row>
    <row r="6">
      <c r="A6" s="12" t="inlineStr">
        <is>
          <t>وحدات يقيم فيها مالك</t>
        </is>
      </c>
      <c r="B6" s="16">
        <f>COUNTIF('الوحدات'!$C$6:$C$205,"مالك")</f>
        <v/>
      </c>
    </row>
    <row r="7">
      <c r="A7" s="12" t="inlineStr">
        <is>
          <t>وحدات مؤجرة</t>
        </is>
      </c>
      <c r="B7" s="16">
        <f>COUNTIF('الوحدات'!$C$6:$C$205,"مستأجر")</f>
        <v/>
      </c>
    </row>
    <row r="8">
      <c r="A8" s="12" t="inlineStr">
        <is>
          <t>وحدات شاغرة</t>
        </is>
      </c>
      <c r="B8" s="16">
        <f>COUNTIF('الوحدات'!$C$6:$C$205,"شاغرة")</f>
        <v/>
      </c>
    </row>
    <row r="9">
      <c r="A9" s="12" t="inlineStr">
        <is>
          <t>نسبة المؤجر من الوحدات المأهولة</t>
        </is>
      </c>
      <c r="B9" s="18">
        <f>IF(B6+B7=0,"",B7/(B6+B7))</f>
        <v/>
      </c>
    </row>
    <row r="10">
      <c r="A10" s="12" t="inlineStr">
        <is>
          <t>إجمالي السكان</t>
        </is>
      </c>
      <c r="B10" s="19">
        <f>SUMIFS('الوحدات'!$F$6:$F$205,'الوحدات'!$C$6:$C$205,"&lt;&gt;شاغرة")</f>
        <v/>
      </c>
    </row>
    <row r="11">
      <c r="A11" s="12" t="inlineStr">
        <is>
          <t>متوسط الأفراد للوحدة المأهولة</t>
        </is>
      </c>
      <c r="B11" s="20">
        <f>IF(B6+B7=0,"",B10/(B6+B7))</f>
        <v/>
      </c>
    </row>
    <row r="13">
      <c r="A13" s="17" t="inlineStr">
        <is>
          <t>السيارات والمواقف</t>
        </is>
      </c>
    </row>
    <row r="14">
      <c r="A14" s="12" t="inlineStr">
        <is>
          <t>عدد السيارات المسجلة</t>
        </is>
      </c>
      <c r="B14" s="16">
        <f>COUNTIF('السيارات'!$A$6:$A$405,"?*")</f>
        <v/>
      </c>
    </row>
    <row r="15">
      <c r="A15" s="12" t="inlineStr">
        <is>
          <t>المواقف المتاحة</t>
        </is>
      </c>
      <c r="B15" s="16">
        <f>'الإعدادات'!$B$5</f>
        <v/>
      </c>
    </row>
    <row r="16">
      <c r="A16" s="12" t="inlineStr">
        <is>
          <t>المواقف المستخدمة</t>
        </is>
      </c>
      <c r="B16" s="16">
        <f>COUNTIF('السيارات'!$F$6:$F$405,"?*")</f>
        <v/>
      </c>
    </row>
    <row r="17">
      <c r="A17" s="12" t="inlineStr">
        <is>
          <t>المواقف الشاغرة</t>
        </is>
      </c>
      <c r="B17" s="19">
        <f>B15-B16</f>
        <v/>
      </c>
    </row>
    <row r="18">
      <c r="A18" s="12" t="inlineStr">
        <is>
          <t>سيارات بلا موقف مخصص</t>
        </is>
      </c>
      <c r="B18" s="16">
        <f>B14-B16</f>
        <v/>
      </c>
    </row>
    <row r="20">
      <c r="A20" s="17" t="inlineStr">
        <is>
          <t>تنبيهات</t>
        </is>
      </c>
    </row>
    <row r="21">
      <c r="A21" s="12" t="inlineStr">
        <is>
          <t>وحدات مأهولة بلا جوال</t>
        </is>
      </c>
      <c r="B21" s="16">
        <f>COUNTIF('الوحدات'!$K$6:$K$205,"بلا جوال")</f>
        <v/>
      </c>
    </row>
    <row r="22">
      <c r="A22" s="12" t="inlineStr">
        <is>
          <t>وحدات سياراتها تزيد عن المسموح</t>
        </is>
      </c>
      <c r="B22" s="16">
        <f>COUNTIF('الوحدات'!$L$6:$L$205,"سيارات تزيد عن المسموح")</f>
        <v/>
      </c>
    </row>
    <row r="23">
      <c r="A23" s="12" t="inlineStr">
        <is>
          <t>لوحات أو مواقف مكررة</t>
        </is>
      </c>
      <c r="B23" s="16">
        <f>COUNTIF('السيارات'!$H$6:$H$405,"لوحة مكررة")+COUNTIF('السيارات'!$H$6:$H$405,"موقف مكرر")</f>
        <v/>
      </c>
    </row>
    <row r="24">
      <c r="A24" s="12" t="inlineStr">
        <is>
          <t>سيارات بكود وحدة غير موجود</t>
        </is>
      </c>
      <c r="B24" s="16">
        <f>COUNTIF('السيارات'!$H$6:$H$405,"وحدة غير موجودة")</f>
        <v/>
      </c>
    </row>
    <row r="26">
      <c r="A26" s="17" t="inlineStr">
        <is>
          <t>حسب الحالة</t>
        </is>
      </c>
    </row>
    <row r="27" ht="32" customHeight="1">
      <c r="A27" s="14" t="inlineStr">
        <is>
          <t>الحالة</t>
        </is>
      </c>
      <c r="B27" s="14" t="inlineStr">
        <is>
          <t>عدد الوحدات</t>
        </is>
      </c>
      <c r="C27" s="14" t="inlineStr">
        <is>
          <t>عدد الأفراد</t>
        </is>
      </c>
    </row>
    <row r="28">
      <c r="A28" s="12" t="inlineStr">
        <is>
          <t>مالك</t>
        </is>
      </c>
      <c r="B28" s="16">
        <f>COUNTIF('الوحدات'!$C$6:$C$205,A28)</f>
        <v/>
      </c>
      <c r="C28" s="16">
        <f>SUMIFS('الوحدات'!$F$6:$F$205,'الوحدات'!$C$6:$C$205,A28)</f>
        <v/>
      </c>
    </row>
    <row r="29">
      <c r="A29" s="12" t="inlineStr">
        <is>
          <t>مستأجر</t>
        </is>
      </c>
      <c r="B29" s="16">
        <f>COUNTIF('الوحدات'!$C$6:$C$205,A29)</f>
        <v/>
      </c>
      <c r="C29" s="16">
        <f>SUMIFS('الوحدات'!$F$6:$F$205,'الوحدات'!$C$6:$C$205,A29)</f>
        <v/>
      </c>
    </row>
    <row r="30">
      <c r="A30" s="12" t="inlineStr">
        <is>
          <t>شاغرة</t>
        </is>
      </c>
      <c r="B30" s="16">
        <f>COUNTIF('الوحدات'!$C$6:$C$205,A30)</f>
        <v/>
      </c>
      <c r="C30" s="16">
        <f>SUMIFS('الوحدات'!$F$6:$F$205,'الوحدات'!$C$6:$C$205,A30)</f>
        <v/>
      </c>
    </row>
  </sheetData>
  <mergeCells count="2">
    <mergeCell ref="A1:C1"/>
    <mergeCell ref="A2:C2"/>
  </mergeCells>
  <conditionalFormatting sqref="B21:B24">
    <cfRule type="expression" priority="1" dxfId="1">
      <formula>B21&gt;0</formula>
    </cfRule>
  </conditionalFormatting>
  <conditionalFormatting sqref="B17">
    <cfRule type="expression" priority="2" dxfId="0">
      <formula>B17&lt;0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G214"/>
  <sheetViews>
    <sheetView showGridLines="1" rightToLeft="1" workbookViewId="0">
      <pane ySplit="14" topLeftCell="A15" activePane="bottomLeft" state="frozen"/>
      <selection pane="bottomLeft" activeCell="A1" sqref="A1"/>
    </sheetView>
  </sheetViews>
  <sheetFormatPr baseColWidth="8" defaultRowHeight="15"/>
  <cols>
    <col width="8" customWidth="1" min="1" max="1"/>
    <col width="14" customWidth="1" min="2" max="2"/>
    <col width="22" customWidth="1" min="3" max="3"/>
    <col width="22" customWidth="1" min="4" max="4"/>
    <col width="14" customWidth="1" min="5" max="5"/>
    <col width="16" customWidth="1" min="6" max="6"/>
    <col width="16" customWidth="1" min="7" max="7"/>
  </cols>
  <sheetData>
    <row r="1" ht="26" customHeight="1">
      <c r="A1" s="10" t="inlineStr">
        <is>
          <t>سجل الوحدات والسكان والسيارات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اختر الوحدة</t>
        </is>
      </c>
      <c r="B4" s="5" t="inlineStr">
        <is>
          <t>501</t>
        </is>
      </c>
    </row>
    <row r="5">
      <c r="A5" s="12" t="inlineStr">
        <is>
          <t>الدور / المبنى</t>
        </is>
      </c>
      <c r="B5" s="6">
        <f>IFERROR(INDEX('الوحدات'!$B$6:$B$205,MATCH($B$4&amp;"",'الوحدات'!$A$6:$A$205,0))&amp;"","")</f>
        <v/>
      </c>
    </row>
    <row r="6">
      <c r="A6" s="12" t="inlineStr">
        <is>
          <t>الحالة</t>
        </is>
      </c>
      <c r="B6" s="6">
        <f>IFERROR(INDEX('الوحدات'!$C$6:$C$205,MATCH($B$4&amp;"",'الوحدات'!$A$6:$A$205,0))&amp;"","")</f>
        <v/>
      </c>
    </row>
    <row r="7">
      <c r="A7" s="12" t="inlineStr">
        <is>
          <t>الساكن</t>
        </is>
      </c>
      <c r="B7" s="6">
        <f>IFERROR(INDEX('الوحدات'!$D$6:$D$205,MATCH($B$4&amp;"",'الوحدات'!$A$6:$A$205,0))&amp;"","")</f>
        <v/>
      </c>
    </row>
    <row r="8">
      <c r="A8" s="12" t="inlineStr">
        <is>
          <t>الجوال</t>
        </is>
      </c>
      <c r="B8" s="6">
        <f>IFERROR(INDEX('الوحدات'!$E$6:$E$205,MATCH($B$4&amp;"",'الوحدات'!$A$6:$A$205,0))&amp;"","")</f>
        <v/>
      </c>
    </row>
    <row r="9">
      <c r="A9" s="12" t="inlineStr">
        <is>
          <t>جوال الطوارئ</t>
        </is>
      </c>
      <c r="B9" s="6">
        <f>IFERROR(INDEX('الوحدات'!$G$6:$G$205,MATCH($B$4&amp;"",'الوحدات'!$A$6:$A$205,0))&amp;"","")</f>
        <v/>
      </c>
    </row>
    <row r="10">
      <c r="A10" s="12" t="inlineStr">
        <is>
          <t>السيارة 1</t>
        </is>
      </c>
      <c r="B10" s="6">
        <f>IFERROR(INDEX('السيارات'!$B$6:$B$405,MATCH($B$4&amp;"#1",'السيارات'!$I$6:$I$405,0))&amp;" - "&amp;INDEX('السيارات'!$C$6:$C$405,MATCH($B$4&amp;"#1",'السيارات'!$I$6:$I$405,0))&amp;" "&amp;INDEX('السيارات'!$D$6:$D$405,MATCH($B$4&amp;"#1",'السيارات'!$I$6:$I$405,0))&amp;" - ملصق "&amp;INDEX('السيارات'!$E$6:$E$405,MATCH($B$4&amp;"#1",'السيارات'!$I$6:$I$405,0)),"")</f>
        <v/>
      </c>
      <c r="C10" s="21" t="n"/>
      <c r="D10" s="22" t="n"/>
    </row>
    <row r="11">
      <c r="A11" s="12" t="inlineStr">
        <is>
          <t>السيارة 2</t>
        </is>
      </c>
      <c r="B11" s="6">
        <f>IFERROR(INDEX('السيارات'!$B$6:$B$405,MATCH($B$4&amp;"#2",'السيارات'!$I$6:$I$405,0))&amp;" - "&amp;INDEX('السيارات'!$C$6:$C$405,MATCH($B$4&amp;"#2",'السيارات'!$I$6:$I$405,0))&amp;" "&amp;INDEX('السيارات'!$D$6:$D$405,MATCH($B$4&amp;"#2",'السيارات'!$I$6:$I$405,0))&amp;" - ملصق "&amp;INDEX('السيارات'!$E$6:$E$405,MATCH($B$4&amp;"#2",'السيارات'!$I$6:$I$405,0)),"")</f>
        <v/>
      </c>
      <c r="C11" s="21" t="n"/>
      <c r="D11" s="22" t="n"/>
    </row>
    <row r="12">
      <c r="A12" s="12" t="inlineStr">
        <is>
          <t>السيارة 3</t>
        </is>
      </c>
      <c r="B12" s="6">
        <f>IFERROR(INDEX('السيارات'!$B$6:$B$405,MATCH($B$4&amp;"#3",'السيارات'!$I$6:$I$405,0))&amp;" - "&amp;INDEX('السيارات'!$C$6:$C$405,MATCH($B$4&amp;"#3",'السيارات'!$I$6:$I$405,0))&amp;" "&amp;INDEX('السيارات'!$D$6:$D$405,MATCH($B$4&amp;"#3",'السيارات'!$I$6:$I$405,0))&amp;" - ملصق "&amp;INDEX('السيارات'!$E$6:$E$405,MATCH($B$4&amp;"#3",'السيارات'!$I$6:$I$405,0)),"")</f>
        <v/>
      </c>
      <c r="C12" s="21" t="n"/>
      <c r="D12" s="22" t="n"/>
    </row>
    <row r="13"/>
    <row r="14" ht="32" customHeight="1">
      <c r="A14" s="14" t="inlineStr">
        <is>
          <t>م</t>
        </is>
      </c>
      <c r="B14" s="14" t="inlineStr">
        <is>
          <t>الوحدة</t>
        </is>
      </c>
      <c r="C14" s="14" t="inlineStr">
        <is>
          <t>الدور / المبنى</t>
        </is>
      </c>
      <c r="D14" s="14" t="inlineStr">
        <is>
          <t>الساكن</t>
        </is>
      </c>
      <c r="E14" s="14" t="inlineStr">
        <is>
          <t>الحالة</t>
        </is>
      </c>
      <c r="F14" s="14" t="inlineStr">
        <is>
          <t>الجوال</t>
        </is>
      </c>
      <c r="G14" s="14" t="inlineStr">
        <is>
          <t>جوال الطوارئ</t>
        </is>
      </c>
    </row>
    <row r="15">
      <c r="A15" s="6">
        <f>IF(1&lt;=COUNT('الوحدات'!$M$6:$M$205),1,"")</f>
        <v/>
      </c>
      <c r="B15" s="6">
        <f>IF($A15="","",INDEX('الوحدات'!$A$6:$A$205,MATCH($A15,'الوحدات'!$M$6:$M$205,0))&amp;"")</f>
        <v/>
      </c>
      <c r="C15" s="6">
        <f>IF($A15="","",INDEX('الوحدات'!$B$6:$B$205,MATCH($A15,'الوحدات'!$M$6:$M$205,0))&amp;"")</f>
        <v/>
      </c>
      <c r="D15" s="6">
        <f>IF($A15="","",INDEX('الوحدات'!$D$6:$D$205,MATCH($A15,'الوحدات'!$M$6:$M$205,0))&amp;"")</f>
        <v/>
      </c>
      <c r="E15" s="6">
        <f>IF($A15="","",INDEX('الوحدات'!$C$6:$C$205,MATCH($A15,'الوحدات'!$M$6:$M$205,0))&amp;"")</f>
        <v/>
      </c>
      <c r="F15" s="6">
        <f>IF($A15="","",INDEX('الوحدات'!$E$6:$E$205,MATCH($A15,'الوحدات'!$M$6:$M$205,0))&amp;"")</f>
        <v/>
      </c>
      <c r="G15" s="6">
        <f>IF($A15="","",INDEX('الوحدات'!$G$6:$G$205,MATCH($A15,'الوحدات'!$M$6:$M$205,0))&amp;"")</f>
        <v/>
      </c>
    </row>
    <row r="16">
      <c r="A16" s="6">
        <f>IF(2&lt;=COUNT('الوحدات'!$M$6:$M$205),2,"")</f>
        <v/>
      </c>
      <c r="B16" s="6">
        <f>IF($A16="","",INDEX('الوحدات'!$A$6:$A$205,MATCH($A16,'الوحدات'!$M$6:$M$205,0))&amp;"")</f>
        <v/>
      </c>
      <c r="C16" s="6">
        <f>IF($A16="","",INDEX('الوحدات'!$B$6:$B$205,MATCH($A16,'الوحدات'!$M$6:$M$205,0))&amp;"")</f>
        <v/>
      </c>
      <c r="D16" s="6">
        <f>IF($A16="","",INDEX('الوحدات'!$D$6:$D$205,MATCH($A16,'الوحدات'!$M$6:$M$205,0))&amp;"")</f>
        <v/>
      </c>
      <c r="E16" s="6">
        <f>IF($A16="","",INDEX('الوحدات'!$C$6:$C$205,MATCH($A16,'الوحدات'!$M$6:$M$205,0))&amp;"")</f>
        <v/>
      </c>
      <c r="F16" s="6">
        <f>IF($A16="","",INDEX('الوحدات'!$E$6:$E$205,MATCH($A16,'الوحدات'!$M$6:$M$205,0))&amp;"")</f>
        <v/>
      </c>
      <c r="G16" s="6">
        <f>IF($A16="","",INDEX('الوحدات'!$G$6:$G$205,MATCH($A16,'الوحدات'!$M$6:$M$205,0))&amp;"")</f>
        <v/>
      </c>
    </row>
    <row r="17">
      <c r="A17" s="6">
        <f>IF(3&lt;=COUNT('الوحدات'!$M$6:$M$205),3,"")</f>
        <v/>
      </c>
      <c r="B17" s="6">
        <f>IF($A17="","",INDEX('الوحدات'!$A$6:$A$205,MATCH($A17,'الوحدات'!$M$6:$M$205,0))&amp;"")</f>
        <v/>
      </c>
      <c r="C17" s="6">
        <f>IF($A17="","",INDEX('الوحدات'!$B$6:$B$205,MATCH($A17,'الوحدات'!$M$6:$M$205,0))&amp;"")</f>
        <v/>
      </c>
      <c r="D17" s="6">
        <f>IF($A17="","",INDEX('الوحدات'!$D$6:$D$205,MATCH($A17,'الوحدات'!$M$6:$M$205,0))&amp;"")</f>
        <v/>
      </c>
      <c r="E17" s="6">
        <f>IF($A17="","",INDEX('الوحدات'!$C$6:$C$205,MATCH($A17,'الوحدات'!$M$6:$M$205,0))&amp;"")</f>
        <v/>
      </c>
      <c r="F17" s="6">
        <f>IF($A17="","",INDEX('الوحدات'!$E$6:$E$205,MATCH($A17,'الوحدات'!$M$6:$M$205,0))&amp;"")</f>
        <v/>
      </c>
      <c r="G17" s="6">
        <f>IF($A17="","",INDEX('الوحدات'!$G$6:$G$205,MATCH($A17,'الوحدات'!$M$6:$M$205,0))&amp;"")</f>
        <v/>
      </c>
    </row>
    <row r="18">
      <c r="A18" s="6">
        <f>IF(4&lt;=COUNT('الوحدات'!$M$6:$M$205),4,"")</f>
        <v/>
      </c>
      <c r="B18" s="6">
        <f>IF($A18="","",INDEX('الوحدات'!$A$6:$A$205,MATCH($A18,'الوحدات'!$M$6:$M$205,0))&amp;"")</f>
        <v/>
      </c>
      <c r="C18" s="6">
        <f>IF($A18="","",INDEX('الوحدات'!$B$6:$B$205,MATCH($A18,'الوحدات'!$M$6:$M$205,0))&amp;"")</f>
        <v/>
      </c>
      <c r="D18" s="6">
        <f>IF($A18="","",INDEX('الوحدات'!$D$6:$D$205,MATCH($A18,'الوحدات'!$M$6:$M$205,0))&amp;"")</f>
        <v/>
      </c>
      <c r="E18" s="6">
        <f>IF($A18="","",INDEX('الوحدات'!$C$6:$C$205,MATCH($A18,'الوحدات'!$M$6:$M$205,0))&amp;"")</f>
        <v/>
      </c>
      <c r="F18" s="6">
        <f>IF($A18="","",INDEX('الوحدات'!$E$6:$E$205,MATCH($A18,'الوحدات'!$M$6:$M$205,0))&amp;"")</f>
        <v/>
      </c>
      <c r="G18" s="6">
        <f>IF($A18="","",INDEX('الوحدات'!$G$6:$G$205,MATCH($A18,'الوحدات'!$M$6:$M$205,0))&amp;"")</f>
        <v/>
      </c>
    </row>
    <row r="19">
      <c r="A19" s="6">
        <f>IF(5&lt;=COUNT('الوحدات'!$M$6:$M$205),5,"")</f>
        <v/>
      </c>
      <c r="B19" s="6">
        <f>IF($A19="","",INDEX('الوحدات'!$A$6:$A$205,MATCH($A19,'الوحدات'!$M$6:$M$205,0))&amp;"")</f>
        <v/>
      </c>
      <c r="C19" s="6">
        <f>IF($A19="","",INDEX('الوحدات'!$B$6:$B$205,MATCH($A19,'الوحدات'!$M$6:$M$205,0))&amp;"")</f>
        <v/>
      </c>
      <c r="D19" s="6">
        <f>IF($A19="","",INDEX('الوحدات'!$D$6:$D$205,MATCH($A19,'الوحدات'!$M$6:$M$205,0))&amp;"")</f>
        <v/>
      </c>
      <c r="E19" s="6">
        <f>IF($A19="","",INDEX('الوحدات'!$C$6:$C$205,MATCH($A19,'الوحدات'!$M$6:$M$205,0))&amp;"")</f>
        <v/>
      </c>
      <c r="F19" s="6">
        <f>IF($A19="","",INDEX('الوحدات'!$E$6:$E$205,MATCH($A19,'الوحدات'!$M$6:$M$205,0))&amp;"")</f>
        <v/>
      </c>
      <c r="G19" s="6">
        <f>IF($A19="","",INDEX('الوحدات'!$G$6:$G$205,MATCH($A19,'الوحدات'!$M$6:$M$205,0))&amp;"")</f>
        <v/>
      </c>
    </row>
    <row r="20">
      <c r="A20" s="6">
        <f>IF(6&lt;=COUNT('الوحدات'!$M$6:$M$205),6,"")</f>
        <v/>
      </c>
      <c r="B20" s="6">
        <f>IF($A20="","",INDEX('الوحدات'!$A$6:$A$205,MATCH($A20,'الوحدات'!$M$6:$M$205,0))&amp;"")</f>
        <v/>
      </c>
      <c r="C20" s="6">
        <f>IF($A20="","",INDEX('الوحدات'!$B$6:$B$205,MATCH($A20,'الوحدات'!$M$6:$M$205,0))&amp;"")</f>
        <v/>
      </c>
      <c r="D20" s="6">
        <f>IF($A20="","",INDEX('الوحدات'!$D$6:$D$205,MATCH($A20,'الوحدات'!$M$6:$M$205,0))&amp;"")</f>
        <v/>
      </c>
      <c r="E20" s="6">
        <f>IF($A20="","",INDEX('الوحدات'!$C$6:$C$205,MATCH($A20,'الوحدات'!$M$6:$M$205,0))&amp;"")</f>
        <v/>
      </c>
      <c r="F20" s="6">
        <f>IF($A20="","",INDEX('الوحدات'!$E$6:$E$205,MATCH($A20,'الوحدات'!$M$6:$M$205,0))&amp;"")</f>
        <v/>
      </c>
      <c r="G20" s="6">
        <f>IF($A20="","",INDEX('الوحدات'!$G$6:$G$205,MATCH($A20,'الوحدات'!$M$6:$M$205,0))&amp;"")</f>
        <v/>
      </c>
    </row>
    <row r="21">
      <c r="A21" s="6">
        <f>IF(7&lt;=COUNT('الوحدات'!$M$6:$M$205),7,"")</f>
        <v/>
      </c>
      <c r="B21" s="6">
        <f>IF($A21="","",INDEX('الوحدات'!$A$6:$A$205,MATCH($A21,'الوحدات'!$M$6:$M$205,0))&amp;"")</f>
        <v/>
      </c>
      <c r="C21" s="6">
        <f>IF($A21="","",INDEX('الوحدات'!$B$6:$B$205,MATCH($A21,'الوحدات'!$M$6:$M$205,0))&amp;"")</f>
        <v/>
      </c>
      <c r="D21" s="6">
        <f>IF($A21="","",INDEX('الوحدات'!$D$6:$D$205,MATCH($A21,'الوحدات'!$M$6:$M$205,0))&amp;"")</f>
        <v/>
      </c>
      <c r="E21" s="6">
        <f>IF($A21="","",INDEX('الوحدات'!$C$6:$C$205,MATCH($A21,'الوحدات'!$M$6:$M$205,0))&amp;"")</f>
        <v/>
      </c>
      <c r="F21" s="6">
        <f>IF($A21="","",INDEX('الوحدات'!$E$6:$E$205,MATCH($A21,'الوحدات'!$M$6:$M$205,0))&amp;"")</f>
        <v/>
      </c>
      <c r="G21" s="6">
        <f>IF($A21="","",INDEX('الوحدات'!$G$6:$G$205,MATCH($A21,'الوحدات'!$M$6:$M$205,0))&amp;"")</f>
        <v/>
      </c>
    </row>
    <row r="22">
      <c r="A22" s="6">
        <f>IF(8&lt;=COUNT('الوحدات'!$M$6:$M$205),8,"")</f>
        <v/>
      </c>
      <c r="B22" s="6">
        <f>IF($A22="","",INDEX('الوحدات'!$A$6:$A$205,MATCH($A22,'الوحدات'!$M$6:$M$205,0))&amp;"")</f>
        <v/>
      </c>
      <c r="C22" s="6">
        <f>IF($A22="","",INDEX('الوحدات'!$B$6:$B$205,MATCH($A22,'الوحدات'!$M$6:$M$205,0))&amp;"")</f>
        <v/>
      </c>
      <c r="D22" s="6">
        <f>IF($A22="","",INDEX('الوحدات'!$D$6:$D$205,MATCH($A22,'الوحدات'!$M$6:$M$205,0))&amp;"")</f>
        <v/>
      </c>
      <c r="E22" s="6">
        <f>IF($A22="","",INDEX('الوحدات'!$C$6:$C$205,MATCH($A22,'الوحدات'!$M$6:$M$205,0))&amp;"")</f>
        <v/>
      </c>
      <c r="F22" s="6">
        <f>IF($A22="","",INDEX('الوحدات'!$E$6:$E$205,MATCH($A22,'الوحدات'!$M$6:$M$205,0))&amp;"")</f>
        <v/>
      </c>
      <c r="G22" s="6">
        <f>IF($A22="","",INDEX('الوحدات'!$G$6:$G$205,MATCH($A22,'الوحدات'!$M$6:$M$205,0))&amp;"")</f>
        <v/>
      </c>
    </row>
    <row r="23">
      <c r="A23" s="6">
        <f>IF(9&lt;=COUNT('الوحدات'!$M$6:$M$205),9,"")</f>
        <v/>
      </c>
      <c r="B23" s="6">
        <f>IF($A23="","",INDEX('الوحدات'!$A$6:$A$205,MATCH($A23,'الوحدات'!$M$6:$M$205,0))&amp;"")</f>
        <v/>
      </c>
      <c r="C23" s="6">
        <f>IF($A23="","",INDEX('الوحدات'!$B$6:$B$205,MATCH($A23,'الوحدات'!$M$6:$M$205,0))&amp;"")</f>
        <v/>
      </c>
      <c r="D23" s="6">
        <f>IF($A23="","",INDEX('الوحدات'!$D$6:$D$205,MATCH($A23,'الوحدات'!$M$6:$M$205,0))&amp;"")</f>
        <v/>
      </c>
      <c r="E23" s="6">
        <f>IF($A23="","",INDEX('الوحدات'!$C$6:$C$205,MATCH($A23,'الوحدات'!$M$6:$M$205,0))&amp;"")</f>
        <v/>
      </c>
      <c r="F23" s="6">
        <f>IF($A23="","",INDEX('الوحدات'!$E$6:$E$205,MATCH($A23,'الوحدات'!$M$6:$M$205,0))&amp;"")</f>
        <v/>
      </c>
      <c r="G23" s="6">
        <f>IF($A23="","",INDEX('الوحدات'!$G$6:$G$205,MATCH($A23,'الوحدات'!$M$6:$M$205,0))&amp;"")</f>
        <v/>
      </c>
    </row>
    <row r="24">
      <c r="A24" s="6">
        <f>IF(10&lt;=COUNT('الوحدات'!$M$6:$M$205),10,"")</f>
        <v/>
      </c>
      <c r="B24" s="6">
        <f>IF($A24="","",INDEX('الوحدات'!$A$6:$A$205,MATCH($A24,'الوحدات'!$M$6:$M$205,0))&amp;"")</f>
        <v/>
      </c>
      <c r="C24" s="6">
        <f>IF($A24="","",INDEX('الوحدات'!$B$6:$B$205,MATCH($A24,'الوحدات'!$M$6:$M$205,0))&amp;"")</f>
        <v/>
      </c>
      <c r="D24" s="6">
        <f>IF($A24="","",INDEX('الوحدات'!$D$6:$D$205,MATCH($A24,'الوحدات'!$M$6:$M$205,0))&amp;"")</f>
        <v/>
      </c>
      <c r="E24" s="6">
        <f>IF($A24="","",INDEX('الوحدات'!$C$6:$C$205,MATCH($A24,'الوحدات'!$M$6:$M$205,0))&amp;"")</f>
        <v/>
      </c>
      <c r="F24" s="6">
        <f>IF($A24="","",INDEX('الوحدات'!$E$6:$E$205,MATCH($A24,'الوحدات'!$M$6:$M$205,0))&amp;"")</f>
        <v/>
      </c>
      <c r="G24" s="6">
        <f>IF($A24="","",INDEX('الوحدات'!$G$6:$G$205,MATCH($A24,'الوحدات'!$M$6:$M$205,0))&amp;"")</f>
        <v/>
      </c>
    </row>
    <row r="25">
      <c r="A25" s="6">
        <f>IF(11&lt;=COUNT('الوحدات'!$M$6:$M$205),11,"")</f>
        <v/>
      </c>
      <c r="B25" s="6">
        <f>IF($A25="","",INDEX('الوحدات'!$A$6:$A$205,MATCH($A25,'الوحدات'!$M$6:$M$205,0))&amp;"")</f>
        <v/>
      </c>
      <c r="C25" s="6">
        <f>IF($A25="","",INDEX('الوحدات'!$B$6:$B$205,MATCH($A25,'الوحدات'!$M$6:$M$205,0))&amp;"")</f>
        <v/>
      </c>
      <c r="D25" s="6">
        <f>IF($A25="","",INDEX('الوحدات'!$D$6:$D$205,MATCH($A25,'الوحدات'!$M$6:$M$205,0))&amp;"")</f>
        <v/>
      </c>
      <c r="E25" s="6">
        <f>IF($A25="","",INDEX('الوحدات'!$C$6:$C$205,MATCH($A25,'الوحدات'!$M$6:$M$205,0))&amp;"")</f>
        <v/>
      </c>
      <c r="F25" s="6">
        <f>IF($A25="","",INDEX('الوحدات'!$E$6:$E$205,MATCH($A25,'الوحدات'!$M$6:$M$205,0))&amp;"")</f>
        <v/>
      </c>
      <c r="G25" s="6">
        <f>IF($A25="","",INDEX('الوحدات'!$G$6:$G$205,MATCH($A25,'الوحدات'!$M$6:$M$205,0))&amp;"")</f>
        <v/>
      </c>
    </row>
    <row r="26">
      <c r="A26" s="6">
        <f>IF(12&lt;=COUNT('الوحدات'!$M$6:$M$205),12,"")</f>
        <v/>
      </c>
      <c r="B26" s="6">
        <f>IF($A26="","",INDEX('الوحدات'!$A$6:$A$205,MATCH($A26,'الوحدات'!$M$6:$M$205,0))&amp;"")</f>
        <v/>
      </c>
      <c r="C26" s="6">
        <f>IF($A26="","",INDEX('الوحدات'!$B$6:$B$205,MATCH($A26,'الوحدات'!$M$6:$M$205,0))&amp;"")</f>
        <v/>
      </c>
      <c r="D26" s="6">
        <f>IF($A26="","",INDEX('الوحدات'!$D$6:$D$205,MATCH($A26,'الوحدات'!$M$6:$M$205,0))&amp;"")</f>
        <v/>
      </c>
      <c r="E26" s="6">
        <f>IF($A26="","",INDEX('الوحدات'!$C$6:$C$205,MATCH($A26,'الوحدات'!$M$6:$M$205,0))&amp;"")</f>
        <v/>
      </c>
      <c r="F26" s="6">
        <f>IF($A26="","",INDEX('الوحدات'!$E$6:$E$205,MATCH($A26,'الوحدات'!$M$6:$M$205,0))&amp;"")</f>
        <v/>
      </c>
      <c r="G26" s="6">
        <f>IF($A26="","",INDEX('الوحدات'!$G$6:$G$205,MATCH($A26,'الوحدات'!$M$6:$M$205,0))&amp;"")</f>
        <v/>
      </c>
    </row>
    <row r="27">
      <c r="A27" s="6">
        <f>IF(13&lt;=COUNT('الوحدات'!$M$6:$M$205),13,"")</f>
        <v/>
      </c>
      <c r="B27" s="6">
        <f>IF($A27="","",INDEX('الوحدات'!$A$6:$A$205,MATCH($A27,'الوحدات'!$M$6:$M$205,0))&amp;"")</f>
        <v/>
      </c>
      <c r="C27" s="6">
        <f>IF($A27="","",INDEX('الوحدات'!$B$6:$B$205,MATCH($A27,'الوحدات'!$M$6:$M$205,0))&amp;"")</f>
        <v/>
      </c>
      <c r="D27" s="6">
        <f>IF($A27="","",INDEX('الوحدات'!$D$6:$D$205,MATCH($A27,'الوحدات'!$M$6:$M$205,0))&amp;"")</f>
        <v/>
      </c>
      <c r="E27" s="6">
        <f>IF($A27="","",INDEX('الوحدات'!$C$6:$C$205,MATCH($A27,'الوحدات'!$M$6:$M$205,0))&amp;"")</f>
        <v/>
      </c>
      <c r="F27" s="6">
        <f>IF($A27="","",INDEX('الوحدات'!$E$6:$E$205,MATCH($A27,'الوحدات'!$M$6:$M$205,0))&amp;"")</f>
        <v/>
      </c>
      <c r="G27" s="6">
        <f>IF($A27="","",INDEX('الوحدات'!$G$6:$G$205,MATCH($A27,'الوحدات'!$M$6:$M$205,0))&amp;"")</f>
        <v/>
      </c>
    </row>
    <row r="28">
      <c r="A28" s="6">
        <f>IF(14&lt;=COUNT('الوحدات'!$M$6:$M$205),14,"")</f>
        <v/>
      </c>
      <c r="B28" s="6">
        <f>IF($A28="","",INDEX('الوحدات'!$A$6:$A$205,MATCH($A28,'الوحدات'!$M$6:$M$205,0))&amp;"")</f>
        <v/>
      </c>
      <c r="C28" s="6">
        <f>IF($A28="","",INDEX('الوحدات'!$B$6:$B$205,MATCH($A28,'الوحدات'!$M$6:$M$205,0))&amp;"")</f>
        <v/>
      </c>
      <c r="D28" s="6">
        <f>IF($A28="","",INDEX('الوحدات'!$D$6:$D$205,MATCH($A28,'الوحدات'!$M$6:$M$205,0))&amp;"")</f>
        <v/>
      </c>
      <c r="E28" s="6">
        <f>IF($A28="","",INDEX('الوحدات'!$C$6:$C$205,MATCH($A28,'الوحدات'!$M$6:$M$205,0))&amp;"")</f>
        <v/>
      </c>
      <c r="F28" s="6">
        <f>IF($A28="","",INDEX('الوحدات'!$E$6:$E$205,MATCH($A28,'الوحدات'!$M$6:$M$205,0))&amp;"")</f>
        <v/>
      </c>
      <c r="G28" s="6">
        <f>IF($A28="","",INDEX('الوحدات'!$G$6:$G$205,MATCH($A28,'الوحدات'!$M$6:$M$205,0))&amp;"")</f>
        <v/>
      </c>
    </row>
    <row r="29">
      <c r="A29" s="6">
        <f>IF(15&lt;=COUNT('الوحدات'!$M$6:$M$205),15,"")</f>
        <v/>
      </c>
      <c r="B29" s="6">
        <f>IF($A29="","",INDEX('الوحدات'!$A$6:$A$205,MATCH($A29,'الوحدات'!$M$6:$M$205,0))&amp;"")</f>
        <v/>
      </c>
      <c r="C29" s="6">
        <f>IF($A29="","",INDEX('الوحدات'!$B$6:$B$205,MATCH($A29,'الوحدات'!$M$6:$M$205,0))&amp;"")</f>
        <v/>
      </c>
      <c r="D29" s="6">
        <f>IF($A29="","",INDEX('الوحدات'!$D$6:$D$205,MATCH($A29,'الوحدات'!$M$6:$M$205,0))&amp;"")</f>
        <v/>
      </c>
      <c r="E29" s="6">
        <f>IF($A29="","",INDEX('الوحدات'!$C$6:$C$205,MATCH($A29,'الوحدات'!$M$6:$M$205,0))&amp;"")</f>
        <v/>
      </c>
      <c r="F29" s="6">
        <f>IF($A29="","",INDEX('الوحدات'!$E$6:$E$205,MATCH($A29,'الوحدات'!$M$6:$M$205,0))&amp;"")</f>
        <v/>
      </c>
      <c r="G29" s="6">
        <f>IF($A29="","",INDEX('الوحدات'!$G$6:$G$205,MATCH($A29,'الوحدات'!$M$6:$M$205,0))&amp;"")</f>
        <v/>
      </c>
    </row>
    <row r="30">
      <c r="A30" s="6">
        <f>IF(16&lt;=COUNT('الوحدات'!$M$6:$M$205),16,"")</f>
        <v/>
      </c>
      <c r="B30" s="6">
        <f>IF($A30="","",INDEX('الوحدات'!$A$6:$A$205,MATCH($A30,'الوحدات'!$M$6:$M$205,0))&amp;"")</f>
        <v/>
      </c>
      <c r="C30" s="6">
        <f>IF($A30="","",INDEX('الوحدات'!$B$6:$B$205,MATCH($A30,'الوحدات'!$M$6:$M$205,0))&amp;"")</f>
        <v/>
      </c>
      <c r="D30" s="6">
        <f>IF($A30="","",INDEX('الوحدات'!$D$6:$D$205,MATCH($A30,'الوحدات'!$M$6:$M$205,0))&amp;"")</f>
        <v/>
      </c>
      <c r="E30" s="6">
        <f>IF($A30="","",INDEX('الوحدات'!$C$6:$C$205,MATCH($A30,'الوحدات'!$M$6:$M$205,0))&amp;"")</f>
        <v/>
      </c>
      <c r="F30" s="6">
        <f>IF($A30="","",INDEX('الوحدات'!$E$6:$E$205,MATCH($A30,'الوحدات'!$M$6:$M$205,0))&amp;"")</f>
        <v/>
      </c>
      <c r="G30" s="6">
        <f>IF($A30="","",INDEX('الوحدات'!$G$6:$G$205,MATCH($A30,'الوحدات'!$M$6:$M$205,0))&amp;"")</f>
        <v/>
      </c>
    </row>
    <row r="31">
      <c r="A31" s="6">
        <f>IF(17&lt;=COUNT('الوحدات'!$M$6:$M$205),17,"")</f>
        <v/>
      </c>
      <c r="B31" s="6">
        <f>IF($A31="","",INDEX('الوحدات'!$A$6:$A$205,MATCH($A31,'الوحدات'!$M$6:$M$205,0))&amp;"")</f>
        <v/>
      </c>
      <c r="C31" s="6">
        <f>IF($A31="","",INDEX('الوحدات'!$B$6:$B$205,MATCH($A31,'الوحدات'!$M$6:$M$205,0))&amp;"")</f>
        <v/>
      </c>
      <c r="D31" s="6">
        <f>IF($A31="","",INDEX('الوحدات'!$D$6:$D$205,MATCH($A31,'الوحدات'!$M$6:$M$205,0))&amp;"")</f>
        <v/>
      </c>
      <c r="E31" s="6">
        <f>IF($A31="","",INDEX('الوحدات'!$C$6:$C$205,MATCH($A31,'الوحدات'!$M$6:$M$205,0))&amp;"")</f>
        <v/>
      </c>
      <c r="F31" s="6">
        <f>IF($A31="","",INDEX('الوحدات'!$E$6:$E$205,MATCH($A31,'الوحدات'!$M$6:$M$205,0))&amp;"")</f>
        <v/>
      </c>
      <c r="G31" s="6">
        <f>IF($A31="","",INDEX('الوحدات'!$G$6:$G$205,MATCH($A31,'الوحدات'!$M$6:$M$205,0))&amp;"")</f>
        <v/>
      </c>
    </row>
    <row r="32">
      <c r="A32" s="6">
        <f>IF(18&lt;=COUNT('الوحدات'!$M$6:$M$205),18,"")</f>
        <v/>
      </c>
      <c r="B32" s="6">
        <f>IF($A32="","",INDEX('الوحدات'!$A$6:$A$205,MATCH($A32,'الوحدات'!$M$6:$M$205,0))&amp;"")</f>
        <v/>
      </c>
      <c r="C32" s="6">
        <f>IF($A32="","",INDEX('الوحدات'!$B$6:$B$205,MATCH($A32,'الوحدات'!$M$6:$M$205,0))&amp;"")</f>
        <v/>
      </c>
      <c r="D32" s="6">
        <f>IF($A32="","",INDEX('الوحدات'!$D$6:$D$205,MATCH($A32,'الوحدات'!$M$6:$M$205,0))&amp;"")</f>
        <v/>
      </c>
      <c r="E32" s="6">
        <f>IF($A32="","",INDEX('الوحدات'!$C$6:$C$205,MATCH($A32,'الوحدات'!$M$6:$M$205,0))&amp;"")</f>
        <v/>
      </c>
      <c r="F32" s="6">
        <f>IF($A32="","",INDEX('الوحدات'!$E$6:$E$205,MATCH($A32,'الوحدات'!$M$6:$M$205,0))&amp;"")</f>
        <v/>
      </c>
      <c r="G32" s="6">
        <f>IF($A32="","",INDEX('الوحدات'!$G$6:$G$205,MATCH($A32,'الوحدات'!$M$6:$M$205,0))&amp;"")</f>
        <v/>
      </c>
    </row>
    <row r="33">
      <c r="A33" s="6">
        <f>IF(19&lt;=COUNT('الوحدات'!$M$6:$M$205),19,"")</f>
        <v/>
      </c>
      <c r="B33" s="6">
        <f>IF($A33="","",INDEX('الوحدات'!$A$6:$A$205,MATCH($A33,'الوحدات'!$M$6:$M$205,0))&amp;"")</f>
        <v/>
      </c>
      <c r="C33" s="6">
        <f>IF($A33="","",INDEX('الوحدات'!$B$6:$B$205,MATCH($A33,'الوحدات'!$M$6:$M$205,0))&amp;"")</f>
        <v/>
      </c>
      <c r="D33" s="6">
        <f>IF($A33="","",INDEX('الوحدات'!$D$6:$D$205,MATCH($A33,'الوحدات'!$M$6:$M$205,0))&amp;"")</f>
        <v/>
      </c>
      <c r="E33" s="6">
        <f>IF($A33="","",INDEX('الوحدات'!$C$6:$C$205,MATCH($A33,'الوحدات'!$M$6:$M$205,0))&amp;"")</f>
        <v/>
      </c>
      <c r="F33" s="6">
        <f>IF($A33="","",INDEX('الوحدات'!$E$6:$E$205,MATCH($A33,'الوحدات'!$M$6:$M$205,0))&amp;"")</f>
        <v/>
      </c>
      <c r="G33" s="6">
        <f>IF($A33="","",INDEX('الوحدات'!$G$6:$G$205,MATCH($A33,'الوحدات'!$M$6:$M$205,0))&amp;"")</f>
        <v/>
      </c>
    </row>
    <row r="34">
      <c r="A34" s="6">
        <f>IF(20&lt;=COUNT('الوحدات'!$M$6:$M$205),20,"")</f>
        <v/>
      </c>
      <c r="B34" s="6">
        <f>IF($A34="","",INDEX('الوحدات'!$A$6:$A$205,MATCH($A34,'الوحدات'!$M$6:$M$205,0))&amp;"")</f>
        <v/>
      </c>
      <c r="C34" s="6">
        <f>IF($A34="","",INDEX('الوحدات'!$B$6:$B$205,MATCH($A34,'الوحدات'!$M$6:$M$205,0))&amp;"")</f>
        <v/>
      </c>
      <c r="D34" s="6">
        <f>IF($A34="","",INDEX('الوحدات'!$D$6:$D$205,MATCH($A34,'الوحدات'!$M$6:$M$205,0))&amp;"")</f>
        <v/>
      </c>
      <c r="E34" s="6">
        <f>IF($A34="","",INDEX('الوحدات'!$C$6:$C$205,MATCH($A34,'الوحدات'!$M$6:$M$205,0))&amp;"")</f>
        <v/>
      </c>
      <c r="F34" s="6">
        <f>IF($A34="","",INDEX('الوحدات'!$E$6:$E$205,MATCH($A34,'الوحدات'!$M$6:$M$205,0))&amp;"")</f>
        <v/>
      </c>
      <c r="G34" s="6">
        <f>IF($A34="","",INDEX('الوحدات'!$G$6:$G$205,MATCH($A34,'الوحدات'!$M$6:$M$205,0))&amp;"")</f>
        <v/>
      </c>
    </row>
    <row r="35">
      <c r="A35" s="6">
        <f>IF(21&lt;=COUNT('الوحدات'!$M$6:$M$205),21,"")</f>
        <v/>
      </c>
      <c r="B35" s="6">
        <f>IF($A35="","",INDEX('الوحدات'!$A$6:$A$205,MATCH($A35,'الوحدات'!$M$6:$M$205,0))&amp;"")</f>
        <v/>
      </c>
      <c r="C35" s="6">
        <f>IF($A35="","",INDEX('الوحدات'!$B$6:$B$205,MATCH($A35,'الوحدات'!$M$6:$M$205,0))&amp;"")</f>
        <v/>
      </c>
      <c r="D35" s="6">
        <f>IF($A35="","",INDEX('الوحدات'!$D$6:$D$205,MATCH($A35,'الوحدات'!$M$6:$M$205,0))&amp;"")</f>
        <v/>
      </c>
      <c r="E35" s="6">
        <f>IF($A35="","",INDEX('الوحدات'!$C$6:$C$205,MATCH($A35,'الوحدات'!$M$6:$M$205,0))&amp;"")</f>
        <v/>
      </c>
      <c r="F35" s="6">
        <f>IF($A35="","",INDEX('الوحدات'!$E$6:$E$205,MATCH($A35,'الوحدات'!$M$6:$M$205,0))&amp;"")</f>
        <v/>
      </c>
      <c r="G35" s="6">
        <f>IF($A35="","",INDEX('الوحدات'!$G$6:$G$205,MATCH($A35,'الوحدات'!$M$6:$M$205,0))&amp;"")</f>
        <v/>
      </c>
    </row>
    <row r="36">
      <c r="A36" s="6">
        <f>IF(22&lt;=COUNT('الوحدات'!$M$6:$M$205),22,"")</f>
        <v/>
      </c>
      <c r="B36" s="6">
        <f>IF($A36="","",INDEX('الوحدات'!$A$6:$A$205,MATCH($A36,'الوحدات'!$M$6:$M$205,0))&amp;"")</f>
        <v/>
      </c>
      <c r="C36" s="6">
        <f>IF($A36="","",INDEX('الوحدات'!$B$6:$B$205,MATCH($A36,'الوحدات'!$M$6:$M$205,0))&amp;"")</f>
        <v/>
      </c>
      <c r="D36" s="6">
        <f>IF($A36="","",INDEX('الوحدات'!$D$6:$D$205,MATCH($A36,'الوحدات'!$M$6:$M$205,0))&amp;"")</f>
        <v/>
      </c>
      <c r="E36" s="6">
        <f>IF($A36="","",INDEX('الوحدات'!$C$6:$C$205,MATCH($A36,'الوحدات'!$M$6:$M$205,0))&amp;"")</f>
        <v/>
      </c>
      <c r="F36" s="6">
        <f>IF($A36="","",INDEX('الوحدات'!$E$6:$E$205,MATCH($A36,'الوحدات'!$M$6:$M$205,0))&amp;"")</f>
        <v/>
      </c>
      <c r="G36" s="6">
        <f>IF($A36="","",INDEX('الوحدات'!$G$6:$G$205,MATCH($A36,'الوحدات'!$M$6:$M$205,0))&amp;"")</f>
        <v/>
      </c>
    </row>
    <row r="37">
      <c r="A37" s="6">
        <f>IF(23&lt;=COUNT('الوحدات'!$M$6:$M$205),23,"")</f>
        <v/>
      </c>
      <c r="B37" s="6">
        <f>IF($A37="","",INDEX('الوحدات'!$A$6:$A$205,MATCH($A37,'الوحدات'!$M$6:$M$205,0))&amp;"")</f>
        <v/>
      </c>
      <c r="C37" s="6">
        <f>IF($A37="","",INDEX('الوحدات'!$B$6:$B$205,MATCH($A37,'الوحدات'!$M$6:$M$205,0))&amp;"")</f>
        <v/>
      </c>
      <c r="D37" s="6">
        <f>IF($A37="","",INDEX('الوحدات'!$D$6:$D$205,MATCH($A37,'الوحدات'!$M$6:$M$205,0))&amp;"")</f>
        <v/>
      </c>
      <c r="E37" s="6">
        <f>IF($A37="","",INDEX('الوحدات'!$C$6:$C$205,MATCH($A37,'الوحدات'!$M$6:$M$205,0))&amp;"")</f>
        <v/>
      </c>
      <c r="F37" s="6">
        <f>IF($A37="","",INDEX('الوحدات'!$E$6:$E$205,MATCH($A37,'الوحدات'!$M$6:$M$205,0))&amp;"")</f>
        <v/>
      </c>
      <c r="G37" s="6">
        <f>IF($A37="","",INDEX('الوحدات'!$G$6:$G$205,MATCH($A37,'الوحدات'!$M$6:$M$205,0))&amp;"")</f>
        <v/>
      </c>
    </row>
    <row r="38">
      <c r="A38" s="6">
        <f>IF(24&lt;=COUNT('الوحدات'!$M$6:$M$205),24,"")</f>
        <v/>
      </c>
      <c r="B38" s="6">
        <f>IF($A38="","",INDEX('الوحدات'!$A$6:$A$205,MATCH($A38,'الوحدات'!$M$6:$M$205,0))&amp;"")</f>
        <v/>
      </c>
      <c r="C38" s="6">
        <f>IF($A38="","",INDEX('الوحدات'!$B$6:$B$205,MATCH($A38,'الوحدات'!$M$6:$M$205,0))&amp;"")</f>
        <v/>
      </c>
      <c r="D38" s="6">
        <f>IF($A38="","",INDEX('الوحدات'!$D$6:$D$205,MATCH($A38,'الوحدات'!$M$6:$M$205,0))&amp;"")</f>
        <v/>
      </c>
      <c r="E38" s="6">
        <f>IF($A38="","",INDEX('الوحدات'!$C$6:$C$205,MATCH($A38,'الوحدات'!$M$6:$M$205,0))&amp;"")</f>
        <v/>
      </c>
      <c r="F38" s="6">
        <f>IF($A38="","",INDEX('الوحدات'!$E$6:$E$205,MATCH($A38,'الوحدات'!$M$6:$M$205,0))&amp;"")</f>
        <v/>
      </c>
      <c r="G38" s="6">
        <f>IF($A38="","",INDEX('الوحدات'!$G$6:$G$205,MATCH($A38,'الوحدات'!$M$6:$M$205,0))&amp;"")</f>
        <v/>
      </c>
    </row>
    <row r="39">
      <c r="A39" s="6">
        <f>IF(25&lt;=COUNT('الوحدات'!$M$6:$M$205),25,"")</f>
        <v/>
      </c>
      <c r="B39" s="6">
        <f>IF($A39="","",INDEX('الوحدات'!$A$6:$A$205,MATCH($A39,'الوحدات'!$M$6:$M$205,0))&amp;"")</f>
        <v/>
      </c>
      <c r="C39" s="6">
        <f>IF($A39="","",INDEX('الوحدات'!$B$6:$B$205,MATCH($A39,'الوحدات'!$M$6:$M$205,0))&amp;"")</f>
        <v/>
      </c>
      <c r="D39" s="6">
        <f>IF($A39="","",INDEX('الوحدات'!$D$6:$D$205,MATCH($A39,'الوحدات'!$M$6:$M$205,0))&amp;"")</f>
        <v/>
      </c>
      <c r="E39" s="6">
        <f>IF($A39="","",INDEX('الوحدات'!$C$6:$C$205,MATCH($A39,'الوحدات'!$M$6:$M$205,0))&amp;"")</f>
        <v/>
      </c>
      <c r="F39" s="6">
        <f>IF($A39="","",INDEX('الوحدات'!$E$6:$E$205,MATCH($A39,'الوحدات'!$M$6:$M$205,0))&amp;"")</f>
        <v/>
      </c>
      <c r="G39" s="6">
        <f>IF($A39="","",INDEX('الوحدات'!$G$6:$G$205,MATCH($A39,'الوحدات'!$M$6:$M$205,0))&amp;"")</f>
        <v/>
      </c>
    </row>
    <row r="40">
      <c r="A40" s="6">
        <f>IF(26&lt;=COUNT('الوحدات'!$M$6:$M$205),26,"")</f>
        <v/>
      </c>
      <c r="B40" s="6">
        <f>IF($A40="","",INDEX('الوحدات'!$A$6:$A$205,MATCH($A40,'الوحدات'!$M$6:$M$205,0))&amp;"")</f>
        <v/>
      </c>
      <c r="C40" s="6">
        <f>IF($A40="","",INDEX('الوحدات'!$B$6:$B$205,MATCH($A40,'الوحدات'!$M$6:$M$205,0))&amp;"")</f>
        <v/>
      </c>
      <c r="D40" s="6">
        <f>IF($A40="","",INDEX('الوحدات'!$D$6:$D$205,MATCH($A40,'الوحدات'!$M$6:$M$205,0))&amp;"")</f>
        <v/>
      </c>
      <c r="E40" s="6">
        <f>IF($A40="","",INDEX('الوحدات'!$C$6:$C$205,MATCH($A40,'الوحدات'!$M$6:$M$205,0))&amp;"")</f>
        <v/>
      </c>
      <c r="F40" s="6">
        <f>IF($A40="","",INDEX('الوحدات'!$E$6:$E$205,MATCH($A40,'الوحدات'!$M$6:$M$205,0))&amp;"")</f>
        <v/>
      </c>
      <c r="G40" s="6">
        <f>IF($A40="","",INDEX('الوحدات'!$G$6:$G$205,MATCH($A40,'الوحدات'!$M$6:$M$205,0))&amp;"")</f>
        <v/>
      </c>
    </row>
    <row r="41">
      <c r="A41" s="6">
        <f>IF(27&lt;=COUNT('الوحدات'!$M$6:$M$205),27,"")</f>
        <v/>
      </c>
      <c r="B41" s="6">
        <f>IF($A41="","",INDEX('الوحدات'!$A$6:$A$205,MATCH($A41,'الوحدات'!$M$6:$M$205,0))&amp;"")</f>
        <v/>
      </c>
      <c r="C41" s="6">
        <f>IF($A41="","",INDEX('الوحدات'!$B$6:$B$205,MATCH($A41,'الوحدات'!$M$6:$M$205,0))&amp;"")</f>
        <v/>
      </c>
      <c r="D41" s="6">
        <f>IF($A41="","",INDEX('الوحدات'!$D$6:$D$205,MATCH($A41,'الوحدات'!$M$6:$M$205,0))&amp;"")</f>
        <v/>
      </c>
      <c r="E41" s="6">
        <f>IF($A41="","",INDEX('الوحدات'!$C$6:$C$205,MATCH($A41,'الوحدات'!$M$6:$M$205,0))&amp;"")</f>
        <v/>
      </c>
      <c r="F41" s="6">
        <f>IF($A41="","",INDEX('الوحدات'!$E$6:$E$205,MATCH($A41,'الوحدات'!$M$6:$M$205,0))&amp;"")</f>
        <v/>
      </c>
      <c r="G41" s="6">
        <f>IF($A41="","",INDEX('الوحدات'!$G$6:$G$205,MATCH($A41,'الوحدات'!$M$6:$M$205,0))&amp;"")</f>
        <v/>
      </c>
    </row>
    <row r="42">
      <c r="A42" s="6">
        <f>IF(28&lt;=COUNT('الوحدات'!$M$6:$M$205),28,"")</f>
        <v/>
      </c>
      <c r="B42" s="6">
        <f>IF($A42="","",INDEX('الوحدات'!$A$6:$A$205,MATCH($A42,'الوحدات'!$M$6:$M$205,0))&amp;"")</f>
        <v/>
      </c>
      <c r="C42" s="6">
        <f>IF($A42="","",INDEX('الوحدات'!$B$6:$B$205,MATCH($A42,'الوحدات'!$M$6:$M$205,0))&amp;"")</f>
        <v/>
      </c>
      <c r="D42" s="6">
        <f>IF($A42="","",INDEX('الوحدات'!$D$6:$D$205,MATCH($A42,'الوحدات'!$M$6:$M$205,0))&amp;"")</f>
        <v/>
      </c>
      <c r="E42" s="6">
        <f>IF($A42="","",INDEX('الوحدات'!$C$6:$C$205,MATCH($A42,'الوحدات'!$M$6:$M$205,0))&amp;"")</f>
        <v/>
      </c>
      <c r="F42" s="6">
        <f>IF($A42="","",INDEX('الوحدات'!$E$6:$E$205,MATCH($A42,'الوحدات'!$M$6:$M$205,0))&amp;"")</f>
        <v/>
      </c>
      <c r="G42" s="6">
        <f>IF($A42="","",INDEX('الوحدات'!$G$6:$G$205,MATCH($A42,'الوحدات'!$M$6:$M$205,0))&amp;"")</f>
        <v/>
      </c>
    </row>
    <row r="43">
      <c r="A43" s="6">
        <f>IF(29&lt;=COUNT('الوحدات'!$M$6:$M$205),29,"")</f>
        <v/>
      </c>
      <c r="B43" s="6">
        <f>IF($A43="","",INDEX('الوحدات'!$A$6:$A$205,MATCH($A43,'الوحدات'!$M$6:$M$205,0))&amp;"")</f>
        <v/>
      </c>
      <c r="C43" s="6">
        <f>IF($A43="","",INDEX('الوحدات'!$B$6:$B$205,MATCH($A43,'الوحدات'!$M$6:$M$205,0))&amp;"")</f>
        <v/>
      </c>
      <c r="D43" s="6">
        <f>IF($A43="","",INDEX('الوحدات'!$D$6:$D$205,MATCH($A43,'الوحدات'!$M$6:$M$205,0))&amp;"")</f>
        <v/>
      </c>
      <c r="E43" s="6">
        <f>IF($A43="","",INDEX('الوحدات'!$C$6:$C$205,MATCH($A43,'الوحدات'!$M$6:$M$205,0))&amp;"")</f>
        <v/>
      </c>
      <c r="F43" s="6">
        <f>IF($A43="","",INDEX('الوحدات'!$E$6:$E$205,MATCH($A43,'الوحدات'!$M$6:$M$205,0))&amp;"")</f>
        <v/>
      </c>
      <c r="G43" s="6">
        <f>IF($A43="","",INDEX('الوحدات'!$G$6:$G$205,MATCH($A43,'الوحدات'!$M$6:$M$205,0))&amp;"")</f>
        <v/>
      </c>
    </row>
    <row r="44">
      <c r="A44" s="6">
        <f>IF(30&lt;=COUNT('الوحدات'!$M$6:$M$205),30,"")</f>
        <v/>
      </c>
      <c r="B44" s="6">
        <f>IF($A44="","",INDEX('الوحدات'!$A$6:$A$205,MATCH($A44,'الوحدات'!$M$6:$M$205,0))&amp;"")</f>
        <v/>
      </c>
      <c r="C44" s="6">
        <f>IF($A44="","",INDEX('الوحدات'!$B$6:$B$205,MATCH($A44,'الوحدات'!$M$6:$M$205,0))&amp;"")</f>
        <v/>
      </c>
      <c r="D44" s="6">
        <f>IF($A44="","",INDEX('الوحدات'!$D$6:$D$205,MATCH($A44,'الوحدات'!$M$6:$M$205,0))&amp;"")</f>
        <v/>
      </c>
      <c r="E44" s="6">
        <f>IF($A44="","",INDEX('الوحدات'!$C$6:$C$205,MATCH($A44,'الوحدات'!$M$6:$M$205,0))&amp;"")</f>
        <v/>
      </c>
      <c r="F44" s="6">
        <f>IF($A44="","",INDEX('الوحدات'!$E$6:$E$205,MATCH($A44,'الوحدات'!$M$6:$M$205,0))&amp;"")</f>
        <v/>
      </c>
      <c r="G44" s="6">
        <f>IF($A44="","",INDEX('الوحدات'!$G$6:$G$205,MATCH($A44,'الوحدات'!$M$6:$M$205,0))&amp;"")</f>
        <v/>
      </c>
    </row>
    <row r="45">
      <c r="A45" s="6">
        <f>IF(31&lt;=COUNT('الوحدات'!$M$6:$M$205),31,"")</f>
        <v/>
      </c>
      <c r="B45" s="6">
        <f>IF($A45="","",INDEX('الوحدات'!$A$6:$A$205,MATCH($A45,'الوحدات'!$M$6:$M$205,0))&amp;"")</f>
        <v/>
      </c>
      <c r="C45" s="6">
        <f>IF($A45="","",INDEX('الوحدات'!$B$6:$B$205,MATCH($A45,'الوحدات'!$M$6:$M$205,0))&amp;"")</f>
        <v/>
      </c>
      <c r="D45" s="6">
        <f>IF($A45="","",INDEX('الوحدات'!$D$6:$D$205,MATCH($A45,'الوحدات'!$M$6:$M$205,0))&amp;"")</f>
        <v/>
      </c>
      <c r="E45" s="6">
        <f>IF($A45="","",INDEX('الوحدات'!$C$6:$C$205,MATCH($A45,'الوحدات'!$M$6:$M$205,0))&amp;"")</f>
        <v/>
      </c>
      <c r="F45" s="6">
        <f>IF($A45="","",INDEX('الوحدات'!$E$6:$E$205,MATCH($A45,'الوحدات'!$M$6:$M$205,0))&amp;"")</f>
        <v/>
      </c>
      <c r="G45" s="6">
        <f>IF($A45="","",INDEX('الوحدات'!$G$6:$G$205,MATCH($A45,'الوحدات'!$M$6:$M$205,0))&amp;"")</f>
        <v/>
      </c>
    </row>
    <row r="46">
      <c r="A46" s="6">
        <f>IF(32&lt;=COUNT('الوحدات'!$M$6:$M$205),32,"")</f>
        <v/>
      </c>
      <c r="B46" s="6">
        <f>IF($A46="","",INDEX('الوحدات'!$A$6:$A$205,MATCH($A46,'الوحدات'!$M$6:$M$205,0))&amp;"")</f>
        <v/>
      </c>
      <c r="C46" s="6">
        <f>IF($A46="","",INDEX('الوحدات'!$B$6:$B$205,MATCH($A46,'الوحدات'!$M$6:$M$205,0))&amp;"")</f>
        <v/>
      </c>
      <c r="D46" s="6">
        <f>IF($A46="","",INDEX('الوحدات'!$D$6:$D$205,MATCH($A46,'الوحدات'!$M$6:$M$205,0))&amp;"")</f>
        <v/>
      </c>
      <c r="E46" s="6">
        <f>IF($A46="","",INDEX('الوحدات'!$C$6:$C$205,MATCH($A46,'الوحدات'!$M$6:$M$205,0))&amp;"")</f>
        <v/>
      </c>
      <c r="F46" s="6">
        <f>IF($A46="","",INDEX('الوحدات'!$E$6:$E$205,MATCH($A46,'الوحدات'!$M$6:$M$205,0))&amp;"")</f>
        <v/>
      </c>
      <c r="G46" s="6">
        <f>IF($A46="","",INDEX('الوحدات'!$G$6:$G$205,MATCH($A46,'الوحدات'!$M$6:$M$205,0))&amp;"")</f>
        <v/>
      </c>
    </row>
    <row r="47">
      <c r="A47" s="6">
        <f>IF(33&lt;=COUNT('الوحدات'!$M$6:$M$205),33,"")</f>
        <v/>
      </c>
      <c r="B47" s="6">
        <f>IF($A47="","",INDEX('الوحدات'!$A$6:$A$205,MATCH($A47,'الوحدات'!$M$6:$M$205,0))&amp;"")</f>
        <v/>
      </c>
      <c r="C47" s="6">
        <f>IF($A47="","",INDEX('الوحدات'!$B$6:$B$205,MATCH($A47,'الوحدات'!$M$6:$M$205,0))&amp;"")</f>
        <v/>
      </c>
      <c r="D47" s="6">
        <f>IF($A47="","",INDEX('الوحدات'!$D$6:$D$205,MATCH($A47,'الوحدات'!$M$6:$M$205,0))&amp;"")</f>
        <v/>
      </c>
      <c r="E47" s="6">
        <f>IF($A47="","",INDEX('الوحدات'!$C$6:$C$205,MATCH($A47,'الوحدات'!$M$6:$M$205,0))&amp;"")</f>
        <v/>
      </c>
      <c r="F47" s="6">
        <f>IF($A47="","",INDEX('الوحدات'!$E$6:$E$205,MATCH($A47,'الوحدات'!$M$6:$M$205,0))&amp;"")</f>
        <v/>
      </c>
      <c r="G47" s="6">
        <f>IF($A47="","",INDEX('الوحدات'!$G$6:$G$205,MATCH($A47,'الوحدات'!$M$6:$M$205,0))&amp;"")</f>
        <v/>
      </c>
    </row>
    <row r="48">
      <c r="A48" s="6">
        <f>IF(34&lt;=COUNT('الوحدات'!$M$6:$M$205),34,"")</f>
        <v/>
      </c>
      <c r="B48" s="6">
        <f>IF($A48="","",INDEX('الوحدات'!$A$6:$A$205,MATCH($A48,'الوحدات'!$M$6:$M$205,0))&amp;"")</f>
        <v/>
      </c>
      <c r="C48" s="6">
        <f>IF($A48="","",INDEX('الوحدات'!$B$6:$B$205,MATCH($A48,'الوحدات'!$M$6:$M$205,0))&amp;"")</f>
        <v/>
      </c>
      <c r="D48" s="6">
        <f>IF($A48="","",INDEX('الوحدات'!$D$6:$D$205,MATCH($A48,'الوحدات'!$M$6:$M$205,0))&amp;"")</f>
        <v/>
      </c>
      <c r="E48" s="6">
        <f>IF($A48="","",INDEX('الوحدات'!$C$6:$C$205,MATCH($A48,'الوحدات'!$M$6:$M$205,0))&amp;"")</f>
        <v/>
      </c>
      <c r="F48" s="6">
        <f>IF($A48="","",INDEX('الوحدات'!$E$6:$E$205,MATCH($A48,'الوحدات'!$M$6:$M$205,0))&amp;"")</f>
        <v/>
      </c>
      <c r="G48" s="6">
        <f>IF($A48="","",INDEX('الوحدات'!$G$6:$G$205,MATCH($A48,'الوحدات'!$M$6:$M$205,0))&amp;"")</f>
        <v/>
      </c>
    </row>
    <row r="49">
      <c r="A49" s="6">
        <f>IF(35&lt;=COUNT('الوحدات'!$M$6:$M$205),35,"")</f>
        <v/>
      </c>
      <c r="B49" s="6">
        <f>IF($A49="","",INDEX('الوحدات'!$A$6:$A$205,MATCH($A49,'الوحدات'!$M$6:$M$205,0))&amp;"")</f>
        <v/>
      </c>
      <c r="C49" s="6">
        <f>IF($A49="","",INDEX('الوحدات'!$B$6:$B$205,MATCH($A49,'الوحدات'!$M$6:$M$205,0))&amp;"")</f>
        <v/>
      </c>
      <c r="D49" s="6">
        <f>IF($A49="","",INDEX('الوحدات'!$D$6:$D$205,MATCH($A49,'الوحدات'!$M$6:$M$205,0))&amp;"")</f>
        <v/>
      </c>
      <c r="E49" s="6">
        <f>IF($A49="","",INDEX('الوحدات'!$C$6:$C$205,MATCH($A49,'الوحدات'!$M$6:$M$205,0))&amp;"")</f>
        <v/>
      </c>
      <c r="F49" s="6">
        <f>IF($A49="","",INDEX('الوحدات'!$E$6:$E$205,MATCH($A49,'الوحدات'!$M$6:$M$205,0))&amp;"")</f>
        <v/>
      </c>
      <c r="G49" s="6">
        <f>IF($A49="","",INDEX('الوحدات'!$G$6:$G$205,MATCH($A49,'الوحدات'!$M$6:$M$205,0))&amp;"")</f>
        <v/>
      </c>
    </row>
    <row r="50">
      <c r="A50" s="6">
        <f>IF(36&lt;=COUNT('الوحدات'!$M$6:$M$205),36,"")</f>
        <v/>
      </c>
      <c r="B50" s="6">
        <f>IF($A50="","",INDEX('الوحدات'!$A$6:$A$205,MATCH($A50,'الوحدات'!$M$6:$M$205,0))&amp;"")</f>
        <v/>
      </c>
      <c r="C50" s="6">
        <f>IF($A50="","",INDEX('الوحدات'!$B$6:$B$205,MATCH($A50,'الوحدات'!$M$6:$M$205,0))&amp;"")</f>
        <v/>
      </c>
      <c r="D50" s="6">
        <f>IF($A50="","",INDEX('الوحدات'!$D$6:$D$205,MATCH($A50,'الوحدات'!$M$6:$M$205,0))&amp;"")</f>
        <v/>
      </c>
      <c r="E50" s="6">
        <f>IF($A50="","",INDEX('الوحدات'!$C$6:$C$205,MATCH($A50,'الوحدات'!$M$6:$M$205,0))&amp;"")</f>
        <v/>
      </c>
      <c r="F50" s="6">
        <f>IF($A50="","",INDEX('الوحدات'!$E$6:$E$205,MATCH($A50,'الوحدات'!$M$6:$M$205,0))&amp;"")</f>
        <v/>
      </c>
      <c r="G50" s="6">
        <f>IF($A50="","",INDEX('الوحدات'!$G$6:$G$205,MATCH($A50,'الوحدات'!$M$6:$M$205,0))&amp;"")</f>
        <v/>
      </c>
    </row>
    <row r="51">
      <c r="A51" s="6">
        <f>IF(37&lt;=COUNT('الوحدات'!$M$6:$M$205),37,"")</f>
        <v/>
      </c>
      <c r="B51" s="6">
        <f>IF($A51="","",INDEX('الوحدات'!$A$6:$A$205,MATCH($A51,'الوحدات'!$M$6:$M$205,0))&amp;"")</f>
        <v/>
      </c>
      <c r="C51" s="6">
        <f>IF($A51="","",INDEX('الوحدات'!$B$6:$B$205,MATCH($A51,'الوحدات'!$M$6:$M$205,0))&amp;"")</f>
        <v/>
      </c>
      <c r="D51" s="6">
        <f>IF($A51="","",INDEX('الوحدات'!$D$6:$D$205,MATCH($A51,'الوحدات'!$M$6:$M$205,0))&amp;"")</f>
        <v/>
      </c>
      <c r="E51" s="6">
        <f>IF($A51="","",INDEX('الوحدات'!$C$6:$C$205,MATCH($A51,'الوحدات'!$M$6:$M$205,0))&amp;"")</f>
        <v/>
      </c>
      <c r="F51" s="6">
        <f>IF($A51="","",INDEX('الوحدات'!$E$6:$E$205,MATCH($A51,'الوحدات'!$M$6:$M$205,0))&amp;"")</f>
        <v/>
      </c>
      <c r="G51" s="6">
        <f>IF($A51="","",INDEX('الوحدات'!$G$6:$G$205,MATCH($A51,'الوحدات'!$M$6:$M$205,0))&amp;"")</f>
        <v/>
      </c>
    </row>
    <row r="52">
      <c r="A52" s="6">
        <f>IF(38&lt;=COUNT('الوحدات'!$M$6:$M$205),38,"")</f>
        <v/>
      </c>
      <c r="B52" s="6">
        <f>IF($A52="","",INDEX('الوحدات'!$A$6:$A$205,MATCH($A52,'الوحدات'!$M$6:$M$205,0))&amp;"")</f>
        <v/>
      </c>
      <c r="C52" s="6">
        <f>IF($A52="","",INDEX('الوحدات'!$B$6:$B$205,MATCH($A52,'الوحدات'!$M$6:$M$205,0))&amp;"")</f>
        <v/>
      </c>
      <c r="D52" s="6">
        <f>IF($A52="","",INDEX('الوحدات'!$D$6:$D$205,MATCH($A52,'الوحدات'!$M$6:$M$205,0))&amp;"")</f>
        <v/>
      </c>
      <c r="E52" s="6">
        <f>IF($A52="","",INDEX('الوحدات'!$C$6:$C$205,MATCH($A52,'الوحدات'!$M$6:$M$205,0))&amp;"")</f>
        <v/>
      </c>
      <c r="F52" s="6">
        <f>IF($A52="","",INDEX('الوحدات'!$E$6:$E$205,MATCH($A52,'الوحدات'!$M$6:$M$205,0))&amp;"")</f>
        <v/>
      </c>
      <c r="G52" s="6">
        <f>IF($A52="","",INDEX('الوحدات'!$G$6:$G$205,MATCH($A52,'الوحدات'!$M$6:$M$205,0))&amp;"")</f>
        <v/>
      </c>
    </row>
    <row r="53">
      <c r="A53" s="6">
        <f>IF(39&lt;=COUNT('الوحدات'!$M$6:$M$205),39,"")</f>
        <v/>
      </c>
      <c r="B53" s="6">
        <f>IF($A53="","",INDEX('الوحدات'!$A$6:$A$205,MATCH($A53,'الوحدات'!$M$6:$M$205,0))&amp;"")</f>
        <v/>
      </c>
      <c r="C53" s="6">
        <f>IF($A53="","",INDEX('الوحدات'!$B$6:$B$205,MATCH($A53,'الوحدات'!$M$6:$M$205,0))&amp;"")</f>
        <v/>
      </c>
      <c r="D53" s="6">
        <f>IF($A53="","",INDEX('الوحدات'!$D$6:$D$205,MATCH($A53,'الوحدات'!$M$6:$M$205,0))&amp;"")</f>
        <v/>
      </c>
      <c r="E53" s="6">
        <f>IF($A53="","",INDEX('الوحدات'!$C$6:$C$205,MATCH($A53,'الوحدات'!$M$6:$M$205,0))&amp;"")</f>
        <v/>
      </c>
      <c r="F53" s="6">
        <f>IF($A53="","",INDEX('الوحدات'!$E$6:$E$205,MATCH($A53,'الوحدات'!$M$6:$M$205,0))&amp;"")</f>
        <v/>
      </c>
      <c r="G53" s="6">
        <f>IF($A53="","",INDEX('الوحدات'!$G$6:$G$205,MATCH($A53,'الوحدات'!$M$6:$M$205,0))&amp;"")</f>
        <v/>
      </c>
    </row>
    <row r="54">
      <c r="A54" s="6">
        <f>IF(40&lt;=COUNT('الوحدات'!$M$6:$M$205),40,"")</f>
        <v/>
      </c>
      <c r="B54" s="6">
        <f>IF($A54="","",INDEX('الوحدات'!$A$6:$A$205,MATCH($A54,'الوحدات'!$M$6:$M$205,0))&amp;"")</f>
        <v/>
      </c>
      <c r="C54" s="6">
        <f>IF($A54="","",INDEX('الوحدات'!$B$6:$B$205,MATCH($A54,'الوحدات'!$M$6:$M$205,0))&amp;"")</f>
        <v/>
      </c>
      <c r="D54" s="6">
        <f>IF($A54="","",INDEX('الوحدات'!$D$6:$D$205,MATCH($A54,'الوحدات'!$M$6:$M$205,0))&amp;"")</f>
        <v/>
      </c>
      <c r="E54" s="6">
        <f>IF($A54="","",INDEX('الوحدات'!$C$6:$C$205,MATCH($A54,'الوحدات'!$M$6:$M$205,0))&amp;"")</f>
        <v/>
      </c>
      <c r="F54" s="6">
        <f>IF($A54="","",INDEX('الوحدات'!$E$6:$E$205,MATCH($A54,'الوحدات'!$M$6:$M$205,0))&amp;"")</f>
        <v/>
      </c>
      <c r="G54" s="6">
        <f>IF($A54="","",INDEX('الوحدات'!$G$6:$G$205,MATCH($A54,'الوحدات'!$M$6:$M$205,0))&amp;"")</f>
        <v/>
      </c>
    </row>
    <row r="55">
      <c r="A55" s="6">
        <f>IF(41&lt;=COUNT('الوحدات'!$M$6:$M$205),41,"")</f>
        <v/>
      </c>
      <c r="B55" s="6">
        <f>IF($A55="","",INDEX('الوحدات'!$A$6:$A$205,MATCH($A55,'الوحدات'!$M$6:$M$205,0))&amp;"")</f>
        <v/>
      </c>
      <c r="C55" s="6">
        <f>IF($A55="","",INDEX('الوحدات'!$B$6:$B$205,MATCH($A55,'الوحدات'!$M$6:$M$205,0))&amp;"")</f>
        <v/>
      </c>
      <c r="D55" s="6">
        <f>IF($A55="","",INDEX('الوحدات'!$D$6:$D$205,MATCH($A55,'الوحدات'!$M$6:$M$205,0))&amp;"")</f>
        <v/>
      </c>
      <c r="E55" s="6">
        <f>IF($A55="","",INDEX('الوحدات'!$C$6:$C$205,MATCH($A55,'الوحدات'!$M$6:$M$205,0))&amp;"")</f>
        <v/>
      </c>
      <c r="F55" s="6">
        <f>IF($A55="","",INDEX('الوحدات'!$E$6:$E$205,MATCH($A55,'الوحدات'!$M$6:$M$205,0))&amp;"")</f>
        <v/>
      </c>
      <c r="G55" s="6">
        <f>IF($A55="","",INDEX('الوحدات'!$G$6:$G$205,MATCH($A55,'الوحدات'!$M$6:$M$205,0))&amp;"")</f>
        <v/>
      </c>
    </row>
    <row r="56">
      <c r="A56" s="6">
        <f>IF(42&lt;=COUNT('الوحدات'!$M$6:$M$205),42,"")</f>
        <v/>
      </c>
      <c r="B56" s="6">
        <f>IF($A56="","",INDEX('الوحدات'!$A$6:$A$205,MATCH($A56,'الوحدات'!$M$6:$M$205,0))&amp;"")</f>
        <v/>
      </c>
      <c r="C56" s="6">
        <f>IF($A56="","",INDEX('الوحدات'!$B$6:$B$205,MATCH($A56,'الوحدات'!$M$6:$M$205,0))&amp;"")</f>
        <v/>
      </c>
      <c r="D56" s="6">
        <f>IF($A56="","",INDEX('الوحدات'!$D$6:$D$205,MATCH($A56,'الوحدات'!$M$6:$M$205,0))&amp;"")</f>
        <v/>
      </c>
      <c r="E56" s="6">
        <f>IF($A56="","",INDEX('الوحدات'!$C$6:$C$205,MATCH($A56,'الوحدات'!$M$6:$M$205,0))&amp;"")</f>
        <v/>
      </c>
      <c r="F56" s="6">
        <f>IF($A56="","",INDEX('الوحدات'!$E$6:$E$205,MATCH($A56,'الوحدات'!$M$6:$M$205,0))&amp;"")</f>
        <v/>
      </c>
      <c r="G56" s="6">
        <f>IF($A56="","",INDEX('الوحدات'!$G$6:$G$205,MATCH($A56,'الوحدات'!$M$6:$M$205,0))&amp;"")</f>
        <v/>
      </c>
    </row>
    <row r="57">
      <c r="A57" s="6">
        <f>IF(43&lt;=COUNT('الوحدات'!$M$6:$M$205),43,"")</f>
        <v/>
      </c>
      <c r="B57" s="6">
        <f>IF($A57="","",INDEX('الوحدات'!$A$6:$A$205,MATCH($A57,'الوحدات'!$M$6:$M$205,0))&amp;"")</f>
        <v/>
      </c>
      <c r="C57" s="6">
        <f>IF($A57="","",INDEX('الوحدات'!$B$6:$B$205,MATCH($A57,'الوحدات'!$M$6:$M$205,0))&amp;"")</f>
        <v/>
      </c>
      <c r="D57" s="6">
        <f>IF($A57="","",INDEX('الوحدات'!$D$6:$D$205,MATCH($A57,'الوحدات'!$M$6:$M$205,0))&amp;"")</f>
        <v/>
      </c>
      <c r="E57" s="6">
        <f>IF($A57="","",INDEX('الوحدات'!$C$6:$C$205,MATCH($A57,'الوحدات'!$M$6:$M$205,0))&amp;"")</f>
        <v/>
      </c>
      <c r="F57" s="6">
        <f>IF($A57="","",INDEX('الوحدات'!$E$6:$E$205,MATCH($A57,'الوحدات'!$M$6:$M$205,0))&amp;"")</f>
        <v/>
      </c>
      <c r="G57" s="6">
        <f>IF($A57="","",INDEX('الوحدات'!$G$6:$G$205,MATCH($A57,'الوحدات'!$M$6:$M$205,0))&amp;"")</f>
        <v/>
      </c>
    </row>
    <row r="58">
      <c r="A58" s="6">
        <f>IF(44&lt;=COUNT('الوحدات'!$M$6:$M$205),44,"")</f>
        <v/>
      </c>
      <c r="B58" s="6">
        <f>IF($A58="","",INDEX('الوحدات'!$A$6:$A$205,MATCH($A58,'الوحدات'!$M$6:$M$205,0))&amp;"")</f>
        <v/>
      </c>
      <c r="C58" s="6">
        <f>IF($A58="","",INDEX('الوحدات'!$B$6:$B$205,MATCH($A58,'الوحدات'!$M$6:$M$205,0))&amp;"")</f>
        <v/>
      </c>
      <c r="D58" s="6">
        <f>IF($A58="","",INDEX('الوحدات'!$D$6:$D$205,MATCH($A58,'الوحدات'!$M$6:$M$205,0))&amp;"")</f>
        <v/>
      </c>
      <c r="E58" s="6">
        <f>IF($A58="","",INDEX('الوحدات'!$C$6:$C$205,MATCH($A58,'الوحدات'!$M$6:$M$205,0))&amp;"")</f>
        <v/>
      </c>
      <c r="F58" s="6">
        <f>IF($A58="","",INDEX('الوحدات'!$E$6:$E$205,MATCH($A58,'الوحدات'!$M$6:$M$205,0))&amp;"")</f>
        <v/>
      </c>
      <c r="G58" s="6">
        <f>IF($A58="","",INDEX('الوحدات'!$G$6:$G$205,MATCH($A58,'الوحدات'!$M$6:$M$205,0))&amp;"")</f>
        <v/>
      </c>
    </row>
    <row r="59">
      <c r="A59" s="6">
        <f>IF(45&lt;=COUNT('الوحدات'!$M$6:$M$205),45,"")</f>
        <v/>
      </c>
      <c r="B59" s="6">
        <f>IF($A59="","",INDEX('الوحدات'!$A$6:$A$205,MATCH($A59,'الوحدات'!$M$6:$M$205,0))&amp;"")</f>
        <v/>
      </c>
      <c r="C59" s="6">
        <f>IF($A59="","",INDEX('الوحدات'!$B$6:$B$205,MATCH($A59,'الوحدات'!$M$6:$M$205,0))&amp;"")</f>
        <v/>
      </c>
      <c r="D59" s="6">
        <f>IF($A59="","",INDEX('الوحدات'!$D$6:$D$205,MATCH($A59,'الوحدات'!$M$6:$M$205,0))&amp;"")</f>
        <v/>
      </c>
      <c r="E59" s="6">
        <f>IF($A59="","",INDEX('الوحدات'!$C$6:$C$205,MATCH($A59,'الوحدات'!$M$6:$M$205,0))&amp;"")</f>
        <v/>
      </c>
      <c r="F59" s="6">
        <f>IF($A59="","",INDEX('الوحدات'!$E$6:$E$205,MATCH($A59,'الوحدات'!$M$6:$M$205,0))&amp;"")</f>
        <v/>
      </c>
      <c r="G59" s="6">
        <f>IF($A59="","",INDEX('الوحدات'!$G$6:$G$205,MATCH($A59,'الوحدات'!$M$6:$M$205,0))&amp;"")</f>
        <v/>
      </c>
    </row>
    <row r="60">
      <c r="A60" s="6">
        <f>IF(46&lt;=COUNT('الوحدات'!$M$6:$M$205),46,"")</f>
        <v/>
      </c>
      <c r="B60" s="6">
        <f>IF($A60="","",INDEX('الوحدات'!$A$6:$A$205,MATCH($A60,'الوحدات'!$M$6:$M$205,0))&amp;"")</f>
        <v/>
      </c>
      <c r="C60" s="6">
        <f>IF($A60="","",INDEX('الوحدات'!$B$6:$B$205,MATCH($A60,'الوحدات'!$M$6:$M$205,0))&amp;"")</f>
        <v/>
      </c>
      <c r="D60" s="6">
        <f>IF($A60="","",INDEX('الوحدات'!$D$6:$D$205,MATCH($A60,'الوحدات'!$M$6:$M$205,0))&amp;"")</f>
        <v/>
      </c>
      <c r="E60" s="6">
        <f>IF($A60="","",INDEX('الوحدات'!$C$6:$C$205,MATCH($A60,'الوحدات'!$M$6:$M$205,0))&amp;"")</f>
        <v/>
      </c>
      <c r="F60" s="6">
        <f>IF($A60="","",INDEX('الوحدات'!$E$6:$E$205,MATCH($A60,'الوحدات'!$M$6:$M$205,0))&amp;"")</f>
        <v/>
      </c>
      <c r="G60" s="6">
        <f>IF($A60="","",INDEX('الوحدات'!$G$6:$G$205,MATCH($A60,'الوحدات'!$M$6:$M$205,0))&amp;"")</f>
        <v/>
      </c>
    </row>
    <row r="61">
      <c r="A61" s="6">
        <f>IF(47&lt;=COUNT('الوحدات'!$M$6:$M$205),47,"")</f>
        <v/>
      </c>
      <c r="B61" s="6">
        <f>IF($A61="","",INDEX('الوحدات'!$A$6:$A$205,MATCH($A61,'الوحدات'!$M$6:$M$205,0))&amp;"")</f>
        <v/>
      </c>
      <c r="C61" s="6">
        <f>IF($A61="","",INDEX('الوحدات'!$B$6:$B$205,MATCH($A61,'الوحدات'!$M$6:$M$205,0))&amp;"")</f>
        <v/>
      </c>
      <c r="D61" s="6">
        <f>IF($A61="","",INDEX('الوحدات'!$D$6:$D$205,MATCH($A61,'الوحدات'!$M$6:$M$205,0))&amp;"")</f>
        <v/>
      </c>
      <c r="E61" s="6">
        <f>IF($A61="","",INDEX('الوحدات'!$C$6:$C$205,MATCH($A61,'الوحدات'!$M$6:$M$205,0))&amp;"")</f>
        <v/>
      </c>
      <c r="F61" s="6">
        <f>IF($A61="","",INDEX('الوحدات'!$E$6:$E$205,MATCH($A61,'الوحدات'!$M$6:$M$205,0))&amp;"")</f>
        <v/>
      </c>
      <c r="G61" s="6">
        <f>IF($A61="","",INDEX('الوحدات'!$G$6:$G$205,MATCH($A61,'الوحدات'!$M$6:$M$205,0))&amp;"")</f>
        <v/>
      </c>
    </row>
    <row r="62">
      <c r="A62" s="6">
        <f>IF(48&lt;=COUNT('الوحدات'!$M$6:$M$205),48,"")</f>
        <v/>
      </c>
      <c r="B62" s="6">
        <f>IF($A62="","",INDEX('الوحدات'!$A$6:$A$205,MATCH($A62,'الوحدات'!$M$6:$M$205,0))&amp;"")</f>
        <v/>
      </c>
      <c r="C62" s="6">
        <f>IF($A62="","",INDEX('الوحدات'!$B$6:$B$205,MATCH($A62,'الوحدات'!$M$6:$M$205,0))&amp;"")</f>
        <v/>
      </c>
      <c r="D62" s="6">
        <f>IF($A62="","",INDEX('الوحدات'!$D$6:$D$205,MATCH($A62,'الوحدات'!$M$6:$M$205,0))&amp;"")</f>
        <v/>
      </c>
      <c r="E62" s="6">
        <f>IF($A62="","",INDEX('الوحدات'!$C$6:$C$205,MATCH($A62,'الوحدات'!$M$6:$M$205,0))&amp;"")</f>
        <v/>
      </c>
      <c r="F62" s="6">
        <f>IF($A62="","",INDEX('الوحدات'!$E$6:$E$205,MATCH($A62,'الوحدات'!$M$6:$M$205,0))&amp;"")</f>
        <v/>
      </c>
      <c r="G62" s="6">
        <f>IF($A62="","",INDEX('الوحدات'!$G$6:$G$205,MATCH($A62,'الوحدات'!$M$6:$M$205,0))&amp;"")</f>
        <v/>
      </c>
    </row>
    <row r="63">
      <c r="A63" s="6">
        <f>IF(49&lt;=COUNT('الوحدات'!$M$6:$M$205),49,"")</f>
        <v/>
      </c>
      <c r="B63" s="6">
        <f>IF($A63="","",INDEX('الوحدات'!$A$6:$A$205,MATCH($A63,'الوحدات'!$M$6:$M$205,0))&amp;"")</f>
        <v/>
      </c>
      <c r="C63" s="6">
        <f>IF($A63="","",INDEX('الوحدات'!$B$6:$B$205,MATCH($A63,'الوحدات'!$M$6:$M$205,0))&amp;"")</f>
        <v/>
      </c>
      <c r="D63" s="6">
        <f>IF($A63="","",INDEX('الوحدات'!$D$6:$D$205,MATCH($A63,'الوحدات'!$M$6:$M$205,0))&amp;"")</f>
        <v/>
      </c>
      <c r="E63" s="6">
        <f>IF($A63="","",INDEX('الوحدات'!$C$6:$C$205,MATCH($A63,'الوحدات'!$M$6:$M$205,0))&amp;"")</f>
        <v/>
      </c>
      <c r="F63" s="6">
        <f>IF($A63="","",INDEX('الوحدات'!$E$6:$E$205,MATCH($A63,'الوحدات'!$M$6:$M$205,0))&amp;"")</f>
        <v/>
      </c>
      <c r="G63" s="6">
        <f>IF($A63="","",INDEX('الوحدات'!$G$6:$G$205,MATCH($A63,'الوحدات'!$M$6:$M$205,0))&amp;"")</f>
        <v/>
      </c>
    </row>
    <row r="64">
      <c r="A64" s="6">
        <f>IF(50&lt;=COUNT('الوحدات'!$M$6:$M$205),50,"")</f>
        <v/>
      </c>
      <c r="B64" s="6">
        <f>IF($A64="","",INDEX('الوحدات'!$A$6:$A$205,MATCH($A64,'الوحدات'!$M$6:$M$205,0))&amp;"")</f>
        <v/>
      </c>
      <c r="C64" s="6">
        <f>IF($A64="","",INDEX('الوحدات'!$B$6:$B$205,MATCH($A64,'الوحدات'!$M$6:$M$205,0))&amp;"")</f>
        <v/>
      </c>
      <c r="D64" s="6">
        <f>IF($A64="","",INDEX('الوحدات'!$D$6:$D$205,MATCH($A64,'الوحدات'!$M$6:$M$205,0))&amp;"")</f>
        <v/>
      </c>
      <c r="E64" s="6">
        <f>IF($A64="","",INDEX('الوحدات'!$C$6:$C$205,MATCH($A64,'الوحدات'!$M$6:$M$205,0))&amp;"")</f>
        <v/>
      </c>
      <c r="F64" s="6">
        <f>IF($A64="","",INDEX('الوحدات'!$E$6:$E$205,MATCH($A64,'الوحدات'!$M$6:$M$205,0))&amp;"")</f>
        <v/>
      </c>
      <c r="G64" s="6">
        <f>IF($A64="","",INDEX('الوحدات'!$G$6:$G$205,MATCH($A64,'الوحدات'!$M$6:$M$205,0))&amp;"")</f>
        <v/>
      </c>
    </row>
    <row r="65">
      <c r="A65" s="6">
        <f>IF(51&lt;=COUNT('الوحدات'!$M$6:$M$205),51,"")</f>
        <v/>
      </c>
      <c r="B65" s="6">
        <f>IF($A65="","",INDEX('الوحدات'!$A$6:$A$205,MATCH($A65,'الوحدات'!$M$6:$M$205,0))&amp;"")</f>
        <v/>
      </c>
      <c r="C65" s="6">
        <f>IF($A65="","",INDEX('الوحدات'!$B$6:$B$205,MATCH($A65,'الوحدات'!$M$6:$M$205,0))&amp;"")</f>
        <v/>
      </c>
      <c r="D65" s="6">
        <f>IF($A65="","",INDEX('الوحدات'!$D$6:$D$205,MATCH($A65,'الوحدات'!$M$6:$M$205,0))&amp;"")</f>
        <v/>
      </c>
      <c r="E65" s="6">
        <f>IF($A65="","",INDEX('الوحدات'!$C$6:$C$205,MATCH($A65,'الوحدات'!$M$6:$M$205,0))&amp;"")</f>
        <v/>
      </c>
      <c r="F65" s="6">
        <f>IF($A65="","",INDEX('الوحدات'!$E$6:$E$205,MATCH($A65,'الوحدات'!$M$6:$M$205,0))&amp;"")</f>
        <v/>
      </c>
      <c r="G65" s="6">
        <f>IF($A65="","",INDEX('الوحدات'!$G$6:$G$205,MATCH($A65,'الوحدات'!$M$6:$M$205,0))&amp;"")</f>
        <v/>
      </c>
    </row>
    <row r="66">
      <c r="A66" s="6">
        <f>IF(52&lt;=COUNT('الوحدات'!$M$6:$M$205),52,"")</f>
        <v/>
      </c>
      <c r="B66" s="6">
        <f>IF($A66="","",INDEX('الوحدات'!$A$6:$A$205,MATCH($A66,'الوحدات'!$M$6:$M$205,0))&amp;"")</f>
        <v/>
      </c>
      <c r="C66" s="6">
        <f>IF($A66="","",INDEX('الوحدات'!$B$6:$B$205,MATCH($A66,'الوحدات'!$M$6:$M$205,0))&amp;"")</f>
        <v/>
      </c>
      <c r="D66" s="6">
        <f>IF($A66="","",INDEX('الوحدات'!$D$6:$D$205,MATCH($A66,'الوحدات'!$M$6:$M$205,0))&amp;"")</f>
        <v/>
      </c>
      <c r="E66" s="6">
        <f>IF($A66="","",INDEX('الوحدات'!$C$6:$C$205,MATCH($A66,'الوحدات'!$M$6:$M$205,0))&amp;"")</f>
        <v/>
      </c>
      <c r="F66" s="6">
        <f>IF($A66="","",INDEX('الوحدات'!$E$6:$E$205,MATCH($A66,'الوحدات'!$M$6:$M$205,0))&amp;"")</f>
        <v/>
      </c>
      <c r="G66" s="6">
        <f>IF($A66="","",INDEX('الوحدات'!$G$6:$G$205,MATCH($A66,'الوحدات'!$M$6:$M$205,0))&amp;"")</f>
        <v/>
      </c>
    </row>
    <row r="67">
      <c r="A67" s="6">
        <f>IF(53&lt;=COUNT('الوحدات'!$M$6:$M$205),53,"")</f>
        <v/>
      </c>
      <c r="B67" s="6">
        <f>IF($A67="","",INDEX('الوحدات'!$A$6:$A$205,MATCH($A67,'الوحدات'!$M$6:$M$205,0))&amp;"")</f>
        <v/>
      </c>
      <c r="C67" s="6">
        <f>IF($A67="","",INDEX('الوحدات'!$B$6:$B$205,MATCH($A67,'الوحدات'!$M$6:$M$205,0))&amp;"")</f>
        <v/>
      </c>
      <c r="D67" s="6">
        <f>IF($A67="","",INDEX('الوحدات'!$D$6:$D$205,MATCH($A67,'الوحدات'!$M$6:$M$205,0))&amp;"")</f>
        <v/>
      </c>
      <c r="E67" s="6">
        <f>IF($A67="","",INDEX('الوحدات'!$C$6:$C$205,MATCH($A67,'الوحدات'!$M$6:$M$205,0))&amp;"")</f>
        <v/>
      </c>
      <c r="F67" s="6">
        <f>IF($A67="","",INDEX('الوحدات'!$E$6:$E$205,MATCH($A67,'الوحدات'!$M$6:$M$205,0))&amp;"")</f>
        <v/>
      </c>
      <c r="G67" s="6">
        <f>IF($A67="","",INDEX('الوحدات'!$G$6:$G$205,MATCH($A67,'الوحدات'!$M$6:$M$205,0))&amp;"")</f>
        <v/>
      </c>
    </row>
    <row r="68">
      <c r="A68" s="6">
        <f>IF(54&lt;=COUNT('الوحدات'!$M$6:$M$205),54,"")</f>
        <v/>
      </c>
      <c r="B68" s="6">
        <f>IF($A68="","",INDEX('الوحدات'!$A$6:$A$205,MATCH($A68,'الوحدات'!$M$6:$M$205,0))&amp;"")</f>
        <v/>
      </c>
      <c r="C68" s="6">
        <f>IF($A68="","",INDEX('الوحدات'!$B$6:$B$205,MATCH($A68,'الوحدات'!$M$6:$M$205,0))&amp;"")</f>
        <v/>
      </c>
      <c r="D68" s="6">
        <f>IF($A68="","",INDEX('الوحدات'!$D$6:$D$205,MATCH($A68,'الوحدات'!$M$6:$M$205,0))&amp;"")</f>
        <v/>
      </c>
      <c r="E68" s="6">
        <f>IF($A68="","",INDEX('الوحدات'!$C$6:$C$205,MATCH($A68,'الوحدات'!$M$6:$M$205,0))&amp;"")</f>
        <v/>
      </c>
      <c r="F68" s="6">
        <f>IF($A68="","",INDEX('الوحدات'!$E$6:$E$205,MATCH($A68,'الوحدات'!$M$6:$M$205,0))&amp;"")</f>
        <v/>
      </c>
      <c r="G68" s="6">
        <f>IF($A68="","",INDEX('الوحدات'!$G$6:$G$205,MATCH($A68,'الوحدات'!$M$6:$M$205,0))&amp;"")</f>
        <v/>
      </c>
    </row>
    <row r="69">
      <c r="A69" s="6">
        <f>IF(55&lt;=COUNT('الوحدات'!$M$6:$M$205),55,"")</f>
        <v/>
      </c>
      <c r="B69" s="6">
        <f>IF($A69="","",INDEX('الوحدات'!$A$6:$A$205,MATCH($A69,'الوحدات'!$M$6:$M$205,0))&amp;"")</f>
        <v/>
      </c>
      <c r="C69" s="6">
        <f>IF($A69="","",INDEX('الوحدات'!$B$6:$B$205,MATCH($A69,'الوحدات'!$M$6:$M$205,0))&amp;"")</f>
        <v/>
      </c>
      <c r="D69" s="6">
        <f>IF($A69="","",INDEX('الوحدات'!$D$6:$D$205,MATCH($A69,'الوحدات'!$M$6:$M$205,0))&amp;"")</f>
        <v/>
      </c>
      <c r="E69" s="6">
        <f>IF($A69="","",INDEX('الوحدات'!$C$6:$C$205,MATCH($A69,'الوحدات'!$M$6:$M$205,0))&amp;"")</f>
        <v/>
      </c>
      <c r="F69" s="6">
        <f>IF($A69="","",INDEX('الوحدات'!$E$6:$E$205,MATCH($A69,'الوحدات'!$M$6:$M$205,0))&amp;"")</f>
        <v/>
      </c>
      <c r="G69" s="6">
        <f>IF($A69="","",INDEX('الوحدات'!$G$6:$G$205,MATCH($A69,'الوحدات'!$M$6:$M$205,0))&amp;"")</f>
        <v/>
      </c>
    </row>
    <row r="70">
      <c r="A70" s="6">
        <f>IF(56&lt;=COUNT('الوحدات'!$M$6:$M$205),56,"")</f>
        <v/>
      </c>
      <c r="B70" s="6">
        <f>IF($A70="","",INDEX('الوحدات'!$A$6:$A$205,MATCH($A70,'الوحدات'!$M$6:$M$205,0))&amp;"")</f>
        <v/>
      </c>
      <c r="C70" s="6">
        <f>IF($A70="","",INDEX('الوحدات'!$B$6:$B$205,MATCH($A70,'الوحدات'!$M$6:$M$205,0))&amp;"")</f>
        <v/>
      </c>
      <c r="D70" s="6">
        <f>IF($A70="","",INDEX('الوحدات'!$D$6:$D$205,MATCH($A70,'الوحدات'!$M$6:$M$205,0))&amp;"")</f>
        <v/>
      </c>
      <c r="E70" s="6">
        <f>IF($A70="","",INDEX('الوحدات'!$C$6:$C$205,MATCH($A70,'الوحدات'!$M$6:$M$205,0))&amp;"")</f>
        <v/>
      </c>
      <c r="F70" s="6">
        <f>IF($A70="","",INDEX('الوحدات'!$E$6:$E$205,MATCH($A70,'الوحدات'!$M$6:$M$205,0))&amp;"")</f>
        <v/>
      </c>
      <c r="G70" s="6">
        <f>IF($A70="","",INDEX('الوحدات'!$G$6:$G$205,MATCH($A70,'الوحدات'!$M$6:$M$205,0))&amp;"")</f>
        <v/>
      </c>
    </row>
    <row r="71">
      <c r="A71" s="6">
        <f>IF(57&lt;=COUNT('الوحدات'!$M$6:$M$205),57,"")</f>
        <v/>
      </c>
      <c r="B71" s="6">
        <f>IF($A71="","",INDEX('الوحدات'!$A$6:$A$205,MATCH($A71,'الوحدات'!$M$6:$M$205,0))&amp;"")</f>
        <v/>
      </c>
      <c r="C71" s="6">
        <f>IF($A71="","",INDEX('الوحدات'!$B$6:$B$205,MATCH($A71,'الوحدات'!$M$6:$M$205,0))&amp;"")</f>
        <v/>
      </c>
      <c r="D71" s="6">
        <f>IF($A71="","",INDEX('الوحدات'!$D$6:$D$205,MATCH($A71,'الوحدات'!$M$6:$M$205,0))&amp;"")</f>
        <v/>
      </c>
      <c r="E71" s="6">
        <f>IF($A71="","",INDEX('الوحدات'!$C$6:$C$205,MATCH($A71,'الوحدات'!$M$6:$M$205,0))&amp;"")</f>
        <v/>
      </c>
      <c r="F71" s="6">
        <f>IF($A71="","",INDEX('الوحدات'!$E$6:$E$205,MATCH($A71,'الوحدات'!$M$6:$M$205,0))&amp;"")</f>
        <v/>
      </c>
      <c r="G71" s="6">
        <f>IF($A71="","",INDEX('الوحدات'!$G$6:$G$205,MATCH($A71,'الوحدات'!$M$6:$M$205,0))&amp;"")</f>
        <v/>
      </c>
    </row>
    <row r="72">
      <c r="A72" s="6">
        <f>IF(58&lt;=COUNT('الوحدات'!$M$6:$M$205),58,"")</f>
        <v/>
      </c>
      <c r="B72" s="6">
        <f>IF($A72="","",INDEX('الوحدات'!$A$6:$A$205,MATCH($A72,'الوحدات'!$M$6:$M$205,0))&amp;"")</f>
        <v/>
      </c>
      <c r="C72" s="6">
        <f>IF($A72="","",INDEX('الوحدات'!$B$6:$B$205,MATCH($A72,'الوحدات'!$M$6:$M$205,0))&amp;"")</f>
        <v/>
      </c>
      <c r="D72" s="6">
        <f>IF($A72="","",INDEX('الوحدات'!$D$6:$D$205,MATCH($A72,'الوحدات'!$M$6:$M$205,0))&amp;"")</f>
        <v/>
      </c>
      <c r="E72" s="6">
        <f>IF($A72="","",INDEX('الوحدات'!$C$6:$C$205,MATCH($A72,'الوحدات'!$M$6:$M$205,0))&amp;"")</f>
        <v/>
      </c>
      <c r="F72" s="6">
        <f>IF($A72="","",INDEX('الوحدات'!$E$6:$E$205,MATCH($A72,'الوحدات'!$M$6:$M$205,0))&amp;"")</f>
        <v/>
      </c>
      <c r="G72" s="6">
        <f>IF($A72="","",INDEX('الوحدات'!$G$6:$G$205,MATCH($A72,'الوحدات'!$M$6:$M$205,0))&amp;"")</f>
        <v/>
      </c>
    </row>
    <row r="73">
      <c r="A73" s="6">
        <f>IF(59&lt;=COUNT('الوحدات'!$M$6:$M$205),59,"")</f>
        <v/>
      </c>
      <c r="B73" s="6">
        <f>IF($A73="","",INDEX('الوحدات'!$A$6:$A$205,MATCH($A73,'الوحدات'!$M$6:$M$205,0))&amp;"")</f>
        <v/>
      </c>
      <c r="C73" s="6">
        <f>IF($A73="","",INDEX('الوحدات'!$B$6:$B$205,MATCH($A73,'الوحدات'!$M$6:$M$205,0))&amp;"")</f>
        <v/>
      </c>
      <c r="D73" s="6">
        <f>IF($A73="","",INDEX('الوحدات'!$D$6:$D$205,MATCH($A73,'الوحدات'!$M$6:$M$205,0))&amp;"")</f>
        <v/>
      </c>
      <c r="E73" s="6">
        <f>IF($A73="","",INDEX('الوحدات'!$C$6:$C$205,MATCH($A73,'الوحدات'!$M$6:$M$205,0))&amp;"")</f>
        <v/>
      </c>
      <c r="F73" s="6">
        <f>IF($A73="","",INDEX('الوحدات'!$E$6:$E$205,MATCH($A73,'الوحدات'!$M$6:$M$205,0))&amp;"")</f>
        <v/>
      </c>
      <c r="G73" s="6">
        <f>IF($A73="","",INDEX('الوحدات'!$G$6:$G$205,MATCH($A73,'الوحدات'!$M$6:$M$205,0))&amp;"")</f>
        <v/>
      </c>
    </row>
    <row r="74">
      <c r="A74" s="6">
        <f>IF(60&lt;=COUNT('الوحدات'!$M$6:$M$205),60,"")</f>
        <v/>
      </c>
      <c r="B74" s="6">
        <f>IF($A74="","",INDEX('الوحدات'!$A$6:$A$205,MATCH($A74,'الوحدات'!$M$6:$M$205,0))&amp;"")</f>
        <v/>
      </c>
      <c r="C74" s="6">
        <f>IF($A74="","",INDEX('الوحدات'!$B$6:$B$205,MATCH($A74,'الوحدات'!$M$6:$M$205,0))&amp;"")</f>
        <v/>
      </c>
      <c r="D74" s="6">
        <f>IF($A74="","",INDEX('الوحدات'!$D$6:$D$205,MATCH($A74,'الوحدات'!$M$6:$M$205,0))&amp;"")</f>
        <v/>
      </c>
      <c r="E74" s="6">
        <f>IF($A74="","",INDEX('الوحدات'!$C$6:$C$205,MATCH($A74,'الوحدات'!$M$6:$M$205,0))&amp;"")</f>
        <v/>
      </c>
      <c r="F74" s="6">
        <f>IF($A74="","",INDEX('الوحدات'!$E$6:$E$205,MATCH($A74,'الوحدات'!$M$6:$M$205,0))&amp;"")</f>
        <v/>
      </c>
      <c r="G74" s="6">
        <f>IF($A74="","",INDEX('الوحدات'!$G$6:$G$205,MATCH($A74,'الوحدات'!$M$6:$M$205,0))&amp;"")</f>
        <v/>
      </c>
    </row>
    <row r="75">
      <c r="A75" s="6">
        <f>IF(61&lt;=COUNT('الوحدات'!$M$6:$M$205),61,"")</f>
        <v/>
      </c>
      <c r="B75" s="6">
        <f>IF($A75="","",INDEX('الوحدات'!$A$6:$A$205,MATCH($A75,'الوحدات'!$M$6:$M$205,0))&amp;"")</f>
        <v/>
      </c>
      <c r="C75" s="6">
        <f>IF($A75="","",INDEX('الوحدات'!$B$6:$B$205,MATCH($A75,'الوحدات'!$M$6:$M$205,0))&amp;"")</f>
        <v/>
      </c>
      <c r="D75" s="6">
        <f>IF($A75="","",INDEX('الوحدات'!$D$6:$D$205,MATCH($A75,'الوحدات'!$M$6:$M$205,0))&amp;"")</f>
        <v/>
      </c>
      <c r="E75" s="6">
        <f>IF($A75="","",INDEX('الوحدات'!$C$6:$C$205,MATCH($A75,'الوحدات'!$M$6:$M$205,0))&amp;"")</f>
        <v/>
      </c>
      <c r="F75" s="6">
        <f>IF($A75="","",INDEX('الوحدات'!$E$6:$E$205,MATCH($A75,'الوحدات'!$M$6:$M$205,0))&amp;"")</f>
        <v/>
      </c>
      <c r="G75" s="6">
        <f>IF($A75="","",INDEX('الوحدات'!$G$6:$G$205,MATCH($A75,'الوحدات'!$M$6:$M$205,0))&amp;"")</f>
        <v/>
      </c>
    </row>
    <row r="76">
      <c r="A76" s="6">
        <f>IF(62&lt;=COUNT('الوحدات'!$M$6:$M$205),62,"")</f>
        <v/>
      </c>
      <c r="B76" s="6">
        <f>IF($A76="","",INDEX('الوحدات'!$A$6:$A$205,MATCH($A76,'الوحدات'!$M$6:$M$205,0))&amp;"")</f>
        <v/>
      </c>
      <c r="C76" s="6">
        <f>IF($A76="","",INDEX('الوحدات'!$B$6:$B$205,MATCH($A76,'الوحدات'!$M$6:$M$205,0))&amp;"")</f>
        <v/>
      </c>
      <c r="D76" s="6">
        <f>IF($A76="","",INDEX('الوحدات'!$D$6:$D$205,MATCH($A76,'الوحدات'!$M$6:$M$205,0))&amp;"")</f>
        <v/>
      </c>
      <c r="E76" s="6">
        <f>IF($A76="","",INDEX('الوحدات'!$C$6:$C$205,MATCH($A76,'الوحدات'!$M$6:$M$205,0))&amp;"")</f>
        <v/>
      </c>
      <c r="F76" s="6">
        <f>IF($A76="","",INDEX('الوحدات'!$E$6:$E$205,MATCH($A76,'الوحدات'!$M$6:$M$205,0))&amp;"")</f>
        <v/>
      </c>
      <c r="G76" s="6">
        <f>IF($A76="","",INDEX('الوحدات'!$G$6:$G$205,MATCH($A76,'الوحدات'!$M$6:$M$205,0))&amp;"")</f>
        <v/>
      </c>
    </row>
    <row r="77">
      <c r="A77" s="6">
        <f>IF(63&lt;=COUNT('الوحدات'!$M$6:$M$205),63,"")</f>
        <v/>
      </c>
      <c r="B77" s="6">
        <f>IF($A77="","",INDEX('الوحدات'!$A$6:$A$205,MATCH($A77,'الوحدات'!$M$6:$M$205,0))&amp;"")</f>
        <v/>
      </c>
      <c r="C77" s="6">
        <f>IF($A77="","",INDEX('الوحدات'!$B$6:$B$205,MATCH($A77,'الوحدات'!$M$6:$M$205,0))&amp;"")</f>
        <v/>
      </c>
      <c r="D77" s="6">
        <f>IF($A77="","",INDEX('الوحدات'!$D$6:$D$205,MATCH($A77,'الوحدات'!$M$6:$M$205,0))&amp;"")</f>
        <v/>
      </c>
      <c r="E77" s="6">
        <f>IF($A77="","",INDEX('الوحدات'!$C$6:$C$205,MATCH($A77,'الوحدات'!$M$6:$M$205,0))&amp;"")</f>
        <v/>
      </c>
      <c r="F77" s="6">
        <f>IF($A77="","",INDEX('الوحدات'!$E$6:$E$205,MATCH($A77,'الوحدات'!$M$6:$M$205,0))&amp;"")</f>
        <v/>
      </c>
      <c r="G77" s="6">
        <f>IF($A77="","",INDEX('الوحدات'!$G$6:$G$205,MATCH($A77,'الوحدات'!$M$6:$M$205,0))&amp;"")</f>
        <v/>
      </c>
    </row>
    <row r="78">
      <c r="A78" s="6">
        <f>IF(64&lt;=COUNT('الوحدات'!$M$6:$M$205),64,"")</f>
        <v/>
      </c>
      <c r="B78" s="6">
        <f>IF($A78="","",INDEX('الوحدات'!$A$6:$A$205,MATCH($A78,'الوحدات'!$M$6:$M$205,0))&amp;"")</f>
        <v/>
      </c>
      <c r="C78" s="6">
        <f>IF($A78="","",INDEX('الوحدات'!$B$6:$B$205,MATCH($A78,'الوحدات'!$M$6:$M$205,0))&amp;"")</f>
        <v/>
      </c>
      <c r="D78" s="6">
        <f>IF($A78="","",INDEX('الوحدات'!$D$6:$D$205,MATCH($A78,'الوحدات'!$M$6:$M$205,0))&amp;"")</f>
        <v/>
      </c>
      <c r="E78" s="6">
        <f>IF($A78="","",INDEX('الوحدات'!$C$6:$C$205,MATCH($A78,'الوحدات'!$M$6:$M$205,0))&amp;"")</f>
        <v/>
      </c>
      <c r="F78" s="6">
        <f>IF($A78="","",INDEX('الوحدات'!$E$6:$E$205,MATCH($A78,'الوحدات'!$M$6:$M$205,0))&amp;"")</f>
        <v/>
      </c>
      <c r="G78" s="6">
        <f>IF($A78="","",INDEX('الوحدات'!$G$6:$G$205,MATCH($A78,'الوحدات'!$M$6:$M$205,0))&amp;"")</f>
        <v/>
      </c>
    </row>
    <row r="79">
      <c r="A79" s="6">
        <f>IF(65&lt;=COUNT('الوحدات'!$M$6:$M$205),65,"")</f>
        <v/>
      </c>
      <c r="B79" s="6">
        <f>IF($A79="","",INDEX('الوحدات'!$A$6:$A$205,MATCH($A79,'الوحدات'!$M$6:$M$205,0))&amp;"")</f>
        <v/>
      </c>
      <c r="C79" s="6">
        <f>IF($A79="","",INDEX('الوحدات'!$B$6:$B$205,MATCH($A79,'الوحدات'!$M$6:$M$205,0))&amp;"")</f>
        <v/>
      </c>
      <c r="D79" s="6">
        <f>IF($A79="","",INDEX('الوحدات'!$D$6:$D$205,MATCH($A79,'الوحدات'!$M$6:$M$205,0))&amp;"")</f>
        <v/>
      </c>
      <c r="E79" s="6">
        <f>IF($A79="","",INDEX('الوحدات'!$C$6:$C$205,MATCH($A79,'الوحدات'!$M$6:$M$205,0))&amp;"")</f>
        <v/>
      </c>
      <c r="F79" s="6">
        <f>IF($A79="","",INDEX('الوحدات'!$E$6:$E$205,MATCH($A79,'الوحدات'!$M$6:$M$205,0))&amp;"")</f>
        <v/>
      </c>
      <c r="G79" s="6">
        <f>IF($A79="","",INDEX('الوحدات'!$G$6:$G$205,MATCH($A79,'الوحدات'!$M$6:$M$205,0))&amp;"")</f>
        <v/>
      </c>
    </row>
    <row r="80">
      <c r="A80" s="6">
        <f>IF(66&lt;=COUNT('الوحدات'!$M$6:$M$205),66,"")</f>
        <v/>
      </c>
      <c r="B80" s="6">
        <f>IF($A80="","",INDEX('الوحدات'!$A$6:$A$205,MATCH($A80,'الوحدات'!$M$6:$M$205,0))&amp;"")</f>
        <v/>
      </c>
      <c r="C80" s="6">
        <f>IF($A80="","",INDEX('الوحدات'!$B$6:$B$205,MATCH($A80,'الوحدات'!$M$6:$M$205,0))&amp;"")</f>
        <v/>
      </c>
      <c r="D80" s="6">
        <f>IF($A80="","",INDEX('الوحدات'!$D$6:$D$205,MATCH($A80,'الوحدات'!$M$6:$M$205,0))&amp;"")</f>
        <v/>
      </c>
      <c r="E80" s="6">
        <f>IF($A80="","",INDEX('الوحدات'!$C$6:$C$205,MATCH($A80,'الوحدات'!$M$6:$M$205,0))&amp;"")</f>
        <v/>
      </c>
      <c r="F80" s="6">
        <f>IF($A80="","",INDEX('الوحدات'!$E$6:$E$205,MATCH($A80,'الوحدات'!$M$6:$M$205,0))&amp;"")</f>
        <v/>
      </c>
      <c r="G80" s="6">
        <f>IF($A80="","",INDEX('الوحدات'!$G$6:$G$205,MATCH($A80,'الوحدات'!$M$6:$M$205,0))&amp;"")</f>
        <v/>
      </c>
    </row>
    <row r="81">
      <c r="A81" s="6">
        <f>IF(67&lt;=COUNT('الوحدات'!$M$6:$M$205),67,"")</f>
        <v/>
      </c>
      <c r="B81" s="6">
        <f>IF($A81="","",INDEX('الوحدات'!$A$6:$A$205,MATCH($A81,'الوحدات'!$M$6:$M$205,0))&amp;"")</f>
        <v/>
      </c>
      <c r="C81" s="6">
        <f>IF($A81="","",INDEX('الوحدات'!$B$6:$B$205,MATCH($A81,'الوحدات'!$M$6:$M$205,0))&amp;"")</f>
        <v/>
      </c>
      <c r="D81" s="6">
        <f>IF($A81="","",INDEX('الوحدات'!$D$6:$D$205,MATCH($A81,'الوحدات'!$M$6:$M$205,0))&amp;"")</f>
        <v/>
      </c>
      <c r="E81" s="6">
        <f>IF($A81="","",INDEX('الوحدات'!$C$6:$C$205,MATCH($A81,'الوحدات'!$M$6:$M$205,0))&amp;"")</f>
        <v/>
      </c>
      <c r="F81" s="6">
        <f>IF($A81="","",INDEX('الوحدات'!$E$6:$E$205,MATCH($A81,'الوحدات'!$M$6:$M$205,0))&amp;"")</f>
        <v/>
      </c>
      <c r="G81" s="6">
        <f>IF($A81="","",INDEX('الوحدات'!$G$6:$G$205,MATCH($A81,'الوحدات'!$M$6:$M$205,0))&amp;"")</f>
        <v/>
      </c>
    </row>
    <row r="82">
      <c r="A82" s="6">
        <f>IF(68&lt;=COUNT('الوحدات'!$M$6:$M$205),68,"")</f>
        <v/>
      </c>
      <c r="B82" s="6">
        <f>IF($A82="","",INDEX('الوحدات'!$A$6:$A$205,MATCH($A82,'الوحدات'!$M$6:$M$205,0))&amp;"")</f>
        <v/>
      </c>
      <c r="C82" s="6">
        <f>IF($A82="","",INDEX('الوحدات'!$B$6:$B$205,MATCH($A82,'الوحدات'!$M$6:$M$205,0))&amp;"")</f>
        <v/>
      </c>
      <c r="D82" s="6">
        <f>IF($A82="","",INDEX('الوحدات'!$D$6:$D$205,MATCH($A82,'الوحدات'!$M$6:$M$205,0))&amp;"")</f>
        <v/>
      </c>
      <c r="E82" s="6">
        <f>IF($A82="","",INDEX('الوحدات'!$C$6:$C$205,MATCH($A82,'الوحدات'!$M$6:$M$205,0))&amp;"")</f>
        <v/>
      </c>
      <c r="F82" s="6">
        <f>IF($A82="","",INDEX('الوحدات'!$E$6:$E$205,MATCH($A82,'الوحدات'!$M$6:$M$205,0))&amp;"")</f>
        <v/>
      </c>
      <c r="G82" s="6">
        <f>IF($A82="","",INDEX('الوحدات'!$G$6:$G$205,MATCH($A82,'الوحدات'!$M$6:$M$205,0))&amp;"")</f>
        <v/>
      </c>
    </row>
    <row r="83">
      <c r="A83" s="6">
        <f>IF(69&lt;=COUNT('الوحدات'!$M$6:$M$205),69,"")</f>
        <v/>
      </c>
      <c r="B83" s="6">
        <f>IF($A83="","",INDEX('الوحدات'!$A$6:$A$205,MATCH($A83,'الوحدات'!$M$6:$M$205,0))&amp;"")</f>
        <v/>
      </c>
      <c r="C83" s="6">
        <f>IF($A83="","",INDEX('الوحدات'!$B$6:$B$205,MATCH($A83,'الوحدات'!$M$6:$M$205,0))&amp;"")</f>
        <v/>
      </c>
      <c r="D83" s="6">
        <f>IF($A83="","",INDEX('الوحدات'!$D$6:$D$205,MATCH($A83,'الوحدات'!$M$6:$M$205,0))&amp;"")</f>
        <v/>
      </c>
      <c r="E83" s="6">
        <f>IF($A83="","",INDEX('الوحدات'!$C$6:$C$205,MATCH($A83,'الوحدات'!$M$6:$M$205,0))&amp;"")</f>
        <v/>
      </c>
      <c r="F83" s="6">
        <f>IF($A83="","",INDEX('الوحدات'!$E$6:$E$205,MATCH($A83,'الوحدات'!$M$6:$M$205,0))&amp;"")</f>
        <v/>
      </c>
      <c r="G83" s="6">
        <f>IF($A83="","",INDEX('الوحدات'!$G$6:$G$205,MATCH($A83,'الوحدات'!$M$6:$M$205,0))&amp;"")</f>
        <v/>
      </c>
    </row>
    <row r="84">
      <c r="A84" s="6">
        <f>IF(70&lt;=COUNT('الوحدات'!$M$6:$M$205),70,"")</f>
        <v/>
      </c>
      <c r="B84" s="6">
        <f>IF($A84="","",INDEX('الوحدات'!$A$6:$A$205,MATCH($A84,'الوحدات'!$M$6:$M$205,0))&amp;"")</f>
        <v/>
      </c>
      <c r="C84" s="6">
        <f>IF($A84="","",INDEX('الوحدات'!$B$6:$B$205,MATCH($A84,'الوحدات'!$M$6:$M$205,0))&amp;"")</f>
        <v/>
      </c>
      <c r="D84" s="6">
        <f>IF($A84="","",INDEX('الوحدات'!$D$6:$D$205,MATCH($A84,'الوحدات'!$M$6:$M$205,0))&amp;"")</f>
        <v/>
      </c>
      <c r="E84" s="6">
        <f>IF($A84="","",INDEX('الوحدات'!$C$6:$C$205,MATCH($A84,'الوحدات'!$M$6:$M$205,0))&amp;"")</f>
        <v/>
      </c>
      <c r="F84" s="6">
        <f>IF($A84="","",INDEX('الوحدات'!$E$6:$E$205,MATCH($A84,'الوحدات'!$M$6:$M$205,0))&amp;"")</f>
        <v/>
      </c>
      <c r="G84" s="6">
        <f>IF($A84="","",INDEX('الوحدات'!$G$6:$G$205,MATCH($A84,'الوحدات'!$M$6:$M$205,0))&amp;"")</f>
        <v/>
      </c>
    </row>
    <row r="85">
      <c r="A85" s="6">
        <f>IF(71&lt;=COUNT('الوحدات'!$M$6:$M$205),71,"")</f>
        <v/>
      </c>
      <c r="B85" s="6">
        <f>IF($A85="","",INDEX('الوحدات'!$A$6:$A$205,MATCH($A85,'الوحدات'!$M$6:$M$205,0))&amp;"")</f>
        <v/>
      </c>
      <c r="C85" s="6">
        <f>IF($A85="","",INDEX('الوحدات'!$B$6:$B$205,MATCH($A85,'الوحدات'!$M$6:$M$205,0))&amp;"")</f>
        <v/>
      </c>
      <c r="D85" s="6">
        <f>IF($A85="","",INDEX('الوحدات'!$D$6:$D$205,MATCH($A85,'الوحدات'!$M$6:$M$205,0))&amp;"")</f>
        <v/>
      </c>
      <c r="E85" s="6">
        <f>IF($A85="","",INDEX('الوحدات'!$C$6:$C$205,MATCH($A85,'الوحدات'!$M$6:$M$205,0))&amp;"")</f>
        <v/>
      </c>
      <c r="F85" s="6">
        <f>IF($A85="","",INDEX('الوحدات'!$E$6:$E$205,MATCH($A85,'الوحدات'!$M$6:$M$205,0))&amp;"")</f>
        <v/>
      </c>
      <c r="G85" s="6">
        <f>IF($A85="","",INDEX('الوحدات'!$G$6:$G$205,MATCH($A85,'الوحدات'!$M$6:$M$205,0))&amp;"")</f>
        <v/>
      </c>
    </row>
    <row r="86">
      <c r="A86" s="6">
        <f>IF(72&lt;=COUNT('الوحدات'!$M$6:$M$205),72,"")</f>
        <v/>
      </c>
      <c r="B86" s="6">
        <f>IF($A86="","",INDEX('الوحدات'!$A$6:$A$205,MATCH($A86,'الوحدات'!$M$6:$M$205,0))&amp;"")</f>
        <v/>
      </c>
      <c r="C86" s="6">
        <f>IF($A86="","",INDEX('الوحدات'!$B$6:$B$205,MATCH($A86,'الوحدات'!$M$6:$M$205,0))&amp;"")</f>
        <v/>
      </c>
      <c r="D86" s="6">
        <f>IF($A86="","",INDEX('الوحدات'!$D$6:$D$205,MATCH($A86,'الوحدات'!$M$6:$M$205,0))&amp;"")</f>
        <v/>
      </c>
      <c r="E86" s="6">
        <f>IF($A86="","",INDEX('الوحدات'!$C$6:$C$205,MATCH($A86,'الوحدات'!$M$6:$M$205,0))&amp;"")</f>
        <v/>
      </c>
      <c r="F86" s="6">
        <f>IF($A86="","",INDEX('الوحدات'!$E$6:$E$205,MATCH($A86,'الوحدات'!$M$6:$M$205,0))&amp;"")</f>
        <v/>
      </c>
      <c r="G86" s="6">
        <f>IF($A86="","",INDEX('الوحدات'!$G$6:$G$205,MATCH($A86,'الوحدات'!$M$6:$M$205,0))&amp;"")</f>
        <v/>
      </c>
    </row>
    <row r="87">
      <c r="A87" s="6">
        <f>IF(73&lt;=COUNT('الوحدات'!$M$6:$M$205),73,"")</f>
        <v/>
      </c>
      <c r="B87" s="6">
        <f>IF($A87="","",INDEX('الوحدات'!$A$6:$A$205,MATCH($A87,'الوحدات'!$M$6:$M$205,0))&amp;"")</f>
        <v/>
      </c>
      <c r="C87" s="6">
        <f>IF($A87="","",INDEX('الوحدات'!$B$6:$B$205,MATCH($A87,'الوحدات'!$M$6:$M$205,0))&amp;"")</f>
        <v/>
      </c>
      <c r="D87" s="6">
        <f>IF($A87="","",INDEX('الوحدات'!$D$6:$D$205,MATCH($A87,'الوحدات'!$M$6:$M$205,0))&amp;"")</f>
        <v/>
      </c>
      <c r="E87" s="6">
        <f>IF($A87="","",INDEX('الوحدات'!$C$6:$C$205,MATCH($A87,'الوحدات'!$M$6:$M$205,0))&amp;"")</f>
        <v/>
      </c>
      <c r="F87" s="6">
        <f>IF($A87="","",INDEX('الوحدات'!$E$6:$E$205,MATCH($A87,'الوحدات'!$M$6:$M$205,0))&amp;"")</f>
        <v/>
      </c>
      <c r="G87" s="6">
        <f>IF($A87="","",INDEX('الوحدات'!$G$6:$G$205,MATCH($A87,'الوحدات'!$M$6:$M$205,0))&amp;"")</f>
        <v/>
      </c>
    </row>
    <row r="88">
      <c r="A88" s="6">
        <f>IF(74&lt;=COUNT('الوحدات'!$M$6:$M$205),74,"")</f>
        <v/>
      </c>
      <c r="B88" s="6">
        <f>IF($A88="","",INDEX('الوحدات'!$A$6:$A$205,MATCH($A88,'الوحدات'!$M$6:$M$205,0))&amp;"")</f>
        <v/>
      </c>
      <c r="C88" s="6">
        <f>IF($A88="","",INDEX('الوحدات'!$B$6:$B$205,MATCH($A88,'الوحدات'!$M$6:$M$205,0))&amp;"")</f>
        <v/>
      </c>
      <c r="D88" s="6">
        <f>IF($A88="","",INDEX('الوحدات'!$D$6:$D$205,MATCH($A88,'الوحدات'!$M$6:$M$205,0))&amp;"")</f>
        <v/>
      </c>
      <c r="E88" s="6">
        <f>IF($A88="","",INDEX('الوحدات'!$C$6:$C$205,MATCH($A88,'الوحدات'!$M$6:$M$205,0))&amp;"")</f>
        <v/>
      </c>
      <c r="F88" s="6">
        <f>IF($A88="","",INDEX('الوحدات'!$E$6:$E$205,MATCH($A88,'الوحدات'!$M$6:$M$205,0))&amp;"")</f>
        <v/>
      </c>
      <c r="G88" s="6">
        <f>IF($A88="","",INDEX('الوحدات'!$G$6:$G$205,MATCH($A88,'الوحدات'!$M$6:$M$205,0))&amp;"")</f>
        <v/>
      </c>
    </row>
    <row r="89">
      <c r="A89" s="6">
        <f>IF(75&lt;=COUNT('الوحدات'!$M$6:$M$205),75,"")</f>
        <v/>
      </c>
      <c r="B89" s="6">
        <f>IF($A89="","",INDEX('الوحدات'!$A$6:$A$205,MATCH($A89,'الوحدات'!$M$6:$M$205,0))&amp;"")</f>
        <v/>
      </c>
      <c r="C89" s="6">
        <f>IF($A89="","",INDEX('الوحدات'!$B$6:$B$205,MATCH($A89,'الوحدات'!$M$6:$M$205,0))&amp;"")</f>
        <v/>
      </c>
      <c r="D89" s="6">
        <f>IF($A89="","",INDEX('الوحدات'!$D$6:$D$205,MATCH($A89,'الوحدات'!$M$6:$M$205,0))&amp;"")</f>
        <v/>
      </c>
      <c r="E89" s="6">
        <f>IF($A89="","",INDEX('الوحدات'!$C$6:$C$205,MATCH($A89,'الوحدات'!$M$6:$M$205,0))&amp;"")</f>
        <v/>
      </c>
      <c r="F89" s="6">
        <f>IF($A89="","",INDEX('الوحدات'!$E$6:$E$205,MATCH($A89,'الوحدات'!$M$6:$M$205,0))&amp;"")</f>
        <v/>
      </c>
      <c r="G89" s="6">
        <f>IF($A89="","",INDEX('الوحدات'!$G$6:$G$205,MATCH($A89,'الوحدات'!$M$6:$M$205,0))&amp;"")</f>
        <v/>
      </c>
    </row>
    <row r="90">
      <c r="A90" s="6">
        <f>IF(76&lt;=COUNT('الوحدات'!$M$6:$M$205),76,"")</f>
        <v/>
      </c>
      <c r="B90" s="6">
        <f>IF($A90="","",INDEX('الوحدات'!$A$6:$A$205,MATCH($A90,'الوحدات'!$M$6:$M$205,0))&amp;"")</f>
        <v/>
      </c>
      <c r="C90" s="6">
        <f>IF($A90="","",INDEX('الوحدات'!$B$6:$B$205,MATCH($A90,'الوحدات'!$M$6:$M$205,0))&amp;"")</f>
        <v/>
      </c>
      <c r="D90" s="6">
        <f>IF($A90="","",INDEX('الوحدات'!$D$6:$D$205,MATCH($A90,'الوحدات'!$M$6:$M$205,0))&amp;"")</f>
        <v/>
      </c>
      <c r="E90" s="6">
        <f>IF($A90="","",INDEX('الوحدات'!$C$6:$C$205,MATCH($A90,'الوحدات'!$M$6:$M$205,0))&amp;"")</f>
        <v/>
      </c>
      <c r="F90" s="6">
        <f>IF($A90="","",INDEX('الوحدات'!$E$6:$E$205,MATCH($A90,'الوحدات'!$M$6:$M$205,0))&amp;"")</f>
        <v/>
      </c>
      <c r="G90" s="6">
        <f>IF($A90="","",INDEX('الوحدات'!$G$6:$G$205,MATCH($A90,'الوحدات'!$M$6:$M$205,0))&amp;"")</f>
        <v/>
      </c>
    </row>
    <row r="91">
      <c r="A91" s="6">
        <f>IF(77&lt;=COUNT('الوحدات'!$M$6:$M$205),77,"")</f>
        <v/>
      </c>
      <c r="B91" s="6">
        <f>IF($A91="","",INDEX('الوحدات'!$A$6:$A$205,MATCH($A91,'الوحدات'!$M$6:$M$205,0))&amp;"")</f>
        <v/>
      </c>
      <c r="C91" s="6">
        <f>IF($A91="","",INDEX('الوحدات'!$B$6:$B$205,MATCH($A91,'الوحدات'!$M$6:$M$205,0))&amp;"")</f>
        <v/>
      </c>
      <c r="D91" s="6">
        <f>IF($A91="","",INDEX('الوحدات'!$D$6:$D$205,MATCH($A91,'الوحدات'!$M$6:$M$205,0))&amp;"")</f>
        <v/>
      </c>
      <c r="E91" s="6">
        <f>IF($A91="","",INDEX('الوحدات'!$C$6:$C$205,MATCH($A91,'الوحدات'!$M$6:$M$205,0))&amp;"")</f>
        <v/>
      </c>
      <c r="F91" s="6">
        <f>IF($A91="","",INDEX('الوحدات'!$E$6:$E$205,MATCH($A91,'الوحدات'!$M$6:$M$205,0))&amp;"")</f>
        <v/>
      </c>
      <c r="G91" s="6">
        <f>IF($A91="","",INDEX('الوحدات'!$G$6:$G$205,MATCH($A91,'الوحدات'!$M$6:$M$205,0))&amp;"")</f>
        <v/>
      </c>
    </row>
    <row r="92">
      <c r="A92" s="6">
        <f>IF(78&lt;=COUNT('الوحدات'!$M$6:$M$205),78,"")</f>
        <v/>
      </c>
      <c r="B92" s="6">
        <f>IF($A92="","",INDEX('الوحدات'!$A$6:$A$205,MATCH($A92,'الوحدات'!$M$6:$M$205,0))&amp;"")</f>
        <v/>
      </c>
      <c r="C92" s="6">
        <f>IF($A92="","",INDEX('الوحدات'!$B$6:$B$205,MATCH($A92,'الوحدات'!$M$6:$M$205,0))&amp;"")</f>
        <v/>
      </c>
      <c r="D92" s="6">
        <f>IF($A92="","",INDEX('الوحدات'!$D$6:$D$205,MATCH($A92,'الوحدات'!$M$6:$M$205,0))&amp;"")</f>
        <v/>
      </c>
      <c r="E92" s="6">
        <f>IF($A92="","",INDEX('الوحدات'!$C$6:$C$205,MATCH($A92,'الوحدات'!$M$6:$M$205,0))&amp;"")</f>
        <v/>
      </c>
      <c r="F92" s="6">
        <f>IF($A92="","",INDEX('الوحدات'!$E$6:$E$205,MATCH($A92,'الوحدات'!$M$6:$M$205,0))&amp;"")</f>
        <v/>
      </c>
      <c r="G92" s="6">
        <f>IF($A92="","",INDEX('الوحدات'!$G$6:$G$205,MATCH($A92,'الوحدات'!$M$6:$M$205,0))&amp;"")</f>
        <v/>
      </c>
    </row>
    <row r="93">
      <c r="A93" s="6">
        <f>IF(79&lt;=COUNT('الوحدات'!$M$6:$M$205),79,"")</f>
        <v/>
      </c>
      <c r="B93" s="6">
        <f>IF($A93="","",INDEX('الوحدات'!$A$6:$A$205,MATCH($A93,'الوحدات'!$M$6:$M$205,0))&amp;"")</f>
        <v/>
      </c>
      <c r="C93" s="6">
        <f>IF($A93="","",INDEX('الوحدات'!$B$6:$B$205,MATCH($A93,'الوحدات'!$M$6:$M$205,0))&amp;"")</f>
        <v/>
      </c>
      <c r="D93" s="6">
        <f>IF($A93="","",INDEX('الوحدات'!$D$6:$D$205,MATCH($A93,'الوحدات'!$M$6:$M$205,0))&amp;"")</f>
        <v/>
      </c>
      <c r="E93" s="6">
        <f>IF($A93="","",INDEX('الوحدات'!$C$6:$C$205,MATCH($A93,'الوحدات'!$M$6:$M$205,0))&amp;"")</f>
        <v/>
      </c>
      <c r="F93" s="6">
        <f>IF($A93="","",INDEX('الوحدات'!$E$6:$E$205,MATCH($A93,'الوحدات'!$M$6:$M$205,0))&amp;"")</f>
        <v/>
      </c>
      <c r="G93" s="6">
        <f>IF($A93="","",INDEX('الوحدات'!$G$6:$G$205,MATCH($A93,'الوحدات'!$M$6:$M$205,0))&amp;"")</f>
        <v/>
      </c>
    </row>
    <row r="94">
      <c r="A94" s="6">
        <f>IF(80&lt;=COUNT('الوحدات'!$M$6:$M$205),80,"")</f>
        <v/>
      </c>
      <c r="B94" s="6">
        <f>IF($A94="","",INDEX('الوحدات'!$A$6:$A$205,MATCH($A94,'الوحدات'!$M$6:$M$205,0))&amp;"")</f>
        <v/>
      </c>
      <c r="C94" s="6">
        <f>IF($A94="","",INDEX('الوحدات'!$B$6:$B$205,MATCH($A94,'الوحدات'!$M$6:$M$205,0))&amp;"")</f>
        <v/>
      </c>
      <c r="D94" s="6">
        <f>IF($A94="","",INDEX('الوحدات'!$D$6:$D$205,MATCH($A94,'الوحدات'!$M$6:$M$205,0))&amp;"")</f>
        <v/>
      </c>
      <c r="E94" s="6">
        <f>IF($A94="","",INDEX('الوحدات'!$C$6:$C$205,MATCH($A94,'الوحدات'!$M$6:$M$205,0))&amp;"")</f>
        <v/>
      </c>
      <c r="F94" s="6">
        <f>IF($A94="","",INDEX('الوحدات'!$E$6:$E$205,MATCH($A94,'الوحدات'!$M$6:$M$205,0))&amp;"")</f>
        <v/>
      </c>
      <c r="G94" s="6">
        <f>IF($A94="","",INDEX('الوحدات'!$G$6:$G$205,MATCH($A94,'الوحدات'!$M$6:$M$205,0))&amp;"")</f>
        <v/>
      </c>
    </row>
    <row r="95">
      <c r="A95" s="6">
        <f>IF(81&lt;=COUNT('الوحدات'!$M$6:$M$205),81,"")</f>
        <v/>
      </c>
      <c r="B95" s="6">
        <f>IF($A95="","",INDEX('الوحدات'!$A$6:$A$205,MATCH($A95,'الوحدات'!$M$6:$M$205,0))&amp;"")</f>
        <v/>
      </c>
      <c r="C95" s="6">
        <f>IF($A95="","",INDEX('الوحدات'!$B$6:$B$205,MATCH($A95,'الوحدات'!$M$6:$M$205,0))&amp;"")</f>
        <v/>
      </c>
      <c r="D95" s="6">
        <f>IF($A95="","",INDEX('الوحدات'!$D$6:$D$205,MATCH($A95,'الوحدات'!$M$6:$M$205,0))&amp;"")</f>
        <v/>
      </c>
      <c r="E95" s="6">
        <f>IF($A95="","",INDEX('الوحدات'!$C$6:$C$205,MATCH($A95,'الوحدات'!$M$6:$M$205,0))&amp;"")</f>
        <v/>
      </c>
      <c r="F95" s="6">
        <f>IF($A95="","",INDEX('الوحدات'!$E$6:$E$205,MATCH($A95,'الوحدات'!$M$6:$M$205,0))&amp;"")</f>
        <v/>
      </c>
      <c r="G95" s="6">
        <f>IF($A95="","",INDEX('الوحدات'!$G$6:$G$205,MATCH($A95,'الوحدات'!$M$6:$M$205,0))&amp;"")</f>
        <v/>
      </c>
    </row>
    <row r="96">
      <c r="A96" s="6">
        <f>IF(82&lt;=COUNT('الوحدات'!$M$6:$M$205),82,"")</f>
        <v/>
      </c>
      <c r="B96" s="6">
        <f>IF($A96="","",INDEX('الوحدات'!$A$6:$A$205,MATCH($A96,'الوحدات'!$M$6:$M$205,0))&amp;"")</f>
        <v/>
      </c>
      <c r="C96" s="6">
        <f>IF($A96="","",INDEX('الوحدات'!$B$6:$B$205,MATCH($A96,'الوحدات'!$M$6:$M$205,0))&amp;"")</f>
        <v/>
      </c>
      <c r="D96" s="6">
        <f>IF($A96="","",INDEX('الوحدات'!$D$6:$D$205,MATCH($A96,'الوحدات'!$M$6:$M$205,0))&amp;"")</f>
        <v/>
      </c>
      <c r="E96" s="6">
        <f>IF($A96="","",INDEX('الوحدات'!$C$6:$C$205,MATCH($A96,'الوحدات'!$M$6:$M$205,0))&amp;"")</f>
        <v/>
      </c>
      <c r="F96" s="6">
        <f>IF($A96="","",INDEX('الوحدات'!$E$6:$E$205,MATCH($A96,'الوحدات'!$M$6:$M$205,0))&amp;"")</f>
        <v/>
      </c>
      <c r="G96" s="6">
        <f>IF($A96="","",INDEX('الوحدات'!$G$6:$G$205,MATCH($A96,'الوحدات'!$M$6:$M$205,0))&amp;"")</f>
        <v/>
      </c>
    </row>
    <row r="97">
      <c r="A97" s="6">
        <f>IF(83&lt;=COUNT('الوحدات'!$M$6:$M$205),83,"")</f>
        <v/>
      </c>
      <c r="B97" s="6">
        <f>IF($A97="","",INDEX('الوحدات'!$A$6:$A$205,MATCH($A97,'الوحدات'!$M$6:$M$205,0))&amp;"")</f>
        <v/>
      </c>
      <c r="C97" s="6">
        <f>IF($A97="","",INDEX('الوحدات'!$B$6:$B$205,MATCH($A97,'الوحدات'!$M$6:$M$205,0))&amp;"")</f>
        <v/>
      </c>
      <c r="D97" s="6">
        <f>IF($A97="","",INDEX('الوحدات'!$D$6:$D$205,MATCH($A97,'الوحدات'!$M$6:$M$205,0))&amp;"")</f>
        <v/>
      </c>
      <c r="E97" s="6">
        <f>IF($A97="","",INDEX('الوحدات'!$C$6:$C$205,MATCH($A97,'الوحدات'!$M$6:$M$205,0))&amp;"")</f>
        <v/>
      </c>
      <c r="F97" s="6">
        <f>IF($A97="","",INDEX('الوحدات'!$E$6:$E$205,MATCH($A97,'الوحدات'!$M$6:$M$205,0))&amp;"")</f>
        <v/>
      </c>
      <c r="G97" s="6">
        <f>IF($A97="","",INDEX('الوحدات'!$G$6:$G$205,MATCH($A97,'الوحدات'!$M$6:$M$205,0))&amp;"")</f>
        <v/>
      </c>
    </row>
    <row r="98">
      <c r="A98" s="6">
        <f>IF(84&lt;=COUNT('الوحدات'!$M$6:$M$205),84,"")</f>
        <v/>
      </c>
      <c r="B98" s="6">
        <f>IF($A98="","",INDEX('الوحدات'!$A$6:$A$205,MATCH($A98,'الوحدات'!$M$6:$M$205,0))&amp;"")</f>
        <v/>
      </c>
      <c r="C98" s="6">
        <f>IF($A98="","",INDEX('الوحدات'!$B$6:$B$205,MATCH($A98,'الوحدات'!$M$6:$M$205,0))&amp;"")</f>
        <v/>
      </c>
      <c r="D98" s="6">
        <f>IF($A98="","",INDEX('الوحدات'!$D$6:$D$205,MATCH($A98,'الوحدات'!$M$6:$M$205,0))&amp;"")</f>
        <v/>
      </c>
      <c r="E98" s="6">
        <f>IF($A98="","",INDEX('الوحدات'!$C$6:$C$205,MATCH($A98,'الوحدات'!$M$6:$M$205,0))&amp;"")</f>
        <v/>
      </c>
      <c r="F98" s="6">
        <f>IF($A98="","",INDEX('الوحدات'!$E$6:$E$205,MATCH($A98,'الوحدات'!$M$6:$M$205,0))&amp;"")</f>
        <v/>
      </c>
      <c r="G98" s="6">
        <f>IF($A98="","",INDEX('الوحدات'!$G$6:$G$205,MATCH($A98,'الوحدات'!$M$6:$M$205,0))&amp;"")</f>
        <v/>
      </c>
    </row>
    <row r="99">
      <c r="A99" s="6">
        <f>IF(85&lt;=COUNT('الوحدات'!$M$6:$M$205),85,"")</f>
        <v/>
      </c>
      <c r="B99" s="6">
        <f>IF($A99="","",INDEX('الوحدات'!$A$6:$A$205,MATCH($A99,'الوحدات'!$M$6:$M$205,0))&amp;"")</f>
        <v/>
      </c>
      <c r="C99" s="6">
        <f>IF($A99="","",INDEX('الوحدات'!$B$6:$B$205,MATCH($A99,'الوحدات'!$M$6:$M$205,0))&amp;"")</f>
        <v/>
      </c>
      <c r="D99" s="6">
        <f>IF($A99="","",INDEX('الوحدات'!$D$6:$D$205,MATCH($A99,'الوحدات'!$M$6:$M$205,0))&amp;"")</f>
        <v/>
      </c>
      <c r="E99" s="6">
        <f>IF($A99="","",INDEX('الوحدات'!$C$6:$C$205,MATCH($A99,'الوحدات'!$M$6:$M$205,0))&amp;"")</f>
        <v/>
      </c>
      <c r="F99" s="6">
        <f>IF($A99="","",INDEX('الوحدات'!$E$6:$E$205,MATCH($A99,'الوحدات'!$M$6:$M$205,0))&amp;"")</f>
        <v/>
      </c>
      <c r="G99" s="6">
        <f>IF($A99="","",INDEX('الوحدات'!$G$6:$G$205,MATCH($A99,'الوحدات'!$M$6:$M$205,0))&amp;"")</f>
        <v/>
      </c>
    </row>
    <row r="100">
      <c r="A100" s="6">
        <f>IF(86&lt;=COUNT('الوحدات'!$M$6:$M$205),86,"")</f>
        <v/>
      </c>
      <c r="B100" s="6">
        <f>IF($A100="","",INDEX('الوحدات'!$A$6:$A$205,MATCH($A100,'الوحدات'!$M$6:$M$205,0))&amp;"")</f>
        <v/>
      </c>
      <c r="C100" s="6">
        <f>IF($A100="","",INDEX('الوحدات'!$B$6:$B$205,MATCH($A100,'الوحدات'!$M$6:$M$205,0))&amp;"")</f>
        <v/>
      </c>
      <c r="D100" s="6">
        <f>IF($A100="","",INDEX('الوحدات'!$D$6:$D$205,MATCH($A100,'الوحدات'!$M$6:$M$205,0))&amp;"")</f>
        <v/>
      </c>
      <c r="E100" s="6">
        <f>IF($A100="","",INDEX('الوحدات'!$C$6:$C$205,MATCH($A100,'الوحدات'!$M$6:$M$205,0))&amp;"")</f>
        <v/>
      </c>
      <c r="F100" s="6">
        <f>IF($A100="","",INDEX('الوحدات'!$E$6:$E$205,MATCH($A100,'الوحدات'!$M$6:$M$205,0))&amp;"")</f>
        <v/>
      </c>
      <c r="G100" s="6">
        <f>IF($A100="","",INDEX('الوحدات'!$G$6:$G$205,MATCH($A100,'الوحدات'!$M$6:$M$205,0))&amp;"")</f>
        <v/>
      </c>
    </row>
    <row r="101">
      <c r="A101" s="6">
        <f>IF(87&lt;=COUNT('الوحدات'!$M$6:$M$205),87,"")</f>
        <v/>
      </c>
      <c r="B101" s="6">
        <f>IF($A101="","",INDEX('الوحدات'!$A$6:$A$205,MATCH($A101,'الوحدات'!$M$6:$M$205,0))&amp;"")</f>
        <v/>
      </c>
      <c r="C101" s="6">
        <f>IF($A101="","",INDEX('الوحدات'!$B$6:$B$205,MATCH($A101,'الوحدات'!$M$6:$M$205,0))&amp;"")</f>
        <v/>
      </c>
      <c r="D101" s="6">
        <f>IF($A101="","",INDEX('الوحدات'!$D$6:$D$205,MATCH($A101,'الوحدات'!$M$6:$M$205,0))&amp;"")</f>
        <v/>
      </c>
      <c r="E101" s="6">
        <f>IF($A101="","",INDEX('الوحدات'!$C$6:$C$205,MATCH($A101,'الوحدات'!$M$6:$M$205,0))&amp;"")</f>
        <v/>
      </c>
      <c r="F101" s="6">
        <f>IF($A101="","",INDEX('الوحدات'!$E$6:$E$205,MATCH($A101,'الوحدات'!$M$6:$M$205,0))&amp;"")</f>
        <v/>
      </c>
      <c r="G101" s="6">
        <f>IF($A101="","",INDEX('الوحدات'!$G$6:$G$205,MATCH($A101,'الوحدات'!$M$6:$M$205,0))&amp;"")</f>
        <v/>
      </c>
    </row>
    <row r="102">
      <c r="A102" s="6">
        <f>IF(88&lt;=COUNT('الوحدات'!$M$6:$M$205),88,"")</f>
        <v/>
      </c>
      <c r="B102" s="6">
        <f>IF($A102="","",INDEX('الوحدات'!$A$6:$A$205,MATCH($A102,'الوحدات'!$M$6:$M$205,0))&amp;"")</f>
        <v/>
      </c>
      <c r="C102" s="6">
        <f>IF($A102="","",INDEX('الوحدات'!$B$6:$B$205,MATCH($A102,'الوحدات'!$M$6:$M$205,0))&amp;"")</f>
        <v/>
      </c>
      <c r="D102" s="6">
        <f>IF($A102="","",INDEX('الوحدات'!$D$6:$D$205,MATCH($A102,'الوحدات'!$M$6:$M$205,0))&amp;"")</f>
        <v/>
      </c>
      <c r="E102" s="6">
        <f>IF($A102="","",INDEX('الوحدات'!$C$6:$C$205,MATCH($A102,'الوحدات'!$M$6:$M$205,0))&amp;"")</f>
        <v/>
      </c>
      <c r="F102" s="6">
        <f>IF($A102="","",INDEX('الوحدات'!$E$6:$E$205,MATCH($A102,'الوحدات'!$M$6:$M$205,0))&amp;"")</f>
        <v/>
      </c>
      <c r="G102" s="6">
        <f>IF($A102="","",INDEX('الوحدات'!$G$6:$G$205,MATCH($A102,'الوحدات'!$M$6:$M$205,0))&amp;"")</f>
        <v/>
      </c>
    </row>
    <row r="103">
      <c r="A103" s="6">
        <f>IF(89&lt;=COUNT('الوحدات'!$M$6:$M$205),89,"")</f>
        <v/>
      </c>
      <c r="B103" s="6">
        <f>IF($A103="","",INDEX('الوحدات'!$A$6:$A$205,MATCH($A103,'الوحدات'!$M$6:$M$205,0))&amp;"")</f>
        <v/>
      </c>
      <c r="C103" s="6">
        <f>IF($A103="","",INDEX('الوحدات'!$B$6:$B$205,MATCH($A103,'الوحدات'!$M$6:$M$205,0))&amp;"")</f>
        <v/>
      </c>
      <c r="D103" s="6">
        <f>IF($A103="","",INDEX('الوحدات'!$D$6:$D$205,MATCH($A103,'الوحدات'!$M$6:$M$205,0))&amp;"")</f>
        <v/>
      </c>
      <c r="E103" s="6">
        <f>IF($A103="","",INDEX('الوحدات'!$C$6:$C$205,MATCH($A103,'الوحدات'!$M$6:$M$205,0))&amp;"")</f>
        <v/>
      </c>
      <c r="F103" s="6">
        <f>IF($A103="","",INDEX('الوحدات'!$E$6:$E$205,MATCH($A103,'الوحدات'!$M$6:$M$205,0))&amp;"")</f>
        <v/>
      </c>
      <c r="G103" s="6">
        <f>IF($A103="","",INDEX('الوحدات'!$G$6:$G$205,MATCH($A103,'الوحدات'!$M$6:$M$205,0))&amp;"")</f>
        <v/>
      </c>
    </row>
    <row r="104">
      <c r="A104" s="6">
        <f>IF(90&lt;=COUNT('الوحدات'!$M$6:$M$205),90,"")</f>
        <v/>
      </c>
      <c r="B104" s="6">
        <f>IF($A104="","",INDEX('الوحدات'!$A$6:$A$205,MATCH($A104,'الوحدات'!$M$6:$M$205,0))&amp;"")</f>
        <v/>
      </c>
      <c r="C104" s="6">
        <f>IF($A104="","",INDEX('الوحدات'!$B$6:$B$205,MATCH($A104,'الوحدات'!$M$6:$M$205,0))&amp;"")</f>
        <v/>
      </c>
      <c r="D104" s="6">
        <f>IF($A104="","",INDEX('الوحدات'!$D$6:$D$205,MATCH($A104,'الوحدات'!$M$6:$M$205,0))&amp;"")</f>
        <v/>
      </c>
      <c r="E104" s="6">
        <f>IF($A104="","",INDEX('الوحدات'!$C$6:$C$205,MATCH($A104,'الوحدات'!$M$6:$M$205,0))&amp;"")</f>
        <v/>
      </c>
      <c r="F104" s="6">
        <f>IF($A104="","",INDEX('الوحدات'!$E$6:$E$205,MATCH($A104,'الوحدات'!$M$6:$M$205,0))&amp;"")</f>
        <v/>
      </c>
      <c r="G104" s="6">
        <f>IF($A104="","",INDEX('الوحدات'!$G$6:$G$205,MATCH($A104,'الوحدات'!$M$6:$M$205,0))&amp;"")</f>
        <v/>
      </c>
    </row>
    <row r="105">
      <c r="A105" s="6">
        <f>IF(91&lt;=COUNT('الوحدات'!$M$6:$M$205),91,"")</f>
        <v/>
      </c>
      <c r="B105" s="6">
        <f>IF($A105="","",INDEX('الوحدات'!$A$6:$A$205,MATCH($A105,'الوحدات'!$M$6:$M$205,0))&amp;"")</f>
        <v/>
      </c>
      <c r="C105" s="6">
        <f>IF($A105="","",INDEX('الوحدات'!$B$6:$B$205,MATCH($A105,'الوحدات'!$M$6:$M$205,0))&amp;"")</f>
        <v/>
      </c>
      <c r="D105" s="6">
        <f>IF($A105="","",INDEX('الوحدات'!$D$6:$D$205,MATCH($A105,'الوحدات'!$M$6:$M$205,0))&amp;"")</f>
        <v/>
      </c>
      <c r="E105" s="6">
        <f>IF($A105="","",INDEX('الوحدات'!$C$6:$C$205,MATCH($A105,'الوحدات'!$M$6:$M$205,0))&amp;"")</f>
        <v/>
      </c>
      <c r="F105" s="6">
        <f>IF($A105="","",INDEX('الوحدات'!$E$6:$E$205,MATCH($A105,'الوحدات'!$M$6:$M$205,0))&amp;"")</f>
        <v/>
      </c>
      <c r="G105" s="6">
        <f>IF($A105="","",INDEX('الوحدات'!$G$6:$G$205,MATCH($A105,'الوحدات'!$M$6:$M$205,0))&amp;"")</f>
        <v/>
      </c>
    </row>
    <row r="106">
      <c r="A106" s="6">
        <f>IF(92&lt;=COUNT('الوحدات'!$M$6:$M$205),92,"")</f>
        <v/>
      </c>
      <c r="B106" s="6">
        <f>IF($A106="","",INDEX('الوحدات'!$A$6:$A$205,MATCH($A106,'الوحدات'!$M$6:$M$205,0))&amp;"")</f>
        <v/>
      </c>
      <c r="C106" s="6">
        <f>IF($A106="","",INDEX('الوحدات'!$B$6:$B$205,MATCH($A106,'الوحدات'!$M$6:$M$205,0))&amp;"")</f>
        <v/>
      </c>
      <c r="D106" s="6">
        <f>IF($A106="","",INDEX('الوحدات'!$D$6:$D$205,MATCH($A106,'الوحدات'!$M$6:$M$205,0))&amp;"")</f>
        <v/>
      </c>
      <c r="E106" s="6">
        <f>IF($A106="","",INDEX('الوحدات'!$C$6:$C$205,MATCH($A106,'الوحدات'!$M$6:$M$205,0))&amp;"")</f>
        <v/>
      </c>
      <c r="F106" s="6">
        <f>IF($A106="","",INDEX('الوحدات'!$E$6:$E$205,MATCH($A106,'الوحدات'!$M$6:$M$205,0))&amp;"")</f>
        <v/>
      </c>
      <c r="G106" s="6">
        <f>IF($A106="","",INDEX('الوحدات'!$G$6:$G$205,MATCH($A106,'الوحدات'!$M$6:$M$205,0))&amp;"")</f>
        <v/>
      </c>
    </row>
    <row r="107">
      <c r="A107" s="6">
        <f>IF(93&lt;=COUNT('الوحدات'!$M$6:$M$205),93,"")</f>
        <v/>
      </c>
      <c r="B107" s="6">
        <f>IF($A107="","",INDEX('الوحدات'!$A$6:$A$205,MATCH($A107,'الوحدات'!$M$6:$M$205,0))&amp;"")</f>
        <v/>
      </c>
      <c r="C107" s="6">
        <f>IF($A107="","",INDEX('الوحدات'!$B$6:$B$205,MATCH($A107,'الوحدات'!$M$6:$M$205,0))&amp;"")</f>
        <v/>
      </c>
      <c r="D107" s="6">
        <f>IF($A107="","",INDEX('الوحدات'!$D$6:$D$205,MATCH($A107,'الوحدات'!$M$6:$M$205,0))&amp;"")</f>
        <v/>
      </c>
      <c r="E107" s="6">
        <f>IF($A107="","",INDEX('الوحدات'!$C$6:$C$205,MATCH($A107,'الوحدات'!$M$6:$M$205,0))&amp;"")</f>
        <v/>
      </c>
      <c r="F107" s="6">
        <f>IF($A107="","",INDEX('الوحدات'!$E$6:$E$205,MATCH($A107,'الوحدات'!$M$6:$M$205,0))&amp;"")</f>
        <v/>
      </c>
      <c r="G107" s="6">
        <f>IF($A107="","",INDEX('الوحدات'!$G$6:$G$205,MATCH($A107,'الوحدات'!$M$6:$M$205,0))&amp;"")</f>
        <v/>
      </c>
    </row>
    <row r="108">
      <c r="A108" s="6">
        <f>IF(94&lt;=COUNT('الوحدات'!$M$6:$M$205),94,"")</f>
        <v/>
      </c>
      <c r="B108" s="6">
        <f>IF($A108="","",INDEX('الوحدات'!$A$6:$A$205,MATCH($A108,'الوحدات'!$M$6:$M$205,0))&amp;"")</f>
        <v/>
      </c>
      <c r="C108" s="6">
        <f>IF($A108="","",INDEX('الوحدات'!$B$6:$B$205,MATCH($A108,'الوحدات'!$M$6:$M$205,0))&amp;"")</f>
        <v/>
      </c>
      <c r="D108" s="6">
        <f>IF($A108="","",INDEX('الوحدات'!$D$6:$D$205,MATCH($A108,'الوحدات'!$M$6:$M$205,0))&amp;"")</f>
        <v/>
      </c>
      <c r="E108" s="6">
        <f>IF($A108="","",INDEX('الوحدات'!$C$6:$C$205,MATCH($A108,'الوحدات'!$M$6:$M$205,0))&amp;"")</f>
        <v/>
      </c>
      <c r="F108" s="6">
        <f>IF($A108="","",INDEX('الوحدات'!$E$6:$E$205,MATCH($A108,'الوحدات'!$M$6:$M$205,0))&amp;"")</f>
        <v/>
      </c>
      <c r="G108" s="6">
        <f>IF($A108="","",INDEX('الوحدات'!$G$6:$G$205,MATCH($A108,'الوحدات'!$M$6:$M$205,0))&amp;"")</f>
        <v/>
      </c>
    </row>
    <row r="109">
      <c r="A109" s="6">
        <f>IF(95&lt;=COUNT('الوحدات'!$M$6:$M$205),95,"")</f>
        <v/>
      </c>
      <c r="B109" s="6">
        <f>IF($A109="","",INDEX('الوحدات'!$A$6:$A$205,MATCH($A109,'الوحدات'!$M$6:$M$205,0))&amp;"")</f>
        <v/>
      </c>
      <c r="C109" s="6">
        <f>IF($A109="","",INDEX('الوحدات'!$B$6:$B$205,MATCH($A109,'الوحدات'!$M$6:$M$205,0))&amp;"")</f>
        <v/>
      </c>
      <c r="D109" s="6">
        <f>IF($A109="","",INDEX('الوحدات'!$D$6:$D$205,MATCH($A109,'الوحدات'!$M$6:$M$205,0))&amp;"")</f>
        <v/>
      </c>
      <c r="E109" s="6">
        <f>IF($A109="","",INDEX('الوحدات'!$C$6:$C$205,MATCH($A109,'الوحدات'!$M$6:$M$205,0))&amp;"")</f>
        <v/>
      </c>
      <c r="F109" s="6">
        <f>IF($A109="","",INDEX('الوحدات'!$E$6:$E$205,MATCH($A109,'الوحدات'!$M$6:$M$205,0))&amp;"")</f>
        <v/>
      </c>
      <c r="G109" s="6">
        <f>IF($A109="","",INDEX('الوحدات'!$G$6:$G$205,MATCH($A109,'الوحدات'!$M$6:$M$205,0))&amp;"")</f>
        <v/>
      </c>
    </row>
    <row r="110">
      <c r="A110" s="6">
        <f>IF(96&lt;=COUNT('الوحدات'!$M$6:$M$205),96,"")</f>
        <v/>
      </c>
      <c r="B110" s="6">
        <f>IF($A110="","",INDEX('الوحدات'!$A$6:$A$205,MATCH($A110,'الوحدات'!$M$6:$M$205,0))&amp;"")</f>
        <v/>
      </c>
      <c r="C110" s="6">
        <f>IF($A110="","",INDEX('الوحدات'!$B$6:$B$205,MATCH($A110,'الوحدات'!$M$6:$M$205,0))&amp;"")</f>
        <v/>
      </c>
      <c r="D110" s="6">
        <f>IF($A110="","",INDEX('الوحدات'!$D$6:$D$205,MATCH($A110,'الوحدات'!$M$6:$M$205,0))&amp;"")</f>
        <v/>
      </c>
      <c r="E110" s="6">
        <f>IF($A110="","",INDEX('الوحدات'!$C$6:$C$205,MATCH($A110,'الوحدات'!$M$6:$M$205,0))&amp;"")</f>
        <v/>
      </c>
      <c r="F110" s="6">
        <f>IF($A110="","",INDEX('الوحدات'!$E$6:$E$205,MATCH($A110,'الوحدات'!$M$6:$M$205,0))&amp;"")</f>
        <v/>
      </c>
      <c r="G110" s="6">
        <f>IF($A110="","",INDEX('الوحدات'!$G$6:$G$205,MATCH($A110,'الوحدات'!$M$6:$M$205,0))&amp;"")</f>
        <v/>
      </c>
    </row>
    <row r="111">
      <c r="A111" s="6">
        <f>IF(97&lt;=COUNT('الوحدات'!$M$6:$M$205),97,"")</f>
        <v/>
      </c>
      <c r="B111" s="6">
        <f>IF($A111="","",INDEX('الوحدات'!$A$6:$A$205,MATCH($A111,'الوحدات'!$M$6:$M$205,0))&amp;"")</f>
        <v/>
      </c>
      <c r="C111" s="6">
        <f>IF($A111="","",INDEX('الوحدات'!$B$6:$B$205,MATCH($A111,'الوحدات'!$M$6:$M$205,0))&amp;"")</f>
        <v/>
      </c>
      <c r="D111" s="6">
        <f>IF($A111="","",INDEX('الوحدات'!$D$6:$D$205,MATCH($A111,'الوحدات'!$M$6:$M$205,0))&amp;"")</f>
        <v/>
      </c>
      <c r="E111" s="6">
        <f>IF($A111="","",INDEX('الوحدات'!$C$6:$C$205,MATCH($A111,'الوحدات'!$M$6:$M$205,0))&amp;"")</f>
        <v/>
      </c>
      <c r="F111" s="6">
        <f>IF($A111="","",INDEX('الوحدات'!$E$6:$E$205,MATCH($A111,'الوحدات'!$M$6:$M$205,0))&amp;"")</f>
        <v/>
      </c>
      <c r="G111" s="6">
        <f>IF($A111="","",INDEX('الوحدات'!$G$6:$G$205,MATCH($A111,'الوحدات'!$M$6:$M$205,0))&amp;"")</f>
        <v/>
      </c>
    </row>
    <row r="112">
      <c r="A112" s="6">
        <f>IF(98&lt;=COUNT('الوحدات'!$M$6:$M$205),98,"")</f>
        <v/>
      </c>
      <c r="B112" s="6">
        <f>IF($A112="","",INDEX('الوحدات'!$A$6:$A$205,MATCH($A112,'الوحدات'!$M$6:$M$205,0))&amp;"")</f>
        <v/>
      </c>
      <c r="C112" s="6">
        <f>IF($A112="","",INDEX('الوحدات'!$B$6:$B$205,MATCH($A112,'الوحدات'!$M$6:$M$205,0))&amp;"")</f>
        <v/>
      </c>
      <c r="D112" s="6">
        <f>IF($A112="","",INDEX('الوحدات'!$D$6:$D$205,MATCH($A112,'الوحدات'!$M$6:$M$205,0))&amp;"")</f>
        <v/>
      </c>
      <c r="E112" s="6">
        <f>IF($A112="","",INDEX('الوحدات'!$C$6:$C$205,MATCH($A112,'الوحدات'!$M$6:$M$205,0))&amp;"")</f>
        <v/>
      </c>
      <c r="F112" s="6">
        <f>IF($A112="","",INDEX('الوحدات'!$E$6:$E$205,MATCH($A112,'الوحدات'!$M$6:$M$205,0))&amp;"")</f>
        <v/>
      </c>
      <c r="G112" s="6">
        <f>IF($A112="","",INDEX('الوحدات'!$G$6:$G$205,MATCH($A112,'الوحدات'!$M$6:$M$205,0))&amp;"")</f>
        <v/>
      </c>
    </row>
    <row r="113">
      <c r="A113" s="6">
        <f>IF(99&lt;=COUNT('الوحدات'!$M$6:$M$205),99,"")</f>
        <v/>
      </c>
      <c r="B113" s="6">
        <f>IF($A113="","",INDEX('الوحدات'!$A$6:$A$205,MATCH($A113,'الوحدات'!$M$6:$M$205,0))&amp;"")</f>
        <v/>
      </c>
      <c r="C113" s="6">
        <f>IF($A113="","",INDEX('الوحدات'!$B$6:$B$205,MATCH($A113,'الوحدات'!$M$6:$M$205,0))&amp;"")</f>
        <v/>
      </c>
      <c r="D113" s="6">
        <f>IF($A113="","",INDEX('الوحدات'!$D$6:$D$205,MATCH($A113,'الوحدات'!$M$6:$M$205,0))&amp;"")</f>
        <v/>
      </c>
      <c r="E113" s="6">
        <f>IF($A113="","",INDEX('الوحدات'!$C$6:$C$205,MATCH($A113,'الوحدات'!$M$6:$M$205,0))&amp;"")</f>
        <v/>
      </c>
      <c r="F113" s="6">
        <f>IF($A113="","",INDEX('الوحدات'!$E$6:$E$205,MATCH($A113,'الوحدات'!$M$6:$M$205,0))&amp;"")</f>
        <v/>
      </c>
      <c r="G113" s="6">
        <f>IF($A113="","",INDEX('الوحدات'!$G$6:$G$205,MATCH($A113,'الوحدات'!$M$6:$M$205,0))&amp;"")</f>
        <v/>
      </c>
    </row>
    <row r="114">
      <c r="A114" s="6">
        <f>IF(100&lt;=COUNT('الوحدات'!$M$6:$M$205),100,"")</f>
        <v/>
      </c>
      <c r="B114" s="6">
        <f>IF($A114="","",INDEX('الوحدات'!$A$6:$A$205,MATCH($A114,'الوحدات'!$M$6:$M$205,0))&amp;"")</f>
        <v/>
      </c>
      <c r="C114" s="6">
        <f>IF($A114="","",INDEX('الوحدات'!$B$6:$B$205,MATCH($A114,'الوحدات'!$M$6:$M$205,0))&amp;"")</f>
        <v/>
      </c>
      <c r="D114" s="6">
        <f>IF($A114="","",INDEX('الوحدات'!$D$6:$D$205,MATCH($A114,'الوحدات'!$M$6:$M$205,0))&amp;"")</f>
        <v/>
      </c>
      <c r="E114" s="6">
        <f>IF($A114="","",INDEX('الوحدات'!$C$6:$C$205,MATCH($A114,'الوحدات'!$M$6:$M$205,0))&amp;"")</f>
        <v/>
      </c>
      <c r="F114" s="6">
        <f>IF($A114="","",INDEX('الوحدات'!$E$6:$E$205,MATCH($A114,'الوحدات'!$M$6:$M$205,0))&amp;"")</f>
        <v/>
      </c>
      <c r="G114" s="6">
        <f>IF($A114="","",INDEX('الوحدات'!$G$6:$G$205,MATCH($A114,'الوحدات'!$M$6:$M$205,0))&amp;"")</f>
        <v/>
      </c>
    </row>
    <row r="115">
      <c r="A115" s="6">
        <f>IF(101&lt;=COUNT('الوحدات'!$M$6:$M$205),101,"")</f>
        <v/>
      </c>
      <c r="B115" s="6">
        <f>IF($A115="","",INDEX('الوحدات'!$A$6:$A$205,MATCH($A115,'الوحدات'!$M$6:$M$205,0))&amp;"")</f>
        <v/>
      </c>
      <c r="C115" s="6">
        <f>IF($A115="","",INDEX('الوحدات'!$B$6:$B$205,MATCH($A115,'الوحدات'!$M$6:$M$205,0))&amp;"")</f>
        <v/>
      </c>
      <c r="D115" s="6">
        <f>IF($A115="","",INDEX('الوحدات'!$D$6:$D$205,MATCH($A115,'الوحدات'!$M$6:$M$205,0))&amp;"")</f>
        <v/>
      </c>
      <c r="E115" s="6">
        <f>IF($A115="","",INDEX('الوحدات'!$C$6:$C$205,MATCH($A115,'الوحدات'!$M$6:$M$205,0))&amp;"")</f>
        <v/>
      </c>
      <c r="F115" s="6">
        <f>IF($A115="","",INDEX('الوحدات'!$E$6:$E$205,MATCH($A115,'الوحدات'!$M$6:$M$205,0))&amp;"")</f>
        <v/>
      </c>
      <c r="G115" s="6">
        <f>IF($A115="","",INDEX('الوحدات'!$G$6:$G$205,MATCH($A115,'الوحدات'!$M$6:$M$205,0))&amp;"")</f>
        <v/>
      </c>
    </row>
    <row r="116">
      <c r="A116" s="6">
        <f>IF(102&lt;=COUNT('الوحدات'!$M$6:$M$205),102,"")</f>
        <v/>
      </c>
      <c r="B116" s="6">
        <f>IF($A116="","",INDEX('الوحدات'!$A$6:$A$205,MATCH($A116,'الوحدات'!$M$6:$M$205,0))&amp;"")</f>
        <v/>
      </c>
      <c r="C116" s="6">
        <f>IF($A116="","",INDEX('الوحدات'!$B$6:$B$205,MATCH($A116,'الوحدات'!$M$6:$M$205,0))&amp;"")</f>
        <v/>
      </c>
      <c r="D116" s="6">
        <f>IF($A116="","",INDEX('الوحدات'!$D$6:$D$205,MATCH($A116,'الوحدات'!$M$6:$M$205,0))&amp;"")</f>
        <v/>
      </c>
      <c r="E116" s="6">
        <f>IF($A116="","",INDEX('الوحدات'!$C$6:$C$205,MATCH($A116,'الوحدات'!$M$6:$M$205,0))&amp;"")</f>
        <v/>
      </c>
      <c r="F116" s="6">
        <f>IF($A116="","",INDEX('الوحدات'!$E$6:$E$205,MATCH($A116,'الوحدات'!$M$6:$M$205,0))&amp;"")</f>
        <v/>
      </c>
      <c r="G116" s="6">
        <f>IF($A116="","",INDEX('الوحدات'!$G$6:$G$205,MATCH($A116,'الوحدات'!$M$6:$M$205,0))&amp;"")</f>
        <v/>
      </c>
    </row>
    <row r="117">
      <c r="A117" s="6">
        <f>IF(103&lt;=COUNT('الوحدات'!$M$6:$M$205),103,"")</f>
        <v/>
      </c>
      <c r="B117" s="6">
        <f>IF($A117="","",INDEX('الوحدات'!$A$6:$A$205,MATCH($A117,'الوحدات'!$M$6:$M$205,0))&amp;"")</f>
        <v/>
      </c>
      <c r="C117" s="6">
        <f>IF($A117="","",INDEX('الوحدات'!$B$6:$B$205,MATCH($A117,'الوحدات'!$M$6:$M$205,0))&amp;"")</f>
        <v/>
      </c>
      <c r="D117" s="6">
        <f>IF($A117="","",INDEX('الوحدات'!$D$6:$D$205,MATCH($A117,'الوحدات'!$M$6:$M$205,0))&amp;"")</f>
        <v/>
      </c>
      <c r="E117" s="6">
        <f>IF($A117="","",INDEX('الوحدات'!$C$6:$C$205,MATCH($A117,'الوحدات'!$M$6:$M$205,0))&amp;"")</f>
        <v/>
      </c>
      <c r="F117" s="6">
        <f>IF($A117="","",INDEX('الوحدات'!$E$6:$E$205,MATCH($A117,'الوحدات'!$M$6:$M$205,0))&amp;"")</f>
        <v/>
      </c>
      <c r="G117" s="6">
        <f>IF($A117="","",INDEX('الوحدات'!$G$6:$G$205,MATCH($A117,'الوحدات'!$M$6:$M$205,0))&amp;"")</f>
        <v/>
      </c>
    </row>
    <row r="118">
      <c r="A118" s="6">
        <f>IF(104&lt;=COUNT('الوحدات'!$M$6:$M$205),104,"")</f>
        <v/>
      </c>
      <c r="B118" s="6">
        <f>IF($A118="","",INDEX('الوحدات'!$A$6:$A$205,MATCH($A118,'الوحدات'!$M$6:$M$205,0))&amp;"")</f>
        <v/>
      </c>
      <c r="C118" s="6">
        <f>IF($A118="","",INDEX('الوحدات'!$B$6:$B$205,MATCH($A118,'الوحدات'!$M$6:$M$205,0))&amp;"")</f>
        <v/>
      </c>
      <c r="D118" s="6">
        <f>IF($A118="","",INDEX('الوحدات'!$D$6:$D$205,MATCH($A118,'الوحدات'!$M$6:$M$205,0))&amp;"")</f>
        <v/>
      </c>
      <c r="E118" s="6">
        <f>IF($A118="","",INDEX('الوحدات'!$C$6:$C$205,MATCH($A118,'الوحدات'!$M$6:$M$205,0))&amp;"")</f>
        <v/>
      </c>
      <c r="F118" s="6">
        <f>IF($A118="","",INDEX('الوحدات'!$E$6:$E$205,MATCH($A118,'الوحدات'!$M$6:$M$205,0))&amp;"")</f>
        <v/>
      </c>
      <c r="G118" s="6">
        <f>IF($A118="","",INDEX('الوحدات'!$G$6:$G$205,MATCH($A118,'الوحدات'!$M$6:$M$205,0))&amp;"")</f>
        <v/>
      </c>
    </row>
    <row r="119">
      <c r="A119" s="6">
        <f>IF(105&lt;=COUNT('الوحدات'!$M$6:$M$205),105,"")</f>
        <v/>
      </c>
      <c r="B119" s="6">
        <f>IF($A119="","",INDEX('الوحدات'!$A$6:$A$205,MATCH($A119,'الوحدات'!$M$6:$M$205,0))&amp;"")</f>
        <v/>
      </c>
      <c r="C119" s="6">
        <f>IF($A119="","",INDEX('الوحدات'!$B$6:$B$205,MATCH($A119,'الوحدات'!$M$6:$M$205,0))&amp;"")</f>
        <v/>
      </c>
      <c r="D119" s="6">
        <f>IF($A119="","",INDEX('الوحدات'!$D$6:$D$205,MATCH($A119,'الوحدات'!$M$6:$M$205,0))&amp;"")</f>
        <v/>
      </c>
      <c r="E119" s="6">
        <f>IF($A119="","",INDEX('الوحدات'!$C$6:$C$205,MATCH($A119,'الوحدات'!$M$6:$M$205,0))&amp;"")</f>
        <v/>
      </c>
      <c r="F119" s="6">
        <f>IF($A119="","",INDEX('الوحدات'!$E$6:$E$205,MATCH($A119,'الوحدات'!$M$6:$M$205,0))&amp;"")</f>
        <v/>
      </c>
      <c r="G119" s="6">
        <f>IF($A119="","",INDEX('الوحدات'!$G$6:$G$205,MATCH($A119,'الوحدات'!$M$6:$M$205,0))&amp;"")</f>
        <v/>
      </c>
    </row>
    <row r="120">
      <c r="A120" s="6">
        <f>IF(106&lt;=COUNT('الوحدات'!$M$6:$M$205),106,"")</f>
        <v/>
      </c>
      <c r="B120" s="6">
        <f>IF($A120="","",INDEX('الوحدات'!$A$6:$A$205,MATCH($A120,'الوحدات'!$M$6:$M$205,0))&amp;"")</f>
        <v/>
      </c>
      <c r="C120" s="6">
        <f>IF($A120="","",INDEX('الوحدات'!$B$6:$B$205,MATCH($A120,'الوحدات'!$M$6:$M$205,0))&amp;"")</f>
        <v/>
      </c>
      <c r="D120" s="6">
        <f>IF($A120="","",INDEX('الوحدات'!$D$6:$D$205,MATCH($A120,'الوحدات'!$M$6:$M$205,0))&amp;"")</f>
        <v/>
      </c>
      <c r="E120" s="6">
        <f>IF($A120="","",INDEX('الوحدات'!$C$6:$C$205,MATCH($A120,'الوحدات'!$M$6:$M$205,0))&amp;"")</f>
        <v/>
      </c>
      <c r="F120" s="6">
        <f>IF($A120="","",INDEX('الوحدات'!$E$6:$E$205,MATCH($A120,'الوحدات'!$M$6:$M$205,0))&amp;"")</f>
        <v/>
      </c>
      <c r="G120" s="6">
        <f>IF($A120="","",INDEX('الوحدات'!$G$6:$G$205,MATCH($A120,'الوحدات'!$M$6:$M$205,0))&amp;"")</f>
        <v/>
      </c>
    </row>
    <row r="121">
      <c r="A121" s="6">
        <f>IF(107&lt;=COUNT('الوحدات'!$M$6:$M$205),107,"")</f>
        <v/>
      </c>
      <c r="B121" s="6">
        <f>IF($A121="","",INDEX('الوحدات'!$A$6:$A$205,MATCH($A121,'الوحدات'!$M$6:$M$205,0))&amp;"")</f>
        <v/>
      </c>
      <c r="C121" s="6">
        <f>IF($A121="","",INDEX('الوحدات'!$B$6:$B$205,MATCH($A121,'الوحدات'!$M$6:$M$205,0))&amp;"")</f>
        <v/>
      </c>
      <c r="D121" s="6">
        <f>IF($A121="","",INDEX('الوحدات'!$D$6:$D$205,MATCH($A121,'الوحدات'!$M$6:$M$205,0))&amp;"")</f>
        <v/>
      </c>
      <c r="E121" s="6">
        <f>IF($A121="","",INDEX('الوحدات'!$C$6:$C$205,MATCH($A121,'الوحدات'!$M$6:$M$205,0))&amp;"")</f>
        <v/>
      </c>
      <c r="F121" s="6">
        <f>IF($A121="","",INDEX('الوحدات'!$E$6:$E$205,MATCH($A121,'الوحدات'!$M$6:$M$205,0))&amp;"")</f>
        <v/>
      </c>
      <c r="G121" s="6">
        <f>IF($A121="","",INDEX('الوحدات'!$G$6:$G$205,MATCH($A121,'الوحدات'!$M$6:$M$205,0))&amp;"")</f>
        <v/>
      </c>
    </row>
    <row r="122">
      <c r="A122" s="6">
        <f>IF(108&lt;=COUNT('الوحدات'!$M$6:$M$205),108,"")</f>
        <v/>
      </c>
      <c r="B122" s="6">
        <f>IF($A122="","",INDEX('الوحدات'!$A$6:$A$205,MATCH($A122,'الوحدات'!$M$6:$M$205,0))&amp;"")</f>
        <v/>
      </c>
      <c r="C122" s="6">
        <f>IF($A122="","",INDEX('الوحدات'!$B$6:$B$205,MATCH($A122,'الوحدات'!$M$6:$M$205,0))&amp;"")</f>
        <v/>
      </c>
      <c r="D122" s="6">
        <f>IF($A122="","",INDEX('الوحدات'!$D$6:$D$205,MATCH($A122,'الوحدات'!$M$6:$M$205,0))&amp;"")</f>
        <v/>
      </c>
      <c r="E122" s="6">
        <f>IF($A122="","",INDEX('الوحدات'!$C$6:$C$205,MATCH($A122,'الوحدات'!$M$6:$M$205,0))&amp;"")</f>
        <v/>
      </c>
      <c r="F122" s="6">
        <f>IF($A122="","",INDEX('الوحدات'!$E$6:$E$205,MATCH($A122,'الوحدات'!$M$6:$M$205,0))&amp;"")</f>
        <v/>
      </c>
      <c r="G122" s="6">
        <f>IF($A122="","",INDEX('الوحدات'!$G$6:$G$205,MATCH($A122,'الوحدات'!$M$6:$M$205,0))&amp;"")</f>
        <v/>
      </c>
    </row>
    <row r="123">
      <c r="A123" s="6">
        <f>IF(109&lt;=COUNT('الوحدات'!$M$6:$M$205),109,"")</f>
        <v/>
      </c>
      <c r="B123" s="6">
        <f>IF($A123="","",INDEX('الوحدات'!$A$6:$A$205,MATCH($A123,'الوحدات'!$M$6:$M$205,0))&amp;"")</f>
        <v/>
      </c>
      <c r="C123" s="6">
        <f>IF($A123="","",INDEX('الوحدات'!$B$6:$B$205,MATCH($A123,'الوحدات'!$M$6:$M$205,0))&amp;"")</f>
        <v/>
      </c>
      <c r="D123" s="6">
        <f>IF($A123="","",INDEX('الوحدات'!$D$6:$D$205,MATCH($A123,'الوحدات'!$M$6:$M$205,0))&amp;"")</f>
        <v/>
      </c>
      <c r="E123" s="6">
        <f>IF($A123="","",INDEX('الوحدات'!$C$6:$C$205,MATCH($A123,'الوحدات'!$M$6:$M$205,0))&amp;"")</f>
        <v/>
      </c>
      <c r="F123" s="6">
        <f>IF($A123="","",INDEX('الوحدات'!$E$6:$E$205,MATCH($A123,'الوحدات'!$M$6:$M$205,0))&amp;"")</f>
        <v/>
      </c>
      <c r="G123" s="6">
        <f>IF($A123="","",INDEX('الوحدات'!$G$6:$G$205,MATCH($A123,'الوحدات'!$M$6:$M$205,0))&amp;"")</f>
        <v/>
      </c>
    </row>
    <row r="124">
      <c r="A124" s="6">
        <f>IF(110&lt;=COUNT('الوحدات'!$M$6:$M$205),110,"")</f>
        <v/>
      </c>
      <c r="B124" s="6">
        <f>IF($A124="","",INDEX('الوحدات'!$A$6:$A$205,MATCH($A124,'الوحدات'!$M$6:$M$205,0))&amp;"")</f>
        <v/>
      </c>
      <c r="C124" s="6">
        <f>IF($A124="","",INDEX('الوحدات'!$B$6:$B$205,MATCH($A124,'الوحدات'!$M$6:$M$205,0))&amp;"")</f>
        <v/>
      </c>
      <c r="D124" s="6">
        <f>IF($A124="","",INDEX('الوحدات'!$D$6:$D$205,MATCH($A124,'الوحدات'!$M$6:$M$205,0))&amp;"")</f>
        <v/>
      </c>
      <c r="E124" s="6">
        <f>IF($A124="","",INDEX('الوحدات'!$C$6:$C$205,MATCH($A124,'الوحدات'!$M$6:$M$205,0))&amp;"")</f>
        <v/>
      </c>
      <c r="F124" s="6">
        <f>IF($A124="","",INDEX('الوحدات'!$E$6:$E$205,MATCH($A124,'الوحدات'!$M$6:$M$205,0))&amp;"")</f>
        <v/>
      </c>
      <c r="G124" s="6">
        <f>IF($A124="","",INDEX('الوحدات'!$G$6:$G$205,MATCH($A124,'الوحدات'!$M$6:$M$205,0))&amp;"")</f>
        <v/>
      </c>
    </row>
    <row r="125">
      <c r="A125" s="6">
        <f>IF(111&lt;=COUNT('الوحدات'!$M$6:$M$205),111,"")</f>
        <v/>
      </c>
      <c r="B125" s="6">
        <f>IF($A125="","",INDEX('الوحدات'!$A$6:$A$205,MATCH($A125,'الوحدات'!$M$6:$M$205,0))&amp;"")</f>
        <v/>
      </c>
      <c r="C125" s="6">
        <f>IF($A125="","",INDEX('الوحدات'!$B$6:$B$205,MATCH($A125,'الوحدات'!$M$6:$M$205,0))&amp;"")</f>
        <v/>
      </c>
      <c r="D125" s="6">
        <f>IF($A125="","",INDEX('الوحدات'!$D$6:$D$205,MATCH($A125,'الوحدات'!$M$6:$M$205,0))&amp;"")</f>
        <v/>
      </c>
      <c r="E125" s="6">
        <f>IF($A125="","",INDEX('الوحدات'!$C$6:$C$205,MATCH($A125,'الوحدات'!$M$6:$M$205,0))&amp;"")</f>
        <v/>
      </c>
      <c r="F125" s="6">
        <f>IF($A125="","",INDEX('الوحدات'!$E$6:$E$205,MATCH($A125,'الوحدات'!$M$6:$M$205,0))&amp;"")</f>
        <v/>
      </c>
      <c r="G125" s="6">
        <f>IF($A125="","",INDEX('الوحدات'!$G$6:$G$205,MATCH($A125,'الوحدات'!$M$6:$M$205,0))&amp;"")</f>
        <v/>
      </c>
    </row>
    <row r="126">
      <c r="A126" s="6">
        <f>IF(112&lt;=COUNT('الوحدات'!$M$6:$M$205),112,"")</f>
        <v/>
      </c>
      <c r="B126" s="6">
        <f>IF($A126="","",INDEX('الوحدات'!$A$6:$A$205,MATCH($A126,'الوحدات'!$M$6:$M$205,0))&amp;"")</f>
        <v/>
      </c>
      <c r="C126" s="6">
        <f>IF($A126="","",INDEX('الوحدات'!$B$6:$B$205,MATCH($A126,'الوحدات'!$M$6:$M$205,0))&amp;"")</f>
        <v/>
      </c>
      <c r="D126" s="6">
        <f>IF($A126="","",INDEX('الوحدات'!$D$6:$D$205,MATCH($A126,'الوحدات'!$M$6:$M$205,0))&amp;"")</f>
        <v/>
      </c>
      <c r="E126" s="6">
        <f>IF($A126="","",INDEX('الوحدات'!$C$6:$C$205,MATCH($A126,'الوحدات'!$M$6:$M$205,0))&amp;"")</f>
        <v/>
      </c>
      <c r="F126" s="6">
        <f>IF($A126="","",INDEX('الوحدات'!$E$6:$E$205,MATCH($A126,'الوحدات'!$M$6:$M$205,0))&amp;"")</f>
        <v/>
      </c>
      <c r="G126" s="6">
        <f>IF($A126="","",INDEX('الوحدات'!$G$6:$G$205,MATCH($A126,'الوحدات'!$M$6:$M$205,0))&amp;"")</f>
        <v/>
      </c>
    </row>
    <row r="127">
      <c r="A127" s="6">
        <f>IF(113&lt;=COUNT('الوحدات'!$M$6:$M$205),113,"")</f>
        <v/>
      </c>
      <c r="B127" s="6">
        <f>IF($A127="","",INDEX('الوحدات'!$A$6:$A$205,MATCH($A127,'الوحدات'!$M$6:$M$205,0))&amp;"")</f>
        <v/>
      </c>
      <c r="C127" s="6">
        <f>IF($A127="","",INDEX('الوحدات'!$B$6:$B$205,MATCH($A127,'الوحدات'!$M$6:$M$205,0))&amp;"")</f>
        <v/>
      </c>
      <c r="D127" s="6">
        <f>IF($A127="","",INDEX('الوحدات'!$D$6:$D$205,MATCH($A127,'الوحدات'!$M$6:$M$205,0))&amp;"")</f>
        <v/>
      </c>
      <c r="E127" s="6">
        <f>IF($A127="","",INDEX('الوحدات'!$C$6:$C$205,MATCH($A127,'الوحدات'!$M$6:$M$205,0))&amp;"")</f>
        <v/>
      </c>
      <c r="F127" s="6">
        <f>IF($A127="","",INDEX('الوحدات'!$E$6:$E$205,MATCH($A127,'الوحدات'!$M$6:$M$205,0))&amp;"")</f>
        <v/>
      </c>
      <c r="G127" s="6">
        <f>IF($A127="","",INDEX('الوحدات'!$G$6:$G$205,MATCH($A127,'الوحدات'!$M$6:$M$205,0))&amp;"")</f>
        <v/>
      </c>
    </row>
    <row r="128">
      <c r="A128" s="6">
        <f>IF(114&lt;=COUNT('الوحدات'!$M$6:$M$205),114,"")</f>
        <v/>
      </c>
      <c r="B128" s="6">
        <f>IF($A128="","",INDEX('الوحدات'!$A$6:$A$205,MATCH($A128,'الوحدات'!$M$6:$M$205,0))&amp;"")</f>
        <v/>
      </c>
      <c r="C128" s="6">
        <f>IF($A128="","",INDEX('الوحدات'!$B$6:$B$205,MATCH($A128,'الوحدات'!$M$6:$M$205,0))&amp;"")</f>
        <v/>
      </c>
      <c r="D128" s="6">
        <f>IF($A128="","",INDEX('الوحدات'!$D$6:$D$205,MATCH($A128,'الوحدات'!$M$6:$M$205,0))&amp;"")</f>
        <v/>
      </c>
      <c r="E128" s="6">
        <f>IF($A128="","",INDEX('الوحدات'!$C$6:$C$205,MATCH($A128,'الوحدات'!$M$6:$M$205,0))&amp;"")</f>
        <v/>
      </c>
      <c r="F128" s="6">
        <f>IF($A128="","",INDEX('الوحدات'!$E$6:$E$205,MATCH($A128,'الوحدات'!$M$6:$M$205,0))&amp;"")</f>
        <v/>
      </c>
      <c r="G128" s="6">
        <f>IF($A128="","",INDEX('الوحدات'!$G$6:$G$205,MATCH($A128,'الوحدات'!$M$6:$M$205,0))&amp;"")</f>
        <v/>
      </c>
    </row>
    <row r="129">
      <c r="A129" s="6">
        <f>IF(115&lt;=COUNT('الوحدات'!$M$6:$M$205),115,"")</f>
        <v/>
      </c>
      <c r="B129" s="6">
        <f>IF($A129="","",INDEX('الوحدات'!$A$6:$A$205,MATCH($A129,'الوحدات'!$M$6:$M$205,0))&amp;"")</f>
        <v/>
      </c>
      <c r="C129" s="6">
        <f>IF($A129="","",INDEX('الوحدات'!$B$6:$B$205,MATCH($A129,'الوحدات'!$M$6:$M$205,0))&amp;"")</f>
        <v/>
      </c>
      <c r="D129" s="6">
        <f>IF($A129="","",INDEX('الوحدات'!$D$6:$D$205,MATCH($A129,'الوحدات'!$M$6:$M$205,0))&amp;"")</f>
        <v/>
      </c>
      <c r="E129" s="6">
        <f>IF($A129="","",INDEX('الوحدات'!$C$6:$C$205,MATCH($A129,'الوحدات'!$M$6:$M$205,0))&amp;"")</f>
        <v/>
      </c>
      <c r="F129" s="6">
        <f>IF($A129="","",INDEX('الوحدات'!$E$6:$E$205,MATCH($A129,'الوحدات'!$M$6:$M$205,0))&amp;"")</f>
        <v/>
      </c>
      <c r="G129" s="6">
        <f>IF($A129="","",INDEX('الوحدات'!$G$6:$G$205,MATCH($A129,'الوحدات'!$M$6:$M$205,0))&amp;"")</f>
        <v/>
      </c>
    </row>
    <row r="130">
      <c r="A130" s="6">
        <f>IF(116&lt;=COUNT('الوحدات'!$M$6:$M$205),116,"")</f>
        <v/>
      </c>
      <c r="B130" s="6">
        <f>IF($A130="","",INDEX('الوحدات'!$A$6:$A$205,MATCH($A130,'الوحدات'!$M$6:$M$205,0))&amp;"")</f>
        <v/>
      </c>
      <c r="C130" s="6">
        <f>IF($A130="","",INDEX('الوحدات'!$B$6:$B$205,MATCH($A130,'الوحدات'!$M$6:$M$205,0))&amp;"")</f>
        <v/>
      </c>
      <c r="D130" s="6">
        <f>IF($A130="","",INDEX('الوحدات'!$D$6:$D$205,MATCH($A130,'الوحدات'!$M$6:$M$205,0))&amp;"")</f>
        <v/>
      </c>
      <c r="E130" s="6">
        <f>IF($A130="","",INDEX('الوحدات'!$C$6:$C$205,MATCH($A130,'الوحدات'!$M$6:$M$205,0))&amp;"")</f>
        <v/>
      </c>
      <c r="F130" s="6">
        <f>IF($A130="","",INDEX('الوحدات'!$E$6:$E$205,MATCH($A130,'الوحدات'!$M$6:$M$205,0))&amp;"")</f>
        <v/>
      </c>
      <c r="G130" s="6">
        <f>IF($A130="","",INDEX('الوحدات'!$G$6:$G$205,MATCH($A130,'الوحدات'!$M$6:$M$205,0))&amp;"")</f>
        <v/>
      </c>
    </row>
    <row r="131">
      <c r="A131" s="6">
        <f>IF(117&lt;=COUNT('الوحدات'!$M$6:$M$205),117,"")</f>
        <v/>
      </c>
      <c r="B131" s="6">
        <f>IF($A131="","",INDEX('الوحدات'!$A$6:$A$205,MATCH($A131,'الوحدات'!$M$6:$M$205,0))&amp;"")</f>
        <v/>
      </c>
      <c r="C131" s="6">
        <f>IF($A131="","",INDEX('الوحدات'!$B$6:$B$205,MATCH($A131,'الوحدات'!$M$6:$M$205,0))&amp;"")</f>
        <v/>
      </c>
      <c r="D131" s="6">
        <f>IF($A131="","",INDEX('الوحدات'!$D$6:$D$205,MATCH($A131,'الوحدات'!$M$6:$M$205,0))&amp;"")</f>
        <v/>
      </c>
      <c r="E131" s="6">
        <f>IF($A131="","",INDEX('الوحدات'!$C$6:$C$205,MATCH($A131,'الوحدات'!$M$6:$M$205,0))&amp;"")</f>
        <v/>
      </c>
      <c r="F131" s="6">
        <f>IF($A131="","",INDEX('الوحدات'!$E$6:$E$205,MATCH($A131,'الوحدات'!$M$6:$M$205,0))&amp;"")</f>
        <v/>
      </c>
      <c r="G131" s="6">
        <f>IF($A131="","",INDEX('الوحدات'!$G$6:$G$205,MATCH($A131,'الوحدات'!$M$6:$M$205,0))&amp;"")</f>
        <v/>
      </c>
    </row>
    <row r="132">
      <c r="A132" s="6">
        <f>IF(118&lt;=COUNT('الوحدات'!$M$6:$M$205),118,"")</f>
        <v/>
      </c>
      <c r="B132" s="6">
        <f>IF($A132="","",INDEX('الوحدات'!$A$6:$A$205,MATCH($A132,'الوحدات'!$M$6:$M$205,0))&amp;"")</f>
        <v/>
      </c>
      <c r="C132" s="6">
        <f>IF($A132="","",INDEX('الوحدات'!$B$6:$B$205,MATCH($A132,'الوحدات'!$M$6:$M$205,0))&amp;"")</f>
        <v/>
      </c>
      <c r="D132" s="6">
        <f>IF($A132="","",INDEX('الوحدات'!$D$6:$D$205,MATCH($A132,'الوحدات'!$M$6:$M$205,0))&amp;"")</f>
        <v/>
      </c>
      <c r="E132" s="6">
        <f>IF($A132="","",INDEX('الوحدات'!$C$6:$C$205,MATCH($A132,'الوحدات'!$M$6:$M$205,0))&amp;"")</f>
        <v/>
      </c>
      <c r="F132" s="6">
        <f>IF($A132="","",INDEX('الوحدات'!$E$6:$E$205,MATCH($A132,'الوحدات'!$M$6:$M$205,0))&amp;"")</f>
        <v/>
      </c>
      <c r="G132" s="6">
        <f>IF($A132="","",INDEX('الوحدات'!$G$6:$G$205,MATCH($A132,'الوحدات'!$M$6:$M$205,0))&amp;"")</f>
        <v/>
      </c>
    </row>
    <row r="133">
      <c r="A133" s="6">
        <f>IF(119&lt;=COUNT('الوحدات'!$M$6:$M$205),119,"")</f>
        <v/>
      </c>
      <c r="B133" s="6">
        <f>IF($A133="","",INDEX('الوحدات'!$A$6:$A$205,MATCH($A133,'الوحدات'!$M$6:$M$205,0))&amp;"")</f>
        <v/>
      </c>
      <c r="C133" s="6">
        <f>IF($A133="","",INDEX('الوحدات'!$B$6:$B$205,MATCH($A133,'الوحدات'!$M$6:$M$205,0))&amp;"")</f>
        <v/>
      </c>
      <c r="D133" s="6">
        <f>IF($A133="","",INDEX('الوحدات'!$D$6:$D$205,MATCH($A133,'الوحدات'!$M$6:$M$205,0))&amp;"")</f>
        <v/>
      </c>
      <c r="E133" s="6">
        <f>IF($A133="","",INDEX('الوحدات'!$C$6:$C$205,MATCH($A133,'الوحدات'!$M$6:$M$205,0))&amp;"")</f>
        <v/>
      </c>
      <c r="F133" s="6">
        <f>IF($A133="","",INDEX('الوحدات'!$E$6:$E$205,MATCH($A133,'الوحدات'!$M$6:$M$205,0))&amp;"")</f>
        <v/>
      </c>
      <c r="G133" s="6">
        <f>IF($A133="","",INDEX('الوحدات'!$G$6:$G$205,MATCH($A133,'الوحدات'!$M$6:$M$205,0))&amp;"")</f>
        <v/>
      </c>
    </row>
    <row r="134">
      <c r="A134" s="6">
        <f>IF(120&lt;=COUNT('الوحدات'!$M$6:$M$205),120,"")</f>
        <v/>
      </c>
      <c r="B134" s="6">
        <f>IF($A134="","",INDEX('الوحدات'!$A$6:$A$205,MATCH($A134,'الوحدات'!$M$6:$M$205,0))&amp;"")</f>
        <v/>
      </c>
      <c r="C134" s="6">
        <f>IF($A134="","",INDEX('الوحدات'!$B$6:$B$205,MATCH($A134,'الوحدات'!$M$6:$M$205,0))&amp;"")</f>
        <v/>
      </c>
      <c r="D134" s="6">
        <f>IF($A134="","",INDEX('الوحدات'!$D$6:$D$205,MATCH($A134,'الوحدات'!$M$6:$M$205,0))&amp;"")</f>
        <v/>
      </c>
      <c r="E134" s="6">
        <f>IF($A134="","",INDEX('الوحدات'!$C$6:$C$205,MATCH($A134,'الوحدات'!$M$6:$M$205,0))&amp;"")</f>
        <v/>
      </c>
      <c r="F134" s="6">
        <f>IF($A134="","",INDEX('الوحدات'!$E$6:$E$205,MATCH($A134,'الوحدات'!$M$6:$M$205,0))&amp;"")</f>
        <v/>
      </c>
      <c r="G134" s="6">
        <f>IF($A134="","",INDEX('الوحدات'!$G$6:$G$205,MATCH($A134,'الوحدات'!$M$6:$M$205,0))&amp;"")</f>
        <v/>
      </c>
    </row>
    <row r="135">
      <c r="A135" s="6">
        <f>IF(121&lt;=COUNT('الوحدات'!$M$6:$M$205),121,"")</f>
        <v/>
      </c>
      <c r="B135" s="6">
        <f>IF($A135="","",INDEX('الوحدات'!$A$6:$A$205,MATCH($A135,'الوحدات'!$M$6:$M$205,0))&amp;"")</f>
        <v/>
      </c>
      <c r="C135" s="6">
        <f>IF($A135="","",INDEX('الوحدات'!$B$6:$B$205,MATCH($A135,'الوحدات'!$M$6:$M$205,0))&amp;"")</f>
        <v/>
      </c>
      <c r="D135" s="6">
        <f>IF($A135="","",INDEX('الوحدات'!$D$6:$D$205,MATCH($A135,'الوحدات'!$M$6:$M$205,0))&amp;"")</f>
        <v/>
      </c>
      <c r="E135" s="6">
        <f>IF($A135="","",INDEX('الوحدات'!$C$6:$C$205,MATCH($A135,'الوحدات'!$M$6:$M$205,0))&amp;"")</f>
        <v/>
      </c>
      <c r="F135" s="6">
        <f>IF($A135="","",INDEX('الوحدات'!$E$6:$E$205,MATCH($A135,'الوحدات'!$M$6:$M$205,0))&amp;"")</f>
        <v/>
      </c>
      <c r="G135" s="6">
        <f>IF($A135="","",INDEX('الوحدات'!$G$6:$G$205,MATCH($A135,'الوحدات'!$M$6:$M$205,0))&amp;"")</f>
        <v/>
      </c>
    </row>
    <row r="136">
      <c r="A136" s="6">
        <f>IF(122&lt;=COUNT('الوحدات'!$M$6:$M$205),122,"")</f>
        <v/>
      </c>
      <c r="B136" s="6">
        <f>IF($A136="","",INDEX('الوحدات'!$A$6:$A$205,MATCH($A136,'الوحدات'!$M$6:$M$205,0))&amp;"")</f>
        <v/>
      </c>
      <c r="C136" s="6">
        <f>IF($A136="","",INDEX('الوحدات'!$B$6:$B$205,MATCH($A136,'الوحدات'!$M$6:$M$205,0))&amp;"")</f>
        <v/>
      </c>
      <c r="D136" s="6">
        <f>IF($A136="","",INDEX('الوحدات'!$D$6:$D$205,MATCH($A136,'الوحدات'!$M$6:$M$205,0))&amp;"")</f>
        <v/>
      </c>
      <c r="E136" s="6">
        <f>IF($A136="","",INDEX('الوحدات'!$C$6:$C$205,MATCH($A136,'الوحدات'!$M$6:$M$205,0))&amp;"")</f>
        <v/>
      </c>
      <c r="F136" s="6">
        <f>IF($A136="","",INDEX('الوحدات'!$E$6:$E$205,MATCH($A136,'الوحدات'!$M$6:$M$205,0))&amp;"")</f>
        <v/>
      </c>
      <c r="G136" s="6">
        <f>IF($A136="","",INDEX('الوحدات'!$G$6:$G$205,MATCH($A136,'الوحدات'!$M$6:$M$205,0))&amp;"")</f>
        <v/>
      </c>
    </row>
    <row r="137">
      <c r="A137" s="6">
        <f>IF(123&lt;=COUNT('الوحدات'!$M$6:$M$205),123,"")</f>
        <v/>
      </c>
      <c r="B137" s="6">
        <f>IF($A137="","",INDEX('الوحدات'!$A$6:$A$205,MATCH($A137,'الوحدات'!$M$6:$M$205,0))&amp;"")</f>
        <v/>
      </c>
      <c r="C137" s="6">
        <f>IF($A137="","",INDEX('الوحدات'!$B$6:$B$205,MATCH($A137,'الوحدات'!$M$6:$M$205,0))&amp;"")</f>
        <v/>
      </c>
      <c r="D137" s="6">
        <f>IF($A137="","",INDEX('الوحدات'!$D$6:$D$205,MATCH($A137,'الوحدات'!$M$6:$M$205,0))&amp;"")</f>
        <v/>
      </c>
      <c r="E137" s="6">
        <f>IF($A137="","",INDEX('الوحدات'!$C$6:$C$205,MATCH($A137,'الوحدات'!$M$6:$M$205,0))&amp;"")</f>
        <v/>
      </c>
      <c r="F137" s="6">
        <f>IF($A137="","",INDEX('الوحدات'!$E$6:$E$205,MATCH($A137,'الوحدات'!$M$6:$M$205,0))&amp;"")</f>
        <v/>
      </c>
      <c r="G137" s="6">
        <f>IF($A137="","",INDEX('الوحدات'!$G$6:$G$205,MATCH($A137,'الوحدات'!$M$6:$M$205,0))&amp;"")</f>
        <v/>
      </c>
    </row>
    <row r="138">
      <c r="A138" s="6">
        <f>IF(124&lt;=COUNT('الوحدات'!$M$6:$M$205),124,"")</f>
        <v/>
      </c>
      <c r="B138" s="6">
        <f>IF($A138="","",INDEX('الوحدات'!$A$6:$A$205,MATCH($A138,'الوحدات'!$M$6:$M$205,0))&amp;"")</f>
        <v/>
      </c>
      <c r="C138" s="6">
        <f>IF($A138="","",INDEX('الوحدات'!$B$6:$B$205,MATCH($A138,'الوحدات'!$M$6:$M$205,0))&amp;"")</f>
        <v/>
      </c>
      <c r="D138" s="6">
        <f>IF($A138="","",INDEX('الوحدات'!$D$6:$D$205,MATCH($A138,'الوحدات'!$M$6:$M$205,0))&amp;"")</f>
        <v/>
      </c>
      <c r="E138" s="6">
        <f>IF($A138="","",INDEX('الوحدات'!$C$6:$C$205,MATCH($A138,'الوحدات'!$M$6:$M$205,0))&amp;"")</f>
        <v/>
      </c>
      <c r="F138" s="6">
        <f>IF($A138="","",INDEX('الوحدات'!$E$6:$E$205,MATCH($A138,'الوحدات'!$M$6:$M$205,0))&amp;"")</f>
        <v/>
      </c>
      <c r="G138" s="6">
        <f>IF($A138="","",INDEX('الوحدات'!$G$6:$G$205,MATCH($A138,'الوحدات'!$M$6:$M$205,0))&amp;"")</f>
        <v/>
      </c>
    </row>
    <row r="139">
      <c r="A139" s="6">
        <f>IF(125&lt;=COUNT('الوحدات'!$M$6:$M$205),125,"")</f>
        <v/>
      </c>
      <c r="B139" s="6">
        <f>IF($A139="","",INDEX('الوحدات'!$A$6:$A$205,MATCH($A139,'الوحدات'!$M$6:$M$205,0))&amp;"")</f>
        <v/>
      </c>
      <c r="C139" s="6">
        <f>IF($A139="","",INDEX('الوحدات'!$B$6:$B$205,MATCH($A139,'الوحدات'!$M$6:$M$205,0))&amp;"")</f>
        <v/>
      </c>
      <c r="D139" s="6">
        <f>IF($A139="","",INDEX('الوحدات'!$D$6:$D$205,MATCH($A139,'الوحدات'!$M$6:$M$205,0))&amp;"")</f>
        <v/>
      </c>
      <c r="E139" s="6">
        <f>IF($A139="","",INDEX('الوحدات'!$C$6:$C$205,MATCH($A139,'الوحدات'!$M$6:$M$205,0))&amp;"")</f>
        <v/>
      </c>
      <c r="F139" s="6">
        <f>IF($A139="","",INDEX('الوحدات'!$E$6:$E$205,MATCH($A139,'الوحدات'!$M$6:$M$205,0))&amp;"")</f>
        <v/>
      </c>
      <c r="G139" s="6">
        <f>IF($A139="","",INDEX('الوحدات'!$G$6:$G$205,MATCH($A139,'الوحدات'!$M$6:$M$205,0))&amp;"")</f>
        <v/>
      </c>
    </row>
    <row r="140">
      <c r="A140" s="6">
        <f>IF(126&lt;=COUNT('الوحدات'!$M$6:$M$205),126,"")</f>
        <v/>
      </c>
      <c r="B140" s="6">
        <f>IF($A140="","",INDEX('الوحدات'!$A$6:$A$205,MATCH($A140,'الوحدات'!$M$6:$M$205,0))&amp;"")</f>
        <v/>
      </c>
      <c r="C140" s="6">
        <f>IF($A140="","",INDEX('الوحدات'!$B$6:$B$205,MATCH($A140,'الوحدات'!$M$6:$M$205,0))&amp;"")</f>
        <v/>
      </c>
      <c r="D140" s="6">
        <f>IF($A140="","",INDEX('الوحدات'!$D$6:$D$205,MATCH($A140,'الوحدات'!$M$6:$M$205,0))&amp;"")</f>
        <v/>
      </c>
      <c r="E140" s="6">
        <f>IF($A140="","",INDEX('الوحدات'!$C$6:$C$205,MATCH($A140,'الوحدات'!$M$6:$M$205,0))&amp;"")</f>
        <v/>
      </c>
      <c r="F140" s="6">
        <f>IF($A140="","",INDEX('الوحدات'!$E$6:$E$205,MATCH($A140,'الوحدات'!$M$6:$M$205,0))&amp;"")</f>
        <v/>
      </c>
      <c r="G140" s="6">
        <f>IF($A140="","",INDEX('الوحدات'!$G$6:$G$205,MATCH($A140,'الوحدات'!$M$6:$M$205,0))&amp;"")</f>
        <v/>
      </c>
    </row>
    <row r="141">
      <c r="A141" s="6">
        <f>IF(127&lt;=COUNT('الوحدات'!$M$6:$M$205),127,"")</f>
        <v/>
      </c>
      <c r="B141" s="6">
        <f>IF($A141="","",INDEX('الوحدات'!$A$6:$A$205,MATCH($A141,'الوحدات'!$M$6:$M$205,0))&amp;"")</f>
        <v/>
      </c>
      <c r="C141" s="6">
        <f>IF($A141="","",INDEX('الوحدات'!$B$6:$B$205,MATCH($A141,'الوحدات'!$M$6:$M$205,0))&amp;"")</f>
        <v/>
      </c>
      <c r="D141" s="6">
        <f>IF($A141="","",INDEX('الوحدات'!$D$6:$D$205,MATCH($A141,'الوحدات'!$M$6:$M$205,0))&amp;"")</f>
        <v/>
      </c>
      <c r="E141" s="6">
        <f>IF($A141="","",INDEX('الوحدات'!$C$6:$C$205,MATCH($A141,'الوحدات'!$M$6:$M$205,0))&amp;"")</f>
        <v/>
      </c>
      <c r="F141" s="6">
        <f>IF($A141="","",INDEX('الوحدات'!$E$6:$E$205,MATCH($A141,'الوحدات'!$M$6:$M$205,0))&amp;"")</f>
        <v/>
      </c>
      <c r="G141" s="6">
        <f>IF($A141="","",INDEX('الوحدات'!$G$6:$G$205,MATCH($A141,'الوحدات'!$M$6:$M$205,0))&amp;"")</f>
        <v/>
      </c>
    </row>
    <row r="142">
      <c r="A142" s="6">
        <f>IF(128&lt;=COUNT('الوحدات'!$M$6:$M$205),128,"")</f>
        <v/>
      </c>
      <c r="B142" s="6">
        <f>IF($A142="","",INDEX('الوحدات'!$A$6:$A$205,MATCH($A142,'الوحدات'!$M$6:$M$205,0))&amp;"")</f>
        <v/>
      </c>
      <c r="C142" s="6">
        <f>IF($A142="","",INDEX('الوحدات'!$B$6:$B$205,MATCH($A142,'الوحدات'!$M$6:$M$205,0))&amp;"")</f>
        <v/>
      </c>
      <c r="D142" s="6">
        <f>IF($A142="","",INDEX('الوحدات'!$D$6:$D$205,MATCH($A142,'الوحدات'!$M$6:$M$205,0))&amp;"")</f>
        <v/>
      </c>
      <c r="E142" s="6">
        <f>IF($A142="","",INDEX('الوحدات'!$C$6:$C$205,MATCH($A142,'الوحدات'!$M$6:$M$205,0))&amp;"")</f>
        <v/>
      </c>
      <c r="F142" s="6">
        <f>IF($A142="","",INDEX('الوحدات'!$E$6:$E$205,MATCH($A142,'الوحدات'!$M$6:$M$205,0))&amp;"")</f>
        <v/>
      </c>
      <c r="G142" s="6">
        <f>IF($A142="","",INDEX('الوحدات'!$G$6:$G$205,MATCH($A142,'الوحدات'!$M$6:$M$205,0))&amp;"")</f>
        <v/>
      </c>
    </row>
    <row r="143">
      <c r="A143" s="6">
        <f>IF(129&lt;=COUNT('الوحدات'!$M$6:$M$205),129,"")</f>
        <v/>
      </c>
      <c r="B143" s="6">
        <f>IF($A143="","",INDEX('الوحدات'!$A$6:$A$205,MATCH($A143,'الوحدات'!$M$6:$M$205,0))&amp;"")</f>
        <v/>
      </c>
      <c r="C143" s="6">
        <f>IF($A143="","",INDEX('الوحدات'!$B$6:$B$205,MATCH($A143,'الوحدات'!$M$6:$M$205,0))&amp;"")</f>
        <v/>
      </c>
      <c r="D143" s="6">
        <f>IF($A143="","",INDEX('الوحدات'!$D$6:$D$205,MATCH($A143,'الوحدات'!$M$6:$M$205,0))&amp;"")</f>
        <v/>
      </c>
      <c r="E143" s="6">
        <f>IF($A143="","",INDEX('الوحدات'!$C$6:$C$205,MATCH($A143,'الوحدات'!$M$6:$M$205,0))&amp;"")</f>
        <v/>
      </c>
      <c r="F143" s="6">
        <f>IF($A143="","",INDEX('الوحدات'!$E$6:$E$205,MATCH($A143,'الوحدات'!$M$6:$M$205,0))&amp;"")</f>
        <v/>
      </c>
      <c r="G143" s="6">
        <f>IF($A143="","",INDEX('الوحدات'!$G$6:$G$205,MATCH($A143,'الوحدات'!$M$6:$M$205,0))&amp;"")</f>
        <v/>
      </c>
    </row>
    <row r="144">
      <c r="A144" s="6">
        <f>IF(130&lt;=COUNT('الوحدات'!$M$6:$M$205),130,"")</f>
        <v/>
      </c>
      <c r="B144" s="6">
        <f>IF($A144="","",INDEX('الوحدات'!$A$6:$A$205,MATCH($A144,'الوحدات'!$M$6:$M$205,0))&amp;"")</f>
        <v/>
      </c>
      <c r="C144" s="6">
        <f>IF($A144="","",INDEX('الوحدات'!$B$6:$B$205,MATCH($A144,'الوحدات'!$M$6:$M$205,0))&amp;"")</f>
        <v/>
      </c>
      <c r="D144" s="6">
        <f>IF($A144="","",INDEX('الوحدات'!$D$6:$D$205,MATCH($A144,'الوحدات'!$M$6:$M$205,0))&amp;"")</f>
        <v/>
      </c>
      <c r="E144" s="6">
        <f>IF($A144="","",INDEX('الوحدات'!$C$6:$C$205,MATCH($A144,'الوحدات'!$M$6:$M$205,0))&amp;"")</f>
        <v/>
      </c>
      <c r="F144" s="6">
        <f>IF($A144="","",INDEX('الوحدات'!$E$6:$E$205,MATCH($A144,'الوحدات'!$M$6:$M$205,0))&amp;"")</f>
        <v/>
      </c>
      <c r="G144" s="6">
        <f>IF($A144="","",INDEX('الوحدات'!$G$6:$G$205,MATCH($A144,'الوحدات'!$M$6:$M$205,0))&amp;"")</f>
        <v/>
      </c>
    </row>
    <row r="145">
      <c r="A145" s="6">
        <f>IF(131&lt;=COUNT('الوحدات'!$M$6:$M$205),131,"")</f>
        <v/>
      </c>
      <c r="B145" s="6">
        <f>IF($A145="","",INDEX('الوحدات'!$A$6:$A$205,MATCH($A145,'الوحدات'!$M$6:$M$205,0))&amp;"")</f>
        <v/>
      </c>
      <c r="C145" s="6">
        <f>IF($A145="","",INDEX('الوحدات'!$B$6:$B$205,MATCH($A145,'الوحدات'!$M$6:$M$205,0))&amp;"")</f>
        <v/>
      </c>
      <c r="D145" s="6">
        <f>IF($A145="","",INDEX('الوحدات'!$D$6:$D$205,MATCH($A145,'الوحدات'!$M$6:$M$205,0))&amp;"")</f>
        <v/>
      </c>
      <c r="E145" s="6">
        <f>IF($A145="","",INDEX('الوحدات'!$C$6:$C$205,MATCH($A145,'الوحدات'!$M$6:$M$205,0))&amp;"")</f>
        <v/>
      </c>
      <c r="F145" s="6">
        <f>IF($A145="","",INDEX('الوحدات'!$E$6:$E$205,MATCH($A145,'الوحدات'!$M$6:$M$205,0))&amp;"")</f>
        <v/>
      </c>
      <c r="G145" s="6">
        <f>IF($A145="","",INDEX('الوحدات'!$G$6:$G$205,MATCH($A145,'الوحدات'!$M$6:$M$205,0))&amp;"")</f>
        <v/>
      </c>
    </row>
    <row r="146">
      <c r="A146" s="6">
        <f>IF(132&lt;=COUNT('الوحدات'!$M$6:$M$205),132,"")</f>
        <v/>
      </c>
      <c r="B146" s="6">
        <f>IF($A146="","",INDEX('الوحدات'!$A$6:$A$205,MATCH($A146,'الوحدات'!$M$6:$M$205,0))&amp;"")</f>
        <v/>
      </c>
      <c r="C146" s="6">
        <f>IF($A146="","",INDEX('الوحدات'!$B$6:$B$205,MATCH($A146,'الوحدات'!$M$6:$M$205,0))&amp;"")</f>
        <v/>
      </c>
      <c r="D146" s="6">
        <f>IF($A146="","",INDEX('الوحدات'!$D$6:$D$205,MATCH($A146,'الوحدات'!$M$6:$M$205,0))&amp;"")</f>
        <v/>
      </c>
      <c r="E146" s="6">
        <f>IF($A146="","",INDEX('الوحدات'!$C$6:$C$205,MATCH($A146,'الوحدات'!$M$6:$M$205,0))&amp;"")</f>
        <v/>
      </c>
      <c r="F146" s="6">
        <f>IF($A146="","",INDEX('الوحدات'!$E$6:$E$205,MATCH($A146,'الوحدات'!$M$6:$M$205,0))&amp;"")</f>
        <v/>
      </c>
      <c r="G146" s="6">
        <f>IF($A146="","",INDEX('الوحدات'!$G$6:$G$205,MATCH($A146,'الوحدات'!$M$6:$M$205,0))&amp;"")</f>
        <v/>
      </c>
    </row>
    <row r="147">
      <c r="A147" s="6">
        <f>IF(133&lt;=COUNT('الوحدات'!$M$6:$M$205),133,"")</f>
        <v/>
      </c>
      <c r="B147" s="6">
        <f>IF($A147="","",INDEX('الوحدات'!$A$6:$A$205,MATCH($A147,'الوحدات'!$M$6:$M$205,0))&amp;"")</f>
        <v/>
      </c>
      <c r="C147" s="6">
        <f>IF($A147="","",INDEX('الوحدات'!$B$6:$B$205,MATCH($A147,'الوحدات'!$M$6:$M$205,0))&amp;"")</f>
        <v/>
      </c>
      <c r="D147" s="6">
        <f>IF($A147="","",INDEX('الوحدات'!$D$6:$D$205,MATCH($A147,'الوحدات'!$M$6:$M$205,0))&amp;"")</f>
        <v/>
      </c>
      <c r="E147" s="6">
        <f>IF($A147="","",INDEX('الوحدات'!$C$6:$C$205,MATCH($A147,'الوحدات'!$M$6:$M$205,0))&amp;"")</f>
        <v/>
      </c>
      <c r="F147" s="6">
        <f>IF($A147="","",INDEX('الوحدات'!$E$6:$E$205,MATCH($A147,'الوحدات'!$M$6:$M$205,0))&amp;"")</f>
        <v/>
      </c>
      <c r="G147" s="6">
        <f>IF($A147="","",INDEX('الوحدات'!$G$6:$G$205,MATCH($A147,'الوحدات'!$M$6:$M$205,0))&amp;"")</f>
        <v/>
      </c>
    </row>
    <row r="148">
      <c r="A148" s="6">
        <f>IF(134&lt;=COUNT('الوحدات'!$M$6:$M$205),134,"")</f>
        <v/>
      </c>
      <c r="B148" s="6">
        <f>IF($A148="","",INDEX('الوحدات'!$A$6:$A$205,MATCH($A148,'الوحدات'!$M$6:$M$205,0))&amp;"")</f>
        <v/>
      </c>
      <c r="C148" s="6">
        <f>IF($A148="","",INDEX('الوحدات'!$B$6:$B$205,MATCH($A148,'الوحدات'!$M$6:$M$205,0))&amp;"")</f>
        <v/>
      </c>
      <c r="D148" s="6">
        <f>IF($A148="","",INDEX('الوحدات'!$D$6:$D$205,MATCH($A148,'الوحدات'!$M$6:$M$205,0))&amp;"")</f>
        <v/>
      </c>
      <c r="E148" s="6">
        <f>IF($A148="","",INDEX('الوحدات'!$C$6:$C$205,MATCH($A148,'الوحدات'!$M$6:$M$205,0))&amp;"")</f>
        <v/>
      </c>
      <c r="F148" s="6">
        <f>IF($A148="","",INDEX('الوحدات'!$E$6:$E$205,MATCH($A148,'الوحدات'!$M$6:$M$205,0))&amp;"")</f>
        <v/>
      </c>
      <c r="G148" s="6">
        <f>IF($A148="","",INDEX('الوحدات'!$G$6:$G$205,MATCH($A148,'الوحدات'!$M$6:$M$205,0))&amp;"")</f>
        <v/>
      </c>
    </row>
    <row r="149">
      <c r="A149" s="6">
        <f>IF(135&lt;=COUNT('الوحدات'!$M$6:$M$205),135,"")</f>
        <v/>
      </c>
      <c r="B149" s="6">
        <f>IF($A149="","",INDEX('الوحدات'!$A$6:$A$205,MATCH($A149,'الوحدات'!$M$6:$M$205,0))&amp;"")</f>
        <v/>
      </c>
      <c r="C149" s="6">
        <f>IF($A149="","",INDEX('الوحدات'!$B$6:$B$205,MATCH($A149,'الوحدات'!$M$6:$M$205,0))&amp;"")</f>
        <v/>
      </c>
      <c r="D149" s="6">
        <f>IF($A149="","",INDEX('الوحدات'!$D$6:$D$205,MATCH($A149,'الوحدات'!$M$6:$M$205,0))&amp;"")</f>
        <v/>
      </c>
      <c r="E149" s="6">
        <f>IF($A149="","",INDEX('الوحدات'!$C$6:$C$205,MATCH($A149,'الوحدات'!$M$6:$M$205,0))&amp;"")</f>
        <v/>
      </c>
      <c r="F149" s="6">
        <f>IF($A149="","",INDEX('الوحدات'!$E$6:$E$205,MATCH($A149,'الوحدات'!$M$6:$M$205,0))&amp;"")</f>
        <v/>
      </c>
      <c r="G149" s="6">
        <f>IF($A149="","",INDEX('الوحدات'!$G$6:$G$205,MATCH($A149,'الوحدات'!$M$6:$M$205,0))&amp;"")</f>
        <v/>
      </c>
    </row>
    <row r="150">
      <c r="A150" s="6">
        <f>IF(136&lt;=COUNT('الوحدات'!$M$6:$M$205),136,"")</f>
        <v/>
      </c>
      <c r="B150" s="6">
        <f>IF($A150="","",INDEX('الوحدات'!$A$6:$A$205,MATCH($A150,'الوحدات'!$M$6:$M$205,0))&amp;"")</f>
        <v/>
      </c>
      <c r="C150" s="6">
        <f>IF($A150="","",INDEX('الوحدات'!$B$6:$B$205,MATCH($A150,'الوحدات'!$M$6:$M$205,0))&amp;"")</f>
        <v/>
      </c>
      <c r="D150" s="6">
        <f>IF($A150="","",INDEX('الوحدات'!$D$6:$D$205,MATCH($A150,'الوحدات'!$M$6:$M$205,0))&amp;"")</f>
        <v/>
      </c>
      <c r="E150" s="6">
        <f>IF($A150="","",INDEX('الوحدات'!$C$6:$C$205,MATCH($A150,'الوحدات'!$M$6:$M$205,0))&amp;"")</f>
        <v/>
      </c>
      <c r="F150" s="6">
        <f>IF($A150="","",INDEX('الوحدات'!$E$6:$E$205,MATCH($A150,'الوحدات'!$M$6:$M$205,0))&amp;"")</f>
        <v/>
      </c>
      <c r="G150" s="6">
        <f>IF($A150="","",INDEX('الوحدات'!$G$6:$G$205,MATCH($A150,'الوحدات'!$M$6:$M$205,0))&amp;"")</f>
        <v/>
      </c>
    </row>
    <row r="151">
      <c r="A151" s="6">
        <f>IF(137&lt;=COUNT('الوحدات'!$M$6:$M$205),137,"")</f>
        <v/>
      </c>
      <c r="B151" s="6">
        <f>IF($A151="","",INDEX('الوحدات'!$A$6:$A$205,MATCH($A151,'الوحدات'!$M$6:$M$205,0))&amp;"")</f>
        <v/>
      </c>
      <c r="C151" s="6">
        <f>IF($A151="","",INDEX('الوحدات'!$B$6:$B$205,MATCH($A151,'الوحدات'!$M$6:$M$205,0))&amp;"")</f>
        <v/>
      </c>
      <c r="D151" s="6">
        <f>IF($A151="","",INDEX('الوحدات'!$D$6:$D$205,MATCH($A151,'الوحدات'!$M$6:$M$205,0))&amp;"")</f>
        <v/>
      </c>
      <c r="E151" s="6">
        <f>IF($A151="","",INDEX('الوحدات'!$C$6:$C$205,MATCH($A151,'الوحدات'!$M$6:$M$205,0))&amp;"")</f>
        <v/>
      </c>
      <c r="F151" s="6">
        <f>IF($A151="","",INDEX('الوحدات'!$E$6:$E$205,MATCH($A151,'الوحدات'!$M$6:$M$205,0))&amp;"")</f>
        <v/>
      </c>
      <c r="G151" s="6">
        <f>IF($A151="","",INDEX('الوحدات'!$G$6:$G$205,MATCH($A151,'الوحدات'!$M$6:$M$205,0))&amp;"")</f>
        <v/>
      </c>
    </row>
    <row r="152">
      <c r="A152" s="6">
        <f>IF(138&lt;=COUNT('الوحدات'!$M$6:$M$205),138,"")</f>
        <v/>
      </c>
      <c r="B152" s="6">
        <f>IF($A152="","",INDEX('الوحدات'!$A$6:$A$205,MATCH($A152,'الوحدات'!$M$6:$M$205,0))&amp;"")</f>
        <v/>
      </c>
      <c r="C152" s="6">
        <f>IF($A152="","",INDEX('الوحدات'!$B$6:$B$205,MATCH($A152,'الوحدات'!$M$6:$M$205,0))&amp;"")</f>
        <v/>
      </c>
      <c r="D152" s="6">
        <f>IF($A152="","",INDEX('الوحدات'!$D$6:$D$205,MATCH($A152,'الوحدات'!$M$6:$M$205,0))&amp;"")</f>
        <v/>
      </c>
      <c r="E152" s="6">
        <f>IF($A152="","",INDEX('الوحدات'!$C$6:$C$205,MATCH($A152,'الوحدات'!$M$6:$M$205,0))&amp;"")</f>
        <v/>
      </c>
      <c r="F152" s="6">
        <f>IF($A152="","",INDEX('الوحدات'!$E$6:$E$205,MATCH($A152,'الوحدات'!$M$6:$M$205,0))&amp;"")</f>
        <v/>
      </c>
      <c r="G152" s="6">
        <f>IF($A152="","",INDEX('الوحدات'!$G$6:$G$205,MATCH($A152,'الوحدات'!$M$6:$M$205,0))&amp;"")</f>
        <v/>
      </c>
    </row>
    <row r="153">
      <c r="A153" s="6">
        <f>IF(139&lt;=COUNT('الوحدات'!$M$6:$M$205),139,"")</f>
        <v/>
      </c>
      <c r="B153" s="6">
        <f>IF($A153="","",INDEX('الوحدات'!$A$6:$A$205,MATCH($A153,'الوحدات'!$M$6:$M$205,0))&amp;"")</f>
        <v/>
      </c>
      <c r="C153" s="6">
        <f>IF($A153="","",INDEX('الوحدات'!$B$6:$B$205,MATCH($A153,'الوحدات'!$M$6:$M$205,0))&amp;"")</f>
        <v/>
      </c>
      <c r="D153" s="6">
        <f>IF($A153="","",INDEX('الوحدات'!$D$6:$D$205,MATCH($A153,'الوحدات'!$M$6:$M$205,0))&amp;"")</f>
        <v/>
      </c>
      <c r="E153" s="6">
        <f>IF($A153="","",INDEX('الوحدات'!$C$6:$C$205,MATCH($A153,'الوحدات'!$M$6:$M$205,0))&amp;"")</f>
        <v/>
      </c>
      <c r="F153" s="6">
        <f>IF($A153="","",INDEX('الوحدات'!$E$6:$E$205,MATCH($A153,'الوحدات'!$M$6:$M$205,0))&amp;"")</f>
        <v/>
      </c>
      <c r="G153" s="6">
        <f>IF($A153="","",INDEX('الوحدات'!$G$6:$G$205,MATCH($A153,'الوحدات'!$M$6:$M$205,0))&amp;"")</f>
        <v/>
      </c>
    </row>
    <row r="154">
      <c r="A154" s="6">
        <f>IF(140&lt;=COUNT('الوحدات'!$M$6:$M$205),140,"")</f>
        <v/>
      </c>
      <c r="B154" s="6">
        <f>IF($A154="","",INDEX('الوحدات'!$A$6:$A$205,MATCH($A154,'الوحدات'!$M$6:$M$205,0))&amp;"")</f>
        <v/>
      </c>
      <c r="C154" s="6">
        <f>IF($A154="","",INDEX('الوحدات'!$B$6:$B$205,MATCH($A154,'الوحدات'!$M$6:$M$205,0))&amp;"")</f>
        <v/>
      </c>
      <c r="D154" s="6">
        <f>IF($A154="","",INDEX('الوحدات'!$D$6:$D$205,MATCH($A154,'الوحدات'!$M$6:$M$205,0))&amp;"")</f>
        <v/>
      </c>
      <c r="E154" s="6">
        <f>IF($A154="","",INDEX('الوحدات'!$C$6:$C$205,MATCH($A154,'الوحدات'!$M$6:$M$205,0))&amp;"")</f>
        <v/>
      </c>
      <c r="F154" s="6">
        <f>IF($A154="","",INDEX('الوحدات'!$E$6:$E$205,MATCH($A154,'الوحدات'!$M$6:$M$205,0))&amp;"")</f>
        <v/>
      </c>
      <c r="G154" s="6">
        <f>IF($A154="","",INDEX('الوحدات'!$G$6:$G$205,MATCH($A154,'الوحدات'!$M$6:$M$205,0))&amp;"")</f>
        <v/>
      </c>
    </row>
    <row r="155">
      <c r="A155" s="6">
        <f>IF(141&lt;=COUNT('الوحدات'!$M$6:$M$205),141,"")</f>
        <v/>
      </c>
      <c r="B155" s="6">
        <f>IF($A155="","",INDEX('الوحدات'!$A$6:$A$205,MATCH($A155,'الوحدات'!$M$6:$M$205,0))&amp;"")</f>
        <v/>
      </c>
      <c r="C155" s="6">
        <f>IF($A155="","",INDEX('الوحدات'!$B$6:$B$205,MATCH($A155,'الوحدات'!$M$6:$M$205,0))&amp;"")</f>
        <v/>
      </c>
      <c r="D155" s="6">
        <f>IF($A155="","",INDEX('الوحدات'!$D$6:$D$205,MATCH($A155,'الوحدات'!$M$6:$M$205,0))&amp;"")</f>
        <v/>
      </c>
      <c r="E155" s="6">
        <f>IF($A155="","",INDEX('الوحدات'!$C$6:$C$205,MATCH($A155,'الوحدات'!$M$6:$M$205,0))&amp;"")</f>
        <v/>
      </c>
      <c r="F155" s="6">
        <f>IF($A155="","",INDEX('الوحدات'!$E$6:$E$205,MATCH($A155,'الوحدات'!$M$6:$M$205,0))&amp;"")</f>
        <v/>
      </c>
      <c r="G155" s="6">
        <f>IF($A155="","",INDEX('الوحدات'!$G$6:$G$205,MATCH($A155,'الوحدات'!$M$6:$M$205,0))&amp;"")</f>
        <v/>
      </c>
    </row>
    <row r="156">
      <c r="A156" s="6">
        <f>IF(142&lt;=COUNT('الوحدات'!$M$6:$M$205),142,"")</f>
        <v/>
      </c>
      <c r="B156" s="6">
        <f>IF($A156="","",INDEX('الوحدات'!$A$6:$A$205,MATCH($A156,'الوحدات'!$M$6:$M$205,0))&amp;"")</f>
        <v/>
      </c>
      <c r="C156" s="6">
        <f>IF($A156="","",INDEX('الوحدات'!$B$6:$B$205,MATCH($A156,'الوحدات'!$M$6:$M$205,0))&amp;"")</f>
        <v/>
      </c>
      <c r="D156" s="6">
        <f>IF($A156="","",INDEX('الوحدات'!$D$6:$D$205,MATCH($A156,'الوحدات'!$M$6:$M$205,0))&amp;"")</f>
        <v/>
      </c>
      <c r="E156" s="6">
        <f>IF($A156="","",INDEX('الوحدات'!$C$6:$C$205,MATCH($A156,'الوحدات'!$M$6:$M$205,0))&amp;"")</f>
        <v/>
      </c>
      <c r="F156" s="6">
        <f>IF($A156="","",INDEX('الوحدات'!$E$6:$E$205,MATCH($A156,'الوحدات'!$M$6:$M$205,0))&amp;"")</f>
        <v/>
      </c>
      <c r="G156" s="6">
        <f>IF($A156="","",INDEX('الوحدات'!$G$6:$G$205,MATCH($A156,'الوحدات'!$M$6:$M$205,0))&amp;"")</f>
        <v/>
      </c>
    </row>
    <row r="157">
      <c r="A157" s="6">
        <f>IF(143&lt;=COUNT('الوحدات'!$M$6:$M$205),143,"")</f>
        <v/>
      </c>
      <c r="B157" s="6">
        <f>IF($A157="","",INDEX('الوحدات'!$A$6:$A$205,MATCH($A157,'الوحدات'!$M$6:$M$205,0))&amp;"")</f>
        <v/>
      </c>
      <c r="C157" s="6">
        <f>IF($A157="","",INDEX('الوحدات'!$B$6:$B$205,MATCH($A157,'الوحدات'!$M$6:$M$205,0))&amp;"")</f>
        <v/>
      </c>
      <c r="D157" s="6">
        <f>IF($A157="","",INDEX('الوحدات'!$D$6:$D$205,MATCH($A157,'الوحدات'!$M$6:$M$205,0))&amp;"")</f>
        <v/>
      </c>
      <c r="E157" s="6">
        <f>IF($A157="","",INDEX('الوحدات'!$C$6:$C$205,MATCH($A157,'الوحدات'!$M$6:$M$205,0))&amp;"")</f>
        <v/>
      </c>
      <c r="F157" s="6">
        <f>IF($A157="","",INDEX('الوحدات'!$E$6:$E$205,MATCH($A157,'الوحدات'!$M$6:$M$205,0))&amp;"")</f>
        <v/>
      </c>
      <c r="G157" s="6">
        <f>IF($A157="","",INDEX('الوحدات'!$G$6:$G$205,MATCH($A157,'الوحدات'!$M$6:$M$205,0))&amp;"")</f>
        <v/>
      </c>
    </row>
    <row r="158">
      <c r="A158" s="6">
        <f>IF(144&lt;=COUNT('الوحدات'!$M$6:$M$205),144,"")</f>
        <v/>
      </c>
      <c r="B158" s="6">
        <f>IF($A158="","",INDEX('الوحدات'!$A$6:$A$205,MATCH($A158,'الوحدات'!$M$6:$M$205,0))&amp;"")</f>
        <v/>
      </c>
      <c r="C158" s="6">
        <f>IF($A158="","",INDEX('الوحدات'!$B$6:$B$205,MATCH($A158,'الوحدات'!$M$6:$M$205,0))&amp;"")</f>
        <v/>
      </c>
      <c r="D158" s="6">
        <f>IF($A158="","",INDEX('الوحدات'!$D$6:$D$205,MATCH($A158,'الوحدات'!$M$6:$M$205,0))&amp;"")</f>
        <v/>
      </c>
      <c r="E158" s="6">
        <f>IF($A158="","",INDEX('الوحدات'!$C$6:$C$205,MATCH($A158,'الوحدات'!$M$6:$M$205,0))&amp;"")</f>
        <v/>
      </c>
      <c r="F158" s="6">
        <f>IF($A158="","",INDEX('الوحدات'!$E$6:$E$205,MATCH($A158,'الوحدات'!$M$6:$M$205,0))&amp;"")</f>
        <v/>
      </c>
      <c r="G158" s="6">
        <f>IF($A158="","",INDEX('الوحدات'!$G$6:$G$205,MATCH($A158,'الوحدات'!$M$6:$M$205,0))&amp;"")</f>
        <v/>
      </c>
    </row>
    <row r="159">
      <c r="A159" s="6">
        <f>IF(145&lt;=COUNT('الوحدات'!$M$6:$M$205),145,"")</f>
        <v/>
      </c>
      <c r="B159" s="6">
        <f>IF($A159="","",INDEX('الوحدات'!$A$6:$A$205,MATCH($A159,'الوحدات'!$M$6:$M$205,0))&amp;"")</f>
        <v/>
      </c>
      <c r="C159" s="6">
        <f>IF($A159="","",INDEX('الوحدات'!$B$6:$B$205,MATCH($A159,'الوحدات'!$M$6:$M$205,0))&amp;"")</f>
        <v/>
      </c>
      <c r="D159" s="6">
        <f>IF($A159="","",INDEX('الوحدات'!$D$6:$D$205,MATCH($A159,'الوحدات'!$M$6:$M$205,0))&amp;"")</f>
        <v/>
      </c>
      <c r="E159" s="6">
        <f>IF($A159="","",INDEX('الوحدات'!$C$6:$C$205,MATCH($A159,'الوحدات'!$M$6:$M$205,0))&amp;"")</f>
        <v/>
      </c>
      <c r="F159" s="6">
        <f>IF($A159="","",INDEX('الوحدات'!$E$6:$E$205,MATCH($A159,'الوحدات'!$M$6:$M$205,0))&amp;"")</f>
        <v/>
      </c>
      <c r="G159" s="6">
        <f>IF($A159="","",INDEX('الوحدات'!$G$6:$G$205,MATCH($A159,'الوحدات'!$M$6:$M$205,0))&amp;"")</f>
        <v/>
      </c>
    </row>
    <row r="160">
      <c r="A160" s="6">
        <f>IF(146&lt;=COUNT('الوحدات'!$M$6:$M$205),146,"")</f>
        <v/>
      </c>
      <c r="B160" s="6">
        <f>IF($A160="","",INDEX('الوحدات'!$A$6:$A$205,MATCH($A160,'الوحدات'!$M$6:$M$205,0))&amp;"")</f>
        <v/>
      </c>
      <c r="C160" s="6">
        <f>IF($A160="","",INDEX('الوحدات'!$B$6:$B$205,MATCH($A160,'الوحدات'!$M$6:$M$205,0))&amp;"")</f>
        <v/>
      </c>
      <c r="D160" s="6">
        <f>IF($A160="","",INDEX('الوحدات'!$D$6:$D$205,MATCH($A160,'الوحدات'!$M$6:$M$205,0))&amp;"")</f>
        <v/>
      </c>
      <c r="E160" s="6">
        <f>IF($A160="","",INDEX('الوحدات'!$C$6:$C$205,MATCH($A160,'الوحدات'!$M$6:$M$205,0))&amp;"")</f>
        <v/>
      </c>
      <c r="F160" s="6">
        <f>IF($A160="","",INDEX('الوحدات'!$E$6:$E$205,MATCH($A160,'الوحدات'!$M$6:$M$205,0))&amp;"")</f>
        <v/>
      </c>
      <c r="G160" s="6">
        <f>IF($A160="","",INDEX('الوحدات'!$G$6:$G$205,MATCH($A160,'الوحدات'!$M$6:$M$205,0))&amp;"")</f>
        <v/>
      </c>
    </row>
    <row r="161">
      <c r="A161" s="6">
        <f>IF(147&lt;=COUNT('الوحدات'!$M$6:$M$205),147,"")</f>
        <v/>
      </c>
      <c r="B161" s="6">
        <f>IF($A161="","",INDEX('الوحدات'!$A$6:$A$205,MATCH($A161,'الوحدات'!$M$6:$M$205,0))&amp;"")</f>
        <v/>
      </c>
      <c r="C161" s="6">
        <f>IF($A161="","",INDEX('الوحدات'!$B$6:$B$205,MATCH($A161,'الوحدات'!$M$6:$M$205,0))&amp;"")</f>
        <v/>
      </c>
      <c r="D161" s="6">
        <f>IF($A161="","",INDEX('الوحدات'!$D$6:$D$205,MATCH($A161,'الوحدات'!$M$6:$M$205,0))&amp;"")</f>
        <v/>
      </c>
      <c r="E161" s="6">
        <f>IF($A161="","",INDEX('الوحدات'!$C$6:$C$205,MATCH($A161,'الوحدات'!$M$6:$M$205,0))&amp;"")</f>
        <v/>
      </c>
      <c r="F161" s="6">
        <f>IF($A161="","",INDEX('الوحدات'!$E$6:$E$205,MATCH($A161,'الوحدات'!$M$6:$M$205,0))&amp;"")</f>
        <v/>
      </c>
      <c r="G161" s="6">
        <f>IF($A161="","",INDEX('الوحدات'!$G$6:$G$205,MATCH($A161,'الوحدات'!$M$6:$M$205,0))&amp;"")</f>
        <v/>
      </c>
    </row>
    <row r="162">
      <c r="A162" s="6">
        <f>IF(148&lt;=COUNT('الوحدات'!$M$6:$M$205),148,"")</f>
        <v/>
      </c>
      <c r="B162" s="6">
        <f>IF($A162="","",INDEX('الوحدات'!$A$6:$A$205,MATCH($A162,'الوحدات'!$M$6:$M$205,0))&amp;"")</f>
        <v/>
      </c>
      <c r="C162" s="6">
        <f>IF($A162="","",INDEX('الوحدات'!$B$6:$B$205,MATCH($A162,'الوحدات'!$M$6:$M$205,0))&amp;"")</f>
        <v/>
      </c>
      <c r="D162" s="6">
        <f>IF($A162="","",INDEX('الوحدات'!$D$6:$D$205,MATCH($A162,'الوحدات'!$M$6:$M$205,0))&amp;"")</f>
        <v/>
      </c>
      <c r="E162" s="6">
        <f>IF($A162="","",INDEX('الوحدات'!$C$6:$C$205,MATCH($A162,'الوحدات'!$M$6:$M$205,0))&amp;"")</f>
        <v/>
      </c>
      <c r="F162" s="6">
        <f>IF($A162="","",INDEX('الوحدات'!$E$6:$E$205,MATCH($A162,'الوحدات'!$M$6:$M$205,0))&amp;"")</f>
        <v/>
      </c>
      <c r="G162" s="6">
        <f>IF($A162="","",INDEX('الوحدات'!$G$6:$G$205,MATCH($A162,'الوحدات'!$M$6:$M$205,0))&amp;"")</f>
        <v/>
      </c>
    </row>
    <row r="163">
      <c r="A163" s="6">
        <f>IF(149&lt;=COUNT('الوحدات'!$M$6:$M$205),149,"")</f>
        <v/>
      </c>
      <c r="B163" s="6">
        <f>IF($A163="","",INDEX('الوحدات'!$A$6:$A$205,MATCH($A163,'الوحدات'!$M$6:$M$205,0))&amp;"")</f>
        <v/>
      </c>
      <c r="C163" s="6">
        <f>IF($A163="","",INDEX('الوحدات'!$B$6:$B$205,MATCH($A163,'الوحدات'!$M$6:$M$205,0))&amp;"")</f>
        <v/>
      </c>
      <c r="D163" s="6">
        <f>IF($A163="","",INDEX('الوحدات'!$D$6:$D$205,MATCH($A163,'الوحدات'!$M$6:$M$205,0))&amp;"")</f>
        <v/>
      </c>
      <c r="E163" s="6">
        <f>IF($A163="","",INDEX('الوحدات'!$C$6:$C$205,MATCH($A163,'الوحدات'!$M$6:$M$205,0))&amp;"")</f>
        <v/>
      </c>
      <c r="F163" s="6">
        <f>IF($A163="","",INDEX('الوحدات'!$E$6:$E$205,MATCH($A163,'الوحدات'!$M$6:$M$205,0))&amp;"")</f>
        <v/>
      </c>
      <c r="G163" s="6">
        <f>IF($A163="","",INDEX('الوحدات'!$G$6:$G$205,MATCH($A163,'الوحدات'!$M$6:$M$205,0))&amp;"")</f>
        <v/>
      </c>
    </row>
    <row r="164">
      <c r="A164" s="6">
        <f>IF(150&lt;=COUNT('الوحدات'!$M$6:$M$205),150,"")</f>
        <v/>
      </c>
      <c r="B164" s="6">
        <f>IF($A164="","",INDEX('الوحدات'!$A$6:$A$205,MATCH($A164,'الوحدات'!$M$6:$M$205,0))&amp;"")</f>
        <v/>
      </c>
      <c r="C164" s="6">
        <f>IF($A164="","",INDEX('الوحدات'!$B$6:$B$205,MATCH($A164,'الوحدات'!$M$6:$M$205,0))&amp;"")</f>
        <v/>
      </c>
      <c r="D164" s="6">
        <f>IF($A164="","",INDEX('الوحدات'!$D$6:$D$205,MATCH($A164,'الوحدات'!$M$6:$M$205,0))&amp;"")</f>
        <v/>
      </c>
      <c r="E164" s="6">
        <f>IF($A164="","",INDEX('الوحدات'!$C$6:$C$205,MATCH($A164,'الوحدات'!$M$6:$M$205,0))&amp;"")</f>
        <v/>
      </c>
      <c r="F164" s="6">
        <f>IF($A164="","",INDEX('الوحدات'!$E$6:$E$205,MATCH($A164,'الوحدات'!$M$6:$M$205,0))&amp;"")</f>
        <v/>
      </c>
      <c r="G164" s="6">
        <f>IF($A164="","",INDEX('الوحدات'!$G$6:$G$205,MATCH($A164,'الوحدات'!$M$6:$M$205,0))&amp;"")</f>
        <v/>
      </c>
    </row>
    <row r="165">
      <c r="A165" s="6">
        <f>IF(151&lt;=COUNT('الوحدات'!$M$6:$M$205),151,"")</f>
        <v/>
      </c>
      <c r="B165" s="6">
        <f>IF($A165="","",INDEX('الوحدات'!$A$6:$A$205,MATCH($A165,'الوحدات'!$M$6:$M$205,0))&amp;"")</f>
        <v/>
      </c>
      <c r="C165" s="6">
        <f>IF($A165="","",INDEX('الوحدات'!$B$6:$B$205,MATCH($A165,'الوحدات'!$M$6:$M$205,0))&amp;"")</f>
        <v/>
      </c>
      <c r="D165" s="6">
        <f>IF($A165="","",INDEX('الوحدات'!$D$6:$D$205,MATCH($A165,'الوحدات'!$M$6:$M$205,0))&amp;"")</f>
        <v/>
      </c>
      <c r="E165" s="6">
        <f>IF($A165="","",INDEX('الوحدات'!$C$6:$C$205,MATCH($A165,'الوحدات'!$M$6:$M$205,0))&amp;"")</f>
        <v/>
      </c>
      <c r="F165" s="6">
        <f>IF($A165="","",INDEX('الوحدات'!$E$6:$E$205,MATCH($A165,'الوحدات'!$M$6:$M$205,0))&amp;"")</f>
        <v/>
      </c>
      <c r="G165" s="6">
        <f>IF($A165="","",INDEX('الوحدات'!$G$6:$G$205,MATCH($A165,'الوحدات'!$M$6:$M$205,0))&amp;"")</f>
        <v/>
      </c>
    </row>
    <row r="166">
      <c r="A166" s="6">
        <f>IF(152&lt;=COUNT('الوحدات'!$M$6:$M$205),152,"")</f>
        <v/>
      </c>
      <c r="B166" s="6">
        <f>IF($A166="","",INDEX('الوحدات'!$A$6:$A$205,MATCH($A166,'الوحدات'!$M$6:$M$205,0))&amp;"")</f>
        <v/>
      </c>
      <c r="C166" s="6">
        <f>IF($A166="","",INDEX('الوحدات'!$B$6:$B$205,MATCH($A166,'الوحدات'!$M$6:$M$205,0))&amp;"")</f>
        <v/>
      </c>
      <c r="D166" s="6">
        <f>IF($A166="","",INDEX('الوحدات'!$D$6:$D$205,MATCH($A166,'الوحدات'!$M$6:$M$205,0))&amp;"")</f>
        <v/>
      </c>
      <c r="E166" s="6">
        <f>IF($A166="","",INDEX('الوحدات'!$C$6:$C$205,MATCH($A166,'الوحدات'!$M$6:$M$205,0))&amp;"")</f>
        <v/>
      </c>
      <c r="F166" s="6">
        <f>IF($A166="","",INDEX('الوحدات'!$E$6:$E$205,MATCH($A166,'الوحدات'!$M$6:$M$205,0))&amp;"")</f>
        <v/>
      </c>
      <c r="G166" s="6">
        <f>IF($A166="","",INDEX('الوحدات'!$G$6:$G$205,MATCH($A166,'الوحدات'!$M$6:$M$205,0))&amp;"")</f>
        <v/>
      </c>
    </row>
    <row r="167">
      <c r="A167" s="6">
        <f>IF(153&lt;=COUNT('الوحدات'!$M$6:$M$205),153,"")</f>
        <v/>
      </c>
      <c r="B167" s="6">
        <f>IF($A167="","",INDEX('الوحدات'!$A$6:$A$205,MATCH($A167,'الوحدات'!$M$6:$M$205,0))&amp;"")</f>
        <v/>
      </c>
      <c r="C167" s="6">
        <f>IF($A167="","",INDEX('الوحدات'!$B$6:$B$205,MATCH($A167,'الوحدات'!$M$6:$M$205,0))&amp;"")</f>
        <v/>
      </c>
      <c r="D167" s="6">
        <f>IF($A167="","",INDEX('الوحدات'!$D$6:$D$205,MATCH($A167,'الوحدات'!$M$6:$M$205,0))&amp;"")</f>
        <v/>
      </c>
      <c r="E167" s="6">
        <f>IF($A167="","",INDEX('الوحدات'!$C$6:$C$205,MATCH($A167,'الوحدات'!$M$6:$M$205,0))&amp;"")</f>
        <v/>
      </c>
      <c r="F167" s="6">
        <f>IF($A167="","",INDEX('الوحدات'!$E$6:$E$205,MATCH($A167,'الوحدات'!$M$6:$M$205,0))&amp;"")</f>
        <v/>
      </c>
      <c r="G167" s="6">
        <f>IF($A167="","",INDEX('الوحدات'!$G$6:$G$205,MATCH($A167,'الوحدات'!$M$6:$M$205,0))&amp;"")</f>
        <v/>
      </c>
    </row>
    <row r="168">
      <c r="A168" s="6">
        <f>IF(154&lt;=COUNT('الوحدات'!$M$6:$M$205),154,"")</f>
        <v/>
      </c>
      <c r="B168" s="6">
        <f>IF($A168="","",INDEX('الوحدات'!$A$6:$A$205,MATCH($A168,'الوحدات'!$M$6:$M$205,0))&amp;"")</f>
        <v/>
      </c>
      <c r="C168" s="6">
        <f>IF($A168="","",INDEX('الوحدات'!$B$6:$B$205,MATCH($A168,'الوحدات'!$M$6:$M$205,0))&amp;"")</f>
        <v/>
      </c>
      <c r="D168" s="6">
        <f>IF($A168="","",INDEX('الوحدات'!$D$6:$D$205,MATCH($A168,'الوحدات'!$M$6:$M$205,0))&amp;"")</f>
        <v/>
      </c>
      <c r="E168" s="6">
        <f>IF($A168="","",INDEX('الوحدات'!$C$6:$C$205,MATCH($A168,'الوحدات'!$M$6:$M$205,0))&amp;"")</f>
        <v/>
      </c>
      <c r="F168" s="6">
        <f>IF($A168="","",INDEX('الوحدات'!$E$6:$E$205,MATCH($A168,'الوحدات'!$M$6:$M$205,0))&amp;"")</f>
        <v/>
      </c>
      <c r="G168" s="6">
        <f>IF($A168="","",INDEX('الوحدات'!$G$6:$G$205,MATCH($A168,'الوحدات'!$M$6:$M$205,0))&amp;"")</f>
        <v/>
      </c>
    </row>
    <row r="169">
      <c r="A169" s="6">
        <f>IF(155&lt;=COUNT('الوحدات'!$M$6:$M$205),155,"")</f>
        <v/>
      </c>
      <c r="B169" s="6">
        <f>IF($A169="","",INDEX('الوحدات'!$A$6:$A$205,MATCH($A169,'الوحدات'!$M$6:$M$205,0))&amp;"")</f>
        <v/>
      </c>
      <c r="C169" s="6">
        <f>IF($A169="","",INDEX('الوحدات'!$B$6:$B$205,MATCH($A169,'الوحدات'!$M$6:$M$205,0))&amp;"")</f>
        <v/>
      </c>
      <c r="D169" s="6">
        <f>IF($A169="","",INDEX('الوحدات'!$D$6:$D$205,MATCH($A169,'الوحدات'!$M$6:$M$205,0))&amp;"")</f>
        <v/>
      </c>
      <c r="E169" s="6">
        <f>IF($A169="","",INDEX('الوحدات'!$C$6:$C$205,MATCH($A169,'الوحدات'!$M$6:$M$205,0))&amp;"")</f>
        <v/>
      </c>
      <c r="F169" s="6">
        <f>IF($A169="","",INDEX('الوحدات'!$E$6:$E$205,MATCH($A169,'الوحدات'!$M$6:$M$205,0))&amp;"")</f>
        <v/>
      </c>
      <c r="G169" s="6">
        <f>IF($A169="","",INDEX('الوحدات'!$G$6:$G$205,MATCH($A169,'الوحدات'!$M$6:$M$205,0))&amp;"")</f>
        <v/>
      </c>
    </row>
    <row r="170">
      <c r="A170" s="6">
        <f>IF(156&lt;=COUNT('الوحدات'!$M$6:$M$205),156,"")</f>
        <v/>
      </c>
      <c r="B170" s="6">
        <f>IF($A170="","",INDEX('الوحدات'!$A$6:$A$205,MATCH($A170,'الوحدات'!$M$6:$M$205,0))&amp;"")</f>
        <v/>
      </c>
      <c r="C170" s="6">
        <f>IF($A170="","",INDEX('الوحدات'!$B$6:$B$205,MATCH($A170,'الوحدات'!$M$6:$M$205,0))&amp;"")</f>
        <v/>
      </c>
      <c r="D170" s="6">
        <f>IF($A170="","",INDEX('الوحدات'!$D$6:$D$205,MATCH($A170,'الوحدات'!$M$6:$M$205,0))&amp;"")</f>
        <v/>
      </c>
      <c r="E170" s="6">
        <f>IF($A170="","",INDEX('الوحدات'!$C$6:$C$205,MATCH($A170,'الوحدات'!$M$6:$M$205,0))&amp;"")</f>
        <v/>
      </c>
      <c r="F170" s="6">
        <f>IF($A170="","",INDEX('الوحدات'!$E$6:$E$205,MATCH($A170,'الوحدات'!$M$6:$M$205,0))&amp;"")</f>
        <v/>
      </c>
      <c r="G170" s="6">
        <f>IF($A170="","",INDEX('الوحدات'!$G$6:$G$205,MATCH($A170,'الوحدات'!$M$6:$M$205,0))&amp;"")</f>
        <v/>
      </c>
    </row>
    <row r="171">
      <c r="A171" s="6">
        <f>IF(157&lt;=COUNT('الوحدات'!$M$6:$M$205),157,"")</f>
        <v/>
      </c>
      <c r="B171" s="6">
        <f>IF($A171="","",INDEX('الوحدات'!$A$6:$A$205,MATCH($A171,'الوحدات'!$M$6:$M$205,0))&amp;"")</f>
        <v/>
      </c>
      <c r="C171" s="6">
        <f>IF($A171="","",INDEX('الوحدات'!$B$6:$B$205,MATCH($A171,'الوحدات'!$M$6:$M$205,0))&amp;"")</f>
        <v/>
      </c>
      <c r="D171" s="6">
        <f>IF($A171="","",INDEX('الوحدات'!$D$6:$D$205,MATCH($A171,'الوحدات'!$M$6:$M$205,0))&amp;"")</f>
        <v/>
      </c>
      <c r="E171" s="6">
        <f>IF($A171="","",INDEX('الوحدات'!$C$6:$C$205,MATCH($A171,'الوحدات'!$M$6:$M$205,0))&amp;"")</f>
        <v/>
      </c>
      <c r="F171" s="6">
        <f>IF($A171="","",INDEX('الوحدات'!$E$6:$E$205,MATCH($A171,'الوحدات'!$M$6:$M$205,0))&amp;"")</f>
        <v/>
      </c>
      <c r="G171" s="6">
        <f>IF($A171="","",INDEX('الوحدات'!$G$6:$G$205,MATCH($A171,'الوحدات'!$M$6:$M$205,0))&amp;"")</f>
        <v/>
      </c>
    </row>
    <row r="172">
      <c r="A172" s="6">
        <f>IF(158&lt;=COUNT('الوحدات'!$M$6:$M$205),158,"")</f>
        <v/>
      </c>
      <c r="B172" s="6">
        <f>IF($A172="","",INDEX('الوحدات'!$A$6:$A$205,MATCH($A172,'الوحدات'!$M$6:$M$205,0))&amp;"")</f>
        <v/>
      </c>
      <c r="C172" s="6">
        <f>IF($A172="","",INDEX('الوحدات'!$B$6:$B$205,MATCH($A172,'الوحدات'!$M$6:$M$205,0))&amp;"")</f>
        <v/>
      </c>
      <c r="D172" s="6">
        <f>IF($A172="","",INDEX('الوحدات'!$D$6:$D$205,MATCH($A172,'الوحدات'!$M$6:$M$205,0))&amp;"")</f>
        <v/>
      </c>
      <c r="E172" s="6">
        <f>IF($A172="","",INDEX('الوحدات'!$C$6:$C$205,MATCH($A172,'الوحدات'!$M$6:$M$205,0))&amp;"")</f>
        <v/>
      </c>
      <c r="F172" s="6">
        <f>IF($A172="","",INDEX('الوحدات'!$E$6:$E$205,MATCH($A172,'الوحدات'!$M$6:$M$205,0))&amp;"")</f>
        <v/>
      </c>
      <c r="G172" s="6">
        <f>IF($A172="","",INDEX('الوحدات'!$G$6:$G$205,MATCH($A172,'الوحدات'!$M$6:$M$205,0))&amp;"")</f>
        <v/>
      </c>
    </row>
    <row r="173">
      <c r="A173" s="6">
        <f>IF(159&lt;=COUNT('الوحدات'!$M$6:$M$205),159,"")</f>
        <v/>
      </c>
      <c r="B173" s="6">
        <f>IF($A173="","",INDEX('الوحدات'!$A$6:$A$205,MATCH($A173,'الوحدات'!$M$6:$M$205,0))&amp;"")</f>
        <v/>
      </c>
      <c r="C173" s="6">
        <f>IF($A173="","",INDEX('الوحدات'!$B$6:$B$205,MATCH($A173,'الوحدات'!$M$6:$M$205,0))&amp;"")</f>
        <v/>
      </c>
      <c r="D173" s="6">
        <f>IF($A173="","",INDEX('الوحدات'!$D$6:$D$205,MATCH($A173,'الوحدات'!$M$6:$M$205,0))&amp;"")</f>
        <v/>
      </c>
      <c r="E173" s="6">
        <f>IF($A173="","",INDEX('الوحدات'!$C$6:$C$205,MATCH($A173,'الوحدات'!$M$6:$M$205,0))&amp;"")</f>
        <v/>
      </c>
      <c r="F173" s="6">
        <f>IF($A173="","",INDEX('الوحدات'!$E$6:$E$205,MATCH($A173,'الوحدات'!$M$6:$M$205,0))&amp;"")</f>
        <v/>
      </c>
      <c r="G173" s="6">
        <f>IF($A173="","",INDEX('الوحدات'!$G$6:$G$205,MATCH($A173,'الوحدات'!$M$6:$M$205,0))&amp;"")</f>
        <v/>
      </c>
    </row>
    <row r="174">
      <c r="A174" s="6">
        <f>IF(160&lt;=COUNT('الوحدات'!$M$6:$M$205),160,"")</f>
        <v/>
      </c>
      <c r="B174" s="6">
        <f>IF($A174="","",INDEX('الوحدات'!$A$6:$A$205,MATCH($A174,'الوحدات'!$M$6:$M$205,0))&amp;"")</f>
        <v/>
      </c>
      <c r="C174" s="6">
        <f>IF($A174="","",INDEX('الوحدات'!$B$6:$B$205,MATCH($A174,'الوحدات'!$M$6:$M$205,0))&amp;"")</f>
        <v/>
      </c>
      <c r="D174" s="6">
        <f>IF($A174="","",INDEX('الوحدات'!$D$6:$D$205,MATCH($A174,'الوحدات'!$M$6:$M$205,0))&amp;"")</f>
        <v/>
      </c>
      <c r="E174" s="6">
        <f>IF($A174="","",INDEX('الوحدات'!$C$6:$C$205,MATCH($A174,'الوحدات'!$M$6:$M$205,0))&amp;"")</f>
        <v/>
      </c>
      <c r="F174" s="6">
        <f>IF($A174="","",INDEX('الوحدات'!$E$6:$E$205,MATCH($A174,'الوحدات'!$M$6:$M$205,0))&amp;"")</f>
        <v/>
      </c>
      <c r="G174" s="6">
        <f>IF($A174="","",INDEX('الوحدات'!$G$6:$G$205,MATCH($A174,'الوحدات'!$M$6:$M$205,0))&amp;"")</f>
        <v/>
      </c>
    </row>
    <row r="175">
      <c r="A175" s="6">
        <f>IF(161&lt;=COUNT('الوحدات'!$M$6:$M$205),161,"")</f>
        <v/>
      </c>
      <c r="B175" s="6">
        <f>IF($A175="","",INDEX('الوحدات'!$A$6:$A$205,MATCH($A175,'الوحدات'!$M$6:$M$205,0))&amp;"")</f>
        <v/>
      </c>
      <c r="C175" s="6">
        <f>IF($A175="","",INDEX('الوحدات'!$B$6:$B$205,MATCH($A175,'الوحدات'!$M$6:$M$205,0))&amp;"")</f>
        <v/>
      </c>
      <c r="D175" s="6">
        <f>IF($A175="","",INDEX('الوحدات'!$D$6:$D$205,MATCH($A175,'الوحدات'!$M$6:$M$205,0))&amp;"")</f>
        <v/>
      </c>
      <c r="E175" s="6">
        <f>IF($A175="","",INDEX('الوحدات'!$C$6:$C$205,MATCH($A175,'الوحدات'!$M$6:$M$205,0))&amp;"")</f>
        <v/>
      </c>
      <c r="F175" s="6">
        <f>IF($A175="","",INDEX('الوحدات'!$E$6:$E$205,MATCH($A175,'الوحدات'!$M$6:$M$205,0))&amp;"")</f>
        <v/>
      </c>
      <c r="G175" s="6">
        <f>IF($A175="","",INDEX('الوحدات'!$G$6:$G$205,MATCH($A175,'الوحدات'!$M$6:$M$205,0))&amp;"")</f>
        <v/>
      </c>
    </row>
    <row r="176">
      <c r="A176" s="6">
        <f>IF(162&lt;=COUNT('الوحدات'!$M$6:$M$205),162,"")</f>
        <v/>
      </c>
      <c r="B176" s="6">
        <f>IF($A176="","",INDEX('الوحدات'!$A$6:$A$205,MATCH($A176,'الوحدات'!$M$6:$M$205,0))&amp;"")</f>
        <v/>
      </c>
      <c r="C176" s="6">
        <f>IF($A176="","",INDEX('الوحدات'!$B$6:$B$205,MATCH($A176,'الوحدات'!$M$6:$M$205,0))&amp;"")</f>
        <v/>
      </c>
      <c r="D176" s="6">
        <f>IF($A176="","",INDEX('الوحدات'!$D$6:$D$205,MATCH($A176,'الوحدات'!$M$6:$M$205,0))&amp;"")</f>
        <v/>
      </c>
      <c r="E176" s="6">
        <f>IF($A176="","",INDEX('الوحدات'!$C$6:$C$205,MATCH($A176,'الوحدات'!$M$6:$M$205,0))&amp;"")</f>
        <v/>
      </c>
      <c r="F176" s="6">
        <f>IF($A176="","",INDEX('الوحدات'!$E$6:$E$205,MATCH($A176,'الوحدات'!$M$6:$M$205,0))&amp;"")</f>
        <v/>
      </c>
      <c r="G176" s="6">
        <f>IF($A176="","",INDEX('الوحدات'!$G$6:$G$205,MATCH($A176,'الوحدات'!$M$6:$M$205,0))&amp;"")</f>
        <v/>
      </c>
    </row>
    <row r="177">
      <c r="A177" s="6">
        <f>IF(163&lt;=COUNT('الوحدات'!$M$6:$M$205),163,"")</f>
        <v/>
      </c>
      <c r="B177" s="6">
        <f>IF($A177="","",INDEX('الوحدات'!$A$6:$A$205,MATCH($A177,'الوحدات'!$M$6:$M$205,0))&amp;"")</f>
        <v/>
      </c>
      <c r="C177" s="6">
        <f>IF($A177="","",INDEX('الوحدات'!$B$6:$B$205,MATCH($A177,'الوحدات'!$M$6:$M$205,0))&amp;"")</f>
        <v/>
      </c>
      <c r="D177" s="6">
        <f>IF($A177="","",INDEX('الوحدات'!$D$6:$D$205,MATCH($A177,'الوحدات'!$M$6:$M$205,0))&amp;"")</f>
        <v/>
      </c>
      <c r="E177" s="6">
        <f>IF($A177="","",INDEX('الوحدات'!$C$6:$C$205,MATCH($A177,'الوحدات'!$M$6:$M$205,0))&amp;"")</f>
        <v/>
      </c>
      <c r="F177" s="6">
        <f>IF($A177="","",INDEX('الوحدات'!$E$6:$E$205,MATCH($A177,'الوحدات'!$M$6:$M$205,0))&amp;"")</f>
        <v/>
      </c>
      <c r="G177" s="6">
        <f>IF($A177="","",INDEX('الوحدات'!$G$6:$G$205,MATCH($A177,'الوحدات'!$M$6:$M$205,0))&amp;"")</f>
        <v/>
      </c>
    </row>
    <row r="178">
      <c r="A178" s="6">
        <f>IF(164&lt;=COUNT('الوحدات'!$M$6:$M$205),164,"")</f>
        <v/>
      </c>
      <c r="B178" s="6">
        <f>IF($A178="","",INDEX('الوحدات'!$A$6:$A$205,MATCH($A178,'الوحدات'!$M$6:$M$205,0))&amp;"")</f>
        <v/>
      </c>
      <c r="C178" s="6">
        <f>IF($A178="","",INDEX('الوحدات'!$B$6:$B$205,MATCH($A178,'الوحدات'!$M$6:$M$205,0))&amp;"")</f>
        <v/>
      </c>
      <c r="D178" s="6">
        <f>IF($A178="","",INDEX('الوحدات'!$D$6:$D$205,MATCH($A178,'الوحدات'!$M$6:$M$205,0))&amp;"")</f>
        <v/>
      </c>
      <c r="E178" s="6">
        <f>IF($A178="","",INDEX('الوحدات'!$C$6:$C$205,MATCH($A178,'الوحدات'!$M$6:$M$205,0))&amp;"")</f>
        <v/>
      </c>
      <c r="F178" s="6">
        <f>IF($A178="","",INDEX('الوحدات'!$E$6:$E$205,MATCH($A178,'الوحدات'!$M$6:$M$205,0))&amp;"")</f>
        <v/>
      </c>
      <c r="G178" s="6">
        <f>IF($A178="","",INDEX('الوحدات'!$G$6:$G$205,MATCH($A178,'الوحدات'!$M$6:$M$205,0))&amp;"")</f>
        <v/>
      </c>
    </row>
    <row r="179">
      <c r="A179" s="6">
        <f>IF(165&lt;=COUNT('الوحدات'!$M$6:$M$205),165,"")</f>
        <v/>
      </c>
      <c r="B179" s="6">
        <f>IF($A179="","",INDEX('الوحدات'!$A$6:$A$205,MATCH($A179,'الوحدات'!$M$6:$M$205,0))&amp;"")</f>
        <v/>
      </c>
      <c r="C179" s="6">
        <f>IF($A179="","",INDEX('الوحدات'!$B$6:$B$205,MATCH($A179,'الوحدات'!$M$6:$M$205,0))&amp;"")</f>
        <v/>
      </c>
      <c r="D179" s="6">
        <f>IF($A179="","",INDEX('الوحدات'!$D$6:$D$205,MATCH($A179,'الوحدات'!$M$6:$M$205,0))&amp;"")</f>
        <v/>
      </c>
      <c r="E179" s="6">
        <f>IF($A179="","",INDEX('الوحدات'!$C$6:$C$205,MATCH($A179,'الوحدات'!$M$6:$M$205,0))&amp;"")</f>
        <v/>
      </c>
      <c r="F179" s="6">
        <f>IF($A179="","",INDEX('الوحدات'!$E$6:$E$205,MATCH($A179,'الوحدات'!$M$6:$M$205,0))&amp;"")</f>
        <v/>
      </c>
      <c r="G179" s="6">
        <f>IF($A179="","",INDEX('الوحدات'!$G$6:$G$205,MATCH($A179,'الوحدات'!$M$6:$M$205,0))&amp;"")</f>
        <v/>
      </c>
    </row>
    <row r="180">
      <c r="A180" s="6">
        <f>IF(166&lt;=COUNT('الوحدات'!$M$6:$M$205),166,"")</f>
        <v/>
      </c>
      <c r="B180" s="6">
        <f>IF($A180="","",INDEX('الوحدات'!$A$6:$A$205,MATCH($A180,'الوحدات'!$M$6:$M$205,0))&amp;"")</f>
        <v/>
      </c>
      <c r="C180" s="6">
        <f>IF($A180="","",INDEX('الوحدات'!$B$6:$B$205,MATCH($A180,'الوحدات'!$M$6:$M$205,0))&amp;"")</f>
        <v/>
      </c>
      <c r="D180" s="6">
        <f>IF($A180="","",INDEX('الوحدات'!$D$6:$D$205,MATCH($A180,'الوحدات'!$M$6:$M$205,0))&amp;"")</f>
        <v/>
      </c>
      <c r="E180" s="6">
        <f>IF($A180="","",INDEX('الوحدات'!$C$6:$C$205,MATCH($A180,'الوحدات'!$M$6:$M$205,0))&amp;"")</f>
        <v/>
      </c>
      <c r="F180" s="6">
        <f>IF($A180="","",INDEX('الوحدات'!$E$6:$E$205,MATCH($A180,'الوحدات'!$M$6:$M$205,0))&amp;"")</f>
        <v/>
      </c>
      <c r="G180" s="6">
        <f>IF($A180="","",INDEX('الوحدات'!$G$6:$G$205,MATCH($A180,'الوحدات'!$M$6:$M$205,0))&amp;"")</f>
        <v/>
      </c>
    </row>
    <row r="181">
      <c r="A181" s="6">
        <f>IF(167&lt;=COUNT('الوحدات'!$M$6:$M$205),167,"")</f>
        <v/>
      </c>
      <c r="B181" s="6">
        <f>IF($A181="","",INDEX('الوحدات'!$A$6:$A$205,MATCH($A181,'الوحدات'!$M$6:$M$205,0))&amp;"")</f>
        <v/>
      </c>
      <c r="C181" s="6">
        <f>IF($A181="","",INDEX('الوحدات'!$B$6:$B$205,MATCH($A181,'الوحدات'!$M$6:$M$205,0))&amp;"")</f>
        <v/>
      </c>
      <c r="D181" s="6">
        <f>IF($A181="","",INDEX('الوحدات'!$D$6:$D$205,MATCH($A181,'الوحدات'!$M$6:$M$205,0))&amp;"")</f>
        <v/>
      </c>
      <c r="E181" s="6">
        <f>IF($A181="","",INDEX('الوحدات'!$C$6:$C$205,MATCH($A181,'الوحدات'!$M$6:$M$205,0))&amp;"")</f>
        <v/>
      </c>
      <c r="F181" s="6">
        <f>IF($A181="","",INDEX('الوحدات'!$E$6:$E$205,MATCH($A181,'الوحدات'!$M$6:$M$205,0))&amp;"")</f>
        <v/>
      </c>
      <c r="G181" s="6">
        <f>IF($A181="","",INDEX('الوحدات'!$G$6:$G$205,MATCH($A181,'الوحدات'!$M$6:$M$205,0))&amp;"")</f>
        <v/>
      </c>
    </row>
    <row r="182">
      <c r="A182" s="6">
        <f>IF(168&lt;=COUNT('الوحدات'!$M$6:$M$205),168,"")</f>
        <v/>
      </c>
      <c r="B182" s="6">
        <f>IF($A182="","",INDEX('الوحدات'!$A$6:$A$205,MATCH($A182,'الوحدات'!$M$6:$M$205,0))&amp;"")</f>
        <v/>
      </c>
      <c r="C182" s="6">
        <f>IF($A182="","",INDEX('الوحدات'!$B$6:$B$205,MATCH($A182,'الوحدات'!$M$6:$M$205,0))&amp;"")</f>
        <v/>
      </c>
      <c r="D182" s="6">
        <f>IF($A182="","",INDEX('الوحدات'!$D$6:$D$205,MATCH($A182,'الوحدات'!$M$6:$M$205,0))&amp;"")</f>
        <v/>
      </c>
      <c r="E182" s="6">
        <f>IF($A182="","",INDEX('الوحدات'!$C$6:$C$205,MATCH($A182,'الوحدات'!$M$6:$M$205,0))&amp;"")</f>
        <v/>
      </c>
      <c r="F182" s="6">
        <f>IF($A182="","",INDEX('الوحدات'!$E$6:$E$205,MATCH($A182,'الوحدات'!$M$6:$M$205,0))&amp;"")</f>
        <v/>
      </c>
      <c r="G182" s="6">
        <f>IF($A182="","",INDEX('الوحدات'!$G$6:$G$205,MATCH($A182,'الوحدات'!$M$6:$M$205,0))&amp;"")</f>
        <v/>
      </c>
    </row>
    <row r="183">
      <c r="A183" s="6">
        <f>IF(169&lt;=COUNT('الوحدات'!$M$6:$M$205),169,"")</f>
        <v/>
      </c>
      <c r="B183" s="6">
        <f>IF($A183="","",INDEX('الوحدات'!$A$6:$A$205,MATCH($A183,'الوحدات'!$M$6:$M$205,0))&amp;"")</f>
        <v/>
      </c>
      <c r="C183" s="6">
        <f>IF($A183="","",INDEX('الوحدات'!$B$6:$B$205,MATCH($A183,'الوحدات'!$M$6:$M$205,0))&amp;"")</f>
        <v/>
      </c>
      <c r="D183" s="6">
        <f>IF($A183="","",INDEX('الوحدات'!$D$6:$D$205,MATCH($A183,'الوحدات'!$M$6:$M$205,0))&amp;"")</f>
        <v/>
      </c>
      <c r="E183" s="6">
        <f>IF($A183="","",INDEX('الوحدات'!$C$6:$C$205,MATCH($A183,'الوحدات'!$M$6:$M$205,0))&amp;"")</f>
        <v/>
      </c>
      <c r="F183" s="6">
        <f>IF($A183="","",INDEX('الوحدات'!$E$6:$E$205,MATCH($A183,'الوحدات'!$M$6:$M$205,0))&amp;"")</f>
        <v/>
      </c>
      <c r="G183" s="6">
        <f>IF($A183="","",INDEX('الوحدات'!$G$6:$G$205,MATCH($A183,'الوحدات'!$M$6:$M$205,0))&amp;"")</f>
        <v/>
      </c>
    </row>
    <row r="184">
      <c r="A184" s="6">
        <f>IF(170&lt;=COUNT('الوحدات'!$M$6:$M$205),170,"")</f>
        <v/>
      </c>
      <c r="B184" s="6">
        <f>IF($A184="","",INDEX('الوحدات'!$A$6:$A$205,MATCH($A184,'الوحدات'!$M$6:$M$205,0))&amp;"")</f>
        <v/>
      </c>
      <c r="C184" s="6">
        <f>IF($A184="","",INDEX('الوحدات'!$B$6:$B$205,MATCH($A184,'الوحدات'!$M$6:$M$205,0))&amp;"")</f>
        <v/>
      </c>
      <c r="D184" s="6">
        <f>IF($A184="","",INDEX('الوحدات'!$D$6:$D$205,MATCH($A184,'الوحدات'!$M$6:$M$205,0))&amp;"")</f>
        <v/>
      </c>
      <c r="E184" s="6">
        <f>IF($A184="","",INDEX('الوحدات'!$C$6:$C$205,MATCH($A184,'الوحدات'!$M$6:$M$205,0))&amp;"")</f>
        <v/>
      </c>
      <c r="F184" s="6">
        <f>IF($A184="","",INDEX('الوحدات'!$E$6:$E$205,MATCH($A184,'الوحدات'!$M$6:$M$205,0))&amp;"")</f>
        <v/>
      </c>
      <c r="G184" s="6">
        <f>IF($A184="","",INDEX('الوحدات'!$G$6:$G$205,MATCH($A184,'الوحدات'!$M$6:$M$205,0))&amp;"")</f>
        <v/>
      </c>
    </row>
    <row r="185">
      <c r="A185" s="6">
        <f>IF(171&lt;=COUNT('الوحدات'!$M$6:$M$205),171,"")</f>
        <v/>
      </c>
      <c r="B185" s="6">
        <f>IF($A185="","",INDEX('الوحدات'!$A$6:$A$205,MATCH($A185,'الوحدات'!$M$6:$M$205,0))&amp;"")</f>
        <v/>
      </c>
      <c r="C185" s="6">
        <f>IF($A185="","",INDEX('الوحدات'!$B$6:$B$205,MATCH($A185,'الوحدات'!$M$6:$M$205,0))&amp;"")</f>
        <v/>
      </c>
      <c r="D185" s="6">
        <f>IF($A185="","",INDEX('الوحدات'!$D$6:$D$205,MATCH($A185,'الوحدات'!$M$6:$M$205,0))&amp;"")</f>
        <v/>
      </c>
      <c r="E185" s="6">
        <f>IF($A185="","",INDEX('الوحدات'!$C$6:$C$205,MATCH($A185,'الوحدات'!$M$6:$M$205,0))&amp;"")</f>
        <v/>
      </c>
      <c r="F185" s="6">
        <f>IF($A185="","",INDEX('الوحدات'!$E$6:$E$205,MATCH($A185,'الوحدات'!$M$6:$M$205,0))&amp;"")</f>
        <v/>
      </c>
      <c r="G185" s="6">
        <f>IF($A185="","",INDEX('الوحدات'!$G$6:$G$205,MATCH($A185,'الوحدات'!$M$6:$M$205,0))&amp;"")</f>
        <v/>
      </c>
    </row>
    <row r="186">
      <c r="A186" s="6">
        <f>IF(172&lt;=COUNT('الوحدات'!$M$6:$M$205),172,"")</f>
        <v/>
      </c>
      <c r="B186" s="6">
        <f>IF($A186="","",INDEX('الوحدات'!$A$6:$A$205,MATCH($A186,'الوحدات'!$M$6:$M$205,0))&amp;"")</f>
        <v/>
      </c>
      <c r="C186" s="6">
        <f>IF($A186="","",INDEX('الوحدات'!$B$6:$B$205,MATCH($A186,'الوحدات'!$M$6:$M$205,0))&amp;"")</f>
        <v/>
      </c>
      <c r="D186" s="6">
        <f>IF($A186="","",INDEX('الوحدات'!$D$6:$D$205,MATCH($A186,'الوحدات'!$M$6:$M$205,0))&amp;"")</f>
        <v/>
      </c>
      <c r="E186" s="6">
        <f>IF($A186="","",INDEX('الوحدات'!$C$6:$C$205,MATCH($A186,'الوحدات'!$M$6:$M$205,0))&amp;"")</f>
        <v/>
      </c>
      <c r="F186" s="6">
        <f>IF($A186="","",INDEX('الوحدات'!$E$6:$E$205,MATCH($A186,'الوحدات'!$M$6:$M$205,0))&amp;"")</f>
        <v/>
      </c>
      <c r="G186" s="6">
        <f>IF($A186="","",INDEX('الوحدات'!$G$6:$G$205,MATCH($A186,'الوحدات'!$M$6:$M$205,0))&amp;"")</f>
        <v/>
      </c>
    </row>
    <row r="187">
      <c r="A187" s="6">
        <f>IF(173&lt;=COUNT('الوحدات'!$M$6:$M$205),173,"")</f>
        <v/>
      </c>
      <c r="B187" s="6">
        <f>IF($A187="","",INDEX('الوحدات'!$A$6:$A$205,MATCH($A187,'الوحدات'!$M$6:$M$205,0))&amp;"")</f>
        <v/>
      </c>
      <c r="C187" s="6">
        <f>IF($A187="","",INDEX('الوحدات'!$B$6:$B$205,MATCH($A187,'الوحدات'!$M$6:$M$205,0))&amp;"")</f>
        <v/>
      </c>
      <c r="D187" s="6">
        <f>IF($A187="","",INDEX('الوحدات'!$D$6:$D$205,MATCH($A187,'الوحدات'!$M$6:$M$205,0))&amp;"")</f>
        <v/>
      </c>
      <c r="E187" s="6">
        <f>IF($A187="","",INDEX('الوحدات'!$C$6:$C$205,MATCH($A187,'الوحدات'!$M$6:$M$205,0))&amp;"")</f>
        <v/>
      </c>
      <c r="F187" s="6">
        <f>IF($A187="","",INDEX('الوحدات'!$E$6:$E$205,MATCH($A187,'الوحدات'!$M$6:$M$205,0))&amp;"")</f>
        <v/>
      </c>
      <c r="G187" s="6">
        <f>IF($A187="","",INDEX('الوحدات'!$G$6:$G$205,MATCH($A187,'الوحدات'!$M$6:$M$205,0))&amp;"")</f>
        <v/>
      </c>
    </row>
    <row r="188">
      <c r="A188" s="6">
        <f>IF(174&lt;=COUNT('الوحدات'!$M$6:$M$205),174,"")</f>
        <v/>
      </c>
      <c r="B188" s="6">
        <f>IF($A188="","",INDEX('الوحدات'!$A$6:$A$205,MATCH($A188,'الوحدات'!$M$6:$M$205,0))&amp;"")</f>
        <v/>
      </c>
      <c r="C188" s="6">
        <f>IF($A188="","",INDEX('الوحدات'!$B$6:$B$205,MATCH($A188,'الوحدات'!$M$6:$M$205,0))&amp;"")</f>
        <v/>
      </c>
      <c r="D188" s="6">
        <f>IF($A188="","",INDEX('الوحدات'!$D$6:$D$205,MATCH($A188,'الوحدات'!$M$6:$M$205,0))&amp;"")</f>
        <v/>
      </c>
      <c r="E188" s="6">
        <f>IF($A188="","",INDEX('الوحدات'!$C$6:$C$205,MATCH($A188,'الوحدات'!$M$6:$M$205,0))&amp;"")</f>
        <v/>
      </c>
      <c r="F188" s="6">
        <f>IF($A188="","",INDEX('الوحدات'!$E$6:$E$205,MATCH($A188,'الوحدات'!$M$6:$M$205,0))&amp;"")</f>
        <v/>
      </c>
      <c r="G188" s="6">
        <f>IF($A188="","",INDEX('الوحدات'!$G$6:$G$205,MATCH($A188,'الوحدات'!$M$6:$M$205,0))&amp;"")</f>
        <v/>
      </c>
    </row>
    <row r="189">
      <c r="A189" s="6">
        <f>IF(175&lt;=COUNT('الوحدات'!$M$6:$M$205),175,"")</f>
        <v/>
      </c>
      <c r="B189" s="6">
        <f>IF($A189="","",INDEX('الوحدات'!$A$6:$A$205,MATCH($A189,'الوحدات'!$M$6:$M$205,0))&amp;"")</f>
        <v/>
      </c>
      <c r="C189" s="6">
        <f>IF($A189="","",INDEX('الوحدات'!$B$6:$B$205,MATCH($A189,'الوحدات'!$M$6:$M$205,0))&amp;"")</f>
        <v/>
      </c>
      <c r="D189" s="6">
        <f>IF($A189="","",INDEX('الوحدات'!$D$6:$D$205,MATCH($A189,'الوحدات'!$M$6:$M$205,0))&amp;"")</f>
        <v/>
      </c>
      <c r="E189" s="6">
        <f>IF($A189="","",INDEX('الوحدات'!$C$6:$C$205,MATCH($A189,'الوحدات'!$M$6:$M$205,0))&amp;"")</f>
        <v/>
      </c>
      <c r="F189" s="6">
        <f>IF($A189="","",INDEX('الوحدات'!$E$6:$E$205,MATCH($A189,'الوحدات'!$M$6:$M$205,0))&amp;"")</f>
        <v/>
      </c>
      <c r="G189" s="6">
        <f>IF($A189="","",INDEX('الوحدات'!$G$6:$G$205,MATCH($A189,'الوحدات'!$M$6:$M$205,0))&amp;"")</f>
        <v/>
      </c>
    </row>
    <row r="190">
      <c r="A190" s="6">
        <f>IF(176&lt;=COUNT('الوحدات'!$M$6:$M$205),176,"")</f>
        <v/>
      </c>
      <c r="B190" s="6">
        <f>IF($A190="","",INDEX('الوحدات'!$A$6:$A$205,MATCH($A190,'الوحدات'!$M$6:$M$205,0))&amp;"")</f>
        <v/>
      </c>
      <c r="C190" s="6">
        <f>IF($A190="","",INDEX('الوحدات'!$B$6:$B$205,MATCH($A190,'الوحدات'!$M$6:$M$205,0))&amp;"")</f>
        <v/>
      </c>
      <c r="D190" s="6">
        <f>IF($A190="","",INDEX('الوحدات'!$D$6:$D$205,MATCH($A190,'الوحدات'!$M$6:$M$205,0))&amp;"")</f>
        <v/>
      </c>
      <c r="E190" s="6">
        <f>IF($A190="","",INDEX('الوحدات'!$C$6:$C$205,MATCH($A190,'الوحدات'!$M$6:$M$205,0))&amp;"")</f>
        <v/>
      </c>
      <c r="F190" s="6">
        <f>IF($A190="","",INDEX('الوحدات'!$E$6:$E$205,MATCH($A190,'الوحدات'!$M$6:$M$205,0))&amp;"")</f>
        <v/>
      </c>
      <c r="G190" s="6">
        <f>IF($A190="","",INDEX('الوحدات'!$G$6:$G$205,MATCH($A190,'الوحدات'!$M$6:$M$205,0))&amp;"")</f>
        <v/>
      </c>
    </row>
    <row r="191">
      <c r="A191" s="6">
        <f>IF(177&lt;=COUNT('الوحدات'!$M$6:$M$205),177,"")</f>
        <v/>
      </c>
      <c r="B191" s="6">
        <f>IF($A191="","",INDEX('الوحدات'!$A$6:$A$205,MATCH($A191,'الوحدات'!$M$6:$M$205,0))&amp;"")</f>
        <v/>
      </c>
      <c r="C191" s="6">
        <f>IF($A191="","",INDEX('الوحدات'!$B$6:$B$205,MATCH($A191,'الوحدات'!$M$6:$M$205,0))&amp;"")</f>
        <v/>
      </c>
      <c r="D191" s="6">
        <f>IF($A191="","",INDEX('الوحدات'!$D$6:$D$205,MATCH($A191,'الوحدات'!$M$6:$M$205,0))&amp;"")</f>
        <v/>
      </c>
      <c r="E191" s="6">
        <f>IF($A191="","",INDEX('الوحدات'!$C$6:$C$205,MATCH($A191,'الوحدات'!$M$6:$M$205,0))&amp;"")</f>
        <v/>
      </c>
      <c r="F191" s="6">
        <f>IF($A191="","",INDEX('الوحدات'!$E$6:$E$205,MATCH($A191,'الوحدات'!$M$6:$M$205,0))&amp;"")</f>
        <v/>
      </c>
      <c r="G191" s="6">
        <f>IF($A191="","",INDEX('الوحدات'!$G$6:$G$205,MATCH($A191,'الوحدات'!$M$6:$M$205,0))&amp;"")</f>
        <v/>
      </c>
    </row>
    <row r="192">
      <c r="A192" s="6">
        <f>IF(178&lt;=COUNT('الوحدات'!$M$6:$M$205),178,"")</f>
        <v/>
      </c>
      <c r="B192" s="6">
        <f>IF($A192="","",INDEX('الوحدات'!$A$6:$A$205,MATCH($A192,'الوحدات'!$M$6:$M$205,0))&amp;"")</f>
        <v/>
      </c>
      <c r="C192" s="6">
        <f>IF($A192="","",INDEX('الوحدات'!$B$6:$B$205,MATCH($A192,'الوحدات'!$M$6:$M$205,0))&amp;"")</f>
        <v/>
      </c>
      <c r="D192" s="6">
        <f>IF($A192="","",INDEX('الوحدات'!$D$6:$D$205,MATCH($A192,'الوحدات'!$M$6:$M$205,0))&amp;"")</f>
        <v/>
      </c>
      <c r="E192" s="6">
        <f>IF($A192="","",INDEX('الوحدات'!$C$6:$C$205,MATCH($A192,'الوحدات'!$M$6:$M$205,0))&amp;"")</f>
        <v/>
      </c>
      <c r="F192" s="6">
        <f>IF($A192="","",INDEX('الوحدات'!$E$6:$E$205,MATCH($A192,'الوحدات'!$M$6:$M$205,0))&amp;"")</f>
        <v/>
      </c>
      <c r="G192" s="6">
        <f>IF($A192="","",INDEX('الوحدات'!$G$6:$G$205,MATCH($A192,'الوحدات'!$M$6:$M$205,0))&amp;"")</f>
        <v/>
      </c>
    </row>
    <row r="193">
      <c r="A193" s="6">
        <f>IF(179&lt;=COUNT('الوحدات'!$M$6:$M$205),179,"")</f>
        <v/>
      </c>
      <c r="B193" s="6">
        <f>IF($A193="","",INDEX('الوحدات'!$A$6:$A$205,MATCH($A193,'الوحدات'!$M$6:$M$205,0))&amp;"")</f>
        <v/>
      </c>
      <c r="C193" s="6">
        <f>IF($A193="","",INDEX('الوحدات'!$B$6:$B$205,MATCH($A193,'الوحدات'!$M$6:$M$205,0))&amp;"")</f>
        <v/>
      </c>
      <c r="D193" s="6">
        <f>IF($A193="","",INDEX('الوحدات'!$D$6:$D$205,MATCH($A193,'الوحدات'!$M$6:$M$205,0))&amp;"")</f>
        <v/>
      </c>
      <c r="E193" s="6">
        <f>IF($A193="","",INDEX('الوحدات'!$C$6:$C$205,MATCH($A193,'الوحدات'!$M$6:$M$205,0))&amp;"")</f>
        <v/>
      </c>
      <c r="F193" s="6">
        <f>IF($A193="","",INDEX('الوحدات'!$E$6:$E$205,MATCH($A193,'الوحدات'!$M$6:$M$205,0))&amp;"")</f>
        <v/>
      </c>
      <c r="G193" s="6">
        <f>IF($A193="","",INDEX('الوحدات'!$G$6:$G$205,MATCH($A193,'الوحدات'!$M$6:$M$205,0))&amp;"")</f>
        <v/>
      </c>
    </row>
    <row r="194">
      <c r="A194" s="6">
        <f>IF(180&lt;=COUNT('الوحدات'!$M$6:$M$205),180,"")</f>
        <v/>
      </c>
      <c r="B194" s="6">
        <f>IF($A194="","",INDEX('الوحدات'!$A$6:$A$205,MATCH($A194,'الوحدات'!$M$6:$M$205,0))&amp;"")</f>
        <v/>
      </c>
      <c r="C194" s="6">
        <f>IF($A194="","",INDEX('الوحدات'!$B$6:$B$205,MATCH($A194,'الوحدات'!$M$6:$M$205,0))&amp;"")</f>
        <v/>
      </c>
      <c r="D194" s="6">
        <f>IF($A194="","",INDEX('الوحدات'!$D$6:$D$205,MATCH($A194,'الوحدات'!$M$6:$M$205,0))&amp;"")</f>
        <v/>
      </c>
      <c r="E194" s="6">
        <f>IF($A194="","",INDEX('الوحدات'!$C$6:$C$205,MATCH($A194,'الوحدات'!$M$6:$M$205,0))&amp;"")</f>
        <v/>
      </c>
      <c r="F194" s="6">
        <f>IF($A194="","",INDEX('الوحدات'!$E$6:$E$205,MATCH($A194,'الوحدات'!$M$6:$M$205,0))&amp;"")</f>
        <v/>
      </c>
      <c r="G194" s="6">
        <f>IF($A194="","",INDEX('الوحدات'!$G$6:$G$205,MATCH($A194,'الوحدات'!$M$6:$M$205,0))&amp;"")</f>
        <v/>
      </c>
    </row>
    <row r="195">
      <c r="A195" s="6">
        <f>IF(181&lt;=COUNT('الوحدات'!$M$6:$M$205),181,"")</f>
        <v/>
      </c>
      <c r="B195" s="6">
        <f>IF($A195="","",INDEX('الوحدات'!$A$6:$A$205,MATCH($A195,'الوحدات'!$M$6:$M$205,0))&amp;"")</f>
        <v/>
      </c>
      <c r="C195" s="6">
        <f>IF($A195="","",INDEX('الوحدات'!$B$6:$B$205,MATCH($A195,'الوحدات'!$M$6:$M$205,0))&amp;"")</f>
        <v/>
      </c>
      <c r="D195" s="6">
        <f>IF($A195="","",INDEX('الوحدات'!$D$6:$D$205,MATCH($A195,'الوحدات'!$M$6:$M$205,0))&amp;"")</f>
        <v/>
      </c>
      <c r="E195" s="6">
        <f>IF($A195="","",INDEX('الوحدات'!$C$6:$C$205,MATCH($A195,'الوحدات'!$M$6:$M$205,0))&amp;"")</f>
        <v/>
      </c>
      <c r="F195" s="6">
        <f>IF($A195="","",INDEX('الوحدات'!$E$6:$E$205,MATCH($A195,'الوحدات'!$M$6:$M$205,0))&amp;"")</f>
        <v/>
      </c>
      <c r="G195" s="6">
        <f>IF($A195="","",INDEX('الوحدات'!$G$6:$G$205,MATCH($A195,'الوحدات'!$M$6:$M$205,0))&amp;"")</f>
        <v/>
      </c>
    </row>
    <row r="196">
      <c r="A196" s="6">
        <f>IF(182&lt;=COUNT('الوحدات'!$M$6:$M$205),182,"")</f>
        <v/>
      </c>
      <c r="B196" s="6">
        <f>IF($A196="","",INDEX('الوحدات'!$A$6:$A$205,MATCH($A196,'الوحدات'!$M$6:$M$205,0))&amp;"")</f>
        <v/>
      </c>
      <c r="C196" s="6">
        <f>IF($A196="","",INDEX('الوحدات'!$B$6:$B$205,MATCH($A196,'الوحدات'!$M$6:$M$205,0))&amp;"")</f>
        <v/>
      </c>
      <c r="D196" s="6">
        <f>IF($A196="","",INDEX('الوحدات'!$D$6:$D$205,MATCH($A196,'الوحدات'!$M$6:$M$205,0))&amp;"")</f>
        <v/>
      </c>
      <c r="E196" s="6">
        <f>IF($A196="","",INDEX('الوحدات'!$C$6:$C$205,MATCH($A196,'الوحدات'!$M$6:$M$205,0))&amp;"")</f>
        <v/>
      </c>
      <c r="F196" s="6">
        <f>IF($A196="","",INDEX('الوحدات'!$E$6:$E$205,MATCH($A196,'الوحدات'!$M$6:$M$205,0))&amp;"")</f>
        <v/>
      </c>
      <c r="G196" s="6">
        <f>IF($A196="","",INDEX('الوحدات'!$G$6:$G$205,MATCH($A196,'الوحدات'!$M$6:$M$205,0))&amp;"")</f>
        <v/>
      </c>
    </row>
    <row r="197">
      <c r="A197" s="6">
        <f>IF(183&lt;=COUNT('الوحدات'!$M$6:$M$205),183,"")</f>
        <v/>
      </c>
      <c r="B197" s="6">
        <f>IF($A197="","",INDEX('الوحدات'!$A$6:$A$205,MATCH($A197,'الوحدات'!$M$6:$M$205,0))&amp;"")</f>
        <v/>
      </c>
      <c r="C197" s="6">
        <f>IF($A197="","",INDEX('الوحدات'!$B$6:$B$205,MATCH($A197,'الوحدات'!$M$6:$M$205,0))&amp;"")</f>
        <v/>
      </c>
      <c r="D197" s="6">
        <f>IF($A197="","",INDEX('الوحدات'!$D$6:$D$205,MATCH($A197,'الوحدات'!$M$6:$M$205,0))&amp;"")</f>
        <v/>
      </c>
      <c r="E197" s="6">
        <f>IF($A197="","",INDEX('الوحدات'!$C$6:$C$205,MATCH($A197,'الوحدات'!$M$6:$M$205,0))&amp;"")</f>
        <v/>
      </c>
      <c r="F197" s="6">
        <f>IF($A197="","",INDEX('الوحدات'!$E$6:$E$205,MATCH($A197,'الوحدات'!$M$6:$M$205,0))&amp;"")</f>
        <v/>
      </c>
      <c r="G197" s="6">
        <f>IF($A197="","",INDEX('الوحدات'!$G$6:$G$205,MATCH($A197,'الوحدات'!$M$6:$M$205,0))&amp;"")</f>
        <v/>
      </c>
    </row>
    <row r="198">
      <c r="A198" s="6">
        <f>IF(184&lt;=COUNT('الوحدات'!$M$6:$M$205),184,"")</f>
        <v/>
      </c>
      <c r="B198" s="6">
        <f>IF($A198="","",INDEX('الوحدات'!$A$6:$A$205,MATCH($A198,'الوحدات'!$M$6:$M$205,0))&amp;"")</f>
        <v/>
      </c>
      <c r="C198" s="6">
        <f>IF($A198="","",INDEX('الوحدات'!$B$6:$B$205,MATCH($A198,'الوحدات'!$M$6:$M$205,0))&amp;"")</f>
        <v/>
      </c>
      <c r="D198" s="6">
        <f>IF($A198="","",INDEX('الوحدات'!$D$6:$D$205,MATCH($A198,'الوحدات'!$M$6:$M$205,0))&amp;"")</f>
        <v/>
      </c>
      <c r="E198" s="6">
        <f>IF($A198="","",INDEX('الوحدات'!$C$6:$C$205,MATCH($A198,'الوحدات'!$M$6:$M$205,0))&amp;"")</f>
        <v/>
      </c>
      <c r="F198" s="6">
        <f>IF($A198="","",INDEX('الوحدات'!$E$6:$E$205,MATCH($A198,'الوحدات'!$M$6:$M$205,0))&amp;"")</f>
        <v/>
      </c>
      <c r="G198" s="6">
        <f>IF($A198="","",INDEX('الوحدات'!$G$6:$G$205,MATCH($A198,'الوحدات'!$M$6:$M$205,0))&amp;"")</f>
        <v/>
      </c>
    </row>
    <row r="199">
      <c r="A199" s="6">
        <f>IF(185&lt;=COUNT('الوحدات'!$M$6:$M$205),185,"")</f>
        <v/>
      </c>
      <c r="B199" s="6">
        <f>IF($A199="","",INDEX('الوحدات'!$A$6:$A$205,MATCH($A199,'الوحدات'!$M$6:$M$205,0))&amp;"")</f>
        <v/>
      </c>
      <c r="C199" s="6">
        <f>IF($A199="","",INDEX('الوحدات'!$B$6:$B$205,MATCH($A199,'الوحدات'!$M$6:$M$205,0))&amp;"")</f>
        <v/>
      </c>
      <c r="D199" s="6">
        <f>IF($A199="","",INDEX('الوحدات'!$D$6:$D$205,MATCH($A199,'الوحدات'!$M$6:$M$205,0))&amp;"")</f>
        <v/>
      </c>
      <c r="E199" s="6">
        <f>IF($A199="","",INDEX('الوحدات'!$C$6:$C$205,MATCH($A199,'الوحدات'!$M$6:$M$205,0))&amp;"")</f>
        <v/>
      </c>
      <c r="F199" s="6">
        <f>IF($A199="","",INDEX('الوحدات'!$E$6:$E$205,MATCH($A199,'الوحدات'!$M$6:$M$205,0))&amp;"")</f>
        <v/>
      </c>
      <c r="G199" s="6">
        <f>IF($A199="","",INDEX('الوحدات'!$G$6:$G$205,MATCH($A199,'الوحدات'!$M$6:$M$205,0))&amp;"")</f>
        <v/>
      </c>
    </row>
    <row r="200">
      <c r="A200" s="6">
        <f>IF(186&lt;=COUNT('الوحدات'!$M$6:$M$205),186,"")</f>
        <v/>
      </c>
      <c r="B200" s="6">
        <f>IF($A200="","",INDEX('الوحدات'!$A$6:$A$205,MATCH($A200,'الوحدات'!$M$6:$M$205,0))&amp;"")</f>
        <v/>
      </c>
      <c r="C200" s="6">
        <f>IF($A200="","",INDEX('الوحدات'!$B$6:$B$205,MATCH($A200,'الوحدات'!$M$6:$M$205,0))&amp;"")</f>
        <v/>
      </c>
      <c r="D200" s="6">
        <f>IF($A200="","",INDEX('الوحدات'!$D$6:$D$205,MATCH($A200,'الوحدات'!$M$6:$M$205,0))&amp;"")</f>
        <v/>
      </c>
      <c r="E200" s="6">
        <f>IF($A200="","",INDEX('الوحدات'!$C$6:$C$205,MATCH($A200,'الوحدات'!$M$6:$M$205,0))&amp;"")</f>
        <v/>
      </c>
      <c r="F200" s="6">
        <f>IF($A200="","",INDEX('الوحدات'!$E$6:$E$205,MATCH($A200,'الوحدات'!$M$6:$M$205,0))&amp;"")</f>
        <v/>
      </c>
      <c r="G200" s="6">
        <f>IF($A200="","",INDEX('الوحدات'!$G$6:$G$205,MATCH($A200,'الوحدات'!$M$6:$M$205,0))&amp;"")</f>
        <v/>
      </c>
    </row>
    <row r="201">
      <c r="A201" s="6">
        <f>IF(187&lt;=COUNT('الوحدات'!$M$6:$M$205),187,"")</f>
        <v/>
      </c>
      <c r="B201" s="6">
        <f>IF($A201="","",INDEX('الوحدات'!$A$6:$A$205,MATCH($A201,'الوحدات'!$M$6:$M$205,0))&amp;"")</f>
        <v/>
      </c>
      <c r="C201" s="6">
        <f>IF($A201="","",INDEX('الوحدات'!$B$6:$B$205,MATCH($A201,'الوحدات'!$M$6:$M$205,0))&amp;"")</f>
        <v/>
      </c>
      <c r="D201" s="6">
        <f>IF($A201="","",INDEX('الوحدات'!$D$6:$D$205,MATCH($A201,'الوحدات'!$M$6:$M$205,0))&amp;"")</f>
        <v/>
      </c>
      <c r="E201" s="6">
        <f>IF($A201="","",INDEX('الوحدات'!$C$6:$C$205,MATCH($A201,'الوحدات'!$M$6:$M$205,0))&amp;"")</f>
        <v/>
      </c>
      <c r="F201" s="6">
        <f>IF($A201="","",INDEX('الوحدات'!$E$6:$E$205,MATCH($A201,'الوحدات'!$M$6:$M$205,0))&amp;"")</f>
        <v/>
      </c>
      <c r="G201" s="6">
        <f>IF($A201="","",INDEX('الوحدات'!$G$6:$G$205,MATCH($A201,'الوحدات'!$M$6:$M$205,0))&amp;"")</f>
        <v/>
      </c>
    </row>
    <row r="202">
      <c r="A202" s="6">
        <f>IF(188&lt;=COUNT('الوحدات'!$M$6:$M$205),188,"")</f>
        <v/>
      </c>
      <c r="B202" s="6">
        <f>IF($A202="","",INDEX('الوحدات'!$A$6:$A$205,MATCH($A202,'الوحدات'!$M$6:$M$205,0))&amp;"")</f>
        <v/>
      </c>
      <c r="C202" s="6">
        <f>IF($A202="","",INDEX('الوحدات'!$B$6:$B$205,MATCH($A202,'الوحدات'!$M$6:$M$205,0))&amp;"")</f>
        <v/>
      </c>
      <c r="D202" s="6">
        <f>IF($A202="","",INDEX('الوحدات'!$D$6:$D$205,MATCH($A202,'الوحدات'!$M$6:$M$205,0))&amp;"")</f>
        <v/>
      </c>
      <c r="E202" s="6">
        <f>IF($A202="","",INDEX('الوحدات'!$C$6:$C$205,MATCH($A202,'الوحدات'!$M$6:$M$205,0))&amp;"")</f>
        <v/>
      </c>
      <c r="F202" s="6">
        <f>IF($A202="","",INDEX('الوحدات'!$E$6:$E$205,MATCH($A202,'الوحدات'!$M$6:$M$205,0))&amp;"")</f>
        <v/>
      </c>
      <c r="G202" s="6">
        <f>IF($A202="","",INDEX('الوحدات'!$G$6:$G$205,MATCH($A202,'الوحدات'!$M$6:$M$205,0))&amp;"")</f>
        <v/>
      </c>
    </row>
    <row r="203">
      <c r="A203" s="6">
        <f>IF(189&lt;=COUNT('الوحدات'!$M$6:$M$205),189,"")</f>
        <v/>
      </c>
      <c r="B203" s="6">
        <f>IF($A203="","",INDEX('الوحدات'!$A$6:$A$205,MATCH($A203,'الوحدات'!$M$6:$M$205,0))&amp;"")</f>
        <v/>
      </c>
      <c r="C203" s="6">
        <f>IF($A203="","",INDEX('الوحدات'!$B$6:$B$205,MATCH($A203,'الوحدات'!$M$6:$M$205,0))&amp;"")</f>
        <v/>
      </c>
      <c r="D203" s="6">
        <f>IF($A203="","",INDEX('الوحدات'!$D$6:$D$205,MATCH($A203,'الوحدات'!$M$6:$M$205,0))&amp;"")</f>
        <v/>
      </c>
      <c r="E203" s="6">
        <f>IF($A203="","",INDEX('الوحدات'!$C$6:$C$205,MATCH($A203,'الوحدات'!$M$6:$M$205,0))&amp;"")</f>
        <v/>
      </c>
      <c r="F203" s="6">
        <f>IF($A203="","",INDEX('الوحدات'!$E$6:$E$205,MATCH($A203,'الوحدات'!$M$6:$M$205,0))&amp;"")</f>
        <v/>
      </c>
      <c r="G203" s="6">
        <f>IF($A203="","",INDEX('الوحدات'!$G$6:$G$205,MATCH($A203,'الوحدات'!$M$6:$M$205,0))&amp;"")</f>
        <v/>
      </c>
    </row>
    <row r="204">
      <c r="A204" s="6">
        <f>IF(190&lt;=COUNT('الوحدات'!$M$6:$M$205),190,"")</f>
        <v/>
      </c>
      <c r="B204" s="6">
        <f>IF($A204="","",INDEX('الوحدات'!$A$6:$A$205,MATCH($A204,'الوحدات'!$M$6:$M$205,0))&amp;"")</f>
        <v/>
      </c>
      <c r="C204" s="6">
        <f>IF($A204="","",INDEX('الوحدات'!$B$6:$B$205,MATCH($A204,'الوحدات'!$M$6:$M$205,0))&amp;"")</f>
        <v/>
      </c>
      <c r="D204" s="6">
        <f>IF($A204="","",INDEX('الوحدات'!$D$6:$D$205,MATCH($A204,'الوحدات'!$M$6:$M$205,0))&amp;"")</f>
        <v/>
      </c>
      <c r="E204" s="6">
        <f>IF($A204="","",INDEX('الوحدات'!$C$6:$C$205,MATCH($A204,'الوحدات'!$M$6:$M$205,0))&amp;"")</f>
        <v/>
      </c>
      <c r="F204" s="6">
        <f>IF($A204="","",INDEX('الوحدات'!$E$6:$E$205,MATCH($A204,'الوحدات'!$M$6:$M$205,0))&amp;"")</f>
        <v/>
      </c>
      <c r="G204" s="6">
        <f>IF($A204="","",INDEX('الوحدات'!$G$6:$G$205,MATCH($A204,'الوحدات'!$M$6:$M$205,0))&amp;"")</f>
        <v/>
      </c>
    </row>
    <row r="205">
      <c r="A205" s="6">
        <f>IF(191&lt;=COUNT('الوحدات'!$M$6:$M$205),191,"")</f>
        <v/>
      </c>
      <c r="B205" s="6">
        <f>IF($A205="","",INDEX('الوحدات'!$A$6:$A$205,MATCH($A205,'الوحدات'!$M$6:$M$205,0))&amp;"")</f>
        <v/>
      </c>
      <c r="C205" s="6">
        <f>IF($A205="","",INDEX('الوحدات'!$B$6:$B$205,MATCH($A205,'الوحدات'!$M$6:$M$205,0))&amp;"")</f>
        <v/>
      </c>
      <c r="D205" s="6">
        <f>IF($A205="","",INDEX('الوحدات'!$D$6:$D$205,MATCH($A205,'الوحدات'!$M$6:$M$205,0))&amp;"")</f>
        <v/>
      </c>
      <c r="E205" s="6">
        <f>IF($A205="","",INDEX('الوحدات'!$C$6:$C$205,MATCH($A205,'الوحدات'!$M$6:$M$205,0))&amp;"")</f>
        <v/>
      </c>
      <c r="F205" s="6">
        <f>IF($A205="","",INDEX('الوحدات'!$E$6:$E$205,MATCH($A205,'الوحدات'!$M$6:$M$205,0))&amp;"")</f>
        <v/>
      </c>
      <c r="G205" s="6">
        <f>IF($A205="","",INDEX('الوحدات'!$G$6:$G$205,MATCH($A205,'الوحدات'!$M$6:$M$205,0))&amp;"")</f>
        <v/>
      </c>
    </row>
    <row r="206">
      <c r="A206" s="6">
        <f>IF(192&lt;=COUNT('الوحدات'!$M$6:$M$205),192,"")</f>
        <v/>
      </c>
      <c r="B206" s="6">
        <f>IF($A206="","",INDEX('الوحدات'!$A$6:$A$205,MATCH($A206,'الوحدات'!$M$6:$M$205,0))&amp;"")</f>
        <v/>
      </c>
      <c r="C206" s="6">
        <f>IF($A206="","",INDEX('الوحدات'!$B$6:$B$205,MATCH($A206,'الوحدات'!$M$6:$M$205,0))&amp;"")</f>
        <v/>
      </c>
      <c r="D206" s="6">
        <f>IF($A206="","",INDEX('الوحدات'!$D$6:$D$205,MATCH($A206,'الوحدات'!$M$6:$M$205,0))&amp;"")</f>
        <v/>
      </c>
      <c r="E206" s="6">
        <f>IF($A206="","",INDEX('الوحدات'!$C$6:$C$205,MATCH($A206,'الوحدات'!$M$6:$M$205,0))&amp;"")</f>
        <v/>
      </c>
      <c r="F206" s="6">
        <f>IF($A206="","",INDEX('الوحدات'!$E$6:$E$205,MATCH($A206,'الوحدات'!$M$6:$M$205,0))&amp;"")</f>
        <v/>
      </c>
      <c r="G206" s="6">
        <f>IF($A206="","",INDEX('الوحدات'!$G$6:$G$205,MATCH($A206,'الوحدات'!$M$6:$M$205,0))&amp;"")</f>
        <v/>
      </c>
    </row>
    <row r="207">
      <c r="A207" s="6">
        <f>IF(193&lt;=COUNT('الوحدات'!$M$6:$M$205),193,"")</f>
        <v/>
      </c>
      <c r="B207" s="6">
        <f>IF($A207="","",INDEX('الوحدات'!$A$6:$A$205,MATCH($A207,'الوحدات'!$M$6:$M$205,0))&amp;"")</f>
        <v/>
      </c>
      <c r="C207" s="6">
        <f>IF($A207="","",INDEX('الوحدات'!$B$6:$B$205,MATCH($A207,'الوحدات'!$M$6:$M$205,0))&amp;"")</f>
        <v/>
      </c>
      <c r="D207" s="6">
        <f>IF($A207="","",INDEX('الوحدات'!$D$6:$D$205,MATCH($A207,'الوحدات'!$M$6:$M$205,0))&amp;"")</f>
        <v/>
      </c>
      <c r="E207" s="6">
        <f>IF($A207="","",INDEX('الوحدات'!$C$6:$C$205,MATCH($A207,'الوحدات'!$M$6:$M$205,0))&amp;"")</f>
        <v/>
      </c>
      <c r="F207" s="6">
        <f>IF($A207="","",INDEX('الوحدات'!$E$6:$E$205,MATCH($A207,'الوحدات'!$M$6:$M$205,0))&amp;"")</f>
        <v/>
      </c>
      <c r="G207" s="6">
        <f>IF($A207="","",INDEX('الوحدات'!$G$6:$G$205,MATCH($A207,'الوحدات'!$M$6:$M$205,0))&amp;"")</f>
        <v/>
      </c>
    </row>
    <row r="208">
      <c r="A208" s="6">
        <f>IF(194&lt;=COUNT('الوحدات'!$M$6:$M$205),194,"")</f>
        <v/>
      </c>
      <c r="B208" s="6">
        <f>IF($A208="","",INDEX('الوحدات'!$A$6:$A$205,MATCH($A208,'الوحدات'!$M$6:$M$205,0))&amp;"")</f>
        <v/>
      </c>
      <c r="C208" s="6">
        <f>IF($A208="","",INDEX('الوحدات'!$B$6:$B$205,MATCH($A208,'الوحدات'!$M$6:$M$205,0))&amp;"")</f>
        <v/>
      </c>
      <c r="D208" s="6">
        <f>IF($A208="","",INDEX('الوحدات'!$D$6:$D$205,MATCH($A208,'الوحدات'!$M$6:$M$205,0))&amp;"")</f>
        <v/>
      </c>
      <c r="E208" s="6">
        <f>IF($A208="","",INDEX('الوحدات'!$C$6:$C$205,MATCH($A208,'الوحدات'!$M$6:$M$205,0))&amp;"")</f>
        <v/>
      </c>
      <c r="F208" s="6">
        <f>IF($A208="","",INDEX('الوحدات'!$E$6:$E$205,MATCH($A208,'الوحدات'!$M$6:$M$205,0))&amp;"")</f>
        <v/>
      </c>
      <c r="G208" s="6">
        <f>IF($A208="","",INDEX('الوحدات'!$G$6:$G$205,MATCH($A208,'الوحدات'!$M$6:$M$205,0))&amp;"")</f>
        <v/>
      </c>
    </row>
    <row r="209">
      <c r="A209" s="6">
        <f>IF(195&lt;=COUNT('الوحدات'!$M$6:$M$205),195,"")</f>
        <v/>
      </c>
      <c r="B209" s="6">
        <f>IF($A209="","",INDEX('الوحدات'!$A$6:$A$205,MATCH($A209,'الوحدات'!$M$6:$M$205,0))&amp;"")</f>
        <v/>
      </c>
      <c r="C209" s="6">
        <f>IF($A209="","",INDEX('الوحدات'!$B$6:$B$205,MATCH($A209,'الوحدات'!$M$6:$M$205,0))&amp;"")</f>
        <v/>
      </c>
      <c r="D209" s="6">
        <f>IF($A209="","",INDEX('الوحدات'!$D$6:$D$205,MATCH($A209,'الوحدات'!$M$6:$M$205,0))&amp;"")</f>
        <v/>
      </c>
      <c r="E209" s="6">
        <f>IF($A209="","",INDEX('الوحدات'!$C$6:$C$205,MATCH($A209,'الوحدات'!$M$6:$M$205,0))&amp;"")</f>
        <v/>
      </c>
      <c r="F209" s="6">
        <f>IF($A209="","",INDEX('الوحدات'!$E$6:$E$205,MATCH($A209,'الوحدات'!$M$6:$M$205,0))&amp;"")</f>
        <v/>
      </c>
      <c r="G209" s="6">
        <f>IF($A209="","",INDEX('الوحدات'!$G$6:$G$205,MATCH($A209,'الوحدات'!$M$6:$M$205,0))&amp;"")</f>
        <v/>
      </c>
    </row>
    <row r="210">
      <c r="A210" s="6">
        <f>IF(196&lt;=COUNT('الوحدات'!$M$6:$M$205),196,"")</f>
        <v/>
      </c>
      <c r="B210" s="6">
        <f>IF($A210="","",INDEX('الوحدات'!$A$6:$A$205,MATCH($A210,'الوحدات'!$M$6:$M$205,0))&amp;"")</f>
        <v/>
      </c>
      <c r="C210" s="6">
        <f>IF($A210="","",INDEX('الوحدات'!$B$6:$B$205,MATCH($A210,'الوحدات'!$M$6:$M$205,0))&amp;"")</f>
        <v/>
      </c>
      <c r="D210" s="6">
        <f>IF($A210="","",INDEX('الوحدات'!$D$6:$D$205,MATCH($A210,'الوحدات'!$M$6:$M$205,0))&amp;"")</f>
        <v/>
      </c>
      <c r="E210" s="6">
        <f>IF($A210="","",INDEX('الوحدات'!$C$6:$C$205,MATCH($A210,'الوحدات'!$M$6:$M$205,0))&amp;"")</f>
        <v/>
      </c>
      <c r="F210" s="6">
        <f>IF($A210="","",INDEX('الوحدات'!$E$6:$E$205,MATCH($A210,'الوحدات'!$M$6:$M$205,0))&amp;"")</f>
        <v/>
      </c>
      <c r="G210" s="6">
        <f>IF($A210="","",INDEX('الوحدات'!$G$6:$G$205,MATCH($A210,'الوحدات'!$M$6:$M$205,0))&amp;"")</f>
        <v/>
      </c>
    </row>
    <row r="211">
      <c r="A211" s="6">
        <f>IF(197&lt;=COUNT('الوحدات'!$M$6:$M$205),197,"")</f>
        <v/>
      </c>
      <c r="B211" s="6">
        <f>IF($A211="","",INDEX('الوحدات'!$A$6:$A$205,MATCH($A211,'الوحدات'!$M$6:$M$205,0))&amp;"")</f>
        <v/>
      </c>
      <c r="C211" s="6">
        <f>IF($A211="","",INDEX('الوحدات'!$B$6:$B$205,MATCH($A211,'الوحدات'!$M$6:$M$205,0))&amp;"")</f>
        <v/>
      </c>
      <c r="D211" s="6">
        <f>IF($A211="","",INDEX('الوحدات'!$D$6:$D$205,MATCH($A211,'الوحدات'!$M$6:$M$205,0))&amp;"")</f>
        <v/>
      </c>
      <c r="E211" s="6">
        <f>IF($A211="","",INDEX('الوحدات'!$C$6:$C$205,MATCH($A211,'الوحدات'!$M$6:$M$205,0))&amp;"")</f>
        <v/>
      </c>
      <c r="F211" s="6">
        <f>IF($A211="","",INDEX('الوحدات'!$E$6:$E$205,MATCH($A211,'الوحدات'!$M$6:$M$205,0))&amp;"")</f>
        <v/>
      </c>
      <c r="G211" s="6">
        <f>IF($A211="","",INDEX('الوحدات'!$G$6:$G$205,MATCH($A211,'الوحدات'!$M$6:$M$205,0))&amp;"")</f>
        <v/>
      </c>
    </row>
    <row r="212">
      <c r="A212" s="6">
        <f>IF(198&lt;=COUNT('الوحدات'!$M$6:$M$205),198,"")</f>
        <v/>
      </c>
      <c r="B212" s="6">
        <f>IF($A212="","",INDEX('الوحدات'!$A$6:$A$205,MATCH($A212,'الوحدات'!$M$6:$M$205,0))&amp;"")</f>
        <v/>
      </c>
      <c r="C212" s="6">
        <f>IF($A212="","",INDEX('الوحدات'!$B$6:$B$205,MATCH($A212,'الوحدات'!$M$6:$M$205,0))&amp;"")</f>
        <v/>
      </c>
      <c r="D212" s="6">
        <f>IF($A212="","",INDEX('الوحدات'!$D$6:$D$205,MATCH($A212,'الوحدات'!$M$6:$M$205,0))&amp;"")</f>
        <v/>
      </c>
      <c r="E212" s="6">
        <f>IF($A212="","",INDEX('الوحدات'!$C$6:$C$205,MATCH($A212,'الوحدات'!$M$6:$M$205,0))&amp;"")</f>
        <v/>
      </c>
      <c r="F212" s="6">
        <f>IF($A212="","",INDEX('الوحدات'!$E$6:$E$205,MATCH($A212,'الوحدات'!$M$6:$M$205,0))&amp;"")</f>
        <v/>
      </c>
      <c r="G212" s="6">
        <f>IF($A212="","",INDEX('الوحدات'!$G$6:$G$205,MATCH($A212,'الوحدات'!$M$6:$M$205,0))&amp;"")</f>
        <v/>
      </c>
    </row>
    <row r="213">
      <c r="A213" s="6">
        <f>IF(199&lt;=COUNT('الوحدات'!$M$6:$M$205),199,"")</f>
        <v/>
      </c>
      <c r="B213" s="6">
        <f>IF($A213="","",INDEX('الوحدات'!$A$6:$A$205,MATCH($A213,'الوحدات'!$M$6:$M$205,0))&amp;"")</f>
        <v/>
      </c>
      <c r="C213" s="6">
        <f>IF($A213="","",INDEX('الوحدات'!$B$6:$B$205,MATCH($A213,'الوحدات'!$M$6:$M$205,0))&amp;"")</f>
        <v/>
      </c>
      <c r="D213" s="6">
        <f>IF($A213="","",INDEX('الوحدات'!$D$6:$D$205,MATCH($A213,'الوحدات'!$M$6:$M$205,0))&amp;"")</f>
        <v/>
      </c>
      <c r="E213" s="6">
        <f>IF($A213="","",INDEX('الوحدات'!$C$6:$C$205,MATCH($A213,'الوحدات'!$M$6:$M$205,0))&amp;"")</f>
        <v/>
      </c>
      <c r="F213" s="6">
        <f>IF($A213="","",INDEX('الوحدات'!$E$6:$E$205,MATCH($A213,'الوحدات'!$M$6:$M$205,0))&amp;"")</f>
        <v/>
      </c>
      <c r="G213" s="6">
        <f>IF($A213="","",INDEX('الوحدات'!$G$6:$G$205,MATCH($A213,'الوحدات'!$M$6:$M$205,0))&amp;"")</f>
        <v/>
      </c>
    </row>
    <row r="214">
      <c r="A214" s="6">
        <f>IF(200&lt;=COUNT('الوحدات'!$M$6:$M$205),200,"")</f>
        <v/>
      </c>
      <c r="B214" s="6">
        <f>IF($A214="","",INDEX('الوحدات'!$A$6:$A$205,MATCH($A214,'الوحدات'!$M$6:$M$205,0))&amp;"")</f>
        <v/>
      </c>
      <c r="C214" s="6">
        <f>IF($A214="","",INDEX('الوحدات'!$B$6:$B$205,MATCH($A214,'الوحدات'!$M$6:$M$205,0))&amp;"")</f>
        <v/>
      </c>
      <c r="D214" s="6">
        <f>IF($A214="","",INDEX('الوحدات'!$D$6:$D$205,MATCH($A214,'الوحدات'!$M$6:$M$205,0))&amp;"")</f>
        <v/>
      </c>
      <c r="E214" s="6">
        <f>IF($A214="","",INDEX('الوحدات'!$C$6:$C$205,MATCH($A214,'الوحدات'!$M$6:$M$205,0))&amp;"")</f>
        <v/>
      </c>
      <c r="F214" s="6">
        <f>IF($A214="","",INDEX('الوحدات'!$E$6:$E$205,MATCH($A214,'الوحدات'!$M$6:$M$205,0))&amp;"")</f>
        <v/>
      </c>
      <c r="G214" s="6">
        <f>IF($A214="","",INDEX('الوحدات'!$G$6:$G$205,MATCH($A214,'الوحدات'!$M$6:$M$205,0))&amp;"")</f>
        <v/>
      </c>
    </row>
  </sheetData>
  <mergeCells count="5">
    <mergeCell ref="B10:D10"/>
    <mergeCell ref="B11:D11"/>
    <mergeCell ref="A1:G1"/>
    <mergeCell ref="A2:G2"/>
    <mergeCell ref="B12:D12"/>
  </mergeCells>
  <conditionalFormatting sqref="A15:G214">
    <cfRule type="expression" priority="1" dxfId="0">
      <formula>AND($A15&lt;&gt;"",$F15="")</formula>
    </cfRule>
  </conditionalFormatting>
  <dataValidations count="1">
    <dataValidation sqref="B4" showDropDown="0" showInputMessage="0" showErrorMessage="0" allowBlank="1" type="list">
      <formula1>='الوحدات'!$A$6:$A$205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4" t="inlineStr">
        <is>
          <t>في هذا الشيت</t>
        </is>
      </c>
      <c r="C5" s="14" t="inlineStr">
        <is>
          <t>في برنامج مخصص من Softwiro</t>
        </is>
      </c>
    </row>
    <row r="6" ht="48" customHeight="1">
      <c r="B6" s="5" t="inlineStr">
        <is>
          <t>ملف واحد يعدّل فيه شخص واحد في كل مرة، وتصلك النسخ بالواتساب.</t>
        </is>
      </c>
      <c r="C6" s="23"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3" t="inlineStr">
        <is>
          <t>نصمم الشاشات على خطوات عملك، فيسجّل كل شخص ما يخصه فقط.</t>
        </is>
      </c>
    </row>
    <row r="8" ht="48" customHeight="1">
      <c r="B8" s="5" t="inlineStr">
        <is>
          <t>الأعمدة والصيغ ثابتة كما صُمّم الشيت.</t>
        </is>
      </c>
      <c r="C8" s="23" t="inlineStr">
        <is>
          <t>نبني ما تحتاجه أنت: تقارير وتنبيهات وشاشات على طريقتك.</t>
        </is>
      </c>
    </row>
    <row r="9" ht="48" customHeight="1">
      <c r="B9" s="5" t="inlineStr">
        <is>
          <t>النسخ الاحتياطية والأمان على مسؤوليتك.</t>
        </is>
      </c>
      <c r="C9" s="23" t="inlineStr">
        <is>
          <t>البرنامج على خادم مؤمّن مع نسخ احتياطية دورية.</t>
        </is>
      </c>
    </row>
    <row r="11" ht="30" customHeight="1">
      <c r="B11" s="24" t="inlineStr">
        <is>
          <t>تعرّف على برنامج مخصص من Softwiro واطلب عرضًا تجريبيًا ←</t>
        </is>
      </c>
    </row>
    <row r="13">
      <c r="B13" s="25"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سجل الوحدات والسكان والسيارات لاتحاد الملاك</dc:title>
  <dc:description>سجل واحد لوحدات العمارة أو الكمبوند وسكانها وجوالاتهم وسياراتهم وملصقاتهم ومواقفهم، مع تنبيه بالوحدة التي بلا جوال وبالسيارات التي تزيد عن المسموح، وإجماليات السكان والمؤجر والمملوك والمواقف المستخدمة والشاغرة، وقائمة اتصال سريعة.</dc:description>
  <dcterms:created xsi:type="dcterms:W3CDTF">2026-11-05T01:16:46Z</dcterms:created>
  <dcterms:modified xsi:type="dcterms:W3CDTF">2026-11-05T01:16:47Z</dcterms:modified>
  <cp:keywords>Softwiro, Excel, سجل الوحدات والسكان والسيارات لاتحاد الملاك</cp:keywords>
</cp:coreProperties>
</file>