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1" autoFilterDateGrouping="1"/>
  </bookViews>
  <sheets>
    <sheet name="ابدأ هنا" sheetId="1" state="visible" r:id="rId1"/>
    <sheet name="الإعدادات" sheetId="2" state="visible" r:id="rId2"/>
    <sheet name="البلاغات" sheetId="3" state="visible" r:id="rId3"/>
    <sheet name="المفتوحة" sheetId="4" state="visible" r:id="rId4"/>
    <sheet name="الملخص" sheetId="5" state="visible" r:id="rId5"/>
    <sheet name="لماذا ما زلت على إكسل؟" sheetId="6" state="visible" r:id="rId6"/>
  </sheets>
  <definedNames>
    <definedName name="_xlnm._FilterDatabase" localSheetId="2" hidden="1">'البلاغات'!$A$5:$P$1005</definedName>
  </definedNames>
  <calcPr calcId="124519" fullCalcOnLoad="1"/>
</workbook>
</file>

<file path=xl/styles.xml><?xml version="1.0" encoding="utf-8"?>
<styleSheet xmlns="http://schemas.openxmlformats.org/spreadsheetml/2006/main">
  <numFmts count="4">
    <numFmt numFmtId="164" formatCode="yyyy-mm-dd"/>
    <numFmt numFmtId="165" formatCode="0.0"/>
    <numFmt numFmtId="166" formatCode="0.0%"/>
    <numFmt numFmtId="167" formatCode="yyyy-mm"/>
  </numFmts>
  <fonts count="13">
    <font>
      <name val="Calibri"/>
      <family val="2"/>
      <color theme="1"/>
      <sz val="11"/>
      <scheme val="minor"/>
    </font>
    <font>
      <name val="Arial"/>
      <b val="1"/>
      <color rgb="000F172A"/>
      <sz val="18"/>
    </font>
    <font>
      <name val="Arial"/>
      <color rgb="0064748B"/>
      <sz val="11"/>
    </font>
    <font>
      <name val="Arial"/>
      <b val="1"/>
      <color rgb="000F172A"/>
      <sz val="13"/>
    </font>
    <font>
      <name val="Arial"/>
      <color rgb="000F172A"/>
      <sz val="11"/>
    </font>
    <font>
      <name val="Arial"/>
      <i val="1"/>
      <color rgb="0064748B"/>
      <sz val="11"/>
    </font>
    <font>
      <name val="Arial"/>
      <color rgb="004F46E5"/>
      <sz val="11"/>
    </font>
    <font>
      <name val="Arial"/>
      <b val="1"/>
      <color rgb="00FFFFFF"/>
      <sz val="14"/>
    </font>
    <font>
      <name val="Arial"/>
      <color rgb="004F46E5"/>
      <sz val="10"/>
    </font>
    <font>
      <name val="Arial"/>
      <b val="1"/>
      <color rgb="000F172A"/>
      <sz val="11"/>
    </font>
    <font>
      <name val="Arial"/>
      <b val="1"/>
      <color rgb="00FFFFFF"/>
      <sz val="11"/>
    </font>
    <font>
      <name val="Arial"/>
      <b val="1"/>
      <color rgb="000F172A"/>
      <sz val="12"/>
    </font>
    <font>
      <name val="Arial"/>
      <b val="1"/>
      <color rgb="00FFFFFF"/>
      <sz val="13"/>
    </font>
  </fonts>
  <fills count="8">
    <fill>
      <patternFill/>
    </fill>
    <fill>
      <patternFill patternType="gray125"/>
    </fill>
    <fill>
      <patternFill patternType="solid">
        <fgColor rgb="00F1F5F9"/>
      </patternFill>
    </fill>
    <fill>
      <patternFill patternType="solid">
        <fgColor rgb="00FEF3C7"/>
      </patternFill>
    </fill>
    <fill>
      <patternFill patternType="solid">
        <fgColor rgb="004F46E5"/>
      </patternFill>
    </fill>
    <fill>
      <patternFill patternType="solid">
        <fgColor rgb="00EEF2FF"/>
      </patternFill>
    </fill>
    <fill>
      <patternFill patternType="solid">
        <fgColor rgb="000F172A"/>
      </patternFill>
    </fill>
    <fill>
      <patternFill patternType="solid">
        <fgColor rgb="00DCFCE7"/>
      </patternFill>
    </fill>
  </fills>
  <borders count="2">
    <border>
      <left/>
      <right/>
      <top/>
      <bottom/>
      <diagonal/>
    </border>
    <border>
      <left style="thin">
        <color rgb="00CBD5E1"/>
      </left>
      <right style="thin">
        <color rgb="00CBD5E1"/>
      </right>
      <top style="thin">
        <color rgb="00CBD5E1"/>
      </top>
      <bottom style="thin">
        <color rgb="00CBD5E1"/>
      </bottom>
    </border>
  </borders>
  <cellStyleXfs count="1">
    <xf numFmtId="0" fontId="0" fillId="0" borderId="0"/>
  </cellStyleXfs>
  <cellXfs count="30">
    <xf numFmtId="0" fontId="0" fillId="0" borderId="0" pivotButton="0" quotePrefix="0" xfId="0"/>
    <xf numFmtId="0" fontId="1" fillId="0" borderId="0" applyAlignment="1" pivotButton="0" quotePrefix="0" xfId="0">
      <alignment horizontal="right" vertical="center" wrapText="1" readingOrder="2"/>
    </xf>
    <xf numFmtId="0" fontId="2" fillId="0" borderId="0" applyAlignment="1" pivotButton="0" quotePrefix="0" xfId="0">
      <alignment horizontal="right" vertical="center" wrapText="1" readingOrder="2"/>
    </xf>
    <xf numFmtId="0" fontId="3" fillId="0" borderId="0" applyAlignment="1" pivotButton="0" quotePrefix="0" xfId="0">
      <alignment horizontal="right" vertical="center" wrapText="1" readingOrder="2"/>
    </xf>
    <xf numFmtId="0" fontId="4" fillId="0" borderId="0" applyAlignment="1" pivotButton="0" quotePrefix="0" xfId="0">
      <alignment horizontal="right" vertical="center" wrapText="1" readingOrder="2"/>
    </xf>
    <xf numFmtId="0" fontId="4" fillId="0" borderId="1" applyAlignment="1" pivotButton="0" quotePrefix="0" xfId="0">
      <alignment horizontal="right" vertical="center" wrapText="1" readingOrder="2"/>
    </xf>
    <xf numFmtId="0" fontId="4" fillId="2" borderId="1" applyAlignment="1" pivotButton="0" quotePrefix="0" xfId="0">
      <alignment horizontal="right" vertical="center" wrapText="1" readingOrder="2"/>
    </xf>
    <xf numFmtId="0" fontId="4" fillId="3" borderId="1" applyAlignment="1" pivotButton="0" quotePrefix="0" xfId="0">
      <alignment horizontal="right" vertical="center" wrapText="1" readingOrder="2"/>
    </xf>
    <xf numFmtId="0" fontId="5" fillId="0" borderId="0" applyAlignment="1" pivotButton="0" quotePrefix="0" xfId="0">
      <alignment horizontal="right" vertical="center" wrapText="1" readingOrder="2"/>
    </xf>
    <xf numFmtId="0" fontId="6" fillId="0" borderId="0" applyAlignment="1" pivotButton="0" quotePrefix="0" xfId="0">
      <alignment horizontal="right" vertical="center" wrapText="1" readingOrder="2"/>
    </xf>
    <xf numFmtId="0" fontId="7" fillId="4" borderId="0" applyAlignment="1" pivotButton="0" quotePrefix="0" xfId="0">
      <alignment horizontal="right" vertical="center" wrapText="1" readingOrder="2"/>
    </xf>
    <xf numFmtId="0" fontId="8" fillId="5" borderId="0" applyAlignment="1" pivotButton="0" quotePrefix="0" xfId="0">
      <alignment horizontal="right" vertical="center" wrapText="1" readingOrder="2"/>
    </xf>
    <xf numFmtId="0" fontId="9" fillId="5" borderId="1" applyAlignment="1" pivotButton="0" quotePrefix="0" xfId="0">
      <alignment horizontal="right" vertical="center" wrapText="1" readingOrder="2"/>
    </xf>
    <xf numFmtId="164" fontId="4" fillId="0" borderId="1" applyAlignment="1" pivotButton="0" quotePrefix="0" xfId="0">
      <alignment horizontal="right" vertical="center" wrapText="1" readingOrder="2"/>
    </xf>
    <xf numFmtId="0" fontId="10" fillId="6" borderId="1" applyAlignment="1" pivotButton="0" quotePrefix="0" xfId="0">
      <alignment horizontal="center" vertical="center" wrapText="1" readingOrder="2"/>
    </xf>
    <xf numFmtId="1" fontId="4" fillId="0" borderId="1" applyAlignment="1" pivotButton="0" quotePrefix="0" xfId="0">
      <alignment horizontal="right" vertical="center" wrapText="1" readingOrder="2"/>
    </xf>
    <xf numFmtId="1" fontId="4" fillId="2" borderId="1" applyAlignment="1" pivotButton="0" quotePrefix="0" xfId="0">
      <alignment horizontal="right" vertical="center" wrapText="1" readingOrder="2"/>
    </xf>
    <xf numFmtId="4" fontId="4" fillId="0" borderId="1" applyAlignment="1" pivotButton="0" quotePrefix="0" xfId="0">
      <alignment horizontal="right" vertical="center" wrapText="1" readingOrder="2"/>
    </xf>
    <xf numFmtId="3" fontId="4" fillId="2" borderId="1" applyAlignment="1" pivotButton="0" quotePrefix="0" xfId="0">
      <alignment horizontal="right" vertical="center" wrapText="1" readingOrder="2"/>
    </xf>
    <xf numFmtId="164" fontId="4" fillId="2" borderId="1" applyAlignment="1" pivotButton="0" quotePrefix="0" xfId="0">
      <alignment horizontal="right" vertical="center" wrapText="1" readingOrder="2"/>
    </xf>
    <xf numFmtId="3" fontId="9" fillId="2" borderId="1" applyAlignment="1" pivotButton="0" quotePrefix="0" xfId="0">
      <alignment horizontal="right" vertical="center" wrapText="1" readingOrder="2"/>
    </xf>
    <xf numFmtId="0" fontId="11" fillId="0" borderId="0" applyAlignment="1" pivotButton="0" quotePrefix="0" xfId="0">
      <alignment horizontal="right" vertical="center" wrapText="1" readingOrder="2"/>
    </xf>
    <xf numFmtId="165" fontId="4" fillId="2" borderId="1" applyAlignment="1" pivotButton="0" quotePrefix="0" xfId="0">
      <alignment horizontal="right" vertical="center" wrapText="1" readingOrder="2"/>
    </xf>
    <xf numFmtId="4" fontId="4" fillId="2" borderId="1" applyAlignment="1" pivotButton="0" quotePrefix="0" xfId="0">
      <alignment horizontal="right" vertical="center" wrapText="1" readingOrder="2"/>
    </xf>
    <xf numFmtId="166" fontId="4" fillId="2" borderId="1" applyAlignment="1" pivotButton="0" quotePrefix="0" xfId="0">
      <alignment horizontal="right" vertical="center" wrapText="1" readingOrder="2"/>
    </xf>
    <xf numFmtId="0" fontId="9" fillId="2" borderId="1" applyAlignment="1" pivotButton="0" quotePrefix="0" xfId="0">
      <alignment horizontal="right" vertical="center" wrapText="1" readingOrder="2"/>
    </xf>
    <xf numFmtId="167" fontId="9" fillId="5" borderId="1" applyAlignment="1" pivotButton="0" quotePrefix="0" xfId="0">
      <alignment horizontal="right" vertical="center" wrapText="1" readingOrder="2"/>
    </xf>
    <xf numFmtId="0" fontId="4" fillId="7" borderId="1" applyAlignment="1" pivotButton="0" quotePrefix="0" xfId="0">
      <alignment horizontal="right" vertical="center" wrapText="1" readingOrder="2"/>
    </xf>
    <xf numFmtId="0" fontId="12" fillId="4" borderId="0" applyAlignment="1" pivotButton="0" quotePrefix="0" xfId="0">
      <alignment horizontal="center" vertical="center" wrapText="1" readingOrder="2"/>
    </xf>
    <xf numFmtId="0" fontId="6" fillId="0" borderId="0" applyAlignment="1" pivotButton="0" quotePrefix="0" xfId="0">
      <alignment horizontal="center" vertical="center" wrapText="1" readingOrder="2"/>
    </xf>
  </cellXfs>
  <cellStyles count="1">
    <cellStyle name="Normal" xfId="0" builtinId="0" hidden="0"/>
  </cellStyles>
  <dxfs count="3">
    <dxf>
      <font>
        <color rgb="00991B1B"/>
      </font>
      <fill>
        <patternFill patternType="solid">
          <fgColor rgb="00FEE2E2"/>
        </patternFill>
      </fill>
    </dxf>
    <dxf>
      <fill>
        <patternFill patternType="solid">
          <fgColor rgb="00DCFCE7"/>
        </patternFill>
      </fill>
    </dxf>
    <dxf>
      <fill>
        <patternFill patternType="solid">
          <fgColor rgb="00FEF3C7"/>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softwiro.com/ar/templates/hoa-maintenance-requests?utm_source=excel&amp;utm_medium=template&amp;utm_campaign=hoa-maintenance-requests" TargetMode="External" Id="rId1" /></Relationships>
</file>

<file path=xl/worksheets/_rels/sheet2.xml.rels><Relationships xmlns="http://schemas.openxmlformats.org/package/2006/relationships"><Relationship Type="http://schemas.openxmlformats.org/officeDocument/2006/relationships/hyperlink" Target="https://softwiro.com/ar/contact?utm_source=excel&amp;utm_medium=template&amp;utm_campaign=hoa-maintenance-requests" TargetMode="External" Id="rId1" /></Relationships>
</file>

<file path=xl/worksheets/_rels/sheet3.xml.rels><Relationships xmlns="http://schemas.openxmlformats.org/package/2006/relationships"><Relationship Type="http://schemas.openxmlformats.org/officeDocument/2006/relationships/hyperlink" Target="https://softwiro.com/ar/contact?utm_source=excel&amp;utm_medium=template&amp;utm_campaign=hoa-maintenance-requests" TargetMode="External" Id="rId1" /></Relationships>
</file>

<file path=xl/worksheets/_rels/sheet4.xml.rels><Relationships xmlns="http://schemas.openxmlformats.org/package/2006/relationships"><Relationship Type="http://schemas.openxmlformats.org/officeDocument/2006/relationships/hyperlink" Target="https://softwiro.com/ar/contact?utm_source=excel&amp;utm_medium=template&amp;utm_campaign=hoa-maintenance-requests" TargetMode="External" Id="rId1" /></Relationships>
</file>

<file path=xl/worksheets/_rels/sheet5.xml.rels><Relationships xmlns="http://schemas.openxmlformats.org/package/2006/relationships"><Relationship Type="http://schemas.openxmlformats.org/officeDocument/2006/relationships/hyperlink" Target="https://softwiro.com/ar/contact?utm_source=excel&amp;utm_medium=template&amp;utm_campaign=hoa-maintenance-requests" TargetMode="External" Id="rId1" /></Relationships>
</file>

<file path=xl/worksheets/_rels/sheet6.xml.rels><Relationships xmlns="http://schemas.openxmlformats.org/package/2006/relationships"><Relationship Type="http://schemas.openxmlformats.org/officeDocument/2006/relationships/hyperlink" Target="https://softwiro.com/ar/contact?utm_source=excel&amp;utm_medium=template&amp;utm_campaign=hoa-maintenance-requests" TargetMode="External" Id="rId1" /><Relationship Type="http://schemas.openxmlformats.org/officeDocument/2006/relationships/hyperlink" Target="https://softwiro.com/ar/contact?utm_source=excel&amp;utm_medium=template&amp;utm_campaign=hoa-maintenance-requests" TargetMode="External" Id="rId2" /></Relationships>
</file>

<file path=xl/worksheets/sheet1.xml><?xml version="1.0" encoding="utf-8"?>
<worksheet xmlns="http://schemas.openxmlformats.org/spreadsheetml/2006/main">
  <sheetPr>
    <tabColor rgb="000F172A"/>
    <outlinePr summaryBelow="1" summaryRight="1"/>
    <pageSetUpPr fitToPage="1"/>
  </sheetPr>
  <dimension ref="A2:B28"/>
  <sheetViews>
    <sheetView showGridLines="0" rightToLeft="1" workbookViewId="0">
      <selection activeCell="A1" sqref="A1"/>
    </sheetView>
  </sheetViews>
  <sheetFormatPr baseColWidth="8" defaultRowHeight="15"/>
  <cols>
    <col width="4" customWidth="1" min="1" max="1"/>
    <col width="90" customWidth="1" min="2" max="2"/>
  </cols>
  <sheetData>
    <row r="2">
      <c r="B2" s="1" t="inlineStr">
        <is>
          <t>شيت طلبات الصيانة والشكاوى لاتحاد الملاك</t>
        </is>
      </c>
    </row>
    <row r="3" ht="36" customHeight="1">
      <c r="B3" s="2" t="inlineStr">
        <is>
          <t>يسجّل بلاغات الصيانة والشكاوى بنوعها وأولويتها والمسؤول عنها وحالتها، ويحسب كم يومًا بقي كل بلاغ مفتوحًا وينبهك إلى المتأخر حسب مدة تحددها لكل أولوية، ويلخّص الأنواع الأكثر تكرارًا ومتوسط أيام الإغلاق وتكلفة الصيانة بالشهر.</t>
        </is>
      </c>
    </row>
    <row r="5">
      <c r="B5" s="3" t="inlineStr">
        <is>
          <t>طريقة الاستخدام</t>
        </is>
      </c>
    </row>
    <row r="6" ht="30" customHeight="1">
      <c r="B6" s="4" t="inlineStr">
        <is>
          <t>1. في شيت «الإعدادات» اكتب تاريخ اليوم، وعدّل المدة المسموحة بالأيام لكل أولوية (عاجلة وعالية وعادية ومنخفضة).</t>
        </is>
      </c>
    </row>
    <row r="7" ht="30" customHeight="1">
      <c r="B7" s="4" t="inlineStr">
        <is>
          <t>2. في شيت «البلاغات» سجّل كل بلاغ: تاريخه والوحدة أو الموقع والنوع والوصف والأولوية والمسؤول والحالة.</t>
        </is>
      </c>
    </row>
    <row r="8" ht="30" customHeight="1">
      <c r="B8" s="4" t="inlineStr">
        <is>
          <t>3. عند إنجاز البلاغ غيّر حالته إلى «تم» واكتب تاريخ الإغلاق والتكلفة.</t>
        </is>
      </c>
    </row>
    <row r="9" ht="30" customHeight="1">
      <c r="B9" s="4" t="inlineStr">
        <is>
          <t>4. يحسب الشيت تلقائيًا رقم البلاغ وعدد الأيام المفتوحة، ويكتب «متأخر» إذا زادت الأيام عن مدة أولويته.</t>
        </is>
      </c>
    </row>
    <row r="10" ht="30" customHeight="1">
      <c r="B10" s="4" t="inlineStr">
        <is>
          <t>5. افتح شيت «المفتوحة» لتجد البلاغات غير المنتهية مرتبة من الأقدم، وابدأ بما في أعلاها.</t>
        </is>
      </c>
    </row>
    <row r="11" ht="30" customHeight="1">
      <c r="B11" s="4" t="inlineStr">
        <is>
          <t>6. راجع شيت «الملخص» لعدد البلاغات في كل حالة، وأكثر الأنواع تكرارًا، ومتوسط أيام الإغلاق، وتكلفة الصيانة في كل شهر.</t>
        </is>
      </c>
    </row>
    <row r="13">
      <c r="B13" s="3" t="inlineStr">
        <is>
          <t>الألوان</t>
        </is>
      </c>
    </row>
    <row r="14">
      <c r="A14" s="5" t="n"/>
      <c r="B14" s="4" t="inlineStr">
        <is>
          <t>الخانة البيضاء: اكتب فيها.</t>
        </is>
      </c>
    </row>
    <row r="15">
      <c r="A15" s="6" t="n"/>
      <c r="B15" s="4" t="inlineStr">
        <is>
          <t>الخانة الرمادية: تُحسب تلقائيًا، فلا تكتب فيها.</t>
        </is>
      </c>
    </row>
    <row r="16">
      <c r="A16" s="7" t="n"/>
      <c r="B16" s="4" t="inlineStr">
        <is>
          <t>الخانة الصفراء أو الحمراء: تنبيه يحتاج إلى مراجعتك.</t>
        </is>
      </c>
    </row>
    <row r="18">
      <c r="B18" s="3" t="inlineStr">
        <is>
          <t>معلومات مهمة</t>
        </is>
      </c>
    </row>
    <row r="19" ht="30" customHeight="1">
      <c r="B19" s="4" t="inlineStr">
        <is>
          <t>• الأرقام والبلاغات الموجودة في الشيت أمثلة توضيحية لعمارة افتراضية. امسحها واكتب بلاغاتك.</t>
        </is>
      </c>
    </row>
    <row r="20" ht="30" customHeight="1">
      <c r="B20" s="4" t="inlineStr">
        <is>
          <t>• البلاغ المفتوح هو أي بلاغ حالته غير «تم» (جديد أو جارٍ أو مؤجل). أيامه المفتوحة = تاريخ اليوم − تاريخ البلاغ.</t>
        </is>
      </c>
    </row>
    <row r="21" ht="30" customHeight="1">
      <c r="B21" s="4" t="inlineStr">
        <is>
          <t>• للبلاغ المغلق تظهر في «الأيام المفتوحة» المدة بين تاريخ البلاغ وتاريخ الإغلاق، وهي أساس متوسط أيام الإغلاق.</t>
        </is>
      </c>
    </row>
    <row r="22" ht="30" customHeight="1">
      <c r="B22" s="4" t="inlineStr">
        <is>
          <t>• يكتب الشيت «متأخر» للبلاغ المفتوح إذا زادت أيامه عن المدة المحددة لأولويته في الإعدادات.</t>
        </is>
      </c>
    </row>
    <row r="23" ht="30" customHeight="1">
      <c r="B23" s="4" t="inlineStr">
        <is>
          <t>• تُحسب تكلفة كل بلاغ في شهر تاريخ إغلاقه، فإن لم يُغلق بعد فتُحسب في شهر تاريخ البلاغ.</t>
        </is>
      </c>
    </row>
    <row r="24" ht="30" customHeight="1">
      <c r="B24" s="4" t="inlineStr">
        <is>
          <t>• يتسع الشيت لـ 1000 بلاغ، وتعرض «المفتوحة» أول 100 بلاغ.</t>
        </is>
      </c>
    </row>
    <row r="26">
      <c r="B26" s="8" t="inlineStr">
        <is>
          <t>الأرقام الموجودة في الشيت أمثلة توضيحية. امسحها واكتب أرقامك.</t>
        </is>
      </c>
    </row>
    <row r="27">
      <c r="B27" s="9" t="inlineStr">
        <is>
          <t>شرح الشيت وقوالب أخرى مجانية ← softwiro.com/ar/templates</t>
        </is>
      </c>
    </row>
    <row r="28">
      <c r="B28" s="2" t="inlineStr">
        <is>
          <t>القالب مجاني: استخدمه وعدّله وشاركه كما تشاء.</t>
        </is>
      </c>
    </row>
  </sheetData>
  <hyperlinks>
    <hyperlink xmlns:r="http://schemas.openxmlformats.org/officeDocument/2006/relationships" ref="B27" r:id="rId1"/>
  </hyperlinks>
  <pageMargins left="0.75" right="0.75" top="1" bottom="1" header="0.5" footer="0.5"/>
  <pageSetup orientation="landscape" fitToHeight="0" fitToWidth="1"/>
</worksheet>
</file>

<file path=xl/worksheets/sheet2.xml><?xml version="1.0" encoding="utf-8"?>
<worksheet xmlns="http://schemas.openxmlformats.org/spreadsheetml/2006/main">
  <sheetPr>
    <tabColor rgb="004F46E5"/>
    <outlinePr summaryBelow="1" summaryRight="1"/>
    <pageSetUpPr fitToPage="1"/>
  </sheetPr>
  <dimension ref="A1:C14"/>
  <sheetViews>
    <sheetView showGridLines="1" rightToLeft="1" workbookViewId="0">
      <pane ySplit="3" topLeftCell="A4" activePane="bottomLeft" state="frozen"/>
      <selection pane="bottomLeft" activeCell="A1" sqref="A1"/>
    </sheetView>
  </sheetViews>
  <sheetFormatPr baseColWidth="8" defaultRowHeight="15"/>
  <cols>
    <col width="34" customWidth="1" min="1" max="1"/>
    <col width="22" customWidth="1" min="2" max="2"/>
    <col width="4" customWidth="1" min="3" max="3"/>
  </cols>
  <sheetData>
    <row r="1" ht="26" customHeight="1">
      <c r="A1" s="10" t="inlineStr">
        <is>
          <t>شيت طلبات الصيانة والشكاوى لاتحاد الملاك · قالب مجاني من Softwiro</t>
        </is>
      </c>
    </row>
    <row r="2">
      <c r="A2" s="11" t="inlineStr">
        <is>
          <t>هل تعبت من نقل الأرقام بين الشيتات؟ هذا العمل يتم تلقائيًا في برنامج مخصص من Softwiro ← اضغط هنا</t>
        </is>
      </c>
    </row>
    <row r="4">
      <c r="A4" s="12" t="inlineStr">
        <is>
          <t>تاريخ اليوم</t>
        </is>
      </c>
      <c r="B4" s="13" t="n">
        <v>46327</v>
      </c>
    </row>
    <row r="6" ht="32" customHeight="1">
      <c r="A6" s="14" t="inlineStr">
        <is>
          <t>الأولوية</t>
        </is>
      </c>
      <c r="B6" s="14" t="inlineStr">
        <is>
          <t>المدة المسموحة (يوم)</t>
        </is>
      </c>
    </row>
    <row r="7">
      <c r="A7" s="12" t="inlineStr">
        <is>
          <t>عاجلة</t>
        </is>
      </c>
      <c r="B7" s="15" t="n">
        <v>1</v>
      </c>
    </row>
    <row r="8">
      <c r="A8" s="12" t="inlineStr">
        <is>
          <t>عالية</t>
        </is>
      </c>
      <c r="B8" s="15" t="n">
        <v>3</v>
      </c>
    </row>
    <row r="9">
      <c r="A9" s="12" t="inlineStr">
        <is>
          <t>عادية</t>
        </is>
      </c>
      <c r="B9" s="15" t="n">
        <v>7</v>
      </c>
    </row>
    <row r="10">
      <c r="A10" s="12" t="inlineStr">
        <is>
          <t>منخفضة</t>
        </is>
      </c>
      <c r="B10" s="15" t="n">
        <v>14</v>
      </c>
    </row>
    <row r="12">
      <c r="A12" s="8" t="inlineStr">
        <is>
          <t>تاريخ اليوم مكتوب هنا بتاريخ المثال. اكتب بدله =TODAY() ليتحدث وحده كل يوم. عدّل المدة المسموحة لكل أولوية كما يناسبك، ولا تغيّر أسماء الأولويات.</t>
        </is>
      </c>
    </row>
    <row r="13"/>
    <row r="14"/>
  </sheetData>
  <mergeCells count="3">
    <mergeCell ref="A1:C1"/>
    <mergeCell ref="A2:C2"/>
    <mergeCell ref="A12:B14"/>
  </mergeCells>
  <hyperlinks>
    <hyperlink xmlns:r="http://schemas.openxmlformats.org/officeDocument/2006/relationships" ref="A2" r:id="rId1"/>
  </hyperlinks>
  <pageMargins left="0.75" right="0.75" top="1" bottom="1" header="0.5" footer="0.5"/>
  <pageSetup orientation="landscape" fitToHeight="0" fitToWidth="1"/>
</worksheet>
</file>

<file path=xl/worksheets/sheet3.xml><?xml version="1.0" encoding="utf-8"?>
<worksheet xmlns="http://schemas.openxmlformats.org/spreadsheetml/2006/main">
  <sheetPr>
    <tabColor rgb="004F46E5"/>
    <outlinePr summaryBelow="1" summaryRight="1"/>
    <pageSetUpPr fitToPage="1"/>
  </sheetPr>
  <dimension ref="A1:P1005"/>
  <sheetViews>
    <sheetView showGridLines="1" rightToLeft="1" workbookViewId="0">
      <pane xSplit="2" ySplit="5" topLeftCell="C6" activePane="bottomRight" state="frozen"/>
      <selection pane="topRight"/>
      <selection pane="bottomLeft"/>
      <selection pane="bottomRight" activeCell="A1" sqref="A1"/>
    </sheetView>
  </sheetViews>
  <sheetFormatPr baseColWidth="8" defaultRowHeight="15"/>
  <cols>
    <col width="9" customWidth="1" min="1" max="1"/>
    <col width="13" customWidth="1" min="2" max="2"/>
    <col width="16" customWidth="1" min="3" max="3"/>
    <col width="12" customWidth="1" min="4" max="4"/>
    <col width="34" customWidth="1" min="5" max="5"/>
    <col width="12" customWidth="1" min="6" max="6"/>
    <col width="16" customWidth="1" min="7" max="7"/>
    <col width="11" customWidth="1" min="8" max="8"/>
    <col width="13" customWidth="1" min="9" max="9"/>
    <col width="12" customWidth="1" min="10" max="10"/>
    <col width="12" customWidth="1" min="11" max="11"/>
    <col width="11" customWidth="1" min="12" max="12"/>
    <col width="11" customWidth="1" min="13" max="13"/>
    <col width="11" customWidth="1" min="14" max="14"/>
    <col width="11" customWidth="1" min="15" max="15"/>
    <col width="14" customWidth="1" min="16" max="16"/>
  </cols>
  <sheetData>
    <row r="1" ht="26" customHeight="1">
      <c r="A1" s="10" t="inlineStr">
        <is>
          <t>شيت طلبات الصيانة والشكاوى لاتحاد الملاك · قالب مجاني من Softwiro</t>
        </is>
      </c>
    </row>
    <row r="2">
      <c r="A2" s="11" t="inlineStr">
        <is>
          <t>هل تعبت من نقل الأرقام بين الشيتات؟ هذا العمل يتم تلقائيًا في برنامج مخصص من Softwiro ← اضغط هنا</t>
        </is>
      </c>
    </row>
    <row r="5" ht="32" customHeight="1">
      <c r="A5" s="14" t="inlineStr">
        <is>
          <t>رقم البلاغ</t>
        </is>
      </c>
      <c r="B5" s="14" t="inlineStr">
        <is>
          <t>تاريخ البلاغ</t>
        </is>
      </c>
      <c r="C5" s="14" t="inlineStr">
        <is>
          <t>الوحدة / الموقع</t>
        </is>
      </c>
      <c r="D5" s="14" t="inlineStr">
        <is>
          <t>النوع</t>
        </is>
      </c>
      <c r="E5" s="14" t="inlineStr">
        <is>
          <t>الوصف</t>
        </is>
      </c>
      <c r="F5" s="14" t="inlineStr">
        <is>
          <t>الأولوية</t>
        </is>
      </c>
      <c r="G5" s="14" t="inlineStr">
        <is>
          <t>المسؤول</t>
        </is>
      </c>
      <c r="H5" s="14" t="inlineStr">
        <is>
          <t>الحالة</t>
        </is>
      </c>
      <c r="I5" s="14" t="inlineStr">
        <is>
          <t>تاريخ الإغلاق</t>
        </is>
      </c>
      <c r="J5" s="14" t="inlineStr">
        <is>
          <t>التكلفة</t>
        </is>
      </c>
      <c r="K5" s="14" t="inlineStr">
        <is>
          <t>الأيام المفتوحة</t>
        </is>
      </c>
      <c r="L5" s="14" t="inlineStr">
        <is>
          <t>المدة المسموحة</t>
        </is>
      </c>
      <c r="M5" s="14" t="inlineStr">
        <is>
          <t>التنبيه</t>
        </is>
      </c>
      <c r="N5" s="14" t="inlineStr">
        <is>
          <t>عمر المفتوح</t>
        </is>
      </c>
      <c r="O5" s="14" t="inlineStr">
        <is>
          <t>ترتيب المفتوحة</t>
        </is>
      </c>
      <c r="P5" s="14" t="inlineStr">
        <is>
          <t>تاريخ احتساب التكلفة</t>
        </is>
      </c>
    </row>
    <row r="6">
      <c r="A6" s="16">
        <f>IF(B6="","",ROW()-5)</f>
        <v/>
      </c>
      <c r="B6" s="13" t="n">
        <v>46176</v>
      </c>
      <c r="C6" s="5" t="inlineStr">
        <is>
          <t>الدور 3</t>
        </is>
      </c>
      <c r="D6" s="5" t="inlineStr">
        <is>
          <t>مصعد</t>
        </is>
      </c>
      <c r="E6" s="5" t="inlineStr">
        <is>
          <t>المصعد يتوقف بين الطوابق</t>
        </is>
      </c>
      <c r="F6" s="5" t="inlineStr">
        <is>
          <t>عاجلة</t>
        </is>
      </c>
      <c r="G6" s="5" t="inlineStr">
        <is>
          <t>فني المصاعد</t>
        </is>
      </c>
      <c r="H6" s="5" t="inlineStr">
        <is>
          <t>تم</t>
        </is>
      </c>
      <c r="I6" s="13" t="n">
        <v>46177</v>
      </c>
      <c r="J6" s="17" t="n">
        <v>1800</v>
      </c>
      <c r="K6" s="18">
        <f>IF(NOT(ISNUMBER(B6)),"",IF(H6="تم",IF(ISNUMBER(I6),I6-B6,""),'الإعدادات'!$B$4-B6))</f>
        <v/>
      </c>
      <c r="L6" s="18">
        <f>IF(F6="","",IFERROR(VLOOKUP(F6,'الإعدادات'!$A$7:$B$10,2,FALSE),""))</f>
        <v/>
      </c>
      <c r="M6" s="6">
        <f>IF(OR(NOT(ISNUMBER(B6)),H6="تم",L6=""),"",IF(K6&gt;L6,"متأخر",""))</f>
        <v/>
      </c>
      <c r="N6" s="18">
        <f>IF(OR(NOT(ISNUMBER(B6)),H6="تم"),"",K6)</f>
        <v/>
      </c>
      <c r="O6" s="18">
        <f>IF(N6="","",COUNTIF($N$6:$N$1005,"&gt;"&amp;N6)+COUNTIF($N$6:N6,N6))</f>
        <v/>
      </c>
      <c r="P6" s="19">
        <f>IF(OR(NOT(ISNUMBER(J6)),NOT(ISNUMBER(B6))),"",IF(ISNUMBER(I6),I6,B6))</f>
        <v/>
      </c>
    </row>
    <row r="7">
      <c r="A7" s="16">
        <f>IF(B7="","",ROW()-5)</f>
        <v/>
      </c>
      <c r="B7" s="13" t="n">
        <v>46188</v>
      </c>
      <c r="C7" s="5" t="inlineStr">
        <is>
          <t>شقة 5</t>
        </is>
      </c>
      <c r="D7" s="5" t="inlineStr">
        <is>
          <t>سباكة</t>
        </is>
      </c>
      <c r="E7" s="5" t="inlineStr">
        <is>
          <t>تسريب في ماسورة المطبخ المشتركة</t>
        </is>
      </c>
      <c r="F7" s="5" t="inlineStr">
        <is>
          <t>عالية</t>
        </is>
      </c>
      <c r="G7" s="5" t="inlineStr">
        <is>
          <t>السباك</t>
        </is>
      </c>
      <c r="H7" s="5" t="inlineStr">
        <is>
          <t>تم</t>
        </is>
      </c>
      <c r="I7" s="13" t="n">
        <v>46190</v>
      </c>
      <c r="J7" s="17" t="n">
        <v>450</v>
      </c>
      <c r="K7" s="18">
        <f>IF(NOT(ISNUMBER(B7)),"",IF(H7="تم",IF(ISNUMBER(I7),I7-B7,""),'الإعدادات'!$B$4-B7))</f>
        <v/>
      </c>
      <c r="L7" s="18">
        <f>IF(F7="","",IFERROR(VLOOKUP(F7,'الإعدادات'!$A$7:$B$10,2,FALSE),""))</f>
        <v/>
      </c>
      <c r="M7" s="6">
        <f>IF(OR(NOT(ISNUMBER(B7)),H7="تم",L7=""),"",IF(K7&gt;L7,"متأخر",""))</f>
        <v/>
      </c>
      <c r="N7" s="18">
        <f>IF(OR(NOT(ISNUMBER(B7)),H7="تم"),"",K7)</f>
        <v/>
      </c>
      <c r="O7" s="18">
        <f>IF(N7="","",COUNTIF($N$6:$N$1005,"&gt;"&amp;N7)+COUNTIF($N$6:N7,N7))</f>
        <v/>
      </c>
      <c r="P7" s="19">
        <f>IF(OR(NOT(ISNUMBER(J7)),NOT(ISNUMBER(B7))),"",IF(ISNUMBER(I7),I7,B7))</f>
        <v/>
      </c>
    </row>
    <row r="8">
      <c r="A8" s="16">
        <f>IF(B8="","",ROW()-5)</f>
        <v/>
      </c>
      <c r="B8" s="13" t="n">
        <v>46201</v>
      </c>
      <c r="C8" s="5" t="inlineStr">
        <is>
          <t>المدخل</t>
        </is>
      </c>
      <c r="D8" s="5" t="inlineStr">
        <is>
          <t>كهرباء</t>
        </is>
      </c>
      <c r="E8" s="5" t="inlineStr">
        <is>
          <t>إضاءة المدخل لا تعمل</t>
        </is>
      </c>
      <c r="F8" s="5" t="inlineStr">
        <is>
          <t>عادية</t>
        </is>
      </c>
      <c r="G8" s="5" t="inlineStr">
        <is>
          <t>الكهربائي</t>
        </is>
      </c>
      <c r="H8" s="5" t="inlineStr">
        <is>
          <t>تم</t>
        </is>
      </c>
      <c r="I8" s="13" t="n">
        <v>46205</v>
      </c>
      <c r="J8" s="17" t="n">
        <v>300</v>
      </c>
      <c r="K8" s="18">
        <f>IF(NOT(ISNUMBER(B8)),"",IF(H8="تم",IF(ISNUMBER(I8),I8-B8,""),'الإعدادات'!$B$4-B8))</f>
        <v/>
      </c>
      <c r="L8" s="18">
        <f>IF(F8="","",IFERROR(VLOOKUP(F8,'الإعدادات'!$A$7:$B$10,2,FALSE),""))</f>
        <v/>
      </c>
      <c r="M8" s="6">
        <f>IF(OR(NOT(ISNUMBER(B8)),H8="تم",L8=""),"",IF(K8&gt;L8,"متأخر",""))</f>
        <v/>
      </c>
      <c r="N8" s="18">
        <f>IF(OR(NOT(ISNUMBER(B8)),H8="تم"),"",K8)</f>
        <v/>
      </c>
      <c r="O8" s="18">
        <f>IF(N8="","",COUNTIF($N$6:$N$1005,"&gt;"&amp;N8)+COUNTIF($N$6:N8,N8))</f>
        <v/>
      </c>
      <c r="P8" s="19">
        <f>IF(OR(NOT(ISNUMBER(J8)),NOT(ISNUMBER(B8))),"",IF(ISNUMBER(I8),I8,B8))</f>
        <v/>
      </c>
    </row>
    <row r="9">
      <c r="A9" s="16">
        <f>IF(B9="","",ROW()-5)</f>
        <v/>
      </c>
      <c r="B9" s="13" t="n">
        <v>46208</v>
      </c>
      <c r="C9" s="5" t="inlineStr">
        <is>
          <t>السلم</t>
        </is>
      </c>
      <c r="D9" s="5" t="inlineStr">
        <is>
          <t>نظافة</t>
        </is>
      </c>
      <c r="E9" s="5" t="inlineStr">
        <is>
          <t>تنظيف السلم غير منتظم</t>
        </is>
      </c>
      <c r="F9" s="5" t="inlineStr">
        <is>
          <t>منخفضة</t>
        </is>
      </c>
      <c r="G9" s="5" t="inlineStr">
        <is>
          <t>مشرف النظافة</t>
        </is>
      </c>
      <c r="H9" s="5" t="inlineStr">
        <is>
          <t>تم</t>
        </is>
      </c>
      <c r="I9" s="13" t="n">
        <v>46215</v>
      </c>
      <c r="J9" s="17" t="n"/>
      <c r="K9" s="18">
        <f>IF(NOT(ISNUMBER(B9)),"",IF(H9="تم",IF(ISNUMBER(I9),I9-B9,""),'الإعدادات'!$B$4-B9))</f>
        <v/>
      </c>
      <c r="L9" s="18">
        <f>IF(F9="","",IFERROR(VLOOKUP(F9,'الإعدادات'!$A$7:$B$10,2,FALSE),""))</f>
        <v/>
      </c>
      <c r="M9" s="6">
        <f>IF(OR(NOT(ISNUMBER(B9)),H9="تم",L9=""),"",IF(K9&gt;L9,"متأخر",""))</f>
        <v/>
      </c>
      <c r="N9" s="18">
        <f>IF(OR(NOT(ISNUMBER(B9)),H9="تم"),"",K9)</f>
        <v/>
      </c>
      <c r="O9" s="18">
        <f>IF(N9="","",COUNTIF($N$6:$N$1005,"&gt;"&amp;N9)+COUNTIF($N$6:N9,N9))</f>
        <v/>
      </c>
      <c r="P9" s="19">
        <f>IF(OR(NOT(ISNUMBER(J9)),NOT(ISNUMBER(B9))),"",IF(ISNUMBER(I9),I9,B9))</f>
        <v/>
      </c>
    </row>
    <row r="10">
      <c r="A10" s="16">
        <f>IF(B10="","",ROW()-5)</f>
        <v/>
      </c>
      <c r="B10" s="13" t="n">
        <v>46223</v>
      </c>
      <c r="C10" s="5" t="inlineStr">
        <is>
          <t>الجراج</t>
        </is>
      </c>
      <c r="D10" s="5" t="inlineStr">
        <is>
          <t>أمن</t>
        </is>
      </c>
      <c r="E10" s="5" t="inlineStr">
        <is>
          <t>بوابة الجراج لا تُغلق</t>
        </is>
      </c>
      <c r="F10" s="5" t="inlineStr">
        <is>
          <t>عالية</t>
        </is>
      </c>
      <c r="G10" s="5" t="inlineStr">
        <is>
          <t>مقاول حدادة</t>
        </is>
      </c>
      <c r="H10" s="5" t="inlineStr">
        <is>
          <t>تم</t>
        </is>
      </c>
      <c r="I10" s="13" t="n">
        <v>46225</v>
      </c>
      <c r="J10" s="17" t="n">
        <v>1200</v>
      </c>
      <c r="K10" s="18">
        <f>IF(NOT(ISNUMBER(B10)),"",IF(H10="تم",IF(ISNUMBER(I10),I10-B10,""),'الإعدادات'!$B$4-B10))</f>
        <v/>
      </c>
      <c r="L10" s="18">
        <f>IF(F10="","",IFERROR(VLOOKUP(F10,'الإعدادات'!$A$7:$B$10,2,FALSE),""))</f>
        <v/>
      </c>
      <c r="M10" s="6">
        <f>IF(OR(NOT(ISNUMBER(B10)),H10="تم",L10=""),"",IF(K10&gt;L10,"متأخر",""))</f>
        <v/>
      </c>
      <c r="N10" s="18">
        <f>IF(OR(NOT(ISNUMBER(B10)),H10="تم"),"",K10)</f>
        <v/>
      </c>
      <c r="O10" s="18">
        <f>IF(N10="","",COUNTIF($N$6:$N$1005,"&gt;"&amp;N10)+COUNTIF($N$6:N10,N10))</f>
        <v/>
      </c>
      <c r="P10" s="19">
        <f>IF(OR(NOT(ISNUMBER(J10)),NOT(ISNUMBER(B10))),"",IF(ISNUMBER(I10),I10,B10))</f>
        <v/>
      </c>
    </row>
    <row r="11">
      <c r="A11" s="16">
        <f>IF(B11="","",ROW()-5)</f>
        <v/>
      </c>
      <c r="B11" s="13" t="n">
        <v>46232</v>
      </c>
      <c r="C11" s="5" t="inlineStr">
        <is>
          <t>السطح</t>
        </is>
      </c>
      <c r="D11" s="5" t="inlineStr">
        <is>
          <t>سباكة</t>
        </is>
      </c>
      <c r="E11" s="5" t="inlineStr">
        <is>
          <t>انسداد صرف السطح</t>
        </is>
      </c>
      <c r="F11" s="5" t="inlineStr">
        <is>
          <t>عادية</t>
        </is>
      </c>
      <c r="G11" s="5" t="inlineStr">
        <is>
          <t>السباك</t>
        </is>
      </c>
      <c r="H11" s="5" t="inlineStr">
        <is>
          <t>تم</t>
        </is>
      </c>
      <c r="I11" s="13" t="n">
        <v>46237</v>
      </c>
      <c r="J11" s="17" t="n">
        <v>350</v>
      </c>
      <c r="K11" s="18">
        <f>IF(NOT(ISNUMBER(B11)),"",IF(H11="تم",IF(ISNUMBER(I11),I11-B11,""),'الإعدادات'!$B$4-B11))</f>
        <v/>
      </c>
      <c r="L11" s="18">
        <f>IF(F11="","",IFERROR(VLOOKUP(F11,'الإعدادات'!$A$7:$B$10,2,FALSE),""))</f>
        <v/>
      </c>
      <c r="M11" s="6">
        <f>IF(OR(NOT(ISNUMBER(B11)),H11="تم",L11=""),"",IF(K11&gt;L11,"متأخر",""))</f>
        <v/>
      </c>
      <c r="N11" s="18">
        <f>IF(OR(NOT(ISNUMBER(B11)),H11="تم"),"",K11)</f>
        <v/>
      </c>
      <c r="O11" s="18">
        <f>IF(N11="","",COUNTIF($N$6:$N$1005,"&gt;"&amp;N11)+COUNTIF($N$6:N11,N11))</f>
        <v/>
      </c>
      <c r="P11" s="19">
        <f>IF(OR(NOT(ISNUMBER(J11)),NOT(ISNUMBER(B11))),"",IF(ISNUMBER(I11),I11,B11))</f>
        <v/>
      </c>
    </row>
    <row r="12">
      <c r="A12" s="16">
        <f>IF(B12="","",ROW()-5)</f>
        <v/>
      </c>
      <c r="B12" s="13" t="n">
        <v>46243</v>
      </c>
      <c r="C12" s="5" t="inlineStr">
        <is>
          <t>الدور 2</t>
        </is>
      </c>
      <c r="D12" s="5" t="inlineStr">
        <is>
          <t>كهرباء</t>
        </is>
      </c>
      <c r="E12" s="5" t="inlineStr">
        <is>
          <t>كابل لوحة الدور الثاني يسخن</t>
        </is>
      </c>
      <c r="F12" s="5" t="inlineStr">
        <is>
          <t>عاجلة</t>
        </is>
      </c>
      <c r="G12" s="5" t="inlineStr">
        <is>
          <t>الكهربائي</t>
        </is>
      </c>
      <c r="H12" s="5" t="inlineStr">
        <is>
          <t>تم</t>
        </is>
      </c>
      <c r="I12" s="13" t="n">
        <v>46243</v>
      </c>
      <c r="J12" s="17" t="n">
        <v>950</v>
      </c>
      <c r="K12" s="18">
        <f>IF(NOT(ISNUMBER(B12)),"",IF(H12="تم",IF(ISNUMBER(I12),I12-B12,""),'الإعدادات'!$B$4-B12))</f>
        <v/>
      </c>
      <c r="L12" s="18">
        <f>IF(F12="","",IFERROR(VLOOKUP(F12,'الإعدادات'!$A$7:$B$10,2,FALSE),""))</f>
        <v/>
      </c>
      <c r="M12" s="6">
        <f>IF(OR(NOT(ISNUMBER(B12)),H12="تم",L12=""),"",IF(K12&gt;L12,"متأخر",""))</f>
        <v/>
      </c>
      <c r="N12" s="18">
        <f>IF(OR(NOT(ISNUMBER(B12)),H12="تم"),"",K12)</f>
        <v/>
      </c>
      <c r="O12" s="18">
        <f>IF(N12="","",COUNTIF($N$6:$N$1005,"&gt;"&amp;N12)+COUNTIF($N$6:N12,N12))</f>
        <v/>
      </c>
      <c r="P12" s="19">
        <f>IF(OR(NOT(ISNUMBER(J12)),NOT(ISNUMBER(B12))),"",IF(ISNUMBER(I12),I12,B12))</f>
        <v/>
      </c>
    </row>
    <row r="13">
      <c r="A13" s="16">
        <f>IF(B13="","",ROW()-5)</f>
        <v/>
      </c>
      <c r="B13" s="13" t="n">
        <v>46252</v>
      </c>
      <c r="C13" s="5" t="inlineStr">
        <is>
          <t>المصعد</t>
        </is>
      </c>
      <c r="D13" s="5" t="inlineStr">
        <is>
          <t>مصعد</t>
        </is>
      </c>
      <c r="E13" s="5" t="inlineStr">
        <is>
          <t>صوت عالٍ عند فتح الباب</t>
        </is>
      </c>
      <c r="F13" s="5" t="inlineStr">
        <is>
          <t>عادية</t>
        </is>
      </c>
      <c r="G13" s="5" t="inlineStr">
        <is>
          <t>فني المصاعد</t>
        </is>
      </c>
      <c r="H13" s="5" t="inlineStr">
        <is>
          <t>تم</t>
        </is>
      </c>
      <c r="I13" s="13" t="n">
        <v>46259</v>
      </c>
      <c r="J13" s="17" t="n">
        <v>700</v>
      </c>
      <c r="K13" s="18">
        <f>IF(NOT(ISNUMBER(B13)),"",IF(H13="تم",IF(ISNUMBER(I13),I13-B13,""),'الإعدادات'!$B$4-B13))</f>
        <v/>
      </c>
      <c r="L13" s="18">
        <f>IF(F13="","",IFERROR(VLOOKUP(F13,'الإعدادات'!$A$7:$B$10,2,FALSE),""))</f>
        <v/>
      </c>
      <c r="M13" s="6">
        <f>IF(OR(NOT(ISNUMBER(B13)),H13="تم",L13=""),"",IF(K13&gt;L13,"متأخر",""))</f>
        <v/>
      </c>
      <c r="N13" s="18">
        <f>IF(OR(NOT(ISNUMBER(B13)),H13="تم"),"",K13)</f>
        <v/>
      </c>
      <c r="O13" s="18">
        <f>IF(N13="","",COUNTIF($N$6:$N$1005,"&gt;"&amp;N13)+COUNTIF($N$6:N13,N13))</f>
        <v/>
      </c>
      <c r="P13" s="19">
        <f>IF(OR(NOT(ISNUMBER(J13)),NOT(ISNUMBER(B13))),"",IF(ISNUMBER(I13),I13,B13))</f>
        <v/>
      </c>
    </row>
    <row r="14">
      <c r="A14" s="16">
        <f>IF(B14="","",ROW()-5)</f>
        <v/>
      </c>
      <c r="B14" s="13" t="n">
        <v>46267</v>
      </c>
      <c r="C14" s="5" t="inlineStr">
        <is>
          <t>المدخل</t>
        </is>
      </c>
      <c r="D14" s="5" t="inlineStr">
        <is>
          <t>أمن</t>
        </is>
      </c>
      <c r="E14" s="5" t="inlineStr">
        <is>
          <t>كاميرا المدخل متوقفة</t>
        </is>
      </c>
      <c r="F14" s="5" t="inlineStr">
        <is>
          <t>عالية</t>
        </is>
      </c>
      <c r="G14" s="5" t="inlineStr">
        <is>
          <t>فني كاميرات</t>
        </is>
      </c>
      <c r="H14" s="5" t="inlineStr">
        <is>
          <t>تم</t>
        </is>
      </c>
      <c r="I14" s="13" t="n">
        <v>46269</v>
      </c>
      <c r="J14" s="17" t="n">
        <v>600</v>
      </c>
      <c r="K14" s="18">
        <f>IF(NOT(ISNUMBER(B14)),"",IF(H14="تم",IF(ISNUMBER(I14),I14-B14,""),'الإعدادات'!$B$4-B14))</f>
        <v/>
      </c>
      <c r="L14" s="18">
        <f>IF(F14="","",IFERROR(VLOOKUP(F14,'الإعدادات'!$A$7:$B$10,2,FALSE),""))</f>
        <v/>
      </c>
      <c r="M14" s="6">
        <f>IF(OR(NOT(ISNUMBER(B14)),H14="تم",L14=""),"",IF(K14&gt;L14,"متأخر",""))</f>
        <v/>
      </c>
      <c r="N14" s="18">
        <f>IF(OR(NOT(ISNUMBER(B14)),H14="تم"),"",K14)</f>
        <v/>
      </c>
      <c r="O14" s="18">
        <f>IF(N14="","",COUNTIF($N$6:$N$1005,"&gt;"&amp;N14)+COUNTIF($N$6:N14,N14))</f>
        <v/>
      </c>
      <c r="P14" s="19">
        <f>IF(OR(NOT(ISNUMBER(J14)),NOT(ISNUMBER(B14))),"",IF(ISNUMBER(I14),I14,B14))</f>
        <v/>
      </c>
    </row>
    <row r="15">
      <c r="A15" s="16">
        <f>IF(B15="","",ROW()-5)</f>
        <v/>
      </c>
      <c r="B15" s="13" t="n">
        <v>46279</v>
      </c>
      <c r="C15" s="5" t="inlineStr">
        <is>
          <t>شقة 8</t>
        </is>
      </c>
      <c r="D15" s="5" t="inlineStr">
        <is>
          <t>سباكة</t>
        </is>
      </c>
      <c r="E15" s="5" t="inlineStr">
        <is>
          <t>ضعف ضغط المياه</t>
        </is>
      </c>
      <c r="F15" s="5" t="inlineStr">
        <is>
          <t>عادية</t>
        </is>
      </c>
      <c r="G15" s="5" t="inlineStr">
        <is>
          <t>السباك</t>
        </is>
      </c>
      <c r="H15" s="5" t="inlineStr">
        <is>
          <t>تم</t>
        </is>
      </c>
      <c r="I15" s="13" t="n">
        <v>46285</v>
      </c>
      <c r="J15" s="17" t="n">
        <v>250</v>
      </c>
      <c r="K15" s="18">
        <f>IF(NOT(ISNUMBER(B15)),"",IF(H15="تم",IF(ISNUMBER(I15),I15-B15,""),'الإعدادات'!$B$4-B15))</f>
        <v/>
      </c>
      <c r="L15" s="18">
        <f>IF(F15="","",IFERROR(VLOOKUP(F15,'الإعدادات'!$A$7:$B$10,2,FALSE),""))</f>
        <v/>
      </c>
      <c r="M15" s="6">
        <f>IF(OR(NOT(ISNUMBER(B15)),H15="تم",L15=""),"",IF(K15&gt;L15,"متأخر",""))</f>
        <v/>
      </c>
      <c r="N15" s="18">
        <f>IF(OR(NOT(ISNUMBER(B15)),H15="تم"),"",K15)</f>
        <v/>
      </c>
      <c r="O15" s="18">
        <f>IF(N15="","",COUNTIF($N$6:$N$1005,"&gt;"&amp;N15)+COUNTIF($N$6:N15,N15))</f>
        <v/>
      </c>
      <c r="P15" s="19">
        <f>IF(OR(NOT(ISNUMBER(J15)),NOT(ISNUMBER(B15))),"",IF(ISNUMBER(I15),I15,B15))</f>
        <v/>
      </c>
    </row>
    <row r="16">
      <c r="A16" s="16">
        <f>IF(B16="","",ROW()-5)</f>
        <v/>
      </c>
      <c r="B16" s="13" t="n">
        <v>46290</v>
      </c>
      <c r="C16" s="5" t="inlineStr">
        <is>
          <t>الحديقة</t>
        </is>
      </c>
      <c r="D16" s="5" t="inlineStr">
        <is>
          <t>نظافة</t>
        </is>
      </c>
      <c r="E16" s="5" t="inlineStr">
        <is>
          <t>تراكم مخلفات بجانب الحديقة</t>
        </is>
      </c>
      <c r="F16" s="5" t="inlineStr">
        <is>
          <t>منخفضة</t>
        </is>
      </c>
      <c r="G16" s="5" t="inlineStr">
        <is>
          <t>مشرف النظافة</t>
        </is>
      </c>
      <c r="H16" s="5" t="inlineStr">
        <is>
          <t>تم</t>
        </is>
      </c>
      <c r="I16" s="13" t="n">
        <v>46297</v>
      </c>
      <c r="J16" s="17" t="n"/>
      <c r="K16" s="18">
        <f>IF(NOT(ISNUMBER(B16)),"",IF(H16="تم",IF(ISNUMBER(I16),I16-B16,""),'الإعدادات'!$B$4-B16))</f>
        <v/>
      </c>
      <c r="L16" s="18">
        <f>IF(F16="","",IFERROR(VLOOKUP(F16,'الإعدادات'!$A$7:$B$10,2,FALSE),""))</f>
        <v/>
      </c>
      <c r="M16" s="6">
        <f>IF(OR(NOT(ISNUMBER(B16)),H16="تم",L16=""),"",IF(K16&gt;L16,"متأخر",""))</f>
        <v/>
      </c>
      <c r="N16" s="18">
        <f>IF(OR(NOT(ISNUMBER(B16)),H16="تم"),"",K16)</f>
        <v/>
      </c>
      <c r="O16" s="18">
        <f>IF(N16="","",COUNTIF($N$6:$N$1005,"&gt;"&amp;N16)+COUNTIF($N$6:N16,N16))</f>
        <v/>
      </c>
      <c r="P16" s="19">
        <f>IF(OR(NOT(ISNUMBER(J16)),NOT(ISNUMBER(B16))),"",IF(ISNUMBER(I16),I16,B16))</f>
        <v/>
      </c>
    </row>
    <row r="17">
      <c r="A17" s="16">
        <f>IF(B17="","",ROW()-5)</f>
        <v/>
      </c>
      <c r="B17" s="13" t="n">
        <v>46300</v>
      </c>
      <c r="C17" s="5" t="inlineStr">
        <is>
          <t>الدور 4</t>
        </is>
      </c>
      <c r="D17" s="5" t="inlineStr">
        <is>
          <t>كهرباء</t>
        </is>
      </c>
      <c r="E17" s="5" t="inlineStr">
        <is>
          <t>تماس في إنارة الطرقة</t>
        </is>
      </c>
      <c r="F17" s="5" t="inlineStr">
        <is>
          <t>عالية</t>
        </is>
      </c>
      <c r="G17" s="5" t="inlineStr">
        <is>
          <t>الكهربائي</t>
        </is>
      </c>
      <c r="H17" s="5" t="inlineStr">
        <is>
          <t>جارٍ</t>
        </is>
      </c>
      <c r="I17" s="13" t="n"/>
      <c r="J17" s="17" t="n">
        <v>200</v>
      </c>
      <c r="K17" s="18">
        <f>IF(NOT(ISNUMBER(B17)),"",IF(H17="تم",IF(ISNUMBER(I17),I17-B17,""),'الإعدادات'!$B$4-B17))</f>
        <v/>
      </c>
      <c r="L17" s="18">
        <f>IF(F17="","",IFERROR(VLOOKUP(F17,'الإعدادات'!$A$7:$B$10,2,FALSE),""))</f>
        <v/>
      </c>
      <c r="M17" s="6">
        <f>IF(OR(NOT(ISNUMBER(B17)),H17="تم",L17=""),"",IF(K17&gt;L17,"متأخر",""))</f>
        <v/>
      </c>
      <c r="N17" s="18">
        <f>IF(OR(NOT(ISNUMBER(B17)),H17="تم"),"",K17)</f>
        <v/>
      </c>
      <c r="O17" s="18">
        <f>IF(N17="","",COUNTIF($N$6:$N$1005,"&gt;"&amp;N17)+COUNTIF($N$6:N17,N17))</f>
        <v/>
      </c>
      <c r="P17" s="19">
        <f>IF(OR(NOT(ISNUMBER(J17)),NOT(ISNUMBER(B17))),"",IF(ISNUMBER(I17),I17,B17))</f>
        <v/>
      </c>
    </row>
    <row r="18">
      <c r="A18" s="16">
        <f>IF(B18="","",ROW()-5)</f>
        <v/>
      </c>
      <c r="B18" s="13" t="n">
        <v>46303</v>
      </c>
      <c r="C18" s="5" t="inlineStr">
        <is>
          <t>شقة 2</t>
        </is>
      </c>
      <c r="D18" s="5" t="inlineStr">
        <is>
          <t>سباكة</t>
        </is>
      </c>
      <c r="E18" s="5" t="inlineStr">
        <is>
          <t>تسريب من خزان الحمام المشترك</t>
        </is>
      </c>
      <c r="F18" s="5" t="inlineStr">
        <is>
          <t>عالية</t>
        </is>
      </c>
      <c r="G18" s="5" t="inlineStr">
        <is>
          <t>السباك</t>
        </is>
      </c>
      <c r="H18" s="5" t="inlineStr">
        <is>
          <t>تم</t>
        </is>
      </c>
      <c r="I18" s="13" t="n">
        <v>46305</v>
      </c>
      <c r="J18" s="17" t="n">
        <v>400</v>
      </c>
      <c r="K18" s="18">
        <f>IF(NOT(ISNUMBER(B18)),"",IF(H18="تم",IF(ISNUMBER(I18),I18-B18,""),'الإعدادات'!$B$4-B18))</f>
        <v/>
      </c>
      <c r="L18" s="18">
        <f>IF(F18="","",IFERROR(VLOOKUP(F18,'الإعدادات'!$A$7:$B$10,2,FALSE),""))</f>
        <v/>
      </c>
      <c r="M18" s="6">
        <f>IF(OR(NOT(ISNUMBER(B18)),H18="تم",L18=""),"",IF(K18&gt;L18,"متأخر",""))</f>
        <v/>
      </c>
      <c r="N18" s="18">
        <f>IF(OR(NOT(ISNUMBER(B18)),H18="تم"),"",K18)</f>
        <v/>
      </c>
      <c r="O18" s="18">
        <f>IF(N18="","",COUNTIF($N$6:$N$1005,"&gt;"&amp;N18)+COUNTIF($N$6:N18,N18))</f>
        <v/>
      </c>
      <c r="P18" s="19">
        <f>IF(OR(NOT(ISNUMBER(J18)),NOT(ISNUMBER(B18))),"",IF(ISNUMBER(I18),I18,B18))</f>
        <v/>
      </c>
    </row>
    <row r="19">
      <c r="A19" s="16">
        <f>IF(B19="","",ROW()-5)</f>
        <v/>
      </c>
      <c r="B19" s="13" t="n">
        <v>46307</v>
      </c>
      <c r="C19" s="5" t="inlineStr">
        <is>
          <t>المصعد</t>
        </is>
      </c>
      <c r="D19" s="5" t="inlineStr">
        <is>
          <t>مصعد</t>
        </is>
      </c>
      <c r="E19" s="5" t="inlineStr">
        <is>
          <t>المصعد لا يستجيب للدور الأخير</t>
        </is>
      </c>
      <c r="F19" s="5" t="inlineStr">
        <is>
          <t>عاجلة</t>
        </is>
      </c>
      <c r="G19" s="5" t="inlineStr">
        <is>
          <t>فني المصاعد</t>
        </is>
      </c>
      <c r="H19" s="5" t="inlineStr">
        <is>
          <t>جارٍ</t>
        </is>
      </c>
      <c r="I19" s="13" t="n"/>
      <c r="J19" s="17" t="n">
        <v>500</v>
      </c>
      <c r="K19" s="18">
        <f>IF(NOT(ISNUMBER(B19)),"",IF(H19="تم",IF(ISNUMBER(I19),I19-B19,""),'الإعدادات'!$B$4-B19))</f>
        <v/>
      </c>
      <c r="L19" s="18">
        <f>IF(F19="","",IFERROR(VLOOKUP(F19,'الإعدادات'!$A$7:$B$10,2,FALSE),""))</f>
        <v/>
      </c>
      <c r="M19" s="6">
        <f>IF(OR(NOT(ISNUMBER(B19)),H19="تم",L19=""),"",IF(K19&gt;L19,"متأخر",""))</f>
        <v/>
      </c>
      <c r="N19" s="18">
        <f>IF(OR(NOT(ISNUMBER(B19)),H19="تم"),"",K19)</f>
        <v/>
      </c>
      <c r="O19" s="18">
        <f>IF(N19="","",COUNTIF($N$6:$N$1005,"&gt;"&amp;N19)+COUNTIF($N$6:N19,N19))</f>
        <v/>
      </c>
      <c r="P19" s="19">
        <f>IF(OR(NOT(ISNUMBER(J19)),NOT(ISNUMBER(B19))),"",IF(ISNUMBER(I19),I19,B19))</f>
        <v/>
      </c>
    </row>
    <row r="20">
      <c r="A20" s="16">
        <f>IF(B20="","",ROW()-5)</f>
        <v/>
      </c>
      <c r="B20" s="13" t="n">
        <v>46313</v>
      </c>
      <c r="C20" s="5" t="inlineStr">
        <is>
          <t>الجراج</t>
        </is>
      </c>
      <c r="D20" s="5" t="inlineStr">
        <is>
          <t>سباكة</t>
        </is>
      </c>
      <c r="E20" s="5" t="inlineStr">
        <is>
          <t>تسريب مياه أسفل الجراج</t>
        </is>
      </c>
      <c r="F20" s="5" t="inlineStr">
        <is>
          <t>عادية</t>
        </is>
      </c>
      <c r="G20" s="5" t="inlineStr">
        <is>
          <t>السباك</t>
        </is>
      </c>
      <c r="H20" s="5" t="inlineStr">
        <is>
          <t>جديد</t>
        </is>
      </c>
      <c r="I20" s="13" t="n"/>
      <c r="J20" s="17" t="n"/>
      <c r="K20" s="18">
        <f>IF(NOT(ISNUMBER(B20)),"",IF(H20="تم",IF(ISNUMBER(I20),I20-B20,""),'الإعدادات'!$B$4-B20))</f>
        <v/>
      </c>
      <c r="L20" s="18">
        <f>IF(F20="","",IFERROR(VLOOKUP(F20,'الإعدادات'!$A$7:$B$10,2,FALSE),""))</f>
        <v/>
      </c>
      <c r="M20" s="6">
        <f>IF(OR(NOT(ISNUMBER(B20)),H20="تم",L20=""),"",IF(K20&gt;L20,"متأخر",""))</f>
        <v/>
      </c>
      <c r="N20" s="18">
        <f>IF(OR(NOT(ISNUMBER(B20)),H20="تم"),"",K20)</f>
        <v/>
      </c>
      <c r="O20" s="18">
        <f>IF(N20="","",COUNTIF($N$6:$N$1005,"&gt;"&amp;N20)+COUNTIF($N$6:N20,N20))</f>
        <v/>
      </c>
      <c r="P20" s="19">
        <f>IF(OR(NOT(ISNUMBER(J20)),NOT(ISNUMBER(B20))),"",IF(ISNUMBER(I20),I20,B20))</f>
        <v/>
      </c>
    </row>
    <row r="21">
      <c r="A21" s="16">
        <f>IF(B21="","",ROW()-5)</f>
        <v/>
      </c>
      <c r="B21" s="13" t="n">
        <v>46317</v>
      </c>
      <c r="C21" s="5" t="inlineStr">
        <is>
          <t>السلم</t>
        </is>
      </c>
      <c r="D21" s="5" t="inlineStr">
        <is>
          <t>نظافة</t>
        </is>
      </c>
      <c r="E21" s="5" t="inlineStr">
        <is>
          <t>رائحة من صندوق القمامة</t>
        </is>
      </c>
      <c r="F21" s="5" t="inlineStr">
        <is>
          <t>منخفضة</t>
        </is>
      </c>
      <c r="G21" s="5" t="inlineStr">
        <is>
          <t>مشرف النظافة</t>
        </is>
      </c>
      <c r="H21" s="5" t="inlineStr">
        <is>
          <t>جديد</t>
        </is>
      </c>
      <c r="I21" s="13" t="n"/>
      <c r="J21" s="17" t="n"/>
      <c r="K21" s="18">
        <f>IF(NOT(ISNUMBER(B21)),"",IF(H21="تم",IF(ISNUMBER(I21),I21-B21,""),'الإعدادات'!$B$4-B21))</f>
        <v/>
      </c>
      <c r="L21" s="18">
        <f>IF(F21="","",IFERROR(VLOOKUP(F21,'الإعدادات'!$A$7:$B$10,2,FALSE),""))</f>
        <v/>
      </c>
      <c r="M21" s="6">
        <f>IF(OR(NOT(ISNUMBER(B21)),H21="تم",L21=""),"",IF(K21&gt;L21,"متأخر",""))</f>
        <v/>
      </c>
      <c r="N21" s="18">
        <f>IF(OR(NOT(ISNUMBER(B21)),H21="تم"),"",K21)</f>
        <v/>
      </c>
      <c r="O21" s="18">
        <f>IF(N21="","",COUNTIF($N$6:$N$1005,"&gt;"&amp;N21)+COUNTIF($N$6:N21,N21))</f>
        <v/>
      </c>
      <c r="P21" s="19">
        <f>IF(OR(NOT(ISNUMBER(J21)),NOT(ISNUMBER(B21))),"",IF(ISNUMBER(I21),I21,B21))</f>
        <v/>
      </c>
    </row>
    <row r="22">
      <c r="A22" s="16">
        <f>IF(B22="","",ROW()-5)</f>
        <v/>
      </c>
      <c r="B22" s="13" t="n">
        <v>46321</v>
      </c>
      <c r="C22" s="5" t="inlineStr">
        <is>
          <t>المدخل</t>
        </is>
      </c>
      <c r="D22" s="5" t="inlineStr">
        <is>
          <t>أمن</t>
        </is>
      </c>
      <c r="E22" s="5" t="inlineStr">
        <is>
          <t>الحارس يغادر قبل نهاية الوردية</t>
        </is>
      </c>
      <c r="F22" s="5" t="inlineStr">
        <is>
          <t>عالية</t>
        </is>
      </c>
      <c r="G22" s="5" t="inlineStr">
        <is>
          <t>مدير الاتحاد</t>
        </is>
      </c>
      <c r="H22" s="5" t="inlineStr">
        <is>
          <t>جديد</t>
        </is>
      </c>
      <c r="I22" s="13" t="n"/>
      <c r="J22" s="17" t="n"/>
      <c r="K22" s="18">
        <f>IF(NOT(ISNUMBER(B22)),"",IF(H22="تم",IF(ISNUMBER(I22),I22-B22,""),'الإعدادات'!$B$4-B22))</f>
        <v/>
      </c>
      <c r="L22" s="18">
        <f>IF(F22="","",IFERROR(VLOOKUP(F22,'الإعدادات'!$A$7:$B$10,2,FALSE),""))</f>
        <v/>
      </c>
      <c r="M22" s="6">
        <f>IF(OR(NOT(ISNUMBER(B22)),H22="تم",L22=""),"",IF(K22&gt;L22,"متأخر",""))</f>
        <v/>
      </c>
      <c r="N22" s="18">
        <f>IF(OR(NOT(ISNUMBER(B22)),H22="تم"),"",K22)</f>
        <v/>
      </c>
      <c r="O22" s="18">
        <f>IF(N22="","",COUNTIF($N$6:$N$1005,"&gt;"&amp;N22)+COUNTIF($N$6:N22,N22))</f>
        <v/>
      </c>
      <c r="P22" s="19">
        <f>IF(OR(NOT(ISNUMBER(J22)),NOT(ISNUMBER(B22))),"",IF(ISNUMBER(I22),I22,B22))</f>
        <v/>
      </c>
    </row>
    <row r="23">
      <c r="A23" s="16">
        <f>IF(B23="","",ROW()-5)</f>
        <v/>
      </c>
      <c r="B23" s="13" t="n">
        <v>46323</v>
      </c>
      <c r="C23" s="5" t="inlineStr">
        <is>
          <t>الواجهة</t>
        </is>
      </c>
      <c r="D23" s="5" t="inlineStr">
        <is>
          <t>أخرى</t>
        </is>
      </c>
      <c r="E23" s="5" t="inlineStr">
        <is>
          <t>تشقق في جدار الواجهة</t>
        </is>
      </c>
      <c r="F23" s="5" t="inlineStr">
        <is>
          <t>عادية</t>
        </is>
      </c>
      <c r="G23" s="5" t="inlineStr">
        <is>
          <t>مقاول</t>
        </is>
      </c>
      <c r="H23" s="5" t="inlineStr">
        <is>
          <t>مؤجل</t>
        </is>
      </c>
      <c r="I23" s="13" t="n"/>
      <c r="J23" s="17" t="n"/>
      <c r="K23" s="18">
        <f>IF(NOT(ISNUMBER(B23)),"",IF(H23="تم",IF(ISNUMBER(I23),I23-B23,""),'الإعدادات'!$B$4-B23))</f>
        <v/>
      </c>
      <c r="L23" s="18">
        <f>IF(F23="","",IFERROR(VLOOKUP(F23,'الإعدادات'!$A$7:$B$10,2,FALSE),""))</f>
        <v/>
      </c>
      <c r="M23" s="6">
        <f>IF(OR(NOT(ISNUMBER(B23)),H23="تم",L23=""),"",IF(K23&gt;L23,"متأخر",""))</f>
        <v/>
      </c>
      <c r="N23" s="18">
        <f>IF(OR(NOT(ISNUMBER(B23)),H23="تم"),"",K23)</f>
        <v/>
      </c>
      <c r="O23" s="18">
        <f>IF(N23="","",COUNTIF($N$6:$N$1005,"&gt;"&amp;N23)+COUNTIF($N$6:N23,N23))</f>
        <v/>
      </c>
      <c r="P23" s="19">
        <f>IF(OR(NOT(ISNUMBER(J23)),NOT(ISNUMBER(B23))),"",IF(ISNUMBER(I23),I23,B23))</f>
        <v/>
      </c>
    </row>
    <row r="24">
      <c r="A24" s="16">
        <f>IF(B24="","",ROW()-5)</f>
        <v/>
      </c>
      <c r="B24" s="13" t="n">
        <v>46325</v>
      </c>
      <c r="C24" s="5" t="inlineStr">
        <is>
          <t>السطح</t>
        </is>
      </c>
      <c r="D24" s="5" t="inlineStr">
        <is>
          <t>أخرى</t>
        </is>
      </c>
      <c r="E24" s="5" t="inlineStr">
        <is>
          <t>تركيب لافتة تعليمات للسكان</t>
        </is>
      </c>
      <c r="F24" s="5" t="inlineStr">
        <is>
          <t>منخفضة</t>
        </is>
      </c>
      <c r="G24" s="5" t="inlineStr">
        <is>
          <t>مدير الاتحاد</t>
        </is>
      </c>
      <c r="H24" s="5" t="inlineStr">
        <is>
          <t>جديد</t>
        </is>
      </c>
      <c r="I24" s="13" t="n"/>
      <c r="J24" s="17" t="n"/>
      <c r="K24" s="18">
        <f>IF(NOT(ISNUMBER(B24)),"",IF(H24="تم",IF(ISNUMBER(I24),I24-B24,""),'الإعدادات'!$B$4-B24))</f>
        <v/>
      </c>
      <c r="L24" s="18">
        <f>IF(F24="","",IFERROR(VLOOKUP(F24,'الإعدادات'!$A$7:$B$10,2,FALSE),""))</f>
        <v/>
      </c>
      <c r="M24" s="6">
        <f>IF(OR(NOT(ISNUMBER(B24)),H24="تم",L24=""),"",IF(K24&gt;L24,"متأخر",""))</f>
        <v/>
      </c>
      <c r="N24" s="18">
        <f>IF(OR(NOT(ISNUMBER(B24)),H24="تم"),"",K24)</f>
        <v/>
      </c>
      <c r="O24" s="18">
        <f>IF(N24="","",COUNTIF($N$6:$N$1005,"&gt;"&amp;N24)+COUNTIF($N$6:N24,N24))</f>
        <v/>
      </c>
      <c r="P24" s="19">
        <f>IF(OR(NOT(ISNUMBER(J24)),NOT(ISNUMBER(B24))),"",IF(ISNUMBER(I24),I24,B24))</f>
        <v/>
      </c>
    </row>
    <row r="25">
      <c r="A25" s="16">
        <f>IF(B25="","",ROW()-5)</f>
        <v/>
      </c>
      <c r="B25" s="13" t="n">
        <v>46326</v>
      </c>
      <c r="C25" s="5" t="inlineStr">
        <is>
          <t>الدور 1</t>
        </is>
      </c>
      <c r="D25" s="5" t="inlineStr">
        <is>
          <t>مصعد</t>
        </is>
      </c>
      <c r="E25" s="5" t="inlineStr">
        <is>
          <t>زر الاستدعاء معطل</t>
        </is>
      </c>
      <c r="F25" s="5" t="inlineStr">
        <is>
          <t>عادية</t>
        </is>
      </c>
      <c r="G25" s="5" t="inlineStr">
        <is>
          <t>فني المصاعد</t>
        </is>
      </c>
      <c r="H25" s="5" t="inlineStr">
        <is>
          <t>جديد</t>
        </is>
      </c>
      <c r="I25" s="13" t="n"/>
      <c r="J25" s="17" t="n"/>
      <c r="K25" s="18">
        <f>IF(NOT(ISNUMBER(B25)),"",IF(H25="تم",IF(ISNUMBER(I25),I25-B25,""),'الإعدادات'!$B$4-B25))</f>
        <v/>
      </c>
      <c r="L25" s="18">
        <f>IF(F25="","",IFERROR(VLOOKUP(F25,'الإعدادات'!$A$7:$B$10,2,FALSE),""))</f>
        <v/>
      </c>
      <c r="M25" s="6">
        <f>IF(OR(NOT(ISNUMBER(B25)),H25="تم",L25=""),"",IF(K25&gt;L25,"متأخر",""))</f>
        <v/>
      </c>
      <c r="N25" s="18">
        <f>IF(OR(NOT(ISNUMBER(B25)),H25="تم"),"",K25)</f>
        <v/>
      </c>
      <c r="O25" s="18">
        <f>IF(N25="","",COUNTIF($N$6:$N$1005,"&gt;"&amp;N25)+COUNTIF($N$6:N25,N25))</f>
        <v/>
      </c>
      <c r="P25" s="19">
        <f>IF(OR(NOT(ISNUMBER(J25)),NOT(ISNUMBER(B25))),"",IF(ISNUMBER(I25),I25,B25))</f>
        <v/>
      </c>
    </row>
    <row r="26">
      <c r="A26" s="16">
        <f>IF(B26="","",ROW()-5)</f>
        <v/>
      </c>
      <c r="B26" s="13" t="n">
        <v>46327</v>
      </c>
      <c r="C26" s="5" t="inlineStr">
        <is>
          <t>الجراج</t>
        </is>
      </c>
      <c r="D26" s="5" t="inlineStr">
        <is>
          <t>كهرباء</t>
        </is>
      </c>
      <c r="E26" s="5" t="inlineStr">
        <is>
          <t>إضاءة الجراج ضعيفة</t>
        </is>
      </c>
      <c r="F26" s="5" t="inlineStr">
        <is>
          <t>عاجلة</t>
        </is>
      </c>
      <c r="G26" s="5" t="n"/>
      <c r="H26" s="5" t="inlineStr">
        <is>
          <t>جديد</t>
        </is>
      </c>
      <c r="I26" s="13" t="n"/>
      <c r="J26" s="17" t="n"/>
      <c r="K26" s="18">
        <f>IF(NOT(ISNUMBER(B26)),"",IF(H26="تم",IF(ISNUMBER(I26),I26-B26,""),'الإعدادات'!$B$4-B26))</f>
        <v/>
      </c>
      <c r="L26" s="18">
        <f>IF(F26="","",IFERROR(VLOOKUP(F26,'الإعدادات'!$A$7:$B$10,2,FALSE),""))</f>
        <v/>
      </c>
      <c r="M26" s="6">
        <f>IF(OR(NOT(ISNUMBER(B26)),H26="تم",L26=""),"",IF(K26&gt;L26,"متأخر",""))</f>
        <v/>
      </c>
      <c r="N26" s="18">
        <f>IF(OR(NOT(ISNUMBER(B26)),H26="تم"),"",K26)</f>
        <v/>
      </c>
      <c r="O26" s="18">
        <f>IF(N26="","",COUNTIF($N$6:$N$1005,"&gt;"&amp;N26)+COUNTIF($N$6:N26,N26))</f>
        <v/>
      </c>
      <c r="P26" s="19">
        <f>IF(OR(NOT(ISNUMBER(J26)),NOT(ISNUMBER(B26))),"",IF(ISNUMBER(I26),I26,B26))</f>
        <v/>
      </c>
    </row>
    <row r="27">
      <c r="A27" s="16">
        <f>IF(B27="","",ROW()-5)</f>
        <v/>
      </c>
      <c r="B27" s="13" t="n"/>
      <c r="C27" s="5" t="n"/>
      <c r="D27" s="5" t="n"/>
      <c r="E27" s="5" t="n"/>
      <c r="F27" s="5" t="n"/>
      <c r="G27" s="5" t="n"/>
      <c r="H27" s="5" t="n"/>
      <c r="I27" s="13" t="n"/>
      <c r="J27" s="17" t="n"/>
      <c r="K27" s="18">
        <f>IF(NOT(ISNUMBER(B27)),"",IF(H27="تم",IF(ISNUMBER(I27),I27-B27,""),'الإعدادات'!$B$4-B27))</f>
        <v/>
      </c>
      <c r="L27" s="18">
        <f>IF(F27="","",IFERROR(VLOOKUP(F27,'الإعدادات'!$A$7:$B$10,2,FALSE),""))</f>
        <v/>
      </c>
      <c r="M27" s="6">
        <f>IF(OR(NOT(ISNUMBER(B27)),H27="تم",L27=""),"",IF(K27&gt;L27,"متأخر",""))</f>
        <v/>
      </c>
      <c r="N27" s="18">
        <f>IF(OR(NOT(ISNUMBER(B27)),H27="تم"),"",K27)</f>
        <v/>
      </c>
      <c r="O27" s="18">
        <f>IF(N27="","",COUNTIF($N$6:$N$1005,"&gt;"&amp;N27)+COUNTIF($N$6:N27,N27))</f>
        <v/>
      </c>
      <c r="P27" s="19">
        <f>IF(OR(NOT(ISNUMBER(J27)),NOT(ISNUMBER(B27))),"",IF(ISNUMBER(I27),I27,B27))</f>
        <v/>
      </c>
    </row>
    <row r="28">
      <c r="A28" s="16">
        <f>IF(B28="","",ROW()-5)</f>
        <v/>
      </c>
      <c r="B28" s="13" t="n"/>
      <c r="C28" s="5" t="n"/>
      <c r="D28" s="5" t="n"/>
      <c r="E28" s="5" t="n"/>
      <c r="F28" s="5" t="n"/>
      <c r="G28" s="5" t="n"/>
      <c r="H28" s="5" t="n"/>
      <c r="I28" s="13" t="n"/>
      <c r="J28" s="17" t="n"/>
      <c r="K28" s="18">
        <f>IF(NOT(ISNUMBER(B28)),"",IF(H28="تم",IF(ISNUMBER(I28),I28-B28,""),'الإعدادات'!$B$4-B28))</f>
        <v/>
      </c>
      <c r="L28" s="18">
        <f>IF(F28="","",IFERROR(VLOOKUP(F28,'الإعدادات'!$A$7:$B$10,2,FALSE),""))</f>
        <v/>
      </c>
      <c r="M28" s="6">
        <f>IF(OR(NOT(ISNUMBER(B28)),H28="تم",L28=""),"",IF(K28&gt;L28,"متأخر",""))</f>
        <v/>
      </c>
      <c r="N28" s="18">
        <f>IF(OR(NOT(ISNUMBER(B28)),H28="تم"),"",K28)</f>
        <v/>
      </c>
      <c r="O28" s="18">
        <f>IF(N28="","",COUNTIF($N$6:$N$1005,"&gt;"&amp;N28)+COUNTIF($N$6:N28,N28))</f>
        <v/>
      </c>
      <c r="P28" s="19">
        <f>IF(OR(NOT(ISNUMBER(J28)),NOT(ISNUMBER(B28))),"",IF(ISNUMBER(I28),I28,B28))</f>
        <v/>
      </c>
    </row>
    <row r="29">
      <c r="A29" s="16">
        <f>IF(B29="","",ROW()-5)</f>
        <v/>
      </c>
      <c r="B29" s="13" t="n"/>
      <c r="C29" s="5" t="n"/>
      <c r="D29" s="5" t="n"/>
      <c r="E29" s="5" t="n"/>
      <c r="F29" s="5" t="n"/>
      <c r="G29" s="5" t="n"/>
      <c r="H29" s="5" t="n"/>
      <c r="I29" s="13" t="n"/>
      <c r="J29" s="17" t="n"/>
      <c r="K29" s="18">
        <f>IF(NOT(ISNUMBER(B29)),"",IF(H29="تم",IF(ISNUMBER(I29),I29-B29,""),'الإعدادات'!$B$4-B29))</f>
        <v/>
      </c>
      <c r="L29" s="18">
        <f>IF(F29="","",IFERROR(VLOOKUP(F29,'الإعدادات'!$A$7:$B$10,2,FALSE),""))</f>
        <v/>
      </c>
      <c r="M29" s="6">
        <f>IF(OR(NOT(ISNUMBER(B29)),H29="تم",L29=""),"",IF(K29&gt;L29,"متأخر",""))</f>
        <v/>
      </c>
      <c r="N29" s="18">
        <f>IF(OR(NOT(ISNUMBER(B29)),H29="تم"),"",K29)</f>
        <v/>
      </c>
      <c r="O29" s="18">
        <f>IF(N29="","",COUNTIF($N$6:$N$1005,"&gt;"&amp;N29)+COUNTIF($N$6:N29,N29))</f>
        <v/>
      </c>
      <c r="P29" s="19">
        <f>IF(OR(NOT(ISNUMBER(J29)),NOT(ISNUMBER(B29))),"",IF(ISNUMBER(I29),I29,B29))</f>
        <v/>
      </c>
    </row>
    <row r="30">
      <c r="A30" s="16">
        <f>IF(B30="","",ROW()-5)</f>
        <v/>
      </c>
      <c r="B30" s="13" t="n"/>
      <c r="C30" s="5" t="n"/>
      <c r="D30" s="5" t="n"/>
      <c r="E30" s="5" t="n"/>
      <c r="F30" s="5" t="n"/>
      <c r="G30" s="5" t="n"/>
      <c r="H30" s="5" t="n"/>
      <c r="I30" s="13" t="n"/>
      <c r="J30" s="17" t="n"/>
      <c r="K30" s="18">
        <f>IF(NOT(ISNUMBER(B30)),"",IF(H30="تم",IF(ISNUMBER(I30),I30-B30,""),'الإعدادات'!$B$4-B30))</f>
        <v/>
      </c>
      <c r="L30" s="18">
        <f>IF(F30="","",IFERROR(VLOOKUP(F30,'الإعدادات'!$A$7:$B$10,2,FALSE),""))</f>
        <v/>
      </c>
      <c r="M30" s="6">
        <f>IF(OR(NOT(ISNUMBER(B30)),H30="تم",L30=""),"",IF(K30&gt;L30,"متأخر",""))</f>
        <v/>
      </c>
      <c r="N30" s="18">
        <f>IF(OR(NOT(ISNUMBER(B30)),H30="تم"),"",K30)</f>
        <v/>
      </c>
      <c r="O30" s="18">
        <f>IF(N30="","",COUNTIF($N$6:$N$1005,"&gt;"&amp;N30)+COUNTIF($N$6:N30,N30))</f>
        <v/>
      </c>
      <c r="P30" s="19">
        <f>IF(OR(NOT(ISNUMBER(J30)),NOT(ISNUMBER(B30))),"",IF(ISNUMBER(I30),I30,B30))</f>
        <v/>
      </c>
    </row>
    <row r="31">
      <c r="A31" s="16">
        <f>IF(B31="","",ROW()-5)</f>
        <v/>
      </c>
      <c r="B31" s="13" t="n"/>
      <c r="C31" s="5" t="n"/>
      <c r="D31" s="5" t="n"/>
      <c r="E31" s="5" t="n"/>
      <c r="F31" s="5" t="n"/>
      <c r="G31" s="5" t="n"/>
      <c r="H31" s="5" t="n"/>
      <c r="I31" s="13" t="n"/>
      <c r="J31" s="17" t="n"/>
      <c r="K31" s="18">
        <f>IF(NOT(ISNUMBER(B31)),"",IF(H31="تم",IF(ISNUMBER(I31),I31-B31,""),'الإعدادات'!$B$4-B31))</f>
        <v/>
      </c>
      <c r="L31" s="18">
        <f>IF(F31="","",IFERROR(VLOOKUP(F31,'الإعدادات'!$A$7:$B$10,2,FALSE),""))</f>
        <v/>
      </c>
      <c r="M31" s="6">
        <f>IF(OR(NOT(ISNUMBER(B31)),H31="تم",L31=""),"",IF(K31&gt;L31,"متأخر",""))</f>
        <v/>
      </c>
      <c r="N31" s="18">
        <f>IF(OR(NOT(ISNUMBER(B31)),H31="تم"),"",K31)</f>
        <v/>
      </c>
      <c r="O31" s="18">
        <f>IF(N31="","",COUNTIF($N$6:$N$1005,"&gt;"&amp;N31)+COUNTIF($N$6:N31,N31))</f>
        <v/>
      </c>
      <c r="P31" s="19">
        <f>IF(OR(NOT(ISNUMBER(J31)),NOT(ISNUMBER(B31))),"",IF(ISNUMBER(I31),I31,B31))</f>
        <v/>
      </c>
    </row>
    <row r="32">
      <c r="A32" s="16">
        <f>IF(B32="","",ROW()-5)</f>
        <v/>
      </c>
      <c r="B32" s="13" t="n"/>
      <c r="C32" s="5" t="n"/>
      <c r="D32" s="5" t="n"/>
      <c r="E32" s="5" t="n"/>
      <c r="F32" s="5" t="n"/>
      <c r="G32" s="5" t="n"/>
      <c r="H32" s="5" t="n"/>
      <c r="I32" s="13" t="n"/>
      <c r="J32" s="17" t="n"/>
      <c r="K32" s="18">
        <f>IF(NOT(ISNUMBER(B32)),"",IF(H32="تم",IF(ISNUMBER(I32),I32-B32,""),'الإعدادات'!$B$4-B32))</f>
        <v/>
      </c>
      <c r="L32" s="18">
        <f>IF(F32="","",IFERROR(VLOOKUP(F32,'الإعدادات'!$A$7:$B$10,2,FALSE),""))</f>
        <v/>
      </c>
      <c r="M32" s="6">
        <f>IF(OR(NOT(ISNUMBER(B32)),H32="تم",L32=""),"",IF(K32&gt;L32,"متأخر",""))</f>
        <v/>
      </c>
      <c r="N32" s="18">
        <f>IF(OR(NOT(ISNUMBER(B32)),H32="تم"),"",K32)</f>
        <v/>
      </c>
      <c r="O32" s="18">
        <f>IF(N32="","",COUNTIF($N$6:$N$1005,"&gt;"&amp;N32)+COUNTIF($N$6:N32,N32))</f>
        <v/>
      </c>
      <c r="P32" s="19">
        <f>IF(OR(NOT(ISNUMBER(J32)),NOT(ISNUMBER(B32))),"",IF(ISNUMBER(I32),I32,B32))</f>
        <v/>
      </c>
    </row>
    <row r="33">
      <c r="A33" s="16">
        <f>IF(B33="","",ROW()-5)</f>
        <v/>
      </c>
      <c r="B33" s="13" t="n"/>
      <c r="C33" s="5" t="n"/>
      <c r="D33" s="5" t="n"/>
      <c r="E33" s="5" t="n"/>
      <c r="F33" s="5" t="n"/>
      <c r="G33" s="5" t="n"/>
      <c r="H33" s="5" t="n"/>
      <c r="I33" s="13" t="n"/>
      <c r="J33" s="17" t="n"/>
      <c r="K33" s="18">
        <f>IF(NOT(ISNUMBER(B33)),"",IF(H33="تم",IF(ISNUMBER(I33),I33-B33,""),'الإعدادات'!$B$4-B33))</f>
        <v/>
      </c>
      <c r="L33" s="18">
        <f>IF(F33="","",IFERROR(VLOOKUP(F33,'الإعدادات'!$A$7:$B$10,2,FALSE),""))</f>
        <v/>
      </c>
      <c r="M33" s="6">
        <f>IF(OR(NOT(ISNUMBER(B33)),H33="تم",L33=""),"",IF(K33&gt;L33,"متأخر",""))</f>
        <v/>
      </c>
      <c r="N33" s="18">
        <f>IF(OR(NOT(ISNUMBER(B33)),H33="تم"),"",K33)</f>
        <v/>
      </c>
      <c r="O33" s="18">
        <f>IF(N33="","",COUNTIF($N$6:$N$1005,"&gt;"&amp;N33)+COUNTIF($N$6:N33,N33))</f>
        <v/>
      </c>
      <c r="P33" s="19">
        <f>IF(OR(NOT(ISNUMBER(J33)),NOT(ISNUMBER(B33))),"",IF(ISNUMBER(I33),I33,B33))</f>
        <v/>
      </c>
    </row>
    <row r="34">
      <c r="A34" s="16">
        <f>IF(B34="","",ROW()-5)</f>
        <v/>
      </c>
      <c r="B34" s="13" t="n"/>
      <c r="C34" s="5" t="n"/>
      <c r="D34" s="5" t="n"/>
      <c r="E34" s="5" t="n"/>
      <c r="F34" s="5" t="n"/>
      <c r="G34" s="5" t="n"/>
      <c r="H34" s="5" t="n"/>
      <c r="I34" s="13" t="n"/>
      <c r="J34" s="17" t="n"/>
      <c r="K34" s="18">
        <f>IF(NOT(ISNUMBER(B34)),"",IF(H34="تم",IF(ISNUMBER(I34),I34-B34,""),'الإعدادات'!$B$4-B34))</f>
        <v/>
      </c>
      <c r="L34" s="18">
        <f>IF(F34="","",IFERROR(VLOOKUP(F34,'الإعدادات'!$A$7:$B$10,2,FALSE),""))</f>
        <v/>
      </c>
      <c r="M34" s="6">
        <f>IF(OR(NOT(ISNUMBER(B34)),H34="تم",L34=""),"",IF(K34&gt;L34,"متأخر",""))</f>
        <v/>
      </c>
      <c r="N34" s="18">
        <f>IF(OR(NOT(ISNUMBER(B34)),H34="تم"),"",K34)</f>
        <v/>
      </c>
      <c r="O34" s="18">
        <f>IF(N34="","",COUNTIF($N$6:$N$1005,"&gt;"&amp;N34)+COUNTIF($N$6:N34,N34))</f>
        <v/>
      </c>
      <c r="P34" s="19">
        <f>IF(OR(NOT(ISNUMBER(J34)),NOT(ISNUMBER(B34))),"",IF(ISNUMBER(I34),I34,B34))</f>
        <v/>
      </c>
    </row>
    <row r="35">
      <c r="A35" s="16">
        <f>IF(B35="","",ROW()-5)</f>
        <v/>
      </c>
      <c r="B35" s="13" t="n"/>
      <c r="C35" s="5" t="n"/>
      <c r="D35" s="5" t="n"/>
      <c r="E35" s="5" t="n"/>
      <c r="F35" s="5" t="n"/>
      <c r="G35" s="5" t="n"/>
      <c r="H35" s="5" t="n"/>
      <c r="I35" s="13" t="n"/>
      <c r="J35" s="17" t="n"/>
      <c r="K35" s="18">
        <f>IF(NOT(ISNUMBER(B35)),"",IF(H35="تم",IF(ISNUMBER(I35),I35-B35,""),'الإعدادات'!$B$4-B35))</f>
        <v/>
      </c>
      <c r="L35" s="18">
        <f>IF(F35="","",IFERROR(VLOOKUP(F35,'الإعدادات'!$A$7:$B$10,2,FALSE),""))</f>
        <v/>
      </c>
      <c r="M35" s="6">
        <f>IF(OR(NOT(ISNUMBER(B35)),H35="تم",L35=""),"",IF(K35&gt;L35,"متأخر",""))</f>
        <v/>
      </c>
      <c r="N35" s="18">
        <f>IF(OR(NOT(ISNUMBER(B35)),H35="تم"),"",K35)</f>
        <v/>
      </c>
      <c r="O35" s="18">
        <f>IF(N35="","",COUNTIF($N$6:$N$1005,"&gt;"&amp;N35)+COUNTIF($N$6:N35,N35))</f>
        <v/>
      </c>
      <c r="P35" s="19">
        <f>IF(OR(NOT(ISNUMBER(J35)),NOT(ISNUMBER(B35))),"",IF(ISNUMBER(I35),I35,B35))</f>
        <v/>
      </c>
    </row>
    <row r="36">
      <c r="A36" s="16">
        <f>IF(B36="","",ROW()-5)</f>
        <v/>
      </c>
      <c r="B36" s="13" t="n"/>
      <c r="C36" s="5" t="n"/>
      <c r="D36" s="5" t="n"/>
      <c r="E36" s="5" t="n"/>
      <c r="F36" s="5" t="n"/>
      <c r="G36" s="5" t="n"/>
      <c r="H36" s="5" t="n"/>
      <c r="I36" s="13" t="n"/>
      <c r="J36" s="17" t="n"/>
      <c r="K36" s="18">
        <f>IF(NOT(ISNUMBER(B36)),"",IF(H36="تم",IF(ISNUMBER(I36),I36-B36,""),'الإعدادات'!$B$4-B36))</f>
        <v/>
      </c>
      <c r="L36" s="18">
        <f>IF(F36="","",IFERROR(VLOOKUP(F36,'الإعدادات'!$A$7:$B$10,2,FALSE),""))</f>
        <v/>
      </c>
      <c r="M36" s="6">
        <f>IF(OR(NOT(ISNUMBER(B36)),H36="تم",L36=""),"",IF(K36&gt;L36,"متأخر",""))</f>
        <v/>
      </c>
      <c r="N36" s="18">
        <f>IF(OR(NOT(ISNUMBER(B36)),H36="تم"),"",K36)</f>
        <v/>
      </c>
      <c r="O36" s="18">
        <f>IF(N36="","",COUNTIF($N$6:$N$1005,"&gt;"&amp;N36)+COUNTIF($N$6:N36,N36))</f>
        <v/>
      </c>
      <c r="P36" s="19">
        <f>IF(OR(NOT(ISNUMBER(J36)),NOT(ISNUMBER(B36))),"",IF(ISNUMBER(I36),I36,B36))</f>
        <v/>
      </c>
    </row>
    <row r="37">
      <c r="A37" s="16">
        <f>IF(B37="","",ROW()-5)</f>
        <v/>
      </c>
      <c r="B37" s="13" t="n"/>
      <c r="C37" s="5" t="n"/>
      <c r="D37" s="5" t="n"/>
      <c r="E37" s="5" t="n"/>
      <c r="F37" s="5" t="n"/>
      <c r="G37" s="5" t="n"/>
      <c r="H37" s="5" t="n"/>
      <c r="I37" s="13" t="n"/>
      <c r="J37" s="17" t="n"/>
      <c r="K37" s="18">
        <f>IF(NOT(ISNUMBER(B37)),"",IF(H37="تم",IF(ISNUMBER(I37),I37-B37,""),'الإعدادات'!$B$4-B37))</f>
        <v/>
      </c>
      <c r="L37" s="18">
        <f>IF(F37="","",IFERROR(VLOOKUP(F37,'الإعدادات'!$A$7:$B$10,2,FALSE),""))</f>
        <v/>
      </c>
      <c r="M37" s="6">
        <f>IF(OR(NOT(ISNUMBER(B37)),H37="تم",L37=""),"",IF(K37&gt;L37,"متأخر",""))</f>
        <v/>
      </c>
      <c r="N37" s="18">
        <f>IF(OR(NOT(ISNUMBER(B37)),H37="تم"),"",K37)</f>
        <v/>
      </c>
      <c r="O37" s="18">
        <f>IF(N37="","",COUNTIF($N$6:$N$1005,"&gt;"&amp;N37)+COUNTIF($N$6:N37,N37))</f>
        <v/>
      </c>
      <c r="P37" s="19">
        <f>IF(OR(NOT(ISNUMBER(J37)),NOT(ISNUMBER(B37))),"",IF(ISNUMBER(I37),I37,B37))</f>
        <v/>
      </c>
    </row>
    <row r="38">
      <c r="A38" s="16">
        <f>IF(B38="","",ROW()-5)</f>
        <v/>
      </c>
      <c r="B38" s="13" t="n"/>
      <c r="C38" s="5" t="n"/>
      <c r="D38" s="5" t="n"/>
      <c r="E38" s="5" t="n"/>
      <c r="F38" s="5" t="n"/>
      <c r="G38" s="5" t="n"/>
      <c r="H38" s="5" t="n"/>
      <c r="I38" s="13" t="n"/>
      <c r="J38" s="17" t="n"/>
      <c r="K38" s="18">
        <f>IF(NOT(ISNUMBER(B38)),"",IF(H38="تم",IF(ISNUMBER(I38),I38-B38,""),'الإعدادات'!$B$4-B38))</f>
        <v/>
      </c>
      <c r="L38" s="18">
        <f>IF(F38="","",IFERROR(VLOOKUP(F38,'الإعدادات'!$A$7:$B$10,2,FALSE),""))</f>
        <v/>
      </c>
      <c r="M38" s="6">
        <f>IF(OR(NOT(ISNUMBER(B38)),H38="تم",L38=""),"",IF(K38&gt;L38,"متأخر",""))</f>
        <v/>
      </c>
      <c r="N38" s="18">
        <f>IF(OR(NOT(ISNUMBER(B38)),H38="تم"),"",K38)</f>
        <v/>
      </c>
      <c r="O38" s="18">
        <f>IF(N38="","",COUNTIF($N$6:$N$1005,"&gt;"&amp;N38)+COUNTIF($N$6:N38,N38))</f>
        <v/>
      </c>
      <c r="P38" s="19">
        <f>IF(OR(NOT(ISNUMBER(J38)),NOT(ISNUMBER(B38))),"",IF(ISNUMBER(I38),I38,B38))</f>
        <v/>
      </c>
    </row>
    <row r="39">
      <c r="A39" s="16">
        <f>IF(B39="","",ROW()-5)</f>
        <v/>
      </c>
      <c r="B39" s="13" t="n"/>
      <c r="C39" s="5" t="n"/>
      <c r="D39" s="5" t="n"/>
      <c r="E39" s="5" t="n"/>
      <c r="F39" s="5" t="n"/>
      <c r="G39" s="5" t="n"/>
      <c r="H39" s="5" t="n"/>
      <c r="I39" s="13" t="n"/>
      <c r="J39" s="17" t="n"/>
      <c r="K39" s="18">
        <f>IF(NOT(ISNUMBER(B39)),"",IF(H39="تم",IF(ISNUMBER(I39),I39-B39,""),'الإعدادات'!$B$4-B39))</f>
        <v/>
      </c>
      <c r="L39" s="18">
        <f>IF(F39="","",IFERROR(VLOOKUP(F39,'الإعدادات'!$A$7:$B$10,2,FALSE),""))</f>
        <v/>
      </c>
      <c r="M39" s="6">
        <f>IF(OR(NOT(ISNUMBER(B39)),H39="تم",L39=""),"",IF(K39&gt;L39,"متأخر",""))</f>
        <v/>
      </c>
      <c r="N39" s="18">
        <f>IF(OR(NOT(ISNUMBER(B39)),H39="تم"),"",K39)</f>
        <v/>
      </c>
      <c r="O39" s="18">
        <f>IF(N39="","",COUNTIF($N$6:$N$1005,"&gt;"&amp;N39)+COUNTIF($N$6:N39,N39))</f>
        <v/>
      </c>
      <c r="P39" s="19">
        <f>IF(OR(NOT(ISNUMBER(J39)),NOT(ISNUMBER(B39))),"",IF(ISNUMBER(I39),I39,B39))</f>
        <v/>
      </c>
    </row>
    <row r="40">
      <c r="A40" s="16">
        <f>IF(B40="","",ROW()-5)</f>
        <v/>
      </c>
      <c r="B40" s="13" t="n"/>
      <c r="C40" s="5" t="n"/>
      <c r="D40" s="5" t="n"/>
      <c r="E40" s="5" t="n"/>
      <c r="F40" s="5" t="n"/>
      <c r="G40" s="5" t="n"/>
      <c r="H40" s="5" t="n"/>
      <c r="I40" s="13" t="n"/>
      <c r="J40" s="17" t="n"/>
      <c r="K40" s="18">
        <f>IF(NOT(ISNUMBER(B40)),"",IF(H40="تم",IF(ISNUMBER(I40),I40-B40,""),'الإعدادات'!$B$4-B40))</f>
        <v/>
      </c>
      <c r="L40" s="18">
        <f>IF(F40="","",IFERROR(VLOOKUP(F40,'الإعدادات'!$A$7:$B$10,2,FALSE),""))</f>
        <v/>
      </c>
      <c r="M40" s="6">
        <f>IF(OR(NOT(ISNUMBER(B40)),H40="تم",L40=""),"",IF(K40&gt;L40,"متأخر",""))</f>
        <v/>
      </c>
      <c r="N40" s="18">
        <f>IF(OR(NOT(ISNUMBER(B40)),H40="تم"),"",K40)</f>
        <v/>
      </c>
      <c r="O40" s="18">
        <f>IF(N40="","",COUNTIF($N$6:$N$1005,"&gt;"&amp;N40)+COUNTIF($N$6:N40,N40))</f>
        <v/>
      </c>
      <c r="P40" s="19">
        <f>IF(OR(NOT(ISNUMBER(J40)),NOT(ISNUMBER(B40))),"",IF(ISNUMBER(I40),I40,B40))</f>
        <v/>
      </c>
    </row>
    <row r="41">
      <c r="A41" s="16">
        <f>IF(B41="","",ROW()-5)</f>
        <v/>
      </c>
      <c r="B41" s="13" t="n"/>
      <c r="C41" s="5" t="n"/>
      <c r="D41" s="5" t="n"/>
      <c r="E41" s="5" t="n"/>
      <c r="F41" s="5" t="n"/>
      <c r="G41" s="5" t="n"/>
      <c r="H41" s="5" t="n"/>
      <c r="I41" s="13" t="n"/>
      <c r="J41" s="17" t="n"/>
      <c r="K41" s="18">
        <f>IF(NOT(ISNUMBER(B41)),"",IF(H41="تم",IF(ISNUMBER(I41),I41-B41,""),'الإعدادات'!$B$4-B41))</f>
        <v/>
      </c>
      <c r="L41" s="18">
        <f>IF(F41="","",IFERROR(VLOOKUP(F41,'الإعدادات'!$A$7:$B$10,2,FALSE),""))</f>
        <v/>
      </c>
      <c r="M41" s="6">
        <f>IF(OR(NOT(ISNUMBER(B41)),H41="تم",L41=""),"",IF(K41&gt;L41,"متأخر",""))</f>
        <v/>
      </c>
      <c r="N41" s="18">
        <f>IF(OR(NOT(ISNUMBER(B41)),H41="تم"),"",K41)</f>
        <v/>
      </c>
      <c r="O41" s="18">
        <f>IF(N41="","",COUNTIF($N$6:$N$1005,"&gt;"&amp;N41)+COUNTIF($N$6:N41,N41))</f>
        <v/>
      </c>
      <c r="P41" s="19">
        <f>IF(OR(NOT(ISNUMBER(J41)),NOT(ISNUMBER(B41))),"",IF(ISNUMBER(I41),I41,B41))</f>
        <v/>
      </c>
    </row>
    <row r="42">
      <c r="A42" s="16">
        <f>IF(B42="","",ROW()-5)</f>
        <v/>
      </c>
      <c r="B42" s="13" t="n"/>
      <c r="C42" s="5" t="n"/>
      <c r="D42" s="5" t="n"/>
      <c r="E42" s="5" t="n"/>
      <c r="F42" s="5" t="n"/>
      <c r="G42" s="5" t="n"/>
      <c r="H42" s="5" t="n"/>
      <c r="I42" s="13" t="n"/>
      <c r="J42" s="17" t="n"/>
      <c r="K42" s="18">
        <f>IF(NOT(ISNUMBER(B42)),"",IF(H42="تم",IF(ISNUMBER(I42),I42-B42,""),'الإعدادات'!$B$4-B42))</f>
        <v/>
      </c>
      <c r="L42" s="18">
        <f>IF(F42="","",IFERROR(VLOOKUP(F42,'الإعدادات'!$A$7:$B$10,2,FALSE),""))</f>
        <v/>
      </c>
      <c r="M42" s="6">
        <f>IF(OR(NOT(ISNUMBER(B42)),H42="تم",L42=""),"",IF(K42&gt;L42,"متأخر",""))</f>
        <v/>
      </c>
      <c r="N42" s="18">
        <f>IF(OR(NOT(ISNUMBER(B42)),H42="تم"),"",K42)</f>
        <v/>
      </c>
      <c r="O42" s="18">
        <f>IF(N42="","",COUNTIF($N$6:$N$1005,"&gt;"&amp;N42)+COUNTIF($N$6:N42,N42))</f>
        <v/>
      </c>
      <c r="P42" s="19">
        <f>IF(OR(NOT(ISNUMBER(J42)),NOT(ISNUMBER(B42))),"",IF(ISNUMBER(I42),I42,B42))</f>
        <v/>
      </c>
    </row>
    <row r="43">
      <c r="A43" s="16">
        <f>IF(B43="","",ROW()-5)</f>
        <v/>
      </c>
      <c r="B43" s="13" t="n"/>
      <c r="C43" s="5" t="n"/>
      <c r="D43" s="5" t="n"/>
      <c r="E43" s="5" t="n"/>
      <c r="F43" s="5" t="n"/>
      <c r="G43" s="5" t="n"/>
      <c r="H43" s="5" t="n"/>
      <c r="I43" s="13" t="n"/>
      <c r="J43" s="17" t="n"/>
      <c r="K43" s="18">
        <f>IF(NOT(ISNUMBER(B43)),"",IF(H43="تم",IF(ISNUMBER(I43),I43-B43,""),'الإعدادات'!$B$4-B43))</f>
        <v/>
      </c>
      <c r="L43" s="18">
        <f>IF(F43="","",IFERROR(VLOOKUP(F43,'الإعدادات'!$A$7:$B$10,2,FALSE),""))</f>
        <v/>
      </c>
      <c r="M43" s="6">
        <f>IF(OR(NOT(ISNUMBER(B43)),H43="تم",L43=""),"",IF(K43&gt;L43,"متأخر",""))</f>
        <v/>
      </c>
      <c r="N43" s="18">
        <f>IF(OR(NOT(ISNUMBER(B43)),H43="تم"),"",K43)</f>
        <v/>
      </c>
      <c r="O43" s="18">
        <f>IF(N43="","",COUNTIF($N$6:$N$1005,"&gt;"&amp;N43)+COUNTIF($N$6:N43,N43))</f>
        <v/>
      </c>
      <c r="P43" s="19">
        <f>IF(OR(NOT(ISNUMBER(J43)),NOT(ISNUMBER(B43))),"",IF(ISNUMBER(I43),I43,B43))</f>
        <v/>
      </c>
    </row>
    <row r="44">
      <c r="A44" s="16">
        <f>IF(B44="","",ROW()-5)</f>
        <v/>
      </c>
      <c r="B44" s="13" t="n"/>
      <c r="C44" s="5" t="n"/>
      <c r="D44" s="5" t="n"/>
      <c r="E44" s="5" t="n"/>
      <c r="F44" s="5" t="n"/>
      <c r="G44" s="5" t="n"/>
      <c r="H44" s="5" t="n"/>
      <c r="I44" s="13" t="n"/>
      <c r="J44" s="17" t="n"/>
      <c r="K44" s="18">
        <f>IF(NOT(ISNUMBER(B44)),"",IF(H44="تم",IF(ISNUMBER(I44),I44-B44,""),'الإعدادات'!$B$4-B44))</f>
        <v/>
      </c>
      <c r="L44" s="18">
        <f>IF(F44="","",IFERROR(VLOOKUP(F44,'الإعدادات'!$A$7:$B$10,2,FALSE),""))</f>
        <v/>
      </c>
      <c r="M44" s="6">
        <f>IF(OR(NOT(ISNUMBER(B44)),H44="تم",L44=""),"",IF(K44&gt;L44,"متأخر",""))</f>
        <v/>
      </c>
      <c r="N44" s="18">
        <f>IF(OR(NOT(ISNUMBER(B44)),H44="تم"),"",K44)</f>
        <v/>
      </c>
      <c r="O44" s="18">
        <f>IF(N44="","",COUNTIF($N$6:$N$1005,"&gt;"&amp;N44)+COUNTIF($N$6:N44,N44))</f>
        <v/>
      </c>
      <c r="P44" s="19">
        <f>IF(OR(NOT(ISNUMBER(J44)),NOT(ISNUMBER(B44))),"",IF(ISNUMBER(I44),I44,B44))</f>
        <v/>
      </c>
    </row>
    <row r="45">
      <c r="A45" s="16">
        <f>IF(B45="","",ROW()-5)</f>
        <v/>
      </c>
      <c r="B45" s="13" t="n"/>
      <c r="C45" s="5" t="n"/>
      <c r="D45" s="5" t="n"/>
      <c r="E45" s="5" t="n"/>
      <c r="F45" s="5" t="n"/>
      <c r="G45" s="5" t="n"/>
      <c r="H45" s="5" t="n"/>
      <c r="I45" s="13" t="n"/>
      <c r="J45" s="17" t="n"/>
      <c r="K45" s="18">
        <f>IF(NOT(ISNUMBER(B45)),"",IF(H45="تم",IF(ISNUMBER(I45),I45-B45,""),'الإعدادات'!$B$4-B45))</f>
        <v/>
      </c>
      <c r="L45" s="18">
        <f>IF(F45="","",IFERROR(VLOOKUP(F45,'الإعدادات'!$A$7:$B$10,2,FALSE),""))</f>
        <v/>
      </c>
      <c r="M45" s="6">
        <f>IF(OR(NOT(ISNUMBER(B45)),H45="تم",L45=""),"",IF(K45&gt;L45,"متأخر",""))</f>
        <v/>
      </c>
      <c r="N45" s="18">
        <f>IF(OR(NOT(ISNUMBER(B45)),H45="تم"),"",K45)</f>
        <v/>
      </c>
      <c r="O45" s="18">
        <f>IF(N45="","",COUNTIF($N$6:$N$1005,"&gt;"&amp;N45)+COUNTIF($N$6:N45,N45))</f>
        <v/>
      </c>
      <c r="P45" s="19">
        <f>IF(OR(NOT(ISNUMBER(J45)),NOT(ISNUMBER(B45))),"",IF(ISNUMBER(I45),I45,B45))</f>
        <v/>
      </c>
    </row>
    <row r="46">
      <c r="A46" s="16">
        <f>IF(B46="","",ROW()-5)</f>
        <v/>
      </c>
      <c r="B46" s="13" t="n"/>
      <c r="C46" s="5" t="n"/>
      <c r="D46" s="5" t="n"/>
      <c r="E46" s="5" t="n"/>
      <c r="F46" s="5" t="n"/>
      <c r="G46" s="5" t="n"/>
      <c r="H46" s="5" t="n"/>
      <c r="I46" s="13" t="n"/>
      <c r="J46" s="17" t="n"/>
      <c r="K46" s="18">
        <f>IF(NOT(ISNUMBER(B46)),"",IF(H46="تم",IF(ISNUMBER(I46),I46-B46,""),'الإعدادات'!$B$4-B46))</f>
        <v/>
      </c>
      <c r="L46" s="18">
        <f>IF(F46="","",IFERROR(VLOOKUP(F46,'الإعدادات'!$A$7:$B$10,2,FALSE),""))</f>
        <v/>
      </c>
      <c r="M46" s="6">
        <f>IF(OR(NOT(ISNUMBER(B46)),H46="تم",L46=""),"",IF(K46&gt;L46,"متأخر",""))</f>
        <v/>
      </c>
      <c r="N46" s="18">
        <f>IF(OR(NOT(ISNUMBER(B46)),H46="تم"),"",K46)</f>
        <v/>
      </c>
      <c r="O46" s="18">
        <f>IF(N46="","",COUNTIF($N$6:$N$1005,"&gt;"&amp;N46)+COUNTIF($N$6:N46,N46))</f>
        <v/>
      </c>
      <c r="P46" s="19">
        <f>IF(OR(NOT(ISNUMBER(J46)),NOT(ISNUMBER(B46))),"",IF(ISNUMBER(I46),I46,B46))</f>
        <v/>
      </c>
    </row>
    <row r="47">
      <c r="A47" s="16">
        <f>IF(B47="","",ROW()-5)</f>
        <v/>
      </c>
      <c r="B47" s="13" t="n"/>
      <c r="C47" s="5" t="n"/>
      <c r="D47" s="5" t="n"/>
      <c r="E47" s="5" t="n"/>
      <c r="F47" s="5" t="n"/>
      <c r="G47" s="5" t="n"/>
      <c r="H47" s="5" t="n"/>
      <c r="I47" s="13" t="n"/>
      <c r="J47" s="17" t="n"/>
      <c r="K47" s="18">
        <f>IF(NOT(ISNUMBER(B47)),"",IF(H47="تم",IF(ISNUMBER(I47),I47-B47,""),'الإعدادات'!$B$4-B47))</f>
        <v/>
      </c>
      <c r="L47" s="18">
        <f>IF(F47="","",IFERROR(VLOOKUP(F47,'الإعدادات'!$A$7:$B$10,2,FALSE),""))</f>
        <v/>
      </c>
      <c r="M47" s="6">
        <f>IF(OR(NOT(ISNUMBER(B47)),H47="تم",L47=""),"",IF(K47&gt;L47,"متأخر",""))</f>
        <v/>
      </c>
      <c r="N47" s="18">
        <f>IF(OR(NOT(ISNUMBER(B47)),H47="تم"),"",K47)</f>
        <v/>
      </c>
      <c r="O47" s="18">
        <f>IF(N47="","",COUNTIF($N$6:$N$1005,"&gt;"&amp;N47)+COUNTIF($N$6:N47,N47))</f>
        <v/>
      </c>
      <c r="P47" s="19">
        <f>IF(OR(NOT(ISNUMBER(J47)),NOT(ISNUMBER(B47))),"",IF(ISNUMBER(I47),I47,B47))</f>
        <v/>
      </c>
    </row>
    <row r="48">
      <c r="A48" s="16">
        <f>IF(B48="","",ROW()-5)</f>
        <v/>
      </c>
      <c r="B48" s="13" t="n"/>
      <c r="C48" s="5" t="n"/>
      <c r="D48" s="5" t="n"/>
      <c r="E48" s="5" t="n"/>
      <c r="F48" s="5" t="n"/>
      <c r="G48" s="5" t="n"/>
      <c r="H48" s="5" t="n"/>
      <c r="I48" s="13" t="n"/>
      <c r="J48" s="17" t="n"/>
      <c r="K48" s="18">
        <f>IF(NOT(ISNUMBER(B48)),"",IF(H48="تم",IF(ISNUMBER(I48),I48-B48,""),'الإعدادات'!$B$4-B48))</f>
        <v/>
      </c>
      <c r="L48" s="18">
        <f>IF(F48="","",IFERROR(VLOOKUP(F48,'الإعدادات'!$A$7:$B$10,2,FALSE),""))</f>
        <v/>
      </c>
      <c r="M48" s="6">
        <f>IF(OR(NOT(ISNUMBER(B48)),H48="تم",L48=""),"",IF(K48&gt;L48,"متأخر",""))</f>
        <v/>
      </c>
      <c r="N48" s="18">
        <f>IF(OR(NOT(ISNUMBER(B48)),H48="تم"),"",K48)</f>
        <v/>
      </c>
      <c r="O48" s="18">
        <f>IF(N48="","",COUNTIF($N$6:$N$1005,"&gt;"&amp;N48)+COUNTIF($N$6:N48,N48))</f>
        <v/>
      </c>
      <c r="P48" s="19">
        <f>IF(OR(NOT(ISNUMBER(J48)),NOT(ISNUMBER(B48))),"",IF(ISNUMBER(I48),I48,B48))</f>
        <v/>
      </c>
    </row>
    <row r="49">
      <c r="A49" s="16">
        <f>IF(B49="","",ROW()-5)</f>
        <v/>
      </c>
      <c r="B49" s="13" t="n"/>
      <c r="C49" s="5" t="n"/>
      <c r="D49" s="5" t="n"/>
      <c r="E49" s="5" t="n"/>
      <c r="F49" s="5" t="n"/>
      <c r="G49" s="5" t="n"/>
      <c r="H49" s="5" t="n"/>
      <c r="I49" s="13" t="n"/>
      <c r="J49" s="17" t="n"/>
      <c r="K49" s="18">
        <f>IF(NOT(ISNUMBER(B49)),"",IF(H49="تم",IF(ISNUMBER(I49),I49-B49,""),'الإعدادات'!$B$4-B49))</f>
        <v/>
      </c>
      <c r="L49" s="18">
        <f>IF(F49="","",IFERROR(VLOOKUP(F49,'الإعدادات'!$A$7:$B$10,2,FALSE),""))</f>
        <v/>
      </c>
      <c r="M49" s="6">
        <f>IF(OR(NOT(ISNUMBER(B49)),H49="تم",L49=""),"",IF(K49&gt;L49,"متأخر",""))</f>
        <v/>
      </c>
      <c r="N49" s="18">
        <f>IF(OR(NOT(ISNUMBER(B49)),H49="تم"),"",K49)</f>
        <v/>
      </c>
      <c r="O49" s="18">
        <f>IF(N49="","",COUNTIF($N$6:$N$1005,"&gt;"&amp;N49)+COUNTIF($N$6:N49,N49))</f>
        <v/>
      </c>
      <c r="P49" s="19">
        <f>IF(OR(NOT(ISNUMBER(J49)),NOT(ISNUMBER(B49))),"",IF(ISNUMBER(I49),I49,B49))</f>
        <v/>
      </c>
    </row>
    <row r="50">
      <c r="A50" s="16">
        <f>IF(B50="","",ROW()-5)</f>
        <v/>
      </c>
      <c r="B50" s="13" t="n"/>
      <c r="C50" s="5" t="n"/>
      <c r="D50" s="5" t="n"/>
      <c r="E50" s="5" t="n"/>
      <c r="F50" s="5" t="n"/>
      <c r="G50" s="5" t="n"/>
      <c r="H50" s="5" t="n"/>
      <c r="I50" s="13" t="n"/>
      <c r="J50" s="17" t="n"/>
      <c r="K50" s="18">
        <f>IF(NOT(ISNUMBER(B50)),"",IF(H50="تم",IF(ISNUMBER(I50),I50-B50,""),'الإعدادات'!$B$4-B50))</f>
        <v/>
      </c>
      <c r="L50" s="18">
        <f>IF(F50="","",IFERROR(VLOOKUP(F50,'الإعدادات'!$A$7:$B$10,2,FALSE),""))</f>
        <v/>
      </c>
      <c r="M50" s="6">
        <f>IF(OR(NOT(ISNUMBER(B50)),H50="تم",L50=""),"",IF(K50&gt;L50,"متأخر",""))</f>
        <v/>
      </c>
      <c r="N50" s="18">
        <f>IF(OR(NOT(ISNUMBER(B50)),H50="تم"),"",K50)</f>
        <v/>
      </c>
      <c r="O50" s="18">
        <f>IF(N50="","",COUNTIF($N$6:$N$1005,"&gt;"&amp;N50)+COUNTIF($N$6:N50,N50))</f>
        <v/>
      </c>
      <c r="P50" s="19">
        <f>IF(OR(NOT(ISNUMBER(J50)),NOT(ISNUMBER(B50))),"",IF(ISNUMBER(I50),I50,B50))</f>
        <v/>
      </c>
    </row>
    <row r="51">
      <c r="A51" s="16">
        <f>IF(B51="","",ROW()-5)</f>
        <v/>
      </c>
      <c r="B51" s="13" t="n"/>
      <c r="C51" s="5" t="n"/>
      <c r="D51" s="5" t="n"/>
      <c r="E51" s="5" t="n"/>
      <c r="F51" s="5" t="n"/>
      <c r="G51" s="5" t="n"/>
      <c r="H51" s="5" t="n"/>
      <c r="I51" s="13" t="n"/>
      <c r="J51" s="17" t="n"/>
      <c r="K51" s="18">
        <f>IF(NOT(ISNUMBER(B51)),"",IF(H51="تم",IF(ISNUMBER(I51),I51-B51,""),'الإعدادات'!$B$4-B51))</f>
        <v/>
      </c>
      <c r="L51" s="18">
        <f>IF(F51="","",IFERROR(VLOOKUP(F51,'الإعدادات'!$A$7:$B$10,2,FALSE),""))</f>
        <v/>
      </c>
      <c r="M51" s="6">
        <f>IF(OR(NOT(ISNUMBER(B51)),H51="تم",L51=""),"",IF(K51&gt;L51,"متأخر",""))</f>
        <v/>
      </c>
      <c r="N51" s="18">
        <f>IF(OR(NOT(ISNUMBER(B51)),H51="تم"),"",K51)</f>
        <v/>
      </c>
      <c r="O51" s="18">
        <f>IF(N51="","",COUNTIF($N$6:$N$1005,"&gt;"&amp;N51)+COUNTIF($N$6:N51,N51))</f>
        <v/>
      </c>
      <c r="P51" s="19">
        <f>IF(OR(NOT(ISNUMBER(J51)),NOT(ISNUMBER(B51))),"",IF(ISNUMBER(I51),I51,B51))</f>
        <v/>
      </c>
    </row>
    <row r="52">
      <c r="A52" s="16">
        <f>IF(B52="","",ROW()-5)</f>
        <v/>
      </c>
      <c r="B52" s="13" t="n"/>
      <c r="C52" s="5" t="n"/>
      <c r="D52" s="5" t="n"/>
      <c r="E52" s="5" t="n"/>
      <c r="F52" s="5" t="n"/>
      <c r="G52" s="5" t="n"/>
      <c r="H52" s="5" t="n"/>
      <c r="I52" s="13" t="n"/>
      <c r="J52" s="17" t="n"/>
      <c r="K52" s="18">
        <f>IF(NOT(ISNUMBER(B52)),"",IF(H52="تم",IF(ISNUMBER(I52),I52-B52,""),'الإعدادات'!$B$4-B52))</f>
        <v/>
      </c>
      <c r="L52" s="18">
        <f>IF(F52="","",IFERROR(VLOOKUP(F52,'الإعدادات'!$A$7:$B$10,2,FALSE),""))</f>
        <v/>
      </c>
      <c r="M52" s="6">
        <f>IF(OR(NOT(ISNUMBER(B52)),H52="تم",L52=""),"",IF(K52&gt;L52,"متأخر",""))</f>
        <v/>
      </c>
      <c r="N52" s="18">
        <f>IF(OR(NOT(ISNUMBER(B52)),H52="تم"),"",K52)</f>
        <v/>
      </c>
      <c r="O52" s="18">
        <f>IF(N52="","",COUNTIF($N$6:$N$1005,"&gt;"&amp;N52)+COUNTIF($N$6:N52,N52))</f>
        <v/>
      </c>
      <c r="P52" s="19">
        <f>IF(OR(NOT(ISNUMBER(J52)),NOT(ISNUMBER(B52))),"",IF(ISNUMBER(I52),I52,B52))</f>
        <v/>
      </c>
    </row>
    <row r="53">
      <c r="A53" s="16">
        <f>IF(B53="","",ROW()-5)</f>
        <v/>
      </c>
      <c r="B53" s="13" t="n"/>
      <c r="C53" s="5" t="n"/>
      <c r="D53" s="5" t="n"/>
      <c r="E53" s="5" t="n"/>
      <c r="F53" s="5" t="n"/>
      <c r="G53" s="5" t="n"/>
      <c r="H53" s="5" t="n"/>
      <c r="I53" s="13" t="n"/>
      <c r="J53" s="17" t="n"/>
      <c r="K53" s="18">
        <f>IF(NOT(ISNUMBER(B53)),"",IF(H53="تم",IF(ISNUMBER(I53),I53-B53,""),'الإعدادات'!$B$4-B53))</f>
        <v/>
      </c>
      <c r="L53" s="18">
        <f>IF(F53="","",IFERROR(VLOOKUP(F53,'الإعدادات'!$A$7:$B$10,2,FALSE),""))</f>
        <v/>
      </c>
      <c r="M53" s="6">
        <f>IF(OR(NOT(ISNUMBER(B53)),H53="تم",L53=""),"",IF(K53&gt;L53,"متأخر",""))</f>
        <v/>
      </c>
      <c r="N53" s="18">
        <f>IF(OR(NOT(ISNUMBER(B53)),H53="تم"),"",K53)</f>
        <v/>
      </c>
      <c r="O53" s="18">
        <f>IF(N53="","",COUNTIF($N$6:$N$1005,"&gt;"&amp;N53)+COUNTIF($N$6:N53,N53))</f>
        <v/>
      </c>
      <c r="P53" s="19">
        <f>IF(OR(NOT(ISNUMBER(J53)),NOT(ISNUMBER(B53))),"",IF(ISNUMBER(I53),I53,B53))</f>
        <v/>
      </c>
    </row>
    <row r="54">
      <c r="A54" s="16">
        <f>IF(B54="","",ROW()-5)</f>
        <v/>
      </c>
      <c r="B54" s="13" t="n"/>
      <c r="C54" s="5" t="n"/>
      <c r="D54" s="5" t="n"/>
      <c r="E54" s="5" t="n"/>
      <c r="F54" s="5" t="n"/>
      <c r="G54" s="5" t="n"/>
      <c r="H54" s="5" t="n"/>
      <c r="I54" s="13" t="n"/>
      <c r="J54" s="17" t="n"/>
      <c r="K54" s="18">
        <f>IF(NOT(ISNUMBER(B54)),"",IF(H54="تم",IF(ISNUMBER(I54),I54-B54,""),'الإعدادات'!$B$4-B54))</f>
        <v/>
      </c>
      <c r="L54" s="18">
        <f>IF(F54="","",IFERROR(VLOOKUP(F54,'الإعدادات'!$A$7:$B$10,2,FALSE),""))</f>
        <v/>
      </c>
      <c r="M54" s="6">
        <f>IF(OR(NOT(ISNUMBER(B54)),H54="تم",L54=""),"",IF(K54&gt;L54,"متأخر",""))</f>
        <v/>
      </c>
      <c r="N54" s="18">
        <f>IF(OR(NOT(ISNUMBER(B54)),H54="تم"),"",K54)</f>
        <v/>
      </c>
      <c r="O54" s="18">
        <f>IF(N54="","",COUNTIF($N$6:$N$1005,"&gt;"&amp;N54)+COUNTIF($N$6:N54,N54))</f>
        <v/>
      </c>
      <c r="P54" s="19">
        <f>IF(OR(NOT(ISNUMBER(J54)),NOT(ISNUMBER(B54))),"",IF(ISNUMBER(I54),I54,B54))</f>
        <v/>
      </c>
    </row>
    <row r="55">
      <c r="A55" s="16">
        <f>IF(B55="","",ROW()-5)</f>
        <v/>
      </c>
      <c r="B55" s="13" t="n"/>
      <c r="C55" s="5" t="n"/>
      <c r="D55" s="5" t="n"/>
      <c r="E55" s="5" t="n"/>
      <c r="F55" s="5" t="n"/>
      <c r="G55" s="5" t="n"/>
      <c r="H55" s="5" t="n"/>
      <c r="I55" s="13" t="n"/>
      <c r="J55" s="17" t="n"/>
      <c r="K55" s="18">
        <f>IF(NOT(ISNUMBER(B55)),"",IF(H55="تم",IF(ISNUMBER(I55),I55-B55,""),'الإعدادات'!$B$4-B55))</f>
        <v/>
      </c>
      <c r="L55" s="18">
        <f>IF(F55="","",IFERROR(VLOOKUP(F55,'الإعدادات'!$A$7:$B$10,2,FALSE),""))</f>
        <v/>
      </c>
      <c r="M55" s="6">
        <f>IF(OR(NOT(ISNUMBER(B55)),H55="تم",L55=""),"",IF(K55&gt;L55,"متأخر",""))</f>
        <v/>
      </c>
      <c r="N55" s="18">
        <f>IF(OR(NOT(ISNUMBER(B55)),H55="تم"),"",K55)</f>
        <v/>
      </c>
      <c r="O55" s="18">
        <f>IF(N55="","",COUNTIF($N$6:$N$1005,"&gt;"&amp;N55)+COUNTIF($N$6:N55,N55))</f>
        <v/>
      </c>
      <c r="P55" s="19">
        <f>IF(OR(NOT(ISNUMBER(J55)),NOT(ISNUMBER(B55))),"",IF(ISNUMBER(I55),I55,B55))</f>
        <v/>
      </c>
    </row>
    <row r="56">
      <c r="A56" s="16">
        <f>IF(B56="","",ROW()-5)</f>
        <v/>
      </c>
      <c r="B56" s="13" t="n"/>
      <c r="C56" s="5" t="n"/>
      <c r="D56" s="5" t="n"/>
      <c r="E56" s="5" t="n"/>
      <c r="F56" s="5" t="n"/>
      <c r="G56" s="5" t="n"/>
      <c r="H56" s="5" t="n"/>
      <c r="I56" s="13" t="n"/>
      <c r="J56" s="17" t="n"/>
      <c r="K56" s="18">
        <f>IF(NOT(ISNUMBER(B56)),"",IF(H56="تم",IF(ISNUMBER(I56),I56-B56,""),'الإعدادات'!$B$4-B56))</f>
        <v/>
      </c>
      <c r="L56" s="18">
        <f>IF(F56="","",IFERROR(VLOOKUP(F56,'الإعدادات'!$A$7:$B$10,2,FALSE),""))</f>
        <v/>
      </c>
      <c r="M56" s="6">
        <f>IF(OR(NOT(ISNUMBER(B56)),H56="تم",L56=""),"",IF(K56&gt;L56,"متأخر",""))</f>
        <v/>
      </c>
      <c r="N56" s="18">
        <f>IF(OR(NOT(ISNUMBER(B56)),H56="تم"),"",K56)</f>
        <v/>
      </c>
      <c r="O56" s="18">
        <f>IF(N56="","",COUNTIF($N$6:$N$1005,"&gt;"&amp;N56)+COUNTIF($N$6:N56,N56))</f>
        <v/>
      </c>
      <c r="P56" s="19">
        <f>IF(OR(NOT(ISNUMBER(J56)),NOT(ISNUMBER(B56))),"",IF(ISNUMBER(I56),I56,B56))</f>
        <v/>
      </c>
    </row>
    <row r="57">
      <c r="A57" s="16">
        <f>IF(B57="","",ROW()-5)</f>
        <v/>
      </c>
      <c r="B57" s="13" t="n"/>
      <c r="C57" s="5" t="n"/>
      <c r="D57" s="5" t="n"/>
      <c r="E57" s="5" t="n"/>
      <c r="F57" s="5" t="n"/>
      <c r="G57" s="5" t="n"/>
      <c r="H57" s="5" t="n"/>
      <c r="I57" s="13" t="n"/>
      <c r="J57" s="17" t="n"/>
      <c r="K57" s="18">
        <f>IF(NOT(ISNUMBER(B57)),"",IF(H57="تم",IF(ISNUMBER(I57),I57-B57,""),'الإعدادات'!$B$4-B57))</f>
        <v/>
      </c>
      <c r="L57" s="18">
        <f>IF(F57="","",IFERROR(VLOOKUP(F57,'الإعدادات'!$A$7:$B$10,2,FALSE),""))</f>
        <v/>
      </c>
      <c r="M57" s="6">
        <f>IF(OR(NOT(ISNUMBER(B57)),H57="تم",L57=""),"",IF(K57&gt;L57,"متأخر",""))</f>
        <v/>
      </c>
      <c r="N57" s="18">
        <f>IF(OR(NOT(ISNUMBER(B57)),H57="تم"),"",K57)</f>
        <v/>
      </c>
      <c r="O57" s="18">
        <f>IF(N57="","",COUNTIF($N$6:$N$1005,"&gt;"&amp;N57)+COUNTIF($N$6:N57,N57))</f>
        <v/>
      </c>
      <c r="P57" s="19">
        <f>IF(OR(NOT(ISNUMBER(J57)),NOT(ISNUMBER(B57))),"",IF(ISNUMBER(I57),I57,B57))</f>
        <v/>
      </c>
    </row>
    <row r="58">
      <c r="A58" s="16">
        <f>IF(B58="","",ROW()-5)</f>
        <v/>
      </c>
      <c r="B58" s="13" t="n"/>
      <c r="C58" s="5" t="n"/>
      <c r="D58" s="5" t="n"/>
      <c r="E58" s="5" t="n"/>
      <c r="F58" s="5" t="n"/>
      <c r="G58" s="5" t="n"/>
      <c r="H58" s="5" t="n"/>
      <c r="I58" s="13" t="n"/>
      <c r="J58" s="17" t="n"/>
      <c r="K58" s="18">
        <f>IF(NOT(ISNUMBER(B58)),"",IF(H58="تم",IF(ISNUMBER(I58),I58-B58,""),'الإعدادات'!$B$4-B58))</f>
        <v/>
      </c>
      <c r="L58" s="18">
        <f>IF(F58="","",IFERROR(VLOOKUP(F58,'الإعدادات'!$A$7:$B$10,2,FALSE),""))</f>
        <v/>
      </c>
      <c r="M58" s="6">
        <f>IF(OR(NOT(ISNUMBER(B58)),H58="تم",L58=""),"",IF(K58&gt;L58,"متأخر",""))</f>
        <v/>
      </c>
      <c r="N58" s="18">
        <f>IF(OR(NOT(ISNUMBER(B58)),H58="تم"),"",K58)</f>
        <v/>
      </c>
      <c r="O58" s="18">
        <f>IF(N58="","",COUNTIF($N$6:$N$1005,"&gt;"&amp;N58)+COUNTIF($N$6:N58,N58))</f>
        <v/>
      </c>
      <c r="P58" s="19">
        <f>IF(OR(NOT(ISNUMBER(J58)),NOT(ISNUMBER(B58))),"",IF(ISNUMBER(I58),I58,B58))</f>
        <v/>
      </c>
    </row>
    <row r="59">
      <c r="A59" s="16">
        <f>IF(B59="","",ROW()-5)</f>
        <v/>
      </c>
      <c r="B59" s="13" t="n"/>
      <c r="C59" s="5" t="n"/>
      <c r="D59" s="5" t="n"/>
      <c r="E59" s="5" t="n"/>
      <c r="F59" s="5" t="n"/>
      <c r="G59" s="5" t="n"/>
      <c r="H59" s="5" t="n"/>
      <c r="I59" s="13" t="n"/>
      <c r="J59" s="17" t="n"/>
      <c r="K59" s="18">
        <f>IF(NOT(ISNUMBER(B59)),"",IF(H59="تم",IF(ISNUMBER(I59),I59-B59,""),'الإعدادات'!$B$4-B59))</f>
        <v/>
      </c>
      <c r="L59" s="18">
        <f>IF(F59="","",IFERROR(VLOOKUP(F59,'الإعدادات'!$A$7:$B$10,2,FALSE),""))</f>
        <v/>
      </c>
      <c r="M59" s="6">
        <f>IF(OR(NOT(ISNUMBER(B59)),H59="تم",L59=""),"",IF(K59&gt;L59,"متأخر",""))</f>
        <v/>
      </c>
      <c r="N59" s="18">
        <f>IF(OR(NOT(ISNUMBER(B59)),H59="تم"),"",K59)</f>
        <v/>
      </c>
      <c r="O59" s="18">
        <f>IF(N59="","",COUNTIF($N$6:$N$1005,"&gt;"&amp;N59)+COUNTIF($N$6:N59,N59))</f>
        <v/>
      </c>
      <c r="P59" s="19">
        <f>IF(OR(NOT(ISNUMBER(J59)),NOT(ISNUMBER(B59))),"",IF(ISNUMBER(I59),I59,B59))</f>
        <v/>
      </c>
    </row>
    <row r="60">
      <c r="A60" s="16">
        <f>IF(B60="","",ROW()-5)</f>
        <v/>
      </c>
      <c r="B60" s="13" t="n"/>
      <c r="C60" s="5" t="n"/>
      <c r="D60" s="5" t="n"/>
      <c r="E60" s="5" t="n"/>
      <c r="F60" s="5" t="n"/>
      <c r="G60" s="5" t="n"/>
      <c r="H60" s="5" t="n"/>
      <c r="I60" s="13" t="n"/>
      <c r="J60" s="17" t="n"/>
      <c r="K60" s="18">
        <f>IF(NOT(ISNUMBER(B60)),"",IF(H60="تم",IF(ISNUMBER(I60),I60-B60,""),'الإعدادات'!$B$4-B60))</f>
        <v/>
      </c>
      <c r="L60" s="18">
        <f>IF(F60="","",IFERROR(VLOOKUP(F60,'الإعدادات'!$A$7:$B$10,2,FALSE),""))</f>
        <v/>
      </c>
      <c r="M60" s="6">
        <f>IF(OR(NOT(ISNUMBER(B60)),H60="تم",L60=""),"",IF(K60&gt;L60,"متأخر",""))</f>
        <v/>
      </c>
      <c r="N60" s="18">
        <f>IF(OR(NOT(ISNUMBER(B60)),H60="تم"),"",K60)</f>
        <v/>
      </c>
      <c r="O60" s="18">
        <f>IF(N60="","",COUNTIF($N$6:$N$1005,"&gt;"&amp;N60)+COUNTIF($N$6:N60,N60))</f>
        <v/>
      </c>
      <c r="P60" s="19">
        <f>IF(OR(NOT(ISNUMBER(J60)),NOT(ISNUMBER(B60))),"",IF(ISNUMBER(I60),I60,B60))</f>
        <v/>
      </c>
    </row>
    <row r="61">
      <c r="A61" s="16">
        <f>IF(B61="","",ROW()-5)</f>
        <v/>
      </c>
      <c r="B61" s="13" t="n"/>
      <c r="C61" s="5" t="n"/>
      <c r="D61" s="5" t="n"/>
      <c r="E61" s="5" t="n"/>
      <c r="F61" s="5" t="n"/>
      <c r="G61" s="5" t="n"/>
      <c r="H61" s="5" t="n"/>
      <c r="I61" s="13" t="n"/>
      <c r="J61" s="17" t="n"/>
      <c r="K61" s="18">
        <f>IF(NOT(ISNUMBER(B61)),"",IF(H61="تم",IF(ISNUMBER(I61),I61-B61,""),'الإعدادات'!$B$4-B61))</f>
        <v/>
      </c>
      <c r="L61" s="18">
        <f>IF(F61="","",IFERROR(VLOOKUP(F61,'الإعدادات'!$A$7:$B$10,2,FALSE),""))</f>
        <v/>
      </c>
      <c r="M61" s="6">
        <f>IF(OR(NOT(ISNUMBER(B61)),H61="تم",L61=""),"",IF(K61&gt;L61,"متأخر",""))</f>
        <v/>
      </c>
      <c r="N61" s="18">
        <f>IF(OR(NOT(ISNUMBER(B61)),H61="تم"),"",K61)</f>
        <v/>
      </c>
      <c r="O61" s="18">
        <f>IF(N61="","",COUNTIF($N$6:$N$1005,"&gt;"&amp;N61)+COUNTIF($N$6:N61,N61))</f>
        <v/>
      </c>
      <c r="P61" s="19">
        <f>IF(OR(NOT(ISNUMBER(J61)),NOT(ISNUMBER(B61))),"",IF(ISNUMBER(I61),I61,B61))</f>
        <v/>
      </c>
    </row>
    <row r="62">
      <c r="A62" s="16">
        <f>IF(B62="","",ROW()-5)</f>
        <v/>
      </c>
      <c r="B62" s="13" t="n"/>
      <c r="C62" s="5" t="n"/>
      <c r="D62" s="5" t="n"/>
      <c r="E62" s="5" t="n"/>
      <c r="F62" s="5" t="n"/>
      <c r="G62" s="5" t="n"/>
      <c r="H62" s="5" t="n"/>
      <c r="I62" s="13" t="n"/>
      <c r="J62" s="17" t="n"/>
      <c r="K62" s="18">
        <f>IF(NOT(ISNUMBER(B62)),"",IF(H62="تم",IF(ISNUMBER(I62),I62-B62,""),'الإعدادات'!$B$4-B62))</f>
        <v/>
      </c>
      <c r="L62" s="18">
        <f>IF(F62="","",IFERROR(VLOOKUP(F62,'الإعدادات'!$A$7:$B$10,2,FALSE),""))</f>
        <v/>
      </c>
      <c r="M62" s="6">
        <f>IF(OR(NOT(ISNUMBER(B62)),H62="تم",L62=""),"",IF(K62&gt;L62,"متأخر",""))</f>
        <v/>
      </c>
      <c r="N62" s="18">
        <f>IF(OR(NOT(ISNUMBER(B62)),H62="تم"),"",K62)</f>
        <v/>
      </c>
      <c r="O62" s="18">
        <f>IF(N62="","",COUNTIF($N$6:$N$1005,"&gt;"&amp;N62)+COUNTIF($N$6:N62,N62))</f>
        <v/>
      </c>
      <c r="P62" s="19">
        <f>IF(OR(NOT(ISNUMBER(J62)),NOT(ISNUMBER(B62))),"",IF(ISNUMBER(I62),I62,B62))</f>
        <v/>
      </c>
    </row>
    <row r="63">
      <c r="A63" s="16">
        <f>IF(B63="","",ROW()-5)</f>
        <v/>
      </c>
      <c r="B63" s="13" t="n"/>
      <c r="C63" s="5" t="n"/>
      <c r="D63" s="5" t="n"/>
      <c r="E63" s="5" t="n"/>
      <c r="F63" s="5" t="n"/>
      <c r="G63" s="5" t="n"/>
      <c r="H63" s="5" t="n"/>
      <c r="I63" s="13" t="n"/>
      <c r="J63" s="17" t="n"/>
      <c r="K63" s="18">
        <f>IF(NOT(ISNUMBER(B63)),"",IF(H63="تم",IF(ISNUMBER(I63),I63-B63,""),'الإعدادات'!$B$4-B63))</f>
        <v/>
      </c>
      <c r="L63" s="18">
        <f>IF(F63="","",IFERROR(VLOOKUP(F63,'الإعدادات'!$A$7:$B$10,2,FALSE),""))</f>
        <v/>
      </c>
      <c r="M63" s="6">
        <f>IF(OR(NOT(ISNUMBER(B63)),H63="تم",L63=""),"",IF(K63&gt;L63,"متأخر",""))</f>
        <v/>
      </c>
      <c r="N63" s="18">
        <f>IF(OR(NOT(ISNUMBER(B63)),H63="تم"),"",K63)</f>
        <v/>
      </c>
      <c r="O63" s="18">
        <f>IF(N63="","",COUNTIF($N$6:$N$1005,"&gt;"&amp;N63)+COUNTIF($N$6:N63,N63))</f>
        <v/>
      </c>
      <c r="P63" s="19">
        <f>IF(OR(NOT(ISNUMBER(J63)),NOT(ISNUMBER(B63))),"",IF(ISNUMBER(I63),I63,B63))</f>
        <v/>
      </c>
    </row>
    <row r="64">
      <c r="A64" s="16">
        <f>IF(B64="","",ROW()-5)</f>
        <v/>
      </c>
      <c r="B64" s="13" t="n"/>
      <c r="C64" s="5" t="n"/>
      <c r="D64" s="5" t="n"/>
      <c r="E64" s="5" t="n"/>
      <c r="F64" s="5" t="n"/>
      <c r="G64" s="5" t="n"/>
      <c r="H64" s="5" t="n"/>
      <c r="I64" s="13" t="n"/>
      <c r="J64" s="17" t="n"/>
      <c r="K64" s="18">
        <f>IF(NOT(ISNUMBER(B64)),"",IF(H64="تم",IF(ISNUMBER(I64),I64-B64,""),'الإعدادات'!$B$4-B64))</f>
        <v/>
      </c>
      <c r="L64" s="18">
        <f>IF(F64="","",IFERROR(VLOOKUP(F64,'الإعدادات'!$A$7:$B$10,2,FALSE),""))</f>
        <v/>
      </c>
      <c r="M64" s="6">
        <f>IF(OR(NOT(ISNUMBER(B64)),H64="تم",L64=""),"",IF(K64&gt;L64,"متأخر",""))</f>
        <v/>
      </c>
      <c r="N64" s="18">
        <f>IF(OR(NOT(ISNUMBER(B64)),H64="تم"),"",K64)</f>
        <v/>
      </c>
      <c r="O64" s="18">
        <f>IF(N64="","",COUNTIF($N$6:$N$1005,"&gt;"&amp;N64)+COUNTIF($N$6:N64,N64))</f>
        <v/>
      </c>
      <c r="P64" s="19">
        <f>IF(OR(NOT(ISNUMBER(J64)),NOT(ISNUMBER(B64))),"",IF(ISNUMBER(I64),I64,B64))</f>
        <v/>
      </c>
    </row>
    <row r="65">
      <c r="A65" s="16">
        <f>IF(B65="","",ROW()-5)</f>
        <v/>
      </c>
      <c r="B65" s="13" t="n"/>
      <c r="C65" s="5" t="n"/>
      <c r="D65" s="5" t="n"/>
      <c r="E65" s="5" t="n"/>
      <c r="F65" s="5" t="n"/>
      <c r="G65" s="5" t="n"/>
      <c r="H65" s="5" t="n"/>
      <c r="I65" s="13" t="n"/>
      <c r="J65" s="17" t="n"/>
      <c r="K65" s="18">
        <f>IF(NOT(ISNUMBER(B65)),"",IF(H65="تم",IF(ISNUMBER(I65),I65-B65,""),'الإعدادات'!$B$4-B65))</f>
        <v/>
      </c>
      <c r="L65" s="18">
        <f>IF(F65="","",IFERROR(VLOOKUP(F65,'الإعدادات'!$A$7:$B$10,2,FALSE),""))</f>
        <v/>
      </c>
      <c r="M65" s="6">
        <f>IF(OR(NOT(ISNUMBER(B65)),H65="تم",L65=""),"",IF(K65&gt;L65,"متأخر",""))</f>
        <v/>
      </c>
      <c r="N65" s="18">
        <f>IF(OR(NOT(ISNUMBER(B65)),H65="تم"),"",K65)</f>
        <v/>
      </c>
      <c r="O65" s="18">
        <f>IF(N65="","",COUNTIF($N$6:$N$1005,"&gt;"&amp;N65)+COUNTIF($N$6:N65,N65))</f>
        <v/>
      </c>
      <c r="P65" s="19">
        <f>IF(OR(NOT(ISNUMBER(J65)),NOT(ISNUMBER(B65))),"",IF(ISNUMBER(I65),I65,B65))</f>
        <v/>
      </c>
    </row>
    <row r="66">
      <c r="A66" s="16">
        <f>IF(B66="","",ROW()-5)</f>
        <v/>
      </c>
      <c r="B66" s="13" t="n"/>
      <c r="C66" s="5" t="n"/>
      <c r="D66" s="5" t="n"/>
      <c r="E66" s="5" t="n"/>
      <c r="F66" s="5" t="n"/>
      <c r="G66" s="5" t="n"/>
      <c r="H66" s="5" t="n"/>
      <c r="I66" s="13" t="n"/>
      <c r="J66" s="17" t="n"/>
      <c r="K66" s="18">
        <f>IF(NOT(ISNUMBER(B66)),"",IF(H66="تم",IF(ISNUMBER(I66),I66-B66,""),'الإعدادات'!$B$4-B66))</f>
        <v/>
      </c>
      <c r="L66" s="18">
        <f>IF(F66="","",IFERROR(VLOOKUP(F66,'الإعدادات'!$A$7:$B$10,2,FALSE),""))</f>
        <v/>
      </c>
      <c r="M66" s="6">
        <f>IF(OR(NOT(ISNUMBER(B66)),H66="تم",L66=""),"",IF(K66&gt;L66,"متأخر",""))</f>
        <v/>
      </c>
      <c r="N66" s="18">
        <f>IF(OR(NOT(ISNUMBER(B66)),H66="تم"),"",K66)</f>
        <v/>
      </c>
      <c r="O66" s="18">
        <f>IF(N66="","",COUNTIF($N$6:$N$1005,"&gt;"&amp;N66)+COUNTIF($N$6:N66,N66))</f>
        <v/>
      </c>
      <c r="P66" s="19">
        <f>IF(OR(NOT(ISNUMBER(J66)),NOT(ISNUMBER(B66))),"",IF(ISNUMBER(I66),I66,B66))</f>
        <v/>
      </c>
    </row>
    <row r="67">
      <c r="A67" s="16">
        <f>IF(B67="","",ROW()-5)</f>
        <v/>
      </c>
      <c r="B67" s="13" t="n"/>
      <c r="C67" s="5" t="n"/>
      <c r="D67" s="5" t="n"/>
      <c r="E67" s="5" t="n"/>
      <c r="F67" s="5" t="n"/>
      <c r="G67" s="5" t="n"/>
      <c r="H67" s="5" t="n"/>
      <c r="I67" s="13" t="n"/>
      <c r="J67" s="17" t="n"/>
      <c r="K67" s="18">
        <f>IF(NOT(ISNUMBER(B67)),"",IF(H67="تم",IF(ISNUMBER(I67),I67-B67,""),'الإعدادات'!$B$4-B67))</f>
        <v/>
      </c>
      <c r="L67" s="18">
        <f>IF(F67="","",IFERROR(VLOOKUP(F67,'الإعدادات'!$A$7:$B$10,2,FALSE),""))</f>
        <v/>
      </c>
      <c r="M67" s="6">
        <f>IF(OR(NOT(ISNUMBER(B67)),H67="تم",L67=""),"",IF(K67&gt;L67,"متأخر",""))</f>
        <v/>
      </c>
      <c r="N67" s="18">
        <f>IF(OR(NOT(ISNUMBER(B67)),H67="تم"),"",K67)</f>
        <v/>
      </c>
      <c r="O67" s="18">
        <f>IF(N67="","",COUNTIF($N$6:$N$1005,"&gt;"&amp;N67)+COUNTIF($N$6:N67,N67))</f>
        <v/>
      </c>
      <c r="P67" s="19">
        <f>IF(OR(NOT(ISNUMBER(J67)),NOT(ISNUMBER(B67))),"",IF(ISNUMBER(I67),I67,B67))</f>
        <v/>
      </c>
    </row>
    <row r="68">
      <c r="A68" s="16">
        <f>IF(B68="","",ROW()-5)</f>
        <v/>
      </c>
      <c r="B68" s="13" t="n"/>
      <c r="C68" s="5" t="n"/>
      <c r="D68" s="5" t="n"/>
      <c r="E68" s="5" t="n"/>
      <c r="F68" s="5" t="n"/>
      <c r="G68" s="5" t="n"/>
      <c r="H68" s="5" t="n"/>
      <c r="I68" s="13" t="n"/>
      <c r="J68" s="17" t="n"/>
      <c r="K68" s="18">
        <f>IF(NOT(ISNUMBER(B68)),"",IF(H68="تم",IF(ISNUMBER(I68),I68-B68,""),'الإعدادات'!$B$4-B68))</f>
        <v/>
      </c>
      <c r="L68" s="18">
        <f>IF(F68="","",IFERROR(VLOOKUP(F68,'الإعدادات'!$A$7:$B$10,2,FALSE),""))</f>
        <v/>
      </c>
      <c r="M68" s="6">
        <f>IF(OR(NOT(ISNUMBER(B68)),H68="تم",L68=""),"",IF(K68&gt;L68,"متأخر",""))</f>
        <v/>
      </c>
      <c r="N68" s="18">
        <f>IF(OR(NOT(ISNUMBER(B68)),H68="تم"),"",K68)</f>
        <v/>
      </c>
      <c r="O68" s="18">
        <f>IF(N68="","",COUNTIF($N$6:$N$1005,"&gt;"&amp;N68)+COUNTIF($N$6:N68,N68))</f>
        <v/>
      </c>
      <c r="P68" s="19">
        <f>IF(OR(NOT(ISNUMBER(J68)),NOT(ISNUMBER(B68))),"",IF(ISNUMBER(I68),I68,B68))</f>
        <v/>
      </c>
    </row>
    <row r="69">
      <c r="A69" s="16">
        <f>IF(B69="","",ROW()-5)</f>
        <v/>
      </c>
      <c r="B69" s="13" t="n"/>
      <c r="C69" s="5" t="n"/>
      <c r="D69" s="5" t="n"/>
      <c r="E69" s="5" t="n"/>
      <c r="F69" s="5" t="n"/>
      <c r="G69" s="5" t="n"/>
      <c r="H69" s="5" t="n"/>
      <c r="I69" s="13" t="n"/>
      <c r="J69" s="17" t="n"/>
      <c r="K69" s="18">
        <f>IF(NOT(ISNUMBER(B69)),"",IF(H69="تم",IF(ISNUMBER(I69),I69-B69,""),'الإعدادات'!$B$4-B69))</f>
        <v/>
      </c>
      <c r="L69" s="18">
        <f>IF(F69="","",IFERROR(VLOOKUP(F69,'الإعدادات'!$A$7:$B$10,2,FALSE),""))</f>
        <v/>
      </c>
      <c r="M69" s="6">
        <f>IF(OR(NOT(ISNUMBER(B69)),H69="تم",L69=""),"",IF(K69&gt;L69,"متأخر",""))</f>
        <v/>
      </c>
      <c r="N69" s="18">
        <f>IF(OR(NOT(ISNUMBER(B69)),H69="تم"),"",K69)</f>
        <v/>
      </c>
      <c r="O69" s="18">
        <f>IF(N69="","",COUNTIF($N$6:$N$1005,"&gt;"&amp;N69)+COUNTIF($N$6:N69,N69))</f>
        <v/>
      </c>
      <c r="P69" s="19">
        <f>IF(OR(NOT(ISNUMBER(J69)),NOT(ISNUMBER(B69))),"",IF(ISNUMBER(I69),I69,B69))</f>
        <v/>
      </c>
    </row>
    <row r="70">
      <c r="A70" s="16">
        <f>IF(B70="","",ROW()-5)</f>
        <v/>
      </c>
      <c r="B70" s="13" t="n"/>
      <c r="C70" s="5" t="n"/>
      <c r="D70" s="5" t="n"/>
      <c r="E70" s="5" t="n"/>
      <c r="F70" s="5" t="n"/>
      <c r="G70" s="5" t="n"/>
      <c r="H70" s="5" t="n"/>
      <c r="I70" s="13" t="n"/>
      <c r="J70" s="17" t="n"/>
      <c r="K70" s="18">
        <f>IF(NOT(ISNUMBER(B70)),"",IF(H70="تم",IF(ISNUMBER(I70),I70-B70,""),'الإعدادات'!$B$4-B70))</f>
        <v/>
      </c>
      <c r="L70" s="18">
        <f>IF(F70="","",IFERROR(VLOOKUP(F70,'الإعدادات'!$A$7:$B$10,2,FALSE),""))</f>
        <v/>
      </c>
      <c r="M70" s="6">
        <f>IF(OR(NOT(ISNUMBER(B70)),H70="تم",L70=""),"",IF(K70&gt;L70,"متأخر",""))</f>
        <v/>
      </c>
      <c r="N70" s="18">
        <f>IF(OR(NOT(ISNUMBER(B70)),H70="تم"),"",K70)</f>
        <v/>
      </c>
      <c r="O70" s="18">
        <f>IF(N70="","",COUNTIF($N$6:$N$1005,"&gt;"&amp;N70)+COUNTIF($N$6:N70,N70))</f>
        <v/>
      </c>
      <c r="P70" s="19">
        <f>IF(OR(NOT(ISNUMBER(J70)),NOT(ISNUMBER(B70))),"",IF(ISNUMBER(I70),I70,B70))</f>
        <v/>
      </c>
    </row>
    <row r="71">
      <c r="A71" s="16">
        <f>IF(B71="","",ROW()-5)</f>
        <v/>
      </c>
      <c r="B71" s="13" t="n"/>
      <c r="C71" s="5" t="n"/>
      <c r="D71" s="5" t="n"/>
      <c r="E71" s="5" t="n"/>
      <c r="F71" s="5" t="n"/>
      <c r="G71" s="5" t="n"/>
      <c r="H71" s="5" t="n"/>
      <c r="I71" s="13" t="n"/>
      <c r="J71" s="17" t="n"/>
      <c r="K71" s="18">
        <f>IF(NOT(ISNUMBER(B71)),"",IF(H71="تم",IF(ISNUMBER(I71),I71-B71,""),'الإعدادات'!$B$4-B71))</f>
        <v/>
      </c>
      <c r="L71" s="18">
        <f>IF(F71="","",IFERROR(VLOOKUP(F71,'الإعدادات'!$A$7:$B$10,2,FALSE),""))</f>
        <v/>
      </c>
      <c r="M71" s="6">
        <f>IF(OR(NOT(ISNUMBER(B71)),H71="تم",L71=""),"",IF(K71&gt;L71,"متأخر",""))</f>
        <v/>
      </c>
      <c r="N71" s="18">
        <f>IF(OR(NOT(ISNUMBER(B71)),H71="تم"),"",K71)</f>
        <v/>
      </c>
      <c r="O71" s="18">
        <f>IF(N71="","",COUNTIF($N$6:$N$1005,"&gt;"&amp;N71)+COUNTIF($N$6:N71,N71))</f>
        <v/>
      </c>
      <c r="P71" s="19">
        <f>IF(OR(NOT(ISNUMBER(J71)),NOT(ISNUMBER(B71))),"",IF(ISNUMBER(I71),I71,B71))</f>
        <v/>
      </c>
    </row>
    <row r="72">
      <c r="A72" s="16">
        <f>IF(B72="","",ROW()-5)</f>
        <v/>
      </c>
      <c r="B72" s="13" t="n"/>
      <c r="C72" s="5" t="n"/>
      <c r="D72" s="5" t="n"/>
      <c r="E72" s="5" t="n"/>
      <c r="F72" s="5" t="n"/>
      <c r="G72" s="5" t="n"/>
      <c r="H72" s="5" t="n"/>
      <c r="I72" s="13" t="n"/>
      <c r="J72" s="17" t="n"/>
      <c r="K72" s="18">
        <f>IF(NOT(ISNUMBER(B72)),"",IF(H72="تم",IF(ISNUMBER(I72),I72-B72,""),'الإعدادات'!$B$4-B72))</f>
        <v/>
      </c>
      <c r="L72" s="18">
        <f>IF(F72="","",IFERROR(VLOOKUP(F72,'الإعدادات'!$A$7:$B$10,2,FALSE),""))</f>
        <v/>
      </c>
      <c r="M72" s="6">
        <f>IF(OR(NOT(ISNUMBER(B72)),H72="تم",L72=""),"",IF(K72&gt;L72,"متأخر",""))</f>
        <v/>
      </c>
      <c r="N72" s="18">
        <f>IF(OR(NOT(ISNUMBER(B72)),H72="تم"),"",K72)</f>
        <v/>
      </c>
      <c r="O72" s="18">
        <f>IF(N72="","",COUNTIF($N$6:$N$1005,"&gt;"&amp;N72)+COUNTIF($N$6:N72,N72))</f>
        <v/>
      </c>
      <c r="P72" s="19">
        <f>IF(OR(NOT(ISNUMBER(J72)),NOT(ISNUMBER(B72))),"",IF(ISNUMBER(I72),I72,B72))</f>
        <v/>
      </c>
    </row>
    <row r="73">
      <c r="A73" s="16">
        <f>IF(B73="","",ROW()-5)</f>
        <v/>
      </c>
      <c r="B73" s="13" t="n"/>
      <c r="C73" s="5" t="n"/>
      <c r="D73" s="5" t="n"/>
      <c r="E73" s="5" t="n"/>
      <c r="F73" s="5" t="n"/>
      <c r="G73" s="5" t="n"/>
      <c r="H73" s="5" t="n"/>
      <c r="I73" s="13" t="n"/>
      <c r="J73" s="17" t="n"/>
      <c r="K73" s="18">
        <f>IF(NOT(ISNUMBER(B73)),"",IF(H73="تم",IF(ISNUMBER(I73),I73-B73,""),'الإعدادات'!$B$4-B73))</f>
        <v/>
      </c>
      <c r="L73" s="18">
        <f>IF(F73="","",IFERROR(VLOOKUP(F73,'الإعدادات'!$A$7:$B$10,2,FALSE),""))</f>
        <v/>
      </c>
      <c r="M73" s="6">
        <f>IF(OR(NOT(ISNUMBER(B73)),H73="تم",L73=""),"",IF(K73&gt;L73,"متأخر",""))</f>
        <v/>
      </c>
      <c r="N73" s="18">
        <f>IF(OR(NOT(ISNUMBER(B73)),H73="تم"),"",K73)</f>
        <v/>
      </c>
      <c r="O73" s="18">
        <f>IF(N73="","",COUNTIF($N$6:$N$1005,"&gt;"&amp;N73)+COUNTIF($N$6:N73,N73))</f>
        <v/>
      </c>
      <c r="P73" s="19">
        <f>IF(OR(NOT(ISNUMBER(J73)),NOT(ISNUMBER(B73))),"",IF(ISNUMBER(I73),I73,B73))</f>
        <v/>
      </c>
    </row>
    <row r="74">
      <c r="A74" s="16">
        <f>IF(B74="","",ROW()-5)</f>
        <v/>
      </c>
      <c r="B74" s="13" t="n"/>
      <c r="C74" s="5" t="n"/>
      <c r="D74" s="5" t="n"/>
      <c r="E74" s="5" t="n"/>
      <c r="F74" s="5" t="n"/>
      <c r="G74" s="5" t="n"/>
      <c r="H74" s="5" t="n"/>
      <c r="I74" s="13" t="n"/>
      <c r="J74" s="17" t="n"/>
      <c r="K74" s="18">
        <f>IF(NOT(ISNUMBER(B74)),"",IF(H74="تم",IF(ISNUMBER(I74),I74-B74,""),'الإعدادات'!$B$4-B74))</f>
        <v/>
      </c>
      <c r="L74" s="18">
        <f>IF(F74="","",IFERROR(VLOOKUP(F74,'الإعدادات'!$A$7:$B$10,2,FALSE),""))</f>
        <v/>
      </c>
      <c r="M74" s="6">
        <f>IF(OR(NOT(ISNUMBER(B74)),H74="تم",L74=""),"",IF(K74&gt;L74,"متأخر",""))</f>
        <v/>
      </c>
      <c r="N74" s="18">
        <f>IF(OR(NOT(ISNUMBER(B74)),H74="تم"),"",K74)</f>
        <v/>
      </c>
      <c r="O74" s="18">
        <f>IF(N74="","",COUNTIF($N$6:$N$1005,"&gt;"&amp;N74)+COUNTIF($N$6:N74,N74))</f>
        <v/>
      </c>
      <c r="P74" s="19">
        <f>IF(OR(NOT(ISNUMBER(J74)),NOT(ISNUMBER(B74))),"",IF(ISNUMBER(I74),I74,B74))</f>
        <v/>
      </c>
    </row>
    <row r="75">
      <c r="A75" s="16">
        <f>IF(B75="","",ROW()-5)</f>
        <v/>
      </c>
      <c r="B75" s="13" t="n"/>
      <c r="C75" s="5" t="n"/>
      <c r="D75" s="5" t="n"/>
      <c r="E75" s="5" t="n"/>
      <c r="F75" s="5" t="n"/>
      <c r="G75" s="5" t="n"/>
      <c r="H75" s="5" t="n"/>
      <c r="I75" s="13" t="n"/>
      <c r="J75" s="17" t="n"/>
      <c r="K75" s="18">
        <f>IF(NOT(ISNUMBER(B75)),"",IF(H75="تم",IF(ISNUMBER(I75),I75-B75,""),'الإعدادات'!$B$4-B75))</f>
        <v/>
      </c>
      <c r="L75" s="18">
        <f>IF(F75="","",IFERROR(VLOOKUP(F75,'الإعدادات'!$A$7:$B$10,2,FALSE),""))</f>
        <v/>
      </c>
      <c r="M75" s="6">
        <f>IF(OR(NOT(ISNUMBER(B75)),H75="تم",L75=""),"",IF(K75&gt;L75,"متأخر",""))</f>
        <v/>
      </c>
      <c r="N75" s="18">
        <f>IF(OR(NOT(ISNUMBER(B75)),H75="تم"),"",K75)</f>
        <v/>
      </c>
      <c r="O75" s="18">
        <f>IF(N75="","",COUNTIF($N$6:$N$1005,"&gt;"&amp;N75)+COUNTIF($N$6:N75,N75))</f>
        <v/>
      </c>
      <c r="P75" s="19">
        <f>IF(OR(NOT(ISNUMBER(J75)),NOT(ISNUMBER(B75))),"",IF(ISNUMBER(I75),I75,B75))</f>
        <v/>
      </c>
    </row>
    <row r="76">
      <c r="A76" s="16">
        <f>IF(B76="","",ROW()-5)</f>
        <v/>
      </c>
      <c r="B76" s="13" t="n"/>
      <c r="C76" s="5" t="n"/>
      <c r="D76" s="5" t="n"/>
      <c r="E76" s="5" t="n"/>
      <c r="F76" s="5" t="n"/>
      <c r="G76" s="5" t="n"/>
      <c r="H76" s="5" t="n"/>
      <c r="I76" s="13" t="n"/>
      <c r="J76" s="17" t="n"/>
      <c r="K76" s="18">
        <f>IF(NOT(ISNUMBER(B76)),"",IF(H76="تم",IF(ISNUMBER(I76),I76-B76,""),'الإعدادات'!$B$4-B76))</f>
        <v/>
      </c>
      <c r="L76" s="18">
        <f>IF(F76="","",IFERROR(VLOOKUP(F76,'الإعدادات'!$A$7:$B$10,2,FALSE),""))</f>
        <v/>
      </c>
      <c r="M76" s="6">
        <f>IF(OR(NOT(ISNUMBER(B76)),H76="تم",L76=""),"",IF(K76&gt;L76,"متأخر",""))</f>
        <v/>
      </c>
      <c r="N76" s="18">
        <f>IF(OR(NOT(ISNUMBER(B76)),H76="تم"),"",K76)</f>
        <v/>
      </c>
      <c r="O76" s="18">
        <f>IF(N76="","",COUNTIF($N$6:$N$1005,"&gt;"&amp;N76)+COUNTIF($N$6:N76,N76))</f>
        <v/>
      </c>
      <c r="P76" s="19">
        <f>IF(OR(NOT(ISNUMBER(J76)),NOT(ISNUMBER(B76))),"",IF(ISNUMBER(I76),I76,B76))</f>
        <v/>
      </c>
    </row>
    <row r="77">
      <c r="A77" s="16">
        <f>IF(B77="","",ROW()-5)</f>
        <v/>
      </c>
      <c r="B77" s="13" t="n"/>
      <c r="C77" s="5" t="n"/>
      <c r="D77" s="5" t="n"/>
      <c r="E77" s="5" t="n"/>
      <c r="F77" s="5" t="n"/>
      <c r="G77" s="5" t="n"/>
      <c r="H77" s="5" t="n"/>
      <c r="I77" s="13" t="n"/>
      <c r="J77" s="17" t="n"/>
      <c r="K77" s="18">
        <f>IF(NOT(ISNUMBER(B77)),"",IF(H77="تم",IF(ISNUMBER(I77),I77-B77,""),'الإعدادات'!$B$4-B77))</f>
        <v/>
      </c>
      <c r="L77" s="18">
        <f>IF(F77="","",IFERROR(VLOOKUP(F77,'الإعدادات'!$A$7:$B$10,2,FALSE),""))</f>
        <v/>
      </c>
      <c r="M77" s="6">
        <f>IF(OR(NOT(ISNUMBER(B77)),H77="تم",L77=""),"",IF(K77&gt;L77,"متأخر",""))</f>
        <v/>
      </c>
      <c r="N77" s="18">
        <f>IF(OR(NOT(ISNUMBER(B77)),H77="تم"),"",K77)</f>
        <v/>
      </c>
      <c r="O77" s="18">
        <f>IF(N77="","",COUNTIF($N$6:$N$1005,"&gt;"&amp;N77)+COUNTIF($N$6:N77,N77))</f>
        <v/>
      </c>
      <c r="P77" s="19">
        <f>IF(OR(NOT(ISNUMBER(J77)),NOT(ISNUMBER(B77))),"",IF(ISNUMBER(I77),I77,B77))</f>
        <v/>
      </c>
    </row>
    <row r="78">
      <c r="A78" s="16">
        <f>IF(B78="","",ROW()-5)</f>
        <v/>
      </c>
      <c r="B78" s="13" t="n"/>
      <c r="C78" s="5" t="n"/>
      <c r="D78" s="5" t="n"/>
      <c r="E78" s="5" t="n"/>
      <c r="F78" s="5" t="n"/>
      <c r="G78" s="5" t="n"/>
      <c r="H78" s="5" t="n"/>
      <c r="I78" s="13" t="n"/>
      <c r="J78" s="17" t="n"/>
      <c r="K78" s="18">
        <f>IF(NOT(ISNUMBER(B78)),"",IF(H78="تم",IF(ISNUMBER(I78),I78-B78,""),'الإعدادات'!$B$4-B78))</f>
        <v/>
      </c>
      <c r="L78" s="18">
        <f>IF(F78="","",IFERROR(VLOOKUP(F78,'الإعدادات'!$A$7:$B$10,2,FALSE),""))</f>
        <v/>
      </c>
      <c r="M78" s="6">
        <f>IF(OR(NOT(ISNUMBER(B78)),H78="تم",L78=""),"",IF(K78&gt;L78,"متأخر",""))</f>
        <v/>
      </c>
      <c r="N78" s="18">
        <f>IF(OR(NOT(ISNUMBER(B78)),H78="تم"),"",K78)</f>
        <v/>
      </c>
      <c r="O78" s="18">
        <f>IF(N78="","",COUNTIF($N$6:$N$1005,"&gt;"&amp;N78)+COUNTIF($N$6:N78,N78))</f>
        <v/>
      </c>
      <c r="P78" s="19">
        <f>IF(OR(NOT(ISNUMBER(J78)),NOT(ISNUMBER(B78))),"",IF(ISNUMBER(I78),I78,B78))</f>
        <v/>
      </c>
    </row>
    <row r="79">
      <c r="A79" s="16">
        <f>IF(B79="","",ROW()-5)</f>
        <v/>
      </c>
      <c r="B79" s="13" t="n"/>
      <c r="C79" s="5" t="n"/>
      <c r="D79" s="5" t="n"/>
      <c r="E79" s="5" t="n"/>
      <c r="F79" s="5" t="n"/>
      <c r="G79" s="5" t="n"/>
      <c r="H79" s="5" t="n"/>
      <c r="I79" s="13" t="n"/>
      <c r="J79" s="17" t="n"/>
      <c r="K79" s="18">
        <f>IF(NOT(ISNUMBER(B79)),"",IF(H79="تم",IF(ISNUMBER(I79),I79-B79,""),'الإعدادات'!$B$4-B79))</f>
        <v/>
      </c>
      <c r="L79" s="18">
        <f>IF(F79="","",IFERROR(VLOOKUP(F79,'الإعدادات'!$A$7:$B$10,2,FALSE),""))</f>
        <v/>
      </c>
      <c r="M79" s="6">
        <f>IF(OR(NOT(ISNUMBER(B79)),H79="تم",L79=""),"",IF(K79&gt;L79,"متأخر",""))</f>
        <v/>
      </c>
      <c r="N79" s="18">
        <f>IF(OR(NOT(ISNUMBER(B79)),H79="تم"),"",K79)</f>
        <v/>
      </c>
      <c r="O79" s="18">
        <f>IF(N79="","",COUNTIF($N$6:$N$1005,"&gt;"&amp;N79)+COUNTIF($N$6:N79,N79))</f>
        <v/>
      </c>
      <c r="P79" s="19">
        <f>IF(OR(NOT(ISNUMBER(J79)),NOT(ISNUMBER(B79))),"",IF(ISNUMBER(I79),I79,B79))</f>
        <v/>
      </c>
    </row>
    <row r="80">
      <c r="A80" s="16">
        <f>IF(B80="","",ROW()-5)</f>
        <v/>
      </c>
      <c r="B80" s="13" t="n"/>
      <c r="C80" s="5" t="n"/>
      <c r="D80" s="5" t="n"/>
      <c r="E80" s="5" t="n"/>
      <c r="F80" s="5" t="n"/>
      <c r="G80" s="5" t="n"/>
      <c r="H80" s="5" t="n"/>
      <c r="I80" s="13" t="n"/>
      <c r="J80" s="17" t="n"/>
      <c r="K80" s="18">
        <f>IF(NOT(ISNUMBER(B80)),"",IF(H80="تم",IF(ISNUMBER(I80),I80-B80,""),'الإعدادات'!$B$4-B80))</f>
        <v/>
      </c>
      <c r="L80" s="18">
        <f>IF(F80="","",IFERROR(VLOOKUP(F80,'الإعدادات'!$A$7:$B$10,2,FALSE),""))</f>
        <v/>
      </c>
      <c r="M80" s="6">
        <f>IF(OR(NOT(ISNUMBER(B80)),H80="تم",L80=""),"",IF(K80&gt;L80,"متأخر",""))</f>
        <v/>
      </c>
      <c r="N80" s="18">
        <f>IF(OR(NOT(ISNUMBER(B80)),H80="تم"),"",K80)</f>
        <v/>
      </c>
      <c r="O80" s="18">
        <f>IF(N80="","",COUNTIF($N$6:$N$1005,"&gt;"&amp;N80)+COUNTIF($N$6:N80,N80))</f>
        <v/>
      </c>
      <c r="P80" s="19">
        <f>IF(OR(NOT(ISNUMBER(J80)),NOT(ISNUMBER(B80))),"",IF(ISNUMBER(I80),I80,B80))</f>
        <v/>
      </c>
    </row>
    <row r="81">
      <c r="A81" s="16">
        <f>IF(B81="","",ROW()-5)</f>
        <v/>
      </c>
      <c r="B81" s="13" t="n"/>
      <c r="C81" s="5" t="n"/>
      <c r="D81" s="5" t="n"/>
      <c r="E81" s="5" t="n"/>
      <c r="F81" s="5" t="n"/>
      <c r="G81" s="5" t="n"/>
      <c r="H81" s="5" t="n"/>
      <c r="I81" s="13" t="n"/>
      <c r="J81" s="17" t="n"/>
      <c r="K81" s="18">
        <f>IF(NOT(ISNUMBER(B81)),"",IF(H81="تم",IF(ISNUMBER(I81),I81-B81,""),'الإعدادات'!$B$4-B81))</f>
        <v/>
      </c>
      <c r="L81" s="18">
        <f>IF(F81="","",IFERROR(VLOOKUP(F81,'الإعدادات'!$A$7:$B$10,2,FALSE),""))</f>
        <v/>
      </c>
      <c r="M81" s="6">
        <f>IF(OR(NOT(ISNUMBER(B81)),H81="تم",L81=""),"",IF(K81&gt;L81,"متأخر",""))</f>
        <v/>
      </c>
      <c r="N81" s="18">
        <f>IF(OR(NOT(ISNUMBER(B81)),H81="تم"),"",K81)</f>
        <v/>
      </c>
      <c r="O81" s="18">
        <f>IF(N81="","",COUNTIF($N$6:$N$1005,"&gt;"&amp;N81)+COUNTIF($N$6:N81,N81))</f>
        <v/>
      </c>
      <c r="P81" s="19">
        <f>IF(OR(NOT(ISNUMBER(J81)),NOT(ISNUMBER(B81))),"",IF(ISNUMBER(I81),I81,B81))</f>
        <v/>
      </c>
    </row>
    <row r="82">
      <c r="A82" s="16">
        <f>IF(B82="","",ROW()-5)</f>
        <v/>
      </c>
      <c r="B82" s="13" t="n"/>
      <c r="C82" s="5" t="n"/>
      <c r="D82" s="5" t="n"/>
      <c r="E82" s="5" t="n"/>
      <c r="F82" s="5" t="n"/>
      <c r="G82" s="5" t="n"/>
      <c r="H82" s="5" t="n"/>
      <c r="I82" s="13" t="n"/>
      <c r="J82" s="17" t="n"/>
      <c r="K82" s="18">
        <f>IF(NOT(ISNUMBER(B82)),"",IF(H82="تم",IF(ISNUMBER(I82),I82-B82,""),'الإعدادات'!$B$4-B82))</f>
        <v/>
      </c>
      <c r="L82" s="18">
        <f>IF(F82="","",IFERROR(VLOOKUP(F82,'الإعدادات'!$A$7:$B$10,2,FALSE),""))</f>
        <v/>
      </c>
      <c r="M82" s="6">
        <f>IF(OR(NOT(ISNUMBER(B82)),H82="تم",L82=""),"",IF(K82&gt;L82,"متأخر",""))</f>
        <v/>
      </c>
      <c r="N82" s="18">
        <f>IF(OR(NOT(ISNUMBER(B82)),H82="تم"),"",K82)</f>
        <v/>
      </c>
      <c r="O82" s="18">
        <f>IF(N82="","",COUNTIF($N$6:$N$1005,"&gt;"&amp;N82)+COUNTIF($N$6:N82,N82))</f>
        <v/>
      </c>
      <c r="P82" s="19">
        <f>IF(OR(NOT(ISNUMBER(J82)),NOT(ISNUMBER(B82))),"",IF(ISNUMBER(I82),I82,B82))</f>
        <v/>
      </c>
    </row>
    <row r="83">
      <c r="A83" s="16">
        <f>IF(B83="","",ROW()-5)</f>
        <v/>
      </c>
      <c r="B83" s="13" t="n"/>
      <c r="C83" s="5" t="n"/>
      <c r="D83" s="5" t="n"/>
      <c r="E83" s="5" t="n"/>
      <c r="F83" s="5" t="n"/>
      <c r="G83" s="5" t="n"/>
      <c r="H83" s="5" t="n"/>
      <c r="I83" s="13" t="n"/>
      <c r="J83" s="17" t="n"/>
      <c r="K83" s="18">
        <f>IF(NOT(ISNUMBER(B83)),"",IF(H83="تم",IF(ISNUMBER(I83),I83-B83,""),'الإعدادات'!$B$4-B83))</f>
        <v/>
      </c>
      <c r="L83" s="18">
        <f>IF(F83="","",IFERROR(VLOOKUP(F83,'الإعدادات'!$A$7:$B$10,2,FALSE),""))</f>
        <v/>
      </c>
      <c r="M83" s="6">
        <f>IF(OR(NOT(ISNUMBER(B83)),H83="تم",L83=""),"",IF(K83&gt;L83,"متأخر",""))</f>
        <v/>
      </c>
      <c r="N83" s="18">
        <f>IF(OR(NOT(ISNUMBER(B83)),H83="تم"),"",K83)</f>
        <v/>
      </c>
      <c r="O83" s="18">
        <f>IF(N83="","",COUNTIF($N$6:$N$1005,"&gt;"&amp;N83)+COUNTIF($N$6:N83,N83))</f>
        <v/>
      </c>
      <c r="P83" s="19">
        <f>IF(OR(NOT(ISNUMBER(J83)),NOT(ISNUMBER(B83))),"",IF(ISNUMBER(I83),I83,B83))</f>
        <v/>
      </c>
    </row>
    <row r="84">
      <c r="A84" s="16">
        <f>IF(B84="","",ROW()-5)</f>
        <v/>
      </c>
      <c r="B84" s="13" t="n"/>
      <c r="C84" s="5" t="n"/>
      <c r="D84" s="5" t="n"/>
      <c r="E84" s="5" t="n"/>
      <c r="F84" s="5" t="n"/>
      <c r="G84" s="5" t="n"/>
      <c r="H84" s="5" t="n"/>
      <c r="I84" s="13" t="n"/>
      <c r="J84" s="17" t="n"/>
      <c r="K84" s="18">
        <f>IF(NOT(ISNUMBER(B84)),"",IF(H84="تم",IF(ISNUMBER(I84),I84-B84,""),'الإعدادات'!$B$4-B84))</f>
        <v/>
      </c>
      <c r="L84" s="18">
        <f>IF(F84="","",IFERROR(VLOOKUP(F84,'الإعدادات'!$A$7:$B$10,2,FALSE),""))</f>
        <v/>
      </c>
      <c r="M84" s="6">
        <f>IF(OR(NOT(ISNUMBER(B84)),H84="تم",L84=""),"",IF(K84&gt;L84,"متأخر",""))</f>
        <v/>
      </c>
      <c r="N84" s="18">
        <f>IF(OR(NOT(ISNUMBER(B84)),H84="تم"),"",K84)</f>
        <v/>
      </c>
      <c r="O84" s="18">
        <f>IF(N84="","",COUNTIF($N$6:$N$1005,"&gt;"&amp;N84)+COUNTIF($N$6:N84,N84))</f>
        <v/>
      </c>
      <c r="P84" s="19">
        <f>IF(OR(NOT(ISNUMBER(J84)),NOT(ISNUMBER(B84))),"",IF(ISNUMBER(I84),I84,B84))</f>
        <v/>
      </c>
    </row>
    <row r="85">
      <c r="A85" s="16">
        <f>IF(B85="","",ROW()-5)</f>
        <v/>
      </c>
      <c r="B85" s="13" t="n"/>
      <c r="C85" s="5" t="n"/>
      <c r="D85" s="5" t="n"/>
      <c r="E85" s="5" t="n"/>
      <c r="F85" s="5" t="n"/>
      <c r="G85" s="5" t="n"/>
      <c r="H85" s="5" t="n"/>
      <c r="I85" s="13" t="n"/>
      <c r="J85" s="17" t="n"/>
      <c r="K85" s="18">
        <f>IF(NOT(ISNUMBER(B85)),"",IF(H85="تم",IF(ISNUMBER(I85),I85-B85,""),'الإعدادات'!$B$4-B85))</f>
        <v/>
      </c>
      <c r="L85" s="18">
        <f>IF(F85="","",IFERROR(VLOOKUP(F85,'الإعدادات'!$A$7:$B$10,2,FALSE),""))</f>
        <v/>
      </c>
      <c r="M85" s="6">
        <f>IF(OR(NOT(ISNUMBER(B85)),H85="تم",L85=""),"",IF(K85&gt;L85,"متأخر",""))</f>
        <v/>
      </c>
      <c r="N85" s="18">
        <f>IF(OR(NOT(ISNUMBER(B85)),H85="تم"),"",K85)</f>
        <v/>
      </c>
      <c r="O85" s="18">
        <f>IF(N85="","",COUNTIF($N$6:$N$1005,"&gt;"&amp;N85)+COUNTIF($N$6:N85,N85))</f>
        <v/>
      </c>
      <c r="P85" s="19">
        <f>IF(OR(NOT(ISNUMBER(J85)),NOT(ISNUMBER(B85))),"",IF(ISNUMBER(I85),I85,B85))</f>
        <v/>
      </c>
    </row>
    <row r="86">
      <c r="A86" s="16">
        <f>IF(B86="","",ROW()-5)</f>
        <v/>
      </c>
      <c r="B86" s="13" t="n"/>
      <c r="C86" s="5" t="n"/>
      <c r="D86" s="5" t="n"/>
      <c r="E86" s="5" t="n"/>
      <c r="F86" s="5" t="n"/>
      <c r="G86" s="5" t="n"/>
      <c r="H86" s="5" t="n"/>
      <c r="I86" s="13" t="n"/>
      <c r="J86" s="17" t="n"/>
      <c r="K86" s="18">
        <f>IF(NOT(ISNUMBER(B86)),"",IF(H86="تم",IF(ISNUMBER(I86),I86-B86,""),'الإعدادات'!$B$4-B86))</f>
        <v/>
      </c>
      <c r="L86" s="18">
        <f>IF(F86="","",IFERROR(VLOOKUP(F86,'الإعدادات'!$A$7:$B$10,2,FALSE),""))</f>
        <v/>
      </c>
      <c r="M86" s="6">
        <f>IF(OR(NOT(ISNUMBER(B86)),H86="تم",L86=""),"",IF(K86&gt;L86,"متأخر",""))</f>
        <v/>
      </c>
      <c r="N86" s="18">
        <f>IF(OR(NOT(ISNUMBER(B86)),H86="تم"),"",K86)</f>
        <v/>
      </c>
      <c r="O86" s="18">
        <f>IF(N86="","",COUNTIF($N$6:$N$1005,"&gt;"&amp;N86)+COUNTIF($N$6:N86,N86))</f>
        <v/>
      </c>
      <c r="P86" s="19">
        <f>IF(OR(NOT(ISNUMBER(J86)),NOT(ISNUMBER(B86))),"",IF(ISNUMBER(I86),I86,B86))</f>
        <v/>
      </c>
    </row>
    <row r="87">
      <c r="A87" s="16">
        <f>IF(B87="","",ROW()-5)</f>
        <v/>
      </c>
      <c r="B87" s="13" t="n"/>
      <c r="C87" s="5" t="n"/>
      <c r="D87" s="5" t="n"/>
      <c r="E87" s="5" t="n"/>
      <c r="F87" s="5" t="n"/>
      <c r="G87" s="5" t="n"/>
      <c r="H87" s="5" t="n"/>
      <c r="I87" s="13" t="n"/>
      <c r="J87" s="17" t="n"/>
      <c r="K87" s="18">
        <f>IF(NOT(ISNUMBER(B87)),"",IF(H87="تم",IF(ISNUMBER(I87),I87-B87,""),'الإعدادات'!$B$4-B87))</f>
        <v/>
      </c>
      <c r="L87" s="18">
        <f>IF(F87="","",IFERROR(VLOOKUP(F87,'الإعدادات'!$A$7:$B$10,2,FALSE),""))</f>
        <v/>
      </c>
      <c r="M87" s="6">
        <f>IF(OR(NOT(ISNUMBER(B87)),H87="تم",L87=""),"",IF(K87&gt;L87,"متأخر",""))</f>
        <v/>
      </c>
      <c r="N87" s="18">
        <f>IF(OR(NOT(ISNUMBER(B87)),H87="تم"),"",K87)</f>
        <v/>
      </c>
      <c r="O87" s="18">
        <f>IF(N87="","",COUNTIF($N$6:$N$1005,"&gt;"&amp;N87)+COUNTIF($N$6:N87,N87))</f>
        <v/>
      </c>
      <c r="P87" s="19">
        <f>IF(OR(NOT(ISNUMBER(J87)),NOT(ISNUMBER(B87))),"",IF(ISNUMBER(I87),I87,B87))</f>
        <v/>
      </c>
    </row>
    <row r="88">
      <c r="A88" s="16">
        <f>IF(B88="","",ROW()-5)</f>
        <v/>
      </c>
      <c r="B88" s="13" t="n"/>
      <c r="C88" s="5" t="n"/>
      <c r="D88" s="5" t="n"/>
      <c r="E88" s="5" t="n"/>
      <c r="F88" s="5" t="n"/>
      <c r="G88" s="5" t="n"/>
      <c r="H88" s="5" t="n"/>
      <c r="I88" s="13" t="n"/>
      <c r="J88" s="17" t="n"/>
      <c r="K88" s="18">
        <f>IF(NOT(ISNUMBER(B88)),"",IF(H88="تم",IF(ISNUMBER(I88),I88-B88,""),'الإعدادات'!$B$4-B88))</f>
        <v/>
      </c>
      <c r="L88" s="18">
        <f>IF(F88="","",IFERROR(VLOOKUP(F88,'الإعدادات'!$A$7:$B$10,2,FALSE),""))</f>
        <v/>
      </c>
      <c r="M88" s="6">
        <f>IF(OR(NOT(ISNUMBER(B88)),H88="تم",L88=""),"",IF(K88&gt;L88,"متأخر",""))</f>
        <v/>
      </c>
      <c r="N88" s="18">
        <f>IF(OR(NOT(ISNUMBER(B88)),H88="تم"),"",K88)</f>
        <v/>
      </c>
      <c r="O88" s="18">
        <f>IF(N88="","",COUNTIF($N$6:$N$1005,"&gt;"&amp;N88)+COUNTIF($N$6:N88,N88))</f>
        <v/>
      </c>
      <c r="P88" s="19">
        <f>IF(OR(NOT(ISNUMBER(J88)),NOT(ISNUMBER(B88))),"",IF(ISNUMBER(I88),I88,B88))</f>
        <v/>
      </c>
    </row>
    <row r="89">
      <c r="A89" s="16">
        <f>IF(B89="","",ROW()-5)</f>
        <v/>
      </c>
      <c r="B89" s="13" t="n"/>
      <c r="C89" s="5" t="n"/>
      <c r="D89" s="5" t="n"/>
      <c r="E89" s="5" t="n"/>
      <c r="F89" s="5" t="n"/>
      <c r="G89" s="5" t="n"/>
      <c r="H89" s="5" t="n"/>
      <c r="I89" s="13" t="n"/>
      <c r="J89" s="17" t="n"/>
      <c r="K89" s="18">
        <f>IF(NOT(ISNUMBER(B89)),"",IF(H89="تم",IF(ISNUMBER(I89),I89-B89,""),'الإعدادات'!$B$4-B89))</f>
        <v/>
      </c>
      <c r="L89" s="18">
        <f>IF(F89="","",IFERROR(VLOOKUP(F89,'الإعدادات'!$A$7:$B$10,2,FALSE),""))</f>
        <v/>
      </c>
      <c r="M89" s="6">
        <f>IF(OR(NOT(ISNUMBER(B89)),H89="تم",L89=""),"",IF(K89&gt;L89,"متأخر",""))</f>
        <v/>
      </c>
      <c r="N89" s="18">
        <f>IF(OR(NOT(ISNUMBER(B89)),H89="تم"),"",K89)</f>
        <v/>
      </c>
      <c r="O89" s="18">
        <f>IF(N89="","",COUNTIF($N$6:$N$1005,"&gt;"&amp;N89)+COUNTIF($N$6:N89,N89))</f>
        <v/>
      </c>
      <c r="P89" s="19">
        <f>IF(OR(NOT(ISNUMBER(J89)),NOT(ISNUMBER(B89))),"",IF(ISNUMBER(I89),I89,B89))</f>
        <v/>
      </c>
    </row>
    <row r="90">
      <c r="A90" s="16">
        <f>IF(B90="","",ROW()-5)</f>
        <v/>
      </c>
      <c r="B90" s="13" t="n"/>
      <c r="C90" s="5" t="n"/>
      <c r="D90" s="5" t="n"/>
      <c r="E90" s="5" t="n"/>
      <c r="F90" s="5" t="n"/>
      <c r="G90" s="5" t="n"/>
      <c r="H90" s="5" t="n"/>
      <c r="I90" s="13" t="n"/>
      <c r="J90" s="17" t="n"/>
      <c r="K90" s="18">
        <f>IF(NOT(ISNUMBER(B90)),"",IF(H90="تم",IF(ISNUMBER(I90),I90-B90,""),'الإعدادات'!$B$4-B90))</f>
        <v/>
      </c>
      <c r="L90" s="18">
        <f>IF(F90="","",IFERROR(VLOOKUP(F90,'الإعدادات'!$A$7:$B$10,2,FALSE),""))</f>
        <v/>
      </c>
      <c r="M90" s="6">
        <f>IF(OR(NOT(ISNUMBER(B90)),H90="تم",L90=""),"",IF(K90&gt;L90,"متأخر",""))</f>
        <v/>
      </c>
      <c r="N90" s="18">
        <f>IF(OR(NOT(ISNUMBER(B90)),H90="تم"),"",K90)</f>
        <v/>
      </c>
      <c r="O90" s="18">
        <f>IF(N90="","",COUNTIF($N$6:$N$1005,"&gt;"&amp;N90)+COUNTIF($N$6:N90,N90))</f>
        <v/>
      </c>
      <c r="P90" s="19">
        <f>IF(OR(NOT(ISNUMBER(J90)),NOT(ISNUMBER(B90))),"",IF(ISNUMBER(I90),I90,B90))</f>
        <v/>
      </c>
    </row>
    <row r="91">
      <c r="A91" s="16">
        <f>IF(B91="","",ROW()-5)</f>
        <v/>
      </c>
      <c r="B91" s="13" t="n"/>
      <c r="C91" s="5" t="n"/>
      <c r="D91" s="5" t="n"/>
      <c r="E91" s="5" t="n"/>
      <c r="F91" s="5" t="n"/>
      <c r="G91" s="5" t="n"/>
      <c r="H91" s="5" t="n"/>
      <c r="I91" s="13" t="n"/>
      <c r="J91" s="17" t="n"/>
      <c r="K91" s="18">
        <f>IF(NOT(ISNUMBER(B91)),"",IF(H91="تم",IF(ISNUMBER(I91),I91-B91,""),'الإعدادات'!$B$4-B91))</f>
        <v/>
      </c>
      <c r="L91" s="18">
        <f>IF(F91="","",IFERROR(VLOOKUP(F91,'الإعدادات'!$A$7:$B$10,2,FALSE),""))</f>
        <v/>
      </c>
      <c r="M91" s="6">
        <f>IF(OR(NOT(ISNUMBER(B91)),H91="تم",L91=""),"",IF(K91&gt;L91,"متأخر",""))</f>
        <v/>
      </c>
      <c r="N91" s="18">
        <f>IF(OR(NOT(ISNUMBER(B91)),H91="تم"),"",K91)</f>
        <v/>
      </c>
      <c r="O91" s="18">
        <f>IF(N91="","",COUNTIF($N$6:$N$1005,"&gt;"&amp;N91)+COUNTIF($N$6:N91,N91))</f>
        <v/>
      </c>
      <c r="P91" s="19">
        <f>IF(OR(NOT(ISNUMBER(J91)),NOT(ISNUMBER(B91))),"",IF(ISNUMBER(I91),I91,B91))</f>
        <v/>
      </c>
    </row>
    <row r="92">
      <c r="A92" s="16">
        <f>IF(B92="","",ROW()-5)</f>
        <v/>
      </c>
      <c r="B92" s="13" t="n"/>
      <c r="C92" s="5" t="n"/>
      <c r="D92" s="5" t="n"/>
      <c r="E92" s="5" t="n"/>
      <c r="F92" s="5" t="n"/>
      <c r="G92" s="5" t="n"/>
      <c r="H92" s="5" t="n"/>
      <c r="I92" s="13" t="n"/>
      <c r="J92" s="17" t="n"/>
      <c r="K92" s="18">
        <f>IF(NOT(ISNUMBER(B92)),"",IF(H92="تم",IF(ISNUMBER(I92),I92-B92,""),'الإعدادات'!$B$4-B92))</f>
        <v/>
      </c>
      <c r="L92" s="18">
        <f>IF(F92="","",IFERROR(VLOOKUP(F92,'الإعدادات'!$A$7:$B$10,2,FALSE),""))</f>
        <v/>
      </c>
      <c r="M92" s="6">
        <f>IF(OR(NOT(ISNUMBER(B92)),H92="تم",L92=""),"",IF(K92&gt;L92,"متأخر",""))</f>
        <v/>
      </c>
      <c r="N92" s="18">
        <f>IF(OR(NOT(ISNUMBER(B92)),H92="تم"),"",K92)</f>
        <v/>
      </c>
      <c r="O92" s="18">
        <f>IF(N92="","",COUNTIF($N$6:$N$1005,"&gt;"&amp;N92)+COUNTIF($N$6:N92,N92))</f>
        <v/>
      </c>
      <c r="P92" s="19">
        <f>IF(OR(NOT(ISNUMBER(J92)),NOT(ISNUMBER(B92))),"",IF(ISNUMBER(I92),I92,B92))</f>
        <v/>
      </c>
    </row>
    <row r="93">
      <c r="A93" s="16">
        <f>IF(B93="","",ROW()-5)</f>
        <v/>
      </c>
      <c r="B93" s="13" t="n"/>
      <c r="C93" s="5" t="n"/>
      <c r="D93" s="5" t="n"/>
      <c r="E93" s="5" t="n"/>
      <c r="F93" s="5" t="n"/>
      <c r="G93" s="5" t="n"/>
      <c r="H93" s="5" t="n"/>
      <c r="I93" s="13" t="n"/>
      <c r="J93" s="17" t="n"/>
      <c r="K93" s="18">
        <f>IF(NOT(ISNUMBER(B93)),"",IF(H93="تم",IF(ISNUMBER(I93),I93-B93,""),'الإعدادات'!$B$4-B93))</f>
        <v/>
      </c>
      <c r="L93" s="18">
        <f>IF(F93="","",IFERROR(VLOOKUP(F93,'الإعدادات'!$A$7:$B$10,2,FALSE),""))</f>
        <v/>
      </c>
      <c r="M93" s="6">
        <f>IF(OR(NOT(ISNUMBER(B93)),H93="تم",L93=""),"",IF(K93&gt;L93,"متأخر",""))</f>
        <v/>
      </c>
      <c r="N93" s="18">
        <f>IF(OR(NOT(ISNUMBER(B93)),H93="تم"),"",K93)</f>
        <v/>
      </c>
      <c r="O93" s="18">
        <f>IF(N93="","",COUNTIF($N$6:$N$1005,"&gt;"&amp;N93)+COUNTIF($N$6:N93,N93))</f>
        <v/>
      </c>
      <c r="P93" s="19">
        <f>IF(OR(NOT(ISNUMBER(J93)),NOT(ISNUMBER(B93))),"",IF(ISNUMBER(I93),I93,B93))</f>
        <v/>
      </c>
    </row>
    <row r="94">
      <c r="A94" s="16">
        <f>IF(B94="","",ROW()-5)</f>
        <v/>
      </c>
      <c r="B94" s="13" t="n"/>
      <c r="C94" s="5" t="n"/>
      <c r="D94" s="5" t="n"/>
      <c r="E94" s="5" t="n"/>
      <c r="F94" s="5" t="n"/>
      <c r="G94" s="5" t="n"/>
      <c r="H94" s="5" t="n"/>
      <c r="I94" s="13" t="n"/>
      <c r="J94" s="17" t="n"/>
      <c r="K94" s="18">
        <f>IF(NOT(ISNUMBER(B94)),"",IF(H94="تم",IF(ISNUMBER(I94),I94-B94,""),'الإعدادات'!$B$4-B94))</f>
        <v/>
      </c>
      <c r="L94" s="18">
        <f>IF(F94="","",IFERROR(VLOOKUP(F94,'الإعدادات'!$A$7:$B$10,2,FALSE),""))</f>
        <v/>
      </c>
      <c r="M94" s="6">
        <f>IF(OR(NOT(ISNUMBER(B94)),H94="تم",L94=""),"",IF(K94&gt;L94,"متأخر",""))</f>
        <v/>
      </c>
      <c r="N94" s="18">
        <f>IF(OR(NOT(ISNUMBER(B94)),H94="تم"),"",K94)</f>
        <v/>
      </c>
      <c r="O94" s="18">
        <f>IF(N94="","",COUNTIF($N$6:$N$1005,"&gt;"&amp;N94)+COUNTIF($N$6:N94,N94))</f>
        <v/>
      </c>
      <c r="P94" s="19">
        <f>IF(OR(NOT(ISNUMBER(J94)),NOT(ISNUMBER(B94))),"",IF(ISNUMBER(I94),I94,B94))</f>
        <v/>
      </c>
    </row>
    <row r="95">
      <c r="A95" s="16">
        <f>IF(B95="","",ROW()-5)</f>
        <v/>
      </c>
      <c r="B95" s="13" t="n"/>
      <c r="C95" s="5" t="n"/>
      <c r="D95" s="5" t="n"/>
      <c r="E95" s="5" t="n"/>
      <c r="F95" s="5" t="n"/>
      <c r="G95" s="5" t="n"/>
      <c r="H95" s="5" t="n"/>
      <c r="I95" s="13" t="n"/>
      <c r="J95" s="17" t="n"/>
      <c r="K95" s="18">
        <f>IF(NOT(ISNUMBER(B95)),"",IF(H95="تم",IF(ISNUMBER(I95),I95-B95,""),'الإعدادات'!$B$4-B95))</f>
        <v/>
      </c>
      <c r="L95" s="18">
        <f>IF(F95="","",IFERROR(VLOOKUP(F95,'الإعدادات'!$A$7:$B$10,2,FALSE),""))</f>
        <v/>
      </c>
      <c r="M95" s="6">
        <f>IF(OR(NOT(ISNUMBER(B95)),H95="تم",L95=""),"",IF(K95&gt;L95,"متأخر",""))</f>
        <v/>
      </c>
      <c r="N95" s="18">
        <f>IF(OR(NOT(ISNUMBER(B95)),H95="تم"),"",K95)</f>
        <v/>
      </c>
      <c r="O95" s="18">
        <f>IF(N95="","",COUNTIF($N$6:$N$1005,"&gt;"&amp;N95)+COUNTIF($N$6:N95,N95))</f>
        <v/>
      </c>
      <c r="P95" s="19">
        <f>IF(OR(NOT(ISNUMBER(J95)),NOT(ISNUMBER(B95))),"",IF(ISNUMBER(I95),I95,B95))</f>
        <v/>
      </c>
    </row>
    <row r="96">
      <c r="A96" s="16">
        <f>IF(B96="","",ROW()-5)</f>
        <v/>
      </c>
      <c r="B96" s="13" t="n"/>
      <c r="C96" s="5" t="n"/>
      <c r="D96" s="5" t="n"/>
      <c r="E96" s="5" t="n"/>
      <c r="F96" s="5" t="n"/>
      <c r="G96" s="5" t="n"/>
      <c r="H96" s="5" t="n"/>
      <c r="I96" s="13" t="n"/>
      <c r="J96" s="17" t="n"/>
      <c r="K96" s="18">
        <f>IF(NOT(ISNUMBER(B96)),"",IF(H96="تم",IF(ISNUMBER(I96),I96-B96,""),'الإعدادات'!$B$4-B96))</f>
        <v/>
      </c>
      <c r="L96" s="18">
        <f>IF(F96="","",IFERROR(VLOOKUP(F96,'الإعدادات'!$A$7:$B$10,2,FALSE),""))</f>
        <v/>
      </c>
      <c r="M96" s="6">
        <f>IF(OR(NOT(ISNUMBER(B96)),H96="تم",L96=""),"",IF(K96&gt;L96,"متأخر",""))</f>
        <v/>
      </c>
      <c r="N96" s="18">
        <f>IF(OR(NOT(ISNUMBER(B96)),H96="تم"),"",K96)</f>
        <v/>
      </c>
      <c r="O96" s="18">
        <f>IF(N96="","",COUNTIF($N$6:$N$1005,"&gt;"&amp;N96)+COUNTIF($N$6:N96,N96))</f>
        <v/>
      </c>
      <c r="P96" s="19">
        <f>IF(OR(NOT(ISNUMBER(J96)),NOT(ISNUMBER(B96))),"",IF(ISNUMBER(I96),I96,B96))</f>
        <v/>
      </c>
    </row>
    <row r="97">
      <c r="A97" s="16">
        <f>IF(B97="","",ROW()-5)</f>
        <v/>
      </c>
      <c r="B97" s="13" t="n"/>
      <c r="C97" s="5" t="n"/>
      <c r="D97" s="5" t="n"/>
      <c r="E97" s="5" t="n"/>
      <c r="F97" s="5" t="n"/>
      <c r="G97" s="5" t="n"/>
      <c r="H97" s="5" t="n"/>
      <c r="I97" s="13" t="n"/>
      <c r="J97" s="17" t="n"/>
      <c r="K97" s="18">
        <f>IF(NOT(ISNUMBER(B97)),"",IF(H97="تم",IF(ISNUMBER(I97),I97-B97,""),'الإعدادات'!$B$4-B97))</f>
        <v/>
      </c>
      <c r="L97" s="18">
        <f>IF(F97="","",IFERROR(VLOOKUP(F97,'الإعدادات'!$A$7:$B$10,2,FALSE),""))</f>
        <v/>
      </c>
      <c r="M97" s="6">
        <f>IF(OR(NOT(ISNUMBER(B97)),H97="تم",L97=""),"",IF(K97&gt;L97,"متأخر",""))</f>
        <v/>
      </c>
      <c r="N97" s="18">
        <f>IF(OR(NOT(ISNUMBER(B97)),H97="تم"),"",K97)</f>
        <v/>
      </c>
      <c r="O97" s="18">
        <f>IF(N97="","",COUNTIF($N$6:$N$1005,"&gt;"&amp;N97)+COUNTIF($N$6:N97,N97))</f>
        <v/>
      </c>
      <c r="P97" s="19">
        <f>IF(OR(NOT(ISNUMBER(J97)),NOT(ISNUMBER(B97))),"",IF(ISNUMBER(I97),I97,B97))</f>
        <v/>
      </c>
    </row>
    <row r="98">
      <c r="A98" s="16">
        <f>IF(B98="","",ROW()-5)</f>
        <v/>
      </c>
      <c r="B98" s="13" t="n"/>
      <c r="C98" s="5" t="n"/>
      <c r="D98" s="5" t="n"/>
      <c r="E98" s="5" t="n"/>
      <c r="F98" s="5" t="n"/>
      <c r="G98" s="5" t="n"/>
      <c r="H98" s="5" t="n"/>
      <c r="I98" s="13" t="n"/>
      <c r="J98" s="17" t="n"/>
      <c r="K98" s="18">
        <f>IF(NOT(ISNUMBER(B98)),"",IF(H98="تم",IF(ISNUMBER(I98),I98-B98,""),'الإعدادات'!$B$4-B98))</f>
        <v/>
      </c>
      <c r="L98" s="18">
        <f>IF(F98="","",IFERROR(VLOOKUP(F98,'الإعدادات'!$A$7:$B$10,2,FALSE),""))</f>
        <v/>
      </c>
      <c r="M98" s="6">
        <f>IF(OR(NOT(ISNUMBER(B98)),H98="تم",L98=""),"",IF(K98&gt;L98,"متأخر",""))</f>
        <v/>
      </c>
      <c r="N98" s="18">
        <f>IF(OR(NOT(ISNUMBER(B98)),H98="تم"),"",K98)</f>
        <v/>
      </c>
      <c r="O98" s="18">
        <f>IF(N98="","",COUNTIF($N$6:$N$1005,"&gt;"&amp;N98)+COUNTIF($N$6:N98,N98))</f>
        <v/>
      </c>
      <c r="P98" s="19">
        <f>IF(OR(NOT(ISNUMBER(J98)),NOT(ISNUMBER(B98))),"",IF(ISNUMBER(I98),I98,B98))</f>
        <v/>
      </c>
    </row>
    <row r="99">
      <c r="A99" s="16">
        <f>IF(B99="","",ROW()-5)</f>
        <v/>
      </c>
      <c r="B99" s="13" t="n"/>
      <c r="C99" s="5" t="n"/>
      <c r="D99" s="5" t="n"/>
      <c r="E99" s="5" t="n"/>
      <c r="F99" s="5" t="n"/>
      <c r="G99" s="5" t="n"/>
      <c r="H99" s="5" t="n"/>
      <c r="I99" s="13" t="n"/>
      <c r="J99" s="17" t="n"/>
      <c r="K99" s="18">
        <f>IF(NOT(ISNUMBER(B99)),"",IF(H99="تم",IF(ISNUMBER(I99),I99-B99,""),'الإعدادات'!$B$4-B99))</f>
        <v/>
      </c>
      <c r="L99" s="18">
        <f>IF(F99="","",IFERROR(VLOOKUP(F99,'الإعدادات'!$A$7:$B$10,2,FALSE),""))</f>
        <v/>
      </c>
      <c r="M99" s="6">
        <f>IF(OR(NOT(ISNUMBER(B99)),H99="تم",L99=""),"",IF(K99&gt;L99,"متأخر",""))</f>
        <v/>
      </c>
      <c r="N99" s="18">
        <f>IF(OR(NOT(ISNUMBER(B99)),H99="تم"),"",K99)</f>
        <v/>
      </c>
      <c r="O99" s="18">
        <f>IF(N99="","",COUNTIF($N$6:$N$1005,"&gt;"&amp;N99)+COUNTIF($N$6:N99,N99))</f>
        <v/>
      </c>
      <c r="P99" s="19">
        <f>IF(OR(NOT(ISNUMBER(J99)),NOT(ISNUMBER(B99))),"",IF(ISNUMBER(I99),I99,B99))</f>
        <v/>
      </c>
    </row>
    <row r="100">
      <c r="A100" s="16">
        <f>IF(B100="","",ROW()-5)</f>
        <v/>
      </c>
      <c r="B100" s="13" t="n"/>
      <c r="C100" s="5" t="n"/>
      <c r="D100" s="5" t="n"/>
      <c r="E100" s="5" t="n"/>
      <c r="F100" s="5" t="n"/>
      <c r="G100" s="5" t="n"/>
      <c r="H100" s="5" t="n"/>
      <c r="I100" s="13" t="n"/>
      <c r="J100" s="17" t="n"/>
      <c r="K100" s="18">
        <f>IF(NOT(ISNUMBER(B100)),"",IF(H100="تم",IF(ISNUMBER(I100),I100-B100,""),'الإعدادات'!$B$4-B100))</f>
        <v/>
      </c>
      <c r="L100" s="18">
        <f>IF(F100="","",IFERROR(VLOOKUP(F100,'الإعدادات'!$A$7:$B$10,2,FALSE),""))</f>
        <v/>
      </c>
      <c r="M100" s="6">
        <f>IF(OR(NOT(ISNUMBER(B100)),H100="تم",L100=""),"",IF(K100&gt;L100,"متأخر",""))</f>
        <v/>
      </c>
      <c r="N100" s="18">
        <f>IF(OR(NOT(ISNUMBER(B100)),H100="تم"),"",K100)</f>
        <v/>
      </c>
      <c r="O100" s="18">
        <f>IF(N100="","",COUNTIF($N$6:$N$1005,"&gt;"&amp;N100)+COUNTIF($N$6:N100,N100))</f>
        <v/>
      </c>
      <c r="P100" s="19">
        <f>IF(OR(NOT(ISNUMBER(J100)),NOT(ISNUMBER(B100))),"",IF(ISNUMBER(I100),I100,B100))</f>
        <v/>
      </c>
    </row>
    <row r="101">
      <c r="A101" s="16">
        <f>IF(B101="","",ROW()-5)</f>
        <v/>
      </c>
      <c r="B101" s="13" t="n"/>
      <c r="C101" s="5" t="n"/>
      <c r="D101" s="5" t="n"/>
      <c r="E101" s="5" t="n"/>
      <c r="F101" s="5" t="n"/>
      <c r="G101" s="5" t="n"/>
      <c r="H101" s="5" t="n"/>
      <c r="I101" s="13" t="n"/>
      <c r="J101" s="17" t="n"/>
      <c r="K101" s="18">
        <f>IF(NOT(ISNUMBER(B101)),"",IF(H101="تم",IF(ISNUMBER(I101),I101-B101,""),'الإعدادات'!$B$4-B101))</f>
        <v/>
      </c>
      <c r="L101" s="18">
        <f>IF(F101="","",IFERROR(VLOOKUP(F101,'الإعدادات'!$A$7:$B$10,2,FALSE),""))</f>
        <v/>
      </c>
      <c r="M101" s="6">
        <f>IF(OR(NOT(ISNUMBER(B101)),H101="تم",L101=""),"",IF(K101&gt;L101,"متأخر",""))</f>
        <v/>
      </c>
      <c r="N101" s="18">
        <f>IF(OR(NOT(ISNUMBER(B101)),H101="تم"),"",K101)</f>
        <v/>
      </c>
      <c r="O101" s="18">
        <f>IF(N101="","",COUNTIF($N$6:$N$1005,"&gt;"&amp;N101)+COUNTIF($N$6:N101,N101))</f>
        <v/>
      </c>
      <c r="P101" s="19">
        <f>IF(OR(NOT(ISNUMBER(J101)),NOT(ISNUMBER(B101))),"",IF(ISNUMBER(I101),I101,B101))</f>
        <v/>
      </c>
    </row>
    <row r="102">
      <c r="A102" s="16">
        <f>IF(B102="","",ROW()-5)</f>
        <v/>
      </c>
      <c r="B102" s="13" t="n"/>
      <c r="C102" s="5" t="n"/>
      <c r="D102" s="5" t="n"/>
      <c r="E102" s="5" t="n"/>
      <c r="F102" s="5" t="n"/>
      <c r="G102" s="5" t="n"/>
      <c r="H102" s="5" t="n"/>
      <c r="I102" s="13" t="n"/>
      <c r="J102" s="17" t="n"/>
      <c r="K102" s="18">
        <f>IF(NOT(ISNUMBER(B102)),"",IF(H102="تم",IF(ISNUMBER(I102),I102-B102,""),'الإعدادات'!$B$4-B102))</f>
        <v/>
      </c>
      <c r="L102" s="18">
        <f>IF(F102="","",IFERROR(VLOOKUP(F102,'الإعدادات'!$A$7:$B$10,2,FALSE),""))</f>
        <v/>
      </c>
      <c r="M102" s="6">
        <f>IF(OR(NOT(ISNUMBER(B102)),H102="تم",L102=""),"",IF(K102&gt;L102,"متأخر",""))</f>
        <v/>
      </c>
      <c r="N102" s="18">
        <f>IF(OR(NOT(ISNUMBER(B102)),H102="تم"),"",K102)</f>
        <v/>
      </c>
      <c r="O102" s="18">
        <f>IF(N102="","",COUNTIF($N$6:$N$1005,"&gt;"&amp;N102)+COUNTIF($N$6:N102,N102))</f>
        <v/>
      </c>
      <c r="P102" s="19">
        <f>IF(OR(NOT(ISNUMBER(J102)),NOT(ISNUMBER(B102))),"",IF(ISNUMBER(I102),I102,B102))</f>
        <v/>
      </c>
    </row>
    <row r="103">
      <c r="A103" s="16">
        <f>IF(B103="","",ROW()-5)</f>
        <v/>
      </c>
      <c r="B103" s="13" t="n"/>
      <c r="C103" s="5" t="n"/>
      <c r="D103" s="5" t="n"/>
      <c r="E103" s="5" t="n"/>
      <c r="F103" s="5" t="n"/>
      <c r="G103" s="5" t="n"/>
      <c r="H103" s="5" t="n"/>
      <c r="I103" s="13" t="n"/>
      <c r="J103" s="17" t="n"/>
      <c r="K103" s="18">
        <f>IF(NOT(ISNUMBER(B103)),"",IF(H103="تم",IF(ISNUMBER(I103),I103-B103,""),'الإعدادات'!$B$4-B103))</f>
        <v/>
      </c>
      <c r="L103" s="18">
        <f>IF(F103="","",IFERROR(VLOOKUP(F103,'الإعدادات'!$A$7:$B$10,2,FALSE),""))</f>
        <v/>
      </c>
      <c r="M103" s="6">
        <f>IF(OR(NOT(ISNUMBER(B103)),H103="تم",L103=""),"",IF(K103&gt;L103,"متأخر",""))</f>
        <v/>
      </c>
      <c r="N103" s="18">
        <f>IF(OR(NOT(ISNUMBER(B103)),H103="تم"),"",K103)</f>
        <v/>
      </c>
      <c r="O103" s="18">
        <f>IF(N103="","",COUNTIF($N$6:$N$1005,"&gt;"&amp;N103)+COUNTIF($N$6:N103,N103))</f>
        <v/>
      </c>
      <c r="P103" s="19">
        <f>IF(OR(NOT(ISNUMBER(J103)),NOT(ISNUMBER(B103))),"",IF(ISNUMBER(I103),I103,B103))</f>
        <v/>
      </c>
    </row>
    <row r="104">
      <c r="A104" s="16">
        <f>IF(B104="","",ROW()-5)</f>
        <v/>
      </c>
      <c r="B104" s="13" t="n"/>
      <c r="C104" s="5" t="n"/>
      <c r="D104" s="5" t="n"/>
      <c r="E104" s="5" t="n"/>
      <c r="F104" s="5" t="n"/>
      <c r="G104" s="5" t="n"/>
      <c r="H104" s="5" t="n"/>
      <c r="I104" s="13" t="n"/>
      <c r="J104" s="17" t="n"/>
      <c r="K104" s="18">
        <f>IF(NOT(ISNUMBER(B104)),"",IF(H104="تم",IF(ISNUMBER(I104),I104-B104,""),'الإعدادات'!$B$4-B104))</f>
        <v/>
      </c>
      <c r="L104" s="18">
        <f>IF(F104="","",IFERROR(VLOOKUP(F104,'الإعدادات'!$A$7:$B$10,2,FALSE),""))</f>
        <v/>
      </c>
      <c r="M104" s="6">
        <f>IF(OR(NOT(ISNUMBER(B104)),H104="تم",L104=""),"",IF(K104&gt;L104,"متأخر",""))</f>
        <v/>
      </c>
      <c r="N104" s="18">
        <f>IF(OR(NOT(ISNUMBER(B104)),H104="تم"),"",K104)</f>
        <v/>
      </c>
      <c r="O104" s="18">
        <f>IF(N104="","",COUNTIF($N$6:$N$1005,"&gt;"&amp;N104)+COUNTIF($N$6:N104,N104))</f>
        <v/>
      </c>
      <c r="P104" s="19">
        <f>IF(OR(NOT(ISNUMBER(J104)),NOT(ISNUMBER(B104))),"",IF(ISNUMBER(I104),I104,B104))</f>
        <v/>
      </c>
    </row>
    <row r="105">
      <c r="A105" s="16">
        <f>IF(B105="","",ROW()-5)</f>
        <v/>
      </c>
      <c r="B105" s="13" t="n"/>
      <c r="C105" s="5" t="n"/>
      <c r="D105" s="5" t="n"/>
      <c r="E105" s="5" t="n"/>
      <c r="F105" s="5" t="n"/>
      <c r="G105" s="5" t="n"/>
      <c r="H105" s="5" t="n"/>
      <c r="I105" s="13" t="n"/>
      <c r="J105" s="17" t="n"/>
      <c r="K105" s="18">
        <f>IF(NOT(ISNUMBER(B105)),"",IF(H105="تم",IF(ISNUMBER(I105),I105-B105,""),'الإعدادات'!$B$4-B105))</f>
        <v/>
      </c>
      <c r="L105" s="18">
        <f>IF(F105="","",IFERROR(VLOOKUP(F105,'الإعدادات'!$A$7:$B$10,2,FALSE),""))</f>
        <v/>
      </c>
      <c r="M105" s="6">
        <f>IF(OR(NOT(ISNUMBER(B105)),H105="تم",L105=""),"",IF(K105&gt;L105,"متأخر",""))</f>
        <v/>
      </c>
      <c r="N105" s="18">
        <f>IF(OR(NOT(ISNUMBER(B105)),H105="تم"),"",K105)</f>
        <v/>
      </c>
      <c r="O105" s="18">
        <f>IF(N105="","",COUNTIF($N$6:$N$1005,"&gt;"&amp;N105)+COUNTIF($N$6:N105,N105))</f>
        <v/>
      </c>
      <c r="P105" s="19">
        <f>IF(OR(NOT(ISNUMBER(J105)),NOT(ISNUMBER(B105))),"",IF(ISNUMBER(I105),I105,B105))</f>
        <v/>
      </c>
    </row>
    <row r="106">
      <c r="A106" s="16">
        <f>IF(B106="","",ROW()-5)</f>
        <v/>
      </c>
      <c r="B106" s="13" t="n"/>
      <c r="C106" s="5" t="n"/>
      <c r="D106" s="5" t="n"/>
      <c r="E106" s="5" t="n"/>
      <c r="F106" s="5" t="n"/>
      <c r="G106" s="5" t="n"/>
      <c r="H106" s="5" t="n"/>
      <c r="I106" s="13" t="n"/>
      <c r="J106" s="17" t="n"/>
      <c r="K106" s="18">
        <f>IF(NOT(ISNUMBER(B106)),"",IF(H106="تم",IF(ISNUMBER(I106),I106-B106,""),'الإعدادات'!$B$4-B106))</f>
        <v/>
      </c>
      <c r="L106" s="18">
        <f>IF(F106="","",IFERROR(VLOOKUP(F106,'الإعدادات'!$A$7:$B$10,2,FALSE),""))</f>
        <v/>
      </c>
      <c r="M106" s="6">
        <f>IF(OR(NOT(ISNUMBER(B106)),H106="تم",L106=""),"",IF(K106&gt;L106,"متأخر",""))</f>
        <v/>
      </c>
      <c r="N106" s="18">
        <f>IF(OR(NOT(ISNUMBER(B106)),H106="تم"),"",K106)</f>
        <v/>
      </c>
      <c r="O106" s="18">
        <f>IF(N106="","",COUNTIF($N$6:$N$1005,"&gt;"&amp;N106)+COUNTIF($N$6:N106,N106))</f>
        <v/>
      </c>
      <c r="P106" s="19">
        <f>IF(OR(NOT(ISNUMBER(J106)),NOT(ISNUMBER(B106))),"",IF(ISNUMBER(I106),I106,B106))</f>
        <v/>
      </c>
    </row>
    <row r="107">
      <c r="A107" s="16">
        <f>IF(B107="","",ROW()-5)</f>
        <v/>
      </c>
      <c r="B107" s="13" t="n"/>
      <c r="C107" s="5" t="n"/>
      <c r="D107" s="5" t="n"/>
      <c r="E107" s="5" t="n"/>
      <c r="F107" s="5" t="n"/>
      <c r="G107" s="5" t="n"/>
      <c r="H107" s="5" t="n"/>
      <c r="I107" s="13" t="n"/>
      <c r="J107" s="17" t="n"/>
      <c r="K107" s="18">
        <f>IF(NOT(ISNUMBER(B107)),"",IF(H107="تم",IF(ISNUMBER(I107),I107-B107,""),'الإعدادات'!$B$4-B107))</f>
        <v/>
      </c>
      <c r="L107" s="18">
        <f>IF(F107="","",IFERROR(VLOOKUP(F107,'الإعدادات'!$A$7:$B$10,2,FALSE),""))</f>
        <v/>
      </c>
      <c r="M107" s="6">
        <f>IF(OR(NOT(ISNUMBER(B107)),H107="تم",L107=""),"",IF(K107&gt;L107,"متأخر",""))</f>
        <v/>
      </c>
      <c r="N107" s="18">
        <f>IF(OR(NOT(ISNUMBER(B107)),H107="تم"),"",K107)</f>
        <v/>
      </c>
      <c r="O107" s="18">
        <f>IF(N107="","",COUNTIF($N$6:$N$1005,"&gt;"&amp;N107)+COUNTIF($N$6:N107,N107))</f>
        <v/>
      </c>
      <c r="P107" s="19">
        <f>IF(OR(NOT(ISNUMBER(J107)),NOT(ISNUMBER(B107))),"",IF(ISNUMBER(I107),I107,B107))</f>
        <v/>
      </c>
    </row>
    <row r="108">
      <c r="A108" s="16">
        <f>IF(B108="","",ROW()-5)</f>
        <v/>
      </c>
      <c r="B108" s="13" t="n"/>
      <c r="C108" s="5" t="n"/>
      <c r="D108" s="5" t="n"/>
      <c r="E108" s="5" t="n"/>
      <c r="F108" s="5" t="n"/>
      <c r="G108" s="5" t="n"/>
      <c r="H108" s="5" t="n"/>
      <c r="I108" s="13" t="n"/>
      <c r="J108" s="17" t="n"/>
      <c r="K108" s="18">
        <f>IF(NOT(ISNUMBER(B108)),"",IF(H108="تم",IF(ISNUMBER(I108),I108-B108,""),'الإعدادات'!$B$4-B108))</f>
        <v/>
      </c>
      <c r="L108" s="18">
        <f>IF(F108="","",IFERROR(VLOOKUP(F108,'الإعدادات'!$A$7:$B$10,2,FALSE),""))</f>
        <v/>
      </c>
      <c r="M108" s="6">
        <f>IF(OR(NOT(ISNUMBER(B108)),H108="تم",L108=""),"",IF(K108&gt;L108,"متأخر",""))</f>
        <v/>
      </c>
      <c r="N108" s="18">
        <f>IF(OR(NOT(ISNUMBER(B108)),H108="تم"),"",K108)</f>
        <v/>
      </c>
      <c r="O108" s="18">
        <f>IF(N108="","",COUNTIF($N$6:$N$1005,"&gt;"&amp;N108)+COUNTIF($N$6:N108,N108))</f>
        <v/>
      </c>
      <c r="P108" s="19">
        <f>IF(OR(NOT(ISNUMBER(J108)),NOT(ISNUMBER(B108))),"",IF(ISNUMBER(I108),I108,B108))</f>
        <v/>
      </c>
    </row>
    <row r="109">
      <c r="A109" s="16">
        <f>IF(B109="","",ROW()-5)</f>
        <v/>
      </c>
      <c r="B109" s="13" t="n"/>
      <c r="C109" s="5" t="n"/>
      <c r="D109" s="5" t="n"/>
      <c r="E109" s="5" t="n"/>
      <c r="F109" s="5" t="n"/>
      <c r="G109" s="5" t="n"/>
      <c r="H109" s="5" t="n"/>
      <c r="I109" s="13" t="n"/>
      <c r="J109" s="17" t="n"/>
      <c r="K109" s="18">
        <f>IF(NOT(ISNUMBER(B109)),"",IF(H109="تم",IF(ISNUMBER(I109),I109-B109,""),'الإعدادات'!$B$4-B109))</f>
        <v/>
      </c>
      <c r="L109" s="18">
        <f>IF(F109="","",IFERROR(VLOOKUP(F109,'الإعدادات'!$A$7:$B$10,2,FALSE),""))</f>
        <v/>
      </c>
      <c r="M109" s="6">
        <f>IF(OR(NOT(ISNUMBER(B109)),H109="تم",L109=""),"",IF(K109&gt;L109,"متأخر",""))</f>
        <v/>
      </c>
      <c r="N109" s="18">
        <f>IF(OR(NOT(ISNUMBER(B109)),H109="تم"),"",K109)</f>
        <v/>
      </c>
      <c r="O109" s="18">
        <f>IF(N109="","",COUNTIF($N$6:$N$1005,"&gt;"&amp;N109)+COUNTIF($N$6:N109,N109))</f>
        <v/>
      </c>
      <c r="P109" s="19">
        <f>IF(OR(NOT(ISNUMBER(J109)),NOT(ISNUMBER(B109))),"",IF(ISNUMBER(I109),I109,B109))</f>
        <v/>
      </c>
    </row>
    <row r="110">
      <c r="A110" s="16">
        <f>IF(B110="","",ROW()-5)</f>
        <v/>
      </c>
      <c r="B110" s="13" t="n"/>
      <c r="C110" s="5" t="n"/>
      <c r="D110" s="5" t="n"/>
      <c r="E110" s="5" t="n"/>
      <c r="F110" s="5" t="n"/>
      <c r="G110" s="5" t="n"/>
      <c r="H110" s="5" t="n"/>
      <c r="I110" s="13" t="n"/>
      <c r="J110" s="17" t="n"/>
      <c r="K110" s="18">
        <f>IF(NOT(ISNUMBER(B110)),"",IF(H110="تم",IF(ISNUMBER(I110),I110-B110,""),'الإعدادات'!$B$4-B110))</f>
        <v/>
      </c>
      <c r="L110" s="18">
        <f>IF(F110="","",IFERROR(VLOOKUP(F110,'الإعدادات'!$A$7:$B$10,2,FALSE),""))</f>
        <v/>
      </c>
      <c r="M110" s="6">
        <f>IF(OR(NOT(ISNUMBER(B110)),H110="تم",L110=""),"",IF(K110&gt;L110,"متأخر",""))</f>
        <v/>
      </c>
      <c r="N110" s="18">
        <f>IF(OR(NOT(ISNUMBER(B110)),H110="تم"),"",K110)</f>
        <v/>
      </c>
      <c r="O110" s="18">
        <f>IF(N110="","",COUNTIF($N$6:$N$1005,"&gt;"&amp;N110)+COUNTIF($N$6:N110,N110))</f>
        <v/>
      </c>
      <c r="P110" s="19">
        <f>IF(OR(NOT(ISNUMBER(J110)),NOT(ISNUMBER(B110))),"",IF(ISNUMBER(I110),I110,B110))</f>
        <v/>
      </c>
    </row>
    <row r="111">
      <c r="A111" s="16">
        <f>IF(B111="","",ROW()-5)</f>
        <v/>
      </c>
      <c r="B111" s="13" t="n"/>
      <c r="C111" s="5" t="n"/>
      <c r="D111" s="5" t="n"/>
      <c r="E111" s="5" t="n"/>
      <c r="F111" s="5" t="n"/>
      <c r="G111" s="5" t="n"/>
      <c r="H111" s="5" t="n"/>
      <c r="I111" s="13" t="n"/>
      <c r="J111" s="17" t="n"/>
      <c r="K111" s="18">
        <f>IF(NOT(ISNUMBER(B111)),"",IF(H111="تم",IF(ISNUMBER(I111),I111-B111,""),'الإعدادات'!$B$4-B111))</f>
        <v/>
      </c>
      <c r="L111" s="18">
        <f>IF(F111="","",IFERROR(VLOOKUP(F111,'الإعدادات'!$A$7:$B$10,2,FALSE),""))</f>
        <v/>
      </c>
      <c r="M111" s="6">
        <f>IF(OR(NOT(ISNUMBER(B111)),H111="تم",L111=""),"",IF(K111&gt;L111,"متأخر",""))</f>
        <v/>
      </c>
      <c r="N111" s="18">
        <f>IF(OR(NOT(ISNUMBER(B111)),H111="تم"),"",K111)</f>
        <v/>
      </c>
      <c r="O111" s="18">
        <f>IF(N111="","",COUNTIF($N$6:$N$1005,"&gt;"&amp;N111)+COUNTIF($N$6:N111,N111))</f>
        <v/>
      </c>
      <c r="P111" s="19">
        <f>IF(OR(NOT(ISNUMBER(J111)),NOT(ISNUMBER(B111))),"",IF(ISNUMBER(I111),I111,B111))</f>
        <v/>
      </c>
    </row>
    <row r="112">
      <c r="A112" s="16">
        <f>IF(B112="","",ROW()-5)</f>
        <v/>
      </c>
      <c r="B112" s="13" t="n"/>
      <c r="C112" s="5" t="n"/>
      <c r="D112" s="5" t="n"/>
      <c r="E112" s="5" t="n"/>
      <c r="F112" s="5" t="n"/>
      <c r="G112" s="5" t="n"/>
      <c r="H112" s="5" t="n"/>
      <c r="I112" s="13" t="n"/>
      <c r="J112" s="17" t="n"/>
      <c r="K112" s="18">
        <f>IF(NOT(ISNUMBER(B112)),"",IF(H112="تم",IF(ISNUMBER(I112),I112-B112,""),'الإعدادات'!$B$4-B112))</f>
        <v/>
      </c>
      <c r="L112" s="18">
        <f>IF(F112="","",IFERROR(VLOOKUP(F112,'الإعدادات'!$A$7:$B$10,2,FALSE),""))</f>
        <v/>
      </c>
      <c r="M112" s="6">
        <f>IF(OR(NOT(ISNUMBER(B112)),H112="تم",L112=""),"",IF(K112&gt;L112,"متأخر",""))</f>
        <v/>
      </c>
      <c r="N112" s="18">
        <f>IF(OR(NOT(ISNUMBER(B112)),H112="تم"),"",K112)</f>
        <v/>
      </c>
      <c r="O112" s="18">
        <f>IF(N112="","",COUNTIF($N$6:$N$1005,"&gt;"&amp;N112)+COUNTIF($N$6:N112,N112))</f>
        <v/>
      </c>
      <c r="P112" s="19">
        <f>IF(OR(NOT(ISNUMBER(J112)),NOT(ISNUMBER(B112))),"",IF(ISNUMBER(I112),I112,B112))</f>
        <v/>
      </c>
    </row>
    <row r="113">
      <c r="A113" s="16">
        <f>IF(B113="","",ROW()-5)</f>
        <v/>
      </c>
      <c r="B113" s="13" t="n"/>
      <c r="C113" s="5" t="n"/>
      <c r="D113" s="5" t="n"/>
      <c r="E113" s="5" t="n"/>
      <c r="F113" s="5" t="n"/>
      <c r="G113" s="5" t="n"/>
      <c r="H113" s="5" t="n"/>
      <c r="I113" s="13" t="n"/>
      <c r="J113" s="17" t="n"/>
      <c r="K113" s="18">
        <f>IF(NOT(ISNUMBER(B113)),"",IF(H113="تم",IF(ISNUMBER(I113),I113-B113,""),'الإعدادات'!$B$4-B113))</f>
        <v/>
      </c>
      <c r="L113" s="18">
        <f>IF(F113="","",IFERROR(VLOOKUP(F113,'الإعدادات'!$A$7:$B$10,2,FALSE),""))</f>
        <v/>
      </c>
      <c r="M113" s="6">
        <f>IF(OR(NOT(ISNUMBER(B113)),H113="تم",L113=""),"",IF(K113&gt;L113,"متأخر",""))</f>
        <v/>
      </c>
      <c r="N113" s="18">
        <f>IF(OR(NOT(ISNUMBER(B113)),H113="تم"),"",K113)</f>
        <v/>
      </c>
      <c r="O113" s="18">
        <f>IF(N113="","",COUNTIF($N$6:$N$1005,"&gt;"&amp;N113)+COUNTIF($N$6:N113,N113))</f>
        <v/>
      </c>
      <c r="P113" s="19">
        <f>IF(OR(NOT(ISNUMBER(J113)),NOT(ISNUMBER(B113))),"",IF(ISNUMBER(I113),I113,B113))</f>
        <v/>
      </c>
    </row>
    <row r="114">
      <c r="A114" s="16">
        <f>IF(B114="","",ROW()-5)</f>
        <v/>
      </c>
      <c r="B114" s="13" t="n"/>
      <c r="C114" s="5" t="n"/>
      <c r="D114" s="5" t="n"/>
      <c r="E114" s="5" t="n"/>
      <c r="F114" s="5" t="n"/>
      <c r="G114" s="5" t="n"/>
      <c r="H114" s="5" t="n"/>
      <c r="I114" s="13" t="n"/>
      <c r="J114" s="17" t="n"/>
      <c r="K114" s="18">
        <f>IF(NOT(ISNUMBER(B114)),"",IF(H114="تم",IF(ISNUMBER(I114),I114-B114,""),'الإعدادات'!$B$4-B114))</f>
        <v/>
      </c>
      <c r="L114" s="18">
        <f>IF(F114="","",IFERROR(VLOOKUP(F114,'الإعدادات'!$A$7:$B$10,2,FALSE),""))</f>
        <v/>
      </c>
      <c r="M114" s="6">
        <f>IF(OR(NOT(ISNUMBER(B114)),H114="تم",L114=""),"",IF(K114&gt;L114,"متأخر",""))</f>
        <v/>
      </c>
      <c r="N114" s="18">
        <f>IF(OR(NOT(ISNUMBER(B114)),H114="تم"),"",K114)</f>
        <v/>
      </c>
      <c r="O114" s="18">
        <f>IF(N114="","",COUNTIF($N$6:$N$1005,"&gt;"&amp;N114)+COUNTIF($N$6:N114,N114))</f>
        <v/>
      </c>
      <c r="P114" s="19">
        <f>IF(OR(NOT(ISNUMBER(J114)),NOT(ISNUMBER(B114))),"",IF(ISNUMBER(I114),I114,B114))</f>
        <v/>
      </c>
    </row>
    <row r="115">
      <c r="A115" s="16">
        <f>IF(B115="","",ROW()-5)</f>
        <v/>
      </c>
      <c r="B115" s="13" t="n"/>
      <c r="C115" s="5" t="n"/>
      <c r="D115" s="5" t="n"/>
      <c r="E115" s="5" t="n"/>
      <c r="F115" s="5" t="n"/>
      <c r="G115" s="5" t="n"/>
      <c r="H115" s="5" t="n"/>
      <c r="I115" s="13" t="n"/>
      <c r="J115" s="17" t="n"/>
      <c r="K115" s="18">
        <f>IF(NOT(ISNUMBER(B115)),"",IF(H115="تم",IF(ISNUMBER(I115),I115-B115,""),'الإعدادات'!$B$4-B115))</f>
        <v/>
      </c>
      <c r="L115" s="18">
        <f>IF(F115="","",IFERROR(VLOOKUP(F115,'الإعدادات'!$A$7:$B$10,2,FALSE),""))</f>
        <v/>
      </c>
      <c r="M115" s="6">
        <f>IF(OR(NOT(ISNUMBER(B115)),H115="تم",L115=""),"",IF(K115&gt;L115,"متأخر",""))</f>
        <v/>
      </c>
      <c r="N115" s="18">
        <f>IF(OR(NOT(ISNUMBER(B115)),H115="تم"),"",K115)</f>
        <v/>
      </c>
      <c r="O115" s="18">
        <f>IF(N115="","",COUNTIF($N$6:$N$1005,"&gt;"&amp;N115)+COUNTIF($N$6:N115,N115))</f>
        <v/>
      </c>
      <c r="P115" s="19">
        <f>IF(OR(NOT(ISNUMBER(J115)),NOT(ISNUMBER(B115))),"",IF(ISNUMBER(I115),I115,B115))</f>
        <v/>
      </c>
    </row>
    <row r="116">
      <c r="A116" s="16">
        <f>IF(B116="","",ROW()-5)</f>
        <v/>
      </c>
      <c r="B116" s="13" t="n"/>
      <c r="C116" s="5" t="n"/>
      <c r="D116" s="5" t="n"/>
      <c r="E116" s="5" t="n"/>
      <c r="F116" s="5" t="n"/>
      <c r="G116" s="5" t="n"/>
      <c r="H116" s="5" t="n"/>
      <c r="I116" s="13" t="n"/>
      <c r="J116" s="17" t="n"/>
      <c r="K116" s="18">
        <f>IF(NOT(ISNUMBER(B116)),"",IF(H116="تم",IF(ISNUMBER(I116),I116-B116,""),'الإعدادات'!$B$4-B116))</f>
        <v/>
      </c>
      <c r="L116" s="18">
        <f>IF(F116="","",IFERROR(VLOOKUP(F116,'الإعدادات'!$A$7:$B$10,2,FALSE),""))</f>
        <v/>
      </c>
      <c r="M116" s="6">
        <f>IF(OR(NOT(ISNUMBER(B116)),H116="تم",L116=""),"",IF(K116&gt;L116,"متأخر",""))</f>
        <v/>
      </c>
      <c r="N116" s="18">
        <f>IF(OR(NOT(ISNUMBER(B116)),H116="تم"),"",K116)</f>
        <v/>
      </c>
      <c r="O116" s="18">
        <f>IF(N116="","",COUNTIF($N$6:$N$1005,"&gt;"&amp;N116)+COUNTIF($N$6:N116,N116))</f>
        <v/>
      </c>
      <c r="P116" s="19">
        <f>IF(OR(NOT(ISNUMBER(J116)),NOT(ISNUMBER(B116))),"",IF(ISNUMBER(I116),I116,B116))</f>
        <v/>
      </c>
    </row>
    <row r="117">
      <c r="A117" s="16">
        <f>IF(B117="","",ROW()-5)</f>
        <v/>
      </c>
      <c r="B117" s="13" t="n"/>
      <c r="C117" s="5" t="n"/>
      <c r="D117" s="5" t="n"/>
      <c r="E117" s="5" t="n"/>
      <c r="F117" s="5" t="n"/>
      <c r="G117" s="5" t="n"/>
      <c r="H117" s="5" t="n"/>
      <c r="I117" s="13" t="n"/>
      <c r="J117" s="17" t="n"/>
      <c r="K117" s="18">
        <f>IF(NOT(ISNUMBER(B117)),"",IF(H117="تم",IF(ISNUMBER(I117),I117-B117,""),'الإعدادات'!$B$4-B117))</f>
        <v/>
      </c>
      <c r="L117" s="18">
        <f>IF(F117="","",IFERROR(VLOOKUP(F117,'الإعدادات'!$A$7:$B$10,2,FALSE),""))</f>
        <v/>
      </c>
      <c r="M117" s="6">
        <f>IF(OR(NOT(ISNUMBER(B117)),H117="تم",L117=""),"",IF(K117&gt;L117,"متأخر",""))</f>
        <v/>
      </c>
      <c r="N117" s="18">
        <f>IF(OR(NOT(ISNUMBER(B117)),H117="تم"),"",K117)</f>
        <v/>
      </c>
      <c r="O117" s="18">
        <f>IF(N117="","",COUNTIF($N$6:$N$1005,"&gt;"&amp;N117)+COUNTIF($N$6:N117,N117))</f>
        <v/>
      </c>
      <c r="P117" s="19">
        <f>IF(OR(NOT(ISNUMBER(J117)),NOT(ISNUMBER(B117))),"",IF(ISNUMBER(I117),I117,B117))</f>
        <v/>
      </c>
    </row>
    <row r="118">
      <c r="A118" s="16">
        <f>IF(B118="","",ROW()-5)</f>
        <v/>
      </c>
      <c r="B118" s="13" t="n"/>
      <c r="C118" s="5" t="n"/>
      <c r="D118" s="5" t="n"/>
      <c r="E118" s="5" t="n"/>
      <c r="F118" s="5" t="n"/>
      <c r="G118" s="5" t="n"/>
      <c r="H118" s="5" t="n"/>
      <c r="I118" s="13" t="n"/>
      <c r="J118" s="17" t="n"/>
      <c r="K118" s="18">
        <f>IF(NOT(ISNUMBER(B118)),"",IF(H118="تم",IF(ISNUMBER(I118),I118-B118,""),'الإعدادات'!$B$4-B118))</f>
        <v/>
      </c>
      <c r="L118" s="18">
        <f>IF(F118="","",IFERROR(VLOOKUP(F118,'الإعدادات'!$A$7:$B$10,2,FALSE),""))</f>
        <v/>
      </c>
      <c r="M118" s="6">
        <f>IF(OR(NOT(ISNUMBER(B118)),H118="تم",L118=""),"",IF(K118&gt;L118,"متأخر",""))</f>
        <v/>
      </c>
      <c r="N118" s="18">
        <f>IF(OR(NOT(ISNUMBER(B118)),H118="تم"),"",K118)</f>
        <v/>
      </c>
      <c r="O118" s="18">
        <f>IF(N118="","",COUNTIF($N$6:$N$1005,"&gt;"&amp;N118)+COUNTIF($N$6:N118,N118))</f>
        <v/>
      </c>
      <c r="P118" s="19">
        <f>IF(OR(NOT(ISNUMBER(J118)),NOT(ISNUMBER(B118))),"",IF(ISNUMBER(I118),I118,B118))</f>
        <v/>
      </c>
    </row>
    <row r="119">
      <c r="A119" s="16">
        <f>IF(B119="","",ROW()-5)</f>
        <v/>
      </c>
      <c r="B119" s="13" t="n"/>
      <c r="C119" s="5" t="n"/>
      <c r="D119" s="5" t="n"/>
      <c r="E119" s="5" t="n"/>
      <c r="F119" s="5" t="n"/>
      <c r="G119" s="5" t="n"/>
      <c r="H119" s="5" t="n"/>
      <c r="I119" s="13" t="n"/>
      <c r="J119" s="17" t="n"/>
      <c r="K119" s="18">
        <f>IF(NOT(ISNUMBER(B119)),"",IF(H119="تم",IF(ISNUMBER(I119),I119-B119,""),'الإعدادات'!$B$4-B119))</f>
        <v/>
      </c>
      <c r="L119" s="18">
        <f>IF(F119="","",IFERROR(VLOOKUP(F119,'الإعدادات'!$A$7:$B$10,2,FALSE),""))</f>
        <v/>
      </c>
      <c r="M119" s="6">
        <f>IF(OR(NOT(ISNUMBER(B119)),H119="تم",L119=""),"",IF(K119&gt;L119,"متأخر",""))</f>
        <v/>
      </c>
      <c r="N119" s="18">
        <f>IF(OR(NOT(ISNUMBER(B119)),H119="تم"),"",K119)</f>
        <v/>
      </c>
      <c r="O119" s="18">
        <f>IF(N119="","",COUNTIF($N$6:$N$1005,"&gt;"&amp;N119)+COUNTIF($N$6:N119,N119))</f>
        <v/>
      </c>
      <c r="P119" s="19">
        <f>IF(OR(NOT(ISNUMBER(J119)),NOT(ISNUMBER(B119))),"",IF(ISNUMBER(I119),I119,B119))</f>
        <v/>
      </c>
    </row>
    <row r="120">
      <c r="A120" s="16">
        <f>IF(B120="","",ROW()-5)</f>
        <v/>
      </c>
      <c r="B120" s="13" t="n"/>
      <c r="C120" s="5" t="n"/>
      <c r="D120" s="5" t="n"/>
      <c r="E120" s="5" t="n"/>
      <c r="F120" s="5" t="n"/>
      <c r="G120" s="5" t="n"/>
      <c r="H120" s="5" t="n"/>
      <c r="I120" s="13" t="n"/>
      <c r="J120" s="17" t="n"/>
      <c r="K120" s="18">
        <f>IF(NOT(ISNUMBER(B120)),"",IF(H120="تم",IF(ISNUMBER(I120),I120-B120,""),'الإعدادات'!$B$4-B120))</f>
        <v/>
      </c>
      <c r="L120" s="18">
        <f>IF(F120="","",IFERROR(VLOOKUP(F120,'الإعدادات'!$A$7:$B$10,2,FALSE),""))</f>
        <v/>
      </c>
      <c r="M120" s="6">
        <f>IF(OR(NOT(ISNUMBER(B120)),H120="تم",L120=""),"",IF(K120&gt;L120,"متأخر",""))</f>
        <v/>
      </c>
      <c r="N120" s="18">
        <f>IF(OR(NOT(ISNUMBER(B120)),H120="تم"),"",K120)</f>
        <v/>
      </c>
      <c r="O120" s="18">
        <f>IF(N120="","",COUNTIF($N$6:$N$1005,"&gt;"&amp;N120)+COUNTIF($N$6:N120,N120))</f>
        <v/>
      </c>
      <c r="P120" s="19">
        <f>IF(OR(NOT(ISNUMBER(J120)),NOT(ISNUMBER(B120))),"",IF(ISNUMBER(I120),I120,B120))</f>
        <v/>
      </c>
    </row>
    <row r="121">
      <c r="A121" s="16">
        <f>IF(B121="","",ROW()-5)</f>
        <v/>
      </c>
      <c r="B121" s="13" t="n"/>
      <c r="C121" s="5" t="n"/>
      <c r="D121" s="5" t="n"/>
      <c r="E121" s="5" t="n"/>
      <c r="F121" s="5" t="n"/>
      <c r="G121" s="5" t="n"/>
      <c r="H121" s="5" t="n"/>
      <c r="I121" s="13" t="n"/>
      <c r="J121" s="17" t="n"/>
      <c r="K121" s="18">
        <f>IF(NOT(ISNUMBER(B121)),"",IF(H121="تم",IF(ISNUMBER(I121),I121-B121,""),'الإعدادات'!$B$4-B121))</f>
        <v/>
      </c>
      <c r="L121" s="18">
        <f>IF(F121="","",IFERROR(VLOOKUP(F121,'الإعدادات'!$A$7:$B$10,2,FALSE),""))</f>
        <v/>
      </c>
      <c r="M121" s="6">
        <f>IF(OR(NOT(ISNUMBER(B121)),H121="تم",L121=""),"",IF(K121&gt;L121,"متأخر",""))</f>
        <v/>
      </c>
      <c r="N121" s="18">
        <f>IF(OR(NOT(ISNUMBER(B121)),H121="تم"),"",K121)</f>
        <v/>
      </c>
      <c r="O121" s="18">
        <f>IF(N121="","",COUNTIF($N$6:$N$1005,"&gt;"&amp;N121)+COUNTIF($N$6:N121,N121))</f>
        <v/>
      </c>
      <c r="P121" s="19">
        <f>IF(OR(NOT(ISNUMBER(J121)),NOT(ISNUMBER(B121))),"",IF(ISNUMBER(I121),I121,B121))</f>
        <v/>
      </c>
    </row>
    <row r="122">
      <c r="A122" s="16">
        <f>IF(B122="","",ROW()-5)</f>
        <v/>
      </c>
      <c r="B122" s="13" t="n"/>
      <c r="C122" s="5" t="n"/>
      <c r="D122" s="5" t="n"/>
      <c r="E122" s="5" t="n"/>
      <c r="F122" s="5" t="n"/>
      <c r="G122" s="5" t="n"/>
      <c r="H122" s="5" t="n"/>
      <c r="I122" s="13" t="n"/>
      <c r="J122" s="17" t="n"/>
      <c r="K122" s="18">
        <f>IF(NOT(ISNUMBER(B122)),"",IF(H122="تم",IF(ISNUMBER(I122),I122-B122,""),'الإعدادات'!$B$4-B122))</f>
        <v/>
      </c>
      <c r="L122" s="18">
        <f>IF(F122="","",IFERROR(VLOOKUP(F122,'الإعدادات'!$A$7:$B$10,2,FALSE),""))</f>
        <v/>
      </c>
      <c r="M122" s="6">
        <f>IF(OR(NOT(ISNUMBER(B122)),H122="تم",L122=""),"",IF(K122&gt;L122,"متأخر",""))</f>
        <v/>
      </c>
      <c r="N122" s="18">
        <f>IF(OR(NOT(ISNUMBER(B122)),H122="تم"),"",K122)</f>
        <v/>
      </c>
      <c r="O122" s="18">
        <f>IF(N122="","",COUNTIF($N$6:$N$1005,"&gt;"&amp;N122)+COUNTIF($N$6:N122,N122))</f>
        <v/>
      </c>
      <c r="P122" s="19">
        <f>IF(OR(NOT(ISNUMBER(J122)),NOT(ISNUMBER(B122))),"",IF(ISNUMBER(I122),I122,B122))</f>
        <v/>
      </c>
    </row>
    <row r="123">
      <c r="A123" s="16">
        <f>IF(B123="","",ROW()-5)</f>
        <v/>
      </c>
      <c r="B123" s="13" t="n"/>
      <c r="C123" s="5" t="n"/>
      <c r="D123" s="5" t="n"/>
      <c r="E123" s="5" t="n"/>
      <c r="F123" s="5" t="n"/>
      <c r="G123" s="5" t="n"/>
      <c r="H123" s="5" t="n"/>
      <c r="I123" s="13" t="n"/>
      <c r="J123" s="17" t="n"/>
      <c r="K123" s="18">
        <f>IF(NOT(ISNUMBER(B123)),"",IF(H123="تم",IF(ISNUMBER(I123),I123-B123,""),'الإعدادات'!$B$4-B123))</f>
        <v/>
      </c>
      <c r="L123" s="18">
        <f>IF(F123="","",IFERROR(VLOOKUP(F123,'الإعدادات'!$A$7:$B$10,2,FALSE),""))</f>
        <v/>
      </c>
      <c r="M123" s="6">
        <f>IF(OR(NOT(ISNUMBER(B123)),H123="تم",L123=""),"",IF(K123&gt;L123,"متأخر",""))</f>
        <v/>
      </c>
      <c r="N123" s="18">
        <f>IF(OR(NOT(ISNUMBER(B123)),H123="تم"),"",K123)</f>
        <v/>
      </c>
      <c r="O123" s="18">
        <f>IF(N123="","",COUNTIF($N$6:$N$1005,"&gt;"&amp;N123)+COUNTIF($N$6:N123,N123))</f>
        <v/>
      </c>
      <c r="P123" s="19">
        <f>IF(OR(NOT(ISNUMBER(J123)),NOT(ISNUMBER(B123))),"",IF(ISNUMBER(I123),I123,B123))</f>
        <v/>
      </c>
    </row>
    <row r="124">
      <c r="A124" s="16">
        <f>IF(B124="","",ROW()-5)</f>
        <v/>
      </c>
      <c r="B124" s="13" t="n"/>
      <c r="C124" s="5" t="n"/>
      <c r="D124" s="5" t="n"/>
      <c r="E124" s="5" t="n"/>
      <c r="F124" s="5" t="n"/>
      <c r="G124" s="5" t="n"/>
      <c r="H124" s="5" t="n"/>
      <c r="I124" s="13" t="n"/>
      <c r="J124" s="17" t="n"/>
      <c r="K124" s="18">
        <f>IF(NOT(ISNUMBER(B124)),"",IF(H124="تم",IF(ISNUMBER(I124),I124-B124,""),'الإعدادات'!$B$4-B124))</f>
        <v/>
      </c>
      <c r="L124" s="18">
        <f>IF(F124="","",IFERROR(VLOOKUP(F124,'الإعدادات'!$A$7:$B$10,2,FALSE),""))</f>
        <v/>
      </c>
      <c r="M124" s="6">
        <f>IF(OR(NOT(ISNUMBER(B124)),H124="تم",L124=""),"",IF(K124&gt;L124,"متأخر",""))</f>
        <v/>
      </c>
      <c r="N124" s="18">
        <f>IF(OR(NOT(ISNUMBER(B124)),H124="تم"),"",K124)</f>
        <v/>
      </c>
      <c r="O124" s="18">
        <f>IF(N124="","",COUNTIF($N$6:$N$1005,"&gt;"&amp;N124)+COUNTIF($N$6:N124,N124))</f>
        <v/>
      </c>
      <c r="P124" s="19">
        <f>IF(OR(NOT(ISNUMBER(J124)),NOT(ISNUMBER(B124))),"",IF(ISNUMBER(I124),I124,B124))</f>
        <v/>
      </c>
    </row>
    <row r="125">
      <c r="A125" s="16">
        <f>IF(B125="","",ROW()-5)</f>
        <v/>
      </c>
      <c r="B125" s="13" t="n"/>
      <c r="C125" s="5" t="n"/>
      <c r="D125" s="5" t="n"/>
      <c r="E125" s="5" t="n"/>
      <c r="F125" s="5" t="n"/>
      <c r="G125" s="5" t="n"/>
      <c r="H125" s="5" t="n"/>
      <c r="I125" s="13" t="n"/>
      <c r="J125" s="17" t="n"/>
      <c r="K125" s="18">
        <f>IF(NOT(ISNUMBER(B125)),"",IF(H125="تم",IF(ISNUMBER(I125),I125-B125,""),'الإعدادات'!$B$4-B125))</f>
        <v/>
      </c>
      <c r="L125" s="18">
        <f>IF(F125="","",IFERROR(VLOOKUP(F125,'الإعدادات'!$A$7:$B$10,2,FALSE),""))</f>
        <v/>
      </c>
      <c r="M125" s="6">
        <f>IF(OR(NOT(ISNUMBER(B125)),H125="تم",L125=""),"",IF(K125&gt;L125,"متأخر",""))</f>
        <v/>
      </c>
      <c r="N125" s="18">
        <f>IF(OR(NOT(ISNUMBER(B125)),H125="تم"),"",K125)</f>
        <v/>
      </c>
      <c r="O125" s="18">
        <f>IF(N125="","",COUNTIF($N$6:$N$1005,"&gt;"&amp;N125)+COUNTIF($N$6:N125,N125))</f>
        <v/>
      </c>
      <c r="P125" s="19">
        <f>IF(OR(NOT(ISNUMBER(J125)),NOT(ISNUMBER(B125))),"",IF(ISNUMBER(I125),I125,B125))</f>
        <v/>
      </c>
    </row>
    <row r="126">
      <c r="A126" s="16">
        <f>IF(B126="","",ROW()-5)</f>
        <v/>
      </c>
      <c r="B126" s="13" t="n"/>
      <c r="C126" s="5" t="n"/>
      <c r="D126" s="5" t="n"/>
      <c r="E126" s="5" t="n"/>
      <c r="F126" s="5" t="n"/>
      <c r="G126" s="5" t="n"/>
      <c r="H126" s="5" t="n"/>
      <c r="I126" s="13" t="n"/>
      <c r="J126" s="17" t="n"/>
      <c r="K126" s="18">
        <f>IF(NOT(ISNUMBER(B126)),"",IF(H126="تم",IF(ISNUMBER(I126),I126-B126,""),'الإعدادات'!$B$4-B126))</f>
        <v/>
      </c>
      <c r="L126" s="18">
        <f>IF(F126="","",IFERROR(VLOOKUP(F126,'الإعدادات'!$A$7:$B$10,2,FALSE),""))</f>
        <v/>
      </c>
      <c r="M126" s="6">
        <f>IF(OR(NOT(ISNUMBER(B126)),H126="تم",L126=""),"",IF(K126&gt;L126,"متأخر",""))</f>
        <v/>
      </c>
      <c r="N126" s="18">
        <f>IF(OR(NOT(ISNUMBER(B126)),H126="تم"),"",K126)</f>
        <v/>
      </c>
      <c r="O126" s="18">
        <f>IF(N126="","",COUNTIF($N$6:$N$1005,"&gt;"&amp;N126)+COUNTIF($N$6:N126,N126))</f>
        <v/>
      </c>
      <c r="P126" s="19">
        <f>IF(OR(NOT(ISNUMBER(J126)),NOT(ISNUMBER(B126))),"",IF(ISNUMBER(I126),I126,B126))</f>
        <v/>
      </c>
    </row>
    <row r="127">
      <c r="A127" s="16">
        <f>IF(B127="","",ROW()-5)</f>
        <v/>
      </c>
      <c r="B127" s="13" t="n"/>
      <c r="C127" s="5" t="n"/>
      <c r="D127" s="5" t="n"/>
      <c r="E127" s="5" t="n"/>
      <c r="F127" s="5" t="n"/>
      <c r="G127" s="5" t="n"/>
      <c r="H127" s="5" t="n"/>
      <c r="I127" s="13" t="n"/>
      <c r="J127" s="17" t="n"/>
      <c r="K127" s="18">
        <f>IF(NOT(ISNUMBER(B127)),"",IF(H127="تم",IF(ISNUMBER(I127),I127-B127,""),'الإعدادات'!$B$4-B127))</f>
        <v/>
      </c>
      <c r="L127" s="18">
        <f>IF(F127="","",IFERROR(VLOOKUP(F127,'الإعدادات'!$A$7:$B$10,2,FALSE),""))</f>
        <v/>
      </c>
      <c r="M127" s="6">
        <f>IF(OR(NOT(ISNUMBER(B127)),H127="تم",L127=""),"",IF(K127&gt;L127,"متأخر",""))</f>
        <v/>
      </c>
      <c r="N127" s="18">
        <f>IF(OR(NOT(ISNUMBER(B127)),H127="تم"),"",K127)</f>
        <v/>
      </c>
      <c r="O127" s="18">
        <f>IF(N127="","",COUNTIF($N$6:$N$1005,"&gt;"&amp;N127)+COUNTIF($N$6:N127,N127))</f>
        <v/>
      </c>
      <c r="P127" s="19">
        <f>IF(OR(NOT(ISNUMBER(J127)),NOT(ISNUMBER(B127))),"",IF(ISNUMBER(I127),I127,B127))</f>
        <v/>
      </c>
    </row>
    <row r="128">
      <c r="A128" s="16">
        <f>IF(B128="","",ROW()-5)</f>
        <v/>
      </c>
      <c r="B128" s="13" t="n"/>
      <c r="C128" s="5" t="n"/>
      <c r="D128" s="5" t="n"/>
      <c r="E128" s="5" t="n"/>
      <c r="F128" s="5" t="n"/>
      <c r="G128" s="5" t="n"/>
      <c r="H128" s="5" t="n"/>
      <c r="I128" s="13" t="n"/>
      <c r="J128" s="17" t="n"/>
      <c r="K128" s="18">
        <f>IF(NOT(ISNUMBER(B128)),"",IF(H128="تم",IF(ISNUMBER(I128),I128-B128,""),'الإعدادات'!$B$4-B128))</f>
        <v/>
      </c>
      <c r="L128" s="18">
        <f>IF(F128="","",IFERROR(VLOOKUP(F128,'الإعدادات'!$A$7:$B$10,2,FALSE),""))</f>
        <v/>
      </c>
      <c r="M128" s="6">
        <f>IF(OR(NOT(ISNUMBER(B128)),H128="تم",L128=""),"",IF(K128&gt;L128,"متأخر",""))</f>
        <v/>
      </c>
      <c r="N128" s="18">
        <f>IF(OR(NOT(ISNUMBER(B128)),H128="تم"),"",K128)</f>
        <v/>
      </c>
      <c r="O128" s="18">
        <f>IF(N128="","",COUNTIF($N$6:$N$1005,"&gt;"&amp;N128)+COUNTIF($N$6:N128,N128))</f>
        <v/>
      </c>
      <c r="P128" s="19">
        <f>IF(OR(NOT(ISNUMBER(J128)),NOT(ISNUMBER(B128))),"",IF(ISNUMBER(I128),I128,B128))</f>
        <v/>
      </c>
    </row>
    <row r="129">
      <c r="A129" s="16">
        <f>IF(B129="","",ROW()-5)</f>
        <v/>
      </c>
      <c r="B129" s="13" t="n"/>
      <c r="C129" s="5" t="n"/>
      <c r="D129" s="5" t="n"/>
      <c r="E129" s="5" t="n"/>
      <c r="F129" s="5" t="n"/>
      <c r="G129" s="5" t="n"/>
      <c r="H129" s="5" t="n"/>
      <c r="I129" s="13" t="n"/>
      <c r="J129" s="17" t="n"/>
      <c r="K129" s="18">
        <f>IF(NOT(ISNUMBER(B129)),"",IF(H129="تم",IF(ISNUMBER(I129),I129-B129,""),'الإعدادات'!$B$4-B129))</f>
        <v/>
      </c>
      <c r="L129" s="18">
        <f>IF(F129="","",IFERROR(VLOOKUP(F129,'الإعدادات'!$A$7:$B$10,2,FALSE),""))</f>
        <v/>
      </c>
      <c r="M129" s="6">
        <f>IF(OR(NOT(ISNUMBER(B129)),H129="تم",L129=""),"",IF(K129&gt;L129,"متأخر",""))</f>
        <v/>
      </c>
      <c r="N129" s="18">
        <f>IF(OR(NOT(ISNUMBER(B129)),H129="تم"),"",K129)</f>
        <v/>
      </c>
      <c r="O129" s="18">
        <f>IF(N129="","",COUNTIF($N$6:$N$1005,"&gt;"&amp;N129)+COUNTIF($N$6:N129,N129))</f>
        <v/>
      </c>
      <c r="P129" s="19">
        <f>IF(OR(NOT(ISNUMBER(J129)),NOT(ISNUMBER(B129))),"",IF(ISNUMBER(I129),I129,B129))</f>
        <v/>
      </c>
    </row>
    <row r="130">
      <c r="A130" s="16">
        <f>IF(B130="","",ROW()-5)</f>
        <v/>
      </c>
      <c r="B130" s="13" t="n"/>
      <c r="C130" s="5" t="n"/>
      <c r="D130" s="5" t="n"/>
      <c r="E130" s="5" t="n"/>
      <c r="F130" s="5" t="n"/>
      <c r="G130" s="5" t="n"/>
      <c r="H130" s="5" t="n"/>
      <c r="I130" s="13" t="n"/>
      <c r="J130" s="17" t="n"/>
      <c r="K130" s="18">
        <f>IF(NOT(ISNUMBER(B130)),"",IF(H130="تم",IF(ISNUMBER(I130),I130-B130,""),'الإعدادات'!$B$4-B130))</f>
        <v/>
      </c>
      <c r="L130" s="18">
        <f>IF(F130="","",IFERROR(VLOOKUP(F130,'الإعدادات'!$A$7:$B$10,2,FALSE),""))</f>
        <v/>
      </c>
      <c r="M130" s="6">
        <f>IF(OR(NOT(ISNUMBER(B130)),H130="تم",L130=""),"",IF(K130&gt;L130,"متأخر",""))</f>
        <v/>
      </c>
      <c r="N130" s="18">
        <f>IF(OR(NOT(ISNUMBER(B130)),H130="تم"),"",K130)</f>
        <v/>
      </c>
      <c r="O130" s="18">
        <f>IF(N130="","",COUNTIF($N$6:$N$1005,"&gt;"&amp;N130)+COUNTIF($N$6:N130,N130))</f>
        <v/>
      </c>
      <c r="P130" s="19">
        <f>IF(OR(NOT(ISNUMBER(J130)),NOT(ISNUMBER(B130))),"",IF(ISNUMBER(I130),I130,B130))</f>
        <v/>
      </c>
    </row>
    <row r="131">
      <c r="A131" s="16">
        <f>IF(B131="","",ROW()-5)</f>
        <v/>
      </c>
      <c r="B131" s="13" t="n"/>
      <c r="C131" s="5" t="n"/>
      <c r="D131" s="5" t="n"/>
      <c r="E131" s="5" t="n"/>
      <c r="F131" s="5" t="n"/>
      <c r="G131" s="5" t="n"/>
      <c r="H131" s="5" t="n"/>
      <c r="I131" s="13" t="n"/>
      <c r="J131" s="17" t="n"/>
      <c r="K131" s="18">
        <f>IF(NOT(ISNUMBER(B131)),"",IF(H131="تم",IF(ISNUMBER(I131),I131-B131,""),'الإعدادات'!$B$4-B131))</f>
        <v/>
      </c>
      <c r="L131" s="18">
        <f>IF(F131="","",IFERROR(VLOOKUP(F131,'الإعدادات'!$A$7:$B$10,2,FALSE),""))</f>
        <v/>
      </c>
      <c r="M131" s="6">
        <f>IF(OR(NOT(ISNUMBER(B131)),H131="تم",L131=""),"",IF(K131&gt;L131,"متأخر",""))</f>
        <v/>
      </c>
      <c r="N131" s="18">
        <f>IF(OR(NOT(ISNUMBER(B131)),H131="تم"),"",K131)</f>
        <v/>
      </c>
      <c r="O131" s="18">
        <f>IF(N131="","",COUNTIF($N$6:$N$1005,"&gt;"&amp;N131)+COUNTIF($N$6:N131,N131))</f>
        <v/>
      </c>
      <c r="P131" s="19">
        <f>IF(OR(NOT(ISNUMBER(J131)),NOT(ISNUMBER(B131))),"",IF(ISNUMBER(I131),I131,B131))</f>
        <v/>
      </c>
    </row>
    <row r="132">
      <c r="A132" s="16">
        <f>IF(B132="","",ROW()-5)</f>
        <v/>
      </c>
      <c r="B132" s="13" t="n"/>
      <c r="C132" s="5" t="n"/>
      <c r="D132" s="5" t="n"/>
      <c r="E132" s="5" t="n"/>
      <c r="F132" s="5" t="n"/>
      <c r="G132" s="5" t="n"/>
      <c r="H132" s="5" t="n"/>
      <c r="I132" s="13" t="n"/>
      <c r="J132" s="17" t="n"/>
      <c r="K132" s="18">
        <f>IF(NOT(ISNUMBER(B132)),"",IF(H132="تم",IF(ISNUMBER(I132),I132-B132,""),'الإعدادات'!$B$4-B132))</f>
        <v/>
      </c>
      <c r="L132" s="18">
        <f>IF(F132="","",IFERROR(VLOOKUP(F132,'الإعدادات'!$A$7:$B$10,2,FALSE),""))</f>
        <v/>
      </c>
      <c r="M132" s="6">
        <f>IF(OR(NOT(ISNUMBER(B132)),H132="تم",L132=""),"",IF(K132&gt;L132,"متأخر",""))</f>
        <v/>
      </c>
      <c r="N132" s="18">
        <f>IF(OR(NOT(ISNUMBER(B132)),H132="تم"),"",K132)</f>
        <v/>
      </c>
      <c r="O132" s="18">
        <f>IF(N132="","",COUNTIF($N$6:$N$1005,"&gt;"&amp;N132)+COUNTIF($N$6:N132,N132))</f>
        <v/>
      </c>
      <c r="P132" s="19">
        <f>IF(OR(NOT(ISNUMBER(J132)),NOT(ISNUMBER(B132))),"",IF(ISNUMBER(I132),I132,B132))</f>
        <v/>
      </c>
    </row>
    <row r="133">
      <c r="A133" s="16">
        <f>IF(B133="","",ROW()-5)</f>
        <v/>
      </c>
      <c r="B133" s="13" t="n"/>
      <c r="C133" s="5" t="n"/>
      <c r="D133" s="5" t="n"/>
      <c r="E133" s="5" t="n"/>
      <c r="F133" s="5" t="n"/>
      <c r="G133" s="5" t="n"/>
      <c r="H133" s="5" t="n"/>
      <c r="I133" s="13" t="n"/>
      <c r="J133" s="17" t="n"/>
      <c r="K133" s="18">
        <f>IF(NOT(ISNUMBER(B133)),"",IF(H133="تم",IF(ISNUMBER(I133),I133-B133,""),'الإعدادات'!$B$4-B133))</f>
        <v/>
      </c>
      <c r="L133" s="18">
        <f>IF(F133="","",IFERROR(VLOOKUP(F133,'الإعدادات'!$A$7:$B$10,2,FALSE),""))</f>
        <v/>
      </c>
      <c r="M133" s="6">
        <f>IF(OR(NOT(ISNUMBER(B133)),H133="تم",L133=""),"",IF(K133&gt;L133,"متأخر",""))</f>
        <v/>
      </c>
      <c r="N133" s="18">
        <f>IF(OR(NOT(ISNUMBER(B133)),H133="تم"),"",K133)</f>
        <v/>
      </c>
      <c r="O133" s="18">
        <f>IF(N133="","",COUNTIF($N$6:$N$1005,"&gt;"&amp;N133)+COUNTIF($N$6:N133,N133))</f>
        <v/>
      </c>
      <c r="P133" s="19">
        <f>IF(OR(NOT(ISNUMBER(J133)),NOT(ISNUMBER(B133))),"",IF(ISNUMBER(I133),I133,B133))</f>
        <v/>
      </c>
    </row>
    <row r="134">
      <c r="A134" s="16">
        <f>IF(B134="","",ROW()-5)</f>
        <v/>
      </c>
      <c r="B134" s="13" t="n"/>
      <c r="C134" s="5" t="n"/>
      <c r="D134" s="5" t="n"/>
      <c r="E134" s="5" t="n"/>
      <c r="F134" s="5" t="n"/>
      <c r="G134" s="5" t="n"/>
      <c r="H134" s="5" t="n"/>
      <c r="I134" s="13" t="n"/>
      <c r="J134" s="17" t="n"/>
      <c r="K134" s="18">
        <f>IF(NOT(ISNUMBER(B134)),"",IF(H134="تم",IF(ISNUMBER(I134),I134-B134,""),'الإعدادات'!$B$4-B134))</f>
        <v/>
      </c>
      <c r="L134" s="18">
        <f>IF(F134="","",IFERROR(VLOOKUP(F134,'الإعدادات'!$A$7:$B$10,2,FALSE),""))</f>
        <v/>
      </c>
      <c r="M134" s="6">
        <f>IF(OR(NOT(ISNUMBER(B134)),H134="تم",L134=""),"",IF(K134&gt;L134,"متأخر",""))</f>
        <v/>
      </c>
      <c r="N134" s="18">
        <f>IF(OR(NOT(ISNUMBER(B134)),H134="تم"),"",K134)</f>
        <v/>
      </c>
      <c r="O134" s="18">
        <f>IF(N134="","",COUNTIF($N$6:$N$1005,"&gt;"&amp;N134)+COUNTIF($N$6:N134,N134))</f>
        <v/>
      </c>
      <c r="P134" s="19">
        <f>IF(OR(NOT(ISNUMBER(J134)),NOT(ISNUMBER(B134))),"",IF(ISNUMBER(I134),I134,B134))</f>
        <v/>
      </c>
    </row>
    <row r="135">
      <c r="A135" s="16">
        <f>IF(B135="","",ROW()-5)</f>
        <v/>
      </c>
      <c r="B135" s="13" t="n"/>
      <c r="C135" s="5" t="n"/>
      <c r="D135" s="5" t="n"/>
      <c r="E135" s="5" t="n"/>
      <c r="F135" s="5" t="n"/>
      <c r="G135" s="5" t="n"/>
      <c r="H135" s="5" t="n"/>
      <c r="I135" s="13" t="n"/>
      <c r="J135" s="17" t="n"/>
      <c r="K135" s="18">
        <f>IF(NOT(ISNUMBER(B135)),"",IF(H135="تم",IF(ISNUMBER(I135),I135-B135,""),'الإعدادات'!$B$4-B135))</f>
        <v/>
      </c>
      <c r="L135" s="18">
        <f>IF(F135="","",IFERROR(VLOOKUP(F135,'الإعدادات'!$A$7:$B$10,2,FALSE),""))</f>
        <v/>
      </c>
      <c r="M135" s="6">
        <f>IF(OR(NOT(ISNUMBER(B135)),H135="تم",L135=""),"",IF(K135&gt;L135,"متأخر",""))</f>
        <v/>
      </c>
      <c r="N135" s="18">
        <f>IF(OR(NOT(ISNUMBER(B135)),H135="تم"),"",K135)</f>
        <v/>
      </c>
      <c r="O135" s="18">
        <f>IF(N135="","",COUNTIF($N$6:$N$1005,"&gt;"&amp;N135)+COUNTIF($N$6:N135,N135))</f>
        <v/>
      </c>
      <c r="P135" s="19">
        <f>IF(OR(NOT(ISNUMBER(J135)),NOT(ISNUMBER(B135))),"",IF(ISNUMBER(I135),I135,B135))</f>
        <v/>
      </c>
    </row>
    <row r="136">
      <c r="A136" s="16">
        <f>IF(B136="","",ROW()-5)</f>
        <v/>
      </c>
      <c r="B136" s="13" t="n"/>
      <c r="C136" s="5" t="n"/>
      <c r="D136" s="5" t="n"/>
      <c r="E136" s="5" t="n"/>
      <c r="F136" s="5" t="n"/>
      <c r="G136" s="5" t="n"/>
      <c r="H136" s="5" t="n"/>
      <c r="I136" s="13" t="n"/>
      <c r="J136" s="17" t="n"/>
      <c r="K136" s="18">
        <f>IF(NOT(ISNUMBER(B136)),"",IF(H136="تم",IF(ISNUMBER(I136),I136-B136,""),'الإعدادات'!$B$4-B136))</f>
        <v/>
      </c>
      <c r="L136" s="18">
        <f>IF(F136="","",IFERROR(VLOOKUP(F136,'الإعدادات'!$A$7:$B$10,2,FALSE),""))</f>
        <v/>
      </c>
      <c r="M136" s="6">
        <f>IF(OR(NOT(ISNUMBER(B136)),H136="تم",L136=""),"",IF(K136&gt;L136,"متأخر",""))</f>
        <v/>
      </c>
      <c r="N136" s="18">
        <f>IF(OR(NOT(ISNUMBER(B136)),H136="تم"),"",K136)</f>
        <v/>
      </c>
      <c r="O136" s="18">
        <f>IF(N136="","",COUNTIF($N$6:$N$1005,"&gt;"&amp;N136)+COUNTIF($N$6:N136,N136))</f>
        <v/>
      </c>
      <c r="P136" s="19">
        <f>IF(OR(NOT(ISNUMBER(J136)),NOT(ISNUMBER(B136))),"",IF(ISNUMBER(I136),I136,B136))</f>
        <v/>
      </c>
    </row>
    <row r="137">
      <c r="A137" s="16">
        <f>IF(B137="","",ROW()-5)</f>
        <v/>
      </c>
      <c r="B137" s="13" t="n"/>
      <c r="C137" s="5" t="n"/>
      <c r="D137" s="5" t="n"/>
      <c r="E137" s="5" t="n"/>
      <c r="F137" s="5" t="n"/>
      <c r="G137" s="5" t="n"/>
      <c r="H137" s="5" t="n"/>
      <c r="I137" s="13" t="n"/>
      <c r="J137" s="17" t="n"/>
      <c r="K137" s="18">
        <f>IF(NOT(ISNUMBER(B137)),"",IF(H137="تم",IF(ISNUMBER(I137),I137-B137,""),'الإعدادات'!$B$4-B137))</f>
        <v/>
      </c>
      <c r="L137" s="18">
        <f>IF(F137="","",IFERROR(VLOOKUP(F137,'الإعدادات'!$A$7:$B$10,2,FALSE),""))</f>
        <v/>
      </c>
      <c r="M137" s="6">
        <f>IF(OR(NOT(ISNUMBER(B137)),H137="تم",L137=""),"",IF(K137&gt;L137,"متأخر",""))</f>
        <v/>
      </c>
      <c r="N137" s="18">
        <f>IF(OR(NOT(ISNUMBER(B137)),H137="تم"),"",K137)</f>
        <v/>
      </c>
      <c r="O137" s="18">
        <f>IF(N137="","",COUNTIF($N$6:$N$1005,"&gt;"&amp;N137)+COUNTIF($N$6:N137,N137))</f>
        <v/>
      </c>
      <c r="P137" s="19">
        <f>IF(OR(NOT(ISNUMBER(J137)),NOT(ISNUMBER(B137))),"",IF(ISNUMBER(I137),I137,B137))</f>
        <v/>
      </c>
    </row>
    <row r="138">
      <c r="A138" s="16">
        <f>IF(B138="","",ROW()-5)</f>
        <v/>
      </c>
      <c r="B138" s="13" t="n"/>
      <c r="C138" s="5" t="n"/>
      <c r="D138" s="5" t="n"/>
      <c r="E138" s="5" t="n"/>
      <c r="F138" s="5" t="n"/>
      <c r="G138" s="5" t="n"/>
      <c r="H138" s="5" t="n"/>
      <c r="I138" s="13" t="n"/>
      <c r="J138" s="17" t="n"/>
      <c r="K138" s="18">
        <f>IF(NOT(ISNUMBER(B138)),"",IF(H138="تم",IF(ISNUMBER(I138),I138-B138,""),'الإعدادات'!$B$4-B138))</f>
        <v/>
      </c>
      <c r="L138" s="18">
        <f>IF(F138="","",IFERROR(VLOOKUP(F138,'الإعدادات'!$A$7:$B$10,2,FALSE),""))</f>
        <v/>
      </c>
      <c r="M138" s="6">
        <f>IF(OR(NOT(ISNUMBER(B138)),H138="تم",L138=""),"",IF(K138&gt;L138,"متأخر",""))</f>
        <v/>
      </c>
      <c r="N138" s="18">
        <f>IF(OR(NOT(ISNUMBER(B138)),H138="تم"),"",K138)</f>
        <v/>
      </c>
      <c r="O138" s="18">
        <f>IF(N138="","",COUNTIF($N$6:$N$1005,"&gt;"&amp;N138)+COUNTIF($N$6:N138,N138))</f>
        <v/>
      </c>
      <c r="P138" s="19">
        <f>IF(OR(NOT(ISNUMBER(J138)),NOT(ISNUMBER(B138))),"",IF(ISNUMBER(I138),I138,B138))</f>
        <v/>
      </c>
    </row>
    <row r="139">
      <c r="A139" s="16">
        <f>IF(B139="","",ROW()-5)</f>
        <v/>
      </c>
      <c r="B139" s="13" t="n"/>
      <c r="C139" s="5" t="n"/>
      <c r="D139" s="5" t="n"/>
      <c r="E139" s="5" t="n"/>
      <c r="F139" s="5" t="n"/>
      <c r="G139" s="5" t="n"/>
      <c r="H139" s="5" t="n"/>
      <c r="I139" s="13" t="n"/>
      <c r="J139" s="17" t="n"/>
      <c r="K139" s="18">
        <f>IF(NOT(ISNUMBER(B139)),"",IF(H139="تم",IF(ISNUMBER(I139),I139-B139,""),'الإعدادات'!$B$4-B139))</f>
        <v/>
      </c>
      <c r="L139" s="18">
        <f>IF(F139="","",IFERROR(VLOOKUP(F139,'الإعدادات'!$A$7:$B$10,2,FALSE),""))</f>
        <v/>
      </c>
      <c r="M139" s="6">
        <f>IF(OR(NOT(ISNUMBER(B139)),H139="تم",L139=""),"",IF(K139&gt;L139,"متأخر",""))</f>
        <v/>
      </c>
      <c r="N139" s="18">
        <f>IF(OR(NOT(ISNUMBER(B139)),H139="تم"),"",K139)</f>
        <v/>
      </c>
      <c r="O139" s="18">
        <f>IF(N139="","",COUNTIF($N$6:$N$1005,"&gt;"&amp;N139)+COUNTIF($N$6:N139,N139))</f>
        <v/>
      </c>
      <c r="P139" s="19">
        <f>IF(OR(NOT(ISNUMBER(J139)),NOT(ISNUMBER(B139))),"",IF(ISNUMBER(I139),I139,B139))</f>
        <v/>
      </c>
    </row>
    <row r="140">
      <c r="A140" s="16">
        <f>IF(B140="","",ROW()-5)</f>
        <v/>
      </c>
      <c r="B140" s="13" t="n"/>
      <c r="C140" s="5" t="n"/>
      <c r="D140" s="5" t="n"/>
      <c r="E140" s="5" t="n"/>
      <c r="F140" s="5" t="n"/>
      <c r="G140" s="5" t="n"/>
      <c r="H140" s="5" t="n"/>
      <c r="I140" s="13" t="n"/>
      <c r="J140" s="17" t="n"/>
      <c r="K140" s="18">
        <f>IF(NOT(ISNUMBER(B140)),"",IF(H140="تم",IF(ISNUMBER(I140),I140-B140,""),'الإعدادات'!$B$4-B140))</f>
        <v/>
      </c>
      <c r="L140" s="18">
        <f>IF(F140="","",IFERROR(VLOOKUP(F140,'الإعدادات'!$A$7:$B$10,2,FALSE),""))</f>
        <v/>
      </c>
      <c r="M140" s="6">
        <f>IF(OR(NOT(ISNUMBER(B140)),H140="تم",L140=""),"",IF(K140&gt;L140,"متأخر",""))</f>
        <v/>
      </c>
      <c r="N140" s="18">
        <f>IF(OR(NOT(ISNUMBER(B140)),H140="تم"),"",K140)</f>
        <v/>
      </c>
      <c r="O140" s="18">
        <f>IF(N140="","",COUNTIF($N$6:$N$1005,"&gt;"&amp;N140)+COUNTIF($N$6:N140,N140))</f>
        <v/>
      </c>
      <c r="P140" s="19">
        <f>IF(OR(NOT(ISNUMBER(J140)),NOT(ISNUMBER(B140))),"",IF(ISNUMBER(I140),I140,B140))</f>
        <v/>
      </c>
    </row>
    <row r="141">
      <c r="A141" s="16">
        <f>IF(B141="","",ROW()-5)</f>
        <v/>
      </c>
      <c r="B141" s="13" t="n"/>
      <c r="C141" s="5" t="n"/>
      <c r="D141" s="5" t="n"/>
      <c r="E141" s="5" t="n"/>
      <c r="F141" s="5" t="n"/>
      <c r="G141" s="5" t="n"/>
      <c r="H141" s="5" t="n"/>
      <c r="I141" s="13" t="n"/>
      <c r="J141" s="17" t="n"/>
      <c r="K141" s="18">
        <f>IF(NOT(ISNUMBER(B141)),"",IF(H141="تم",IF(ISNUMBER(I141),I141-B141,""),'الإعدادات'!$B$4-B141))</f>
        <v/>
      </c>
      <c r="L141" s="18">
        <f>IF(F141="","",IFERROR(VLOOKUP(F141,'الإعدادات'!$A$7:$B$10,2,FALSE),""))</f>
        <v/>
      </c>
      <c r="M141" s="6">
        <f>IF(OR(NOT(ISNUMBER(B141)),H141="تم",L141=""),"",IF(K141&gt;L141,"متأخر",""))</f>
        <v/>
      </c>
      <c r="N141" s="18">
        <f>IF(OR(NOT(ISNUMBER(B141)),H141="تم"),"",K141)</f>
        <v/>
      </c>
      <c r="O141" s="18">
        <f>IF(N141="","",COUNTIF($N$6:$N$1005,"&gt;"&amp;N141)+COUNTIF($N$6:N141,N141))</f>
        <v/>
      </c>
      <c r="P141" s="19">
        <f>IF(OR(NOT(ISNUMBER(J141)),NOT(ISNUMBER(B141))),"",IF(ISNUMBER(I141),I141,B141))</f>
        <v/>
      </c>
    </row>
    <row r="142">
      <c r="A142" s="16">
        <f>IF(B142="","",ROW()-5)</f>
        <v/>
      </c>
      <c r="B142" s="13" t="n"/>
      <c r="C142" s="5" t="n"/>
      <c r="D142" s="5" t="n"/>
      <c r="E142" s="5" t="n"/>
      <c r="F142" s="5" t="n"/>
      <c r="G142" s="5" t="n"/>
      <c r="H142" s="5" t="n"/>
      <c r="I142" s="13" t="n"/>
      <c r="J142" s="17" t="n"/>
      <c r="K142" s="18">
        <f>IF(NOT(ISNUMBER(B142)),"",IF(H142="تم",IF(ISNUMBER(I142),I142-B142,""),'الإعدادات'!$B$4-B142))</f>
        <v/>
      </c>
      <c r="L142" s="18">
        <f>IF(F142="","",IFERROR(VLOOKUP(F142,'الإعدادات'!$A$7:$B$10,2,FALSE),""))</f>
        <v/>
      </c>
      <c r="M142" s="6">
        <f>IF(OR(NOT(ISNUMBER(B142)),H142="تم",L142=""),"",IF(K142&gt;L142,"متأخر",""))</f>
        <v/>
      </c>
      <c r="N142" s="18">
        <f>IF(OR(NOT(ISNUMBER(B142)),H142="تم"),"",K142)</f>
        <v/>
      </c>
      <c r="O142" s="18">
        <f>IF(N142="","",COUNTIF($N$6:$N$1005,"&gt;"&amp;N142)+COUNTIF($N$6:N142,N142))</f>
        <v/>
      </c>
      <c r="P142" s="19">
        <f>IF(OR(NOT(ISNUMBER(J142)),NOT(ISNUMBER(B142))),"",IF(ISNUMBER(I142),I142,B142))</f>
        <v/>
      </c>
    </row>
    <row r="143">
      <c r="A143" s="16">
        <f>IF(B143="","",ROW()-5)</f>
        <v/>
      </c>
      <c r="B143" s="13" t="n"/>
      <c r="C143" s="5" t="n"/>
      <c r="D143" s="5" t="n"/>
      <c r="E143" s="5" t="n"/>
      <c r="F143" s="5" t="n"/>
      <c r="G143" s="5" t="n"/>
      <c r="H143" s="5" t="n"/>
      <c r="I143" s="13" t="n"/>
      <c r="J143" s="17" t="n"/>
      <c r="K143" s="18">
        <f>IF(NOT(ISNUMBER(B143)),"",IF(H143="تم",IF(ISNUMBER(I143),I143-B143,""),'الإعدادات'!$B$4-B143))</f>
        <v/>
      </c>
      <c r="L143" s="18">
        <f>IF(F143="","",IFERROR(VLOOKUP(F143,'الإعدادات'!$A$7:$B$10,2,FALSE),""))</f>
        <v/>
      </c>
      <c r="M143" s="6">
        <f>IF(OR(NOT(ISNUMBER(B143)),H143="تم",L143=""),"",IF(K143&gt;L143,"متأخر",""))</f>
        <v/>
      </c>
      <c r="N143" s="18">
        <f>IF(OR(NOT(ISNUMBER(B143)),H143="تم"),"",K143)</f>
        <v/>
      </c>
      <c r="O143" s="18">
        <f>IF(N143="","",COUNTIF($N$6:$N$1005,"&gt;"&amp;N143)+COUNTIF($N$6:N143,N143))</f>
        <v/>
      </c>
      <c r="P143" s="19">
        <f>IF(OR(NOT(ISNUMBER(J143)),NOT(ISNUMBER(B143))),"",IF(ISNUMBER(I143),I143,B143))</f>
        <v/>
      </c>
    </row>
    <row r="144">
      <c r="A144" s="16">
        <f>IF(B144="","",ROW()-5)</f>
        <v/>
      </c>
      <c r="B144" s="13" t="n"/>
      <c r="C144" s="5" t="n"/>
      <c r="D144" s="5" t="n"/>
      <c r="E144" s="5" t="n"/>
      <c r="F144" s="5" t="n"/>
      <c r="G144" s="5" t="n"/>
      <c r="H144" s="5" t="n"/>
      <c r="I144" s="13" t="n"/>
      <c r="J144" s="17" t="n"/>
      <c r="K144" s="18">
        <f>IF(NOT(ISNUMBER(B144)),"",IF(H144="تم",IF(ISNUMBER(I144),I144-B144,""),'الإعدادات'!$B$4-B144))</f>
        <v/>
      </c>
      <c r="L144" s="18">
        <f>IF(F144="","",IFERROR(VLOOKUP(F144,'الإعدادات'!$A$7:$B$10,2,FALSE),""))</f>
        <v/>
      </c>
      <c r="M144" s="6">
        <f>IF(OR(NOT(ISNUMBER(B144)),H144="تم",L144=""),"",IF(K144&gt;L144,"متأخر",""))</f>
        <v/>
      </c>
      <c r="N144" s="18">
        <f>IF(OR(NOT(ISNUMBER(B144)),H144="تم"),"",K144)</f>
        <v/>
      </c>
      <c r="O144" s="18">
        <f>IF(N144="","",COUNTIF($N$6:$N$1005,"&gt;"&amp;N144)+COUNTIF($N$6:N144,N144))</f>
        <v/>
      </c>
      <c r="P144" s="19">
        <f>IF(OR(NOT(ISNUMBER(J144)),NOT(ISNUMBER(B144))),"",IF(ISNUMBER(I144),I144,B144))</f>
        <v/>
      </c>
    </row>
    <row r="145">
      <c r="A145" s="16">
        <f>IF(B145="","",ROW()-5)</f>
        <v/>
      </c>
      <c r="B145" s="13" t="n"/>
      <c r="C145" s="5" t="n"/>
      <c r="D145" s="5" t="n"/>
      <c r="E145" s="5" t="n"/>
      <c r="F145" s="5" t="n"/>
      <c r="G145" s="5" t="n"/>
      <c r="H145" s="5" t="n"/>
      <c r="I145" s="13" t="n"/>
      <c r="J145" s="17" t="n"/>
      <c r="K145" s="18">
        <f>IF(NOT(ISNUMBER(B145)),"",IF(H145="تم",IF(ISNUMBER(I145),I145-B145,""),'الإعدادات'!$B$4-B145))</f>
        <v/>
      </c>
      <c r="L145" s="18">
        <f>IF(F145="","",IFERROR(VLOOKUP(F145,'الإعدادات'!$A$7:$B$10,2,FALSE),""))</f>
        <v/>
      </c>
      <c r="M145" s="6">
        <f>IF(OR(NOT(ISNUMBER(B145)),H145="تم",L145=""),"",IF(K145&gt;L145,"متأخر",""))</f>
        <v/>
      </c>
      <c r="N145" s="18">
        <f>IF(OR(NOT(ISNUMBER(B145)),H145="تم"),"",K145)</f>
        <v/>
      </c>
      <c r="O145" s="18">
        <f>IF(N145="","",COUNTIF($N$6:$N$1005,"&gt;"&amp;N145)+COUNTIF($N$6:N145,N145))</f>
        <v/>
      </c>
      <c r="P145" s="19">
        <f>IF(OR(NOT(ISNUMBER(J145)),NOT(ISNUMBER(B145))),"",IF(ISNUMBER(I145),I145,B145))</f>
        <v/>
      </c>
    </row>
    <row r="146">
      <c r="A146" s="16">
        <f>IF(B146="","",ROW()-5)</f>
        <v/>
      </c>
      <c r="B146" s="13" t="n"/>
      <c r="C146" s="5" t="n"/>
      <c r="D146" s="5" t="n"/>
      <c r="E146" s="5" t="n"/>
      <c r="F146" s="5" t="n"/>
      <c r="G146" s="5" t="n"/>
      <c r="H146" s="5" t="n"/>
      <c r="I146" s="13" t="n"/>
      <c r="J146" s="17" t="n"/>
      <c r="K146" s="18">
        <f>IF(NOT(ISNUMBER(B146)),"",IF(H146="تم",IF(ISNUMBER(I146),I146-B146,""),'الإعدادات'!$B$4-B146))</f>
        <v/>
      </c>
      <c r="L146" s="18">
        <f>IF(F146="","",IFERROR(VLOOKUP(F146,'الإعدادات'!$A$7:$B$10,2,FALSE),""))</f>
        <v/>
      </c>
      <c r="M146" s="6">
        <f>IF(OR(NOT(ISNUMBER(B146)),H146="تم",L146=""),"",IF(K146&gt;L146,"متأخر",""))</f>
        <v/>
      </c>
      <c r="N146" s="18">
        <f>IF(OR(NOT(ISNUMBER(B146)),H146="تم"),"",K146)</f>
        <v/>
      </c>
      <c r="O146" s="18">
        <f>IF(N146="","",COUNTIF($N$6:$N$1005,"&gt;"&amp;N146)+COUNTIF($N$6:N146,N146))</f>
        <v/>
      </c>
      <c r="P146" s="19">
        <f>IF(OR(NOT(ISNUMBER(J146)),NOT(ISNUMBER(B146))),"",IF(ISNUMBER(I146),I146,B146))</f>
        <v/>
      </c>
    </row>
    <row r="147">
      <c r="A147" s="16">
        <f>IF(B147="","",ROW()-5)</f>
        <v/>
      </c>
      <c r="B147" s="13" t="n"/>
      <c r="C147" s="5" t="n"/>
      <c r="D147" s="5" t="n"/>
      <c r="E147" s="5" t="n"/>
      <c r="F147" s="5" t="n"/>
      <c r="G147" s="5" t="n"/>
      <c r="H147" s="5" t="n"/>
      <c r="I147" s="13" t="n"/>
      <c r="J147" s="17" t="n"/>
      <c r="K147" s="18">
        <f>IF(NOT(ISNUMBER(B147)),"",IF(H147="تم",IF(ISNUMBER(I147),I147-B147,""),'الإعدادات'!$B$4-B147))</f>
        <v/>
      </c>
      <c r="L147" s="18">
        <f>IF(F147="","",IFERROR(VLOOKUP(F147,'الإعدادات'!$A$7:$B$10,2,FALSE),""))</f>
        <v/>
      </c>
      <c r="M147" s="6">
        <f>IF(OR(NOT(ISNUMBER(B147)),H147="تم",L147=""),"",IF(K147&gt;L147,"متأخر",""))</f>
        <v/>
      </c>
      <c r="N147" s="18">
        <f>IF(OR(NOT(ISNUMBER(B147)),H147="تم"),"",K147)</f>
        <v/>
      </c>
      <c r="O147" s="18">
        <f>IF(N147="","",COUNTIF($N$6:$N$1005,"&gt;"&amp;N147)+COUNTIF($N$6:N147,N147))</f>
        <v/>
      </c>
      <c r="P147" s="19">
        <f>IF(OR(NOT(ISNUMBER(J147)),NOT(ISNUMBER(B147))),"",IF(ISNUMBER(I147),I147,B147))</f>
        <v/>
      </c>
    </row>
    <row r="148">
      <c r="A148" s="16">
        <f>IF(B148="","",ROW()-5)</f>
        <v/>
      </c>
      <c r="B148" s="13" t="n"/>
      <c r="C148" s="5" t="n"/>
      <c r="D148" s="5" t="n"/>
      <c r="E148" s="5" t="n"/>
      <c r="F148" s="5" t="n"/>
      <c r="G148" s="5" t="n"/>
      <c r="H148" s="5" t="n"/>
      <c r="I148" s="13" t="n"/>
      <c r="J148" s="17" t="n"/>
      <c r="K148" s="18">
        <f>IF(NOT(ISNUMBER(B148)),"",IF(H148="تم",IF(ISNUMBER(I148),I148-B148,""),'الإعدادات'!$B$4-B148))</f>
        <v/>
      </c>
      <c r="L148" s="18">
        <f>IF(F148="","",IFERROR(VLOOKUP(F148,'الإعدادات'!$A$7:$B$10,2,FALSE),""))</f>
        <v/>
      </c>
      <c r="M148" s="6">
        <f>IF(OR(NOT(ISNUMBER(B148)),H148="تم",L148=""),"",IF(K148&gt;L148,"متأخر",""))</f>
        <v/>
      </c>
      <c r="N148" s="18">
        <f>IF(OR(NOT(ISNUMBER(B148)),H148="تم"),"",K148)</f>
        <v/>
      </c>
      <c r="O148" s="18">
        <f>IF(N148="","",COUNTIF($N$6:$N$1005,"&gt;"&amp;N148)+COUNTIF($N$6:N148,N148))</f>
        <v/>
      </c>
      <c r="P148" s="19">
        <f>IF(OR(NOT(ISNUMBER(J148)),NOT(ISNUMBER(B148))),"",IF(ISNUMBER(I148),I148,B148))</f>
        <v/>
      </c>
    </row>
    <row r="149">
      <c r="A149" s="16">
        <f>IF(B149="","",ROW()-5)</f>
        <v/>
      </c>
      <c r="B149" s="13" t="n"/>
      <c r="C149" s="5" t="n"/>
      <c r="D149" s="5" t="n"/>
      <c r="E149" s="5" t="n"/>
      <c r="F149" s="5" t="n"/>
      <c r="G149" s="5" t="n"/>
      <c r="H149" s="5" t="n"/>
      <c r="I149" s="13" t="n"/>
      <c r="J149" s="17" t="n"/>
      <c r="K149" s="18">
        <f>IF(NOT(ISNUMBER(B149)),"",IF(H149="تم",IF(ISNUMBER(I149),I149-B149,""),'الإعدادات'!$B$4-B149))</f>
        <v/>
      </c>
      <c r="L149" s="18">
        <f>IF(F149="","",IFERROR(VLOOKUP(F149,'الإعدادات'!$A$7:$B$10,2,FALSE),""))</f>
        <v/>
      </c>
      <c r="M149" s="6">
        <f>IF(OR(NOT(ISNUMBER(B149)),H149="تم",L149=""),"",IF(K149&gt;L149,"متأخر",""))</f>
        <v/>
      </c>
      <c r="N149" s="18">
        <f>IF(OR(NOT(ISNUMBER(B149)),H149="تم"),"",K149)</f>
        <v/>
      </c>
      <c r="O149" s="18">
        <f>IF(N149="","",COUNTIF($N$6:$N$1005,"&gt;"&amp;N149)+COUNTIF($N$6:N149,N149))</f>
        <v/>
      </c>
      <c r="P149" s="19">
        <f>IF(OR(NOT(ISNUMBER(J149)),NOT(ISNUMBER(B149))),"",IF(ISNUMBER(I149),I149,B149))</f>
        <v/>
      </c>
    </row>
    <row r="150">
      <c r="A150" s="16">
        <f>IF(B150="","",ROW()-5)</f>
        <v/>
      </c>
      <c r="B150" s="13" t="n"/>
      <c r="C150" s="5" t="n"/>
      <c r="D150" s="5" t="n"/>
      <c r="E150" s="5" t="n"/>
      <c r="F150" s="5" t="n"/>
      <c r="G150" s="5" t="n"/>
      <c r="H150" s="5" t="n"/>
      <c r="I150" s="13" t="n"/>
      <c r="J150" s="17" t="n"/>
      <c r="K150" s="18">
        <f>IF(NOT(ISNUMBER(B150)),"",IF(H150="تم",IF(ISNUMBER(I150),I150-B150,""),'الإعدادات'!$B$4-B150))</f>
        <v/>
      </c>
      <c r="L150" s="18">
        <f>IF(F150="","",IFERROR(VLOOKUP(F150,'الإعدادات'!$A$7:$B$10,2,FALSE),""))</f>
        <v/>
      </c>
      <c r="M150" s="6">
        <f>IF(OR(NOT(ISNUMBER(B150)),H150="تم",L150=""),"",IF(K150&gt;L150,"متأخر",""))</f>
        <v/>
      </c>
      <c r="N150" s="18">
        <f>IF(OR(NOT(ISNUMBER(B150)),H150="تم"),"",K150)</f>
        <v/>
      </c>
      <c r="O150" s="18">
        <f>IF(N150="","",COUNTIF($N$6:$N$1005,"&gt;"&amp;N150)+COUNTIF($N$6:N150,N150))</f>
        <v/>
      </c>
      <c r="P150" s="19">
        <f>IF(OR(NOT(ISNUMBER(J150)),NOT(ISNUMBER(B150))),"",IF(ISNUMBER(I150),I150,B150))</f>
        <v/>
      </c>
    </row>
    <row r="151">
      <c r="A151" s="16">
        <f>IF(B151="","",ROW()-5)</f>
        <v/>
      </c>
      <c r="B151" s="13" t="n"/>
      <c r="C151" s="5" t="n"/>
      <c r="D151" s="5" t="n"/>
      <c r="E151" s="5" t="n"/>
      <c r="F151" s="5" t="n"/>
      <c r="G151" s="5" t="n"/>
      <c r="H151" s="5" t="n"/>
      <c r="I151" s="13" t="n"/>
      <c r="J151" s="17" t="n"/>
      <c r="K151" s="18">
        <f>IF(NOT(ISNUMBER(B151)),"",IF(H151="تم",IF(ISNUMBER(I151),I151-B151,""),'الإعدادات'!$B$4-B151))</f>
        <v/>
      </c>
      <c r="L151" s="18">
        <f>IF(F151="","",IFERROR(VLOOKUP(F151,'الإعدادات'!$A$7:$B$10,2,FALSE),""))</f>
        <v/>
      </c>
      <c r="M151" s="6">
        <f>IF(OR(NOT(ISNUMBER(B151)),H151="تم",L151=""),"",IF(K151&gt;L151,"متأخر",""))</f>
        <v/>
      </c>
      <c r="N151" s="18">
        <f>IF(OR(NOT(ISNUMBER(B151)),H151="تم"),"",K151)</f>
        <v/>
      </c>
      <c r="O151" s="18">
        <f>IF(N151="","",COUNTIF($N$6:$N$1005,"&gt;"&amp;N151)+COUNTIF($N$6:N151,N151))</f>
        <v/>
      </c>
      <c r="P151" s="19">
        <f>IF(OR(NOT(ISNUMBER(J151)),NOT(ISNUMBER(B151))),"",IF(ISNUMBER(I151),I151,B151))</f>
        <v/>
      </c>
    </row>
    <row r="152">
      <c r="A152" s="16">
        <f>IF(B152="","",ROW()-5)</f>
        <v/>
      </c>
      <c r="B152" s="13" t="n"/>
      <c r="C152" s="5" t="n"/>
      <c r="D152" s="5" t="n"/>
      <c r="E152" s="5" t="n"/>
      <c r="F152" s="5" t="n"/>
      <c r="G152" s="5" t="n"/>
      <c r="H152" s="5" t="n"/>
      <c r="I152" s="13" t="n"/>
      <c r="J152" s="17" t="n"/>
      <c r="K152" s="18">
        <f>IF(NOT(ISNUMBER(B152)),"",IF(H152="تم",IF(ISNUMBER(I152),I152-B152,""),'الإعدادات'!$B$4-B152))</f>
        <v/>
      </c>
      <c r="L152" s="18">
        <f>IF(F152="","",IFERROR(VLOOKUP(F152,'الإعدادات'!$A$7:$B$10,2,FALSE),""))</f>
        <v/>
      </c>
      <c r="M152" s="6">
        <f>IF(OR(NOT(ISNUMBER(B152)),H152="تم",L152=""),"",IF(K152&gt;L152,"متأخر",""))</f>
        <v/>
      </c>
      <c r="N152" s="18">
        <f>IF(OR(NOT(ISNUMBER(B152)),H152="تم"),"",K152)</f>
        <v/>
      </c>
      <c r="O152" s="18">
        <f>IF(N152="","",COUNTIF($N$6:$N$1005,"&gt;"&amp;N152)+COUNTIF($N$6:N152,N152))</f>
        <v/>
      </c>
      <c r="P152" s="19">
        <f>IF(OR(NOT(ISNUMBER(J152)),NOT(ISNUMBER(B152))),"",IF(ISNUMBER(I152),I152,B152))</f>
        <v/>
      </c>
    </row>
    <row r="153">
      <c r="A153" s="16">
        <f>IF(B153="","",ROW()-5)</f>
        <v/>
      </c>
      <c r="B153" s="13" t="n"/>
      <c r="C153" s="5" t="n"/>
      <c r="D153" s="5" t="n"/>
      <c r="E153" s="5" t="n"/>
      <c r="F153" s="5" t="n"/>
      <c r="G153" s="5" t="n"/>
      <c r="H153" s="5" t="n"/>
      <c r="I153" s="13" t="n"/>
      <c r="J153" s="17" t="n"/>
      <c r="K153" s="18">
        <f>IF(NOT(ISNUMBER(B153)),"",IF(H153="تم",IF(ISNUMBER(I153),I153-B153,""),'الإعدادات'!$B$4-B153))</f>
        <v/>
      </c>
      <c r="L153" s="18">
        <f>IF(F153="","",IFERROR(VLOOKUP(F153,'الإعدادات'!$A$7:$B$10,2,FALSE),""))</f>
        <v/>
      </c>
      <c r="M153" s="6">
        <f>IF(OR(NOT(ISNUMBER(B153)),H153="تم",L153=""),"",IF(K153&gt;L153,"متأخر",""))</f>
        <v/>
      </c>
      <c r="N153" s="18">
        <f>IF(OR(NOT(ISNUMBER(B153)),H153="تم"),"",K153)</f>
        <v/>
      </c>
      <c r="O153" s="18">
        <f>IF(N153="","",COUNTIF($N$6:$N$1005,"&gt;"&amp;N153)+COUNTIF($N$6:N153,N153))</f>
        <v/>
      </c>
      <c r="P153" s="19">
        <f>IF(OR(NOT(ISNUMBER(J153)),NOT(ISNUMBER(B153))),"",IF(ISNUMBER(I153),I153,B153))</f>
        <v/>
      </c>
    </row>
    <row r="154">
      <c r="A154" s="16">
        <f>IF(B154="","",ROW()-5)</f>
        <v/>
      </c>
      <c r="B154" s="13" t="n"/>
      <c r="C154" s="5" t="n"/>
      <c r="D154" s="5" t="n"/>
      <c r="E154" s="5" t="n"/>
      <c r="F154" s="5" t="n"/>
      <c r="G154" s="5" t="n"/>
      <c r="H154" s="5" t="n"/>
      <c r="I154" s="13" t="n"/>
      <c r="J154" s="17" t="n"/>
      <c r="K154" s="18">
        <f>IF(NOT(ISNUMBER(B154)),"",IF(H154="تم",IF(ISNUMBER(I154),I154-B154,""),'الإعدادات'!$B$4-B154))</f>
        <v/>
      </c>
      <c r="L154" s="18">
        <f>IF(F154="","",IFERROR(VLOOKUP(F154,'الإعدادات'!$A$7:$B$10,2,FALSE),""))</f>
        <v/>
      </c>
      <c r="M154" s="6">
        <f>IF(OR(NOT(ISNUMBER(B154)),H154="تم",L154=""),"",IF(K154&gt;L154,"متأخر",""))</f>
        <v/>
      </c>
      <c r="N154" s="18">
        <f>IF(OR(NOT(ISNUMBER(B154)),H154="تم"),"",K154)</f>
        <v/>
      </c>
      <c r="O154" s="18">
        <f>IF(N154="","",COUNTIF($N$6:$N$1005,"&gt;"&amp;N154)+COUNTIF($N$6:N154,N154))</f>
        <v/>
      </c>
      <c r="P154" s="19">
        <f>IF(OR(NOT(ISNUMBER(J154)),NOT(ISNUMBER(B154))),"",IF(ISNUMBER(I154),I154,B154))</f>
        <v/>
      </c>
    </row>
    <row r="155">
      <c r="A155" s="16">
        <f>IF(B155="","",ROW()-5)</f>
        <v/>
      </c>
      <c r="B155" s="13" t="n"/>
      <c r="C155" s="5" t="n"/>
      <c r="D155" s="5" t="n"/>
      <c r="E155" s="5" t="n"/>
      <c r="F155" s="5" t="n"/>
      <c r="G155" s="5" t="n"/>
      <c r="H155" s="5" t="n"/>
      <c r="I155" s="13" t="n"/>
      <c r="J155" s="17" t="n"/>
      <c r="K155" s="18">
        <f>IF(NOT(ISNUMBER(B155)),"",IF(H155="تم",IF(ISNUMBER(I155),I155-B155,""),'الإعدادات'!$B$4-B155))</f>
        <v/>
      </c>
      <c r="L155" s="18">
        <f>IF(F155="","",IFERROR(VLOOKUP(F155,'الإعدادات'!$A$7:$B$10,2,FALSE),""))</f>
        <v/>
      </c>
      <c r="M155" s="6">
        <f>IF(OR(NOT(ISNUMBER(B155)),H155="تم",L155=""),"",IF(K155&gt;L155,"متأخر",""))</f>
        <v/>
      </c>
      <c r="N155" s="18">
        <f>IF(OR(NOT(ISNUMBER(B155)),H155="تم"),"",K155)</f>
        <v/>
      </c>
      <c r="O155" s="18">
        <f>IF(N155="","",COUNTIF($N$6:$N$1005,"&gt;"&amp;N155)+COUNTIF($N$6:N155,N155))</f>
        <v/>
      </c>
      <c r="P155" s="19">
        <f>IF(OR(NOT(ISNUMBER(J155)),NOT(ISNUMBER(B155))),"",IF(ISNUMBER(I155),I155,B155))</f>
        <v/>
      </c>
    </row>
    <row r="156">
      <c r="A156" s="16">
        <f>IF(B156="","",ROW()-5)</f>
        <v/>
      </c>
      <c r="B156" s="13" t="n"/>
      <c r="C156" s="5" t="n"/>
      <c r="D156" s="5" t="n"/>
      <c r="E156" s="5" t="n"/>
      <c r="F156" s="5" t="n"/>
      <c r="G156" s="5" t="n"/>
      <c r="H156" s="5" t="n"/>
      <c r="I156" s="13" t="n"/>
      <c r="J156" s="17" t="n"/>
      <c r="K156" s="18">
        <f>IF(NOT(ISNUMBER(B156)),"",IF(H156="تم",IF(ISNUMBER(I156),I156-B156,""),'الإعدادات'!$B$4-B156))</f>
        <v/>
      </c>
      <c r="L156" s="18">
        <f>IF(F156="","",IFERROR(VLOOKUP(F156,'الإعدادات'!$A$7:$B$10,2,FALSE),""))</f>
        <v/>
      </c>
      <c r="M156" s="6">
        <f>IF(OR(NOT(ISNUMBER(B156)),H156="تم",L156=""),"",IF(K156&gt;L156,"متأخر",""))</f>
        <v/>
      </c>
      <c r="N156" s="18">
        <f>IF(OR(NOT(ISNUMBER(B156)),H156="تم"),"",K156)</f>
        <v/>
      </c>
      <c r="O156" s="18">
        <f>IF(N156="","",COUNTIF($N$6:$N$1005,"&gt;"&amp;N156)+COUNTIF($N$6:N156,N156))</f>
        <v/>
      </c>
      <c r="P156" s="19">
        <f>IF(OR(NOT(ISNUMBER(J156)),NOT(ISNUMBER(B156))),"",IF(ISNUMBER(I156),I156,B156))</f>
        <v/>
      </c>
    </row>
    <row r="157">
      <c r="A157" s="16">
        <f>IF(B157="","",ROW()-5)</f>
        <v/>
      </c>
      <c r="B157" s="13" t="n"/>
      <c r="C157" s="5" t="n"/>
      <c r="D157" s="5" t="n"/>
      <c r="E157" s="5" t="n"/>
      <c r="F157" s="5" t="n"/>
      <c r="G157" s="5" t="n"/>
      <c r="H157" s="5" t="n"/>
      <c r="I157" s="13" t="n"/>
      <c r="J157" s="17" t="n"/>
      <c r="K157" s="18">
        <f>IF(NOT(ISNUMBER(B157)),"",IF(H157="تم",IF(ISNUMBER(I157),I157-B157,""),'الإعدادات'!$B$4-B157))</f>
        <v/>
      </c>
      <c r="L157" s="18">
        <f>IF(F157="","",IFERROR(VLOOKUP(F157,'الإعدادات'!$A$7:$B$10,2,FALSE),""))</f>
        <v/>
      </c>
      <c r="M157" s="6">
        <f>IF(OR(NOT(ISNUMBER(B157)),H157="تم",L157=""),"",IF(K157&gt;L157,"متأخر",""))</f>
        <v/>
      </c>
      <c r="N157" s="18">
        <f>IF(OR(NOT(ISNUMBER(B157)),H157="تم"),"",K157)</f>
        <v/>
      </c>
      <c r="O157" s="18">
        <f>IF(N157="","",COUNTIF($N$6:$N$1005,"&gt;"&amp;N157)+COUNTIF($N$6:N157,N157))</f>
        <v/>
      </c>
      <c r="P157" s="19">
        <f>IF(OR(NOT(ISNUMBER(J157)),NOT(ISNUMBER(B157))),"",IF(ISNUMBER(I157),I157,B157))</f>
        <v/>
      </c>
    </row>
    <row r="158">
      <c r="A158" s="16">
        <f>IF(B158="","",ROW()-5)</f>
        <v/>
      </c>
      <c r="B158" s="13" t="n"/>
      <c r="C158" s="5" t="n"/>
      <c r="D158" s="5" t="n"/>
      <c r="E158" s="5" t="n"/>
      <c r="F158" s="5" t="n"/>
      <c r="G158" s="5" t="n"/>
      <c r="H158" s="5" t="n"/>
      <c r="I158" s="13" t="n"/>
      <c r="J158" s="17" t="n"/>
      <c r="K158" s="18">
        <f>IF(NOT(ISNUMBER(B158)),"",IF(H158="تم",IF(ISNUMBER(I158),I158-B158,""),'الإعدادات'!$B$4-B158))</f>
        <v/>
      </c>
      <c r="L158" s="18">
        <f>IF(F158="","",IFERROR(VLOOKUP(F158,'الإعدادات'!$A$7:$B$10,2,FALSE),""))</f>
        <v/>
      </c>
      <c r="M158" s="6">
        <f>IF(OR(NOT(ISNUMBER(B158)),H158="تم",L158=""),"",IF(K158&gt;L158,"متأخر",""))</f>
        <v/>
      </c>
      <c r="N158" s="18">
        <f>IF(OR(NOT(ISNUMBER(B158)),H158="تم"),"",K158)</f>
        <v/>
      </c>
      <c r="O158" s="18">
        <f>IF(N158="","",COUNTIF($N$6:$N$1005,"&gt;"&amp;N158)+COUNTIF($N$6:N158,N158))</f>
        <v/>
      </c>
      <c r="P158" s="19">
        <f>IF(OR(NOT(ISNUMBER(J158)),NOT(ISNUMBER(B158))),"",IF(ISNUMBER(I158),I158,B158))</f>
        <v/>
      </c>
    </row>
    <row r="159">
      <c r="A159" s="16">
        <f>IF(B159="","",ROW()-5)</f>
        <v/>
      </c>
      <c r="B159" s="13" t="n"/>
      <c r="C159" s="5" t="n"/>
      <c r="D159" s="5" t="n"/>
      <c r="E159" s="5" t="n"/>
      <c r="F159" s="5" t="n"/>
      <c r="G159" s="5" t="n"/>
      <c r="H159" s="5" t="n"/>
      <c r="I159" s="13" t="n"/>
      <c r="J159" s="17" t="n"/>
      <c r="K159" s="18">
        <f>IF(NOT(ISNUMBER(B159)),"",IF(H159="تم",IF(ISNUMBER(I159),I159-B159,""),'الإعدادات'!$B$4-B159))</f>
        <v/>
      </c>
      <c r="L159" s="18">
        <f>IF(F159="","",IFERROR(VLOOKUP(F159,'الإعدادات'!$A$7:$B$10,2,FALSE),""))</f>
        <v/>
      </c>
      <c r="M159" s="6">
        <f>IF(OR(NOT(ISNUMBER(B159)),H159="تم",L159=""),"",IF(K159&gt;L159,"متأخر",""))</f>
        <v/>
      </c>
      <c r="N159" s="18">
        <f>IF(OR(NOT(ISNUMBER(B159)),H159="تم"),"",K159)</f>
        <v/>
      </c>
      <c r="O159" s="18">
        <f>IF(N159="","",COUNTIF($N$6:$N$1005,"&gt;"&amp;N159)+COUNTIF($N$6:N159,N159))</f>
        <v/>
      </c>
      <c r="P159" s="19">
        <f>IF(OR(NOT(ISNUMBER(J159)),NOT(ISNUMBER(B159))),"",IF(ISNUMBER(I159),I159,B159))</f>
        <v/>
      </c>
    </row>
    <row r="160">
      <c r="A160" s="16">
        <f>IF(B160="","",ROW()-5)</f>
        <v/>
      </c>
      <c r="B160" s="13" t="n"/>
      <c r="C160" s="5" t="n"/>
      <c r="D160" s="5" t="n"/>
      <c r="E160" s="5" t="n"/>
      <c r="F160" s="5" t="n"/>
      <c r="G160" s="5" t="n"/>
      <c r="H160" s="5" t="n"/>
      <c r="I160" s="13" t="n"/>
      <c r="J160" s="17" t="n"/>
      <c r="K160" s="18">
        <f>IF(NOT(ISNUMBER(B160)),"",IF(H160="تم",IF(ISNUMBER(I160),I160-B160,""),'الإعدادات'!$B$4-B160))</f>
        <v/>
      </c>
      <c r="L160" s="18">
        <f>IF(F160="","",IFERROR(VLOOKUP(F160,'الإعدادات'!$A$7:$B$10,2,FALSE),""))</f>
        <v/>
      </c>
      <c r="M160" s="6">
        <f>IF(OR(NOT(ISNUMBER(B160)),H160="تم",L160=""),"",IF(K160&gt;L160,"متأخر",""))</f>
        <v/>
      </c>
      <c r="N160" s="18">
        <f>IF(OR(NOT(ISNUMBER(B160)),H160="تم"),"",K160)</f>
        <v/>
      </c>
      <c r="O160" s="18">
        <f>IF(N160="","",COUNTIF($N$6:$N$1005,"&gt;"&amp;N160)+COUNTIF($N$6:N160,N160))</f>
        <v/>
      </c>
      <c r="P160" s="19">
        <f>IF(OR(NOT(ISNUMBER(J160)),NOT(ISNUMBER(B160))),"",IF(ISNUMBER(I160),I160,B160))</f>
        <v/>
      </c>
    </row>
    <row r="161">
      <c r="A161" s="16">
        <f>IF(B161="","",ROW()-5)</f>
        <v/>
      </c>
      <c r="B161" s="13" t="n"/>
      <c r="C161" s="5" t="n"/>
      <c r="D161" s="5" t="n"/>
      <c r="E161" s="5" t="n"/>
      <c r="F161" s="5" t="n"/>
      <c r="G161" s="5" t="n"/>
      <c r="H161" s="5" t="n"/>
      <c r="I161" s="13" t="n"/>
      <c r="J161" s="17" t="n"/>
      <c r="K161" s="18">
        <f>IF(NOT(ISNUMBER(B161)),"",IF(H161="تم",IF(ISNUMBER(I161),I161-B161,""),'الإعدادات'!$B$4-B161))</f>
        <v/>
      </c>
      <c r="L161" s="18">
        <f>IF(F161="","",IFERROR(VLOOKUP(F161,'الإعدادات'!$A$7:$B$10,2,FALSE),""))</f>
        <v/>
      </c>
      <c r="M161" s="6">
        <f>IF(OR(NOT(ISNUMBER(B161)),H161="تم",L161=""),"",IF(K161&gt;L161,"متأخر",""))</f>
        <v/>
      </c>
      <c r="N161" s="18">
        <f>IF(OR(NOT(ISNUMBER(B161)),H161="تم"),"",K161)</f>
        <v/>
      </c>
      <c r="O161" s="18">
        <f>IF(N161="","",COUNTIF($N$6:$N$1005,"&gt;"&amp;N161)+COUNTIF($N$6:N161,N161))</f>
        <v/>
      </c>
      <c r="P161" s="19">
        <f>IF(OR(NOT(ISNUMBER(J161)),NOT(ISNUMBER(B161))),"",IF(ISNUMBER(I161),I161,B161))</f>
        <v/>
      </c>
    </row>
    <row r="162">
      <c r="A162" s="16">
        <f>IF(B162="","",ROW()-5)</f>
        <v/>
      </c>
      <c r="B162" s="13" t="n"/>
      <c r="C162" s="5" t="n"/>
      <c r="D162" s="5" t="n"/>
      <c r="E162" s="5" t="n"/>
      <c r="F162" s="5" t="n"/>
      <c r="G162" s="5" t="n"/>
      <c r="H162" s="5" t="n"/>
      <c r="I162" s="13" t="n"/>
      <c r="J162" s="17" t="n"/>
      <c r="K162" s="18">
        <f>IF(NOT(ISNUMBER(B162)),"",IF(H162="تم",IF(ISNUMBER(I162),I162-B162,""),'الإعدادات'!$B$4-B162))</f>
        <v/>
      </c>
      <c r="L162" s="18">
        <f>IF(F162="","",IFERROR(VLOOKUP(F162,'الإعدادات'!$A$7:$B$10,2,FALSE),""))</f>
        <v/>
      </c>
      <c r="M162" s="6">
        <f>IF(OR(NOT(ISNUMBER(B162)),H162="تم",L162=""),"",IF(K162&gt;L162,"متأخر",""))</f>
        <v/>
      </c>
      <c r="N162" s="18">
        <f>IF(OR(NOT(ISNUMBER(B162)),H162="تم"),"",K162)</f>
        <v/>
      </c>
      <c r="O162" s="18">
        <f>IF(N162="","",COUNTIF($N$6:$N$1005,"&gt;"&amp;N162)+COUNTIF($N$6:N162,N162))</f>
        <v/>
      </c>
      <c r="P162" s="19">
        <f>IF(OR(NOT(ISNUMBER(J162)),NOT(ISNUMBER(B162))),"",IF(ISNUMBER(I162),I162,B162))</f>
        <v/>
      </c>
    </row>
    <row r="163">
      <c r="A163" s="16">
        <f>IF(B163="","",ROW()-5)</f>
        <v/>
      </c>
      <c r="B163" s="13" t="n"/>
      <c r="C163" s="5" t="n"/>
      <c r="D163" s="5" t="n"/>
      <c r="E163" s="5" t="n"/>
      <c r="F163" s="5" t="n"/>
      <c r="G163" s="5" t="n"/>
      <c r="H163" s="5" t="n"/>
      <c r="I163" s="13" t="n"/>
      <c r="J163" s="17" t="n"/>
      <c r="K163" s="18">
        <f>IF(NOT(ISNUMBER(B163)),"",IF(H163="تم",IF(ISNUMBER(I163),I163-B163,""),'الإعدادات'!$B$4-B163))</f>
        <v/>
      </c>
      <c r="L163" s="18">
        <f>IF(F163="","",IFERROR(VLOOKUP(F163,'الإعدادات'!$A$7:$B$10,2,FALSE),""))</f>
        <v/>
      </c>
      <c r="M163" s="6">
        <f>IF(OR(NOT(ISNUMBER(B163)),H163="تم",L163=""),"",IF(K163&gt;L163,"متأخر",""))</f>
        <v/>
      </c>
      <c r="N163" s="18">
        <f>IF(OR(NOT(ISNUMBER(B163)),H163="تم"),"",K163)</f>
        <v/>
      </c>
      <c r="O163" s="18">
        <f>IF(N163="","",COUNTIF($N$6:$N$1005,"&gt;"&amp;N163)+COUNTIF($N$6:N163,N163))</f>
        <v/>
      </c>
      <c r="P163" s="19">
        <f>IF(OR(NOT(ISNUMBER(J163)),NOT(ISNUMBER(B163))),"",IF(ISNUMBER(I163),I163,B163))</f>
        <v/>
      </c>
    </row>
    <row r="164">
      <c r="A164" s="16">
        <f>IF(B164="","",ROW()-5)</f>
        <v/>
      </c>
      <c r="B164" s="13" t="n"/>
      <c r="C164" s="5" t="n"/>
      <c r="D164" s="5" t="n"/>
      <c r="E164" s="5" t="n"/>
      <c r="F164" s="5" t="n"/>
      <c r="G164" s="5" t="n"/>
      <c r="H164" s="5" t="n"/>
      <c r="I164" s="13" t="n"/>
      <c r="J164" s="17" t="n"/>
      <c r="K164" s="18">
        <f>IF(NOT(ISNUMBER(B164)),"",IF(H164="تم",IF(ISNUMBER(I164),I164-B164,""),'الإعدادات'!$B$4-B164))</f>
        <v/>
      </c>
      <c r="L164" s="18">
        <f>IF(F164="","",IFERROR(VLOOKUP(F164,'الإعدادات'!$A$7:$B$10,2,FALSE),""))</f>
        <v/>
      </c>
      <c r="M164" s="6">
        <f>IF(OR(NOT(ISNUMBER(B164)),H164="تم",L164=""),"",IF(K164&gt;L164,"متأخر",""))</f>
        <v/>
      </c>
      <c r="N164" s="18">
        <f>IF(OR(NOT(ISNUMBER(B164)),H164="تم"),"",K164)</f>
        <v/>
      </c>
      <c r="O164" s="18">
        <f>IF(N164="","",COUNTIF($N$6:$N$1005,"&gt;"&amp;N164)+COUNTIF($N$6:N164,N164))</f>
        <v/>
      </c>
      <c r="P164" s="19">
        <f>IF(OR(NOT(ISNUMBER(J164)),NOT(ISNUMBER(B164))),"",IF(ISNUMBER(I164),I164,B164))</f>
        <v/>
      </c>
    </row>
    <row r="165">
      <c r="A165" s="16">
        <f>IF(B165="","",ROW()-5)</f>
        <v/>
      </c>
      <c r="B165" s="13" t="n"/>
      <c r="C165" s="5" t="n"/>
      <c r="D165" s="5" t="n"/>
      <c r="E165" s="5" t="n"/>
      <c r="F165" s="5" t="n"/>
      <c r="G165" s="5" t="n"/>
      <c r="H165" s="5" t="n"/>
      <c r="I165" s="13" t="n"/>
      <c r="J165" s="17" t="n"/>
      <c r="K165" s="18">
        <f>IF(NOT(ISNUMBER(B165)),"",IF(H165="تم",IF(ISNUMBER(I165),I165-B165,""),'الإعدادات'!$B$4-B165))</f>
        <v/>
      </c>
      <c r="L165" s="18">
        <f>IF(F165="","",IFERROR(VLOOKUP(F165,'الإعدادات'!$A$7:$B$10,2,FALSE),""))</f>
        <v/>
      </c>
      <c r="M165" s="6">
        <f>IF(OR(NOT(ISNUMBER(B165)),H165="تم",L165=""),"",IF(K165&gt;L165,"متأخر",""))</f>
        <v/>
      </c>
      <c r="N165" s="18">
        <f>IF(OR(NOT(ISNUMBER(B165)),H165="تم"),"",K165)</f>
        <v/>
      </c>
      <c r="O165" s="18">
        <f>IF(N165="","",COUNTIF($N$6:$N$1005,"&gt;"&amp;N165)+COUNTIF($N$6:N165,N165))</f>
        <v/>
      </c>
      <c r="P165" s="19">
        <f>IF(OR(NOT(ISNUMBER(J165)),NOT(ISNUMBER(B165))),"",IF(ISNUMBER(I165),I165,B165))</f>
        <v/>
      </c>
    </row>
    <row r="166">
      <c r="A166" s="16">
        <f>IF(B166="","",ROW()-5)</f>
        <v/>
      </c>
      <c r="B166" s="13" t="n"/>
      <c r="C166" s="5" t="n"/>
      <c r="D166" s="5" t="n"/>
      <c r="E166" s="5" t="n"/>
      <c r="F166" s="5" t="n"/>
      <c r="G166" s="5" t="n"/>
      <c r="H166" s="5" t="n"/>
      <c r="I166" s="13" t="n"/>
      <c r="J166" s="17" t="n"/>
      <c r="K166" s="18">
        <f>IF(NOT(ISNUMBER(B166)),"",IF(H166="تم",IF(ISNUMBER(I166),I166-B166,""),'الإعدادات'!$B$4-B166))</f>
        <v/>
      </c>
      <c r="L166" s="18">
        <f>IF(F166="","",IFERROR(VLOOKUP(F166,'الإعدادات'!$A$7:$B$10,2,FALSE),""))</f>
        <v/>
      </c>
      <c r="M166" s="6">
        <f>IF(OR(NOT(ISNUMBER(B166)),H166="تم",L166=""),"",IF(K166&gt;L166,"متأخر",""))</f>
        <v/>
      </c>
      <c r="N166" s="18">
        <f>IF(OR(NOT(ISNUMBER(B166)),H166="تم"),"",K166)</f>
        <v/>
      </c>
      <c r="O166" s="18">
        <f>IF(N166="","",COUNTIF($N$6:$N$1005,"&gt;"&amp;N166)+COUNTIF($N$6:N166,N166))</f>
        <v/>
      </c>
      <c r="P166" s="19">
        <f>IF(OR(NOT(ISNUMBER(J166)),NOT(ISNUMBER(B166))),"",IF(ISNUMBER(I166),I166,B166))</f>
        <v/>
      </c>
    </row>
    <row r="167">
      <c r="A167" s="16">
        <f>IF(B167="","",ROW()-5)</f>
        <v/>
      </c>
      <c r="B167" s="13" t="n"/>
      <c r="C167" s="5" t="n"/>
      <c r="D167" s="5" t="n"/>
      <c r="E167" s="5" t="n"/>
      <c r="F167" s="5" t="n"/>
      <c r="G167" s="5" t="n"/>
      <c r="H167" s="5" t="n"/>
      <c r="I167" s="13" t="n"/>
      <c r="J167" s="17" t="n"/>
      <c r="K167" s="18">
        <f>IF(NOT(ISNUMBER(B167)),"",IF(H167="تم",IF(ISNUMBER(I167),I167-B167,""),'الإعدادات'!$B$4-B167))</f>
        <v/>
      </c>
      <c r="L167" s="18">
        <f>IF(F167="","",IFERROR(VLOOKUP(F167,'الإعدادات'!$A$7:$B$10,2,FALSE),""))</f>
        <v/>
      </c>
      <c r="M167" s="6">
        <f>IF(OR(NOT(ISNUMBER(B167)),H167="تم",L167=""),"",IF(K167&gt;L167,"متأخر",""))</f>
        <v/>
      </c>
      <c r="N167" s="18">
        <f>IF(OR(NOT(ISNUMBER(B167)),H167="تم"),"",K167)</f>
        <v/>
      </c>
      <c r="O167" s="18">
        <f>IF(N167="","",COUNTIF($N$6:$N$1005,"&gt;"&amp;N167)+COUNTIF($N$6:N167,N167))</f>
        <v/>
      </c>
      <c r="P167" s="19">
        <f>IF(OR(NOT(ISNUMBER(J167)),NOT(ISNUMBER(B167))),"",IF(ISNUMBER(I167),I167,B167))</f>
        <v/>
      </c>
    </row>
    <row r="168">
      <c r="A168" s="16">
        <f>IF(B168="","",ROW()-5)</f>
        <v/>
      </c>
      <c r="B168" s="13" t="n"/>
      <c r="C168" s="5" t="n"/>
      <c r="D168" s="5" t="n"/>
      <c r="E168" s="5" t="n"/>
      <c r="F168" s="5" t="n"/>
      <c r="G168" s="5" t="n"/>
      <c r="H168" s="5" t="n"/>
      <c r="I168" s="13" t="n"/>
      <c r="J168" s="17" t="n"/>
      <c r="K168" s="18">
        <f>IF(NOT(ISNUMBER(B168)),"",IF(H168="تم",IF(ISNUMBER(I168),I168-B168,""),'الإعدادات'!$B$4-B168))</f>
        <v/>
      </c>
      <c r="L168" s="18">
        <f>IF(F168="","",IFERROR(VLOOKUP(F168,'الإعدادات'!$A$7:$B$10,2,FALSE),""))</f>
        <v/>
      </c>
      <c r="M168" s="6">
        <f>IF(OR(NOT(ISNUMBER(B168)),H168="تم",L168=""),"",IF(K168&gt;L168,"متأخر",""))</f>
        <v/>
      </c>
      <c r="N168" s="18">
        <f>IF(OR(NOT(ISNUMBER(B168)),H168="تم"),"",K168)</f>
        <v/>
      </c>
      <c r="O168" s="18">
        <f>IF(N168="","",COUNTIF($N$6:$N$1005,"&gt;"&amp;N168)+COUNTIF($N$6:N168,N168))</f>
        <v/>
      </c>
      <c r="P168" s="19">
        <f>IF(OR(NOT(ISNUMBER(J168)),NOT(ISNUMBER(B168))),"",IF(ISNUMBER(I168),I168,B168))</f>
        <v/>
      </c>
    </row>
    <row r="169">
      <c r="A169" s="16">
        <f>IF(B169="","",ROW()-5)</f>
        <v/>
      </c>
      <c r="B169" s="13" t="n"/>
      <c r="C169" s="5" t="n"/>
      <c r="D169" s="5" t="n"/>
      <c r="E169" s="5" t="n"/>
      <c r="F169" s="5" t="n"/>
      <c r="G169" s="5" t="n"/>
      <c r="H169" s="5" t="n"/>
      <c r="I169" s="13" t="n"/>
      <c r="J169" s="17" t="n"/>
      <c r="K169" s="18">
        <f>IF(NOT(ISNUMBER(B169)),"",IF(H169="تم",IF(ISNUMBER(I169),I169-B169,""),'الإعدادات'!$B$4-B169))</f>
        <v/>
      </c>
      <c r="L169" s="18">
        <f>IF(F169="","",IFERROR(VLOOKUP(F169,'الإعدادات'!$A$7:$B$10,2,FALSE),""))</f>
        <v/>
      </c>
      <c r="M169" s="6">
        <f>IF(OR(NOT(ISNUMBER(B169)),H169="تم",L169=""),"",IF(K169&gt;L169,"متأخر",""))</f>
        <v/>
      </c>
      <c r="N169" s="18">
        <f>IF(OR(NOT(ISNUMBER(B169)),H169="تم"),"",K169)</f>
        <v/>
      </c>
      <c r="O169" s="18">
        <f>IF(N169="","",COUNTIF($N$6:$N$1005,"&gt;"&amp;N169)+COUNTIF($N$6:N169,N169))</f>
        <v/>
      </c>
      <c r="P169" s="19">
        <f>IF(OR(NOT(ISNUMBER(J169)),NOT(ISNUMBER(B169))),"",IF(ISNUMBER(I169),I169,B169))</f>
        <v/>
      </c>
    </row>
    <row r="170">
      <c r="A170" s="16">
        <f>IF(B170="","",ROW()-5)</f>
        <v/>
      </c>
      <c r="B170" s="13" t="n"/>
      <c r="C170" s="5" t="n"/>
      <c r="D170" s="5" t="n"/>
      <c r="E170" s="5" t="n"/>
      <c r="F170" s="5" t="n"/>
      <c r="G170" s="5" t="n"/>
      <c r="H170" s="5" t="n"/>
      <c r="I170" s="13" t="n"/>
      <c r="J170" s="17" t="n"/>
      <c r="K170" s="18">
        <f>IF(NOT(ISNUMBER(B170)),"",IF(H170="تم",IF(ISNUMBER(I170),I170-B170,""),'الإعدادات'!$B$4-B170))</f>
        <v/>
      </c>
      <c r="L170" s="18">
        <f>IF(F170="","",IFERROR(VLOOKUP(F170,'الإعدادات'!$A$7:$B$10,2,FALSE),""))</f>
        <v/>
      </c>
      <c r="M170" s="6">
        <f>IF(OR(NOT(ISNUMBER(B170)),H170="تم",L170=""),"",IF(K170&gt;L170,"متأخر",""))</f>
        <v/>
      </c>
      <c r="N170" s="18">
        <f>IF(OR(NOT(ISNUMBER(B170)),H170="تم"),"",K170)</f>
        <v/>
      </c>
      <c r="O170" s="18">
        <f>IF(N170="","",COUNTIF($N$6:$N$1005,"&gt;"&amp;N170)+COUNTIF($N$6:N170,N170))</f>
        <v/>
      </c>
      <c r="P170" s="19">
        <f>IF(OR(NOT(ISNUMBER(J170)),NOT(ISNUMBER(B170))),"",IF(ISNUMBER(I170),I170,B170))</f>
        <v/>
      </c>
    </row>
    <row r="171">
      <c r="A171" s="16">
        <f>IF(B171="","",ROW()-5)</f>
        <v/>
      </c>
      <c r="B171" s="13" t="n"/>
      <c r="C171" s="5" t="n"/>
      <c r="D171" s="5" t="n"/>
      <c r="E171" s="5" t="n"/>
      <c r="F171" s="5" t="n"/>
      <c r="G171" s="5" t="n"/>
      <c r="H171" s="5" t="n"/>
      <c r="I171" s="13" t="n"/>
      <c r="J171" s="17" t="n"/>
      <c r="K171" s="18">
        <f>IF(NOT(ISNUMBER(B171)),"",IF(H171="تم",IF(ISNUMBER(I171),I171-B171,""),'الإعدادات'!$B$4-B171))</f>
        <v/>
      </c>
      <c r="L171" s="18">
        <f>IF(F171="","",IFERROR(VLOOKUP(F171,'الإعدادات'!$A$7:$B$10,2,FALSE),""))</f>
        <v/>
      </c>
      <c r="M171" s="6">
        <f>IF(OR(NOT(ISNUMBER(B171)),H171="تم",L171=""),"",IF(K171&gt;L171,"متأخر",""))</f>
        <v/>
      </c>
      <c r="N171" s="18">
        <f>IF(OR(NOT(ISNUMBER(B171)),H171="تم"),"",K171)</f>
        <v/>
      </c>
      <c r="O171" s="18">
        <f>IF(N171="","",COUNTIF($N$6:$N$1005,"&gt;"&amp;N171)+COUNTIF($N$6:N171,N171))</f>
        <v/>
      </c>
      <c r="P171" s="19">
        <f>IF(OR(NOT(ISNUMBER(J171)),NOT(ISNUMBER(B171))),"",IF(ISNUMBER(I171),I171,B171))</f>
        <v/>
      </c>
    </row>
    <row r="172">
      <c r="A172" s="16">
        <f>IF(B172="","",ROW()-5)</f>
        <v/>
      </c>
      <c r="B172" s="13" t="n"/>
      <c r="C172" s="5" t="n"/>
      <c r="D172" s="5" t="n"/>
      <c r="E172" s="5" t="n"/>
      <c r="F172" s="5" t="n"/>
      <c r="G172" s="5" t="n"/>
      <c r="H172" s="5" t="n"/>
      <c r="I172" s="13" t="n"/>
      <c r="J172" s="17" t="n"/>
      <c r="K172" s="18">
        <f>IF(NOT(ISNUMBER(B172)),"",IF(H172="تم",IF(ISNUMBER(I172),I172-B172,""),'الإعدادات'!$B$4-B172))</f>
        <v/>
      </c>
      <c r="L172" s="18">
        <f>IF(F172="","",IFERROR(VLOOKUP(F172,'الإعدادات'!$A$7:$B$10,2,FALSE),""))</f>
        <v/>
      </c>
      <c r="M172" s="6">
        <f>IF(OR(NOT(ISNUMBER(B172)),H172="تم",L172=""),"",IF(K172&gt;L172,"متأخر",""))</f>
        <v/>
      </c>
      <c r="N172" s="18">
        <f>IF(OR(NOT(ISNUMBER(B172)),H172="تم"),"",K172)</f>
        <v/>
      </c>
      <c r="O172" s="18">
        <f>IF(N172="","",COUNTIF($N$6:$N$1005,"&gt;"&amp;N172)+COUNTIF($N$6:N172,N172))</f>
        <v/>
      </c>
      <c r="P172" s="19">
        <f>IF(OR(NOT(ISNUMBER(J172)),NOT(ISNUMBER(B172))),"",IF(ISNUMBER(I172),I172,B172))</f>
        <v/>
      </c>
    </row>
    <row r="173">
      <c r="A173" s="16">
        <f>IF(B173="","",ROW()-5)</f>
        <v/>
      </c>
      <c r="B173" s="13" t="n"/>
      <c r="C173" s="5" t="n"/>
      <c r="D173" s="5" t="n"/>
      <c r="E173" s="5" t="n"/>
      <c r="F173" s="5" t="n"/>
      <c r="G173" s="5" t="n"/>
      <c r="H173" s="5" t="n"/>
      <c r="I173" s="13" t="n"/>
      <c r="J173" s="17" t="n"/>
      <c r="K173" s="18">
        <f>IF(NOT(ISNUMBER(B173)),"",IF(H173="تم",IF(ISNUMBER(I173),I173-B173,""),'الإعدادات'!$B$4-B173))</f>
        <v/>
      </c>
      <c r="L173" s="18">
        <f>IF(F173="","",IFERROR(VLOOKUP(F173,'الإعدادات'!$A$7:$B$10,2,FALSE),""))</f>
        <v/>
      </c>
      <c r="M173" s="6">
        <f>IF(OR(NOT(ISNUMBER(B173)),H173="تم",L173=""),"",IF(K173&gt;L173,"متأخر",""))</f>
        <v/>
      </c>
      <c r="N173" s="18">
        <f>IF(OR(NOT(ISNUMBER(B173)),H173="تم"),"",K173)</f>
        <v/>
      </c>
      <c r="O173" s="18">
        <f>IF(N173="","",COUNTIF($N$6:$N$1005,"&gt;"&amp;N173)+COUNTIF($N$6:N173,N173))</f>
        <v/>
      </c>
      <c r="P173" s="19">
        <f>IF(OR(NOT(ISNUMBER(J173)),NOT(ISNUMBER(B173))),"",IF(ISNUMBER(I173),I173,B173))</f>
        <v/>
      </c>
    </row>
    <row r="174">
      <c r="A174" s="16">
        <f>IF(B174="","",ROW()-5)</f>
        <v/>
      </c>
      <c r="B174" s="13" t="n"/>
      <c r="C174" s="5" t="n"/>
      <c r="D174" s="5" t="n"/>
      <c r="E174" s="5" t="n"/>
      <c r="F174" s="5" t="n"/>
      <c r="G174" s="5" t="n"/>
      <c r="H174" s="5" t="n"/>
      <c r="I174" s="13" t="n"/>
      <c r="J174" s="17" t="n"/>
      <c r="K174" s="18">
        <f>IF(NOT(ISNUMBER(B174)),"",IF(H174="تم",IF(ISNUMBER(I174),I174-B174,""),'الإعدادات'!$B$4-B174))</f>
        <v/>
      </c>
      <c r="L174" s="18">
        <f>IF(F174="","",IFERROR(VLOOKUP(F174,'الإعدادات'!$A$7:$B$10,2,FALSE),""))</f>
        <v/>
      </c>
      <c r="M174" s="6">
        <f>IF(OR(NOT(ISNUMBER(B174)),H174="تم",L174=""),"",IF(K174&gt;L174,"متأخر",""))</f>
        <v/>
      </c>
      <c r="N174" s="18">
        <f>IF(OR(NOT(ISNUMBER(B174)),H174="تم"),"",K174)</f>
        <v/>
      </c>
      <c r="O174" s="18">
        <f>IF(N174="","",COUNTIF($N$6:$N$1005,"&gt;"&amp;N174)+COUNTIF($N$6:N174,N174))</f>
        <v/>
      </c>
      <c r="P174" s="19">
        <f>IF(OR(NOT(ISNUMBER(J174)),NOT(ISNUMBER(B174))),"",IF(ISNUMBER(I174),I174,B174))</f>
        <v/>
      </c>
    </row>
    <row r="175">
      <c r="A175" s="16">
        <f>IF(B175="","",ROW()-5)</f>
        <v/>
      </c>
      <c r="B175" s="13" t="n"/>
      <c r="C175" s="5" t="n"/>
      <c r="D175" s="5" t="n"/>
      <c r="E175" s="5" t="n"/>
      <c r="F175" s="5" t="n"/>
      <c r="G175" s="5" t="n"/>
      <c r="H175" s="5" t="n"/>
      <c r="I175" s="13" t="n"/>
      <c r="J175" s="17" t="n"/>
      <c r="K175" s="18">
        <f>IF(NOT(ISNUMBER(B175)),"",IF(H175="تم",IF(ISNUMBER(I175),I175-B175,""),'الإعدادات'!$B$4-B175))</f>
        <v/>
      </c>
      <c r="L175" s="18">
        <f>IF(F175="","",IFERROR(VLOOKUP(F175,'الإعدادات'!$A$7:$B$10,2,FALSE),""))</f>
        <v/>
      </c>
      <c r="M175" s="6">
        <f>IF(OR(NOT(ISNUMBER(B175)),H175="تم",L175=""),"",IF(K175&gt;L175,"متأخر",""))</f>
        <v/>
      </c>
      <c r="N175" s="18">
        <f>IF(OR(NOT(ISNUMBER(B175)),H175="تم"),"",K175)</f>
        <v/>
      </c>
      <c r="O175" s="18">
        <f>IF(N175="","",COUNTIF($N$6:$N$1005,"&gt;"&amp;N175)+COUNTIF($N$6:N175,N175))</f>
        <v/>
      </c>
      <c r="P175" s="19">
        <f>IF(OR(NOT(ISNUMBER(J175)),NOT(ISNUMBER(B175))),"",IF(ISNUMBER(I175),I175,B175))</f>
        <v/>
      </c>
    </row>
    <row r="176">
      <c r="A176" s="16">
        <f>IF(B176="","",ROW()-5)</f>
        <v/>
      </c>
      <c r="B176" s="13" t="n"/>
      <c r="C176" s="5" t="n"/>
      <c r="D176" s="5" t="n"/>
      <c r="E176" s="5" t="n"/>
      <c r="F176" s="5" t="n"/>
      <c r="G176" s="5" t="n"/>
      <c r="H176" s="5" t="n"/>
      <c r="I176" s="13" t="n"/>
      <c r="J176" s="17" t="n"/>
      <c r="K176" s="18">
        <f>IF(NOT(ISNUMBER(B176)),"",IF(H176="تم",IF(ISNUMBER(I176),I176-B176,""),'الإعدادات'!$B$4-B176))</f>
        <v/>
      </c>
      <c r="L176" s="18">
        <f>IF(F176="","",IFERROR(VLOOKUP(F176,'الإعدادات'!$A$7:$B$10,2,FALSE),""))</f>
        <v/>
      </c>
      <c r="M176" s="6">
        <f>IF(OR(NOT(ISNUMBER(B176)),H176="تم",L176=""),"",IF(K176&gt;L176,"متأخر",""))</f>
        <v/>
      </c>
      <c r="N176" s="18">
        <f>IF(OR(NOT(ISNUMBER(B176)),H176="تم"),"",K176)</f>
        <v/>
      </c>
      <c r="O176" s="18">
        <f>IF(N176="","",COUNTIF($N$6:$N$1005,"&gt;"&amp;N176)+COUNTIF($N$6:N176,N176))</f>
        <v/>
      </c>
      <c r="P176" s="19">
        <f>IF(OR(NOT(ISNUMBER(J176)),NOT(ISNUMBER(B176))),"",IF(ISNUMBER(I176),I176,B176))</f>
        <v/>
      </c>
    </row>
    <row r="177">
      <c r="A177" s="16">
        <f>IF(B177="","",ROW()-5)</f>
        <v/>
      </c>
      <c r="B177" s="13" t="n"/>
      <c r="C177" s="5" t="n"/>
      <c r="D177" s="5" t="n"/>
      <c r="E177" s="5" t="n"/>
      <c r="F177" s="5" t="n"/>
      <c r="G177" s="5" t="n"/>
      <c r="H177" s="5" t="n"/>
      <c r="I177" s="13" t="n"/>
      <c r="J177" s="17" t="n"/>
      <c r="K177" s="18">
        <f>IF(NOT(ISNUMBER(B177)),"",IF(H177="تم",IF(ISNUMBER(I177),I177-B177,""),'الإعدادات'!$B$4-B177))</f>
        <v/>
      </c>
      <c r="L177" s="18">
        <f>IF(F177="","",IFERROR(VLOOKUP(F177,'الإعدادات'!$A$7:$B$10,2,FALSE),""))</f>
        <v/>
      </c>
      <c r="M177" s="6">
        <f>IF(OR(NOT(ISNUMBER(B177)),H177="تم",L177=""),"",IF(K177&gt;L177,"متأخر",""))</f>
        <v/>
      </c>
      <c r="N177" s="18">
        <f>IF(OR(NOT(ISNUMBER(B177)),H177="تم"),"",K177)</f>
        <v/>
      </c>
      <c r="O177" s="18">
        <f>IF(N177="","",COUNTIF($N$6:$N$1005,"&gt;"&amp;N177)+COUNTIF($N$6:N177,N177))</f>
        <v/>
      </c>
      <c r="P177" s="19">
        <f>IF(OR(NOT(ISNUMBER(J177)),NOT(ISNUMBER(B177))),"",IF(ISNUMBER(I177),I177,B177))</f>
        <v/>
      </c>
    </row>
    <row r="178">
      <c r="A178" s="16">
        <f>IF(B178="","",ROW()-5)</f>
        <v/>
      </c>
      <c r="B178" s="13" t="n"/>
      <c r="C178" s="5" t="n"/>
      <c r="D178" s="5" t="n"/>
      <c r="E178" s="5" t="n"/>
      <c r="F178" s="5" t="n"/>
      <c r="G178" s="5" t="n"/>
      <c r="H178" s="5" t="n"/>
      <c r="I178" s="13" t="n"/>
      <c r="J178" s="17" t="n"/>
      <c r="K178" s="18">
        <f>IF(NOT(ISNUMBER(B178)),"",IF(H178="تم",IF(ISNUMBER(I178),I178-B178,""),'الإعدادات'!$B$4-B178))</f>
        <v/>
      </c>
      <c r="L178" s="18">
        <f>IF(F178="","",IFERROR(VLOOKUP(F178,'الإعدادات'!$A$7:$B$10,2,FALSE),""))</f>
        <v/>
      </c>
      <c r="M178" s="6">
        <f>IF(OR(NOT(ISNUMBER(B178)),H178="تم",L178=""),"",IF(K178&gt;L178,"متأخر",""))</f>
        <v/>
      </c>
      <c r="N178" s="18">
        <f>IF(OR(NOT(ISNUMBER(B178)),H178="تم"),"",K178)</f>
        <v/>
      </c>
      <c r="O178" s="18">
        <f>IF(N178="","",COUNTIF($N$6:$N$1005,"&gt;"&amp;N178)+COUNTIF($N$6:N178,N178))</f>
        <v/>
      </c>
      <c r="P178" s="19">
        <f>IF(OR(NOT(ISNUMBER(J178)),NOT(ISNUMBER(B178))),"",IF(ISNUMBER(I178),I178,B178))</f>
        <v/>
      </c>
    </row>
    <row r="179">
      <c r="A179" s="16">
        <f>IF(B179="","",ROW()-5)</f>
        <v/>
      </c>
      <c r="B179" s="13" t="n"/>
      <c r="C179" s="5" t="n"/>
      <c r="D179" s="5" t="n"/>
      <c r="E179" s="5" t="n"/>
      <c r="F179" s="5" t="n"/>
      <c r="G179" s="5" t="n"/>
      <c r="H179" s="5" t="n"/>
      <c r="I179" s="13" t="n"/>
      <c r="J179" s="17" t="n"/>
      <c r="K179" s="18">
        <f>IF(NOT(ISNUMBER(B179)),"",IF(H179="تم",IF(ISNUMBER(I179),I179-B179,""),'الإعدادات'!$B$4-B179))</f>
        <v/>
      </c>
      <c r="L179" s="18">
        <f>IF(F179="","",IFERROR(VLOOKUP(F179,'الإعدادات'!$A$7:$B$10,2,FALSE),""))</f>
        <v/>
      </c>
      <c r="M179" s="6">
        <f>IF(OR(NOT(ISNUMBER(B179)),H179="تم",L179=""),"",IF(K179&gt;L179,"متأخر",""))</f>
        <v/>
      </c>
      <c r="N179" s="18">
        <f>IF(OR(NOT(ISNUMBER(B179)),H179="تم"),"",K179)</f>
        <v/>
      </c>
      <c r="O179" s="18">
        <f>IF(N179="","",COUNTIF($N$6:$N$1005,"&gt;"&amp;N179)+COUNTIF($N$6:N179,N179))</f>
        <v/>
      </c>
      <c r="P179" s="19">
        <f>IF(OR(NOT(ISNUMBER(J179)),NOT(ISNUMBER(B179))),"",IF(ISNUMBER(I179),I179,B179))</f>
        <v/>
      </c>
    </row>
    <row r="180">
      <c r="A180" s="16">
        <f>IF(B180="","",ROW()-5)</f>
        <v/>
      </c>
      <c r="B180" s="13" t="n"/>
      <c r="C180" s="5" t="n"/>
      <c r="D180" s="5" t="n"/>
      <c r="E180" s="5" t="n"/>
      <c r="F180" s="5" t="n"/>
      <c r="G180" s="5" t="n"/>
      <c r="H180" s="5" t="n"/>
      <c r="I180" s="13" t="n"/>
      <c r="J180" s="17" t="n"/>
      <c r="K180" s="18">
        <f>IF(NOT(ISNUMBER(B180)),"",IF(H180="تم",IF(ISNUMBER(I180),I180-B180,""),'الإعدادات'!$B$4-B180))</f>
        <v/>
      </c>
      <c r="L180" s="18">
        <f>IF(F180="","",IFERROR(VLOOKUP(F180,'الإعدادات'!$A$7:$B$10,2,FALSE),""))</f>
        <v/>
      </c>
      <c r="M180" s="6">
        <f>IF(OR(NOT(ISNUMBER(B180)),H180="تم",L180=""),"",IF(K180&gt;L180,"متأخر",""))</f>
        <v/>
      </c>
      <c r="N180" s="18">
        <f>IF(OR(NOT(ISNUMBER(B180)),H180="تم"),"",K180)</f>
        <v/>
      </c>
      <c r="O180" s="18">
        <f>IF(N180="","",COUNTIF($N$6:$N$1005,"&gt;"&amp;N180)+COUNTIF($N$6:N180,N180))</f>
        <v/>
      </c>
      <c r="P180" s="19">
        <f>IF(OR(NOT(ISNUMBER(J180)),NOT(ISNUMBER(B180))),"",IF(ISNUMBER(I180),I180,B180))</f>
        <v/>
      </c>
    </row>
    <row r="181">
      <c r="A181" s="16">
        <f>IF(B181="","",ROW()-5)</f>
        <v/>
      </c>
      <c r="B181" s="13" t="n"/>
      <c r="C181" s="5" t="n"/>
      <c r="D181" s="5" t="n"/>
      <c r="E181" s="5" t="n"/>
      <c r="F181" s="5" t="n"/>
      <c r="G181" s="5" t="n"/>
      <c r="H181" s="5" t="n"/>
      <c r="I181" s="13" t="n"/>
      <c r="J181" s="17" t="n"/>
      <c r="K181" s="18">
        <f>IF(NOT(ISNUMBER(B181)),"",IF(H181="تم",IF(ISNUMBER(I181),I181-B181,""),'الإعدادات'!$B$4-B181))</f>
        <v/>
      </c>
      <c r="L181" s="18">
        <f>IF(F181="","",IFERROR(VLOOKUP(F181,'الإعدادات'!$A$7:$B$10,2,FALSE),""))</f>
        <v/>
      </c>
      <c r="M181" s="6">
        <f>IF(OR(NOT(ISNUMBER(B181)),H181="تم",L181=""),"",IF(K181&gt;L181,"متأخر",""))</f>
        <v/>
      </c>
      <c r="N181" s="18">
        <f>IF(OR(NOT(ISNUMBER(B181)),H181="تم"),"",K181)</f>
        <v/>
      </c>
      <c r="O181" s="18">
        <f>IF(N181="","",COUNTIF($N$6:$N$1005,"&gt;"&amp;N181)+COUNTIF($N$6:N181,N181))</f>
        <v/>
      </c>
      <c r="P181" s="19">
        <f>IF(OR(NOT(ISNUMBER(J181)),NOT(ISNUMBER(B181))),"",IF(ISNUMBER(I181),I181,B181))</f>
        <v/>
      </c>
    </row>
    <row r="182">
      <c r="A182" s="16">
        <f>IF(B182="","",ROW()-5)</f>
        <v/>
      </c>
      <c r="B182" s="13" t="n"/>
      <c r="C182" s="5" t="n"/>
      <c r="D182" s="5" t="n"/>
      <c r="E182" s="5" t="n"/>
      <c r="F182" s="5" t="n"/>
      <c r="G182" s="5" t="n"/>
      <c r="H182" s="5" t="n"/>
      <c r="I182" s="13" t="n"/>
      <c r="J182" s="17" t="n"/>
      <c r="K182" s="18">
        <f>IF(NOT(ISNUMBER(B182)),"",IF(H182="تم",IF(ISNUMBER(I182),I182-B182,""),'الإعدادات'!$B$4-B182))</f>
        <v/>
      </c>
      <c r="L182" s="18">
        <f>IF(F182="","",IFERROR(VLOOKUP(F182,'الإعدادات'!$A$7:$B$10,2,FALSE),""))</f>
        <v/>
      </c>
      <c r="M182" s="6">
        <f>IF(OR(NOT(ISNUMBER(B182)),H182="تم",L182=""),"",IF(K182&gt;L182,"متأخر",""))</f>
        <v/>
      </c>
      <c r="N182" s="18">
        <f>IF(OR(NOT(ISNUMBER(B182)),H182="تم"),"",K182)</f>
        <v/>
      </c>
      <c r="O182" s="18">
        <f>IF(N182="","",COUNTIF($N$6:$N$1005,"&gt;"&amp;N182)+COUNTIF($N$6:N182,N182))</f>
        <v/>
      </c>
      <c r="P182" s="19">
        <f>IF(OR(NOT(ISNUMBER(J182)),NOT(ISNUMBER(B182))),"",IF(ISNUMBER(I182),I182,B182))</f>
        <v/>
      </c>
    </row>
    <row r="183">
      <c r="A183" s="16">
        <f>IF(B183="","",ROW()-5)</f>
        <v/>
      </c>
      <c r="B183" s="13" t="n"/>
      <c r="C183" s="5" t="n"/>
      <c r="D183" s="5" t="n"/>
      <c r="E183" s="5" t="n"/>
      <c r="F183" s="5" t="n"/>
      <c r="G183" s="5" t="n"/>
      <c r="H183" s="5" t="n"/>
      <c r="I183" s="13" t="n"/>
      <c r="J183" s="17" t="n"/>
      <c r="K183" s="18">
        <f>IF(NOT(ISNUMBER(B183)),"",IF(H183="تم",IF(ISNUMBER(I183),I183-B183,""),'الإعدادات'!$B$4-B183))</f>
        <v/>
      </c>
      <c r="L183" s="18">
        <f>IF(F183="","",IFERROR(VLOOKUP(F183,'الإعدادات'!$A$7:$B$10,2,FALSE),""))</f>
        <v/>
      </c>
      <c r="M183" s="6">
        <f>IF(OR(NOT(ISNUMBER(B183)),H183="تم",L183=""),"",IF(K183&gt;L183,"متأخر",""))</f>
        <v/>
      </c>
      <c r="N183" s="18">
        <f>IF(OR(NOT(ISNUMBER(B183)),H183="تم"),"",K183)</f>
        <v/>
      </c>
      <c r="O183" s="18">
        <f>IF(N183="","",COUNTIF($N$6:$N$1005,"&gt;"&amp;N183)+COUNTIF($N$6:N183,N183))</f>
        <v/>
      </c>
      <c r="P183" s="19">
        <f>IF(OR(NOT(ISNUMBER(J183)),NOT(ISNUMBER(B183))),"",IF(ISNUMBER(I183),I183,B183))</f>
        <v/>
      </c>
    </row>
    <row r="184">
      <c r="A184" s="16">
        <f>IF(B184="","",ROW()-5)</f>
        <v/>
      </c>
      <c r="B184" s="13" t="n"/>
      <c r="C184" s="5" t="n"/>
      <c r="D184" s="5" t="n"/>
      <c r="E184" s="5" t="n"/>
      <c r="F184" s="5" t="n"/>
      <c r="G184" s="5" t="n"/>
      <c r="H184" s="5" t="n"/>
      <c r="I184" s="13" t="n"/>
      <c r="J184" s="17" t="n"/>
      <c r="K184" s="18">
        <f>IF(NOT(ISNUMBER(B184)),"",IF(H184="تم",IF(ISNUMBER(I184),I184-B184,""),'الإعدادات'!$B$4-B184))</f>
        <v/>
      </c>
      <c r="L184" s="18">
        <f>IF(F184="","",IFERROR(VLOOKUP(F184,'الإعدادات'!$A$7:$B$10,2,FALSE),""))</f>
        <v/>
      </c>
      <c r="M184" s="6">
        <f>IF(OR(NOT(ISNUMBER(B184)),H184="تم",L184=""),"",IF(K184&gt;L184,"متأخر",""))</f>
        <v/>
      </c>
      <c r="N184" s="18">
        <f>IF(OR(NOT(ISNUMBER(B184)),H184="تم"),"",K184)</f>
        <v/>
      </c>
      <c r="O184" s="18">
        <f>IF(N184="","",COUNTIF($N$6:$N$1005,"&gt;"&amp;N184)+COUNTIF($N$6:N184,N184))</f>
        <v/>
      </c>
      <c r="P184" s="19">
        <f>IF(OR(NOT(ISNUMBER(J184)),NOT(ISNUMBER(B184))),"",IF(ISNUMBER(I184),I184,B184))</f>
        <v/>
      </c>
    </row>
    <row r="185">
      <c r="A185" s="16">
        <f>IF(B185="","",ROW()-5)</f>
        <v/>
      </c>
      <c r="B185" s="13" t="n"/>
      <c r="C185" s="5" t="n"/>
      <c r="D185" s="5" t="n"/>
      <c r="E185" s="5" t="n"/>
      <c r="F185" s="5" t="n"/>
      <c r="G185" s="5" t="n"/>
      <c r="H185" s="5" t="n"/>
      <c r="I185" s="13" t="n"/>
      <c r="J185" s="17" t="n"/>
      <c r="K185" s="18">
        <f>IF(NOT(ISNUMBER(B185)),"",IF(H185="تم",IF(ISNUMBER(I185),I185-B185,""),'الإعدادات'!$B$4-B185))</f>
        <v/>
      </c>
      <c r="L185" s="18">
        <f>IF(F185="","",IFERROR(VLOOKUP(F185,'الإعدادات'!$A$7:$B$10,2,FALSE),""))</f>
        <v/>
      </c>
      <c r="M185" s="6">
        <f>IF(OR(NOT(ISNUMBER(B185)),H185="تم",L185=""),"",IF(K185&gt;L185,"متأخر",""))</f>
        <v/>
      </c>
      <c r="N185" s="18">
        <f>IF(OR(NOT(ISNUMBER(B185)),H185="تم"),"",K185)</f>
        <v/>
      </c>
      <c r="O185" s="18">
        <f>IF(N185="","",COUNTIF($N$6:$N$1005,"&gt;"&amp;N185)+COUNTIF($N$6:N185,N185))</f>
        <v/>
      </c>
      <c r="P185" s="19">
        <f>IF(OR(NOT(ISNUMBER(J185)),NOT(ISNUMBER(B185))),"",IF(ISNUMBER(I185),I185,B185))</f>
        <v/>
      </c>
    </row>
    <row r="186">
      <c r="A186" s="16">
        <f>IF(B186="","",ROW()-5)</f>
        <v/>
      </c>
      <c r="B186" s="13" t="n"/>
      <c r="C186" s="5" t="n"/>
      <c r="D186" s="5" t="n"/>
      <c r="E186" s="5" t="n"/>
      <c r="F186" s="5" t="n"/>
      <c r="G186" s="5" t="n"/>
      <c r="H186" s="5" t="n"/>
      <c r="I186" s="13" t="n"/>
      <c r="J186" s="17" t="n"/>
      <c r="K186" s="18">
        <f>IF(NOT(ISNUMBER(B186)),"",IF(H186="تم",IF(ISNUMBER(I186),I186-B186,""),'الإعدادات'!$B$4-B186))</f>
        <v/>
      </c>
      <c r="L186" s="18">
        <f>IF(F186="","",IFERROR(VLOOKUP(F186,'الإعدادات'!$A$7:$B$10,2,FALSE),""))</f>
        <v/>
      </c>
      <c r="M186" s="6">
        <f>IF(OR(NOT(ISNUMBER(B186)),H186="تم",L186=""),"",IF(K186&gt;L186,"متأخر",""))</f>
        <v/>
      </c>
      <c r="N186" s="18">
        <f>IF(OR(NOT(ISNUMBER(B186)),H186="تم"),"",K186)</f>
        <v/>
      </c>
      <c r="O186" s="18">
        <f>IF(N186="","",COUNTIF($N$6:$N$1005,"&gt;"&amp;N186)+COUNTIF($N$6:N186,N186))</f>
        <v/>
      </c>
      <c r="P186" s="19">
        <f>IF(OR(NOT(ISNUMBER(J186)),NOT(ISNUMBER(B186))),"",IF(ISNUMBER(I186),I186,B186))</f>
        <v/>
      </c>
    </row>
    <row r="187">
      <c r="A187" s="16">
        <f>IF(B187="","",ROW()-5)</f>
        <v/>
      </c>
      <c r="B187" s="13" t="n"/>
      <c r="C187" s="5" t="n"/>
      <c r="D187" s="5" t="n"/>
      <c r="E187" s="5" t="n"/>
      <c r="F187" s="5" t="n"/>
      <c r="G187" s="5" t="n"/>
      <c r="H187" s="5" t="n"/>
      <c r="I187" s="13" t="n"/>
      <c r="J187" s="17" t="n"/>
      <c r="K187" s="18">
        <f>IF(NOT(ISNUMBER(B187)),"",IF(H187="تم",IF(ISNUMBER(I187),I187-B187,""),'الإعدادات'!$B$4-B187))</f>
        <v/>
      </c>
      <c r="L187" s="18">
        <f>IF(F187="","",IFERROR(VLOOKUP(F187,'الإعدادات'!$A$7:$B$10,2,FALSE),""))</f>
        <v/>
      </c>
      <c r="M187" s="6">
        <f>IF(OR(NOT(ISNUMBER(B187)),H187="تم",L187=""),"",IF(K187&gt;L187,"متأخر",""))</f>
        <v/>
      </c>
      <c r="N187" s="18">
        <f>IF(OR(NOT(ISNUMBER(B187)),H187="تم"),"",K187)</f>
        <v/>
      </c>
      <c r="O187" s="18">
        <f>IF(N187="","",COUNTIF($N$6:$N$1005,"&gt;"&amp;N187)+COUNTIF($N$6:N187,N187))</f>
        <v/>
      </c>
      <c r="P187" s="19">
        <f>IF(OR(NOT(ISNUMBER(J187)),NOT(ISNUMBER(B187))),"",IF(ISNUMBER(I187),I187,B187))</f>
        <v/>
      </c>
    </row>
    <row r="188">
      <c r="A188" s="16">
        <f>IF(B188="","",ROW()-5)</f>
        <v/>
      </c>
      <c r="B188" s="13" t="n"/>
      <c r="C188" s="5" t="n"/>
      <c r="D188" s="5" t="n"/>
      <c r="E188" s="5" t="n"/>
      <c r="F188" s="5" t="n"/>
      <c r="G188" s="5" t="n"/>
      <c r="H188" s="5" t="n"/>
      <c r="I188" s="13" t="n"/>
      <c r="J188" s="17" t="n"/>
      <c r="K188" s="18">
        <f>IF(NOT(ISNUMBER(B188)),"",IF(H188="تم",IF(ISNUMBER(I188),I188-B188,""),'الإعدادات'!$B$4-B188))</f>
        <v/>
      </c>
      <c r="L188" s="18">
        <f>IF(F188="","",IFERROR(VLOOKUP(F188,'الإعدادات'!$A$7:$B$10,2,FALSE),""))</f>
        <v/>
      </c>
      <c r="M188" s="6">
        <f>IF(OR(NOT(ISNUMBER(B188)),H188="تم",L188=""),"",IF(K188&gt;L188,"متأخر",""))</f>
        <v/>
      </c>
      <c r="N188" s="18">
        <f>IF(OR(NOT(ISNUMBER(B188)),H188="تم"),"",K188)</f>
        <v/>
      </c>
      <c r="O188" s="18">
        <f>IF(N188="","",COUNTIF($N$6:$N$1005,"&gt;"&amp;N188)+COUNTIF($N$6:N188,N188))</f>
        <v/>
      </c>
      <c r="P188" s="19">
        <f>IF(OR(NOT(ISNUMBER(J188)),NOT(ISNUMBER(B188))),"",IF(ISNUMBER(I188),I188,B188))</f>
        <v/>
      </c>
    </row>
    <row r="189">
      <c r="A189" s="16">
        <f>IF(B189="","",ROW()-5)</f>
        <v/>
      </c>
      <c r="B189" s="13" t="n"/>
      <c r="C189" s="5" t="n"/>
      <c r="D189" s="5" t="n"/>
      <c r="E189" s="5" t="n"/>
      <c r="F189" s="5" t="n"/>
      <c r="G189" s="5" t="n"/>
      <c r="H189" s="5" t="n"/>
      <c r="I189" s="13" t="n"/>
      <c r="J189" s="17" t="n"/>
      <c r="K189" s="18">
        <f>IF(NOT(ISNUMBER(B189)),"",IF(H189="تم",IF(ISNUMBER(I189),I189-B189,""),'الإعدادات'!$B$4-B189))</f>
        <v/>
      </c>
      <c r="L189" s="18">
        <f>IF(F189="","",IFERROR(VLOOKUP(F189,'الإعدادات'!$A$7:$B$10,2,FALSE),""))</f>
        <v/>
      </c>
      <c r="M189" s="6">
        <f>IF(OR(NOT(ISNUMBER(B189)),H189="تم",L189=""),"",IF(K189&gt;L189,"متأخر",""))</f>
        <v/>
      </c>
      <c r="N189" s="18">
        <f>IF(OR(NOT(ISNUMBER(B189)),H189="تم"),"",K189)</f>
        <v/>
      </c>
      <c r="O189" s="18">
        <f>IF(N189="","",COUNTIF($N$6:$N$1005,"&gt;"&amp;N189)+COUNTIF($N$6:N189,N189))</f>
        <v/>
      </c>
      <c r="P189" s="19">
        <f>IF(OR(NOT(ISNUMBER(J189)),NOT(ISNUMBER(B189))),"",IF(ISNUMBER(I189),I189,B189))</f>
        <v/>
      </c>
    </row>
    <row r="190">
      <c r="A190" s="16">
        <f>IF(B190="","",ROW()-5)</f>
        <v/>
      </c>
      <c r="B190" s="13" t="n"/>
      <c r="C190" s="5" t="n"/>
      <c r="D190" s="5" t="n"/>
      <c r="E190" s="5" t="n"/>
      <c r="F190" s="5" t="n"/>
      <c r="G190" s="5" t="n"/>
      <c r="H190" s="5" t="n"/>
      <c r="I190" s="13" t="n"/>
      <c r="J190" s="17" t="n"/>
      <c r="K190" s="18">
        <f>IF(NOT(ISNUMBER(B190)),"",IF(H190="تم",IF(ISNUMBER(I190),I190-B190,""),'الإعدادات'!$B$4-B190))</f>
        <v/>
      </c>
      <c r="L190" s="18">
        <f>IF(F190="","",IFERROR(VLOOKUP(F190,'الإعدادات'!$A$7:$B$10,2,FALSE),""))</f>
        <v/>
      </c>
      <c r="M190" s="6">
        <f>IF(OR(NOT(ISNUMBER(B190)),H190="تم",L190=""),"",IF(K190&gt;L190,"متأخر",""))</f>
        <v/>
      </c>
      <c r="N190" s="18">
        <f>IF(OR(NOT(ISNUMBER(B190)),H190="تم"),"",K190)</f>
        <v/>
      </c>
      <c r="O190" s="18">
        <f>IF(N190="","",COUNTIF($N$6:$N$1005,"&gt;"&amp;N190)+COUNTIF($N$6:N190,N190))</f>
        <v/>
      </c>
      <c r="P190" s="19">
        <f>IF(OR(NOT(ISNUMBER(J190)),NOT(ISNUMBER(B190))),"",IF(ISNUMBER(I190),I190,B190))</f>
        <v/>
      </c>
    </row>
    <row r="191">
      <c r="A191" s="16">
        <f>IF(B191="","",ROW()-5)</f>
        <v/>
      </c>
      <c r="B191" s="13" t="n"/>
      <c r="C191" s="5" t="n"/>
      <c r="D191" s="5" t="n"/>
      <c r="E191" s="5" t="n"/>
      <c r="F191" s="5" t="n"/>
      <c r="G191" s="5" t="n"/>
      <c r="H191" s="5" t="n"/>
      <c r="I191" s="13" t="n"/>
      <c r="J191" s="17" t="n"/>
      <c r="K191" s="18">
        <f>IF(NOT(ISNUMBER(B191)),"",IF(H191="تم",IF(ISNUMBER(I191),I191-B191,""),'الإعدادات'!$B$4-B191))</f>
        <v/>
      </c>
      <c r="L191" s="18">
        <f>IF(F191="","",IFERROR(VLOOKUP(F191,'الإعدادات'!$A$7:$B$10,2,FALSE),""))</f>
        <v/>
      </c>
      <c r="M191" s="6">
        <f>IF(OR(NOT(ISNUMBER(B191)),H191="تم",L191=""),"",IF(K191&gt;L191,"متأخر",""))</f>
        <v/>
      </c>
      <c r="N191" s="18">
        <f>IF(OR(NOT(ISNUMBER(B191)),H191="تم"),"",K191)</f>
        <v/>
      </c>
      <c r="O191" s="18">
        <f>IF(N191="","",COUNTIF($N$6:$N$1005,"&gt;"&amp;N191)+COUNTIF($N$6:N191,N191))</f>
        <v/>
      </c>
      <c r="P191" s="19">
        <f>IF(OR(NOT(ISNUMBER(J191)),NOT(ISNUMBER(B191))),"",IF(ISNUMBER(I191),I191,B191))</f>
        <v/>
      </c>
    </row>
    <row r="192">
      <c r="A192" s="16">
        <f>IF(B192="","",ROW()-5)</f>
        <v/>
      </c>
      <c r="B192" s="13" t="n"/>
      <c r="C192" s="5" t="n"/>
      <c r="D192" s="5" t="n"/>
      <c r="E192" s="5" t="n"/>
      <c r="F192" s="5" t="n"/>
      <c r="G192" s="5" t="n"/>
      <c r="H192" s="5" t="n"/>
      <c r="I192" s="13" t="n"/>
      <c r="J192" s="17" t="n"/>
      <c r="K192" s="18">
        <f>IF(NOT(ISNUMBER(B192)),"",IF(H192="تم",IF(ISNUMBER(I192),I192-B192,""),'الإعدادات'!$B$4-B192))</f>
        <v/>
      </c>
      <c r="L192" s="18">
        <f>IF(F192="","",IFERROR(VLOOKUP(F192,'الإعدادات'!$A$7:$B$10,2,FALSE),""))</f>
        <v/>
      </c>
      <c r="M192" s="6">
        <f>IF(OR(NOT(ISNUMBER(B192)),H192="تم",L192=""),"",IF(K192&gt;L192,"متأخر",""))</f>
        <v/>
      </c>
      <c r="N192" s="18">
        <f>IF(OR(NOT(ISNUMBER(B192)),H192="تم"),"",K192)</f>
        <v/>
      </c>
      <c r="O192" s="18">
        <f>IF(N192="","",COUNTIF($N$6:$N$1005,"&gt;"&amp;N192)+COUNTIF($N$6:N192,N192))</f>
        <v/>
      </c>
      <c r="P192" s="19">
        <f>IF(OR(NOT(ISNUMBER(J192)),NOT(ISNUMBER(B192))),"",IF(ISNUMBER(I192),I192,B192))</f>
        <v/>
      </c>
    </row>
    <row r="193">
      <c r="A193" s="16">
        <f>IF(B193="","",ROW()-5)</f>
        <v/>
      </c>
      <c r="B193" s="13" t="n"/>
      <c r="C193" s="5" t="n"/>
      <c r="D193" s="5" t="n"/>
      <c r="E193" s="5" t="n"/>
      <c r="F193" s="5" t="n"/>
      <c r="G193" s="5" t="n"/>
      <c r="H193" s="5" t="n"/>
      <c r="I193" s="13" t="n"/>
      <c r="J193" s="17" t="n"/>
      <c r="K193" s="18">
        <f>IF(NOT(ISNUMBER(B193)),"",IF(H193="تم",IF(ISNUMBER(I193),I193-B193,""),'الإعدادات'!$B$4-B193))</f>
        <v/>
      </c>
      <c r="L193" s="18">
        <f>IF(F193="","",IFERROR(VLOOKUP(F193,'الإعدادات'!$A$7:$B$10,2,FALSE),""))</f>
        <v/>
      </c>
      <c r="M193" s="6">
        <f>IF(OR(NOT(ISNUMBER(B193)),H193="تم",L193=""),"",IF(K193&gt;L193,"متأخر",""))</f>
        <v/>
      </c>
      <c r="N193" s="18">
        <f>IF(OR(NOT(ISNUMBER(B193)),H193="تم"),"",K193)</f>
        <v/>
      </c>
      <c r="O193" s="18">
        <f>IF(N193="","",COUNTIF($N$6:$N$1005,"&gt;"&amp;N193)+COUNTIF($N$6:N193,N193))</f>
        <v/>
      </c>
      <c r="P193" s="19">
        <f>IF(OR(NOT(ISNUMBER(J193)),NOT(ISNUMBER(B193))),"",IF(ISNUMBER(I193),I193,B193))</f>
        <v/>
      </c>
    </row>
    <row r="194">
      <c r="A194" s="16">
        <f>IF(B194="","",ROW()-5)</f>
        <v/>
      </c>
      <c r="B194" s="13" t="n"/>
      <c r="C194" s="5" t="n"/>
      <c r="D194" s="5" t="n"/>
      <c r="E194" s="5" t="n"/>
      <c r="F194" s="5" t="n"/>
      <c r="G194" s="5" t="n"/>
      <c r="H194" s="5" t="n"/>
      <c r="I194" s="13" t="n"/>
      <c r="J194" s="17" t="n"/>
      <c r="K194" s="18">
        <f>IF(NOT(ISNUMBER(B194)),"",IF(H194="تم",IF(ISNUMBER(I194),I194-B194,""),'الإعدادات'!$B$4-B194))</f>
        <v/>
      </c>
      <c r="L194" s="18">
        <f>IF(F194="","",IFERROR(VLOOKUP(F194,'الإعدادات'!$A$7:$B$10,2,FALSE),""))</f>
        <v/>
      </c>
      <c r="M194" s="6">
        <f>IF(OR(NOT(ISNUMBER(B194)),H194="تم",L194=""),"",IF(K194&gt;L194,"متأخر",""))</f>
        <v/>
      </c>
      <c r="N194" s="18">
        <f>IF(OR(NOT(ISNUMBER(B194)),H194="تم"),"",K194)</f>
        <v/>
      </c>
      <c r="O194" s="18">
        <f>IF(N194="","",COUNTIF($N$6:$N$1005,"&gt;"&amp;N194)+COUNTIF($N$6:N194,N194))</f>
        <v/>
      </c>
      <c r="P194" s="19">
        <f>IF(OR(NOT(ISNUMBER(J194)),NOT(ISNUMBER(B194))),"",IF(ISNUMBER(I194),I194,B194))</f>
        <v/>
      </c>
    </row>
    <row r="195">
      <c r="A195" s="16">
        <f>IF(B195="","",ROW()-5)</f>
        <v/>
      </c>
      <c r="B195" s="13" t="n"/>
      <c r="C195" s="5" t="n"/>
      <c r="D195" s="5" t="n"/>
      <c r="E195" s="5" t="n"/>
      <c r="F195" s="5" t="n"/>
      <c r="G195" s="5" t="n"/>
      <c r="H195" s="5" t="n"/>
      <c r="I195" s="13" t="n"/>
      <c r="J195" s="17" t="n"/>
      <c r="K195" s="18">
        <f>IF(NOT(ISNUMBER(B195)),"",IF(H195="تم",IF(ISNUMBER(I195),I195-B195,""),'الإعدادات'!$B$4-B195))</f>
        <v/>
      </c>
      <c r="L195" s="18">
        <f>IF(F195="","",IFERROR(VLOOKUP(F195,'الإعدادات'!$A$7:$B$10,2,FALSE),""))</f>
        <v/>
      </c>
      <c r="M195" s="6">
        <f>IF(OR(NOT(ISNUMBER(B195)),H195="تم",L195=""),"",IF(K195&gt;L195,"متأخر",""))</f>
        <v/>
      </c>
      <c r="N195" s="18">
        <f>IF(OR(NOT(ISNUMBER(B195)),H195="تم"),"",K195)</f>
        <v/>
      </c>
      <c r="O195" s="18">
        <f>IF(N195="","",COUNTIF($N$6:$N$1005,"&gt;"&amp;N195)+COUNTIF($N$6:N195,N195))</f>
        <v/>
      </c>
      <c r="P195" s="19">
        <f>IF(OR(NOT(ISNUMBER(J195)),NOT(ISNUMBER(B195))),"",IF(ISNUMBER(I195),I195,B195))</f>
        <v/>
      </c>
    </row>
    <row r="196">
      <c r="A196" s="16">
        <f>IF(B196="","",ROW()-5)</f>
        <v/>
      </c>
      <c r="B196" s="13" t="n"/>
      <c r="C196" s="5" t="n"/>
      <c r="D196" s="5" t="n"/>
      <c r="E196" s="5" t="n"/>
      <c r="F196" s="5" t="n"/>
      <c r="G196" s="5" t="n"/>
      <c r="H196" s="5" t="n"/>
      <c r="I196" s="13" t="n"/>
      <c r="J196" s="17" t="n"/>
      <c r="K196" s="18">
        <f>IF(NOT(ISNUMBER(B196)),"",IF(H196="تم",IF(ISNUMBER(I196),I196-B196,""),'الإعدادات'!$B$4-B196))</f>
        <v/>
      </c>
      <c r="L196" s="18">
        <f>IF(F196="","",IFERROR(VLOOKUP(F196,'الإعدادات'!$A$7:$B$10,2,FALSE),""))</f>
        <v/>
      </c>
      <c r="M196" s="6">
        <f>IF(OR(NOT(ISNUMBER(B196)),H196="تم",L196=""),"",IF(K196&gt;L196,"متأخر",""))</f>
        <v/>
      </c>
      <c r="N196" s="18">
        <f>IF(OR(NOT(ISNUMBER(B196)),H196="تم"),"",K196)</f>
        <v/>
      </c>
      <c r="O196" s="18">
        <f>IF(N196="","",COUNTIF($N$6:$N$1005,"&gt;"&amp;N196)+COUNTIF($N$6:N196,N196))</f>
        <v/>
      </c>
      <c r="P196" s="19">
        <f>IF(OR(NOT(ISNUMBER(J196)),NOT(ISNUMBER(B196))),"",IF(ISNUMBER(I196),I196,B196))</f>
        <v/>
      </c>
    </row>
    <row r="197">
      <c r="A197" s="16">
        <f>IF(B197="","",ROW()-5)</f>
        <v/>
      </c>
      <c r="B197" s="13" t="n"/>
      <c r="C197" s="5" t="n"/>
      <c r="D197" s="5" t="n"/>
      <c r="E197" s="5" t="n"/>
      <c r="F197" s="5" t="n"/>
      <c r="G197" s="5" t="n"/>
      <c r="H197" s="5" t="n"/>
      <c r="I197" s="13" t="n"/>
      <c r="J197" s="17" t="n"/>
      <c r="K197" s="18">
        <f>IF(NOT(ISNUMBER(B197)),"",IF(H197="تم",IF(ISNUMBER(I197),I197-B197,""),'الإعدادات'!$B$4-B197))</f>
        <v/>
      </c>
      <c r="L197" s="18">
        <f>IF(F197="","",IFERROR(VLOOKUP(F197,'الإعدادات'!$A$7:$B$10,2,FALSE),""))</f>
        <v/>
      </c>
      <c r="M197" s="6">
        <f>IF(OR(NOT(ISNUMBER(B197)),H197="تم",L197=""),"",IF(K197&gt;L197,"متأخر",""))</f>
        <v/>
      </c>
      <c r="N197" s="18">
        <f>IF(OR(NOT(ISNUMBER(B197)),H197="تم"),"",K197)</f>
        <v/>
      </c>
      <c r="O197" s="18">
        <f>IF(N197="","",COUNTIF($N$6:$N$1005,"&gt;"&amp;N197)+COUNTIF($N$6:N197,N197))</f>
        <v/>
      </c>
      <c r="P197" s="19">
        <f>IF(OR(NOT(ISNUMBER(J197)),NOT(ISNUMBER(B197))),"",IF(ISNUMBER(I197),I197,B197))</f>
        <v/>
      </c>
    </row>
    <row r="198">
      <c r="A198" s="16">
        <f>IF(B198="","",ROW()-5)</f>
        <v/>
      </c>
      <c r="B198" s="13" t="n"/>
      <c r="C198" s="5" t="n"/>
      <c r="D198" s="5" t="n"/>
      <c r="E198" s="5" t="n"/>
      <c r="F198" s="5" t="n"/>
      <c r="G198" s="5" t="n"/>
      <c r="H198" s="5" t="n"/>
      <c r="I198" s="13" t="n"/>
      <c r="J198" s="17" t="n"/>
      <c r="K198" s="18">
        <f>IF(NOT(ISNUMBER(B198)),"",IF(H198="تم",IF(ISNUMBER(I198),I198-B198,""),'الإعدادات'!$B$4-B198))</f>
        <v/>
      </c>
      <c r="L198" s="18">
        <f>IF(F198="","",IFERROR(VLOOKUP(F198,'الإعدادات'!$A$7:$B$10,2,FALSE),""))</f>
        <v/>
      </c>
      <c r="M198" s="6">
        <f>IF(OR(NOT(ISNUMBER(B198)),H198="تم",L198=""),"",IF(K198&gt;L198,"متأخر",""))</f>
        <v/>
      </c>
      <c r="N198" s="18">
        <f>IF(OR(NOT(ISNUMBER(B198)),H198="تم"),"",K198)</f>
        <v/>
      </c>
      <c r="O198" s="18">
        <f>IF(N198="","",COUNTIF($N$6:$N$1005,"&gt;"&amp;N198)+COUNTIF($N$6:N198,N198))</f>
        <v/>
      </c>
      <c r="P198" s="19">
        <f>IF(OR(NOT(ISNUMBER(J198)),NOT(ISNUMBER(B198))),"",IF(ISNUMBER(I198),I198,B198))</f>
        <v/>
      </c>
    </row>
    <row r="199">
      <c r="A199" s="16">
        <f>IF(B199="","",ROW()-5)</f>
        <v/>
      </c>
      <c r="B199" s="13" t="n"/>
      <c r="C199" s="5" t="n"/>
      <c r="D199" s="5" t="n"/>
      <c r="E199" s="5" t="n"/>
      <c r="F199" s="5" t="n"/>
      <c r="G199" s="5" t="n"/>
      <c r="H199" s="5" t="n"/>
      <c r="I199" s="13" t="n"/>
      <c r="J199" s="17" t="n"/>
      <c r="K199" s="18">
        <f>IF(NOT(ISNUMBER(B199)),"",IF(H199="تم",IF(ISNUMBER(I199),I199-B199,""),'الإعدادات'!$B$4-B199))</f>
        <v/>
      </c>
      <c r="L199" s="18">
        <f>IF(F199="","",IFERROR(VLOOKUP(F199,'الإعدادات'!$A$7:$B$10,2,FALSE),""))</f>
        <v/>
      </c>
      <c r="M199" s="6">
        <f>IF(OR(NOT(ISNUMBER(B199)),H199="تم",L199=""),"",IF(K199&gt;L199,"متأخر",""))</f>
        <v/>
      </c>
      <c r="N199" s="18">
        <f>IF(OR(NOT(ISNUMBER(B199)),H199="تم"),"",K199)</f>
        <v/>
      </c>
      <c r="O199" s="18">
        <f>IF(N199="","",COUNTIF($N$6:$N$1005,"&gt;"&amp;N199)+COUNTIF($N$6:N199,N199))</f>
        <v/>
      </c>
      <c r="P199" s="19">
        <f>IF(OR(NOT(ISNUMBER(J199)),NOT(ISNUMBER(B199))),"",IF(ISNUMBER(I199),I199,B199))</f>
        <v/>
      </c>
    </row>
    <row r="200">
      <c r="A200" s="16">
        <f>IF(B200="","",ROW()-5)</f>
        <v/>
      </c>
      <c r="B200" s="13" t="n"/>
      <c r="C200" s="5" t="n"/>
      <c r="D200" s="5" t="n"/>
      <c r="E200" s="5" t="n"/>
      <c r="F200" s="5" t="n"/>
      <c r="G200" s="5" t="n"/>
      <c r="H200" s="5" t="n"/>
      <c r="I200" s="13" t="n"/>
      <c r="J200" s="17" t="n"/>
      <c r="K200" s="18">
        <f>IF(NOT(ISNUMBER(B200)),"",IF(H200="تم",IF(ISNUMBER(I200),I200-B200,""),'الإعدادات'!$B$4-B200))</f>
        <v/>
      </c>
      <c r="L200" s="18">
        <f>IF(F200="","",IFERROR(VLOOKUP(F200,'الإعدادات'!$A$7:$B$10,2,FALSE),""))</f>
        <v/>
      </c>
      <c r="M200" s="6">
        <f>IF(OR(NOT(ISNUMBER(B200)),H200="تم",L200=""),"",IF(K200&gt;L200,"متأخر",""))</f>
        <v/>
      </c>
      <c r="N200" s="18">
        <f>IF(OR(NOT(ISNUMBER(B200)),H200="تم"),"",K200)</f>
        <v/>
      </c>
      <c r="O200" s="18">
        <f>IF(N200="","",COUNTIF($N$6:$N$1005,"&gt;"&amp;N200)+COUNTIF($N$6:N200,N200))</f>
        <v/>
      </c>
      <c r="P200" s="19">
        <f>IF(OR(NOT(ISNUMBER(J200)),NOT(ISNUMBER(B200))),"",IF(ISNUMBER(I200),I200,B200))</f>
        <v/>
      </c>
    </row>
    <row r="201">
      <c r="A201" s="16">
        <f>IF(B201="","",ROW()-5)</f>
        <v/>
      </c>
      <c r="B201" s="13" t="n"/>
      <c r="C201" s="5" t="n"/>
      <c r="D201" s="5" t="n"/>
      <c r="E201" s="5" t="n"/>
      <c r="F201" s="5" t="n"/>
      <c r="G201" s="5" t="n"/>
      <c r="H201" s="5" t="n"/>
      <c r="I201" s="13" t="n"/>
      <c r="J201" s="17" t="n"/>
      <c r="K201" s="18">
        <f>IF(NOT(ISNUMBER(B201)),"",IF(H201="تم",IF(ISNUMBER(I201),I201-B201,""),'الإعدادات'!$B$4-B201))</f>
        <v/>
      </c>
      <c r="L201" s="18">
        <f>IF(F201="","",IFERROR(VLOOKUP(F201,'الإعدادات'!$A$7:$B$10,2,FALSE),""))</f>
        <v/>
      </c>
      <c r="M201" s="6">
        <f>IF(OR(NOT(ISNUMBER(B201)),H201="تم",L201=""),"",IF(K201&gt;L201,"متأخر",""))</f>
        <v/>
      </c>
      <c r="N201" s="18">
        <f>IF(OR(NOT(ISNUMBER(B201)),H201="تم"),"",K201)</f>
        <v/>
      </c>
      <c r="O201" s="18">
        <f>IF(N201="","",COUNTIF($N$6:$N$1005,"&gt;"&amp;N201)+COUNTIF($N$6:N201,N201))</f>
        <v/>
      </c>
      <c r="P201" s="19">
        <f>IF(OR(NOT(ISNUMBER(J201)),NOT(ISNUMBER(B201))),"",IF(ISNUMBER(I201),I201,B201))</f>
        <v/>
      </c>
    </row>
    <row r="202">
      <c r="A202" s="16">
        <f>IF(B202="","",ROW()-5)</f>
        <v/>
      </c>
      <c r="B202" s="13" t="n"/>
      <c r="C202" s="5" t="n"/>
      <c r="D202" s="5" t="n"/>
      <c r="E202" s="5" t="n"/>
      <c r="F202" s="5" t="n"/>
      <c r="G202" s="5" t="n"/>
      <c r="H202" s="5" t="n"/>
      <c r="I202" s="13" t="n"/>
      <c r="J202" s="17" t="n"/>
      <c r="K202" s="18">
        <f>IF(NOT(ISNUMBER(B202)),"",IF(H202="تم",IF(ISNUMBER(I202),I202-B202,""),'الإعدادات'!$B$4-B202))</f>
        <v/>
      </c>
      <c r="L202" s="18">
        <f>IF(F202="","",IFERROR(VLOOKUP(F202,'الإعدادات'!$A$7:$B$10,2,FALSE),""))</f>
        <v/>
      </c>
      <c r="M202" s="6">
        <f>IF(OR(NOT(ISNUMBER(B202)),H202="تم",L202=""),"",IF(K202&gt;L202,"متأخر",""))</f>
        <v/>
      </c>
      <c r="N202" s="18">
        <f>IF(OR(NOT(ISNUMBER(B202)),H202="تم"),"",K202)</f>
        <v/>
      </c>
      <c r="O202" s="18">
        <f>IF(N202="","",COUNTIF($N$6:$N$1005,"&gt;"&amp;N202)+COUNTIF($N$6:N202,N202))</f>
        <v/>
      </c>
      <c r="P202" s="19">
        <f>IF(OR(NOT(ISNUMBER(J202)),NOT(ISNUMBER(B202))),"",IF(ISNUMBER(I202),I202,B202))</f>
        <v/>
      </c>
    </row>
    <row r="203">
      <c r="A203" s="16">
        <f>IF(B203="","",ROW()-5)</f>
        <v/>
      </c>
      <c r="B203" s="13" t="n"/>
      <c r="C203" s="5" t="n"/>
      <c r="D203" s="5" t="n"/>
      <c r="E203" s="5" t="n"/>
      <c r="F203" s="5" t="n"/>
      <c r="G203" s="5" t="n"/>
      <c r="H203" s="5" t="n"/>
      <c r="I203" s="13" t="n"/>
      <c r="J203" s="17" t="n"/>
      <c r="K203" s="18">
        <f>IF(NOT(ISNUMBER(B203)),"",IF(H203="تم",IF(ISNUMBER(I203),I203-B203,""),'الإعدادات'!$B$4-B203))</f>
        <v/>
      </c>
      <c r="L203" s="18">
        <f>IF(F203="","",IFERROR(VLOOKUP(F203,'الإعدادات'!$A$7:$B$10,2,FALSE),""))</f>
        <v/>
      </c>
      <c r="M203" s="6">
        <f>IF(OR(NOT(ISNUMBER(B203)),H203="تم",L203=""),"",IF(K203&gt;L203,"متأخر",""))</f>
        <v/>
      </c>
      <c r="N203" s="18">
        <f>IF(OR(NOT(ISNUMBER(B203)),H203="تم"),"",K203)</f>
        <v/>
      </c>
      <c r="O203" s="18">
        <f>IF(N203="","",COUNTIF($N$6:$N$1005,"&gt;"&amp;N203)+COUNTIF($N$6:N203,N203))</f>
        <v/>
      </c>
      <c r="P203" s="19">
        <f>IF(OR(NOT(ISNUMBER(J203)),NOT(ISNUMBER(B203))),"",IF(ISNUMBER(I203),I203,B203))</f>
        <v/>
      </c>
    </row>
    <row r="204">
      <c r="A204" s="16">
        <f>IF(B204="","",ROW()-5)</f>
        <v/>
      </c>
      <c r="B204" s="13" t="n"/>
      <c r="C204" s="5" t="n"/>
      <c r="D204" s="5" t="n"/>
      <c r="E204" s="5" t="n"/>
      <c r="F204" s="5" t="n"/>
      <c r="G204" s="5" t="n"/>
      <c r="H204" s="5" t="n"/>
      <c r="I204" s="13" t="n"/>
      <c r="J204" s="17" t="n"/>
      <c r="K204" s="18">
        <f>IF(NOT(ISNUMBER(B204)),"",IF(H204="تم",IF(ISNUMBER(I204),I204-B204,""),'الإعدادات'!$B$4-B204))</f>
        <v/>
      </c>
      <c r="L204" s="18">
        <f>IF(F204="","",IFERROR(VLOOKUP(F204,'الإعدادات'!$A$7:$B$10,2,FALSE),""))</f>
        <v/>
      </c>
      <c r="M204" s="6">
        <f>IF(OR(NOT(ISNUMBER(B204)),H204="تم",L204=""),"",IF(K204&gt;L204,"متأخر",""))</f>
        <v/>
      </c>
      <c r="N204" s="18">
        <f>IF(OR(NOT(ISNUMBER(B204)),H204="تم"),"",K204)</f>
        <v/>
      </c>
      <c r="O204" s="18">
        <f>IF(N204="","",COUNTIF($N$6:$N$1005,"&gt;"&amp;N204)+COUNTIF($N$6:N204,N204))</f>
        <v/>
      </c>
      <c r="P204" s="19">
        <f>IF(OR(NOT(ISNUMBER(J204)),NOT(ISNUMBER(B204))),"",IF(ISNUMBER(I204),I204,B204))</f>
        <v/>
      </c>
    </row>
    <row r="205">
      <c r="A205" s="16">
        <f>IF(B205="","",ROW()-5)</f>
        <v/>
      </c>
      <c r="B205" s="13" t="n"/>
      <c r="C205" s="5" t="n"/>
      <c r="D205" s="5" t="n"/>
      <c r="E205" s="5" t="n"/>
      <c r="F205" s="5" t="n"/>
      <c r="G205" s="5" t="n"/>
      <c r="H205" s="5" t="n"/>
      <c r="I205" s="13" t="n"/>
      <c r="J205" s="17" t="n"/>
      <c r="K205" s="18">
        <f>IF(NOT(ISNUMBER(B205)),"",IF(H205="تم",IF(ISNUMBER(I205),I205-B205,""),'الإعدادات'!$B$4-B205))</f>
        <v/>
      </c>
      <c r="L205" s="18">
        <f>IF(F205="","",IFERROR(VLOOKUP(F205,'الإعدادات'!$A$7:$B$10,2,FALSE),""))</f>
        <v/>
      </c>
      <c r="M205" s="6">
        <f>IF(OR(NOT(ISNUMBER(B205)),H205="تم",L205=""),"",IF(K205&gt;L205,"متأخر",""))</f>
        <v/>
      </c>
      <c r="N205" s="18">
        <f>IF(OR(NOT(ISNUMBER(B205)),H205="تم"),"",K205)</f>
        <v/>
      </c>
      <c r="O205" s="18">
        <f>IF(N205="","",COUNTIF($N$6:$N$1005,"&gt;"&amp;N205)+COUNTIF($N$6:N205,N205))</f>
        <v/>
      </c>
      <c r="P205" s="19">
        <f>IF(OR(NOT(ISNUMBER(J205)),NOT(ISNUMBER(B205))),"",IF(ISNUMBER(I205),I205,B205))</f>
        <v/>
      </c>
    </row>
    <row r="206">
      <c r="A206" s="16">
        <f>IF(B206="","",ROW()-5)</f>
        <v/>
      </c>
      <c r="B206" s="13" t="n"/>
      <c r="C206" s="5" t="n"/>
      <c r="D206" s="5" t="n"/>
      <c r="E206" s="5" t="n"/>
      <c r="F206" s="5" t="n"/>
      <c r="G206" s="5" t="n"/>
      <c r="H206" s="5" t="n"/>
      <c r="I206" s="13" t="n"/>
      <c r="J206" s="17" t="n"/>
      <c r="K206" s="18">
        <f>IF(NOT(ISNUMBER(B206)),"",IF(H206="تم",IF(ISNUMBER(I206),I206-B206,""),'الإعدادات'!$B$4-B206))</f>
        <v/>
      </c>
      <c r="L206" s="18">
        <f>IF(F206="","",IFERROR(VLOOKUP(F206,'الإعدادات'!$A$7:$B$10,2,FALSE),""))</f>
        <v/>
      </c>
      <c r="M206" s="6">
        <f>IF(OR(NOT(ISNUMBER(B206)),H206="تم",L206=""),"",IF(K206&gt;L206,"متأخر",""))</f>
        <v/>
      </c>
      <c r="N206" s="18">
        <f>IF(OR(NOT(ISNUMBER(B206)),H206="تم"),"",K206)</f>
        <v/>
      </c>
      <c r="O206" s="18">
        <f>IF(N206="","",COUNTIF($N$6:$N$1005,"&gt;"&amp;N206)+COUNTIF($N$6:N206,N206))</f>
        <v/>
      </c>
      <c r="P206" s="19">
        <f>IF(OR(NOT(ISNUMBER(J206)),NOT(ISNUMBER(B206))),"",IF(ISNUMBER(I206),I206,B206))</f>
        <v/>
      </c>
    </row>
    <row r="207">
      <c r="A207" s="16">
        <f>IF(B207="","",ROW()-5)</f>
        <v/>
      </c>
      <c r="B207" s="13" t="n"/>
      <c r="C207" s="5" t="n"/>
      <c r="D207" s="5" t="n"/>
      <c r="E207" s="5" t="n"/>
      <c r="F207" s="5" t="n"/>
      <c r="G207" s="5" t="n"/>
      <c r="H207" s="5" t="n"/>
      <c r="I207" s="13" t="n"/>
      <c r="J207" s="17" t="n"/>
      <c r="K207" s="18">
        <f>IF(NOT(ISNUMBER(B207)),"",IF(H207="تم",IF(ISNUMBER(I207),I207-B207,""),'الإعدادات'!$B$4-B207))</f>
        <v/>
      </c>
      <c r="L207" s="18">
        <f>IF(F207="","",IFERROR(VLOOKUP(F207,'الإعدادات'!$A$7:$B$10,2,FALSE),""))</f>
        <v/>
      </c>
      <c r="M207" s="6">
        <f>IF(OR(NOT(ISNUMBER(B207)),H207="تم",L207=""),"",IF(K207&gt;L207,"متأخر",""))</f>
        <v/>
      </c>
      <c r="N207" s="18">
        <f>IF(OR(NOT(ISNUMBER(B207)),H207="تم"),"",K207)</f>
        <v/>
      </c>
      <c r="O207" s="18">
        <f>IF(N207="","",COUNTIF($N$6:$N$1005,"&gt;"&amp;N207)+COUNTIF($N$6:N207,N207))</f>
        <v/>
      </c>
      <c r="P207" s="19">
        <f>IF(OR(NOT(ISNUMBER(J207)),NOT(ISNUMBER(B207))),"",IF(ISNUMBER(I207),I207,B207))</f>
        <v/>
      </c>
    </row>
    <row r="208">
      <c r="A208" s="16">
        <f>IF(B208="","",ROW()-5)</f>
        <v/>
      </c>
      <c r="B208" s="13" t="n"/>
      <c r="C208" s="5" t="n"/>
      <c r="D208" s="5" t="n"/>
      <c r="E208" s="5" t="n"/>
      <c r="F208" s="5" t="n"/>
      <c r="G208" s="5" t="n"/>
      <c r="H208" s="5" t="n"/>
      <c r="I208" s="13" t="n"/>
      <c r="J208" s="17" t="n"/>
      <c r="K208" s="18">
        <f>IF(NOT(ISNUMBER(B208)),"",IF(H208="تم",IF(ISNUMBER(I208),I208-B208,""),'الإعدادات'!$B$4-B208))</f>
        <v/>
      </c>
      <c r="L208" s="18">
        <f>IF(F208="","",IFERROR(VLOOKUP(F208,'الإعدادات'!$A$7:$B$10,2,FALSE),""))</f>
        <v/>
      </c>
      <c r="M208" s="6">
        <f>IF(OR(NOT(ISNUMBER(B208)),H208="تم",L208=""),"",IF(K208&gt;L208,"متأخر",""))</f>
        <v/>
      </c>
      <c r="N208" s="18">
        <f>IF(OR(NOT(ISNUMBER(B208)),H208="تم"),"",K208)</f>
        <v/>
      </c>
      <c r="O208" s="18">
        <f>IF(N208="","",COUNTIF($N$6:$N$1005,"&gt;"&amp;N208)+COUNTIF($N$6:N208,N208))</f>
        <v/>
      </c>
      <c r="P208" s="19">
        <f>IF(OR(NOT(ISNUMBER(J208)),NOT(ISNUMBER(B208))),"",IF(ISNUMBER(I208),I208,B208))</f>
        <v/>
      </c>
    </row>
    <row r="209">
      <c r="A209" s="16">
        <f>IF(B209="","",ROW()-5)</f>
        <v/>
      </c>
      <c r="B209" s="13" t="n"/>
      <c r="C209" s="5" t="n"/>
      <c r="D209" s="5" t="n"/>
      <c r="E209" s="5" t="n"/>
      <c r="F209" s="5" t="n"/>
      <c r="G209" s="5" t="n"/>
      <c r="H209" s="5" t="n"/>
      <c r="I209" s="13" t="n"/>
      <c r="J209" s="17" t="n"/>
      <c r="K209" s="18">
        <f>IF(NOT(ISNUMBER(B209)),"",IF(H209="تم",IF(ISNUMBER(I209),I209-B209,""),'الإعدادات'!$B$4-B209))</f>
        <v/>
      </c>
      <c r="L209" s="18">
        <f>IF(F209="","",IFERROR(VLOOKUP(F209,'الإعدادات'!$A$7:$B$10,2,FALSE),""))</f>
        <v/>
      </c>
      <c r="M209" s="6">
        <f>IF(OR(NOT(ISNUMBER(B209)),H209="تم",L209=""),"",IF(K209&gt;L209,"متأخر",""))</f>
        <v/>
      </c>
      <c r="N209" s="18">
        <f>IF(OR(NOT(ISNUMBER(B209)),H209="تم"),"",K209)</f>
        <v/>
      </c>
      <c r="O209" s="18">
        <f>IF(N209="","",COUNTIF($N$6:$N$1005,"&gt;"&amp;N209)+COUNTIF($N$6:N209,N209))</f>
        <v/>
      </c>
      <c r="P209" s="19">
        <f>IF(OR(NOT(ISNUMBER(J209)),NOT(ISNUMBER(B209))),"",IF(ISNUMBER(I209),I209,B209))</f>
        <v/>
      </c>
    </row>
    <row r="210">
      <c r="A210" s="16">
        <f>IF(B210="","",ROW()-5)</f>
        <v/>
      </c>
      <c r="B210" s="13" t="n"/>
      <c r="C210" s="5" t="n"/>
      <c r="D210" s="5" t="n"/>
      <c r="E210" s="5" t="n"/>
      <c r="F210" s="5" t="n"/>
      <c r="G210" s="5" t="n"/>
      <c r="H210" s="5" t="n"/>
      <c r="I210" s="13" t="n"/>
      <c r="J210" s="17" t="n"/>
      <c r="K210" s="18">
        <f>IF(NOT(ISNUMBER(B210)),"",IF(H210="تم",IF(ISNUMBER(I210),I210-B210,""),'الإعدادات'!$B$4-B210))</f>
        <v/>
      </c>
      <c r="L210" s="18">
        <f>IF(F210="","",IFERROR(VLOOKUP(F210,'الإعدادات'!$A$7:$B$10,2,FALSE),""))</f>
        <v/>
      </c>
      <c r="M210" s="6">
        <f>IF(OR(NOT(ISNUMBER(B210)),H210="تم",L210=""),"",IF(K210&gt;L210,"متأخر",""))</f>
        <v/>
      </c>
      <c r="N210" s="18">
        <f>IF(OR(NOT(ISNUMBER(B210)),H210="تم"),"",K210)</f>
        <v/>
      </c>
      <c r="O210" s="18">
        <f>IF(N210="","",COUNTIF($N$6:$N$1005,"&gt;"&amp;N210)+COUNTIF($N$6:N210,N210))</f>
        <v/>
      </c>
      <c r="P210" s="19">
        <f>IF(OR(NOT(ISNUMBER(J210)),NOT(ISNUMBER(B210))),"",IF(ISNUMBER(I210),I210,B210))</f>
        <v/>
      </c>
    </row>
    <row r="211">
      <c r="A211" s="16">
        <f>IF(B211="","",ROW()-5)</f>
        <v/>
      </c>
      <c r="B211" s="13" t="n"/>
      <c r="C211" s="5" t="n"/>
      <c r="D211" s="5" t="n"/>
      <c r="E211" s="5" t="n"/>
      <c r="F211" s="5" t="n"/>
      <c r="G211" s="5" t="n"/>
      <c r="H211" s="5" t="n"/>
      <c r="I211" s="13" t="n"/>
      <c r="J211" s="17" t="n"/>
      <c r="K211" s="18">
        <f>IF(NOT(ISNUMBER(B211)),"",IF(H211="تم",IF(ISNUMBER(I211),I211-B211,""),'الإعدادات'!$B$4-B211))</f>
        <v/>
      </c>
      <c r="L211" s="18">
        <f>IF(F211="","",IFERROR(VLOOKUP(F211,'الإعدادات'!$A$7:$B$10,2,FALSE),""))</f>
        <v/>
      </c>
      <c r="M211" s="6">
        <f>IF(OR(NOT(ISNUMBER(B211)),H211="تم",L211=""),"",IF(K211&gt;L211,"متأخر",""))</f>
        <v/>
      </c>
      <c r="N211" s="18">
        <f>IF(OR(NOT(ISNUMBER(B211)),H211="تم"),"",K211)</f>
        <v/>
      </c>
      <c r="O211" s="18">
        <f>IF(N211="","",COUNTIF($N$6:$N$1005,"&gt;"&amp;N211)+COUNTIF($N$6:N211,N211))</f>
        <v/>
      </c>
      <c r="P211" s="19">
        <f>IF(OR(NOT(ISNUMBER(J211)),NOT(ISNUMBER(B211))),"",IF(ISNUMBER(I211),I211,B211))</f>
        <v/>
      </c>
    </row>
    <row r="212">
      <c r="A212" s="16">
        <f>IF(B212="","",ROW()-5)</f>
        <v/>
      </c>
      <c r="B212" s="13" t="n"/>
      <c r="C212" s="5" t="n"/>
      <c r="D212" s="5" t="n"/>
      <c r="E212" s="5" t="n"/>
      <c r="F212" s="5" t="n"/>
      <c r="G212" s="5" t="n"/>
      <c r="H212" s="5" t="n"/>
      <c r="I212" s="13" t="n"/>
      <c r="J212" s="17" t="n"/>
      <c r="K212" s="18">
        <f>IF(NOT(ISNUMBER(B212)),"",IF(H212="تم",IF(ISNUMBER(I212),I212-B212,""),'الإعدادات'!$B$4-B212))</f>
        <v/>
      </c>
      <c r="L212" s="18">
        <f>IF(F212="","",IFERROR(VLOOKUP(F212,'الإعدادات'!$A$7:$B$10,2,FALSE),""))</f>
        <v/>
      </c>
      <c r="M212" s="6">
        <f>IF(OR(NOT(ISNUMBER(B212)),H212="تم",L212=""),"",IF(K212&gt;L212,"متأخر",""))</f>
        <v/>
      </c>
      <c r="N212" s="18">
        <f>IF(OR(NOT(ISNUMBER(B212)),H212="تم"),"",K212)</f>
        <v/>
      </c>
      <c r="O212" s="18">
        <f>IF(N212="","",COUNTIF($N$6:$N$1005,"&gt;"&amp;N212)+COUNTIF($N$6:N212,N212))</f>
        <v/>
      </c>
      <c r="P212" s="19">
        <f>IF(OR(NOT(ISNUMBER(J212)),NOT(ISNUMBER(B212))),"",IF(ISNUMBER(I212),I212,B212))</f>
        <v/>
      </c>
    </row>
    <row r="213">
      <c r="A213" s="16">
        <f>IF(B213="","",ROW()-5)</f>
        <v/>
      </c>
      <c r="B213" s="13" t="n"/>
      <c r="C213" s="5" t="n"/>
      <c r="D213" s="5" t="n"/>
      <c r="E213" s="5" t="n"/>
      <c r="F213" s="5" t="n"/>
      <c r="G213" s="5" t="n"/>
      <c r="H213" s="5" t="n"/>
      <c r="I213" s="13" t="n"/>
      <c r="J213" s="17" t="n"/>
      <c r="K213" s="18">
        <f>IF(NOT(ISNUMBER(B213)),"",IF(H213="تم",IF(ISNUMBER(I213),I213-B213,""),'الإعدادات'!$B$4-B213))</f>
        <v/>
      </c>
      <c r="L213" s="18">
        <f>IF(F213="","",IFERROR(VLOOKUP(F213,'الإعدادات'!$A$7:$B$10,2,FALSE),""))</f>
        <v/>
      </c>
      <c r="M213" s="6">
        <f>IF(OR(NOT(ISNUMBER(B213)),H213="تم",L213=""),"",IF(K213&gt;L213,"متأخر",""))</f>
        <v/>
      </c>
      <c r="N213" s="18">
        <f>IF(OR(NOT(ISNUMBER(B213)),H213="تم"),"",K213)</f>
        <v/>
      </c>
      <c r="O213" s="18">
        <f>IF(N213="","",COUNTIF($N$6:$N$1005,"&gt;"&amp;N213)+COUNTIF($N$6:N213,N213))</f>
        <v/>
      </c>
      <c r="P213" s="19">
        <f>IF(OR(NOT(ISNUMBER(J213)),NOT(ISNUMBER(B213))),"",IF(ISNUMBER(I213),I213,B213))</f>
        <v/>
      </c>
    </row>
    <row r="214">
      <c r="A214" s="16">
        <f>IF(B214="","",ROW()-5)</f>
        <v/>
      </c>
      <c r="B214" s="13" t="n"/>
      <c r="C214" s="5" t="n"/>
      <c r="D214" s="5" t="n"/>
      <c r="E214" s="5" t="n"/>
      <c r="F214" s="5" t="n"/>
      <c r="G214" s="5" t="n"/>
      <c r="H214" s="5" t="n"/>
      <c r="I214" s="13" t="n"/>
      <c r="J214" s="17" t="n"/>
      <c r="K214" s="18">
        <f>IF(NOT(ISNUMBER(B214)),"",IF(H214="تم",IF(ISNUMBER(I214),I214-B214,""),'الإعدادات'!$B$4-B214))</f>
        <v/>
      </c>
      <c r="L214" s="18">
        <f>IF(F214="","",IFERROR(VLOOKUP(F214,'الإعدادات'!$A$7:$B$10,2,FALSE),""))</f>
        <v/>
      </c>
      <c r="M214" s="6">
        <f>IF(OR(NOT(ISNUMBER(B214)),H214="تم",L214=""),"",IF(K214&gt;L214,"متأخر",""))</f>
        <v/>
      </c>
      <c r="N214" s="18">
        <f>IF(OR(NOT(ISNUMBER(B214)),H214="تم"),"",K214)</f>
        <v/>
      </c>
      <c r="O214" s="18">
        <f>IF(N214="","",COUNTIF($N$6:$N$1005,"&gt;"&amp;N214)+COUNTIF($N$6:N214,N214))</f>
        <v/>
      </c>
      <c r="P214" s="19">
        <f>IF(OR(NOT(ISNUMBER(J214)),NOT(ISNUMBER(B214))),"",IF(ISNUMBER(I214),I214,B214))</f>
        <v/>
      </c>
    </row>
    <row r="215">
      <c r="A215" s="16">
        <f>IF(B215="","",ROW()-5)</f>
        <v/>
      </c>
      <c r="B215" s="13" t="n"/>
      <c r="C215" s="5" t="n"/>
      <c r="D215" s="5" t="n"/>
      <c r="E215" s="5" t="n"/>
      <c r="F215" s="5" t="n"/>
      <c r="G215" s="5" t="n"/>
      <c r="H215" s="5" t="n"/>
      <c r="I215" s="13" t="n"/>
      <c r="J215" s="17" t="n"/>
      <c r="K215" s="18">
        <f>IF(NOT(ISNUMBER(B215)),"",IF(H215="تم",IF(ISNUMBER(I215),I215-B215,""),'الإعدادات'!$B$4-B215))</f>
        <v/>
      </c>
      <c r="L215" s="18">
        <f>IF(F215="","",IFERROR(VLOOKUP(F215,'الإعدادات'!$A$7:$B$10,2,FALSE),""))</f>
        <v/>
      </c>
      <c r="M215" s="6">
        <f>IF(OR(NOT(ISNUMBER(B215)),H215="تم",L215=""),"",IF(K215&gt;L215,"متأخر",""))</f>
        <v/>
      </c>
      <c r="N215" s="18">
        <f>IF(OR(NOT(ISNUMBER(B215)),H215="تم"),"",K215)</f>
        <v/>
      </c>
      <c r="O215" s="18">
        <f>IF(N215="","",COUNTIF($N$6:$N$1005,"&gt;"&amp;N215)+COUNTIF($N$6:N215,N215))</f>
        <v/>
      </c>
      <c r="P215" s="19">
        <f>IF(OR(NOT(ISNUMBER(J215)),NOT(ISNUMBER(B215))),"",IF(ISNUMBER(I215),I215,B215))</f>
        <v/>
      </c>
    </row>
    <row r="216">
      <c r="A216" s="16">
        <f>IF(B216="","",ROW()-5)</f>
        <v/>
      </c>
      <c r="B216" s="13" t="n"/>
      <c r="C216" s="5" t="n"/>
      <c r="D216" s="5" t="n"/>
      <c r="E216" s="5" t="n"/>
      <c r="F216" s="5" t="n"/>
      <c r="G216" s="5" t="n"/>
      <c r="H216" s="5" t="n"/>
      <c r="I216" s="13" t="n"/>
      <c r="J216" s="17" t="n"/>
      <c r="K216" s="18">
        <f>IF(NOT(ISNUMBER(B216)),"",IF(H216="تم",IF(ISNUMBER(I216),I216-B216,""),'الإعدادات'!$B$4-B216))</f>
        <v/>
      </c>
      <c r="L216" s="18">
        <f>IF(F216="","",IFERROR(VLOOKUP(F216,'الإعدادات'!$A$7:$B$10,2,FALSE),""))</f>
        <v/>
      </c>
      <c r="M216" s="6">
        <f>IF(OR(NOT(ISNUMBER(B216)),H216="تم",L216=""),"",IF(K216&gt;L216,"متأخر",""))</f>
        <v/>
      </c>
      <c r="N216" s="18">
        <f>IF(OR(NOT(ISNUMBER(B216)),H216="تم"),"",K216)</f>
        <v/>
      </c>
      <c r="O216" s="18">
        <f>IF(N216="","",COUNTIF($N$6:$N$1005,"&gt;"&amp;N216)+COUNTIF($N$6:N216,N216))</f>
        <v/>
      </c>
      <c r="P216" s="19">
        <f>IF(OR(NOT(ISNUMBER(J216)),NOT(ISNUMBER(B216))),"",IF(ISNUMBER(I216),I216,B216))</f>
        <v/>
      </c>
    </row>
    <row r="217">
      <c r="A217" s="16">
        <f>IF(B217="","",ROW()-5)</f>
        <v/>
      </c>
      <c r="B217" s="13" t="n"/>
      <c r="C217" s="5" t="n"/>
      <c r="D217" s="5" t="n"/>
      <c r="E217" s="5" t="n"/>
      <c r="F217" s="5" t="n"/>
      <c r="G217" s="5" t="n"/>
      <c r="H217" s="5" t="n"/>
      <c r="I217" s="13" t="n"/>
      <c r="J217" s="17" t="n"/>
      <c r="K217" s="18">
        <f>IF(NOT(ISNUMBER(B217)),"",IF(H217="تم",IF(ISNUMBER(I217),I217-B217,""),'الإعدادات'!$B$4-B217))</f>
        <v/>
      </c>
      <c r="L217" s="18">
        <f>IF(F217="","",IFERROR(VLOOKUP(F217,'الإعدادات'!$A$7:$B$10,2,FALSE),""))</f>
        <v/>
      </c>
      <c r="M217" s="6">
        <f>IF(OR(NOT(ISNUMBER(B217)),H217="تم",L217=""),"",IF(K217&gt;L217,"متأخر",""))</f>
        <v/>
      </c>
      <c r="N217" s="18">
        <f>IF(OR(NOT(ISNUMBER(B217)),H217="تم"),"",K217)</f>
        <v/>
      </c>
      <c r="O217" s="18">
        <f>IF(N217="","",COUNTIF($N$6:$N$1005,"&gt;"&amp;N217)+COUNTIF($N$6:N217,N217))</f>
        <v/>
      </c>
      <c r="P217" s="19">
        <f>IF(OR(NOT(ISNUMBER(J217)),NOT(ISNUMBER(B217))),"",IF(ISNUMBER(I217),I217,B217))</f>
        <v/>
      </c>
    </row>
    <row r="218">
      <c r="A218" s="16">
        <f>IF(B218="","",ROW()-5)</f>
        <v/>
      </c>
      <c r="B218" s="13" t="n"/>
      <c r="C218" s="5" t="n"/>
      <c r="D218" s="5" t="n"/>
      <c r="E218" s="5" t="n"/>
      <c r="F218" s="5" t="n"/>
      <c r="G218" s="5" t="n"/>
      <c r="H218" s="5" t="n"/>
      <c r="I218" s="13" t="n"/>
      <c r="J218" s="17" t="n"/>
      <c r="K218" s="18">
        <f>IF(NOT(ISNUMBER(B218)),"",IF(H218="تم",IF(ISNUMBER(I218),I218-B218,""),'الإعدادات'!$B$4-B218))</f>
        <v/>
      </c>
      <c r="L218" s="18">
        <f>IF(F218="","",IFERROR(VLOOKUP(F218,'الإعدادات'!$A$7:$B$10,2,FALSE),""))</f>
        <v/>
      </c>
      <c r="M218" s="6">
        <f>IF(OR(NOT(ISNUMBER(B218)),H218="تم",L218=""),"",IF(K218&gt;L218,"متأخر",""))</f>
        <v/>
      </c>
      <c r="N218" s="18">
        <f>IF(OR(NOT(ISNUMBER(B218)),H218="تم"),"",K218)</f>
        <v/>
      </c>
      <c r="O218" s="18">
        <f>IF(N218="","",COUNTIF($N$6:$N$1005,"&gt;"&amp;N218)+COUNTIF($N$6:N218,N218))</f>
        <v/>
      </c>
      <c r="P218" s="19">
        <f>IF(OR(NOT(ISNUMBER(J218)),NOT(ISNUMBER(B218))),"",IF(ISNUMBER(I218),I218,B218))</f>
        <v/>
      </c>
    </row>
    <row r="219">
      <c r="A219" s="16">
        <f>IF(B219="","",ROW()-5)</f>
        <v/>
      </c>
      <c r="B219" s="13" t="n"/>
      <c r="C219" s="5" t="n"/>
      <c r="D219" s="5" t="n"/>
      <c r="E219" s="5" t="n"/>
      <c r="F219" s="5" t="n"/>
      <c r="G219" s="5" t="n"/>
      <c r="H219" s="5" t="n"/>
      <c r="I219" s="13" t="n"/>
      <c r="J219" s="17" t="n"/>
      <c r="K219" s="18">
        <f>IF(NOT(ISNUMBER(B219)),"",IF(H219="تم",IF(ISNUMBER(I219),I219-B219,""),'الإعدادات'!$B$4-B219))</f>
        <v/>
      </c>
      <c r="L219" s="18">
        <f>IF(F219="","",IFERROR(VLOOKUP(F219,'الإعدادات'!$A$7:$B$10,2,FALSE),""))</f>
        <v/>
      </c>
      <c r="M219" s="6">
        <f>IF(OR(NOT(ISNUMBER(B219)),H219="تم",L219=""),"",IF(K219&gt;L219,"متأخر",""))</f>
        <v/>
      </c>
      <c r="N219" s="18">
        <f>IF(OR(NOT(ISNUMBER(B219)),H219="تم"),"",K219)</f>
        <v/>
      </c>
      <c r="O219" s="18">
        <f>IF(N219="","",COUNTIF($N$6:$N$1005,"&gt;"&amp;N219)+COUNTIF($N$6:N219,N219))</f>
        <v/>
      </c>
      <c r="P219" s="19">
        <f>IF(OR(NOT(ISNUMBER(J219)),NOT(ISNUMBER(B219))),"",IF(ISNUMBER(I219),I219,B219))</f>
        <v/>
      </c>
    </row>
    <row r="220">
      <c r="A220" s="16">
        <f>IF(B220="","",ROW()-5)</f>
        <v/>
      </c>
      <c r="B220" s="13" t="n"/>
      <c r="C220" s="5" t="n"/>
      <c r="D220" s="5" t="n"/>
      <c r="E220" s="5" t="n"/>
      <c r="F220" s="5" t="n"/>
      <c r="G220" s="5" t="n"/>
      <c r="H220" s="5" t="n"/>
      <c r="I220" s="13" t="n"/>
      <c r="J220" s="17" t="n"/>
      <c r="K220" s="18">
        <f>IF(NOT(ISNUMBER(B220)),"",IF(H220="تم",IF(ISNUMBER(I220),I220-B220,""),'الإعدادات'!$B$4-B220))</f>
        <v/>
      </c>
      <c r="L220" s="18">
        <f>IF(F220="","",IFERROR(VLOOKUP(F220,'الإعدادات'!$A$7:$B$10,2,FALSE),""))</f>
        <v/>
      </c>
      <c r="M220" s="6">
        <f>IF(OR(NOT(ISNUMBER(B220)),H220="تم",L220=""),"",IF(K220&gt;L220,"متأخر",""))</f>
        <v/>
      </c>
      <c r="N220" s="18">
        <f>IF(OR(NOT(ISNUMBER(B220)),H220="تم"),"",K220)</f>
        <v/>
      </c>
      <c r="O220" s="18">
        <f>IF(N220="","",COUNTIF($N$6:$N$1005,"&gt;"&amp;N220)+COUNTIF($N$6:N220,N220))</f>
        <v/>
      </c>
      <c r="P220" s="19">
        <f>IF(OR(NOT(ISNUMBER(J220)),NOT(ISNUMBER(B220))),"",IF(ISNUMBER(I220),I220,B220))</f>
        <v/>
      </c>
    </row>
    <row r="221">
      <c r="A221" s="16">
        <f>IF(B221="","",ROW()-5)</f>
        <v/>
      </c>
      <c r="B221" s="13" t="n"/>
      <c r="C221" s="5" t="n"/>
      <c r="D221" s="5" t="n"/>
      <c r="E221" s="5" t="n"/>
      <c r="F221" s="5" t="n"/>
      <c r="G221" s="5" t="n"/>
      <c r="H221" s="5" t="n"/>
      <c r="I221" s="13" t="n"/>
      <c r="J221" s="17" t="n"/>
      <c r="K221" s="18">
        <f>IF(NOT(ISNUMBER(B221)),"",IF(H221="تم",IF(ISNUMBER(I221),I221-B221,""),'الإعدادات'!$B$4-B221))</f>
        <v/>
      </c>
      <c r="L221" s="18">
        <f>IF(F221="","",IFERROR(VLOOKUP(F221,'الإعدادات'!$A$7:$B$10,2,FALSE),""))</f>
        <v/>
      </c>
      <c r="M221" s="6">
        <f>IF(OR(NOT(ISNUMBER(B221)),H221="تم",L221=""),"",IF(K221&gt;L221,"متأخر",""))</f>
        <v/>
      </c>
      <c r="N221" s="18">
        <f>IF(OR(NOT(ISNUMBER(B221)),H221="تم"),"",K221)</f>
        <v/>
      </c>
      <c r="O221" s="18">
        <f>IF(N221="","",COUNTIF($N$6:$N$1005,"&gt;"&amp;N221)+COUNTIF($N$6:N221,N221))</f>
        <v/>
      </c>
      <c r="P221" s="19">
        <f>IF(OR(NOT(ISNUMBER(J221)),NOT(ISNUMBER(B221))),"",IF(ISNUMBER(I221),I221,B221))</f>
        <v/>
      </c>
    </row>
    <row r="222">
      <c r="A222" s="16">
        <f>IF(B222="","",ROW()-5)</f>
        <v/>
      </c>
      <c r="B222" s="13" t="n"/>
      <c r="C222" s="5" t="n"/>
      <c r="D222" s="5" t="n"/>
      <c r="E222" s="5" t="n"/>
      <c r="F222" s="5" t="n"/>
      <c r="G222" s="5" t="n"/>
      <c r="H222" s="5" t="n"/>
      <c r="I222" s="13" t="n"/>
      <c r="J222" s="17" t="n"/>
      <c r="K222" s="18">
        <f>IF(NOT(ISNUMBER(B222)),"",IF(H222="تم",IF(ISNUMBER(I222),I222-B222,""),'الإعدادات'!$B$4-B222))</f>
        <v/>
      </c>
      <c r="L222" s="18">
        <f>IF(F222="","",IFERROR(VLOOKUP(F222,'الإعدادات'!$A$7:$B$10,2,FALSE),""))</f>
        <v/>
      </c>
      <c r="M222" s="6">
        <f>IF(OR(NOT(ISNUMBER(B222)),H222="تم",L222=""),"",IF(K222&gt;L222,"متأخر",""))</f>
        <v/>
      </c>
      <c r="N222" s="18">
        <f>IF(OR(NOT(ISNUMBER(B222)),H222="تم"),"",K222)</f>
        <v/>
      </c>
      <c r="O222" s="18">
        <f>IF(N222="","",COUNTIF($N$6:$N$1005,"&gt;"&amp;N222)+COUNTIF($N$6:N222,N222))</f>
        <v/>
      </c>
      <c r="P222" s="19">
        <f>IF(OR(NOT(ISNUMBER(J222)),NOT(ISNUMBER(B222))),"",IF(ISNUMBER(I222),I222,B222))</f>
        <v/>
      </c>
    </row>
    <row r="223">
      <c r="A223" s="16">
        <f>IF(B223="","",ROW()-5)</f>
        <v/>
      </c>
      <c r="B223" s="13" t="n"/>
      <c r="C223" s="5" t="n"/>
      <c r="D223" s="5" t="n"/>
      <c r="E223" s="5" t="n"/>
      <c r="F223" s="5" t="n"/>
      <c r="G223" s="5" t="n"/>
      <c r="H223" s="5" t="n"/>
      <c r="I223" s="13" t="n"/>
      <c r="J223" s="17" t="n"/>
      <c r="K223" s="18">
        <f>IF(NOT(ISNUMBER(B223)),"",IF(H223="تم",IF(ISNUMBER(I223),I223-B223,""),'الإعدادات'!$B$4-B223))</f>
        <v/>
      </c>
      <c r="L223" s="18">
        <f>IF(F223="","",IFERROR(VLOOKUP(F223,'الإعدادات'!$A$7:$B$10,2,FALSE),""))</f>
        <v/>
      </c>
      <c r="M223" s="6">
        <f>IF(OR(NOT(ISNUMBER(B223)),H223="تم",L223=""),"",IF(K223&gt;L223,"متأخر",""))</f>
        <v/>
      </c>
      <c r="N223" s="18">
        <f>IF(OR(NOT(ISNUMBER(B223)),H223="تم"),"",K223)</f>
        <v/>
      </c>
      <c r="O223" s="18">
        <f>IF(N223="","",COUNTIF($N$6:$N$1005,"&gt;"&amp;N223)+COUNTIF($N$6:N223,N223))</f>
        <v/>
      </c>
      <c r="P223" s="19">
        <f>IF(OR(NOT(ISNUMBER(J223)),NOT(ISNUMBER(B223))),"",IF(ISNUMBER(I223),I223,B223))</f>
        <v/>
      </c>
    </row>
    <row r="224">
      <c r="A224" s="16">
        <f>IF(B224="","",ROW()-5)</f>
        <v/>
      </c>
      <c r="B224" s="13" t="n"/>
      <c r="C224" s="5" t="n"/>
      <c r="D224" s="5" t="n"/>
      <c r="E224" s="5" t="n"/>
      <c r="F224" s="5" t="n"/>
      <c r="G224" s="5" t="n"/>
      <c r="H224" s="5" t="n"/>
      <c r="I224" s="13" t="n"/>
      <c r="J224" s="17" t="n"/>
      <c r="K224" s="18">
        <f>IF(NOT(ISNUMBER(B224)),"",IF(H224="تم",IF(ISNUMBER(I224),I224-B224,""),'الإعدادات'!$B$4-B224))</f>
        <v/>
      </c>
      <c r="L224" s="18">
        <f>IF(F224="","",IFERROR(VLOOKUP(F224,'الإعدادات'!$A$7:$B$10,2,FALSE),""))</f>
        <v/>
      </c>
      <c r="M224" s="6">
        <f>IF(OR(NOT(ISNUMBER(B224)),H224="تم",L224=""),"",IF(K224&gt;L224,"متأخر",""))</f>
        <v/>
      </c>
      <c r="N224" s="18">
        <f>IF(OR(NOT(ISNUMBER(B224)),H224="تم"),"",K224)</f>
        <v/>
      </c>
      <c r="O224" s="18">
        <f>IF(N224="","",COUNTIF($N$6:$N$1005,"&gt;"&amp;N224)+COUNTIF($N$6:N224,N224))</f>
        <v/>
      </c>
      <c r="P224" s="19">
        <f>IF(OR(NOT(ISNUMBER(J224)),NOT(ISNUMBER(B224))),"",IF(ISNUMBER(I224),I224,B224))</f>
        <v/>
      </c>
    </row>
    <row r="225">
      <c r="A225" s="16">
        <f>IF(B225="","",ROW()-5)</f>
        <v/>
      </c>
      <c r="B225" s="13" t="n"/>
      <c r="C225" s="5" t="n"/>
      <c r="D225" s="5" t="n"/>
      <c r="E225" s="5" t="n"/>
      <c r="F225" s="5" t="n"/>
      <c r="G225" s="5" t="n"/>
      <c r="H225" s="5" t="n"/>
      <c r="I225" s="13" t="n"/>
      <c r="J225" s="17" t="n"/>
      <c r="K225" s="18">
        <f>IF(NOT(ISNUMBER(B225)),"",IF(H225="تم",IF(ISNUMBER(I225),I225-B225,""),'الإعدادات'!$B$4-B225))</f>
        <v/>
      </c>
      <c r="L225" s="18">
        <f>IF(F225="","",IFERROR(VLOOKUP(F225,'الإعدادات'!$A$7:$B$10,2,FALSE),""))</f>
        <v/>
      </c>
      <c r="M225" s="6">
        <f>IF(OR(NOT(ISNUMBER(B225)),H225="تم",L225=""),"",IF(K225&gt;L225,"متأخر",""))</f>
        <v/>
      </c>
      <c r="N225" s="18">
        <f>IF(OR(NOT(ISNUMBER(B225)),H225="تم"),"",K225)</f>
        <v/>
      </c>
      <c r="O225" s="18">
        <f>IF(N225="","",COUNTIF($N$6:$N$1005,"&gt;"&amp;N225)+COUNTIF($N$6:N225,N225))</f>
        <v/>
      </c>
      <c r="P225" s="19">
        <f>IF(OR(NOT(ISNUMBER(J225)),NOT(ISNUMBER(B225))),"",IF(ISNUMBER(I225),I225,B225))</f>
        <v/>
      </c>
    </row>
    <row r="226">
      <c r="A226" s="16">
        <f>IF(B226="","",ROW()-5)</f>
        <v/>
      </c>
      <c r="B226" s="13" t="n"/>
      <c r="C226" s="5" t="n"/>
      <c r="D226" s="5" t="n"/>
      <c r="E226" s="5" t="n"/>
      <c r="F226" s="5" t="n"/>
      <c r="G226" s="5" t="n"/>
      <c r="H226" s="5" t="n"/>
      <c r="I226" s="13" t="n"/>
      <c r="J226" s="17" t="n"/>
      <c r="K226" s="18">
        <f>IF(NOT(ISNUMBER(B226)),"",IF(H226="تم",IF(ISNUMBER(I226),I226-B226,""),'الإعدادات'!$B$4-B226))</f>
        <v/>
      </c>
      <c r="L226" s="18">
        <f>IF(F226="","",IFERROR(VLOOKUP(F226,'الإعدادات'!$A$7:$B$10,2,FALSE),""))</f>
        <v/>
      </c>
      <c r="M226" s="6">
        <f>IF(OR(NOT(ISNUMBER(B226)),H226="تم",L226=""),"",IF(K226&gt;L226,"متأخر",""))</f>
        <v/>
      </c>
      <c r="N226" s="18">
        <f>IF(OR(NOT(ISNUMBER(B226)),H226="تم"),"",K226)</f>
        <v/>
      </c>
      <c r="O226" s="18">
        <f>IF(N226="","",COUNTIF($N$6:$N$1005,"&gt;"&amp;N226)+COUNTIF($N$6:N226,N226))</f>
        <v/>
      </c>
      <c r="P226" s="19">
        <f>IF(OR(NOT(ISNUMBER(J226)),NOT(ISNUMBER(B226))),"",IF(ISNUMBER(I226),I226,B226))</f>
        <v/>
      </c>
    </row>
    <row r="227">
      <c r="A227" s="16">
        <f>IF(B227="","",ROW()-5)</f>
        <v/>
      </c>
      <c r="B227" s="13" t="n"/>
      <c r="C227" s="5" t="n"/>
      <c r="D227" s="5" t="n"/>
      <c r="E227" s="5" t="n"/>
      <c r="F227" s="5" t="n"/>
      <c r="G227" s="5" t="n"/>
      <c r="H227" s="5" t="n"/>
      <c r="I227" s="13" t="n"/>
      <c r="J227" s="17" t="n"/>
      <c r="K227" s="18">
        <f>IF(NOT(ISNUMBER(B227)),"",IF(H227="تم",IF(ISNUMBER(I227),I227-B227,""),'الإعدادات'!$B$4-B227))</f>
        <v/>
      </c>
      <c r="L227" s="18">
        <f>IF(F227="","",IFERROR(VLOOKUP(F227,'الإعدادات'!$A$7:$B$10,2,FALSE),""))</f>
        <v/>
      </c>
      <c r="M227" s="6">
        <f>IF(OR(NOT(ISNUMBER(B227)),H227="تم",L227=""),"",IF(K227&gt;L227,"متأخر",""))</f>
        <v/>
      </c>
      <c r="N227" s="18">
        <f>IF(OR(NOT(ISNUMBER(B227)),H227="تم"),"",K227)</f>
        <v/>
      </c>
      <c r="O227" s="18">
        <f>IF(N227="","",COUNTIF($N$6:$N$1005,"&gt;"&amp;N227)+COUNTIF($N$6:N227,N227))</f>
        <v/>
      </c>
      <c r="P227" s="19">
        <f>IF(OR(NOT(ISNUMBER(J227)),NOT(ISNUMBER(B227))),"",IF(ISNUMBER(I227),I227,B227))</f>
        <v/>
      </c>
    </row>
    <row r="228">
      <c r="A228" s="16">
        <f>IF(B228="","",ROW()-5)</f>
        <v/>
      </c>
      <c r="B228" s="13" t="n"/>
      <c r="C228" s="5" t="n"/>
      <c r="D228" s="5" t="n"/>
      <c r="E228" s="5" t="n"/>
      <c r="F228" s="5" t="n"/>
      <c r="G228" s="5" t="n"/>
      <c r="H228" s="5" t="n"/>
      <c r="I228" s="13" t="n"/>
      <c r="J228" s="17" t="n"/>
      <c r="K228" s="18">
        <f>IF(NOT(ISNUMBER(B228)),"",IF(H228="تم",IF(ISNUMBER(I228),I228-B228,""),'الإعدادات'!$B$4-B228))</f>
        <v/>
      </c>
      <c r="L228" s="18">
        <f>IF(F228="","",IFERROR(VLOOKUP(F228,'الإعدادات'!$A$7:$B$10,2,FALSE),""))</f>
        <v/>
      </c>
      <c r="M228" s="6">
        <f>IF(OR(NOT(ISNUMBER(B228)),H228="تم",L228=""),"",IF(K228&gt;L228,"متأخر",""))</f>
        <v/>
      </c>
      <c r="N228" s="18">
        <f>IF(OR(NOT(ISNUMBER(B228)),H228="تم"),"",K228)</f>
        <v/>
      </c>
      <c r="O228" s="18">
        <f>IF(N228="","",COUNTIF($N$6:$N$1005,"&gt;"&amp;N228)+COUNTIF($N$6:N228,N228))</f>
        <v/>
      </c>
      <c r="P228" s="19">
        <f>IF(OR(NOT(ISNUMBER(J228)),NOT(ISNUMBER(B228))),"",IF(ISNUMBER(I228),I228,B228))</f>
        <v/>
      </c>
    </row>
    <row r="229">
      <c r="A229" s="16">
        <f>IF(B229="","",ROW()-5)</f>
        <v/>
      </c>
      <c r="B229" s="13" t="n"/>
      <c r="C229" s="5" t="n"/>
      <c r="D229" s="5" t="n"/>
      <c r="E229" s="5" t="n"/>
      <c r="F229" s="5" t="n"/>
      <c r="G229" s="5" t="n"/>
      <c r="H229" s="5" t="n"/>
      <c r="I229" s="13" t="n"/>
      <c r="J229" s="17" t="n"/>
      <c r="K229" s="18">
        <f>IF(NOT(ISNUMBER(B229)),"",IF(H229="تم",IF(ISNUMBER(I229),I229-B229,""),'الإعدادات'!$B$4-B229))</f>
        <v/>
      </c>
      <c r="L229" s="18">
        <f>IF(F229="","",IFERROR(VLOOKUP(F229,'الإعدادات'!$A$7:$B$10,2,FALSE),""))</f>
        <v/>
      </c>
      <c r="M229" s="6">
        <f>IF(OR(NOT(ISNUMBER(B229)),H229="تم",L229=""),"",IF(K229&gt;L229,"متأخر",""))</f>
        <v/>
      </c>
      <c r="N229" s="18">
        <f>IF(OR(NOT(ISNUMBER(B229)),H229="تم"),"",K229)</f>
        <v/>
      </c>
      <c r="O229" s="18">
        <f>IF(N229="","",COUNTIF($N$6:$N$1005,"&gt;"&amp;N229)+COUNTIF($N$6:N229,N229))</f>
        <v/>
      </c>
      <c r="P229" s="19">
        <f>IF(OR(NOT(ISNUMBER(J229)),NOT(ISNUMBER(B229))),"",IF(ISNUMBER(I229),I229,B229))</f>
        <v/>
      </c>
    </row>
    <row r="230">
      <c r="A230" s="16">
        <f>IF(B230="","",ROW()-5)</f>
        <v/>
      </c>
      <c r="B230" s="13" t="n"/>
      <c r="C230" s="5" t="n"/>
      <c r="D230" s="5" t="n"/>
      <c r="E230" s="5" t="n"/>
      <c r="F230" s="5" t="n"/>
      <c r="G230" s="5" t="n"/>
      <c r="H230" s="5" t="n"/>
      <c r="I230" s="13" t="n"/>
      <c r="J230" s="17" t="n"/>
      <c r="K230" s="18">
        <f>IF(NOT(ISNUMBER(B230)),"",IF(H230="تم",IF(ISNUMBER(I230),I230-B230,""),'الإعدادات'!$B$4-B230))</f>
        <v/>
      </c>
      <c r="L230" s="18">
        <f>IF(F230="","",IFERROR(VLOOKUP(F230,'الإعدادات'!$A$7:$B$10,2,FALSE),""))</f>
        <v/>
      </c>
      <c r="M230" s="6">
        <f>IF(OR(NOT(ISNUMBER(B230)),H230="تم",L230=""),"",IF(K230&gt;L230,"متأخر",""))</f>
        <v/>
      </c>
      <c r="N230" s="18">
        <f>IF(OR(NOT(ISNUMBER(B230)),H230="تم"),"",K230)</f>
        <v/>
      </c>
      <c r="O230" s="18">
        <f>IF(N230="","",COUNTIF($N$6:$N$1005,"&gt;"&amp;N230)+COUNTIF($N$6:N230,N230))</f>
        <v/>
      </c>
      <c r="P230" s="19">
        <f>IF(OR(NOT(ISNUMBER(J230)),NOT(ISNUMBER(B230))),"",IF(ISNUMBER(I230),I230,B230))</f>
        <v/>
      </c>
    </row>
    <row r="231">
      <c r="A231" s="16">
        <f>IF(B231="","",ROW()-5)</f>
        <v/>
      </c>
      <c r="B231" s="13" t="n"/>
      <c r="C231" s="5" t="n"/>
      <c r="D231" s="5" t="n"/>
      <c r="E231" s="5" t="n"/>
      <c r="F231" s="5" t="n"/>
      <c r="G231" s="5" t="n"/>
      <c r="H231" s="5" t="n"/>
      <c r="I231" s="13" t="n"/>
      <c r="J231" s="17" t="n"/>
      <c r="K231" s="18">
        <f>IF(NOT(ISNUMBER(B231)),"",IF(H231="تم",IF(ISNUMBER(I231),I231-B231,""),'الإعدادات'!$B$4-B231))</f>
        <v/>
      </c>
      <c r="L231" s="18">
        <f>IF(F231="","",IFERROR(VLOOKUP(F231,'الإعدادات'!$A$7:$B$10,2,FALSE),""))</f>
        <v/>
      </c>
      <c r="M231" s="6">
        <f>IF(OR(NOT(ISNUMBER(B231)),H231="تم",L231=""),"",IF(K231&gt;L231,"متأخر",""))</f>
        <v/>
      </c>
      <c r="N231" s="18">
        <f>IF(OR(NOT(ISNUMBER(B231)),H231="تم"),"",K231)</f>
        <v/>
      </c>
      <c r="O231" s="18">
        <f>IF(N231="","",COUNTIF($N$6:$N$1005,"&gt;"&amp;N231)+COUNTIF($N$6:N231,N231))</f>
        <v/>
      </c>
      <c r="P231" s="19">
        <f>IF(OR(NOT(ISNUMBER(J231)),NOT(ISNUMBER(B231))),"",IF(ISNUMBER(I231),I231,B231))</f>
        <v/>
      </c>
    </row>
    <row r="232">
      <c r="A232" s="16">
        <f>IF(B232="","",ROW()-5)</f>
        <v/>
      </c>
      <c r="B232" s="13" t="n"/>
      <c r="C232" s="5" t="n"/>
      <c r="D232" s="5" t="n"/>
      <c r="E232" s="5" t="n"/>
      <c r="F232" s="5" t="n"/>
      <c r="G232" s="5" t="n"/>
      <c r="H232" s="5" t="n"/>
      <c r="I232" s="13" t="n"/>
      <c r="J232" s="17" t="n"/>
      <c r="K232" s="18">
        <f>IF(NOT(ISNUMBER(B232)),"",IF(H232="تم",IF(ISNUMBER(I232),I232-B232,""),'الإعدادات'!$B$4-B232))</f>
        <v/>
      </c>
      <c r="L232" s="18">
        <f>IF(F232="","",IFERROR(VLOOKUP(F232,'الإعدادات'!$A$7:$B$10,2,FALSE),""))</f>
        <v/>
      </c>
      <c r="M232" s="6">
        <f>IF(OR(NOT(ISNUMBER(B232)),H232="تم",L232=""),"",IF(K232&gt;L232,"متأخر",""))</f>
        <v/>
      </c>
      <c r="N232" s="18">
        <f>IF(OR(NOT(ISNUMBER(B232)),H232="تم"),"",K232)</f>
        <v/>
      </c>
      <c r="O232" s="18">
        <f>IF(N232="","",COUNTIF($N$6:$N$1005,"&gt;"&amp;N232)+COUNTIF($N$6:N232,N232))</f>
        <v/>
      </c>
      <c r="P232" s="19">
        <f>IF(OR(NOT(ISNUMBER(J232)),NOT(ISNUMBER(B232))),"",IF(ISNUMBER(I232),I232,B232))</f>
        <v/>
      </c>
    </row>
    <row r="233">
      <c r="A233" s="16">
        <f>IF(B233="","",ROW()-5)</f>
        <v/>
      </c>
      <c r="B233" s="13" t="n"/>
      <c r="C233" s="5" t="n"/>
      <c r="D233" s="5" t="n"/>
      <c r="E233" s="5" t="n"/>
      <c r="F233" s="5" t="n"/>
      <c r="G233" s="5" t="n"/>
      <c r="H233" s="5" t="n"/>
      <c r="I233" s="13" t="n"/>
      <c r="J233" s="17" t="n"/>
      <c r="K233" s="18">
        <f>IF(NOT(ISNUMBER(B233)),"",IF(H233="تم",IF(ISNUMBER(I233),I233-B233,""),'الإعدادات'!$B$4-B233))</f>
        <v/>
      </c>
      <c r="L233" s="18">
        <f>IF(F233="","",IFERROR(VLOOKUP(F233,'الإعدادات'!$A$7:$B$10,2,FALSE),""))</f>
        <v/>
      </c>
      <c r="M233" s="6">
        <f>IF(OR(NOT(ISNUMBER(B233)),H233="تم",L233=""),"",IF(K233&gt;L233,"متأخر",""))</f>
        <v/>
      </c>
      <c r="N233" s="18">
        <f>IF(OR(NOT(ISNUMBER(B233)),H233="تم"),"",K233)</f>
        <v/>
      </c>
      <c r="O233" s="18">
        <f>IF(N233="","",COUNTIF($N$6:$N$1005,"&gt;"&amp;N233)+COUNTIF($N$6:N233,N233))</f>
        <v/>
      </c>
      <c r="P233" s="19">
        <f>IF(OR(NOT(ISNUMBER(J233)),NOT(ISNUMBER(B233))),"",IF(ISNUMBER(I233),I233,B233))</f>
        <v/>
      </c>
    </row>
    <row r="234">
      <c r="A234" s="16">
        <f>IF(B234="","",ROW()-5)</f>
        <v/>
      </c>
      <c r="B234" s="13" t="n"/>
      <c r="C234" s="5" t="n"/>
      <c r="D234" s="5" t="n"/>
      <c r="E234" s="5" t="n"/>
      <c r="F234" s="5" t="n"/>
      <c r="G234" s="5" t="n"/>
      <c r="H234" s="5" t="n"/>
      <c r="I234" s="13" t="n"/>
      <c r="J234" s="17" t="n"/>
      <c r="K234" s="18">
        <f>IF(NOT(ISNUMBER(B234)),"",IF(H234="تم",IF(ISNUMBER(I234),I234-B234,""),'الإعدادات'!$B$4-B234))</f>
        <v/>
      </c>
      <c r="L234" s="18">
        <f>IF(F234="","",IFERROR(VLOOKUP(F234,'الإعدادات'!$A$7:$B$10,2,FALSE),""))</f>
        <v/>
      </c>
      <c r="M234" s="6">
        <f>IF(OR(NOT(ISNUMBER(B234)),H234="تم",L234=""),"",IF(K234&gt;L234,"متأخر",""))</f>
        <v/>
      </c>
      <c r="N234" s="18">
        <f>IF(OR(NOT(ISNUMBER(B234)),H234="تم"),"",K234)</f>
        <v/>
      </c>
      <c r="O234" s="18">
        <f>IF(N234="","",COUNTIF($N$6:$N$1005,"&gt;"&amp;N234)+COUNTIF($N$6:N234,N234))</f>
        <v/>
      </c>
      <c r="P234" s="19">
        <f>IF(OR(NOT(ISNUMBER(J234)),NOT(ISNUMBER(B234))),"",IF(ISNUMBER(I234),I234,B234))</f>
        <v/>
      </c>
    </row>
    <row r="235">
      <c r="A235" s="16">
        <f>IF(B235="","",ROW()-5)</f>
        <v/>
      </c>
      <c r="B235" s="13" t="n"/>
      <c r="C235" s="5" t="n"/>
      <c r="D235" s="5" t="n"/>
      <c r="E235" s="5" t="n"/>
      <c r="F235" s="5" t="n"/>
      <c r="G235" s="5" t="n"/>
      <c r="H235" s="5" t="n"/>
      <c r="I235" s="13" t="n"/>
      <c r="J235" s="17" t="n"/>
      <c r="K235" s="18">
        <f>IF(NOT(ISNUMBER(B235)),"",IF(H235="تم",IF(ISNUMBER(I235),I235-B235,""),'الإعدادات'!$B$4-B235))</f>
        <v/>
      </c>
      <c r="L235" s="18">
        <f>IF(F235="","",IFERROR(VLOOKUP(F235,'الإعدادات'!$A$7:$B$10,2,FALSE),""))</f>
        <v/>
      </c>
      <c r="M235" s="6">
        <f>IF(OR(NOT(ISNUMBER(B235)),H235="تم",L235=""),"",IF(K235&gt;L235,"متأخر",""))</f>
        <v/>
      </c>
      <c r="N235" s="18">
        <f>IF(OR(NOT(ISNUMBER(B235)),H235="تم"),"",K235)</f>
        <v/>
      </c>
      <c r="O235" s="18">
        <f>IF(N235="","",COUNTIF($N$6:$N$1005,"&gt;"&amp;N235)+COUNTIF($N$6:N235,N235))</f>
        <v/>
      </c>
      <c r="P235" s="19">
        <f>IF(OR(NOT(ISNUMBER(J235)),NOT(ISNUMBER(B235))),"",IF(ISNUMBER(I235),I235,B235))</f>
        <v/>
      </c>
    </row>
    <row r="236">
      <c r="A236" s="16">
        <f>IF(B236="","",ROW()-5)</f>
        <v/>
      </c>
      <c r="B236" s="13" t="n"/>
      <c r="C236" s="5" t="n"/>
      <c r="D236" s="5" t="n"/>
      <c r="E236" s="5" t="n"/>
      <c r="F236" s="5" t="n"/>
      <c r="G236" s="5" t="n"/>
      <c r="H236" s="5" t="n"/>
      <c r="I236" s="13" t="n"/>
      <c r="J236" s="17" t="n"/>
      <c r="K236" s="18">
        <f>IF(NOT(ISNUMBER(B236)),"",IF(H236="تم",IF(ISNUMBER(I236),I236-B236,""),'الإعدادات'!$B$4-B236))</f>
        <v/>
      </c>
      <c r="L236" s="18">
        <f>IF(F236="","",IFERROR(VLOOKUP(F236,'الإعدادات'!$A$7:$B$10,2,FALSE),""))</f>
        <v/>
      </c>
      <c r="M236" s="6">
        <f>IF(OR(NOT(ISNUMBER(B236)),H236="تم",L236=""),"",IF(K236&gt;L236,"متأخر",""))</f>
        <v/>
      </c>
      <c r="N236" s="18">
        <f>IF(OR(NOT(ISNUMBER(B236)),H236="تم"),"",K236)</f>
        <v/>
      </c>
      <c r="O236" s="18">
        <f>IF(N236="","",COUNTIF($N$6:$N$1005,"&gt;"&amp;N236)+COUNTIF($N$6:N236,N236))</f>
        <v/>
      </c>
      <c r="P236" s="19">
        <f>IF(OR(NOT(ISNUMBER(J236)),NOT(ISNUMBER(B236))),"",IF(ISNUMBER(I236),I236,B236))</f>
        <v/>
      </c>
    </row>
    <row r="237">
      <c r="A237" s="16">
        <f>IF(B237="","",ROW()-5)</f>
        <v/>
      </c>
      <c r="B237" s="13" t="n"/>
      <c r="C237" s="5" t="n"/>
      <c r="D237" s="5" t="n"/>
      <c r="E237" s="5" t="n"/>
      <c r="F237" s="5" t="n"/>
      <c r="G237" s="5" t="n"/>
      <c r="H237" s="5" t="n"/>
      <c r="I237" s="13" t="n"/>
      <c r="J237" s="17" t="n"/>
      <c r="K237" s="18">
        <f>IF(NOT(ISNUMBER(B237)),"",IF(H237="تم",IF(ISNUMBER(I237),I237-B237,""),'الإعدادات'!$B$4-B237))</f>
        <v/>
      </c>
      <c r="L237" s="18">
        <f>IF(F237="","",IFERROR(VLOOKUP(F237,'الإعدادات'!$A$7:$B$10,2,FALSE),""))</f>
        <v/>
      </c>
      <c r="M237" s="6">
        <f>IF(OR(NOT(ISNUMBER(B237)),H237="تم",L237=""),"",IF(K237&gt;L237,"متأخر",""))</f>
        <v/>
      </c>
      <c r="N237" s="18">
        <f>IF(OR(NOT(ISNUMBER(B237)),H237="تم"),"",K237)</f>
        <v/>
      </c>
      <c r="O237" s="18">
        <f>IF(N237="","",COUNTIF($N$6:$N$1005,"&gt;"&amp;N237)+COUNTIF($N$6:N237,N237))</f>
        <v/>
      </c>
      <c r="P237" s="19">
        <f>IF(OR(NOT(ISNUMBER(J237)),NOT(ISNUMBER(B237))),"",IF(ISNUMBER(I237),I237,B237))</f>
        <v/>
      </c>
    </row>
    <row r="238">
      <c r="A238" s="16">
        <f>IF(B238="","",ROW()-5)</f>
        <v/>
      </c>
      <c r="B238" s="13" t="n"/>
      <c r="C238" s="5" t="n"/>
      <c r="D238" s="5" t="n"/>
      <c r="E238" s="5" t="n"/>
      <c r="F238" s="5" t="n"/>
      <c r="G238" s="5" t="n"/>
      <c r="H238" s="5" t="n"/>
      <c r="I238" s="13" t="n"/>
      <c r="J238" s="17" t="n"/>
      <c r="K238" s="18">
        <f>IF(NOT(ISNUMBER(B238)),"",IF(H238="تم",IF(ISNUMBER(I238),I238-B238,""),'الإعدادات'!$B$4-B238))</f>
        <v/>
      </c>
      <c r="L238" s="18">
        <f>IF(F238="","",IFERROR(VLOOKUP(F238,'الإعدادات'!$A$7:$B$10,2,FALSE),""))</f>
        <v/>
      </c>
      <c r="M238" s="6">
        <f>IF(OR(NOT(ISNUMBER(B238)),H238="تم",L238=""),"",IF(K238&gt;L238,"متأخر",""))</f>
        <v/>
      </c>
      <c r="N238" s="18">
        <f>IF(OR(NOT(ISNUMBER(B238)),H238="تم"),"",K238)</f>
        <v/>
      </c>
      <c r="O238" s="18">
        <f>IF(N238="","",COUNTIF($N$6:$N$1005,"&gt;"&amp;N238)+COUNTIF($N$6:N238,N238))</f>
        <v/>
      </c>
      <c r="P238" s="19">
        <f>IF(OR(NOT(ISNUMBER(J238)),NOT(ISNUMBER(B238))),"",IF(ISNUMBER(I238),I238,B238))</f>
        <v/>
      </c>
    </row>
    <row r="239">
      <c r="A239" s="16">
        <f>IF(B239="","",ROW()-5)</f>
        <v/>
      </c>
      <c r="B239" s="13" t="n"/>
      <c r="C239" s="5" t="n"/>
      <c r="D239" s="5" t="n"/>
      <c r="E239" s="5" t="n"/>
      <c r="F239" s="5" t="n"/>
      <c r="G239" s="5" t="n"/>
      <c r="H239" s="5" t="n"/>
      <c r="I239" s="13" t="n"/>
      <c r="J239" s="17" t="n"/>
      <c r="K239" s="18">
        <f>IF(NOT(ISNUMBER(B239)),"",IF(H239="تم",IF(ISNUMBER(I239),I239-B239,""),'الإعدادات'!$B$4-B239))</f>
        <v/>
      </c>
      <c r="L239" s="18">
        <f>IF(F239="","",IFERROR(VLOOKUP(F239,'الإعدادات'!$A$7:$B$10,2,FALSE),""))</f>
        <v/>
      </c>
      <c r="M239" s="6">
        <f>IF(OR(NOT(ISNUMBER(B239)),H239="تم",L239=""),"",IF(K239&gt;L239,"متأخر",""))</f>
        <v/>
      </c>
      <c r="N239" s="18">
        <f>IF(OR(NOT(ISNUMBER(B239)),H239="تم"),"",K239)</f>
        <v/>
      </c>
      <c r="O239" s="18">
        <f>IF(N239="","",COUNTIF($N$6:$N$1005,"&gt;"&amp;N239)+COUNTIF($N$6:N239,N239))</f>
        <v/>
      </c>
      <c r="P239" s="19">
        <f>IF(OR(NOT(ISNUMBER(J239)),NOT(ISNUMBER(B239))),"",IF(ISNUMBER(I239),I239,B239))</f>
        <v/>
      </c>
    </row>
    <row r="240">
      <c r="A240" s="16">
        <f>IF(B240="","",ROW()-5)</f>
        <v/>
      </c>
      <c r="B240" s="13" t="n"/>
      <c r="C240" s="5" t="n"/>
      <c r="D240" s="5" t="n"/>
      <c r="E240" s="5" t="n"/>
      <c r="F240" s="5" t="n"/>
      <c r="G240" s="5" t="n"/>
      <c r="H240" s="5" t="n"/>
      <c r="I240" s="13" t="n"/>
      <c r="J240" s="17" t="n"/>
      <c r="K240" s="18">
        <f>IF(NOT(ISNUMBER(B240)),"",IF(H240="تم",IF(ISNUMBER(I240),I240-B240,""),'الإعدادات'!$B$4-B240))</f>
        <v/>
      </c>
      <c r="L240" s="18">
        <f>IF(F240="","",IFERROR(VLOOKUP(F240,'الإعدادات'!$A$7:$B$10,2,FALSE),""))</f>
        <v/>
      </c>
      <c r="M240" s="6">
        <f>IF(OR(NOT(ISNUMBER(B240)),H240="تم",L240=""),"",IF(K240&gt;L240,"متأخر",""))</f>
        <v/>
      </c>
      <c r="N240" s="18">
        <f>IF(OR(NOT(ISNUMBER(B240)),H240="تم"),"",K240)</f>
        <v/>
      </c>
      <c r="O240" s="18">
        <f>IF(N240="","",COUNTIF($N$6:$N$1005,"&gt;"&amp;N240)+COUNTIF($N$6:N240,N240))</f>
        <v/>
      </c>
      <c r="P240" s="19">
        <f>IF(OR(NOT(ISNUMBER(J240)),NOT(ISNUMBER(B240))),"",IF(ISNUMBER(I240),I240,B240))</f>
        <v/>
      </c>
    </row>
    <row r="241">
      <c r="A241" s="16">
        <f>IF(B241="","",ROW()-5)</f>
        <v/>
      </c>
      <c r="B241" s="13" t="n"/>
      <c r="C241" s="5" t="n"/>
      <c r="D241" s="5" t="n"/>
      <c r="E241" s="5" t="n"/>
      <c r="F241" s="5" t="n"/>
      <c r="G241" s="5" t="n"/>
      <c r="H241" s="5" t="n"/>
      <c r="I241" s="13" t="n"/>
      <c r="J241" s="17" t="n"/>
      <c r="K241" s="18">
        <f>IF(NOT(ISNUMBER(B241)),"",IF(H241="تم",IF(ISNUMBER(I241),I241-B241,""),'الإعدادات'!$B$4-B241))</f>
        <v/>
      </c>
      <c r="L241" s="18">
        <f>IF(F241="","",IFERROR(VLOOKUP(F241,'الإعدادات'!$A$7:$B$10,2,FALSE),""))</f>
        <v/>
      </c>
      <c r="M241" s="6">
        <f>IF(OR(NOT(ISNUMBER(B241)),H241="تم",L241=""),"",IF(K241&gt;L241,"متأخر",""))</f>
        <v/>
      </c>
      <c r="N241" s="18">
        <f>IF(OR(NOT(ISNUMBER(B241)),H241="تم"),"",K241)</f>
        <v/>
      </c>
      <c r="O241" s="18">
        <f>IF(N241="","",COUNTIF($N$6:$N$1005,"&gt;"&amp;N241)+COUNTIF($N$6:N241,N241))</f>
        <v/>
      </c>
      <c r="P241" s="19">
        <f>IF(OR(NOT(ISNUMBER(J241)),NOT(ISNUMBER(B241))),"",IF(ISNUMBER(I241),I241,B241))</f>
        <v/>
      </c>
    </row>
    <row r="242">
      <c r="A242" s="16">
        <f>IF(B242="","",ROW()-5)</f>
        <v/>
      </c>
      <c r="B242" s="13" t="n"/>
      <c r="C242" s="5" t="n"/>
      <c r="D242" s="5" t="n"/>
      <c r="E242" s="5" t="n"/>
      <c r="F242" s="5" t="n"/>
      <c r="G242" s="5" t="n"/>
      <c r="H242" s="5" t="n"/>
      <c r="I242" s="13" t="n"/>
      <c r="J242" s="17" t="n"/>
      <c r="K242" s="18">
        <f>IF(NOT(ISNUMBER(B242)),"",IF(H242="تم",IF(ISNUMBER(I242),I242-B242,""),'الإعدادات'!$B$4-B242))</f>
        <v/>
      </c>
      <c r="L242" s="18">
        <f>IF(F242="","",IFERROR(VLOOKUP(F242,'الإعدادات'!$A$7:$B$10,2,FALSE),""))</f>
        <v/>
      </c>
      <c r="M242" s="6">
        <f>IF(OR(NOT(ISNUMBER(B242)),H242="تم",L242=""),"",IF(K242&gt;L242,"متأخر",""))</f>
        <v/>
      </c>
      <c r="N242" s="18">
        <f>IF(OR(NOT(ISNUMBER(B242)),H242="تم"),"",K242)</f>
        <v/>
      </c>
      <c r="O242" s="18">
        <f>IF(N242="","",COUNTIF($N$6:$N$1005,"&gt;"&amp;N242)+COUNTIF($N$6:N242,N242))</f>
        <v/>
      </c>
      <c r="P242" s="19">
        <f>IF(OR(NOT(ISNUMBER(J242)),NOT(ISNUMBER(B242))),"",IF(ISNUMBER(I242),I242,B242))</f>
        <v/>
      </c>
    </row>
    <row r="243">
      <c r="A243" s="16">
        <f>IF(B243="","",ROW()-5)</f>
        <v/>
      </c>
      <c r="B243" s="13" t="n"/>
      <c r="C243" s="5" t="n"/>
      <c r="D243" s="5" t="n"/>
      <c r="E243" s="5" t="n"/>
      <c r="F243" s="5" t="n"/>
      <c r="G243" s="5" t="n"/>
      <c r="H243" s="5" t="n"/>
      <c r="I243" s="13" t="n"/>
      <c r="J243" s="17" t="n"/>
      <c r="K243" s="18">
        <f>IF(NOT(ISNUMBER(B243)),"",IF(H243="تم",IF(ISNUMBER(I243),I243-B243,""),'الإعدادات'!$B$4-B243))</f>
        <v/>
      </c>
      <c r="L243" s="18">
        <f>IF(F243="","",IFERROR(VLOOKUP(F243,'الإعدادات'!$A$7:$B$10,2,FALSE),""))</f>
        <v/>
      </c>
      <c r="M243" s="6">
        <f>IF(OR(NOT(ISNUMBER(B243)),H243="تم",L243=""),"",IF(K243&gt;L243,"متأخر",""))</f>
        <v/>
      </c>
      <c r="N243" s="18">
        <f>IF(OR(NOT(ISNUMBER(B243)),H243="تم"),"",K243)</f>
        <v/>
      </c>
      <c r="O243" s="18">
        <f>IF(N243="","",COUNTIF($N$6:$N$1005,"&gt;"&amp;N243)+COUNTIF($N$6:N243,N243))</f>
        <v/>
      </c>
      <c r="P243" s="19">
        <f>IF(OR(NOT(ISNUMBER(J243)),NOT(ISNUMBER(B243))),"",IF(ISNUMBER(I243),I243,B243))</f>
        <v/>
      </c>
    </row>
    <row r="244">
      <c r="A244" s="16">
        <f>IF(B244="","",ROW()-5)</f>
        <v/>
      </c>
      <c r="B244" s="13" t="n"/>
      <c r="C244" s="5" t="n"/>
      <c r="D244" s="5" t="n"/>
      <c r="E244" s="5" t="n"/>
      <c r="F244" s="5" t="n"/>
      <c r="G244" s="5" t="n"/>
      <c r="H244" s="5" t="n"/>
      <c r="I244" s="13" t="n"/>
      <c r="J244" s="17" t="n"/>
      <c r="K244" s="18">
        <f>IF(NOT(ISNUMBER(B244)),"",IF(H244="تم",IF(ISNUMBER(I244),I244-B244,""),'الإعدادات'!$B$4-B244))</f>
        <v/>
      </c>
      <c r="L244" s="18">
        <f>IF(F244="","",IFERROR(VLOOKUP(F244,'الإعدادات'!$A$7:$B$10,2,FALSE),""))</f>
        <v/>
      </c>
      <c r="M244" s="6">
        <f>IF(OR(NOT(ISNUMBER(B244)),H244="تم",L244=""),"",IF(K244&gt;L244,"متأخر",""))</f>
        <v/>
      </c>
      <c r="N244" s="18">
        <f>IF(OR(NOT(ISNUMBER(B244)),H244="تم"),"",K244)</f>
        <v/>
      </c>
      <c r="O244" s="18">
        <f>IF(N244="","",COUNTIF($N$6:$N$1005,"&gt;"&amp;N244)+COUNTIF($N$6:N244,N244))</f>
        <v/>
      </c>
      <c r="P244" s="19">
        <f>IF(OR(NOT(ISNUMBER(J244)),NOT(ISNUMBER(B244))),"",IF(ISNUMBER(I244),I244,B244))</f>
        <v/>
      </c>
    </row>
    <row r="245">
      <c r="A245" s="16">
        <f>IF(B245="","",ROW()-5)</f>
        <v/>
      </c>
      <c r="B245" s="13" t="n"/>
      <c r="C245" s="5" t="n"/>
      <c r="D245" s="5" t="n"/>
      <c r="E245" s="5" t="n"/>
      <c r="F245" s="5" t="n"/>
      <c r="G245" s="5" t="n"/>
      <c r="H245" s="5" t="n"/>
      <c r="I245" s="13" t="n"/>
      <c r="J245" s="17" t="n"/>
      <c r="K245" s="18">
        <f>IF(NOT(ISNUMBER(B245)),"",IF(H245="تم",IF(ISNUMBER(I245),I245-B245,""),'الإعدادات'!$B$4-B245))</f>
        <v/>
      </c>
      <c r="L245" s="18">
        <f>IF(F245="","",IFERROR(VLOOKUP(F245,'الإعدادات'!$A$7:$B$10,2,FALSE),""))</f>
        <v/>
      </c>
      <c r="M245" s="6">
        <f>IF(OR(NOT(ISNUMBER(B245)),H245="تم",L245=""),"",IF(K245&gt;L245,"متأخر",""))</f>
        <v/>
      </c>
      <c r="N245" s="18">
        <f>IF(OR(NOT(ISNUMBER(B245)),H245="تم"),"",K245)</f>
        <v/>
      </c>
      <c r="O245" s="18">
        <f>IF(N245="","",COUNTIF($N$6:$N$1005,"&gt;"&amp;N245)+COUNTIF($N$6:N245,N245))</f>
        <v/>
      </c>
      <c r="P245" s="19">
        <f>IF(OR(NOT(ISNUMBER(J245)),NOT(ISNUMBER(B245))),"",IF(ISNUMBER(I245),I245,B245))</f>
        <v/>
      </c>
    </row>
    <row r="246">
      <c r="A246" s="16">
        <f>IF(B246="","",ROW()-5)</f>
        <v/>
      </c>
      <c r="B246" s="13" t="n"/>
      <c r="C246" s="5" t="n"/>
      <c r="D246" s="5" t="n"/>
      <c r="E246" s="5" t="n"/>
      <c r="F246" s="5" t="n"/>
      <c r="G246" s="5" t="n"/>
      <c r="H246" s="5" t="n"/>
      <c r="I246" s="13" t="n"/>
      <c r="J246" s="17" t="n"/>
      <c r="K246" s="18">
        <f>IF(NOT(ISNUMBER(B246)),"",IF(H246="تم",IF(ISNUMBER(I246),I246-B246,""),'الإعدادات'!$B$4-B246))</f>
        <v/>
      </c>
      <c r="L246" s="18">
        <f>IF(F246="","",IFERROR(VLOOKUP(F246,'الإعدادات'!$A$7:$B$10,2,FALSE),""))</f>
        <v/>
      </c>
      <c r="M246" s="6">
        <f>IF(OR(NOT(ISNUMBER(B246)),H246="تم",L246=""),"",IF(K246&gt;L246,"متأخر",""))</f>
        <v/>
      </c>
      <c r="N246" s="18">
        <f>IF(OR(NOT(ISNUMBER(B246)),H246="تم"),"",K246)</f>
        <v/>
      </c>
      <c r="O246" s="18">
        <f>IF(N246="","",COUNTIF($N$6:$N$1005,"&gt;"&amp;N246)+COUNTIF($N$6:N246,N246))</f>
        <v/>
      </c>
      <c r="P246" s="19">
        <f>IF(OR(NOT(ISNUMBER(J246)),NOT(ISNUMBER(B246))),"",IF(ISNUMBER(I246),I246,B246))</f>
        <v/>
      </c>
    </row>
    <row r="247">
      <c r="A247" s="16">
        <f>IF(B247="","",ROW()-5)</f>
        <v/>
      </c>
      <c r="B247" s="13" t="n"/>
      <c r="C247" s="5" t="n"/>
      <c r="D247" s="5" t="n"/>
      <c r="E247" s="5" t="n"/>
      <c r="F247" s="5" t="n"/>
      <c r="G247" s="5" t="n"/>
      <c r="H247" s="5" t="n"/>
      <c r="I247" s="13" t="n"/>
      <c r="J247" s="17" t="n"/>
      <c r="K247" s="18">
        <f>IF(NOT(ISNUMBER(B247)),"",IF(H247="تم",IF(ISNUMBER(I247),I247-B247,""),'الإعدادات'!$B$4-B247))</f>
        <v/>
      </c>
      <c r="L247" s="18">
        <f>IF(F247="","",IFERROR(VLOOKUP(F247,'الإعدادات'!$A$7:$B$10,2,FALSE),""))</f>
        <v/>
      </c>
      <c r="M247" s="6">
        <f>IF(OR(NOT(ISNUMBER(B247)),H247="تم",L247=""),"",IF(K247&gt;L247,"متأخر",""))</f>
        <v/>
      </c>
      <c r="N247" s="18">
        <f>IF(OR(NOT(ISNUMBER(B247)),H247="تم"),"",K247)</f>
        <v/>
      </c>
      <c r="O247" s="18">
        <f>IF(N247="","",COUNTIF($N$6:$N$1005,"&gt;"&amp;N247)+COUNTIF($N$6:N247,N247))</f>
        <v/>
      </c>
      <c r="P247" s="19">
        <f>IF(OR(NOT(ISNUMBER(J247)),NOT(ISNUMBER(B247))),"",IF(ISNUMBER(I247),I247,B247))</f>
        <v/>
      </c>
    </row>
    <row r="248">
      <c r="A248" s="16">
        <f>IF(B248="","",ROW()-5)</f>
        <v/>
      </c>
      <c r="B248" s="13" t="n"/>
      <c r="C248" s="5" t="n"/>
      <c r="D248" s="5" t="n"/>
      <c r="E248" s="5" t="n"/>
      <c r="F248" s="5" t="n"/>
      <c r="G248" s="5" t="n"/>
      <c r="H248" s="5" t="n"/>
      <c r="I248" s="13" t="n"/>
      <c r="J248" s="17" t="n"/>
      <c r="K248" s="18">
        <f>IF(NOT(ISNUMBER(B248)),"",IF(H248="تم",IF(ISNUMBER(I248),I248-B248,""),'الإعدادات'!$B$4-B248))</f>
        <v/>
      </c>
      <c r="L248" s="18">
        <f>IF(F248="","",IFERROR(VLOOKUP(F248,'الإعدادات'!$A$7:$B$10,2,FALSE),""))</f>
        <v/>
      </c>
      <c r="M248" s="6">
        <f>IF(OR(NOT(ISNUMBER(B248)),H248="تم",L248=""),"",IF(K248&gt;L248,"متأخر",""))</f>
        <v/>
      </c>
      <c r="N248" s="18">
        <f>IF(OR(NOT(ISNUMBER(B248)),H248="تم"),"",K248)</f>
        <v/>
      </c>
      <c r="O248" s="18">
        <f>IF(N248="","",COUNTIF($N$6:$N$1005,"&gt;"&amp;N248)+COUNTIF($N$6:N248,N248))</f>
        <v/>
      </c>
      <c r="P248" s="19">
        <f>IF(OR(NOT(ISNUMBER(J248)),NOT(ISNUMBER(B248))),"",IF(ISNUMBER(I248),I248,B248))</f>
        <v/>
      </c>
    </row>
    <row r="249">
      <c r="A249" s="16">
        <f>IF(B249="","",ROW()-5)</f>
        <v/>
      </c>
      <c r="B249" s="13" t="n"/>
      <c r="C249" s="5" t="n"/>
      <c r="D249" s="5" t="n"/>
      <c r="E249" s="5" t="n"/>
      <c r="F249" s="5" t="n"/>
      <c r="G249" s="5" t="n"/>
      <c r="H249" s="5" t="n"/>
      <c r="I249" s="13" t="n"/>
      <c r="J249" s="17" t="n"/>
      <c r="K249" s="18">
        <f>IF(NOT(ISNUMBER(B249)),"",IF(H249="تم",IF(ISNUMBER(I249),I249-B249,""),'الإعدادات'!$B$4-B249))</f>
        <v/>
      </c>
      <c r="L249" s="18">
        <f>IF(F249="","",IFERROR(VLOOKUP(F249,'الإعدادات'!$A$7:$B$10,2,FALSE),""))</f>
        <v/>
      </c>
      <c r="M249" s="6">
        <f>IF(OR(NOT(ISNUMBER(B249)),H249="تم",L249=""),"",IF(K249&gt;L249,"متأخر",""))</f>
        <v/>
      </c>
      <c r="N249" s="18">
        <f>IF(OR(NOT(ISNUMBER(B249)),H249="تم"),"",K249)</f>
        <v/>
      </c>
      <c r="O249" s="18">
        <f>IF(N249="","",COUNTIF($N$6:$N$1005,"&gt;"&amp;N249)+COUNTIF($N$6:N249,N249))</f>
        <v/>
      </c>
      <c r="P249" s="19">
        <f>IF(OR(NOT(ISNUMBER(J249)),NOT(ISNUMBER(B249))),"",IF(ISNUMBER(I249),I249,B249))</f>
        <v/>
      </c>
    </row>
    <row r="250">
      <c r="A250" s="16">
        <f>IF(B250="","",ROW()-5)</f>
        <v/>
      </c>
      <c r="B250" s="13" t="n"/>
      <c r="C250" s="5" t="n"/>
      <c r="D250" s="5" t="n"/>
      <c r="E250" s="5" t="n"/>
      <c r="F250" s="5" t="n"/>
      <c r="G250" s="5" t="n"/>
      <c r="H250" s="5" t="n"/>
      <c r="I250" s="13" t="n"/>
      <c r="J250" s="17" t="n"/>
      <c r="K250" s="18">
        <f>IF(NOT(ISNUMBER(B250)),"",IF(H250="تم",IF(ISNUMBER(I250),I250-B250,""),'الإعدادات'!$B$4-B250))</f>
        <v/>
      </c>
      <c r="L250" s="18">
        <f>IF(F250="","",IFERROR(VLOOKUP(F250,'الإعدادات'!$A$7:$B$10,2,FALSE),""))</f>
        <v/>
      </c>
      <c r="M250" s="6">
        <f>IF(OR(NOT(ISNUMBER(B250)),H250="تم",L250=""),"",IF(K250&gt;L250,"متأخر",""))</f>
        <v/>
      </c>
      <c r="N250" s="18">
        <f>IF(OR(NOT(ISNUMBER(B250)),H250="تم"),"",K250)</f>
        <v/>
      </c>
      <c r="O250" s="18">
        <f>IF(N250="","",COUNTIF($N$6:$N$1005,"&gt;"&amp;N250)+COUNTIF($N$6:N250,N250))</f>
        <v/>
      </c>
      <c r="P250" s="19">
        <f>IF(OR(NOT(ISNUMBER(J250)),NOT(ISNUMBER(B250))),"",IF(ISNUMBER(I250),I250,B250))</f>
        <v/>
      </c>
    </row>
    <row r="251">
      <c r="A251" s="16">
        <f>IF(B251="","",ROW()-5)</f>
        <v/>
      </c>
      <c r="B251" s="13" t="n"/>
      <c r="C251" s="5" t="n"/>
      <c r="D251" s="5" t="n"/>
      <c r="E251" s="5" t="n"/>
      <c r="F251" s="5" t="n"/>
      <c r="G251" s="5" t="n"/>
      <c r="H251" s="5" t="n"/>
      <c r="I251" s="13" t="n"/>
      <c r="J251" s="17" t="n"/>
      <c r="K251" s="18">
        <f>IF(NOT(ISNUMBER(B251)),"",IF(H251="تم",IF(ISNUMBER(I251),I251-B251,""),'الإعدادات'!$B$4-B251))</f>
        <v/>
      </c>
      <c r="L251" s="18">
        <f>IF(F251="","",IFERROR(VLOOKUP(F251,'الإعدادات'!$A$7:$B$10,2,FALSE),""))</f>
        <v/>
      </c>
      <c r="M251" s="6">
        <f>IF(OR(NOT(ISNUMBER(B251)),H251="تم",L251=""),"",IF(K251&gt;L251,"متأخر",""))</f>
        <v/>
      </c>
      <c r="N251" s="18">
        <f>IF(OR(NOT(ISNUMBER(B251)),H251="تم"),"",K251)</f>
        <v/>
      </c>
      <c r="O251" s="18">
        <f>IF(N251="","",COUNTIF($N$6:$N$1005,"&gt;"&amp;N251)+COUNTIF($N$6:N251,N251))</f>
        <v/>
      </c>
      <c r="P251" s="19">
        <f>IF(OR(NOT(ISNUMBER(J251)),NOT(ISNUMBER(B251))),"",IF(ISNUMBER(I251),I251,B251))</f>
        <v/>
      </c>
    </row>
    <row r="252">
      <c r="A252" s="16">
        <f>IF(B252="","",ROW()-5)</f>
        <v/>
      </c>
      <c r="B252" s="13" t="n"/>
      <c r="C252" s="5" t="n"/>
      <c r="D252" s="5" t="n"/>
      <c r="E252" s="5" t="n"/>
      <c r="F252" s="5" t="n"/>
      <c r="G252" s="5" t="n"/>
      <c r="H252" s="5" t="n"/>
      <c r="I252" s="13" t="n"/>
      <c r="J252" s="17" t="n"/>
      <c r="K252" s="18">
        <f>IF(NOT(ISNUMBER(B252)),"",IF(H252="تم",IF(ISNUMBER(I252),I252-B252,""),'الإعدادات'!$B$4-B252))</f>
        <v/>
      </c>
      <c r="L252" s="18">
        <f>IF(F252="","",IFERROR(VLOOKUP(F252,'الإعدادات'!$A$7:$B$10,2,FALSE),""))</f>
        <v/>
      </c>
      <c r="M252" s="6">
        <f>IF(OR(NOT(ISNUMBER(B252)),H252="تم",L252=""),"",IF(K252&gt;L252,"متأخر",""))</f>
        <v/>
      </c>
      <c r="N252" s="18">
        <f>IF(OR(NOT(ISNUMBER(B252)),H252="تم"),"",K252)</f>
        <v/>
      </c>
      <c r="O252" s="18">
        <f>IF(N252="","",COUNTIF($N$6:$N$1005,"&gt;"&amp;N252)+COUNTIF($N$6:N252,N252))</f>
        <v/>
      </c>
      <c r="P252" s="19">
        <f>IF(OR(NOT(ISNUMBER(J252)),NOT(ISNUMBER(B252))),"",IF(ISNUMBER(I252),I252,B252))</f>
        <v/>
      </c>
    </row>
    <row r="253">
      <c r="A253" s="16">
        <f>IF(B253="","",ROW()-5)</f>
        <v/>
      </c>
      <c r="B253" s="13" t="n"/>
      <c r="C253" s="5" t="n"/>
      <c r="D253" s="5" t="n"/>
      <c r="E253" s="5" t="n"/>
      <c r="F253" s="5" t="n"/>
      <c r="G253" s="5" t="n"/>
      <c r="H253" s="5" t="n"/>
      <c r="I253" s="13" t="n"/>
      <c r="J253" s="17" t="n"/>
      <c r="K253" s="18">
        <f>IF(NOT(ISNUMBER(B253)),"",IF(H253="تم",IF(ISNUMBER(I253),I253-B253,""),'الإعدادات'!$B$4-B253))</f>
        <v/>
      </c>
      <c r="L253" s="18">
        <f>IF(F253="","",IFERROR(VLOOKUP(F253,'الإعدادات'!$A$7:$B$10,2,FALSE),""))</f>
        <v/>
      </c>
      <c r="M253" s="6">
        <f>IF(OR(NOT(ISNUMBER(B253)),H253="تم",L253=""),"",IF(K253&gt;L253,"متأخر",""))</f>
        <v/>
      </c>
      <c r="N253" s="18">
        <f>IF(OR(NOT(ISNUMBER(B253)),H253="تم"),"",K253)</f>
        <v/>
      </c>
      <c r="O253" s="18">
        <f>IF(N253="","",COUNTIF($N$6:$N$1005,"&gt;"&amp;N253)+COUNTIF($N$6:N253,N253))</f>
        <v/>
      </c>
      <c r="P253" s="19">
        <f>IF(OR(NOT(ISNUMBER(J253)),NOT(ISNUMBER(B253))),"",IF(ISNUMBER(I253),I253,B253))</f>
        <v/>
      </c>
    </row>
    <row r="254">
      <c r="A254" s="16">
        <f>IF(B254="","",ROW()-5)</f>
        <v/>
      </c>
      <c r="B254" s="13" t="n"/>
      <c r="C254" s="5" t="n"/>
      <c r="D254" s="5" t="n"/>
      <c r="E254" s="5" t="n"/>
      <c r="F254" s="5" t="n"/>
      <c r="G254" s="5" t="n"/>
      <c r="H254" s="5" t="n"/>
      <c r="I254" s="13" t="n"/>
      <c r="J254" s="17" t="n"/>
      <c r="K254" s="18">
        <f>IF(NOT(ISNUMBER(B254)),"",IF(H254="تم",IF(ISNUMBER(I254),I254-B254,""),'الإعدادات'!$B$4-B254))</f>
        <v/>
      </c>
      <c r="L254" s="18">
        <f>IF(F254="","",IFERROR(VLOOKUP(F254,'الإعدادات'!$A$7:$B$10,2,FALSE),""))</f>
        <v/>
      </c>
      <c r="M254" s="6">
        <f>IF(OR(NOT(ISNUMBER(B254)),H254="تم",L254=""),"",IF(K254&gt;L254,"متأخر",""))</f>
        <v/>
      </c>
      <c r="N254" s="18">
        <f>IF(OR(NOT(ISNUMBER(B254)),H254="تم"),"",K254)</f>
        <v/>
      </c>
      <c r="O254" s="18">
        <f>IF(N254="","",COUNTIF($N$6:$N$1005,"&gt;"&amp;N254)+COUNTIF($N$6:N254,N254))</f>
        <v/>
      </c>
      <c r="P254" s="19">
        <f>IF(OR(NOT(ISNUMBER(J254)),NOT(ISNUMBER(B254))),"",IF(ISNUMBER(I254),I254,B254))</f>
        <v/>
      </c>
    </row>
    <row r="255">
      <c r="A255" s="16">
        <f>IF(B255="","",ROW()-5)</f>
        <v/>
      </c>
      <c r="B255" s="13" t="n"/>
      <c r="C255" s="5" t="n"/>
      <c r="D255" s="5" t="n"/>
      <c r="E255" s="5" t="n"/>
      <c r="F255" s="5" t="n"/>
      <c r="G255" s="5" t="n"/>
      <c r="H255" s="5" t="n"/>
      <c r="I255" s="13" t="n"/>
      <c r="J255" s="17" t="n"/>
      <c r="K255" s="18">
        <f>IF(NOT(ISNUMBER(B255)),"",IF(H255="تم",IF(ISNUMBER(I255),I255-B255,""),'الإعدادات'!$B$4-B255))</f>
        <v/>
      </c>
      <c r="L255" s="18">
        <f>IF(F255="","",IFERROR(VLOOKUP(F255,'الإعدادات'!$A$7:$B$10,2,FALSE),""))</f>
        <v/>
      </c>
      <c r="M255" s="6">
        <f>IF(OR(NOT(ISNUMBER(B255)),H255="تم",L255=""),"",IF(K255&gt;L255,"متأخر",""))</f>
        <v/>
      </c>
      <c r="N255" s="18">
        <f>IF(OR(NOT(ISNUMBER(B255)),H255="تم"),"",K255)</f>
        <v/>
      </c>
      <c r="O255" s="18">
        <f>IF(N255="","",COUNTIF($N$6:$N$1005,"&gt;"&amp;N255)+COUNTIF($N$6:N255,N255))</f>
        <v/>
      </c>
      <c r="P255" s="19">
        <f>IF(OR(NOT(ISNUMBER(J255)),NOT(ISNUMBER(B255))),"",IF(ISNUMBER(I255),I255,B255))</f>
        <v/>
      </c>
    </row>
    <row r="256">
      <c r="A256" s="16">
        <f>IF(B256="","",ROW()-5)</f>
        <v/>
      </c>
      <c r="B256" s="13" t="n"/>
      <c r="C256" s="5" t="n"/>
      <c r="D256" s="5" t="n"/>
      <c r="E256" s="5" t="n"/>
      <c r="F256" s="5" t="n"/>
      <c r="G256" s="5" t="n"/>
      <c r="H256" s="5" t="n"/>
      <c r="I256" s="13" t="n"/>
      <c r="J256" s="17" t="n"/>
      <c r="K256" s="18">
        <f>IF(NOT(ISNUMBER(B256)),"",IF(H256="تم",IF(ISNUMBER(I256),I256-B256,""),'الإعدادات'!$B$4-B256))</f>
        <v/>
      </c>
      <c r="L256" s="18">
        <f>IF(F256="","",IFERROR(VLOOKUP(F256,'الإعدادات'!$A$7:$B$10,2,FALSE),""))</f>
        <v/>
      </c>
      <c r="M256" s="6">
        <f>IF(OR(NOT(ISNUMBER(B256)),H256="تم",L256=""),"",IF(K256&gt;L256,"متأخر",""))</f>
        <v/>
      </c>
      <c r="N256" s="18">
        <f>IF(OR(NOT(ISNUMBER(B256)),H256="تم"),"",K256)</f>
        <v/>
      </c>
      <c r="O256" s="18">
        <f>IF(N256="","",COUNTIF($N$6:$N$1005,"&gt;"&amp;N256)+COUNTIF($N$6:N256,N256))</f>
        <v/>
      </c>
      <c r="P256" s="19">
        <f>IF(OR(NOT(ISNUMBER(J256)),NOT(ISNUMBER(B256))),"",IF(ISNUMBER(I256),I256,B256))</f>
        <v/>
      </c>
    </row>
    <row r="257">
      <c r="A257" s="16">
        <f>IF(B257="","",ROW()-5)</f>
        <v/>
      </c>
      <c r="B257" s="13" t="n"/>
      <c r="C257" s="5" t="n"/>
      <c r="D257" s="5" t="n"/>
      <c r="E257" s="5" t="n"/>
      <c r="F257" s="5" t="n"/>
      <c r="G257" s="5" t="n"/>
      <c r="H257" s="5" t="n"/>
      <c r="I257" s="13" t="n"/>
      <c r="J257" s="17" t="n"/>
      <c r="K257" s="18">
        <f>IF(NOT(ISNUMBER(B257)),"",IF(H257="تم",IF(ISNUMBER(I257),I257-B257,""),'الإعدادات'!$B$4-B257))</f>
        <v/>
      </c>
      <c r="L257" s="18">
        <f>IF(F257="","",IFERROR(VLOOKUP(F257,'الإعدادات'!$A$7:$B$10,2,FALSE),""))</f>
        <v/>
      </c>
      <c r="M257" s="6">
        <f>IF(OR(NOT(ISNUMBER(B257)),H257="تم",L257=""),"",IF(K257&gt;L257,"متأخر",""))</f>
        <v/>
      </c>
      <c r="N257" s="18">
        <f>IF(OR(NOT(ISNUMBER(B257)),H257="تم"),"",K257)</f>
        <v/>
      </c>
      <c r="O257" s="18">
        <f>IF(N257="","",COUNTIF($N$6:$N$1005,"&gt;"&amp;N257)+COUNTIF($N$6:N257,N257))</f>
        <v/>
      </c>
      <c r="P257" s="19">
        <f>IF(OR(NOT(ISNUMBER(J257)),NOT(ISNUMBER(B257))),"",IF(ISNUMBER(I257),I257,B257))</f>
        <v/>
      </c>
    </row>
    <row r="258">
      <c r="A258" s="16">
        <f>IF(B258="","",ROW()-5)</f>
        <v/>
      </c>
      <c r="B258" s="13" t="n"/>
      <c r="C258" s="5" t="n"/>
      <c r="D258" s="5" t="n"/>
      <c r="E258" s="5" t="n"/>
      <c r="F258" s="5" t="n"/>
      <c r="G258" s="5" t="n"/>
      <c r="H258" s="5" t="n"/>
      <c r="I258" s="13" t="n"/>
      <c r="J258" s="17" t="n"/>
      <c r="K258" s="18">
        <f>IF(NOT(ISNUMBER(B258)),"",IF(H258="تم",IF(ISNUMBER(I258),I258-B258,""),'الإعدادات'!$B$4-B258))</f>
        <v/>
      </c>
      <c r="L258" s="18">
        <f>IF(F258="","",IFERROR(VLOOKUP(F258,'الإعدادات'!$A$7:$B$10,2,FALSE),""))</f>
        <v/>
      </c>
      <c r="M258" s="6">
        <f>IF(OR(NOT(ISNUMBER(B258)),H258="تم",L258=""),"",IF(K258&gt;L258,"متأخر",""))</f>
        <v/>
      </c>
      <c r="N258" s="18">
        <f>IF(OR(NOT(ISNUMBER(B258)),H258="تم"),"",K258)</f>
        <v/>
      </c>
      <c r="O258" s="18">
        <f>IF(N258="","",COUNTIF($N$6:$N$1005,"&gt;"&amp;N258)+COUNTIF($N$6:N258,N258))</f>
        <v/>
      </c>
      <c r="P258" s="19">
        <f>IF(OR(NOT(ISNUMBER(J258)),NOT(ISNUMBER(B258))),"",IF(ISNUMBER(I258),I258,B258))</f>
        <v/>
      </c>
    </row>
    <row r="259">
      <c r="A259" s="16">
        <f>IF(B259="","",ROW()-5)</f>
        <v/>
      </c>
      <c r="B259" s="13" t="n"/>
      <c r="C259" s="5" t="n"/>
      <c r="D259" s="5" t="n"/>
      <c r="E259" s="5" t="n"/>
      <c r="F259" s="5" t="n"/>
      <c r="G259" s="5" t="n"/>
      <c r="H259" s="5" t="n"/>
      <c r="I259" s="13" t="n"/>
      <c r="J259" s="17" t="n"/>
      <c r="K259" s="18">
        <f>IF(NOT(ISNUMBER(B259)),"",IF(H259="تم",IF(ISNUMBER(I259),I259-B259,""),'الإعدادات'!$B$4-B259))</f>
        <v/>
      </c>
      <c r="L259" s="18">
        <f>IF(F259="","",IFERROR(VLOOKUP(F259,'الإعدادات'!$A$7:$B$10,2,FALSE),""))</f>
        <v/>
      </c>
      <c r="M259" s="6">
        <f>IF(OR(NOT(ISNUMBER(B259)),H259="تم",L259=""),"",IF(K259&gt;L259,"متأخر",""))</f>
        <v/>
      </c>
      <c r="N259" s="18">
        <f>IF(OR(NOT(ISNUMBER(B259)),H259="تم"),"",K259)</f>
        <v/>
      </c>
      <c r="O259" s="18">
        <f>IF(N259="","",COUNTIF($N$6:$N$1005,"&gt;"&amp;N259)+COUNTIF($N$6:N259,N259))</f>
        <v/>
      </c>
      <c r="P259" s="19">
        <f>IF(OR(NOT(ISNUMBER(J259)),NOT(ISNUMBER(B259))),"",IF(ISNUMBER(I259),I259,B259))</f>
        <v/>
      </c>
    </row>
    <row r="260">
      <c r="A260" s="16">
        <f>IF(B260="","",ROW()-5)</f>
        <v/>
      </c>
      <c r="B260" s="13" t="n"/>
      <c r="C260" s="5" t="n"/>
      <c r="D260" s="5" t="n"/>
      <c r="E260" s="5" t="n"/>
      <c r="F260" s="5" t="n"/>
      <c r="G260" s="5" t="n"/>
      <c r="H260" s="5" t="n"/>
      <c r="I260" s="13" t="n"/>
      <c r="J260" s="17" t="n"/>
      <c r="K260" s="18">
        <f>IF(NOT(ISNUMBER(B260)),"",IF(H260="تم",IF(ISNUMBER(I260),I260-B260,""),'الإعدادات'!$B$4-B260))</f>
        <v/>
      </c>
      <c r="L260" s="18">
        <f>IF(F260="","",IFERROR(VLOOKUP(F260,'الإعدادات'!$A$7:$B$10,2,FALSE),""))</f>
        <v/>
      </c>
      <c r="M260" s="6">
        <f>IF(OR(NOT(ISNUMBER(B260)),H260="تم",L260=""),"",IF(K260&gt;L260,"متأخر",""))</f>
        <v/>
      </c>
      <c r="N260" s="18">
        <f>IF(OR(NOT(ISNUMBER(B260)),H260="تم"),"",K260)</f>
        <v/>
      </c>
      <c r="O260" s="18">
        <f>IF(N260="","",COUNTIF($N$6:$N$1005,"&gt;"&amp;N260)+COUNTIF($N$6:N260,N260))</f>
        <v/>
      </c>
      <c r="P260" s="19">
        <f>IF(OR(NOT(ISNUMBER(J260)),NOT(ISNUMBER(B260))),"",IF(ISNUMBER(I260),I260,B260))</f>
        <v/>
      </c>
    </row>
    <row r="261">
      <c r="A261" s="16">
        <f>IF(B261="","",ROW()-5)</f>
        <v/>
      </c>
      <c r="B261" s="13" t="n"/>
      <c r="C261" s="5" t="n"/>
      <c r="D261" s="5" t="n"/>
      <c r="E261" s="5" t="n"/>
      <c r="F261" s="5" t="n"/>
      <c r="G261" s="5" t="n"/>
      <c r="H261" s="5" t="n"/>
      <c r="I261" s="13" t="n"/>
      <c r="J261" s="17" t="n"/>
      <c r="K261" s="18">
        <f>IF(NOT(ISNUMBER(B261)),"",IF(H261="تم",IF(ISNUMBER(I261),I261-B261,""),'الإعدادات'!$B$4-B261))</f>
        <v/>
      </c>
      <c r="L261" s="18">
        <f>IF(F261="","",IFERROR(VLOOKUP(F261,'الإعدادات'!$A$7:$B$10,2,FALSE),""))</f>
        <v/>
      </c>
      <c r="M261" s="6">
        <f>IF(OR(NOT(ISNUMBER(B261)),H261="تم",L261=""),"",IF(K261&gt;L261,"متأخر",""))</f>
        <v/>
      </c>
      <c r="N261" s="18">
        <f>IF(OR(NOT(ISNUMBER(B261)),H261="تم"),"",K261)</f>
        <v/>
      </c>
      <c r="O261" s="18">
        <f>IF(N261="","",COUNTIF($N$6:$N$1005,"&gt;"&amp;N261)+COUNTIF($N$6:N261,N261))</f>
        <v/>
      </c>
      <c r="P261" s="19">
        <f>IF(OR(NOT(ISNUMBER(J261)),NOT(ISNUMBER(B261))),"",IF(ISNUMBER(I261),I261,B261))</f>
        <v/>
      </c>
    </row>
    <row r="262">
      <c r="A262" s="16">
        <f>IF(B262="","",ROW()-5)</f>
        <v/>
      </c>
      <c r="B262" s="13" t="n"/>
      <c r="C262" s="5" t="n"/>
      <c r="D262" s="5" t="n"/>
      <c r="E262" s="5" t="n"/>
      <c r="F262" s="5" t="n"/>
      <c r="G262" s="5" t="n"/>
      <c r="H262" s="5" t="n"/>
      <c r="I262" s="13" t="n"/>
      <c r="J262" s="17" t="n"/>
      <c r="K262" s="18">
        <f>IF(NOT(ISNUMBER(B262)),"",IF(H262="تم",IF(ISNUMBER(I262),I262-B262,""),'الإعدادات'!$B$4-B262))</f>
        <v/>
      </c>
      <c r="L262" s="18">
        <f>IF(F262="","",IFERROR(VLOOKUP(F262,'الإعدادات'!$A$7:$B$10,2,FALSE),""))</f>
        <v/>
      </c>
      <c r="M262" s="6">
        <f>IF(OR(NOT(ISNUMBER(B262)),H262="تم",L262=""),"",IF(K262&gt;L262,"متأخر",""))</f>
        <v/>
      </c>
      <c r="N262" s="18">
        <f>IF(OR(NOT(ISNUMBER(B262)),H262="تم"),"",K262)</f>
        <v/>
      </c>
      <c r="O262" s="18">
        <f>IF(N262="","",COUNTIF($N$6:$N$1005,"&gt;"&amp;N262)+COUNTIF($N$6:N262,N262))</f>
        <v/>
      </c>
      <c r="P262" s="19">
        <f>IF(OR(NOT(ISNUMBER(J262)),NOT(ISNUMBER(B262))),"",IF(ISNUMBER(I262),I262,B262))</f>
        <v/>
      </c>
    </row>
    <row r="263">
      <c r="A263" s="16">
        <f>IF(B263="","",ROW()-5)</f>
        <v/>
      </c>
      <c r="B263" s="13" t="n"/>
      <c r="C263" s="5" t="n"/>
      <c r="D263" s="5" t="n"/>
      <c r="E263" s="5" t="n"/>
      <c r="F263" s="5" t="n"/>
      <c r="G263" s="5" t="n"/>
      <c r="H263" s="5" t="n"/>
      <c r="I263" s="13" t="n"/>
      <c r="J263" s="17" t="n"/>
      <c r="K263" s="18">
        <f>IF(NOT(ISNUMBER(B263)),"",IF(H263="تم",IF(ISNUMBER(I263),I263-B263,""),'الإعدادات'!$B$4-B263))</f>
        <v/>
      </c>
      <c r="L263" s="18">
        <f>IF(F263="","",IFERROR(VLOOKUP(F263,'الإعدادات'!$A$7:$B$10,2,FALSE),""))</f>
        <v/>
      </c>
      <c r="M263" s="6">
        <f>IF(OR(NOT(ISNUMBER(B263)),H263="تم",L263=""),"",IF(K263&gt;L263,"متأخر",""))</f>
        <v/>
      </c>
      <c r="N263" s="18">
        <f>IF(OR(NOT(ISNUMBER(B263)),H263="تم"),"",K263)</f>
        <v/>
      </c>
      <c r="O263" s="18">
        <f>IF(N263="","",COUNTIF($N$6:$N$1005,"&gt;"&amp;N263)+COUNTIF($N$6:N263,N263))</f>
        <v/>
      </c>
      <c r="P263" s="19">
        <f>IF(OR(NOT(ISNUMBER(J263)),NOT(ISNUMBER(B263))),"",IF(ISNUMBER(I263),I263,B263))</f>
        <v/>
      </c>
    </row>
    <row r="264">
      <c r="A264" s="16">
        <f>IF(B264="","",ROW()-5)</f>
        <v/>
      </c>
      <c r="B264" s="13" t="n"/>
      <c r="C264" s="5" t="n"/>
      <c r="D264" s="5" t="n"/>
      <c r="E264" s="5" t="n"/>
      <c r="F264" s="5" t="n"/>
      <c r="G264" s="5" t="n"/>
      <c r="H264" s="5" t="n"/>
      <c r="I264" s="13" t="n"/>
      <c r="J264" s="17" t="n"/>
      <c r="K264" s="18">
        <f>IF(NOT(ISNUMBER(B264)),"",IF(H264="تم",IF(ISNUMBER(I264),I264-B264,""),'الإعدادات'!$B$4-B264))</f>
        <v/>
      </c>
      <c r="L264" s="18">
        <f>IF(F264="","",IFERROR(VLOOKUP(F264,'الإعدادات'!$A$7:$B$10,2,FALSE),""))</f>
        <v/>
      </c>
      <c r="M264" s="6">
        <f>IF(OR(NOT(ISNUMBER(B264)),H264="تم",L264=""),"",IF(K264&gt;L264,"متأخر",""))</f>
        <v/>
      </c>
      <c r="N264" s="18">
        <f>IF(OR(NOT(ISNUMBER(B264)),H264="تم"),"",K264)</f>
        <v/>
      </c>
      <c r="O264" s="18">
        <f>IF(N264="","",COUNTIF($N$6:$N$1005,"&gt;"&amp;N264)+COUNTIF($N$6:N264,N264))</f>
        <v/>
      </c>
      <c r="P264" s="19">
        <f>IF(OR(NOT(ISNUMBER(J264)),NOT(ISNUMBER(B264))),"",IF(ISNUMBER(I264),I264,B264))</f>
        <v/>
      </c>
    </row>
    <row r="265">
      <c r="A265" s="16">
        <f>IF(B265="","",ROW()-5)</f>
        <v/>
      </c>
      <c r="B265" s="13" t="n"/>
      <c r="C265" s="5" t="n"/>
      <c r="D265" s="5" t="n"/>
      <c r="E265" s="5" t="n"/>
      <c r="F265" s="5" t="n"/>
      <c r="G265" s="5" t="n"/>
      <c r="H265" s="5" t="n"/>
      <c r="I265" s="13" t="n"/>
      <c r="J265" s="17" t="n"/>
      <c r="K265" s="18">
        <f>IF(NOT(ISNUMBER(B265)),"",IF(H265="تم",IF(ISNUMBER(I265),I265-B265,""),'الإعدادات'!$B$4-B265))</f>
        <v/>
      </c>
      <c r="L265" s="18">
        <f>IF(F265="","",IFERROR(VLOOKUP(F265,'الإعدادات'!$A$7:$B$10,2,FALSE),""))</f>
        <v/>
      </c>
      <c r="M265" s="6">
        <f>IF(OR(NOT(ISNUMBER(B265)),H265="تم",L265=""),"",IF(K265&gt;L265,"متأخر",""))</f>
        <v/>
      </c>
      <c r="N265" s="18">
        <f>IF(OR(NOT(ISNUMBER(B265)),H265="تم"),"",K265)</f>
        <v/>
      </c>
      <c r="O265" s="18">
        <f>IF(N265="","",COUNTIF($N$6:$N$1005,"&gt;"&amp;N265)+COUNTIF($N$6:N265,N265))</f>
        <v/>
      </c>
      <c r="P265" s="19">
        <f>IF(OR(NOT(ISNUMBER(J265)),NOT(ISNUMBER(B265))),"",IF(ISNUMBER(I265),I265,B265))</f>
        <v/>
      </c>
    </row>
    <row r="266">
      <c r="A266" s="16">
        <f>IF(B266="","",ROW()-5)</f>
        <v/>
      </c>
      <c r="B266" s="13" t="n"/>
      <c r="C266" s="5" t="n"/>
      <c r="D266" s="5" t="n"/>
      <c r="E266" s="5" t="n"/>
      <c r="F266" s="5" t="n"/>
      <c r="G266" s="5" t="n"/>
      <c r="H266" s="5" t="n"/>
      <c r="I266" s="13" t="n"/>
      <c r="J266" s="17" t="n"/>
      <c r="K266" s="18">
        <f>IF(NOT(ISNUMBER(B266)),"",IF(H266="تم",IF(ISNUMBER(I266),I266-B266,""),'الإعدادات'!$B$4-B266))</f>
        <v/>
      </c>
      <c r="L266" s="18">
        <f>IF(F266="","",IFERROR(VLOOKUP(F266,'الإعدادات'!$A$7:$B$10,2,FALSE),""))</f>
        <v/>
      </c>
      <c r="M266" s="6">
        <f>IF(OR(NOT(ISNUMBER(B266)),H266="تم",L266=""),"",IF(K266&gt;L266,"متأخر",""))</f>
        <v/>
      </c>
      <c r="N266" s="18">
        <f>IF(OR(NOT(ISNUMBER(B266)),H266="تم"),"",K266)</f>
        <v/>
      </c>
      <c r="O266" s="18">
        <f>IF(N266="","",COUNTIF($N$6:$N$1005,"&gt;"&amp;N266)+COUNTIF($N$6:N266,N266))</f>
        <v/>
      </c>
      <c r="P266" s="19">
        <f>IF(OR(NOT(ISNUMBER(J266)),NOT(ISNUMBER(B266))),"",IF(ISNUMBER(I266),I266,B266))</f>
        <v/>
      </c>
    </row>
    <row r="267">
      <c r="A267" s="16">
        <f>IF(B267="","",ROW()-5)</f>
        <v/>
      </c>
      <c r="B267" s="13" t="n"/>
      <c r="C267" s="5" t="n"/>
      <c r="D267" s="5" t="n"/>
      <c r="E267" s="5" t="n"/>
      <c r="F267" s="5" t="n"/>
      <c r="G267" s="5" t="n"/>
      <c r="H267" s="5" t="n"/>
      <c r="I267" s="13" t="n"/>
      <c r="J267" s="17" t="n"/>
      <c r="K267" s="18">
        <f>IF(NOT(ISNUMBER(B267)),"",IF(H267="تم",IF(ISNUMBER(I267),I267-B267,""),'الإعدادات'!$B$4-B267))</f>
        <v/>
      </c>
      <c r="L267" s="18">
        <f>IF(F267="","",IFERROR(VLOOKUP(F267,'الإعدادات'!$A$7:$B$10,2,FALSE),""))</f>
        <v/>
      </c>
      <c r="M267" s="6">
        <f>IF(OR(NOT(ISNUMBER(B267)),H267="تم",L267=""),"",IF(K267&gt;L267,"متأخر",""))</f>
        <v/>
      </c>
      <c r="N267" s="18">
        <f>IF(OR(NOT(ISNUMBER(B267)),H267="تم"),"",K267)</f>
        <v/>
      </c>
      <c r="O267" s="18">
        <f>IF(N267="","",COUNTIF($N$6:$N$1005,"&gt;"&amp;N267)+COUNTIF($N$6:N267,N267))</f>
        <v/>
      </c>
      <c r="P267" s="19">
        <f>IF(OR(NOT(ISNUMBER(J267)),NOT(ISNUMBER(B267))),"",IF(ISNUMBER(I267),I267,B267))</f>
        <v/>
      </c>
    </row>
    <row r="268">
      <c r="A268" s="16">
        <f>IF(B268="","",ROW()-5)</f>
        <v/>
      </c>
      <c r="B268" s="13" t="n"/>
      <c r="C268" s="5" t="n"/>
      <c r="D268" s="5" t="n"/>
      <c r="E268" s="5" t="n"/>
      <c r="F268" s="5" t="n"/>
      <c r="G268" s="5" t="n"/>
      <c r="H268" s="5" t="n"/>
      <c r="I268" s="13" t="n"/>
      <c r="J268" s="17" t="n"/>
      <c r="K268" s="18">
        <f>IF(NOT(ISNUMBER(B268)),"",IF(H268="تم",IF(ISNUMBER(I268),I268-B268,""),'الإعدادات'!$B$4-B268))</f>
        <v/>
      </c>
      <c r="L268" s="18">
        <f>IF(F268="","",IFERROR(VLOOKUP(F268,'الإعدادات'!$A$7:$B$10,2,FALSE),""))</f>
        <v/>
      </c>
      <c r="M268" s="6">
        <f>IF(OR(NOT(ISNUMBER(B268)),H268="تم",L268=""),"",IF(K268&gt;L268,"متأخر",""))</f>
        <v/>
      </c>
      <c r="N268" s="18">
        <f>IF(OR(NOT(ISNUMBER(B268)),H268="تم"),"",K268)</f>
        <v/>
      </c>
      <c r="O268" s="18">
        <f>IF(N268="","",COUNTIF($N$6:$N$1005,"&gt;"&amp;N268)+COUNTIF($N$6:N268,N268))</f>
        <v/>
      </c>
      <c r="P268" s="19">
        <f>IF(OR(NOT(ISNUMBER(J268)),NOT(ISNUMBER(B268))),"",IF(ISNUMBER(I268),I268,B268))</f>
        <v/>
      </c>
    </row>
    <row r="269">
      <c r="A269" s="16">
        <f>IF(B269="","",ROW()-5)</f>
        <v/>
      </c>
      <c r="B269" s="13" t="n"/>
      <c r="C269" s="5" t="n"/>
      <c r="D269" s="5" t="n"/>
      <c r="E269" s="5" t="n"/>
      <c r="F269" s="5" t="n"/>
      <c r="G269" s="5" t="n"/>
      <c r="H269" s="5" t="n"/>
      <c r="I269" s="13" t="n"/>
      <c r="J269" s="17" t="n"/>
      <c r="K269" s="18">
        <f>IF(NOT(ISNUMBER(B269)),"",IF(H269="تم",IF(ISNUMBER(I269),I269-B269,""),'الإعدادات'!$B$4-B269))</f>
        <v/>
      </c>
      <c r="L269" s="18">
        <f>IF(F269="","",IFERROR(VLOOKUP(F269,'الإعدادات'!$A$7:$B$10,2,FALSE),""))</f>
        <v/>
      </c>
      <c r="M269" s="6">
        <f>IF(OR(NOT(ISNUMBER(B269)),H269="تم",L269=""),"",IF(K269&gt;L269,"متأخر",""))</f>
        <v/>
      </c>
      <c r="N269" s="18">
        <f>IF(OR(NOT(ISNUMBER(B269)),H269="تم"),"",K269)</f>
        <v/>
      </c>
      <c r="O269" s="18">
        <f>IF(N269="","",COUNTIF($N$6:$N$1005,"&gt;"&amp;N269)+COUNTIF($N$6:N269,N269))</f>
        <v/>
      </c>
      <c r="P269" s="19">
        <f>IF(OR(NOT(ISNUMBER(J269)),NOT(ISNUMBER(B269))),"",IF(ISNUMBER(I269),I269,B269))</f>
        <v/>
      </c>
    </row>
    <row r="270">
      <c r="A270" s="16">
        <f>IF(B270="","",ROW()-5)</f>
        <v/>
      </c>
      <c r="B270" s="13" t="n"/>
      <c r="C270" s="5" t="n"/>
      <c r="D270" s="5" t="n"/>
      <c r="E270" s="5" t="n"/>
      <c r="F270" s="5" t="n"/>
      <c r="G270" s="5" t="n"/>
      <c r="H270" s="5" t="n"/>
      <c r="I270" s="13" t="n"/>
      <c r="J270" s="17" t="n"/>
      <c r="K270" s="18">
        <f>IF(NOT(ISNUMBER(B270)),"",IF(H270="تم",IF(ISNUMBER(I270),I270-B270,""),'الإعدادات'!$B$4-B270))</f>
        <v/>
      </c>
      <c r="L270" s="18">
        <f>IF(F270="","",IFERROR(VLOOKUP(F270,'الإعدادات'!$A$7:$B$10,2,FALSE),""))</f>
        <v/>
      </c>
      <c r="M270" s="6">
        <f>IF(OR(NOT(ISNUMBER(B270)),H270="تم",L270=""),"",IF(K270&gt;L270,"متأخر",""))</f>
        <v/>
      </c>
      <c r="N270" s="18">
        <f>IF(OR(NOT(ISNUMBER(B270)),H270="تم"),"",K270)</f>
        <v/>
      </c>
      <c r="O270" s="18">
        <f>IF(N270="","",COUNTIF($N$6:$N$1005,"&gt;"&amp;N270)+COUNTIF($N$6:N270,N270))</f>
        <v/>
      </c>
      <c r="P270" s="19">
        <f>IF(OR(NOT(ISNUMBER(J270)),NOT(ISNUMBER(B270))),"",IF(ISNUMBER(I270),I270,B270))</f>
        <v/>
      </c>
    </row>
    <row r="271">
      <c r="A271" s="16">
        <f>IF(B271="","",ROW()-5)</f>
        <v/>
      </c>
      <c r="B271" s="13" t="n"/>
      <c r="C271" s="5" t="n"/>
      <c r="D271" s="5" t="n"/>
      <c r="E271" s="5" t="n"/>
      <c r="F271" s="5" t="n"/>
      <c r="G271" s="5" t="n"/>
      <c r="H271" s="5" t="n"/>
      <c r="I271" s="13" t="n"/>
      <c r="J271" s="17" t="n"/>
      <c r="K271" s="18">
        <f>IF(NOT(ISNUMBER(B271)),"",IF(H271="تم",IF(ISNUMBER(I271),I271-B271,""),'الإعدادات'!$B$4-B271))</f>
        <v/>
      </c>
      <c r="L271" s="18">
        <f>IF(F271="","",IFERROR(VLOOKUP(F271,'الإعدادات'!$A$7:$B$10,2,FALSE),""))</f>
        <v/>
      </c>
      <c r="M271" s="6">
        <f>IF(OR(NOT(ISNUMBER(B271)),H271="تم",L271=""),"",IF(K271&gt;L271,"متأخر",""))</f>
        <v/>
      </c>
      <c r="N271" s="18">
        <f>IF(OR(NOT(ISNUMBER(B271)),H271="تم"),"",K271)</f>
        <v/>
      </c>
      <c r="O271" s="18">
        <f>IF(N271="","",COUNTIF($N$6:$N$1005,"&gt;"&amp;N271)+COUNTIF($N$6:N271,N271))</f>
        <v/>
      </c>
      <c r="P271" s="19">
        <f>IF(OR(NOT(ISNUMBER(J271)),NOT(ISNUMBER(B271))),"",IF(ISNUMBER(I271),I271,B271))</f>
        <v/>
      </c>
    </row>
    <row r="272">
      <c r="A272" s="16">
        <f>IF(B272="","",ROW()-5)</f>
        <v/>
      </c>
      <c r="B272" s="13" t="n"/>
      <c r="C272" s="5" t="n"/>
      <c r="D272" s="5" t="n"/>
      <c r="E272" s="5" t="n"/>
      <c r="F272" s="5" t="n"/>
      <c r="G272" s="5" t="n"/>
      <c r="H272" s="5" t="n"/>
      <c r="I272" s="13" t="n"/>
      <c r="J272" s="17" t="n"/>
      <c r="K272" s="18">
        <f>IF(NOT(ISNUMBER(B272)),"",IF(H272="تم",IF(ISNUMBER(I272),I272-B272,""),'الإعدادات'!$B$4-B272))</f>
        <v/>
      </c>
      <c r="L272" s="18">
        <f>IF(F272="","",IFERROR(VLOOKUP(F272,'الإعدادات'!$A$7:$B$10,2,FALSE),""))</f>
        <v/>
      </c>
      <c r="M272" s="6">
        <f>IF(OR(NOT(ISNUMBER(B272)),H272="تم",L272=""),"",IF(K272&gt;L272,"متأخر",""))</f>
        <v/>
      </c>
      <c r="N272" s="18">
        <f>IF(OR(NOT(ISNUMBER(B272)),H272="تم"),"",K272)</f>
        <v/>
      </c>
      <c r="O272" s="18">
        <f>IF(N272="","",COUNTIF($N$6:$N$1005,"&gt;"&amp;N272)+COUNTIF($N$6:N272,N272))</f>
        <v/>
      </c>
      <c r="P272" s="19">
        <f>IF(OR(NOT(ISNUMBER(J272)),NOT(ISNUMBER(B272))),"",IF(ISNUMBER(I272),I272,B272))</f>
        <v/>
      </c>
    </row>
    <row r="273">
      <c r="A273" s="16">
        <f>IF(B273="","",ROW()-5)</f>
        <v/>
      </c>
      <c r="B273" s="13" t="n"/>
      <c r="C273" s="5" t="n"/>
      <c r="D273" s="5" t="n"/>
      <c r="E273" s="5" t="n"/>
      <c r="F273" s="5" t="n"/>
      <c r="G273" s="5" t="n"/>
      <c r="H273" s="5" t="n"/>
      <c r="I273" s="13" t="n"/>
      <c r="J273" s="17" t="n"/>
      <c r="K273" s="18">
        <f>IF(NOT(ISNUMBER(B273)),"",IF(H273="تم",IF(ISNUMBER(I273),I273-B273,""),'الإعدادات'!$B$4-B273))</f>
        <v/>
      </c>
      <c r="L273" s="18">
        <f>IF(F273="","",IFERROR(VLOOKUP(F273,'الإعدادات'!$A$7:$B$10,2,FALSE),""))</f>
        <v/>
      </c>
      <c r="M273" s="6">
        <f>IF(OR(NOT(ISNUMBER(B273)),H273="تم",L273=""),"",IF(K273&gt;L273,"متأخر",""))</f>
        <v/>
      </c>
      <c r="N273" s="18">
        <f>IF(OR(NOT(ISNUMBER(B273)),H273="تم"),"",K273)</f>
        <v/>
      </c>
      <c r="O273" s="18">
        <f>IF(N273="","",COUNTIF($N$6:$N$1005,"&gt;"&amp;N273)+COUNTIF($N$6:N273,N273))</f>
        <v/>
      </c>
      <c r="P273" s="19">
        <f>IF(OR(NOT(ISNUMBER(J273)),NOT(ISNUMBER(B273))),"",IF(ISNUMBER(I273),I273,B273))</f>
        <v/>
      </c>
    </row>
    <row r="274">
      <c r="A274" s="16">
        <f>IF(B274="","",ROW()-5)</f>
        <v/>
      </c>
      <c r="B274" s="13" t="n"/>
      <c r="C274" s="5" t="n"/>
      <c r="D274" s="5" t="n"/>
      <c r="E274" s="5" t="n"/>
      <c r="F274" s="5" t="n"/>
      <c r="G274" s="5" t="n"/>
      <c r="H274" s="5" t="n"/>
      <c r="I274" s="13" t="n"/>
      <c r="J274" s="17" t="n"/>
      <c r="K274" s="18">
        <f>IF(NOT(ISNUMBER(B274)),"",IF(H274="تم",IF(ISNUMBER(I274),I274-B274,""),'الإعدادات'!$B$4-B274))</f>
        <v/>
      </c>
      <c r="L274" s="18">
        <f>IF(F274="","",IFERROR(VLOOKUP(F274,'الإعدادات'!$A$7:$B$10,2,FALSE),""))</f>
        <v/>
      </c>
      <c r="M274" s="6">
        <f>IF(OR(NOT(ISNUMBER(B274)),H274="تم",L274=""),"",IF(K274&gt;L274,"متأخر",""))</f>
        <v/>
      </c>
      <c r="N274" s="18">
        <f>IF(OR(NOT(ISNUMBER(B274)),H274="تم"),"",K274)</f>
        <v/>
      </c>
      <c r="O274" s="18">
        <f>IF(N274="","",COUNTIF($N$6:$N$1005,"&gt;"&amp;N274)+COUNTIF($N$6:N274,N274))</f>
        <v/>
      </c>
      <c r="P274" s="19">
        <f>IF(OR(NOT(ISNUMBER(J274)),NOT(ISNUMBER(B274))),"",IF(ISNUMBER(I274),I274,B274))</f>
        <v/>
      </c>
    </row>
    <row r="275">
      <c r="A275" s="16">
        <f>IF(B275="","",ROW()-5)</f>
        <v/>
      </c>
      <c r="B275" s="13" t="n"/>
      <c r="C275" s="5" t="n"/>
      <c r="D275" s="5" t="n"/>
      <c r="E275" s="5" t="n"/>
      <c r="F275" s="5" t="n"/>
      <c r="G275" s="5" t="n"/>
      <c r="H275" s="5" t="n"/>
      <c r="I275" s="13" t="n"/>
      <c r="J275" s="17" t="n"/>
      <c r="K275" s="18">
        <f>IF(NOT(ISNUMBER(B275)),"",IF(H275="تم",IF(ISNUMBER(I275),I275-B275,""),'الإعدادات'!$B$4-B275))</f>
        <v/>
      </c>
      <c r="L275" s="18">
        <f>IF(F275="","",IFERROR(VLOOKUP(F275,'الإعدادات'!$A$7:$B$10,2,FALSE),""))</f>
        <v/>
      </c>
      <c r="M275" s="6">
        <f>IF(OR(NOT(ISNUMBER(B275)),H275="تم",L275=""),"",IF(K275&gt;L275,"متأخر",""))</f>
        <v/>
      </c>
      <c r="N275" s="18">
        <f>IF(OR(NOT(ISNUMBER(B275)),H275="تم"),"",K275)</f>
        <v/>
      </c>
      <c r="O275" s="18">
        <f>IF(N275="","",COUNTIF($N$6:$N$1005,"&gt;"&amp;N275)+COUNTIF($N$6:N275,N275))</f>
        <v/>
      </c>
      <c r="P275" s="19">
        <f>IF(OR(NOT(ISNUMBER(J275)),NOT(ISNUMBER(B275))),"",IF(ISNUMBER(I275),I275,B275))</f>
        <v/>
      </c>
    </row>
    <row r="276">
      <c r="A276" s="16">
        <f>IF(B276="","",ROW()-5)</f>
        <v/>
      </c>
      <c r="B276" s="13" t="n"/>
      <c r="C276" s="5" t="n"/>
      <c r="D276" s="5" t="n"/>
      <c r="E276" s="5" t="n"/>
      <c r="F276" s="5" t="n"/>
      <c r="G276" s="5" t="n"/>
      <c r="H276" s="5" t="n"/>
      <c r="I276" s="13" t="n"/>
      <c r="J276" s="17" t="n"/>
      <c r="K276" s="18">
        <f>IF(NOT(ISNUMBER(B276)),"",IF(H276="تم",IF(ISNUMBER(I276),I276-B276,""),'الإعدادات'!$B$4-B276))</f>
        <v/>
      </c>
      <c r="L276" s="18">
        <f>IF(F276="","",IFERROR(VLOOKUP(F276,'الإعدادات'!$A$7:$B$10,2,FALSE),""))</f>
        <v/>
      </c>
      <c r="M276" s="6">
        <f>IF(OR(NOT(ISNUMBER(B276)),H276="تم",L276=""),"",IF(K276&gt;L276,"متأخر",""))</f>
        <v/>
      </c>
      <c r="N276" s="18">
        <f>IF(OR(NOT(ISNUMBER(B276)),H276="تم"),"",K276)</f>
        <v/>
      </c>
      <c r="O276" s="18">
        <f>IF(N276="","",COUNTIF($N$6:$N$1005,"&gt;"&amp;N276)+COUNTIF($N$6:N276,N276))</f>
        <v/>
      </c>
      <c r="P276" s="19">
        <f>IF(OR(NOT(ISNUMBER(J276)),NOT(ISNUMBER(B276))),"",IF(ISNUMBER(I276),I276,B276))</f>
        <v/>
      </c>
    </row>
    <row r="277">
      <c r="A277" s="16">
        <f>IF(B277="","",ROW()-5)</f>
        <v/>
      </c>
      <c r="B277" s="13" t="n"/>
      <c r="C277" s="5" t="n"/>
      <c r="D277" s="5" t="n"/>
      <c r="E277" s="5" t="n"/>
      <c r="F277" s="5" t="n"/>
      <c r="G277" s="5" t="n"/>
      <c r="H277" s="5" t="n"/>
      <c r="I277" s="13" t="n"/>
      <c r="J277" s="17" t="n"/>
      <c r="K277" s="18">
        <f>IF(NOT(ISNUMBER(B277)),"",IF(H277="تم",IF(ISNUMBER(I277),I277-B277,""),'الإعدادات'!$B$4-B277))</f>
        <v/>
      </c>
      <c r="L277" s="18">
        <f>IF(F277="","",IFERROR(VLOOKUP(F277,'الإعدادات'!$A$7:$B$10,2,FALSE),""))</f>
        <v/>
      </c>
      <c r="M277" s="6">
        <f>IF(OR(NOT(ISNUMBER(B277)),H277="تم",L277=""),"",IF(K277&gt;L277,"متأخر",""))</f>
        <v/>
      </c>
      <c r="N277" s="18">
        <f>IF(OR(NOT(ISNUMBER(B277)),H277="تم"),"",K277)</f>
        <v/>
      </c>
      <c r="O277" s="18">
        <f>IF(N277="","",COUNTIF($N$6:$N$1005,"&gt;"&amp;N277)+COUNTIF($N$6:N277,N277))</f>
        <v/>
      </c>
      <c r="P277" s="19">
        <f>IF(OR(NOT(ISNUMBER(J277)),NOT(ISNUMBER(B277))),"",IF(ISNUMBER(I277),I277,B277))</f>
        <v/>
      </c>
    </row>
    <row r="278">
      <c r="A278" s="16">
        <f>IF(B278="","",ROW()-5)</f>
        <v/>
      </c>
      <c r="B278" s="13" t="n"/>
      <c r="C278" s="5" t="n"/>
      <c r="D278" s="5" t="n"/>
      <c r="E278" s="5" t="n"/>
      <c r="F278" s="5" t="n"/>
      <c r="G278" s="5" t="n"/>
      <c r="H278" s="5" t="n"/>
      <c r="I278" s="13" t="n"/>
      <c r="J278" s="17" t="n"/>
      <c r="K278" s="18">
        <f>IF(NOT(ISNUMBER(B278)),"",IF(H278="تم",IF(ISNUMBER(I278),I278-B278,""),'الإعدادات'!$B$4-B278))</f>
        <v/>
      </c>
      <c r="L278" s="18">
        <f>IF(F278="","",IFERROR(VLOOKUP(F278,'الإعدادات'!$A$7:$B$10,2,FALSE),""))</f>
        <v/>
      </c>
      <c r="M278" s="6">
        <f>IF(OR(NOT(ISNUMBER(B278)),H278="تم",L278=""),"",IF(K278&gt;L278,"متأخر",""))</f>
        <v/>
      </c>
      <c r="N278" s="18">
        <f>IF(OR(NOT(ISNUMBER(B278)),H278="تم"),"",K278)</f>
        <v/>
      </c>
      <c r="O278" s="18">
        <f>IF(N278="","",COUNTIF($N$6:$N$1005,"&gt;"&amp;N278)+COUNTIF($N$6:N278,N278))</f>
        <v/>
      </c>
      <c r="P278" s="19">
        <f>IF(OR(NOT(ISNUMBER(J278)),NOT(ISNUMBER(B278))),"",IF(ISNUMBER(I278),I278,B278))</f>
        <v/>
      </c>
    </row>
    <row r="279">
      <c r="A279" s="16">
        <f>IF(B279="","",ROW()-5)</f>
        <v/>
      </c>
      <c r="B279" s="13" t="n"/>
      <c r="C279" s="5" t="n"/>
      <c r="D279" s="5" t="n"/>
      <c r="E279" s="5" t="n"/>
      <c r="F279" s="5" t="n"/>
      <c r="G279" s="5" t="n"/>
      <c r="H279" s="5" t="n"/>
      <c r="I279" s="13" t="n"/>
      <c r="J279" s="17" t="n"/>
      <c r="K279" s="18">
        <f>IF(NOT(ISNUMBER(B279)),"",IF(H279="تم",IF(ISNUMBER(I279),I279-B279,""),'الإعدادات'!$B$4-B279))</f>
        <v/>
      </c>
      <c r="L279" s="18">
        <f>IF(F279="","",IFERROR(VLOOKUP(F279,'الإعدادات'!$A$7:$B$10,2,FALSE),""))</f>
        <v/>
      </c>
      <c r="M279" s="6">
        <f>IF(OR(NOT(ISNUMBER(B279)),H279="تم",L279=""),"",IF(K279&gt;L279,"متأخر",""))</f>
        <v/>
      </c>
      <c r="N279" s="18">
        <f>IF(OR(NOT(ISNUMBER(B279)),H279="تم"),"",K279)</f>
        <v/>
      </c>
      <c r="O279" s="18">
        <f>IF(N279="","",COUNTIF($N$6:$N$1005,"&gt;"&amp;N279)+COUNTIF($N$6:N279,N279))</f>
        <v/>
      </c>
      <c r="P279" s="19">
        <f>IF(OR(NOT(ISNUMBER(J279)),NOT(ISNUMBER(B279))),"",IF(ISNUMBER(I279),I279,B279))</f>
        <v/>
      </c>
    </row>
    <row r="280">
      <c r="A280" s="16">
        <f>IF(B280="","",ROW()-5)</f>
        <v/>
      </c>
      <c r="B280" s="13" t="n"/>
      <c r="C280" s="5" t="n"/>
      <c r="D280" s="5" t="n"/>
      <c r="E280" s="5" t="n"/>
      <c r="F280" s="5" t="n"/>
      <c r="G280" s="5" t="n"/>
      <c r="H280" s="5" t="n"/>
      <c r="I280" s="13" t="n"/>
      <c r="J280" s="17" t="n"/>
      <c r="K280" s="18">
        <f>IF(NOT(ISNUMBER(B280)),"",IF(H280="تم",IF(ISNUMBER(I280),I280-B280,""),'الإعدادات'!$B$4-B280))</f>
        <v/>
      </c>
      <c r="L280" s="18">
        <f>IF(F280="","",IFERROR(VLOOKUP(F280,'الإعدادات'!$A$7:$B$10,2,FALSE),""))</f>
        <v/>
      </c>
      <c r="M280" s="6">
        <f>IF(OR(NOT(ISNUMBER(B280)),H280="تم",L280=""),"",IF(K280&gt;L280,"متأخر",""))</f>
        <v/>
      </c>
      <c r="N280" s="18">
        <f>IF(OR(NOT(ISNUMBER(B280)),H280="تم"),"",K280)</f>
        <v/>
      </c>
      <c r="O280" s="18">
        <f>IF(N280="","",COUNTIF($N$6:$N$1005,"&gt;"&amp;N280)+COUNTIF($N$6:N280,N280))</f>
        <v/>
      </c>
      <c r="P280" s="19">
        <f>IF(OR(NOT(ISNUMBER(J280)),NOT(ISNUMBER(B280))),"",IF(ISNUMBER(I280),I280,B280))</f>
        <v/>
      </c>
    </row>
    <row r="281">
      <c r="A281" s="16">
        <f>IF(B281="","",ROW()-5)</f>
        <v/>
      </c>
      <c r="B281" s="13" t="n"/>
      <c r="C281" s="5" t="n"/>
      <c r="D281" s="5" t="n"/>
      <c r="E281" s="5" t="n"/>
      <c r="F281" s="5" t="n"/>
      <c r="G281" s="5" t="n"/>
      <c r="H281" s="5" t="n"/>
      <c r="I281" s="13" t="n"/>
      <c r="J281" s="17" t="n"/>
      <c r="K281" s="18">
        <f>IF(NOT(ISNUMBER(B281)),"",IF(H281="تم",IF(ISNUMBER(I281),I281-B281,""),'الإعدادات'!$B$4-B281))</f>
        <v/>
      </c>
      <c r="L281" s="18">
        <f>IF(F281="","",IFERROR(VLOOKUP(F281,'الإعدادات'!$A$7:$B$10,2,FALSE),""))</f>
        <v/>
      </c>
      <c r="M281" s="6">
        <f>IF(OR(NOT(ISNUMBER(B281)),H281="تم",L281=""),"",IF(K281&gt;L281,"متأخر",""))</f>
        <v/>
      </c>
      <c r="N281" s="18">
        <f>IF(OR(NOT(ISNUMBER(B281)),H281="تم"),"",K281)</f>
        <v/>
      </c>
      <c r="O281" s="18">
        <f>IF(N281="","",COUNTIF($N$6:$N$1005,"&gt;"&amp;N281)+COUNTIF($N$6:N281,N281))</f>
        <v/>
      </c>
      <c r="P281" s="19">
        <f>IF(OR(NOT(ISNUMBER(J281)),NOT(ISNUMBER(B281))),"",IF(ISNUMBER(I281),I281,B281))</f>
        <v/>
      </c>
    </row>
    <row r="282">
      <c r="A282" s="16">
        <f>IF(B282="","",ROW()-5)</f>
        <v/>
      </c>
      <c r="B282" s="13" t="n"/>
      <c r="C282" s="5" t="n"/>
      <c r="D282" s="5" t="n"/>
      <c r="E282" s="5" t="n"/>
      <c r="F282" s="5" t="n"/>
      <c r="G282" s="5" t="n"/>
      <c r="H282" s="5" t="n"/>
      <c r="I282" s="13" t="n"/>
      <c r="J282" s="17" t="n"/>
      <c r="K282" s="18">
        <f>IF(NOT(ISNUMBER(B282)),"",IF(H282="تم",IF(ISNUMBER(I282),I282-B282,""),'الإعدادات'!$B$4-B282))</f>
        <v/>
      </c>
      <c r="L282" s="18">
        <f>IF(F282="","",IFERROR(VLOOKUP(F282,'الإعدادات'!$A$7:$B$10,2,FALSE),""))</f>
        <v/>
      </c>
      <c r="M282" s="6">
        <f>IF(OR(NOT(ISNUMBER(B282)),H282="تم",L282=""),"",IF(K282&gt;L282,"متأخر",""))</f>
        <v/>
      </c>
      <c r="N282" s="18">
        <f>IF(OR(NOT(ISNUMBER(B282)),H282="تم"),"",K282)</f>
        <v/>
      </c>
      <c r="O282" s="18">
        <f>IF(N282="","",COUNTIF($N$6:$N$1005,"&gt;"&amp;N282)+COUNTIF($N$6:N282,N282))</f>
        <v/>
      </c>
      <c r="P282" s="19">
        <f>IF(OR(NOT(ISNUMBER(J282)),NOT(ISNUMBER(B282))),"",IF(ISNUMBER(I282),I282,B282))</f>
        <v/>
      </c>
    </row>
    <row r="283">
      <c r="A283" s="16">
        <f>IF(B283="","",ROW()-5)</f>
        <v/>
      </c>
      <c r="B283" s="13" t="n"/>
      <c r="C283" s="5" t="n"/>
      <c r="D283" s="5" t="n"/>
      <c r="E283" s="5" t="n"/>
      <c r="F283" s="5" t="n"/>
      <c r="G283" s="5" t="n"/>
      <c r="H283" s="5" t="n"/>
      <c r="I283" s="13" t="n"/>
      <c r="J283" s="17" t="n"/>
      <c r="K283" s="18">
        <f>IF(NOT(ISNUMBER(B283)),"",IF(H283="تم",IF(ISNUMBER(I283),I283-B283,""),'الإعدادات'!$B$4-B283))</f>
        <v/>
      </c>
      <c r="L283" s="18">
        <f>IF(F283="","",IFERROR(VLOOKUP(F283,'الإعدادات'!$A$7:$B$10,2,FALSE),""))</f>
        <v/>
      </c>
      <c r="M283" s="6">
        <f>IF(OR(NOT(ISNUMBER(B283)),H283="تم",L283=""),"",IF(K283&gt;L283,"متأخر",""))</f>
        <v/>
      </c>
      <c r="N283" s="18">
        <f>IF(OR(NOT(ISNUMBER(B283)),H283="تم"),"",K283)</f>
        <v/>
      </c>
      <c r="O283" s="18">
        <f>IF(N283="","",COUNTIF($N$6:$N$1005,"&gt;"&amp;N283)+COUNTIF($N$6:N283,N283))</f>
        <v/>
      </c>
      <c r="P283" s="19">
        <f>IF(OR(NOT(ISNUMBER(J283)),NOT(ISNUMBER(B283))),"",IF(ISNUMBER(I283),I283,B283))</f>
        <v/>
      </c>
    </row>
    <row r="284">
      <c r="A284" s="16">
        <f>IF(B284="","",ROW()-5)</f>
        <v/>
      </c>
      <c r="B284" s="13" t="n"/>
      <c r="C284" s="5" t="n"/>
      <c r="D284" s="5" t="n"/>
      <c r="E284" s="5" t="n"/>
      <c r="F284" s="5" t="n"/>
      <c r="G284" s="5" t="n"/>
      <c r="H284" s="5" t="n"/>
      <c r="I284" s="13" t="n"/>
      <c r="J284" s="17" t="n"/>
      <c r="K284" s="18">
        <f>IF(NOT(ISNUMBER(B284)),"",IF(H284="تم",IF(ISNUMBER(I284),I284-B284,""),'الإعدادات'!$B$4-B284))</f>
        <v/>
      </c>
      <c r="L284" s="18">
        <f>IF(F284="","",IFERROR(VLOOKUP(F284,'الإعدادات'!$A$7:$B$10,2,FALSE),""))</f>
        <v/>
      </c>
      <c r="M284" s="6">
        <f>IF(OR(NOT(ISNUMBER(B284)),H284="تم",L284=""),"",IF(K284&gt;L284,"متأخر",""))</f>
        <v/>
      </c>
      <c r="N284" s="18">
        <f>IF(OR(NOT(ISNUMBER(B284)),H284="تم"),"",K284)</f>
        <v/>
      </c>
      <c r="O284" s="18">
        <f>IF(N284="","",COUNTIF($N$6:$N$1005,"&gt;"&amp;N284)+COUNTIF($N$6:N284,N284))</f>
        <v/>
      </c>
      <c r="P284" s="19">
        <f>IF(OR(NOT(ISNUMBER(J284)),NOT(ISNUMBER(B284))),"",IF(ISNUMBER(I284),I284,B284))</f>
        <v/>
      </c>
    </row>
    <row r="285">
      <c r="A285" s="16">
        <f>IF(B285="","",ROW()-5)</f>
        <v/>
      </c>
      <c r="B285" s="13" t="n"/>
      <c r="C285" s="5" t="n"/>
      <c r="D285" s="5" t="n"/>
      <c r="E285" s="5" t="n"/>
      <c r="F285" s="5" t="n"/>
      <c r="G285" s="5" t="n"/>
      <c r="H285" s="5" t="n"/>
      <c r="I285" s="13" t="n"/>
      <c r="J285" s="17" t="n"/>
      <c r="K285" s="18">
        <f>IF(NOT(ISNUMBER(B285)),"",IF(H285="تم",IF(ISNUMBER(I285),I285-B285,""),'الإعدادات'!$B$4-B285))</f>
        <v/>
      </c>
      <c r="L285" s="18">
        <f>IF(F285="","",IFERROR(VLOOKUP(F285,'الإعدادات'!$A$7:$B$10,2,FALSE),""))</f>
        <v/>
      </c>
      <c r="M285" s="6">
        <f>IF(OR(NOT(ISNUMBER(B285)),H285="تم",L285=""),"",IF(K285&gt;L285,"متأخر",""))</f>
        <v/>
      </c>
      <c r="N285" s="18">
        <f>IF(OR(NOT(ISNUMBER(B285)),H285="تم"),"",K285)</f>
        <v/>
      </c>
      <c r="O285" s="18">
        <f>IF(N285="","",COUNTIF($N$6:$N$1005,"&gt;"&amp;N285)+COUNTIF($N$6:N285,N285))</f>
        <v/>
      </c>
      <c r="P285" s="19">
        <f>IF(OR(NOT(ISNUMBER(J285)),NOT(ISNUMBER(B285))),"",IF(ISNUMBER(I285),I285,B285))</f>
        <v/>
      </c>
    </row>
    <row r="286">
      <c r="A286" s="16">
        <f>IF(B286="","",ROW()-5)</f>
        <v/>
      </c>
      <c r="B286" s="13" t="n"/>
      <c r="C286" s="5" t="n"/>
      <c r="D286" s="5" t="n"/>
      <c r="E286" s="5" t="n"/>
      <c r="F286" s="5" t="n"/>
      <c r="G286" s="5" t="n"/>
      <c r="H286" s="5" t="n"/>
      <c r="I286" s="13" t="n"/>
      <c r="J286" s="17" t="n"/>
      <c r="K286" s="18">
        <f>IF(NOT(ISNUMBER(B286)),"",IF(H286="تم",IF(ISNUMBER(I286),I286-B286,""),'الإعدادات'!$B$4-B286))</f>
        <v/>
      </c>
      <c r="L286" s="18">
        <f>IF(F286="","",IFERROR(VLOOKUP(F286,'الإعدادات'!$A$7:$B$10,2,FALSE),""))</f>
        <v/>
      </c>
      <c r="M286" s="6">
        <f>IF(OR(NOT(ISNUMBER(B286)),H286="تم",L286=""),"",IF(K286&gt;L286,"متأخر",""))</f>
        <v/>
      </c>
      <c r="N286" s="18">
        <f>IF(OR(NOT(ISNUMBER(B286)),H286="تم"),"",K286)</f>
        <v/>
      </c>
      <c r="O286" s="18">
        <f>IF(N286="","",COUNTIF($N$6:$N$1005,"&gt;"&amp;N286)+COUNTIF($N$6:N286,N286))</f>
        <v/>
      </c>
      <c r="P286" s="19">
        <f>IF(OR(NOT(ISNUMBER(J286)),NOT(ISNUMBER(B286))),"",IF(ISNUMBER(I286),I286,B286))</f>
        <v/>
      </c>
    </row>
    <row r="287">
      <c r="A287" s="16">
        <f>IF(B287="","",ROW()-5)</f>
        <v/>
      </c>
      <c r="B287" s="13" t="n"/>
      <c r="C287" s="5" t="n"/>
      <c r="D287" s="5" t="n"/>
      <c r="E287" s="5" t="n"/>
      <c r="F287" s="5" t="n"/>
      <c r="G287" s="5" t="n"/>
      <c r="H287" s="5" t="n"/>
      <c r="I287" s="13" t="n"/>
      <c r="J287" s="17" t="n"/>
      <c r="K287" s="18">
        <f>IF(NOT(ISNUMBER(B287)),"",IF(H287="تم",IF(ISNUMBER(I287),I287-B287,""),'الإعدادات'!$B$4-B287))</f>
        <v/>
      </c>
      <c r="L287" s="18">
        <f>IF(F287="","",IFERROR(VLOOKUP(F287,'الإعدادات'!$A$7:$B$10,2,FALSE),""))</f>
        <v/>
      </c>
      <c r="M287" s="6">
        <f>IF(OR(NOT(ISNUMBER(B287)),H287="تم",L287=""),"",IF(K287&gt;L287,"متأخر",""))</f>
        <v/>
      </c>
      <c r="N287" s="18">
        <f>IF(OR(NOT(ISNUMBER(B287)),H287="تم"),"",K287)</f>
        <v/>
      </c>
      <c r="O287" s="18">
        <f>IF(N287="","",COUNTIF($N$6:$N$1005,"&gt;"&amp;N287)+COUNTIF($N$6:N287,N287))</f>
        <v/>
      </c>
      <c r="P287" s="19">
        <f>IF(OR(NOT(ISNUMBER(J287)),NOT(ISNUMBER(B287))),"",IF(ISNUMBER(I287),I287,B287))</f>
        <v/>
      </c>
    </row>
    <row r="288">
      <c r="A288" s="16">
        <f>IF(B288="","",ROW()-5)</f>
        <v/>
      </c>
      <c r="B288" s="13" t="n"/>
      <c r="C288" s="5" t="n"/>
      <c r="D288" s="5" t="n"/>
      <c r="E288" s="5" t="n"/>
      <c r="F288" s="5" t="n"/>
      <c r="G288" s="5" t="n"/>
      <c r="H288" s="5" t="n"/>
      <c r="I288" s="13" t="n"/>
      <c r="J288" s="17" t="n"/>
      <c r="K288" s="18">
        <f>IF(NOT(ISNUMBER(B288)),"",IF(H288="تم",IF(ISNUMBER(I288),I288-B288,""),'الإعدادات'!$B$4-B288))</f>
        <v/>
      </c>
      <c r="L288" s="18">
        <f>IF(F288="","",IFERROR(VLOOKUP(F288,'الإعدادات'!$A$7:$B$10,2,FALSE),""))</f>
        <v/>
      </c>
      <c r="M288" s="6">
        <f>IF(OR(NOT(ISNUMBER(B288)),H288="تم",L288=""),"",IF(K288&gt;L288,"متأخر",""))</f>
        <v/>
      </c>
      <c r="N288" s="18">
        <f>IF(OR(NOT(ISNUMBER(B288)),H288="تم"),"",K288)</f>
        <v/>
      </c>
      <c r="O288" s="18">
        <f>IF(N288="","",COUNTIF($N$6:$N$1005,"&gt;"&amp;N288)+COUNTIF($N$6:N288,N288))</f>
        <v/>
      </c>
      <c r="P288" s="19">
        <f>IF(OR(NOT(ISNUMBER(J288)),NOT(ISNUMBER(B288))),"",IF(ISNUMBER(I288),I288,B288))</f>
        <v/>
      </c>
    </row>
    <row r="289">
      <c r="A289" s="16">
        <f>IF(B289="","",ROW()-5)</f>
        <v/>
      </c>
      <c r="B289" s="13" t="n"/>
      <c r="C289" s="5" t="n"/>
      <c r="D289" s="5" t="n"/>
      <c r="E289" s="5" t="n"/>
      <c r="F289" s="5" t="n"/>
      <c r="G289" s="5" t="n"/>
      <c r="H289" s="5" t="n"/>
      <c r="I289" s="13" t="n"/>
      <c r="J289" s="17" t="n"/>
      <c r="K289" s="18">
        <f>IF(NOT(ISNUMBER(B289)),"",IF(H289="تم",IF(ISNUMBER(I289),I289-B289,""),'الإعدادات'!$B$4-B289))</f>
        <v/>
      </c>
      <c r="L289" s="18">
        <f>IF(F289="","",IFERROR(VLOOKUP(F289,'الإعدادات'!$A$7:$B$10,2,FALSE),""))</f>
        <v/>
      </c>
      <c r="M289" s="6">
        <f>IF(OR(NOT(ISNUMBER(B289)),H289="تم",L289=""),"",IF(K289&gt;L289,"متأخر",""))</f>
        <v/>
      </c>
      <c r="N289" s="18">
        <f>IF(OR(NOT(ISNUMBER(B289)),H289="تم"),"",K289)</f>
        <v/>
      </c>
      <c r="O289" s="18">
        <f>IF(N289="","",COUNTIF($N$6:$N$1005,"&gt;"&amp;N289)+COUNTIF($N$6:N289,N289))</f>
        <v/>
      </c>
      <c r="P289" s="19">
        <f>IF(OR(NOT(ISNUMBER(J289)),NOT(ISNUMBER(B289))),"",IF(ISNUMBER(I289),I289,B289))</f>
        <v/>
      </c>
    </row>
    <row r="290">
      <c r="A290" s="16">
        <f>IF(B290="","",ROW()-5)</f>
        <v/>
      </c>
      <c r="B290" s="13" t="n"/>
      <c r="C290" s="5" t="n"/>
      <c r="D290" s="5" t="n"/>
      <c r="E290" s="5" t="n"/>
      <c r="F290" s="5" t="n"/>
      <c r="G290" s="5" t="n"/>
      <c r="H290" s="5" t="n"/>
      <c r="I290" s="13" t="n"/>
      <c r="J290" s="17" t="n"/>
      <c r="K290" s="18">
        <f>IF(NOT(ISNUMBER(B290)),"",IF(H290="تم",IF(ISNUMBER(I290),I290-B290,""),'الإعدادات'!$B$4-B290))</f>
        <v/>
      </c>
      <c r="L290" s="18">
        <f>IF(F290="","",IFERROR(VLOOKUP(F290,'الإعدادات'!$A$7:$B$10,2,FALSE),""))</f>
        <v/>
      </c>
      <c r="M290" s="6">
        <f>IF(OR(NOT(ISNUMBER(B290)),H290="تم",L290=""),"",IF(K290&gt;L290,"متأخر",""))</f>
        <v/>
      </c>
      <c r="N290" s="18">
        <f>IF(OR(NOT(ISNUMBER(B290)),H290="تم"),"",K290)</f>
        <v/>
      </c>
      <c r="O290" s="18">
        <f>IF(N290="","",COUNTIF($N$6:$N$1005,"&gt;"&amp;N290)+COUNTIF($N$6:N290,N290))</f>
        <v/>
      </c>
      <c r="P290" s="19">
        <f>IF(OR(NOT(ISNUMBER(J290)),NOT(ISNUMBER(B290))),"",IF(ISNUMBER(I290),I290,B290))</f>
        <v/>
      </c>
    </row>
    <row r="291">
      <c r="A291" s="16">
        <f>IF(B291="","",ROW()-5)</f>
        <v/>
      </c>
      <c r="B291" s="13" t="n"/>
      <c r="C291" s="5" t="n"/>
      <c r="D291" s="5" t="n"/>
      <c r="E291" s="5" t="n"/>
      <c r="F291" s="5" t="n"/>
      <c r="G291" s="5" t="n"/>
      <c r="H291" s="5" t="n"/>
      <c r="I291" s="13" t="n"/>
      <c r="J291" s="17" t="n"/>
      <c r="K291" s="18">
        <f>IF(NOT(ISNUMBER(B291)),"",IF(H291="تم",IF(ISNUMBER(I291),I291-B291,""),'الإعدادات'!$B$4-B291))</f>
        <v/>
      </c>
      <c r="L291" s="18">
        <f>IF(F291="","",IFERROR(VLOOKUP(F291,'الإعدادات'!$A$7:$B$10,2,FALSE),""))</f>
        <v/>
      </c>
      <c r="M291" s="6">
        <f>IF(OR(NOT(ISNUMBER(B291)),H291="تم",L291=""),"",IF(K291&gt;L291,"متأخر",""))</f>
        <v/>
      </c>
      <c r="N291" s="18">
        <f>IF(OR(NOT(ISNUMBER(B291)),H291="تم"),"",K291)</f>
        <v/>
      </c>
      <c r="O291" s="18">
        <f>IF(N291="","",COUNTIF($N$6:$N$1005,"&gt;"&amp;N291)+COUNTIF($N$6:N291,N291))</f>
        <v/>
      </c>
      <c r="P291" s="19">
        <f>IF(OR(NOT(ISNUMBER(J291)),NOT(ISNUMBER(B291))),"",IF(ISNUMBER(I291),I291,B291))</f>
        <v/>
      </c>
    </row>
    <row r="292">
      <c r="A292" s="16">
        <f>IF(B292="","",ROW()-5)</f>
        <v/>
      </c>
      <c r="B292" s="13" t="n"/>
      <c r="C292" s="5" t="n"/>
      <c r="D292" s="5" t="n"/>
      <c r="E292" s="5" t="n"/>
      <c r="F292" s="5" t="n"/>
      <c r="G292" s="5" t="n"/>
      <c r="H292" s="5" t="n"/>
      <c r="I292" s="13" t="n"/>
      <c r="J292" s="17" t="n"/>
      <c r="K292" s="18">
        <f>IF(NOT(ISNUMBER(B292)),"",IF(H292="تم",IF(ISNUMBER(I292),I292-B292,""),'الإعدادات'!$B$4-B292))</f>
        <v/>
      </c>
      <c r="L292" s="18">
        <f>IF(F292="","",IFERROR(VLOOKUP(F292,'الإعدادات'!$A$7:$B$10,2,FALSE),""))</f>
        <v/>
      </c>
      <c r="M292" s="6">
        <f>IF(OR(NOT(ISNUMBER(B292)),H292="تم",L292=""),"",IF(K292&gt;L292,"متأخر",""))</f>
        <v/>
      </c>
      <c r="N292" s="18">
        <f>IF(OR(NOT(ISNUMBER(B292)),H292="تم"),"",K292)</f>
        <v/>
      </c>
      <c r="O292" s="18">
        <f>IF(N292="","",COUNTIF($N$6:$N$1005,"&gt;"&amp;N292)+COUNTIF($N$6:N292,N292))</f>
        <v/>
      </c>
      <c r="P292" s="19">
        <f>IF(OR(NOT(ISNUMBER(J292)),NOT(ISNUMBER(B292))),"",IF(ISNUMBER(I292),I292,B292))</f>
        <v/>
      </c>
    </row>
    <row r="293">
      <c r="A293" s="16">
        <f>IF(B293="","",ROW()-5)</f>
        <v/>
      </c>
      <c r="B293" s="13" t="n"/>
      <c r="C293" s="5" t="n"/>
      <c r="D293" s="5" t="n"/>
      <c r="E293" s="5" t="n"/>
      <c r="F293" s="5" t="n"/>
      <c r="G293" s="5" t="n"/>
      <c r="H293" s="5" t="n"/>
      <c r="I293" s="13" t="n"/>
      <c r="J293" s="17" t="n"/>
      <c r="K293" s="18">
        <f>IF(NOT(ISNUMBER(B293)),"",IF(H293="تم",IF(ISNUMBER(I293),I293-B293,""),'الإعدادات'!$B$4-B293))</f>
        <v/>
      </c>
      <c r="L293" s="18">
        <f>IF(F293="","",IFERROR(VLOOKUP(F293,'الإعدادات'!$A$7:$B$10,2,FALSE),""))</f>
        <v/>
      </c>
      <c r="M293" s="6">
        <f>IF(OR(NOT(ISNUMBER(B293)),H293="تم",L293=""),"",IF(K293&gt;L293,"متأخر",""))</f>
        <v/>
      </c>
      <c r="N293" s="18">
        <f>IF(OR(NOT(ISNUMBER(B293)),H293="تم"),"",K293)</f>
        <v/>
      </c>
      <c r="O293" s="18">
        <f>IF(N293="","",COUNTIF($N$6:$N$1005,"&gt;"&amp;N293)+COUNTIF($N$6:N293,N293))</f>
        <v/>
      </c>
      <c r="P293" s="19">
        <f>IF(OR(NOT(ISNUMBER(J293)),NOT(ISNUMBER(B293))),"",IF(ISNUMBER(I293),I293,B293))</f>
        <v/>
      </c>
    </row>
    <row r="294">
      <c r="A294" s="16">
        <f>IF(B294="","",ROW()-5)</f>
        <v/>
      </c>
      <c r="B294" s="13" t="n"/>
      <c r="C294" s="5" t="n"/>
      <c r="D294" s="5" t="n"/>
      <c r="E294" s="5" t="n"/>
      <c r="F294" s="5" t="n"/>
      <c r="G294" s="5" t="n"/>
      <c r="H294" s="5" t="n"/>
      <c r="I294" s="13" t="n"/>
      <c r="J294" s="17" t="n"/>
      <c r="K294" s="18">
        <f>IF(NOT(ISNUMBER(B294)),"",IF(H294="تم",IF(ISNUMBER(I294),I294-B294,""),'الإعدادات'!$B$4-B294))</f>
        <v/>
      </c>
      <c r="L294" s="18">
        <f>IF(F294="","",IFERROR(VLOOKUP(F294,'الإعدادات'!$A$7:$B$10,2,FALSE),""))</f>
        <v/>
      </c>
      <c r="M294" s="6">
        <f>IF(OR(NOT(ISNUMBER(B294)),H294="تم",L294=""),"",IF(K294&gt;L294,"متأخر",""))</f>
        <v/>
      </c>
      <c r="N294" s="18">
        <f>IF(OR(NOT(ISNUMBER(B294)),H294="تم"),"",K294)</f>
        <v/>
      </c>
      <c r="O294" s="18">
        <f>IF(N294="","",COUNTIF($N$6:$N$1005,"&gt;"&amp;N294)+COUNTIF($N$6:N294,N294))</f>
        <v/>
      </c>
      <c r="P294" s="19">
        <f>IF(OR(NOT(ISNUMBER(J294)),NOT(ISNUMBER(B294))),"",IF(ISNUMBER(I294),I294,B294))</f>
        <v/>
      </c>
    </row>
    <row r="295">
      <c r="A295" s="16">
        <f>IF(B295="","",ROW()-5)</f>
        <v/>
      </c>
      <c r="B295" s="13" t="n"/>
      <c r="C295" s="5" t="n"/>
      <c r="D295" s="5" t="n"/>
      <c r="E295" s="5" t="n"/>
      <c r="F295" s="5" t="n"/>
      <c r="G295" s="5" t="n"/>
      <c r="H295" s="5" t="n"/>
      <c r="I295" s="13" t="n"/>
      <c r="J295" s="17" t="n"/>
      <c r="K295" s="18">
        <f>IF(NOT(ISNUMBER(B295)),"",IF(H295="تم",IF(ISNUMBER(I295),I295-B295,""),'الإعدادات'!$B$4-B295))</f>
        <v/>
      </c>
      <c r="L295" s="18">
        <f>IF(F295="","",IFERROR(VLOOKUP(F295,'الإعدادات'!$A$7:$B$10,2,FALSE),""))</f>
        <v/>
      </c>
      <c r="M295" s="6">
        <f>IF(OR(NOT(ISNUMBER(B295)),H295="تم",L295=""),"",IF(K295&gt;L295,"متأخر",""))</f>
        <v/>
      </c>
      <c r="N295" s="18">
        <f>IF(OR(NOT(ISNUMBER(B295)),H295="تم"),"",K295)</f>
        <v/>
      </c>
      <c r="O295" s="18">
        <f>IF(N295="","",COUNTIF($N$6:$N$1005,"&gt;"&amp;N295)+COUNTIF($N$6:N295,N295))</f>
        <v/>
      </c>
      <c r="P295" s="19">
        <f>IF(OR(NOT(ISNUMBER(J295)),NOT(ISNUMBER(B295))),"",IF(ISNUMBER(I295),I295,B295))</f>
        <v/>
      </c>
    </row>
    <row r="296">
      <c r="A296" s="16">
        <f>IF(B296="","",ROW()-5)</f>
        <v/>
      </c>
      <c r="B296" s="13" t="n"/>
      <c r="C296" s="5" t="n"/>
      <c r="D296" s="5" t="n"/>
      <c r="E296" s="5" t="n"/>
      <c r="F296" s="5" t="n"/>
      <c r="G296" s="5" t="n"/>
      <c r="H296" s="5" t="n"/>
      <c r="I296" s="13" t="n"/>
      <c r="J296" s="17" t="n"/>
      <c r="K296" s="18">
        <f>IF(NOT(ISNUMBER(B296)),"",IF(H296="تم",IF(ISNUMBER(I296),I296-B296,""),'الإعدادات'!$B$4-B296))</f>
        <v/>
      </c>
      <c r="L296" s="18">
        <f>IF(F296="","",IFERROR(VLOOKUP(F296,'الإعدادات'!$A$7:$B$10,2,FALSE),""))</f>
        <v/>
      </c>
      <c r="M296" s="6">
        <f>IF(OR(NOT(ISNUMBER(B296)),H296="تم",L296=""),"",IF(K296&gt;L296,"متأخر",""))</f>
        <v/>
      </c>
      <c r="N296" s="18">
        <f>IF(OR(NOT(ISNUMBER(B296)),H296="تم"),"",K296)</f>
        <v/>
      </c>
      <c r="O296" s="18">
        <f>IF(N296="","",COUNTIF($N$6:$N$1005,"&gt;"&amp;N296)+COUNTIF($N$6:N296,N296))</f>
        <v/>
      </c>
      <c r="P296" s="19">
        <f>IF(OR(NOT(ISNUMBER(J296)),NOT(ISNUMBER(B296))),"",IF(ISNUMBER(I296),I296,B296))</f>
        <v/>
      </c>
    </row>
    <row r="297">
      <c r="A297" s="16">
        <f>IF(B297="","",ROW()-5)</f>
        <v/>
      </c>
      <c r="B297" s="13" t="n"/>
      <c r="C297" s="5" t="n"/>
      <c r="D297" s="5" t="n"/>
      <c r="E297" s="5" t="n"/>
      <c r="F297" s="5" t="n"/>
      <c r="G297" s="5" t="n"/>
      <c r="H297" s="5" t="n"/>
      <c r="I297" s="13" t="n"/>
      <c r="J297" s="17" t="n"/>
      <c r="K297" s="18">
        <f>IF(NOT(ISNUMBER(B297)),"",IF(H297="تم",IF(ISNUMBER(I297),I297-B297,""),'الإعدادات'!$B$4-B297))</f>
        <v/>
      </c>
      <c r="L297" s="18">
        <f>IF(F297="","",IFERROR(VLOOKUP(F297,'الإعدادات'!$A$7:$B$10,2,FALSE),""))</f>
        <v/>
      </c>
      <c r="M297" s="6">
        <f>IF(OR(NOT(ISNUMBER(B297)),H297="تم",L297=""),"",IF(K297&gt;L297,"متأخر",""))</f>
        <v/>
      </c>
      <c r="N297" s="18">
        <f>IF(OR(NOT(ISNUMBER(B297)),H297="تم"),"",K297)</f>
        <v/>
      </c>
      <c r="O297" s="18">
        <f>IF(N297="","",COUNTIF($N$6:$N$1005,"&gt;"&amp;N297)+COUNTIF($N$6:N297,N297))</f>
        <v/>
      </c>
      <c r="P297" s="19">
        <f>IF(OR(NOT(ISNUMBER(J297)),NOT(ISNUMBER(B297))),"",IF(ISNUMBER(I297),I297,B297))</f>
        <v/>
      </c>
    </row>
    <row r="298">
      <c r="A298" s="16">
        <f>IF(B298="","",ROW()-5)</f>
        <v/>
      </c>
      <c r="B298" s="13" t="n"/>
      <c r="C298" s="5" t="n"/>
      <c r="D298" s="5" t="n"/>
      <c r="E298" s="5" t="n"/>
      <c r="F298" s="5" t="n"/>
      <c r="G298" s="5" t="n"/>
      <c r="H298" s="5" t="n"/>
      <c r="I298" s="13" t="n"/>
      <c r="J298" s="17" t="n"/>
      <c r="K298" s="18">
        <f>IF(NOT(ISNUMBER(B298)),"",IF(H298="تم",IF(ISNUMBER(I298),I298-B298,""),'الإعدادات'!$B$4-B298))</f>
        <v/>
      </c>
      <c r="L298" s="18">
        <f>IF(F298="","",IFERROR(VLOOKUP(F298,'الإعدادات'!$A$7:$B$10,2,FALSE),""))</f>
        <v/>
      </c>
      <c r="M298" s="6">
        <f>IF(OR(NOT(ISNUMBER(B298)),H298="تم",L298=""),"",IF(K298&gt;L298,"متأخر",""))</f>
        <v/>
      </c>
      <c r="N298" s="18">
        <f>IF(OR(NOT(ISNUMBER(B298)),H298="تم"),"",K298)</f>
        <v/>
      </c>
      <c r="O298" s="18">
        <f>IF(N298="","",COUNTIF($N$6:$N$1005,"&gt;"&amp;N298)+COUNTIF($N$6:N298,N298))</f>
        <v/>
      </c>
      <c r="P298" s="19">
        <f>IF(OR(NOT(ISNUMBER(J298)),NOT(ISNUMBER(B298))),"",IF(ISNUMBER(I298),I298,B298))</f>
        <v/>
      </c>
    </row>
    <row r="299">
      <c r="A299" s="16">
        <f>IF(B299="","",ROW()-5)</f>
        <v/>
      </c>
      <c r="B299" s="13" t="n"/>
      <c r="C299" s="5" t="n"/>
      <c r="D299" s="5" t="n"/>
      <c r="E299" s="5" t="n"/>
      <c r="F299" s="5" t="n"/>
      <c r="G299" s="5" t="n"/>
      <c r="H299" s="5" t="n"/>
      <c r="I299" s="13" t="n"/>
      <c r="J299" s="17" t="n"/>
      <c r="K299" s="18">
        <f>IF(NOT(ISNUMBER(B299)),"",IF(H299="تم",IF(ISNUMBER(I299),I299-B299,""),'الإعدادات'!$B$4-B299))</f>
        <v/>
      </c>
      <c r="L299" s="18">
        <f>IF(F299="","",IFERROR(VLOOKUP(F299,'الإعدادات'!$A$7:$B$10,2,FALSE),""))</f>
        <v/>
      </c>
      <c r="M299" s="6">
        <f>IF(OR(NOT(ISNUMBER(B299)),H299="تم",L299=""),"",IF(K299&gt;L299,"متأخر",""))</f>
        <v/>
      </c>
      <c r="N299" s="18">
        <f>IF(OR(NOT(ISNUMBER(B299)),H299="تم"),"",K299)</f>
        <v/>
      </c>
      <c r="O299" s="18">
        <f>IF(N299="","",COUNTIF($N$6:$N$1005,"&gt;"&amp;N299)+COUNTIF($N$6:N299,N299))</f>
        <v/>
      </c>
      <c r="P299" s="19">
        <f>IF(OR(NOT(ISNUMBER(J299)),NOT(ISNUMBER(B299))),"",IF(ISNUMBER(I299),I299,B299))</f>
        <v/>
      </c>
    </row>
    <row r="300">
      <c r="A300" s="16">
        <f>IF(B300="","",ROW()-5)</f>
        <v/>
      </c>
      <c r="B300" s="13" t="n"/>
      <c r="C300" s="5" t="n"/>
      <c r="D300" s="5" t="n"/>
      <c r="E300" s="5" t="n"/>
      <c r="F300" s="5" t="n"/>
      <c r="G300" s="5" t="n"/>
      <c r="H300" s="5" t="n"/>
      <c r="I300" s="13" t="n"/>
      <c r="J300" s="17" t="n"/>
      <c r="K300" s="18">
        <f>IF(NOT(ISNUMBER(B300)),"",IF(H300="تم",IF(ISNUMBER(I300),I300-B300,""),'الإعدادات'!$B$4-B300))</f>
        <v/>
      </c>
      <c r="L300" s="18">
        <f>IF(F300="","",IFERROR(VLOOKUP(F300,'الإعدادات'!$A$7:$B$10,2,FALSE),""))</f>
        <v/>
      </c>
      <c r="M300" s="6">
        <f>IF(OR(NOT(ISNUMBER(B300)),H300="تم",L300=""),"",IF(K300&gt;L300,"متأخر",""))</f>
        <v/>
      </c>
      <c r="N300" s="18">
        <f>IF(OR(NOT(ISNUMBER(B300)),H300="تم"),"",K300)</f>
        <v/>
      </c>
      <c r="O300" s="18">
        <f>IF(N300="","",COUNTIF($N$6:$N$1005,"&gt;"&amp;N300)+COUNTIF($N$6:N300,N300))</f>
        <v/>
      </c>
      <c r="P300" s="19">
        <f>IF(OR(NOT(ISNUMBER(J300)),NOT(ISNUMBER(B300))),"",IF(ISNUMBER(I300),I300,B300))</f>
        <v/>
      </c>
    </row>
    <row r="301">
      <c r="A301" s="16">
        <f>IF(B301="","",ROW()-5)</f>
        <v/>
      </c>
      <c r="B301" s="13" t="n"/>
      <c r="C301" s="5" t="n"/>
      <c r="D301" s="5" t="n"/>
      <c r="E301" s="5" t="n"/>
      <c r="F301" s="5" t="n"/>
      <c r="G301" s="5" t="n"/>
      <c r="H301" s="5" t="n"/>
      <c r="I301" s="13" t="n"/>
      <c r="J301" s="17" t="n"/>
      <c r="K301" s="18">
        <f>IF(NOT(ISNUMBER(B301)),"",IF(H301="تم",IF(ISNUMBER(I301),I301-B301,""),'الإعدادات'!$B$4-B301))</f>
        <v/>
      </c>
      <c r="L301" s="18">
        <f>IF(F301="","",IFERROR(VLOOKUP(F301,'الإعدادات'!$A$7:$B$10,2,FALSE),""))</f>
        <v/>
      </c>
      <c r="M301" s="6">
        <f>IF(OR(NOT(ISNUMBER(B301)),H301="تم",L301=""),"",IF(K301&gt;L301,"متأخر",""))</f>
        <v/>
      </c>
      <c r="N301" s="18">
        <f>IF(OR(NOT(ISNUMBER(B301)),H301="تم"),"",K301)</f>
        <v/>
      </c>
      <c r="O301" s="18">
        <f>IF(N301="","",COUNTIF($N$6:$N$1005,"&gt;"&amp;N301)+COUNTIF($N$6:N301,N301))</f>
        <v/>
      </c>
      <c r="P301" s="19">
        <f>IF(OR(NOT(ISNUMBER(J301)),NOT(ISNUMBER(B301))),"",IF(ISNUMBER(I301),I301,B301))</f>
        <v/>
      </c>
    </row>
    <row r="302">
      <c r="A302" s="16">
        <f>IF(B302="","",ROW()-5)</f>
        <v/>
      </c>
      <c r="B302" s="13" t="n"/>
      <c r="C302" s="5" t="n"/>
      <c r="D302" s="5" t="n"/>
      <c r="E302" s="5" t="n"/>
      <c r="F302" s="5" t="n"/>
      <c r="G302" s="5" t="n"/>
      <c r="H302" s="5" t="n"/>
      <c r="I302" s="13" t="n"/>
      <c r="J302" s="17" t="n"/>
      <c r="K302" s="18">
        <f>IF(NOT(ISNUMBER(B302)),"",IF(H302="تم",IF(ISNUMBER(I302),I302-B302,""),'الإعدادات'!$B$4-B302))</f>
        <v/>
      </c>
      <c r="L302" s="18">
        <f>IF(F302="","",IFERROR(VLOOKUP(F302,'الإعدادات'!$A$7:$B$10,2,FALSE),""))</f>
        <v/>
      </c>
      <c r="M302" s="6">
        <f>IF(OR(NOT(ISNUMBER(B302)),H302="تم",L302=""),"",IF(K302&gt;L302,"متأخر",""))</f>
        <v/>
      </c>
      <c r="N302" s="18">
        <f>IF(OR(NOT(ISNUMBER(B302)),H302="تم"),"",K302)</f>
        <v/>
      </c>
      <c r="O302" s="18">
        <f>IF(N302="","",COUNTIF($N$6:$N$1005,"&gt;"&amp;N302)+COUNTIF($N$6:N302,N302))</f>
        <v/>
      </c>
      <c r="P302" s="19">
        <f>IF(OR(NOT(ISNUMBER(J302)),NOT(ISNUMBER(B302))),"",IF(ISNUMBER(I302),I302,B302))</f>
        <v/>
      </c>
    </row>
    <row r="303">
      <c r="A303" s="16">
        <f>IF(B303="","",ROW()-5)</f>
        <v/>
      </c>
      <c r="B303" s="13" t="n"/>
      <c r="C303" s="5" t="n"/>
      <c r="D303" s="5" t="n"/>
      <c r="E303" s="5" t="n"/>
      <c r="F303" s="5" t="n"/>
      <c r="G303" s="5" t="n"/>
      <c r="H303" s="5" t="n"/>
      <c r="I303" s="13" t="n"/>
      <c r="J303" s="17" t="n"/>
      <c r="K303" s="18">
        <f>IF(NOT(ISNUMBER(B303)),"",IF(H303="تم",IF(ISNUMBER(I303),I303-B303,""),'الإعدادات'!$B$4-B303))</f>
        <v/>
      </c>
      <c r="L303" s="18">
        <f>IF(F303="","",IFERROR(VLOOKUP(F303,'الإعدادات'!$A$7:$B$10,2,FALSE),""))</f>
        <v/>
      </c>
      <c r="M303" s="6">
        <f>IF(OR(NOT(ISNUMBER(B303)),H303="تم",L303=""),"",IF(K303&gt;L303,"متأخر",""))</f>
        <v/>
      </c>
      <c r="N303" s="18">
        <f>IF(OR(NOT(ISNUMBER(B303)),H303="تم"),"",K303)</f>
        <v/>
      </c>
      <c r="O303" s="18">
        <f>IF(N303="","",COUNTIF($N$6:$N$1005,"&gt;"&amp;N303)+COUNTIF($N$6:N303,N303))</f>
        <v/>
      </c>
      <c r="P303" s="19">
        <f>IF(OR(NOT(ISNUMBER(J303)),NOT(ISNUMBER(B303))),"",IF(ISNUMBER(I303),I303,B303))</f>
        <v/>
      </c>
    </row>
    <row r="304">
      <c r="A304" s="16">
        <f>IF(B304="","",ROW()-5)</f>
        <v/>
      </c>
      <c r="B304" s="13" t="n"/>
      <c r="C304" s="5" t="n"/>
      <c r="D304" s="5" t="n"/>
      <c r="E304" s="5" t="n"/>
      <c r="F304" s="5" t="n"/>
      <c r="G304" s="5" t="n"/>
      <c r="H304" s="5" t="n"/>
      <c r="I304" s="13" t="n"/>
      <c r="J304" s="17" t="n"/>
      <c r="K304" s="18">
        <f>IF(NOT(ISNUMBER(B304)),"",IF(H304="تم",IF(ISNUMBER(I304),I304-B304,""),'الإعدادات'!$B$4-B304))</f>
        <v/>
      </c>
      <c r="L304" s="18">
        <f>IF(F304="","",IFERROR(VLOOKUP(F304,'الإعدادات'!$A$7:$B$10,2,FALSE),""))</f>
        <v/>
      </c>
      <c r="M304" s="6">
        <f>IF(OR(NOT(ISNUMBER(B304)),H304="تم",L304=""),"",IF(K304&gt;L304,"متأخر",""))</f>
        <v/>
      </c>
      <c r="N304" s="18">
        <f>IF(OR(NOT(ISNUMBER(B304)),H304="تم"),"",K304)</f>
        <v/>
      </c>
      <c r="O304" s="18">
        <f>IF(N304="","",COUNTIF($N$6:$N$1005,"&gt;"&amp;N304)+COUNTIF($N$6:N304,N304))</f>
        <v/>
      </c>
      <c r="P304" s="19">
        <f>IF(OR(NOT(ISNUMBER(J304)),NOT(ISNUMBER(B304))),"",IF(ISNUMBER(I304),I304,B304))</f>
        <v/>
      </c>
    </row>
    <row r="305">
      <c r="A305" s="16">
        <f>IF(B305="","",ROW()-5)</f>
        <v/>
      </c>
      <c r="B305" s="13" t="n"/>
      <c r="C305" s="5" t="n"/>
      <c r="D305" s="5" t="n"/>
      <c r="E305" s="5" t="n"/>
      <c r="F305" s="5" t="n"/>
      <c r="G305" s="5" t="n"/>
      <c r="H305" s="5" t="n"/>
      <c r="I305" s="13" t="n"/>
      <c r="J305" s="17" t="n"/>
      <c r="K305" s="18">
        <f>IF(NOT(ISNUMBER(B305)),"",IF(H305="تم",IF(ISNUMBER(I305),I305-B305,""),'الإعدادات'!$B$4-B305))</f>
        <v/>
      </c>
      <c r="L305" s="18">
        <f>IF(F305="","",IFERROR(VLOOKUP(F305,'الإعدادات'!$A$7:$B$10,2,FALSE),""))</f>
        <v/>
      </c>
      <c r="M305" s="6">
        <f>IF(OR(NOT(ISNUMBER(B305)),H305="تم",L305=""),"",IF(K305&gt;L305,"متأخر",""))</f>
        <v/>
      </c>
      <c r="N305" s="18">
        <f>IF(OR(NOT(ISNUMBER(B305)),H305="تم"),"",K305)</f>
        <v/>
      </c>
      <c r="O305" s="18">
        <f>IF(N305="","",COUNTIF($N$6:$N$1005,"&gt;"&amp;N305)+COUNTIF($N$6:N305,N305))</f>
        <v/>
      </c>
      <c r="P305" s="19">
        <f>IF(OR(NOT(ISNUMBER(J305)),NOT(ISNUMBER(B305))),"",IF(ISNUMBER(I305),I305,B305))</f>
        <v/>
      </c>
    </row>
    <row r="306">
      <c r="A306" s="16">
        <f>IF(B306="","",ROW()-5)</f>
        <v/>
      </c>
      <c r="B306" s="13" t="n"/>
      <c r="C306" s="5" t="n"/>
      <c r="D306" s="5" t="n"/>
      <c r="E306" s="5" t="n"/>
      <c r="F306" s="5" t="n"/>
      <c r="G306" s="5" t="n"/>
      <c r="H306" s="5" t="n"/>
      <c r="I306" s="13" t="n"/>
      <c r="J306" s="17" t="n"/>
      <c r="K306" s="18">
        <f>IF(NOT(ISNUMBER(B306)),"",IF(H306="تم",IF(ISNUMBER(I306),I306-B306,""),'الإعدادات'!$B$4-B306))</f>
        <v/>
      </c>
      <c r="L306" s="18">
        <f>IF(F306="","",IFERROR(VLOOKUP(F306,'الإعدادات'!$A$7:$B$10,2,FALSE),""))</f>
        <v/>
      </c>
      <c r="M306" s="6">
        <f>IF(OR(NOT(ISNUMBER(B306)),H306="تم",L306=""),"",IF(K306&gt;L306,"متأخر",""))</f>
        <v/>
      </c>
      <c r="N306" s="18">
        <f>IF(OR(NOT(ISNUMBER(B306)),H306="تم"),"",K306)</f>
        <v/>
      </c>
      <c r="O306" s="18">
        <f>IF(N306="","",COUNTIF($N$6:$N$1005,"&gt;"&amp;N306)+COUNTIF($N$6:N306,N306))</f>
        <v/>
      </c>
      <c r="P306" s="19">
        <f>IF(OR(NOT(ISNUMBER(J306)),NOT(ISNUMBER(B306))),"",IF(ISNUMBER(I306),I306,B306))</f>
        <v/>
      </c>
    </row>
    <row r="307">
      <c r="A307" s="16">
        <f>IF(B307="","",ROW()-5)</f>
        <v/>
      </c>
      <c r="B307" s="13" t="n"/>
      <c r="C307" s="5" t="n"/>
      <c r="D307" s="5" t="n"/>
      <c r="E307" s="5" t="n"/>
      <c r="F307" s="5" t="n"/>
      <c r="G307" s="5" t="n"/>
      <c r="H307" s="5" t="n"/>
      <c r="I307" s="13" t="n"/>
      <c r="J307" s="17" t="n"/>
      <c r="K307" s="18">
        <f>IF(NOT(ISNUMBER(B307)),"",IF(H307="تم",IF(ISNUMBER(I307),I307-B307,""),'الإعدادات'!$B$4-B307))</f>
        <v/>
      </c>
      <c r="L307" s="18">
        <f>IF(F307="","",IFERROR(VLOOKUP(F307,'الإعدادات'!$A$7:$B$10,2,FALSE),""))</f>
        <v/>
      </c>
      <c r="M307" s="6">
        <f>IF(OR(NOT(ISNUMBER(B307)),H307="تم",L307=""),"",IF(K307&gt;L307,"متأخر",""))</f>
        <v/>
      </c>
      <c r="N307" s="18">
        <f>IF(OR(NOT(ISNUMBER(B307)),H307="تم"),"",K307)</f>
        <v/>
      </c>
      <c r="O307" s="18">
        <f>IF(N307="","",COUNTIF($N$6:$N$1005,"&gt;"&amp;N307)+COUNTIF($N$6:N307,N307))</f>
        <v/>
      </c>
      <c r="P307" s="19">
        <f>IF(OR(NOT(ISNUMBER(J307)),NOT(ISNUMBER(B307))),"",IF(ISNUMBER(I307),I307,B307))</f>
        <v/>
      </c>
    </row>
    <row r="308">
      <c r="A308" s="16">
        <f>IF(B308="","",ROW()-5)</f>
        <v/>
      </c>
      <c r="B308" s="13" t="n"/>
      <c r="C308" s="5" t="n"/>
      <c r="D308" s="5" t="n"/>
      <c r="E308" s="5" t="n"/>
      <c r="F308" s="5" t="n"/>
      <c r="G308" s="5" t="n"/>
      <c r="H308" s="5" t="n"/>
      <c r="I308" s="13" t="n"/>
      <c r="J308" s="17" t="n"/>
      <c r="K308" s="18">
        <f>IF(NOT(ISNUMBER(B308)),"",IF(H308="تم",IF(ISNUMBER(I308),I308-B308,""),'الإعدادات'!$B$4-B308))</f>
        <v/>
      </c>
      <c r="L308" s="18">
        <f>IF(F308="","",IFERROR(VLOOKUP(F308,'الإعدادات'!$A$7:$B$10,2,FALSE),""))</f>
        <v/>
      </c>
      <c r="M308" s="6">
        <f>IF(OR(NOT(ISNUMBER(B308)),H308="تم",L308=""),"",IF(K308&gt;L308,"متأخر",""))</f>
        <v/>
      </c>
      <c r="N308" s="18">
        <f>IF(OR(NOT(ISNUMBER(B308)),H308="تم"),"",K308)</f>
        <v/>
      </c>
      <c r="O308" s="18">
        <f>IF(N308="","",COUNTIF($N$6:$N$1005,"&gt;"&amp;N308)+COUNTIF($N$6:N308,N308))</f>
        <v/>
      </c>
      <c r="P308" s="19">
        <f>IF(OR(NOT(ISNUMBER(J308)),NOT(ISNUMBER(B308))),"",IF(ISNUMBER(I308),I308,B308))</f>
        <v/>
      </c>
    </row>
    <row r="309">
      <c r="A309" s="16">
        <f>IF(B309="","",ROW()-5)</f>
        <v/>
      </c>
      <c r="B309" s="13" t="n"/>
      <c r="C309" s="5" t="n"/>
      <c r="D309" s="5" t="n"/>
      <c r="E309" s="5" t="n"/>
      <c r="F309" s="5" t="n"/>
      <c r="G309" s="5" t="n"/>
      <c r="H309" s="5" t="n"/>
      <c r="I309" s="13" t="n"/>
      <c r="J309" s="17" t="n"/>
      <c r="K309" s="18">
        <f>IF(NOT(ISNUMBER(B309)),"",IF(H309="تم",IF(ISNUMBER(I309),I309-B309,""),'الإعدادات'!$B$4-B309))</f>
        <v/>
      </c>
      <c r="L309" s="18">
        <f>IF(F309="","",IFERROR(VLOOKUP(F309,'الإعدادات'!$A$7:$B$10,2,FALSE),""))</f>
        <v/>
      </c>
      <c r="M309" s="6">
        <f>IF(OR(NOT(ISNUMBER(B309)),H309="تم",L309=""),"",IF(K309&gt;L309,"متأخر",""))</f>
        <v/>
      </c>
      <c r="N309" s="18">
        <f>IF(OR(NOT(ISNUMBER(B309)),H309="تم"),"",K309)</f>
        <v/>
      </c>
      <c r="O309" s="18">
        <f>IF(N309="","",COUNTIF($N$6:$N$1005,"&gt;"&amp;N309)+COUNTIF($N$6:N309,N309))</f>
        <v/>
      </c>
      <c r="P309" s="19">
        <f>IF(OR(NOT(ISNUMBER(J309)),NOT(ISNUMBER(B309))),"",IF(ISNUMBER(I309),I309,B309))</f>
        <v/>
      </c>
    </row>
    <row r="310">
      <c r="A310" s="16">
        <f>IF(B310="","",ROW()-5)</f>
        <v/>
      </c>
      <c r="B310" s="13" t="n"/>
      <c r="C310" s="5" t="n"/>
      <c r="D310" s="5" t="n"/>
      <c r="E310" s="5" t="n"/>
      <c r="F310" s="5" t="n"/>
      <c r="G310" s="5" t="n"/>
      <c r="H310" s="5" t="n"/>
      <c r="I310" s="13" t="n"/>
      <c r="J310" s="17" t="n"/>
      <c r="K310" s="18">
        <f>IF(NOT(ISNUMBER(B310)),"",IF(H310="تم",IF(ISNUMBER(I310),I310-B310,""),'الإعدادات'!$B$4-B310))</f>
        <v/>
      </c>
      <c r="L310" s="18">
        <f>IF(F310="","",IFERROR(VLOOKUP(F310,'الإعدادات'!$A$7:$B$10,2,FALSE),""))</f>
        <v/>
      </c>
      <c r="M310" s="6">
        <f>IF(OR(NOT(ISNUMBER(B310)),H310="تم",L310=""),"",IF(K310&gt;L310,"متأخر",""))</f>
        <v/>
      </c>
      <c r="N310" s="18">
        <f>IF(OR(NOT(ISNUMBER(B310)),H310="تم"),"",K310)</f>
        <v/>
      </c>
      <c r="O310" s="18">
        <f>IF(N310="","",COUNTIF($N$6:$N$1005,"&gt;"&amp;N310)+COUNTIF($N$6:N310,N310))</f>
        <v/>
      </c>
      <c r="P310" s="19">
        <f>IF(OR(NOT(ISNUMBER(J310)),NOT(ISNUMBER(B310))),"",IF(ISNUMBER(I310),I310,B310))</f>
        <v/>
      </c>
    </row>
    <row r="311">
      <c r="A311" s="16">
        <f>IF(B311="","",ROW()-5)</f>
        <v/>
      </c>
      <c r="B311" s="13" t="n"/>
      <c r="C311" s="5" t="n"/>
      <c r="D311" s="5" t="n"/>
      <c r="E311" s="5" t="n"/>
      <c r="F311" s="5" t="n"/>
      <c r="G311" s="5" t="n"/>
      <c r="H311" s="5" t="n"/>
      <c r="I311" s="13" t="n"/>
      <c r="J311" s="17" t="n"/>
      <c r="K311" s="18">
        <f>IF(NOT(ISNUMBER(B311)),"",IF(H311="تم",IF(ISNUMBER(I311),I311-B311,""),'الإعدادات'!$B$4-B311))</f>
        <v/>
      </c>
      <c r="L311" s="18">
        <f>IF(F311="","",IFERROR(VLOOKUP(F311,'الإعدادات'!$A$7:$B$10,2,FALSE),""))</f>
        <v/>
      </c>
      <c r="M311" s="6">
        <f>IF(OR(NOT(ISNUMBER(B311)),H311="تم",L311=""),"",IF(K311&gt;L311,"متأخر",""))</f>
        <v/>
      </c>
      <c r="N311" s="18">
        <f>IF(OR(NOT(ISNUMBER(B311)),H311="تم"),"",K311)</f>
        <v/>
      </c>
      <c r="O311" s="18">
        <f>IF(N311="","",COUNTIF($N$6:$N$1005,"&gt;"&amp;N311)+COUNTIF($N$6:N311,N311))</f>
        <v/>
      </c>
      <c r="P311" s="19">
        <f>IF(OR(NOT(ISNUMBER(J311)),NOT(ISNUMBER(B311))),"",IF(ISNUMBER(I311),I311,B311))</f>
        <v/>
      </c>
    </row>
    <row r="312">
      <c r="A312" s="16">
        <f>IF(B312="","",ROW()-5)</f>
        <v/>
      </c>
      <c r="B312" s="13" t="n"/>
      <c r="C312" s="5" t="n"/>
      <c r="D312" s="5" t="n"/>
      <c r="E312" s="5" t="n"/>
      <c r="F312" s="5" t="n"/>
      <c r="G312" s="5" t="n"/>
      <c r="H312" s="5" t="n"/>
      <c r="I312" s="13" t="n"/>
      <c r="J312" s="17" t="n"/>
      <c r="K312" s="18">
        <f>IF(NOT(ISNUMBER(B312)),"",IF(H312="تم",IF(ISNUMBER(I312),I312-B312,""),'الإعدادات'!$B$4-B312))</f>
        <v/>
      </c>
      <c r="L312" s="18">
        <f>IF(F312="","",IFERROR(VLOOKUP(F312,'الإعدادات'!$A$7:$B$10,2,FALSE),""))</f>
        <v/>
      </c>
      <c r="M312" s="6">
        <f>IF(OR(NOT(ISNUMBER(B312)),H312="تم",L312=""),"",IF(K312&gt;L312,"متأخر",""))</f>
        <v/>
      </c>
      <c r="N312" s="18">
        <f>IF(OR(NOT(ISNUMBER(B312)),H312="تم"),"",K312)</f>
        <v/>
      </c>
      <c r="O312" s="18">
        <f>IF(N312="","",COUNTIF($N$6:$N$1005,"&gt;"&amp;N312)+COUNTIF($N$6:N312,N312))</f>
        <v/>
      </c>
      <c r="P312" s="19">
        <f>IF(OR(NOT(ISNUMBER(J312)),NOT(ISNUMBER(B312))),"",IF(ISNUMBER(I312),I312,B312))</f>
        <v/>
      </c>
    </row>
    <row r="313">
      <c r="A313" s="16">
        <f>IF(B313="","",ROW()-5)</f>
        <v/>
      </c>
      <c r="B313" s="13" t="n"/>
      <c r="C313" s="5" t="n"/>
      <c r="D313" s="5" t="n"/>
      <c r="E313" s="5" t="n"/>
      <c r="F313" s="5" t="n"/>
      <c r="G313" s="5" t="n"/>
      <c r="H313" s="5" t="n"/>
      <c r="I313" s="13" t="n"/>
      <c r="J313" s="17" t="n"/>
      <c r="K313" s="18">
        <f>IF(NOT(ISNUMBER(B313)),"",IF(H313="تم",IF(ISNUMBER(I313),I313-B313,""),'الإعدادات'!$B$4-B313))</f>
        <v/>
      </c>
      <c r="L313" s="18">
        <f>IF(F313="","",IFERROR(VLOOKUP(F313,'الإعدادات'!$A$7:$B$10,2,FALSE),""))</f>
        <v/>
      </c>
      <c r="M313" s="6">
        <f>IF(OR(NOT(ISNUMBER(B313)),H313="تم",L313=""),"",IF(K313&gt;L313,"متأخر",""))</f>
        <v/>
      </c>
      <c r="N313" s="18">
        <f>IF(OR(NOT(ISNUMBER(B313)),H313="تم"),"",K313)</f>
        <v/>
      </c>
      <c r="O313" s="18">
        <f>IF(N313="","",COUNTIF($N$6:$N$1005,"&gt;"&amp;N313)+COUNTIF($N$6:N313,N313))</f>
        <v/>
      </c>
      <c r="P313" s="19">
        <f>IF(OR(NOT(ISNUMBER(J313)),NOT(ISNUMBER(B313))),"",IF(ISNUMBER(I313),I313,B313))</f>
        <v/>
      </c>
    </row>
    <row r="314">
      <c r="A314" s="16">
        <f>IF(B314="","",ROW()-5)</f>
        <v/>
      </c>
      <c r="B314" s="13" t="n"/>
      <c r="C314" s="5" t="n"/>
      <c r="D314" s="5" t="n"/>
      <c r="E314" s="5" t="n"/>
      <c r="F314" s="5" t="n"/>
      <c r="G314" s="5" t="n"/>
      <c r="H314" s="5" t="n"/>
      <c r="I314" s="13" t="n"/>
      <c r="J314" s="17" t="n"/>
      <c r="K314" s="18">
        <f>IF(NOT(ISNUMBER(B314)),"",IF(H314="تم",IF(ISNUMBER(I314),I314-B314,""),'الإعدادات'!$B$4-B314))</f>
        <v/>
      </c>
      <c r="L314" s="18">
        <f>IF(F314="","",IFERROR(VLOOKUP(F314,'الإعدادات'!$A$7:$B$10,2,FALSE),""))</f>
        <v/>
      </c>
      <c r="M314" s="6">
        <f>IF(OR(NOT(ISNUMBER(B314)),H314="تم",L314=""),"",IF(K314&gt;L314,"متأخر",""))</f>
        <v/>
      </c>
      <c r="N314" s="18">
        <f>IF(OR(NOT(ISNUMBER(B314)),H314="تم"),"",K314)</f>
        <v/>
      </c>
      <c r="O314" s="18">
        <f>IF(N314="","",COUNTIF($N$6:$N$1005,"&gt;"&amp;N314)+COUNTIF($N$6:N314,N314))</f>
        <v/>
      </c>
      <c r="P314" s="19">
        <f>IF(OR(NOT(ISNUMBER(J314)),NOT(ISNUMBER(B314))),"",IF(ISNUMBER(I314),I314,B314))</f>
        <v/>
      </c>
    </row>
    <row r="315">
      <c r="A315" s="16">
        <f>IF(B315="","",ROW()-5)</f>
        <v/>
      </c>
      <c r="B315" s="13" t="n"/>
      <c r="C315" s="5" t="n"/>
      <c r="D315" s="5" t="n"/>
      <c r="E315" s="5" t="n"/>
      <c r="F315" s="5" t="n"/>
      <c r="G315" s="5" t="n"/>
      <c r="H315" s="5" t="n"/>
      <c r="I315" s="13" t="n"/>
      <c r="J315" s="17" t="n"/>
      <c r="K315" s="18">
        <f>IF(NOT(ISNUMBER(B315)),"",IF(H315="تم",IF(ISNUMBER(I315),I315-B315,""),'الإعدادات'!$B$4-B315))</f>
        <v/>
      </c>
      <c r="L315" s="18">
        <f>IF(F315="","",IFERROR(VLOOKUP(F315,'الإعدادات'!$A$7:$B$10,2,FALSE),""))</f>
        <v/>
      </c>
      <c r="M315" s="6">
        <f>IF(OR(NOT(ISNUMBER(B315)),H315="تم",L315=""),"",IF(K315&gt;L315,"متأخر",""))</f>
        <v/>
      </c>
      <c r="N315" s="18">
        <f>IF(OR(NOT(ISNUMBER(B315)),H315="تم"),"",K315)</f>
        <v/>
      </c>
      <c r="O315" s="18">
        <f>IF(N315="","",COUNTIF($N$6:$N$1005,"&gt;"&amp;N315)+COUNTIF($N$6:N315,N315))</f>
        <v/>
      </c>
      <c r="P315" s="19">
        <f>IF(OR(NOT(ISNUMBER(J315)),NOT(ISNUMBER(B315))),"",IF(ISNUMBER(I315),I315,B315))</f>
        <v/>
      </c>
    </row>
    <row r="316">
      <c r="A316" s="16">
        <f>IF(B316="","",ROW()-5)</f>
        <v/>
      </c>
      <c r="B316" s="13" t="n"/>
      <c r="C316" s="5" t="n"/>
      <c r="D316" s="5" t="n"/>
      <c r="E316" s="5" t="n"/>
      <c r="F316" s="5" t="n"/>
      <c r="G316" s="5" t="n"/>
      <c r="H316" s="5" t="n"/>
      <c r="I316" s="13" t="n"/>
      <c r="J316" s="17" t="n"/>
      <c r="K316" s="18">
        <f>IF(NOT(ISNUMBER(B316)),"",IF(H316="تم",IF(ISNUMBER(I316),I316-B316,""),'الإعدادات'!$B$4-B316))</f>
        <v/>
      </c>
      <c r="L316" s="18">
        <f>IF(F316="","",IFERROR(VLOOKUP(F316,'الإعدادات'!$A$7:$B$10,2,FALSE),""))</f>
        <v/>
      </c>
      <c r="M316" s="6">
        <f>IF(OR(NOT(ISNUMBER(B316)),H316="تم",L316=""),"",IF(K316&gt;L316,"متأخر",""))</f>
        <v/>
      </c>
      <c r="N316" s="18">
        <f>IF(OR(NOT(ISNUMBER(B316)),H316="تم"),"",K316)</f>
        <v/>
      </c>
      <c r="O316" s="18">
        <f>IF(N316="","",COUNTIF($N$6:$N$1005,"&gt;"&amp;N316)+COUNTIF($N$6:N316,N316))</f>
        <v/>
      </c>
      <c r="P316" s="19">
        <f>IF(OR(NOT(ISNUMBER(J316)),NOT(ISNUMBER(B316))),"",IF(ISNUMBER(I316),I316,B316))</f>
        <v/>
      </c>
    </row>
    <row r="317">
      <c r="A317" s="16">
        <f>IF(B317="","",ROW()-5)</f>
        <v/>
      </c>
      <c r="B317" s="13" t="n"/>
      <c r="C317" s="5" t="n"/>
      <c r="D317" s="5" t="n"/>
      <c r="E317" s="5" t="n"/>
      <c r="F317" s="5" t="n"/>
      <c r="G317" s="5" t="n"/>
      <c r="H317" s="5" t="n"/>
      <c r="I317" s="13" t="n"/>
      <c r="J317" s="17" t="n"/>
      <c r="K317" s="18">
        <f>IF(NOT(ISNUMBER(B317)),"",IF(H317="تم",IF(ISNUMBER(I317),I317-B317,""),'الإعدادات'!$B$4-B317))</f>
        <v/>
      </c>
      <c r="L317" s="18">
        <f>IF(F317="","",IFERROR(VLOOKUP(F317,'الإعدادات'!$A$7:$B$10,2,FALSE),""))</f>
        <v/>
      </c>
      <c r="M317" s="6">
        <f>IF(OR(NOT(ISNUMBER(B317)),H317="تم",L317=""),"",IF(K317&gt;L317,"متأخر",""))</f>
        <v/>
      </c>
      <c r="N317" s="18">
        <f>IF(OR(NOT(ISNUMBER(B317)),H317="تم"),"",K317)</f>
        <v/>
      </c>
      <c r="O317" s="18">
        <f>IF(N317="","",COUNTIF($N$6:$N$1005,"&gt;"&amp;N317)+COUNTIF($N$6:N317,N317))</f>
        <v/>
      </c>
      <c r="P317" s="19">
        <f>IF(OR(NOT(ISNUMBER(J317)),NOT(ISNUMBER(B317))),"",IF(ISNUMBER(I317),I317,B317))</f>
        <v/>
      </c>
    </row>
    <row r="318">
      <c r="A318" s="16">
        <f>IF(B318="","",ROW()-5)</f>
        <v/>
      </c>
      <c r="B318" s="13" t="n"/>
      <c r="C318" s="5" t="n"/>
      <c r="D318" s="5" t="n"/>
      <c r="E318" s="5" t="n"/>
      <c r="F318" s="5" t="n"/>
      <c r="G318" s="5" t="n"/>
      <c r="H318" s="5" t="n"/>
      <c r="I318" s="13" t="n"/>
      <c r="J318" s="17" t="n"/>
      <c r="K318" s="18">
        <f>IF(NOT(ISNUMBER(B318)),"",IF(H318="تم",IF(ISNUMBER(I318),I318-B318,""),'الإعدادات'!$B$4-B318))</f>
        <v/>
      </c>
      <c r="L318" s="18">
        <f>IF(F318="","",IFERROR(VLOOKUP(F318,'الإعدادات'!$A$7:$B$10,2,FALSE),""))</f>
        <v/>
      </c>
      <c r="M318" s="6">
        <f>IF(OR(NOT(ISNUMBER(B318)),H318="تم",L318=""),"",IF(K318&gt;L318,"متأخر",""))</f>
        <v/>
      </c>
      <c r="N318" s="18">
        <f>IF(OR(NOT(ISNUMBER(B318)),H318="تم"),"",K318)</f>
        <v/>
      </c>
      <c r="O318" s="18">
        <f>IF(N318="","",COUNTIF($N$6:$N$1005,"&gt;"&amp;N318)+COUNTIF($N$6:N318,N318))</f>
        <v/>
      </c>
      <c r="P318" s="19">
        <f>IF(OR(NOT(ISNUMBER(J318)),NOT(ISNUMBER(B318))),"",IF(ISNUMBER(I318),I318,B318))</f>
        <v/>
      </c>
    </row>
    <row r="319">
      <c r="A319" s="16">
        <f>IF(B319="","",ROW()-5)</f>
        <v/>
      </c>
      <c r="B319" s="13" t="n"/>
      <c r="C319" s="5" t="n"/>
      <c r="D319" s="5" t="n"/>
      <c r="E319" s="5" t="n"/>
      <c r="F319" s="5" t="n"/>
      <c r="G319" s="5" t="n"/>
      <c r="H319" s="5" t="n"/>
      <c r="I319" s="13" t="n"/>
      <c r="J319" s="17" t="n"/>
      <c r="K319" s="18">
        <f>IF(NOT(ISNUMBER(B319)),"",IF(H319="تم",IF(ISNUMBER(I319),I319-B319,""),'الإعدادات'!$B$4-B319))</f>
        <v/>
      </c>
      <c r="L319" s="18">
        <f>IF(F319="","",IFERROR(VLOOKUP(F319,'الإعدادات'!$A$7:$B$10,2,FALSE),""))</f>
        <v/>
      </c>
      <c r="M319" s="6">
        <f>IF(OR(NOT(ISNUMBER(B319)),H319="تم",L319=""),"",IF(K319&gt;L319,"متأخر",""))</f>
        <v/>
      </c>
      <c r="N319" s="18">
        <f>IF(OR(NOT(ISNUMBER(B319)),H319="تم"),"",K319)</f>
        <v/>
      </c>
      <c r="O319" s="18">
        <f>IF(N319="","",COUNTIF($N$6:$N$1005,"&gt;"&amp;N319)+COUNTIF($N$6:N319,N319))</f>
        <v/>
      </c>
      <c r="P319" s="19">
        <f>IF(OR(NOT(ISNUMBER(J319)),NOT(ISNUMBER(B319))),"",IF(ISNUMBER(I319),I319,B319))</f>
        <v/>
      </c>
    </row>
    <row r="320">
      <c r="A320" s="16">
        <f>IF(B320="","",ROW()-5)</f>
        <v/>
      </c>
      <c r="B320" s="13" t="n"/>
      <c r="C320" s="5" t="n"/>
      <c r="D320" s="5" t="n"/>
      <c r="E320" s="5" t="n"/>
      <c r="F320" s="5" t="n"/>
      <c r="G320" s="5" t="n"/>
      <c r="H320" s="5" t="n"/>
      <c r="I320" s="13" t="n"/>
      <c r="J320" s="17" t="n"/>
      <c r="K320" s="18">
        <f>IF(NOT(ISNUMBER(B320)),"",IF(H320="تم",IF(ISNUMBER(I320),I320-B320,""),'الإعدادات'!$B$4-B320))</f>
        <v/>
      </c>
      <c r="L320" s="18">
        <f>IF(F320="","",IFERROR(VLOOKUP(F320,'الإعدادات'!$A$7:$B$10,2,FALSE),""))</f>
        <v/>
      </c>
      <c r="M320" s="6">
        <f>IF(OR(NOT(ISNUMBER(B320)),H320="تم",L320=""),"",IF(K320&gt;L320,"متأخر",""))</f>
        <v/>
      </c>
      <c r="N320" s="18">
        <f>IF(OR(NOT(ISNUMBER(B320)),H320="تم"),"",K320)</f>
        <v/>
      </c>
      <c r="O320" s="18">
        <f>IF(N320="","",COUNTIF($N$6:$N$1005,"&gt;"&amp;N320)+COUNTIF($N$6:N320,N320))</f>
        <v/>
      </c>
      <c r="P320" s="19">
        <f>IF(OR(NOT(ISNUMBER(J320)),NOT(ISNUMBER(B320))),"",IF(ISNUMBER(I320),I320,B320))</f>
        <v/>
      </c>
    </row>
    <row r="321">
      <c r="A321" s="16">
        <f>IF(B321="","",ROW()-5)</f>
        <v/>
      </c>
      <c r="B321" s="13" t="n"/>
      <c r="C321" s="5" t="n"/>
      <c r="D321" s="5" t="n"/>
      <c r="E321" s="5" t="n"/>
      <c r="F321" s="5" t="n"/>
      <c r="G321" s="5" t="n"/>
      <c r="H321" s="5" t="n"/>
      <c r="I321" s="13" t="n"/>
      <c r="J321" s="17" t="n"/>
      <c r="K321" s="18">
        <f>IF(NOT(ISNUMBER(B321)),"",IF(H321="تم",IF(ISNUMBER(I321),I321-B321,""),'الإعدادات'!$B$4-B321))</f>
        <v/>
      </c>
      <c r="L321" s="18">
        <f>IF(F321="","",IFERROR(VLOOKUP(F321,'الإعدادات'!$A$7:$B$10,2,FALSE),""))</f>
        <v/>
      </c>
      <c r="M321" s="6">
        <f>IF(OR(NOT(ISNUMBER(B321)),H321="تم",L321=""),"",IF(K321&gt;L321,"متأخر",""))</f>
        <v/>
      </c>
      <c r="N321" s="18">
        <f>IF(OR(NOT(ISNUMBER(B321)),H321="تم"),"",K321)</f>
        <v/>
      </c>
      <c r="O321" s="18">
        <f>IF(N321="","",COUNTIF($N$6:$N$1005,"&gt;"&amp;N321)+COUNTIF($N$6:N321,N321))</f>
        <v/>
      </c>
      <c r="P321" s="19">
        <f>IF(OR(NOT(ISNUMBER(J321)),NOT(ISNUMBER(B321))),"",IF(ISNUMBER(I321),I321,B321))</f>
        <v/>
      </c>
    </row>
    <row r="322">
      <c r="A322" s="16">
        <f>IF(B322="","",ROW()-5)</f>
        <v/>
      </c>
      <c r="B322" s="13" t="n"/>
      <c r="C322" s="5" t="n"/>
      <c r="D322" s="5" t="n"/>
      <c r="E322" s="5" t="n"/>
      <c r="F322" s="5" t="n"/>
      <c r="G322" s="5" t="n"/>
      <c r="H322" s="5" t="n"/>
      <c r="I322" s="13" t="n"/>
      <c r="J322" s="17" t="n"/>
      <c r="K322" s="18">
        <f>IF(NOT(ISNUMBER(B322)),"",IF(H322="تم",IF(ISNUMBER(I322),I322-B322,""),'الإعدادات'!$B$4-B322))</f>
        <v/>
      </c>
      <c r="L322" s="18">
        <f>IF(F322="","",IFERROR(VLOOKUP(F322,'الإعدادات'!$A$7:$B$10,2,FALSE),""))</f>
        <v/>
      </c>
      <c r="M322" s="6">
        <f>IF(OR(NOT(ISNUMBER(B322)),H322="تم",L322=""),"",IF(K322&gt;L322,"متأخر",""))</f>
        <v/>
      </c>
      <c r="N322" s="18">
        <f>IF(OR(NOT(ISNUMBER(B322)),H322="تم"),"",K322)</f>
        <v/>
      </c>
      <c r="O322" s="18">
        <f>IF(N322="","",COUNTIF($N$6:$N$1005,"&gt;"&amp;N322)+COUNTIF($N$6:N322,N322))</f>
        <v/>
      </c>
      <c r="P322" s="19">
        <f>IF(OR(NOT(ISNUMBER(J322)),NOT(ISNUMBER(B322))),"",IF(ISNUMBER(I322),I322,B322))</f>
        <v/>
      </c>
    </row>
    <row r="323">
      <c r="A323" s="16">
        <f>IF(B323="","",ROW()-5)</f>
        <v/>
      </c>
      <c r="B323" s="13" t="n"/>
      <c r="C323" s="5" t="n"/>
      <c r="D323" s="5" t="n"/>
      <c r="E323" s="5" t="n"/>
      <c r="F323" s="5" t="n"/>
      <c r="G323" s="5" t="n"/>
      <c r="H323" s="5" t="n"/>
      <c r="I323" s="13" t="n"/>
      <c r="J323" s="17" t="n"/>
      <c r="K323" s="18">
        <f>IF(NOT(ISNUMBER(B323)),"",IF(H323="تم",IF(ISNUMBER(I323),I323-B323,""),'الإعدادات'!$B$4-B323))</f>
        <v/>
      </c>
      <c r="L323" s="18">
        <f>IF(F323="","",IFERROR(VLOOKUP(F323,'الإعدادات'!$A$7:$B$10,2,FALSE),""))</f>
        <v/>
      </c>
      <c r="M323" s="6">
        <f>IF(OR(NOT(ISNUMBER(B323)),H323="تم",L323=""),"",IF(K323&gt;L323,"متأخر",""))</f>
        <v/>
      </c>
      <c r="N323" s="18">
        <f>IF(OR(NOT(ISNUMBER(B323)),H323="تم"),"",K323)</f>
        <v/>
      </c>
      <c r="O323" s="18">
        <f>IF(N323="","",COUNTIF($N$6:$N$1005,"&gt;"&amp;N323)+COUNTIF($N$6:N323,N323))</f>
        <v/>
      </c>
      <c r="P323" s="19">
        <f>IF(OR(NOT(ISNUMBER(J323)),NOT(ISNUMBER(B323))),"",IF(ISNUMBER(I323),I323,B323))</f>
        <v/>
      </c>
    </row>
    <row r="324">
      <c r="A324" s="16">
        <f>IF(B324="","",ROW()-5)</f>
        <v/>
      </c>
      <c r="B324" s="13" t="n"/>
      <c r="C324" s="5" t="n"/>
      <c r="D324" s="5" t="n"/>
      <c r="E324" s="5" t="n"/>
      <c r="F324" s="5" t="n"/>
      <c r="G324" s="5" t="n"/>
      <c r="H324" s="5" t="n"/>
      <c r="I324" s="13" t="n"/>
      <c r="J324" s="17" t="n"/>
      <c r="K324" s="18">
        <f>IF(NOT(ISNUMBER(B324)),"",IF(H324="تم",IF(ISNUMBER(I324),I324-B324,""),'الإعدادات'!$B$4-B324))</f>
        <v/>
      </c>
      <c r="L324" s="18">
        <f>IF(F324="","",IFERROR(VLOOKUP(F324,'الإعدادات'!$A$7:$B$10,2,FALSE),""))</f>
        <v/>
      </c>
      <c r="M324" s="6">
        <f>IF(OR(NOT(ISNUMBER(B324)),H324="تم",L324=""),"",IF(K324&gt;L324,"متأخر",""))</f>
        <v/>
      </c>
      <c r="N324" s="18">
        <f>IF(OR(NOT(ISNUMBER(B324)),H324="تم"),"",K324)</f>
        <v/>
      </c>
      <c r="O324" s="18">
        <f>IF(N324="","",COUNTIF($N$6:$N$1005,"&gt;"&amp;N324)+COUNTIF($N$6:N324,N324))</f>
        <v/>
      </c>
      <c r="P324" s="19">
        <f>IF(OR(NOT(ISNUMBER(J324)),NOT(ISNUMBER(B324))),"",IF(ISNUMBER(I324),I324,B324))</f>
        <v/>
      </c>
    </row>
    <row r="325">
      <c r="A325" s="16">
        <f>IF(B325="","",ROW()-5)</f>
        <v/>
      </c>
      <c r="B325" s="13" t="n"/>
      <c r="C325" s="5" t="n"/>
      <c r="D325" s="5" t="n"/>
      <c r="E325" s="5" t="n"/>
      <c r="F325" s="5" t="n"/>
      <c r="G325" s="5" t="n"/>
      <c r="H325" s="5" t="n"/>
      <c r="I325" s="13" t="n"/>
      <c r="J325" s="17" t="n"/>
      <c r="K325" s="18">
        <f>IF(NOT(ISNUMBER(B325)),"",IF(H325="تم",IF(ISNUMBER(I325),I325-B325,""),'الإعدادات'!$B$4-B325))</f>
        <v/>
      </c>
      <c r="L325" s="18">
        <f>IF(F325="","",IFERROR(VLOOKUP(F325,'الإعدادات'!$A$7:$B$10,2,FALSE),""))</f>
        <v/>
      </c>
      <c r="M325" s="6">
        <f>IF(OR(NOT(ISNUMBER(B325)),H325="تم",L325=""),"",IF(K325&gt;L325,"متأخر",""))</f>
        <v/>
      </c>
      <c r="N325" s="18">
        <f>IF(OR(NOT(ISNUMBER(B325)),H325="تم"),"",K325)</f>
        <v/>
      </c>
      <c r="O325" s="18">
        <f>IF(N325="","",COUNTIF($N$6:$N$1005,"&gt;"&amp;N325)+COUNTIF($N$6:N325,N325))</f>
        <v/>
      </c>
      <c r="P325" s="19">
        <f>IF(OR(NOT(ISNUMBER(J325)),NOT(ISNUMBER(B325))),"",IF(ISNUMBER(I325),I325,B325))</f>
        <v/>
      </c>
    </row>
    <row r="326">
      <c r="A326" s="16">
        <f>IF(B326="","",ROW()-5)</f>
        <v/>
      </c>
      <c r="B326" s="13" t="n"/>
      <c r="C326" s="5" t="n"/>
      <c r="D326" s="5" t="n"/>
      <c r="E326" s="5" t="n"/>
      <c r="F326" s="5" t="n"/>
      <c r="G326" s="5" t="n"/>
      <c r="H326" s="5" t="n"/>
      <c r="I326" s="13" t="n"/>
      <c r="J326" s="17" t="n"/>
      <c r="K326" s="18">
        <f>IF(NOT(ISNUMBER(B326)),"",IF(H326="تم",IF(ISNUMBER(I326),I326-B326,""),'الإعدادات'!$B$4-B326))</f>
        <v/>
      </c>
      <c r="L326" s="18">
        <f>IF(F326="","",IFERROR(VLOOKUP(F326,'الإعدادات'!$A$7:$B$10,2,FALSE),""))</f>
        <v/>
      </c>
      <c r="M326" s="6">
        <f>IF(OR(NOT(ISNUMBER(B326)),H326="تم",L326=""),"",IF(K326&gt;L326,"متأخر",""))</f>
        <v/>
      </c>
      <c r="N326" s="18">
        <f>IF(OR(NOT(ISNUMBER(B326)),H326="تم"),"",K326)</f>
        <v/>
      </c>
      <c r="O326" s="18">
        <f>IF(N326="","",COUNTIF($N$6:$N$1005,"&gt;"&amp;N326)+COUNTIF($N$6:N326,N326))</f>
        <v/>
      </c>
      <c r="P326" s="19">
        <f>IF(OR(NOT(ISNUMBER(J326)),NOT(ISNUMBER(B326))),"",IF(ISNUMBER(I326),I326,B326))</f>
        <v/>
      </c>
    </row>
    <row r="327">
      <c r="A327" s="16">
        <f>IF(B327="","",ROW()-5)</f>
        <v/>
      </c>
      <c r="B327" s="13" t="n"/>
      <c r="C327" s="5" t="n"/>
      <c r="D327" s="5" t="n"/>
      <c r="E327" s="5" t="n"/>
      <c r="F327" s="5" t="n"/>
      <c r="G327" s="5" t="n"/>
      <c r="H327" s="5" t="n"/>
      <c r="I327" s="13" t="n"/>
      <c r="J327" s="17" t="n"/>
      <c r="K327" s="18">
        <f>IF(NOT(ISNUMBER(B327)),"",IF(H327="تم",IF(ISNUMBER(I327),I327-B327,""),'الإعدادات'!$B$4-B327))</f>
        <v/>
      </c>
      <c r="L327" s="18">
        <f>IF(F327="","",IFERROR(VLOOKUP(F327,'الإعدادات'!$A$7:$B$10,2,FALSE),""))</f>
        <v/>
      </c>
      <c r="M327" s="6">
        <f>IF(OR(NOT(ISNUMBER(B327)),H327="تم",L327=""),"",IF(K327&gt;L327,"متأخر",""))</f>
        <v/>
      </c>
      <c r="N327" s="18">
        <f>IF(OR(NOT(ISNUMBER(B327)),H327="تم"),"",K327)</f>
        <v/>
      </c>
      <c r="O327" s="18">
        <f>IF(N327="","",COUNTIF($N$6:$N$1005,"&gt;"&amp;N327)+COUNTIF($N$6:N327,N327))</f>
        <v/>
      </c>
      <c r="P327" s="19">
        <f>IF(OR(NOT(ISNUMBER(J327)),NOT(ISNUMBER(B327))),"",IF(ISNUMBER(I327),I327,B327))</f>
        <v/>
      </c>
    </row>
    <row r="328">
      <c r="A328" s="16">
        <f>IF(B328="","",ROW()-5)</f>
        <v/>
      </c>
      <c r="B328" s="13" t="n"/>
      <c r="C328" s="5" t="n"/>
      <c r="D328" s="5" t="n"/>
      <c r="E328" s="5" t="n"/>
      <c r="F328" s="5" t="n"/>
      <c r="G328" s="5" t="n"/>
      <c r="H328" s="5" t="n"/>
      <c r="I328" s="13" t="n"/>
      <c r="J328" s="17" t="n"/>
      <c r="K328" s="18">
        <f>IF(NOT(ISNUMBER(B328)),"",IF(H328="تم",IF(ISNUMBER(I328),I328-B328,""),'الإعدادات'!$B$4-B328))</f>
        <v/>
      </c>
      <c r="L328" s="18">
        <f>IF(F328="","",IFERROR(VLOOKUP(F328,'الإعدادات'!$A$7:$B$10,2,FALSE),""))</f>
        <v/>
      </c>
      <c r="M328" s="6">
        <f>IF(OR(NOT(ISNUMBER(B328)),H328="تم",L328=""),"",IF(K328&gt;L328,"متأخر",""))</f>
        <v/>
      </c>
      <c r="N328" s="18">
        <f>IF(OR(NOT(ISNUMBER(B328)),H328="تم"),"",K328)</f>
        <v/>
      </c>
      <c r="O328" s="18">
        <f>IF(N328="","",COUNTIF($N$6:$N$1005,"&gt;"&amp;N328)+COUNTIF($N$6:N328,N328))</f>
        <v/>
      </c>
      <c r="P328" s="19">
        <f>IF(OR(NOT(ISNUMBER(J328)),NOT(ISNUMBER(B328))),"",IF(ISNUMBER(I328),I328,B328))</f>
        <v/>
      </c>
    </row>
    <row r="329">
      <c r="A329" s="16">
        <f>IF(B329="","",ROW()-5)</f>
        <v/>
      </c>
      <c r="B329" s="13" t="n"/>
      <c r="C329" s="5" t="n"/>
      <c r="D329" s="5" t="n"/>
      <c r="E329" s="5" t="n"/>
      <c r="F329" s="5" t="n"/>
      <c r="G329" s="5" t="n"/>
      <c r="H329" s="5" t="n"/>
      <c r="I329" s="13" t="n"/>
      <c r="J329" s="17" t="n"/>
      <c r="K329" s="18">
        <f>IF(NOT(ISNUMBER(B329)),"",IF(H329="تم",IF(ISNUMBER(I329),I329-B329,""),'الإعدادات'!$B$4-B329))</f>
        <v/>
      </c>
      <c r="L329" s="18">
        <f>IF(F329="","",IFERROR(VLOOKUP(F329,'الإعدادات'!$A$7:$B$10,2,FALSE),""))</f>
        <v/>
      </c>
      <c r="M329" s="6">
        <f>IF(OR(NOT(ISNUMBER(B329)),H329="تم",L329=""),"",IF(K329&gt;L329,"متأخر",""))</f>
        <v/>
      </c>
      <c r="N329" s="18">
        <f>IF(OR(NOT(ISNUMBER(B329)),H329="تم"),"",K329)</f>
        <v/>
      </c>
      <c r="O329" s="18">
        <f>IF(N329="","",COUNTIF($N$6:$N$1005,"&gt;"&amp;N329)+COUNTIF($N$6:N329,N329))</f>
        <v/>
      </c>
      <c r="P329" s="19">
        <f>IF(OR(NOT(ISNUMBER(J329)),NOT(ISNUMBER(B329))),"",IF(ISNUMBER(I329),I329,B329))</f>
        <v/>
      </c>
    </row>
    <row r="330">
      <c r="A330" s="16">
        <f>IF(B330="","",ROW()-5)</f>
        <v/>
      </c>
      <c r="B330" s="13" t="n"/>
      <c r="C330" s="5" t="n"/>
      <c r="D330" s="5" t="n"/>
      <c r="E330" s="5" t="n"/>
      <c r="F330" s="5" t="n"/>
      <c r="G330" s="5" t="n"/>
      <c r="H330" s="5" t="n"/>
      <c r="I330" s="13" t="n"/>
      <c r="J330" s="17" t="n"/>
      <c r="K330" s="18">
        <f>IF(NOT(ISNUMBER(B330)),"",IF(H330="تم",IF(ISNUMBER(I330),I330-B330,""),'الإعدادات'!$B$4-B330))</f>
        <v/>
      </c>
      <c r="L330" s="18">
        <f>IF(F330="","",IFERROR(VLOOKUP(F330,'الإعدادات'!$A$7:$B$10,2,FALSE),""))</f>
        <v/>
      </c>
      <c r="M330" s="6">
        <f>IF(OR(NOT(ISNUMBER(B330)),H330="تم",L330=""),"",IF(K330&gt;L330,"متأخر",""))</f>
        <v/>
      </c>
      <c r="N330" s="18">
        <f>IF(OR(NOT(ISNUMBER(B330)),H330="تم"),"",K330)</f>
        <v/>
      </c>
      <c r="O330" s="18">
        <f>IF(N330="","",COUNTIF($N$6:$N$1005,"&gt;"&amp;N330)+COUNTIF($N$6:N330,N330))</f>
        <v/>
      </c>
      <c r="P330" s="19">
        <f>IF(OR(NOT(ISNUMBER(J330)),NOT(ISNUMBER(B330))),"",IF(ISNUMBER(I330),I330,B330))</f>
        <v/>
      </c>
    </row>
    <row r="331">
      <c r="A331" s="16">
        <f>IF(B331="","",ROW()-5)</f>
        <v/>
      </c>
      <c r="B331" s="13" t="n"/>
      <c r="C331" s="5" t="n"/>
      <c r="D331" s="5" t="n"/>
      <c r="E331" s="5" t="n"/>
      <c r="F331" s="5" t="n"/>
      <c r="G331" s="5" t="n"/>
      <c r="H331" s="5" t="n"/>
      <c r="I331" s="13" t="n"/>
      <c r="J331" s="17" t="n"/>
      <c r="K331" s="18">
        <f>IF(NOT(ISNUMBER(B331)),"",IF(H331="تم",IF(ISNUMBER(I331),I331-B331,""),'الإعدادات'!$B$4-B331))</f>
        <v/>
      </c>
      <c r="L331" s="18">
        <f>IF(F331="","",IFERROR(VLOOKUP(F331,'الإعدادات'!$A$7:$B$10,2,FALSE),""))</f>
        <v/>
      </c>
      <c r="M331" s="6">
        <f>IF(OR(NOT(ISNUMBER(B331)),H331="تم",L331=""),"",IF(K331&gt;L331,"متأخر",""))</f>
        <v/>
      </c>
      <c r="N331" s="18">
        <f>IF(OR(NOT(ISNUMBER(B331)),H331="تم"),"",K331)</f>
        <v/>
      </c>
      <c r="O331" s="18">
        <f>IF(N331="","",COUNTIF($N$6:$N$1005,"&gt;"&amp;N331)+COUNTIF($N$6:N331,N331))</f>
        <v/>
      </c>
      <c r="P331" s="19">
        <f>IF(OR(NOT(ISNUMBER(J331)),NOT(ISNUMBER(B331))),"",IF(ISNUMBER(I331),I331,B331))</f>
        <v/>
      </c>
    </row>
    <row r="332">
      <c r="A332" s="16">
        <f>IF(B332="","",ROW()-5)</f>
        <v/>
      </c>
      <c r="B332" s="13" t="n"/>
      <c r="C332" s="5" t="n"/>
      <c r="D332" s="5" t="n"/>
      <c r="E332" s="5" t="n"/>
      <c r="F332" s="5" t="n"/>
      <c r="G332" s="5" t="n"/>
      <c r="H332" s="5" t="n"/>
      <c r="I332" s="13" t="n"/>
      <c r="J332" s="17" t="n"/>
      <c r="K332" s="18">
        <f>IF(NOT(ISNUMBER(B332)),"",IF(H332="تم",IF(ISNUMBER(I332),I332-B332,""),'الإعدادات'!$B$4-B332))</f>
        <v/>
      </c>
      <c r="L332" s="18">
        <f>IF(F332="","",IFERROR(VLOOKUP(F332,'الإعدادات'!$A$7:$B$10,2,FALSE),""))</f>
        <v/>
      </c>
      <c r="M332" s="6">
        <f>IF(OR(NOT(ISNUMBER(B332)),H332="تم",L332=""),"",IF(K332&gt;L332,"متأخر",""))</f>
        <v/>
      </c>
      <c r="N332" s="18">
        <f>IF(OR(NOT(ISNUMBER(B332)),H332="تم"),"",K332)</f>
        <v/>
      </c>
      <c r="O332" s="18">
        <f>IF(N332="","",COUNTIF($N$6:$N$1005,"&gt;"&amp;N332)+COUNTIF($N$6:N332,N332))</f>
        <v/>
      </c>
      <c r="P332" s="19">
        <f>IF(OR(NOT(ISNUMBER(J332)),NOT(ISNUMBER(B332))),"",IF(ISNUMBER(I332),I332,B332))</f>
        <v/>
      </c>
    </row>
    <row r="333">
      <c r="A333" s="16">
        <f>IF(B333="","",ROW()-5)</f>
        <v/>
      </c>
      <c r="B333" s="13" t="n"/>
      <c r="C333" s="5" t="n"/>
      <c r="D333" s="5" t="n"/>
      <c r="E333" s="5" t="n"/>
      <c r="F333" s="5" t="n"/>
      <c r="G333" s="5" t="n"/>
      <c r="H333" s="5" t="n"/>
      <c r="I333" s="13" t="n"/>
      <c r="J333" s="17" t="n"/>
      <c r="K333" s="18">
        <f>IF(NOT(ISNUMBER(B333)),"",IF(H333="تم",IF(ISNUMBER(I333),I333-B333,""),'الإعدادات'!$B$4-B333))</f>
        <v/>
      </c>
      <c r="L333" s="18">
        <f>IF(F333="","",IFERROR(VLOOKUP(F333,'الإعدادات'!$A$7:$B$10,2,FALSE),""))</f>
        <v/>
      </c>
      <c r="M333" s="6">
        <f>IF(OR(NOT(ISNUMBER(B333)),H333="تم",L333=""),"",IF(K333&gt;L333,"متأخر",""))</f>
        <v/>
      </c>
      <c r="N333" s="18">
        <f>IF(OR(NOT(ISNUMBER(B333)),H333="تم"),"",K333)</f>
        <v/>
      </c>
      <c r="O333" s="18">
        <f>IF(N333="","",COUNTIF($N$6:$N$1005,"&gt;"&amp;N333)+COUNTIF($N$6:N333,N333))</f>
        <v/>
      </c>
      <c r="P333" s="19">
        <f>IF(OR(NOT(ISNUMBER(J333)),NOT(ISNUMBER(B333))),"",IF(ISNUMBER(I333),I333,B333))</f>
        <v/>
      </c>
    </row>
    <row r="334">
      <c r="A334" s="16">
        <f>IF(B334="","",ROW()-5)</f>
        <v/>
      </c>
      <c r="B334" s="13" t="n"/>
      <c r="C334" s="5" t="n"/>
      <c r="D334" s="5" t="n"/>
      <c r="E334" s="5" t="n"/>
      <c r="F334" s="5" t="n"/>
      <c r="G334" s="5" t="n"/>
      <c r="H334" s="5" t="n"/>
      <c r="I334" s="13" t="n"/>
      <c r="J334" s="17" t="n"/>
      <c r="K334" s="18">
        <f>IF(NOT(ISNUMBER(B334)),"",IF(H334="تم",IF(ISNUMBER(I334),I334-B334,""),'الإعدادات'!$B$4-B334))</f>
        <v/>
      </c>
      <c r="L334" s="18">
        <f>IF(F334="","",IFERROR(VLOOKUP(F334,'الإعدادات'!$A$7:$B$10,2,FALSE),""))</f>
        <v/>
      </c>
      <c r="M334" s="6">
        <f>IF(OR(NOT(ISNUMBER(B334)),H334="تم",L334=""),"",IF(K334&gt;L334,"متأخر",""))</f>
        <v/>
      </c>
      <c r="N334" s="18">
        <f>IF(OR(NOT(ISNUMBER(B334)),H334="تم"),"",K334)</f>
        <v/>
      </c>
      <c r="O334" s="18">
        <f>IF(N334="","",COUNTIF($N$6:$N$1005,"&gt;"&amp;N334)+COUNTIF($N$6:N334,N334))</f>
        <v/>
      </c>
      <c r="P334" s="19">
        <f>IF(OR(NOT(ISNUMBER(J334)),NOT(ISNUMBER(B334))),"",IF(ISNUMBER(I334),I334,B334))</f>
        <v/>
      </c>
    </row>
    <row r="335">
      <c r="A335" s="16">
        <f>IF(B335="","",ROW()-5)</f>
        <v/>
      </c>
      <c r="B335" s="13" t="n"/>
      <c r="C335" s="5" t="n"/>
      <c r="D335" s="5" t="n"/>
      <c r="E335" s="5" t="n"/>
      <c r="F335" s="5" t="n"/>
      <c r="G335" s="5" t="n"/>
      <c r="H335" s="5" t="n"/>
      <c r="I335" s="13" t="n"/>
      <c r="J335" s="17" t="n"/>
      <c r="K335" s="18">
        <f>IF(NOT(ISNUMBER(B335)),"",IF(H335="تم",IF(ISNUMBER(I335),I335-B335,""),'الإعدادات'!$B$4-B335))</f>
        <v/>
      </c>
      <c r="L335" s="18">
        <f>IF(F335="","",IFERROR(VLOOKUP(F335,'الإعدادات'!$A$7:$B$10,2,FALSE),""))</f>
        <v/>
      </c>
      <c r="M335" s="6">
        <f>IF(OR(NOT(ISNUMBER(B335)),H335="تم",L335=""),"",IF(K335&gt;L335,"متأخر",""))</f>
        <v/>
      </c>
      <c r="N335" s="18">
        <f>IF(OR(NOT(ISNUMBER(B335)),H335="تم"),"",K335)</f>
        <v/>
      </c>
      <c r="O335" s="18">
        <f>IF(N335="","",COUNTIF($N$6:$N$1005,"&gt;"&amp;N335)+COUNTIF($N$6:N335,N335))</f>
        <v/>
      </c>
      <c r="P335" s="19">
        <f>IF(OR(NOT(ISNUMBER(J335)),NOT(ISNUMBER(B335))),"",IF(ISNUMBER(I335),I335,B335))</f>
        <v/>
      </c>
    </row>
    <row r="336">
      <c r="A336" s="16">
        <f>IF(B336="","",ROW()-5)</f>
        <v/>
      </c>
      <c r="B336" s="13" t="n"/>
      <c r="C336" s="5" t="n"/>
      <c r="D336" s="5" t="n"/>
      <c r="E336" s="5" t="n"/>
      <c r="F336" s="5" t="n"/>
      <c r="G336" s="5" t="n"/>
      <c r="H336" s="5" t="n"/>
      <c r="I336" s="13" t="n"/>
      <c r="J336" s="17" t="n"/>
      <c r="K336" s="18">
        <f>IF(NOT(ISNUMBER(B336)),"",IF(H336="تم",IF(ISNUMBER(I336),I336-B336,""),'الإعدادات'!$B$4-B336))</f>
        <v/>
      </c>
      <c r="L336" s="18">
        <f>IF(F336="","",IFERROR(VLOOKUP(F336,'الإعدادات'!$A$7:$B$10,2,FALSE),""))</f>
        <v/>
      </c>
      <c r="M336" s="6">
        <f>IF(OR(NOT(ISNUMBER(B336)),H336="تم",L336=""),"",IF(K336&gt;L336,"متأخر",""))</f>
        <v/>
      </c>
      <c r="N336" s="18">
        <f>IF(OR(NOT(ISNUMBER(B336)),H336="تم"),"",K336)</f>
        <v/>
      </c>
      <c r="O336" s="18">
        <f>IF(N336="","",COUNTIF($N$6:$N$1005,"&gt;"&amp;N336)+COUNTIF($N$6:N336,N336))</f>
        <v/>
      </c>
      <c r="P336" s="19">
        <f>IF(OR(NOT(ISNUMBER(J336)),NOT(ISNUMBER(B336))),"",IF(ISNUMBER(I336),I336,B336))</f>
        <v/>
      </c>
    </row>
    <row r="337">
      <c r="A337" s="16">
        <f>IF(B337="","",ROW()-5)</f>
        <v/>
      </c>
      <c r="B337" s="13" t="n"/>
      <c r="C337" s="5" t="n"/>
      <c r="D337" s="5" t="n"/>
      <c r="E337" s="5" t="n"/>
      <c r="F337" s="5" t="n"/>
      <c r="G337" s="5" t="n"/>
      <c r="H337" s="5" t="n"/>
      <c r="I337" s="13" t="n"/>
      <c r="J337" s="17" t="n"/>
      <c r="K337" s="18">
        <f>IF(NOT(ISNUMBER(B337)),"",IF(H337="تم",IF(ISNUMBER(I337),I337-B337,""),'الإعدادات'!$B$4-B337))</f>
        <v/>
      </c>
      <c r="L337" s="18">
        <f>IF(F337="","",IFERROR(VLOOKUP(F337,'الإعدادات'!$A$7:$B$10,2,FALSE),""))</f>
        <v/>
      </c>
      <c r="M337" s="6">
        <f>IF(OR(NOT(ISNUMBER(B337)),H337="تم",L337=""),"",IF(K337&gt;L337,"متأخر",""))</f>
        <v/>
      </c>
      <c r="N337" s="18">
        <f>IF(OR(NOT(ISNUMBER(B337)),H337="تم"),"",K337)</f>
        <v/>
      </c>
      <c r="O337" s="18">
        <f>IF(N337="","",COUNTIF($N$6:$N$1005,"&gt;"&amp;N337)+COUNTIF($N$6:N337,N337))</f>
        <v/>
      </c>
      <c r="P337" s="19">
        <f>IF(OR(NOT(ISNUMBER(J337)),NOT(ISNUMBER(B337))),"",IF(ISNUMBER(I337),I337,B337))</f>
        <v/>
      </c>
    </row>
    <row r="338">
      <c r="A338" s="16">
        <f>IF(B338="","",ROW()-5)</f>
        <v/>
      </c>
      <c r="B338" s="13" t="n"/>
      <c r="C338" s="5" t="n"/>
      <c r="D338" s="5" t="n"/>
      <c r="E338" s="5" t="n"/>
      <c r="F338" s="5" t="n"/>
      <c r="G338" s="5" t="n"/>
      <c r="H338" s="5" t="n"/>
      <c r="I338" s="13" t="n"/>
      <c r="J338" s="17" t="n"/>
      <c r="K338" s="18">
        <f>IF(NOT(ISNUMBER(B338)),"",IF(H338="تم",IF(ISNUMBER(I338),I338-B338,""),'الإعدادات'!$B$4-B338))</f>
        <v/>
      </c>
      <c r="L338" s="18">
        <f>IF(F338="","",IFERROR(VLOOKUP(F338,'الإعدادات'!$A$7:$B$10,2,FALSE),""))</f>
        <v/>
      </c>
      <c r="M338" s="6">
        <f>IF(OR(NOT(ISNUMBER(B338)),H338="تم",L338=""),"",IF(K338&gt;L338,"متأخر",""))</f>
        <v/>
      </c>
      <c r="N338" s="18">
        <f>IF(OR(NOT(ISNUMBER(B338)),H338="تم"),"",K338)</f>
        <v/>
      </c>
      <c r="O338" s="18">
        <f>IF(N338="","",COUNTIF($N$6:$N$1005,"&gt;"&amp;N338)+COUNTIF($N$6:N338,N338))</f>
        <v/>
      </c>
      <c r="P338" s="19">
        <f>IF(OR(NOT(ISNUMBER(J338)),NOT(ISNUMBER(B338))),"",IF(ISNUMBER(I338),I338,B338))</f>
        <v/>
      </c>
    </row>
    <row r="339">
      <c r="A339" s="16">
        <f>IF(B339="","",ROW()-5)</f>
        <v/>
      </c>
      <c r="B339" s="13" t="n"/>
      <c r="C339" s="5" t="n"/>
      <c r="D339" s="5" t="n"/>
      <c r="E339" s="5" t="n"/>
      <c r="F339" s="5" t="n"/>
      <c r="G339" s="5" t="n"/>
      <c r="H339" s="5" t="n"/>
      <c r="I339" s="13" t="n"/>
      <c r="J339" s="17" t="n"/>
      <c r="K339" s="18">
        <f>IF(NOT(ISNUMBER(B339)),"",IF(H339="تم",IF(ISNUMBER(I339),I339-B339,""),'الإعدادات'!$B$4-B339))</f>
        <v/>
      </c>
      <c r="L339" s="18">
        <f>IF(F339="","",IFERROR(VLOOKUP(F339,'الإعدادات'!$A$7:$B$10,2,FALSE),""))</f>
        <v/>
      </c>
      <c r="M339" s="6">
        <f>IF(OR(NOT(ISNUMBER(B339)),H339="تم",L339=""),"",IF(K339&gt;L339,"متأخر",""))</f>
        <v/>
      </c>
      <c r="N339" s="18">
        <f>IF(OR(NOT(ISNUMBER(B339)),H339="تم"),"",K339)</f>
        <v/>
      </c>
      <c r="O339" s="18">
        <f>IF(N339="","",COUNTIF($N$6:$N$1005,"&gt;"&amp;N339)+COUNTIF($N$6:N339,N339))</f>
        <v/>
      </c>
      <c r="P339" s="19">
        <f>IF(OR(NOT(ISNUMBER(J339)),NOT(ISNUMBER(B339))),"",IF(ISNUMBER(I339),I339,B339))</f>
        <v/>
      </c>
    </row>
    <row r="340">
      <c r="A340" s="16">
        <f>IF(B340="","",ROW()-5)</f>
        <v/>
      </c>
      <c r="B340" s="13" t="n"/>
      <c r="C340" s="5" t="n"/>
      <c r="D340" s="5" t="n"/>
      <c r="E340" s="5" t="n"/>
      <c r="F340" s="5" t="n"/>
      <c r="G340" s="5" t="n"/>
      <c r="H340" s="5" t="n"/>
      <c r="I340" s="13" t="n"/>
      <c r="J340" s="17" t="n"/>
      <c r="K340" s="18">
        <f>IF(NOT(ISNUMBER(B340)),"",IF(H340="تم",IF(ISNUMBER(I340),I340-B340,""),'الإعدادات'!$B$4-B340))</f>
        <v/>
      </c>
      <c r="L340" s="18">
        <f>IF(F340="","",IFERROR(VLOOKUP(F340,'الإعدادات'!$A$7:$B$10,2,FALSE),""))</f>
        <v/>
      </c>
      <c r="M340" s="6">
        <f>IF(OR(NOT(ISNUMBER(B340)),H340="تم",L340=""),"",IF(K340&gt;L340,"متأخر",""))</f>
        <v/>
      </c>
      <c r="N340" s="18">
        <f>IF(OR(NOT(ISNUMBER(B340)),H340="تم"),"",K340)</f>
        <v/>
      </c>
      <c r="O340" s="18">
        <f>IF(N340="","",COUNTIF($N$6:$N$1005,"&gt;"&amp;N340)+COUNTIF($N$6:N340,N340))</f>
        <v/>
      </c>
      <c r="P340" s="19">
        <f>IF(OR(NOT(ISNUMBER(J340)),NOT(ISNUMBER(B340))),"",IF(ISNUMBER(I340),I340,B340))</f>
        <v/>
      </c>
    </row>
    <row r="341">
      <c r="A341" s="16">
        <f>IF(B341="","",ROW()-5)</f>
        <v/>
      </c>
      <c r="B341" s="13" t="n"/>
      <c r="C341" s="5" t="n"/>
      <c r="D341" s="5" t="n"/>
      <c r="E341" s="5" t="n"/>
      <c r="F341" s="5" t="n"/>
      <c r="G341" s="5" t="n"/>
      <c r="H341" s="5" t="n"/>
      <c r="I341" s="13" t="n"/>
      <c r="J341" s="17" t="n"/>
      <c r="K341" s="18">
        <f>IF(NOT(ISNUMBER(B341)),"",IF(H341="تم",IF(ISNUMBER(I341),I341-B341,""),'الإعدادات'!$B$4-B341))</f>
        <v/>
      </c>
      <c r="L341" s="18">
        <f>IF(F341="","",IFERROR(VLOOKUP(F341,'الإعدادات'!$A$7:$B$10,2,FALSE),""))</f>
        <v/>
      </c>
      <c r="M341" s="6">
        <f>IF(OR(NOT(ISNUMBER(B341)),H341="تم",L341=""),"",IF(K341&gt;L341,"متأخر",""))</f>
        <v/>
      </c>
      <c r="N341" s="18">
        <f>IF(OR(NOT(ISNUMBER(B341)),H341="تم"),"",K341)</f>
        <v/>
      </c>
      <c r="O341" s="18">
        <f>IF(N341="","",COUNTIF($N$6:$N$1005,"&gt;"&amp;N341)+COUNTIF($N$6:N341,N341))</f>
        <v/>
      </c>
      <c r="P341" s="19">
        <f>IF(OR(NOT(ISNUMBER(J341)),NOT(ISNUMBER(B341))),"",IF(ISNUMBER(I341),I341,B341))</f>
        <v/>
      </c>
    </row>
    <row r="342">
      <c r="A342" s="16">
        <f>IF(B342="","",ROW()-5)</f>
        <v/>
      </c>
      <c r="B342" s="13" t="n"/>
      <c r="C342" s="5" t="n"/>
      <c r="D342" s="5" t="n"/>
      <c r="E342" s="5" t="n"/>
      <c r="F342" s="5" t="n"/>
      <c r="G342" s="5" t="n"/>
      <c r="H342" s="5" t="n"/>
      <c r="I342" s="13" t="n"/>
      <c r="J342" s="17" t="n"/>
      <c r="K342" s="18">
        <f>IF(NOT(ISNUMBER(B342)),"",IF(H342="تم",IF(ISNUMBER(I342),I342-B342,""),'الإعدادات'!$B$4-B342))</f>
        <v/>
      </c>
      <c r="L342" s="18">
        <f>IF(F342="","",IFERROR(VLOOKUP(F342,'الإعدادات'!$A$7:$B$10,2,FALSE),""))</f>
        <v/>
      </c>
      <c r="M342" s="6">
        <f>IF(OR(NOT(ISNUMBER(B342)),H342="تم",L342=""),"",IF(K342&gt;L342,"متأخر",""))</f>
        <v/>
      </c>
      <c r="N342" s="18">
        <f>IF(OR(NOT(ISNUMBER(B342)),H342="تم"),"",K342)</f>
        <v/>
      </c>
      <c r="O342" s="18">
        <f>IF(N342="","",COUNTIF($N$6:$N$1005,"&gt;"&amp;N342)+COUNTIF($N$6:N342,N342))</f>
        <v/>
      </c>
      <c r="P342" s="19">
        <f>IF(OR(NOT(ISNUMBER(J342)),NOT(ISNUMBER(B342))),"",IF(ISNUMBER(I342),I342,B342))</f>
        <v/>
      </c>
    </row>
    <row r="343">
      <c r="A343" s="16">
        <f>IF(B343="","",ROW()-5)</f>
        <v/>
      </c>
      <c r="B343" s="13" t="n"/>
      <c r="C343" s="5" t="n"/>
      <c r="D343" s="5" t="n"/>
      <c r="E343" s="5" t="n"/>
      <c r="F343" s="5" t="n"/>
      <c r="G343" s="5" t="n"/>
      <c r="H343" s="5" t="n"/>
      <c r="I343" s="13" t="n"/>
      <c r="J343" s="17" t="n"/>
      <c r="K343" s="18">
        <f>IF(NOT(ISNUMBER(B343)),"",IF(H343="تم",IF(ISNUMBER(I343),I343-B343,""),'الإعدادات'!$B$4-B343))</f>
        <v/>
      </c>
      <c r="L343" s="18">
        <f>IF(F343="","",IFERROR(VLOOKUP(F343,'الإعدادات'!$A$7:$B$10,2,FALSE),""))</f>
        <v/>
      </c>
      <c r="M343" s="6">
        <f>IF(OR(NOT(ISNUMBER(B343)),H343="تم",L343=""),"",IF(K343&gt;L343,"متأخر",""))</f>
        <v/>
      </c>
      <c r="N343" s="18">
        <f>IF(OR(NOT(ISNUMBER(B343)),H343="تم"),"",K343)</f>
        <v/>
      </c>
      <c r="O343" s="18">
        <f>IF(N343="","",COUNTIF($N$6:$N$1005,"&gt;"&amp;N343)+COUNTIF($N$6:N343,N343))</f>
        <v/>
      </c>
      <c r="P343" s="19">
        <f>IF(OR(NOT(ISNUMBER(J343)),NOT(ISNUMBER(B343))),"",IF(ISNUMBER(I343),I343,B343))</f>
        <v/>
      </c>
    </row>
    <row r="344">
      <c r="A344" s="16">
        <f>IF(B344="","",ROW()-5)</f>
        <v/>
      </c>
      <c r="B344" s="13" t="n"/>
      <c r="C344" s="5" t="n"/>
      <c r="D344" s="5" t="n"/>
      <c r="E344" s="5" t="n"/>
      <c r="F344" s="5" t="n"/>
      <c r="G344" s="5" t="n"/>
      <c r="H344" s="5" t="n"/>
      <c r="I344" s="13" t="n"/>
      <c r="J344" s="17" t="n"/>
      <c r="K344" s="18">
        <f>IF(NOT(ISNUMBER(B344)),"",IF(H344="تم",IF(ISNUMBER(I344),I344-B344,""),'الإعدادات'!$B$4-B344))</f>
        <v/>
      </c>
      <c r="L344" s="18">
        <f>IF(F344="","",IFERROR(VLOOKUP(F344,'الإعدادات'!$A$7:$B$10,2,FALSE),""))</f>
        <v/>
      </c>
      <c r="M344" s="6">
        <f>IF(OR(NOT(ISNUMBER(B344)),H344="تم",L344=""),"",IF(K344&gt;L344,"متأخر",""))</f>
        <v/>
      </c>
      <c r="N344" s="18">
        <f>IF(OR(NOT(ISNUMBER(B344)),H344="تم"),"",K344)</f>
        <v/>
      </c>
      <c r="O344" s="18">
        <f>IF(N344="","",COUNTIF($N$6:$N$1005,"&gt;"&amp;N344)+COUNTIF($N$6:N344,N344))</f>
        <v/>
      </c>
      <c r="P344" s="19">
        <f>IF(OR(NOT(ISNUMBER(J344)),NOT(ISNUMBER(B344))),"",IF(ISNUMBER(I344),I344,B344))</f>
        <v/>
      </c>
    </row>
    <row r="345">
      <c r="A345" s="16">
        <f>IF(B345="","",ROW()-5)</f>
        <v/>
      </c>
      <c r="B345" s="13" t="n"/>
      <c r="C345" s="5" t="n"/>
      <c r="D345" s="5" t="n"/>
      <c r="E345" s="5" t="n"/>
      <c r="F345" s="5" t="n"/>
      <c r="G345" s="5" t="n"/>
      <c r="H345" s="5" t="n"/>
      <c r="I345" s="13" t="n"/>
      <c r="J345" s="17" t="n"/>
      <c r="K345" s="18">
        <f>IF(NOT(ISNUMBER(B345)),"",IF(H345="تم",IF(ISNUMBER(I345),I345-B345,""),'الإعدادات'!$B$4-B345))</f>
        <v/>
      </c>
      <c r="L345" s="18">
        <f>IF(F345="","",IFERROR(VLOOKUP(F345,'الإعدادات'!$A$7:$B$10,2,FALSE),""))</f>
        <v/>
      </c>
      <c r="M345" s="6">
        <f>IF(OR(NOT(ISNUMBER(B345)),H345="تم",L345=""),"",IF(K345&gt;L345,"متأخر",""))</f>
        <v/>
      </c>
      <c r="N345" s="18">
        <f>IF(OR(NOT(ISNUMBER(B345)),H345="تم"),"",K345)</f>
        <v/>
      </c>
      <c r="O345" s="18">
        <f>IF(N345="","",COUNTIF($N$6:$N$1005,"&gt;"&amp;N345)+COUNTIF($N$6:N345,N345))</f>
        <v/>
      </c>
      <c r="P345" s="19">
        <f>IF(OR(NOT(ISNUMBER(J345)),NOT(ISNUMBER(B345))),"",IF(ISNUMBER(I345),I345,B345))</f>
        <v/>
      </c>
    </row>
    <row r="346">
      <c r="A346" s="16">
        <f>IF(B346="","",ROW()-5)</f>
        <v/>
      </c>
      <c r="B346" s="13" t="n"/>
      <c r="C346" s="5" t="n"/>
      <c r="D346" s="5" t="n"/>
      <c r="E346" s="5" t="n"/>
      <c r="F346" s="5" t="n"/>
      <c r="G346" s="5" t="n"/>
      <c r="H346" s="5" t="n"/>
      <c r="I346" s="13" t="n"/>
      <c r="J346" s="17" t="n"/>
      <c r="K346" s="18">
        <f>IF(NOT(ISNUMBER(B346)),"",IF(H346="تم",IF(ISNUMBER(I346),I346-B346,""),'الإعدادات'!$B$4-B346))</f>
        <v/>
      </c>
      <c r="L346" s="18">
        <f>IF(F346="","",IFERROR(VLOOKUP(F346,'الإعدادات'!$A$7:$B$10,2,FALSE),""))</f>
        <v/>
      </c>
      <c r="M346" s="6">
        <f>IF(OR(NOT(ISNUMBER(B346)),H346="تم",L346=""),"",IF(K346&gt;L346,"متأخر",""))</f>
        <v/>
      </c>
      <c r="N346" s="18">
        <f>IF(OR(NOT(ISNUMBER(B346)),H346="تم"),"",K346)</f>
        <v/>
      </c>
      <c r="O346" s="18">
        <f>IF(N346="","",COUNTIF($N$6:$N$1005,"&gt;"&amp;N346)+COUNTIF($N$6:N346,N346))</f>
        <v/>
      </c>
      <c r="P346" s="19">
        <f>IF(OR(NOT(ISNUMBER(J346)),NOT(ISNUMBER(B346))),"",IF(ISNUMBER(I346),I346,B346))</f>
        <v/>
      </c>
    </row>
    <row r="347">
      <c r="A347" s="16">
        <f>IF(B347="","",ROW()-5)</f>
        <v/>
      </c>
      <c r="B347" s="13" t="n"/>
      <c r="C347" s="5" t="n"/>
      <c r="D347" s="5" t="n"/>
      <c r="E347" s="5" t="n"/>
      <c r="F347" s="5" t="n"/>
      <c r="G347" s="5" t="n"/>
      <c r="H347" s="5" t="n"/>
      <c r="I347" s="13" t="n"/>
      <c r="J347" s="17" t="n"/>
      <c r="K347" s="18">
        <f>IF(NOT(ISNUMBER(B347)),"",IF(H347="تم",IF(ISNUMBER(I347),I347-B347,""),'الإعدادات'!$B$4-B347))</f>
        <v/>
      </c>
      <c r="L347" s="18">
        <f>IF(F347="","",IFERROR(VLOOKUP(F347,'الإعدادات'!$A$7:$B$10,2,FALSE),""))</f>
        <v/>
      </c>
      <c r="M347" s="6">
        <f>IF(OR(NOT(ISNUMBER(B347)),H347="تم",L347=""),"",IF(K347&gt;L347,"متأخر",""))</f>
        <v/>
      </c>
      <c r="N347" s="18">
        <f>IF(OR(NOT(ISNUMBER(B347)),H347="تم"),"",K347)</f>
        <v/>
      </c>
      <c r="O347" s="18">
        <f>IF(N347="","",COUNTIF($N$6:$N$1005,"&gt;"&amp;N347)+COUNTIF($N$6:N347,N347))</f>
        <v/>
      </c>
      <c r="P347" s="19">
        <f>IF(OR(NOT(ISNUMBER(J347)),NOT(ISNUMBER(B347))),"",IF(ISNUMBER(I347),I347,B347))</f>
        <v/>
      </c>
    </row>
    <row r="348">
      <c r="A348" s="16">
        <f>IF(B348="","",ROW()-5)</f>
        <v/>
      </c>
      <c r="B348" s="13" t="n"/>
      <c r="C348" s="5" t="n"/>
      <c r="D348" s="5" t="n"/>
      <c r="E348" s="5" t="n"/>
      <c r="F348" s="5" t="n"/>
      <c r="G348" s="5" t="n"/>
      <c r="H348" s="5" t="n"/>
      <c r="I348" s="13" t="n"/>
      <c r="J348" s="17" t="n"/>
      <c r="K348" s="18">
        <f>IF(NOT(ISNUMBER(B348)),"",IF(H348="تم",IF(ISNUMBER(I348),I348-B348,""),'الإعدادات'!$B$4-B348))</f>
        <v/>
      </c>
      <c r="L348" s="18">
        <f>IF(F348="","",IFERROR(VLOOKUP(F348,'الإعدادات'!$A$7:$B$10,2,FALSE),""))</f>
        <v/>
      </c>
      <c r="M348" s="6">
        <f>IF(OR(NOT(ISNUMBER(B348)),H348="تم",L348=""),"",IF(K348&gt;L348,"متأخر",""))</f>
        <v/>
      </c>
      <c r="N348" s="18">
        <f>IF(OR(NOT(ISNUMBER(B348)),H348="تم"),"",K348)</f>
        <v/>
      </c>
      <c r="O348" s="18">
        <f>IF(N348="","",COUNTIF($N$6:$N$1005,"&gt;"&amp;N348)+COUNTIF($N$6:N348,N348))</f>
        <v/>
      </c>
      <c r="P348" s="19">
        <f>IF(OR(NOT(ISNUMBER(J348)),NOT(ISNUMBER(B348))),"",IF(ISNUMBER(I348),I348,B348))</f>
        <v/>
      </c>
    </row>
    <row r="349">
      <c r="A349" s="16">
        <f>IF(B349="","",ROW()-5)</f>
        <v/>
      </c>
      <c r="B349" s="13" t="n"/>
      <c r="C349" s="5" t="n"/>
      <c r="D349" s="5" t="n"/>
      <c r="E349" s="5" t="n"/>
      <c r="F349" s="5" t="n"/>
      <c r="G349" s="5" t="n"/>
      <c r="H349" s="5" t="n"/>
      <c r="I349" s="13" t="n"/>
      <c r="J349" s="17" t="n"/>
      <c r="K349" s="18">
        <f>IF(NOT(ISNUMBER(B349)),"",IF(H349="تم",IF(ISNUMBER(I349),I349-B349,""),'الإعدادات'!$B$4-B349))</f>
        <v/>
      </c>
      <c r="L349" s="18">
        <f>IF(F349="","",IFERROR(VLOOKUP(F349,'الإعدادات'!$A$7:$B$10,2,FALSE),""))</f>
        <v/>
      </c>
      <c r="M349" s="6">
        <f>IF(OR(NOT(ISNUMBER(B349)),H349="تم",L349=""),"",IF(K349&gt;L349,"متأخر",""))</f>
        <v/>
      </c>
      <c r="N349" s="18">
        <f>IF(OR(NOT(ISNUMBER(B349)),H349="تم"),"",K349)</f>
        <v/>
      </c>
      <c r="O349" s="18">
        <f>IF(N349="","",COUNTIF($N$6:$N$1005,"&gt;"&amp;N349)+COUNTIF($N$6:N349,N349))</f>
        <v/>
      </c>
      <c r="P349" s="19">
        <f>IF(OR(NOT(ISNUMBER(J349)),NOT(ISNUMBER(B349))),"",IF(ISNUMBER(I349),I349,B349))</f>
        <v/>
      </c>
    </row>
    <row r="350">
      <c r="A350" s="16">
        <f>IF(B350="","",ROW()-5)</f>
        <v/>
      </c>
      <c r="B350" s="13" t="n"/>
      <c r="C350" s="5" t="n"/>
      <c r="D350" s="5" t="n"/>
      <c r="E350" s="5" t="n"/>
      <c r="F350" s="5" t="n"/>
      <c r="G350" s="5" t="n"/>
      <c r="H350" s="5" t="n"/>
      <c r="I350" s="13" t="n"/>
      <c r="J350" s="17" t="n"/>
      <c r="K350" s="18">
        <f>IF(NOT(ISNUMBER(B350)),"",IF(H350="تم",IF(ISNUMBER(I350),I350-B350,""),'الإعدادات'!$B$4-B350))</f>
        <v/>
      </c>
      <c r="L350" s="18">
        <f>IF(F350="","",IFERROR(VLOOKUP(F350,'الإعدادات'!$A$7:$B$10,2,FALSE),""))</f>
        <v/>
      </c>
      <c r="M350" s="6">
        <f>IF(OR(NOT(ISNUMBER(B350)),H350="تم",L350=""),"",IF(K350&gt;L350,"متأخر",""))</f>
        <v/>
      </c>
      <c r="N350" s="18">
        <f>IF(OR(NOT(ISNUMBER(B350)),H350="تم"),"",K350)</f>
        <v/>
      </c>
      <c r="O350" s="18">
        <f>IF(N350="","",COUNTIF($N$6:$N$1005,"&gt;"&amp;N350)+COUNTIF($N$6:N350,N350))</f>
        <v/>
      </c>
      <c r="P350" s="19">
        <f>IF(OR(NOT(ISNUMBER(J350)),NOT(ISNUMBER(B350))),"",IF(ISNUMBER(I350),I350,B350))</f>
        <v/>
      </c>
    </row>
    <row r="351">
      <c r="A351" s="16">
        <f>IF(B351="","",ROW()-5)</f>
        <v/>
      </c>
      <c r="B351" s="13" t="n"/>
      <c r="C351" s="5" t="n"/>
      <c r="D351" s="5" t="n"/>
      <c r="E351" s="5" t="n"/>
      <c r="F351" s="5" t="n"/>
      <c r="G351" s="5" t="n"/>
      <c r="H351" s="5" t="n"/>
      <c r="I351" s="13" t="n"/>
      <c r="J351" s="17" t="n"/>
      <c r="K351" s="18">
        <f>IF(NOT(ISNUMBER(B351)),"",IF(H351="تم",IF(ISNUMBER(I351),I351-B351,""),'الإعدادات'!$B$4-B351))</f>
        <v/>
      </c>
      <c r="L351" s="18">
        <f>IF(F351="","",IFERROR(VLOOKUP(F351,'الإعدادات'!$A$7:$B$10,2,FALSE),""))</f>
        <v/>
      </c>
      <c r="M351" s="6">
        <f>IF(OR(NOT(ISNUMBER(B351)),H351="تم",L351=""),"",IF(K351&gt;L351,"متأخر",""))</f>
        <v/>
      </c>
      <c r="N351" s="18">
        <f>IF(OR(NOT(ISNUMBER(B351)),H351="تم"),"",K351)</f>
        <v/>
      </c>
      <c r="O351" s="18">
        <f>IF(N351="","",COUNTIF($N$6:$N$1005,"&gt;"&amp;N351)+COUNTIF($N$6:N351,N351))</f>
        <v/>
      </c>
      <c r="P351" s="19">
        <f>IF(OR(NOT(ISNUMBER(J351)),NOT(ISNUMBER(B351))),"",IF(ISNUMBER(I351),I351,B351))</f>
        <v/>
      </c>
    </row>
    <row r="352">
      <c r="A352" s="16">
        <f>IF(B352="","",ROW()-5)</f>
        <v/>
      </c>
      <c r="B352" s="13" t="n"/>
      <c r="C352" s="5" t="n"/>
      <c r="D352" s="5" t="n"/>
      <c r="E352" s="5" t="n"/>
      <c r="F352" s="5" t="n"/>
      <c r="G352" s="5" t="n"/>
      <c r="H352" s="5" t="n"/>
      <c r="I352" s="13" t="n"/>
      <c r="J352" s="17" t="n"/>
      <c r="K352" s="18">
        <f>IF(NOT(ISNUMBER(B352)),"",IF(H352="تم",IF(ISNUMBER(I352),I352-B352,""),'الإعدادات'!$B$4-B352))</f>
        <v/>
      </c>
      <c r="L352" s="18">
        <f>IF(F352="","",IFERROR(VLOOKUP(F352,'الإعدادات'!$A$7:$B$10,2,FALSE),""))</f>
        <v/>
      </c>
      <c r="M352" s="6">
        <f>IF(OR(NOT(ISNUMBER(B352)),H352="تم",L352=""),"",IF(K352&gt;L352,"متأخر",""))</f>
        <v/>
      </c>
      <c r="N352" s="18">
        <f>IF(OR(NOT(ISNUMBER(B352)),H352="تم"),"",K352)</f>
        <v/>
      </c>
      <c r="O352" s="18">
        <f>IF(N352="","",COUNTIF($N$6:$N$1005,"&gt;"&amp;N352)+COUNTIF($N$6:N352,N352))</f>
        <v/>
      </c>
      <c r="P352" s="19">
        <f>IF(OR(NOT(ISNUMBER(J352)),NOT(ISNUMBER(B352))),"",IF(ISNUMBER(I352),I352,B352))</f>
        <v/>
      </c>
    </row>
    <row r="353">
      <c r="A353" s="16">
        <f>IF(B353="","",ROW()-5)</f>
        <v/>
      </c>
      <c r="B353" s="13" t="n"/>
      <c r="C353" s="5" t="n"/>
      <c r="D353" s="5" t="n"/>
      <c r="E353" s="5" t="n"/>
      <c r="F353" s="5" t="n"/>
      <c r="G353" s="5" t="n"/>
      <c r="H353" s="5" t="n"/>
      <c r="I353" s="13" t="n"/>
      <c r="J353" s="17" t="n"/>
      <c r="K353" s="18">
        <f>IF(NOT(ISNUMBER(B353)),"",IF(H353="تم",IF(ISNUMBER(I353),I353-B353,""),'الإعدادات'!$B$4-B353))</f>
        <v/>
      </c>
      <c r="L353" s="18">
        <f>IF(F353="","",IFERROR(VLOOKUP(F353,'الإعدادات'!$A$7:$B$10,2,FALSE),""))</f>
        <v/>
      </c>
      <c r="M353" s="6">
        <f>IF(OR(NOT(ISNUMBER(B353)),H353="تم",L353=""),"",IF(K353&gt;L353,"متأخر",""))</f>
        <v/>
      </c>
      <c r="N353" s="18">
        <f>IF(OR(NOT(ISNUMBER(B353)),H353="تم"),"",K353)</f>
        <v/>
      </c>
      <c r="O353" s="18">
        <f>IF(N353="","",COUNTIF($N$6:$N$1005,"&gt;"&amp;N353)+COUNTIF($N$6:N353,N353))</f>
        <v/>
      </c>
      <c r="P353" s="19">
        <f>IF(OR(NOT(ISNUMBER(J353)),NOT(ISNUMBER(B353))),"",IF(ISNUMBER(I353),I353,B353))</f>
        <v/>
      </c>
    </row>
    <row r="354">
      <c r="A354" s="16">
        <f>IF(B354="","",ROW()-5)</f>
        <v/>
      </c>
      <c r="B354" s="13" t="n"/>
      <c r="C354" s="5" t="n"/>
      <c r="D354" s="5" t="n"/>
      <c r="E354" s="5" t="n"/>
      <c r="F354" s="5" t="n"/>
      <c r="G354" s="5" t="n"/>
      <c r="H354" s="5" t="n"/>
      <c r="I354" s="13" t="n"/>
      <c r="J354" s="17" t="n"/>
      <c r="K354" s="18">
        <f>IF(NOT(ISNUMBER(B354)),"",IF(H354="تم",IF(ISNUMBER(I354),I354-B354,""),'الإعدادات'!$B$4-B354))</f>
        <v/>
      </c>
      <c r="L354" s="18">
        <f>IF(F354="","",IFERROR(VLOOKUP(F354,'الإعدادات'!$A$7:$B$10,2,FALSE),""))</f>
        <v/>
      </c>
      <c r="M354" s="6">
        <f>IF(OR(NOT(ISNUMBER(B354)),H354="تم",L354=""),"",IF(K354&gt;L354,"متأخر",""))</f>
        <v/>
      </c>
      <c r="N354" s="18">
        <f>IF(OR(NOT(ISNUMBER(B354)),H354="تم"),"",K354)</f>
        <v/>
      </c>
      <c r="O354" s="18">
        <f>IF(N354="","",COUNTIF($N$6:$N$1005,"&gt;"&amp;N354)+COUNTIF($N$6:N354,N354))</f>
        <v/>
      </c>
      <c r="P354" s="19">
        <f>IF(OR(NOT(ISNUMBER(J354)),NOT(ISNUMBER(B354))),"",IF(ISNUMBER(I354),I354,B354))</f>
        <v/>
      </c>
    </row>
    <row r="355">
      <c r="A355" s="16">
        <f>IF(B355="","",ROW()-5)</f>
        <v/>
      </c>
      <c r="B355" s="13" t="n"/>
      <c r="C355" s="5" t="n"/>
      <c r="D355" s="5" t="n"/>
      <c r="E355" s="5" t="n"/>
      <c r="F355" s="5" t="n"/>
      <c r="G355" s="5" t="n"/>
      <c r="H355" s="5" t="n"/>
      <c r="I355" s="13" t="n"/>
      <c r="J355" s="17" t="n"/>
      <c r="K355" s="18">
        <f>IF(NOT(ISNUMBER(B355)),"",IF(H355="تم",IF(ISNUMBER(I355),I355-B355,""),'الإعدادات'!$B$4-B355))</f>
        <v/>
      </c>
      <c r="L355" s="18">
        <f>IF(F355="","",IFERROR(VLOOKUP(F355,'الإعدادات'!$A$7:$B$10,2,FALSE),""))</f>
        <v/>
      </c>
      <c r="M355" s="6">
        <f>IF(OR(NOT(ISNUMBER(B355)),H355="تم",L355=""),"",IF(K355&gt;L355,"متأخر",""))</f>
        <v/>
      </c>
      <c r="N355" s="18">
        <f>IF(OR(NOT(ISNUMBER(B355)),H355="تم"),"",K355)</f>
        <v/>
      </c>
      <c r="O355" s="18">
        <f>IF(N355="","",COUNTIF($N$6:$N$1005,"&gt;"&amp;N355)+COUNTIF($N$6:N355,N355))</f>
        <v/>
      </c>
      <c r="P355" s="19">
        <f>IF(OR(NOT(ISNUMBER(J355)),NOT(ISNUMBER(B355))),"",IF(ISNUMBER(I355),I355,B355))</f>
        <v/>
      </c>
    </row>
    <row r="356">
      <c r="A356" s="16">
        <f>IF(B356="","",ROW()-5)</f>
        <v/>
      </c>
      <c r="B356" s="13" t="n"/>
      <c r="C356" s="5" t="n"/>
      <c r="D356" s="5" t="n"/>
      <c r="E356" s="5" t="n"/>
      <c r="F356" s="5" t="n"/>
      <c r="G356" s="5" t="n"/>
      <c r="H356" s="5" t="n"/>
      <c r="I356" s="13" t="n"/>
      <c r="J356" s="17" t="n"/>
      <c r="K356" s="18">
        <f>IF(NOT(ISNUMBER(B356)),"",IF(H356="تم",IF(ISNUMBER(I356),I356-B356,""),'الإعدادات'!$B$4-B356))</f>
        <v/>
      </c>
      <c r="L356" s="18">
        <f>IF(F356="","",IFERROR(VLOOKUP(F356,'الإعدادات'!$A$7:$B$10,2,FALSE),""))</f>
        <v/>
      </c>
      <c r="M356" s="6">
        <f>IF(OR(NOT(ISNUMBER(B356)),H356="تم",L356=""),"",IF(K356&gt;L356,"متأخر",""))</f>
        <v/>
      </c>
      <c r="N356" s="18">
        <f>IF(OR(NOT(ISNUMBER(B356)),H356="تم"),"",K356)</f>
        <v/>
      </c>
      <c r="O356" s="18">
        <f>IF(N356="","",COUNTIF($N$6:$N$1005,"&gt;"&amp;N356)+COUNTIF($N$6:N356,N356))</f>
        <v/>
      </c>
      <c r="P356" s="19">
        <f>IF(OR(NOT(ISNUMBER(J356)),NOT(ISNUMBER(B356))),"",IF(ISNUMBER(I356),I356,B356))</f>
        <v/>
      </c>
    </row>
    <row r="357">
      <c r="A357" s="16">
        <f>IF(B357="","",ROW()-5)</f>
        <v/>
      </c>
      <c r="B357" s="13" t="n"/>
      <c r="C357" s="5" t="n"/>
      <c r="D357" s="5" t="n"/>
      <c r="E357" s="5" t="n"/>
      <c r="F357" s="5" t="n"/>
      <c r="G357" s="5" t="n"/>
      <c r="H357" s="5" t="n"/>
      <c r="I357" s="13" t="n"/>
      <c r="J357" s="17" t="n"/>
      <c r="K357" s="18">
        <f>IF(NOT(ISNUMBER(B357)),"",IF(H357="تم",IF(ISNUMBER(I357),I357-B357,""),'الإعدادات'!$B$4-B357))</f>
        <v/>
      </c>
      <c r="L357" s="18">
        <f>IF(F357="","",IFERROR(VLOOKUP(F357,'الإعدادات'!$A$7:$B$10,2,FALSE),""))</f>
        <v/>
      </c>
      <c r="M357" s="6">
        <f>IF(OR(NOT(ISNUMBER(B357)),H357="تم",L357=""),"",IF(K357&gt;L357,"متأخر",""))</f>
        <v/>
      </c>
      <c r="N357" s="18">
        <f>IF(OR(NOT(ISNUMBER(B357)),H357="تم"),"",K357)</f>
        <v/>
      </c>
      <c r="O357" s="18">
        <f>IF(N357="","",COUNTIF($N$6:$N$1005,"&gt;"&amp;N357)+COUNTIF($N$6:N357,N357))</f>
        <v/>
      </c>
      <c r="P357" s="19">
        <f>IF(OR(NOT(ISNUMBER(J357)),NOT(ISNUMBER(B357))),"",IF(ISNUMBER(I357),I357,B357))</f>
        <v/>
      </c>
    </row>
    <row r="358">
      <c r="A358" s="16">
        <f>IF(B358="","",ROW()-5)</f>
        <v/>
      </c>
      <c r="B358" s="13" t="n"/>
      <c r="C358" s="5" t="n"/>
      <c r="D358" s="5" t="n"/>
      <c r="E358" s="5" t="n"/>
      <c r="F358" s="5" t="n"/>
      <c r="G358" s="5" t="n"/>
      <c r="H358" s="5" t="n"/>
      <c r="I358" s="13" t="n"/>
      <c r="J358" s="17" t="n"/>
      <c r="K358" s="18">
        <f>IF(NOT(ISNUMBER(B358)),"",IF(H358="تم",IF(ISNUMBER(I358),I358-B358,""),'الإعدادات'!$B$4-B358))</f>
        <v/>
      </c>
      <c r="L358" s="18">
        <f>IF(F358="","",IFERROR(VLOOKUP(F358,'الإعدادات'!$A$7:$B$10,2,FALSE),""))</f>
        <v/>
      </c>
      <c r="M358" s="6">
        <f>IF(OR(NOT(ISNUMBER(B358)),H358="تم",L358=""),"",IF(K358&gt;L358,"متأخر",""))</f>
        <v/>
      </c>
      <c r="N358" s="18">
        <f>IF(OR(NOT(ISNUMBER(B358)),H358="تم"),"",K358)</f>
        <v/>
      </c>
      <c r="O358" s="18">
        <f>IF(N358="","",COUNTIF($N$6:$N$1005,"&gt;"&amp;N358)+COUNTIF($N$6:N358,N358))</f>
        <v/>
      </c>
      <c r="P358" s="19">
        <f>IF(OR(NOT(ISNUMBER(J358)),NOT(ISNUMBER(B358))),"",IF(ISNUMBER(I358),I358,B358))</f>
        <v/>
      </c>
    </row>
    <row r="359">
      <c r="A359" s="16">
        <f>IF(B359="","",ROW()-5)</f>
        <v/>
      </c>
      <c r="B359" s="13" t="n"/>
      <c r="C359" s="5" t="n"/>
      <c r="D359" s="5" t="n"/>
      <c r="E359" s="5" t="n"/>
      <c r="F359" s="5" t="n"/>
      <c r="G359" s="5" t="n"/>
      <c r="H359" s="5" t="n"/>
      <c r="I359" s="13" t="n"/>
      <c r="J359" s="17" t="n"/>
      <c r="K359" s="18">
        <f>IF(NOT(ISNUMBER(B359)),"",IF(H359="تم",IF(ISNUMBER(I359),I359-B359,""),'الإعدادات'!$B$4-B359))</f>
        <v/>
      </c>
      <c r="L359" s="18">
        <f>IF(F359="","",IFERROR(VLOOKUP(F359,'الإعدادات'!$A$7:$B$10,2,FALSE),""))</f>
        <v/>
      </c>
      <c r="M359" s="6">
        <f>IF(OR(NOT(ISNUMBER(B359)),H359="تم",L359=""),"",IF(K359&gt;L359,"متأخر",""))</f>
        <v/>
      </c>
      <c r="N359" s="18">
        <f>IF(OR(NOT(ISNUMBER(B359)),H359="تم"),"",K359)</f>
        <v/>
      </c>
      <c r="O359" s="18">
        <f>IF(N359="","",COUNTIF($N$6:$N$1005,"&gt;"&amp;N359)+COUNTIF($N$6:N359,N359))</f>
        <v/>
      </c>
      <c r="P359" s="19">
        <f>IF(OR(NOT(ISNUMBER(J359)),NOT(ISNUMBER(B359))),"",IF(ISNUMBER(I359),I359,B359))</f>
        <v/>
      </c>
    </row>
    <row r="360">
      <c r="A360" s="16">
        <f>IF(B360="","",ROW()-5)</f>
        <v/>
      </c>
      <c r="B360" s="13" t="n"/>
      <c r="C360" s="5" t="n"/>
      <c r="D360" s="5" t="n"/>
      <c r="E360" s="5" t="n"/>
      <c r="F360" s="5" t="n"/>
      <c r="G360" s="5" t="n"/>
      <c r="H360" s="5" t="n"/>
      <c r="I360" s="13" t="n"/>
      <c r="J360" s="17" t="n"/>
      <c r="K360" s="18">
        <f>IF(NOT(ISNUMBER(B360)),"",IF(H360="تم",IF(ISNUMBER(I360),I360-B360,""),'الإعدادات'!$B$4-B360))</f>
        <v/>
      </c>
      <c r="L360" s="18">
        <f>IF(F360="","",IFERROR(VLOOKUP(F360,'الإعدادات'!$A$7:$B$10,2,FALSE),""))</f>
        <v/>
      </c>
      <c r="M360" s="6">
        <f>IF(OR(NOT(ISNUMBER(B360)),H360="تم",L360=""),"",IF(K360&gt;L360,"متأخر",""))</f>
        <v/>
      </c>
      <c r="N360" s="18">
        <f>IF(OR(NOT(ISNUMBER(B360)),H360="تم"),"",K360)</f>
        <v/>
      </c>
      <c r="O360" s="18">
        <f>IF(N360="","",COUNTIF($N$6:$N$1005,"&gt;"&amp;N360)+COUNTIF($N$6:N360,N360))</f>
        <v/>
      </c>
      <c r="P360" s="19">
        <f>IF(OR(NOT(ISNUMBER(J360)),NOT(ISNUMBER(B360))),"",IF(ISNUMBER(I360),I360,B360))</f>
        <v/>
      </c>
    </row>
    <row r="361">
      <c r="A361" s="16">
        <f>IF(B361="","",ROW()-5)</f>
        <v/>
      </c>
      <c r="B361" s="13" t="n"/>
      <c r="C361" s="5" t="n"/>
      <c r="D361" s="5" t="n"/>
      <c r="E361" s="5" t="n"/>
      <c r="F361" s="5" t="n"/>
      <c r="G361" s="5" t="n"/>
      <c r="H361" s="5" t="n"/>
      <c r="I361" s="13" t="n"/>
      <c r="J361" s="17" t="n"/>
      <c r="K361" s="18">
        <f>IF(NOT(ISNUMBER(B361)),"",IF(H361="تم",IF(ISNUMBER(I361),I361-B361,""),'الإعدادات'!$B$4-B361))</f>
        <v/>
      </c>
      <c r="L361" s="18">
        <f>IF(F361="","",IFERROR(VLOOKUP(F361,'الإعدادات'!$A$7:$B$10,2,FALSE),""))</f>
        <v/>
      </c>
      <c r="M361" s="6">
        <f>IF(OR(NOT(ISNUMBER(B361)),H361="تم",L361=""),"",IF(K361&gt;L361,"متأخر",""))</f>
        <v/>
      </c>
      <c r="N361" s="18">
        <f>IF(OR(NOT(ISNUMBER(B361)),H361="تم"),"",K361)</f>
        <v/>
      </c>
      <c r="O361" s="18">
        <f>IF(N361="","",COUNTIF($N$6:$N$1005,"&gt;"&amp;N361)+COUNTIF($N$6:N361,N361))</f>
        <v/>
      </c>
      <c r="P361" s="19">
        <f>IF(OR(NOT(ISNUMBER(J361)),NOT(ISNUMBER(B361))),"",IF(ISNUMBER(I361),I361,B361))</f>
        <v/>
      </c>
    </row>
    <row r="362">
      <c r="A362" s="16">
        <f>IF(B362="","",ROW()-5)</f>
        <v/>
      </c>
      <c r="B362" s="13" t="n"/>
      <c r="C362" s="5" t="n"/>
      <c r="D362" s="5" t="n"/>
      <c r="E362" s="5" t="n"/>
      <c r="F362" s="5" t="n"/>
      <c r="G362" s="5" t="n"/>
      <c r="H362" s="5" t="n"/>
      <c r="I362" s="13" t="n"/>
      <c r="J362" s="17" t="n"/>
      <c r="K362" s="18">
        <f>IF(NOT(ISNUMBER(B362)),"",IF(H362="تم",IF(ISNUMBER(I362),I362-B362,""),'الإعدادات'!$B$4-B362))</f>
        <v/>
      </c>
      <c r="L362" s="18">
        <f>IF(F362="","",IFERROR(VLOOKUP(F362,'الإعدادات'!$A$7:$B$10,2,FALSE),""))</f>
        <v/>
      </c>
      <c r="M362" s="6">
        <f>IF(OR(NOT(ISNUMBER(B362)),H362="تم",L362=""),"",IF(K362&gt;L362,"متأخر",""))</f>
        <v/>
      </c>
      <c r="N362" s="18">
        <f>IF(OR(NOT(ISNUMBER(B362)),H362="تم"),"",K362)</f>
        <v/>
      </c>
      <c r="O362" s="18">
        <f>IF(N362="","",COUNTIF($N$6:$N$1005,"&gt;"&amp;N362)+COUNTIF($N$6:N362,N362))</f>
        <v/>
      </c>
      <c r="P362" s="19">
        <f>IF(OR(NOT(ISNUMBER(J362)),NOT(ISNUMBER(B362))),"",IF(ISNUMBER(I362),I362,B362))</f>
        <v/>
      </c>
    </row>
    <row r="363">
      <c r="A363" s="16">
        <f>IF(B363="","",ROW()-5)</f>
        <v/>
      </c>
      <c r="B363" s="13" t="n"/>
      <c r="C363" s="5" t="n"/>
      <c r="D363" s="5" t="n"/>
      <c r="E363" s="5" t="n"/>
      <c r="F363" s="5" t="n"/>
      <c r="G363" s="5" t="n"/>
      <c r="H363" s="5" t="n"/>
      <c r="I363" s="13" t="n"/>
      <c r="J363" s="17" t="n"/>
      <c r="K363" s="18">
        <f>IF(NOT(ISNUMBER(B363)),"",IF(H363="تم",IF(ISNUMBER(I363),I363-B363,""),'الإعدادات'!$B$4-B363))</f>
        <v/>
      </c>
      <c r="L363" s="18">
        <f>IF(F363="","",IFERROR(VLOOKUP(F363,'الإعدادات'!$A$7:$B$10,2,FALSE),""))</f>
        <v/>
      </c>
      <c r="M363" s="6">
        <f>IF(OR(NOT(ISNUMBER(B363)),H363="تم",L363=""),"",IF(K363&gt;L363,"متأخر",""))</f>
        <v/>
      </c>
      <c r="N363" s="18">
        <f>IF(OR(NOT(ISNUMBER(B363)),H363="تم"),"",K363)</f>
        <v/>
      </c>
      <c r="O363" s="18">
        <f>IF(N363="","",COUNTIF($N$6:$N$1005,"&gt;"&amp;N363)+COUNTIF($N$6:N363,N363))</f>
        <v/>
      </c>
      <c r="P363" s="19">
        <f>IF(OR(NOT(ISNUMBER(J363)),NOT(ISNUMBER(B363))),"",IF(ISNUMBER(I363),I363,B363))</f>
        <v/>
      </c>
    </row>
    <row r="364">
      <c r="A364" s="16">
        <f>IF(B364="","",ROW()-5)</f>
        <v/>
      </c>
      <c r="B364" s="13" t="n"/>
      <c r="C364" s="5" t="n"/>
      <c r="D364" s="5" t="n"/>
      <c r="E364" s="5" t="n"/>
      <c r="F364" s="5" t="n"/>
      <c r="G364" s="5" t="n"/>
      <c r="H364" s="5" t="n"/>
      <c r="I364" s="13" t="n"/>
      <c r="J364" s="17" t="n"/>
      <c r="K364" s="18">
        <f>IF(NOT(ISNUMBER(B364)),"",IF(H364="تم",IF(ISNUMBER(I364),I364-B364,""),'الإعدادات'!$B$4-B364))</f>
        <v/>
      </c>
      <c r="L364" s="18">
        <f>IF(F364="","",IFERROR(VLOOKUP(F364,'الإعدادات'!$A$7:$B$10,2,FALSE),""))</f>
        <v/>
      </c>
      <c r="M364" s="6">
        <f>IF(OR(NOT(ISNUMBER(B364)),H364="تم",L364=""),"",IF(K364&gt;L364,"متأخر",""))</f>
        <v/>
      </c>
      <c r="N364" s="18">
        <f>IF(OR(NOT(ISNUMBER(B364)),H364="تم"),"",K364)</f>
        <v/>
      </c>
      <c r="O364" s="18">
        <f>IF(N364="","",COUNTIF($N$6:$N$1005,"&gt;"&amp;N364)+COUNTIF($N$6:N364,N364))</f>
        <v/>
      </c>
      <c r="P364" s="19">
        <f>IF(OR(NOT(ISNUMBER(J364)),NOT(ISNUMBER(B364))),"",IF(ISNUMBER(I364),I364,B364))</f>
        <v/>
      </c>
    </row>
    <row r="365">
      <c r="A365" s="16">
        <f>IF(B365="","",ROW()-5)</f>
        <v/>
      </c>
      <c r="B365" s="13" t="n"/>
      <c r="C365" s="5" t="n"/>
      <c r="D365" s="5" t="n"/>
      <c r="E365" s="5" t="n"/>
      <c r="F365" s="5" t="n"/>
      <c r="G365" s="5" t="n"/>
      <c r="H365" s="5" t="n"/>
      <c r="I365" s="13" t="n"/>
      <c r="J365" s="17" t="n"/>
      <c r="K365" s="18">
        <f>IF(NOT(ISNUMBER(B365)),"",IF(H365="تم",IF(ISNUMBER(I365),I365-B365,""),'الإعدادات'!$B$4-B365))</f>
        <v/>
      </c>
      <c r="L365" s="18">
        <f>IF(F365="","",IFERROR(VLOOKUP(F365,'الإعدادات'!$A$7:$B$10,2,FALSE),""))</f>
        <v/>
      </c>
      <c r="M365" s="6">
        <f>IF(OR(NOT(ISNUMBER(B365)),H365="تم",L365=""),"",IF(K365&gt;L365,"متأخر",""))</f>
        <v/>
      </c>
      <c r="N365" s="18">
        <f>IF(OR(NOT(ISNUMBER(B365)),H365="تم"),"",K365)</f>
        <v/>
      </c>
      <c r="O365" s="18">
        <f>IF(N365="","",COUNTIF($N$6:$N$1005,"&gt;"&amp;N365)+COUNTIF($N$6:N365,N365))</f>
        <v/>
      </c>
      <c r="P365" s="19">
        <f>IF(OR(NOT(ISNUMBER(J365)),NOT(ISNUMBER(B365))),"",IF(ISNUMBER(I365),I365,B365))</f>
        <v/>
      </c>
    </row>
    <row r="366">
      <c r="A366" s="16">
        <f>IF(B366="","",ROW()-5)</f>
        <v/>
      </c>
      <c r="B366" s="13" t="n"/>
      <c r="C366" s="5" t="n"/>
      <c r="D366" s="5" t="n"/>
      <c r="E366" s="5" t="n"/>
      <c r="F366" s="5" t="n"/>
      <c r="G366" s="5" t="n"/>
      <c r="H366" s="5" t="n"/>
      <c r="I366" s="13" t="n"/>
      <c r="J366" s="17" t="n"/>
      <c r="K366" s="18">
        <f>IF(NOT(ISNUMBER(B366)),"",IF(H366="تم",IF(ISNUMBER(I366),I366-B366,""),'الإعدادات'!$B$4-B366))</f>
        <v/>
      </c>
      <c r="L366" s="18">
        <f>IF(F366="","",IFERROR(VLOOKUP(F366,'الإعدادات'!$A$7:$B$10,2,FALSE),""))</f>
        <v/>
      </c>
      <c r="M366" s="6">
        <f>IF(OR(NOT(ISNUMBER(B366)),H366="تم",L366=""),"",IF(K366&gt;L366,"متأخر",""))</f>
        <v/>
      </c>
      <c r="N366" s="18">
        <f>IF(OR(NOT(ISNUMBER(B366)),H366="تم"),"",K366)</f>
        <v/>
      </c>
      <c r="O366" s="18">
        <f>IF(N366="","",COUNTIF($N$6:$N$1005,"&gt;"&amp;N366)+COUNTIF($N$6:N366,N366))</f>
        <v/>
      </c>
      <c r="P366" s="19">
        <f>IF(OR(NOT(ISNUMBER(J366)),NOT(ISNUMBER(B366))),"",IF(ISNUMBER(I366),I366,B366))</f>
        <v/>
      </c>
    </row>
    <row r="367">
      <c r="A367" s="16">
        <f>IF(B367="","",ROW()-5)</f>
        <v/>
      </c>
      <c r="B367" s="13" t="n"/>
      <c r="C367" s="5" t="n"/>
      <c r="D367" s="5" t="n"/>
      <c r="E367" s="5" t="n"/>
      <c r="F367" s="5" t="n"/>
      <c r="G367" s="5" t="n"/>
      <c r="H367" s="5" t="n"/>
      <c r="I367" s="13" t="n"/>
      <c r="J367" s="17" t="n"/>
      <c r="K367" s="18">
        <f>IF(NOT(ISNUMBER(B367)),"",IF(H367="تم",IF(ISNUMBER(I367),I367-B367,""),'الإعدادات'!$B$4-B367))</f>
        <v/>
      </c>
      <c r="L367" s="18">
        <f>IF(F367="","",IFERROR(VLOOKUP(F367,'الإعدادات'!$A$7:$B$10,2,FALSE),""))</f>
        <v/>
      </c>
      <c r="M367" s="6">
        <f>IF(OR(NOT(ISNUMBER(B367)),H367="تم",L367=""),"",IF(K367&gt;L367,"متأخر",""))</f>
        <v/>
      </c>
      <c r="N367" s="18">
        <f>IF(OR(NOT(ISNUMBER(B367)),H367="تم"),"",K367)</f>
        <v/>
      </c>
      <c r="O367" s="18">
        <f>IF(N367="","",COUNTIF($N$6:$N$1005,"&gt;"&amp;N367)+COUNTIF($N$6:N367,N367))</f>
        <v/>
      </c>
      <c r="P367" s="19">
        <f>IF(OR(NOT(ISNUMBER(J367)),NOT(ISNUMBER(B367))),"",IF(ISNUMBER(I367),I367,B367))</f>
        <v/>
      </c>
    </row>
    <row r="368">
      <c r="A368" s="16">
        <f>IF(B368="","",ROW()-5)</f>
        <v/>
      </c>
      <c r="B368" s="13" t="n"/>
      <c r="C368" s="5" t="n"/>
      <c r="D368" s="5" t="n"/>
      <c r="E368" s="5" t="n"/>
      <c r="F368" s="5" t="n"/>
      <c r="G368" s="5" t="n"/>
      <c r="H368" s="5" t="n"/>
      <c r="I368" s="13" t="n"/>
      <c r="J368" s="17" t="n"/>
      <c r="K368" s="18">
        <f>IF(NOT(ISNUMBER(B368)),"",IF(H368="تم",IF(ISNUMBER(I368),I368-B368,""),'الإعدادات'!$B$4-B368))</f>
        <v/>
      </c>
      <c r="L368" s="18">
        <f>IF(F368="","",IFERROR(VLOOKUP(F368,'الإعدادات'!$A$7:$B$10,2,FALSE),""))</f>
        <v/>
      </c>
      <c r="M368" s="6">
        <f>IF(OR(NOT(ISNUMBER(B368)),H368="تم",L368=""),"",IF(K368&gt;L368,"متأخر",""))</f>
        <v/>
      </c>
      <c r="N368" s="18">
        <f>IF(OR(NOT(ISNUMBER(B368)),H368="تم"),"",K368)</f>
        <v/>
      </c>
      <c r="O368" s="18">
        <f>IF(N368="","",COUNTIF($N$6:$N$1005,"&gt;"&amp;N368)+COUNTIF($N$6:N368,N368))</f>
        <v/>
      </c>
      <c r="P368" s="19">
        <f>IF(OR(NOT(ISNUMBER(J368)),NOT(ISNUMBER(B368))),"",IF(ISNUMBER(I368),I368,B368))</f>
        <v/>
      </c>
    </row>
    <row r="369">
      <c r="A369" s="16">
        <f>IF(B369="","",ROW()-5)</f>
        <v/>
      </c>
      <c r="B369" s="13" t="n"/>
      <c r="C369" s="5" t="n"/>
      <c r="D369" s="5" t="n"/>
      <c r="E369" s="5" t="n"/>
      <c r="F369" s="5" t="n"/>
      <c r="G369" s="5" t="n"/>
      <c r="H369" s="5" t="n"/>
      <c r="I369" s="13" t="n"/>
      <c r="J369" s="17" t="n"/>
      <c r="K369" s="18">
        <f>IF(NOT(ISNUMBER(B369)),"",IF(H369="تم",IF(ISNUMBER(I369),I369-B369,""),'الإعدادات'!$B$4-B369))</f>
        <v/>
      </c>
      <c r="L369" s="18">
        <f>IF(F369="","",IFERROR(VLOOKUP(F369,'الإعدادات'!$A$7:$B$10,2,FALSE),""))</f>
        <v/>
      </c>
      <c r="M369" s="6">
        <f>IF(OR(NOT(ISNUMBER(B369)),H369="تم",L369=""),"",IF(K369&gt;L369,"متأخر",""))</f>
        <v/>
      </c>
      <c r="N369" s="18">
        <f>IF(OR(NOT(ISNUMBER(B369)),H369="تم"),"",K369)</f>
        <v/>
      </c>
      <c r="O369" s="18">
        <f>IF(N369="","",COUNTIF($N$6:$N$1005,"&gt;"&amp;N369)+COUNTIF($N$6:N369,N369))</f>
        <v/>
      </c>
      <c r="P369" s="19">
        <f>IF(OR(NOT(ISNUMBER(J369)),NOT(ISNUMBER(B369))),"",IF(ISNUMBER(I369),I369,B369))</f>
        <v/>
      </c>
    </row>
    <row r="370">
      <c r="A370" s="16">
        <f>IF(B370="","",ROW()-5)</f>
        <v/>
      </c>
      <c r="B370" s="13" t="n"/>
      <c r="C370" s="5" t="n"/>
      <c r="D370" s="5" t="n"/>
      <c r="E370" s="5" t="n"/>
      <c r="F370" s="5" t="n"/>
      <c r="G370" s="5" t="n"/>
      <c r="H370" s="5" t="n"/>
      <c r="I370" s="13" t="n"/>
      <c r="J370" s="17" t="n"/>
      <c r="K370" s="18">
        <f>IF(NOT(ISNUMBER(B370)),"",IF(H370="تم",IF(ISNUMBER(I370),I370-B370,""),'الإعدادات'!$B$4-B370))</f>
        <v/>
      </c>
      <c r="L370" s="18">
        <f>IF(F370="","",IFERROR(VLOOKUP(F370,'الإعدادات'!$A$7:$B$10,2,FALSE),""))</f>
        <v/>
      </c>
      <c r="M370" s="6">
        <f>IF(OR(NOT(ISNUMBER(B370)),H370="تم",L370=""),"",IF(K370&gt;L370,"متأخر",""))</f>
        <v/>
      </c>
      <c r="N370" s="18">
        <f>IF(OR(NOT(ISNUMBER(B370)),H370="تم"),"",K370)</f>
        <v/>
      </c>
      <c r="O370" s="18">
        <f>IF(N370="","",COUNTIF($N$6:$N$1005,"&gt;"&amp;N370)+COUNTIF($N$6:N370,N370))</f>
        <v/>
      </c>
      <c r="P370" s="19">
        <f>IF(OR(NOT(ISNUMBER(J370)),NOT(ISNUMBER(B370))),"",IF(ISNUMBER(I370),I370,B370))</f>
        <v/>
      </c>
    </row>
    <row r="371">
      <c r="A371" s="16">
        <f>IF(B371="","",ROW()-5)</f>
        <v/>
      </c>
      <c r="B371" s="13" t="n"/>
      <c r="C371" s="5" t="n"/>
      <c r="D371" s="5" t="n"/>
      <c r="E371" s="5" t="n"/>
      <c r="F371" s="5" t="n"/>
      <c r="G371" s="5" t="n"/>
      <c r="H371" s="5" t="n"/>
      <c r="I371" s="13" t="n"/>
      <c r="J371" s="17" t="n"/>
      <c r="K371" s="18">
        <f>IF(NOT(ISNUMBER(B371)),"",IF(H371="تم",IF(ISNUMBER(I371),I371-B371,""),'الإعدادات'!$B$4-B371))</f>
        <v/>
      </c>
      <c r="L371" s="18">
        <f>IF(F371="","",IFERROR(VLOOKUP(F371,'الإعدادات'!$A$7:$B$10,2,FALSE),""))</f>
        <v/>
      </c>
      <c r="M371" s="6">
        <f>IF(OR(NOT(ISNUMBER(B371)),H371="تم",L371=""),"",IF(K371&gt;L371,"متأخر",""))</f>
        <v/>
      </c>
      <c r="N371" s="18">
        <f>IF(OR(NOT(ISNUMBER(B371)),H371="تم"),"",K371)</f>
        <v/>
      </c>
      <c r="O371" s="18">
        <f>IF(N371="","",COUNTIF($N$6:$N$1005,"&gt;"&amp;N371)+COUNTIF($N$6:N371,N371))</f>
        <v/>
      </c>
      <c r="P371" s="19">
        <f>IF(OR(NOT(ISNUMBER(J371)),NOT(ISNUMBER(B371))),"",IF(ISNUMBER(I371),I371,B371))</f>
        <v/>
      </c>
    </row>
    <row r="372">
      <c r="A372" s="16">
        <f>IF(B372="","",ROW()-5)</f>
        <v/>
      </c>
      <c r="B372" s="13" t="n"/>
      <c r="C372" s="5" t="n"/>
      <c r="D372" s="5" t="n"/>
      <c r="E372" s="5" t="n"/>
      <c r="F372" s="5" t="n"/>
      <c r="G372" s="5" t="n"/>
      <c r="H372" s="5" t="n"/>
      <c r="I372" s="13" t="n"/>
      <c r="J372" s="17" t="n"/>
      <c r="K372" s="18">
        <f>IF(NOT(ISNUMBER(B372)),"",IF(H372="تم",IF(ISNUMBER(I372),I372-B372,""),'الإعدادات'!$B$4-B372))</f>
        <v/>
      </c>
      <c r="L372" s="18">
        <f>IF(F372="","",IFERROR(VLOOKUP(F372,'الإعدادات'!$A$7:$B$10,2,FALSE),""))</f>
        <v/>
      </c>
      <c r="M372" s="6">
        <f>IF(OR(NOT(ISNUMBER(B372)),H372="تم",L372=""),"",IF(K372&gt;L372,"متأخر",""))</f>
        <v/>
      </c>
      <c r="N372" s="18">
        <f>IF(OR(NOT(ISNUMBER(B372)),H372="تم"),"",K372)</f>
        <v/>
      </c>
      <c r="O372" s="18">
        <f>IF(N372="","",COUNTIF($N$6:$N$1005,"&gt;"&amp;N372)+COUNTIF($N$6:N372,N372))</f>
        <v/>
      </c>
      <c r="P372" s="19">
        <f>IF(OR(NOT(ISNUMBER(J372)),NOT(ISNUMBER(B372))),"",IF(ISNUMBER(I372),I372,B372))</f>
        <v/>
      </c>
    </row>
    <row r="373">
      <c r="A373" s="16">
        <f>IF(B373="","",ROW()-5)</f>
        <v/>
      </c>
      <c r="B373" s="13" t="n"/>
      <c r="C373" s="5" t="n"/>
      <c r="D373" s="5" t="n"/>
      <c r="E373" s="5" t="n"/>
      <c r="F373" s="5" t="n"/>
      <c r="G373" s="5" t="n"/>
      <c r="H373" s="5" t="n"/>
      <c r="I373" s="13" t="n"/>
      <c r="J373" s="17" t="n"/>
      <c r="K373" s="18">
        <f>IF(NOT(ISNUMBER(B373)),"",IF(H373="تم",IF(ISNUMBER(I373),I373-B373,""),'الإعدادات'!$B$4-B373))</f>
        <v/>
      </c>
      <c r="L373" s="18">
        <f>IF(F373="","",IFERROR(VLOOKUP(F373,'الإعدادات'!$A$7:$B$10,2,FALSE),""))</f>
        <v/>
      </c>
      <c r="M373" s="6">
        <f>IF(OR(NOT(ISNUMBER(B373)),H373="تم",L373=""),"",IF(K373&gt;L373,"متأخر",""))</f>
        <v/>
      </c>
      <c r="N373" s="18">
        <f>IF(OR(NOT(ISNUMBER(B373)),H373="تم"),"",K373)</f>
        <v/>
      </c>
      <c r="O373" s="18">
        <f>IF(N373="","",COUNTIF($N$6:$N$1005,"&gt;"&amp;N373)+COUNTIF($N$6:N373,N373))</f>
        <v/>
      </c>
      <c r="P373" s="19">
        <f>IF(OR(NOT(ISNUMBER(J373)),NOT(ISNUMBER(B373))),"",IF(ISNUMBER(I373),I373,B373))</f>
        <v/>
      </c>
    </row>
    <row r="374">
      <c r="A374" s="16">
        <f>IF(B374="","",ROW()-5)</f>
        <v/>
      </c>
      <c r="B374" s="13" t="n"/>
      <c r="C374" s="5" t="n"/>
      <c r="D374" s="5" t="n"/>
      <c r="E374" s="5" t="n"/>
      <c r="F374" s="5" t="n"/>
      <c r="G374" s="5" t="n"/>
      <c r="H374" s="5" t="n"/>
      <c r="I374" s="13" t="n"/>
      <c r="J374" s="17" t="n"/>
      <c r="K374" s="18">
        <f>IF(NOT(ISNUMBER(B374)),"",IF(H374="تم",IF(ISNUMBER(I374),I374-B374,""),'الإعدادات'!$B$4-B374))</f>
        <v/>
      </c>
      <c r="L374" s="18">
        <f>IF(F374="","",IFERROR(VLOOKUP(F374,'الإعدادات'!$A$7:$B$10,2,FALSE),""))</f>
        <v/>
      </c>
      <c r="M374" s="6">
        <f>IF(OR(NOT(ISNUMBER(B374)),H374="تم",L374=""),"",IF(K374&gt;L374,"متأخر",""))</f>
        <v/>
      </c>
      <c r="N374" s="18">
        <f>IF(OR(NOT(ISNUMBER(B374)),H374="تم"),"",K374)</f>
        <v/>
      </c>
      <c r="O374" s="18">
        <f>IF(N374="","",COUNTIF($N$6:$N$1005,"&gt;"&amp;N374)+COUNTIF($N$6:N374,N374))</f>
        <v/>
      </c>
      <c r="P374" s="19">
        <f>IF(OR(NOT(ISNUMBER(J374)),NOT(ISNUMBER(B374))),"",IF(ISNUMBER(I374),I374,B374))</f>
        <v/>
      </c>
    </row>
    <row r="375">
      <c r="A375" s="16">
        <f>IF(B375="","",ROW()-5)</f>
        <v/>
      </c>
      <c r="B375" s="13" t="n"/>
      <c r="C375" s="5" t="n"/>
      <c r="D375" s="5" t="n"/>
      <c r="E375" s="5" t="n"/>
      <c r="F375" s="5" t="n"/>
      <c r="G375" s="5" t="n"/>
      <c r="H375" s="5" t="n"/>
      <c r="I375" s="13" t="n"/>
      <c r="J375" s="17" t="n"/>
      <c r="K375" s="18">
        <f>IF(NOT(ISNUMBER(B375)),"",IF(H375="تم",IF(ISNUMBER(I375),I375-B375,""),'الإعدادات'!$B$4-B375))</f>
        <v/>
      </c>
      <c r="L375" s="18">
        <f>IF(F375="","",IFERROR(VLOOKUP(F375,'الإعدادات'!$A$7:$B$10,2,FALSE),""))</f>
        <v/>
      </c>
      <c r="M375" s="6">
        <f>IF(OR(NOT(ISNUMBER(B375)),H375="تم",L375=""),"",IF(K375&gt;L375,"متأخر",""))</f>
        <v/>
      </c>
      <c r="N375" s="18">
        <f>IF(OR(NOT(ISNUMBER(B375)),H375="تم"),"",K375)</f>
        <v/>
      </c>
      <c r="O375" s="18">
        <f>IF(N375="","",COUNTIF($N$6:$N$1005,"&gt;"&amp;N375)+COUNTIF($N$6:N375,N375))</f>
        <v/>
      </c>
      <c r="P375" s="19">
        <f>IF(OR(NOT(ISNUMBER(J375)),NOT(ISNUMBER(B375))),"",IF(ISNUMBER(I375),I375,B375))</f>
        <v/>
      </c>
    </row>
    <row r="376">
      <c r="A376" s="16">
        <f>IF(B376="","",ROW()-5)</f>
        <v/>
      </c>
      <c r="B376" s="13" t="n"/>
      <c r="C376" s="5" t="n"/>
      <c r="D376" s="5" t="n"/>
      <c r="E376" s="5" t="n"/>
      <c r="F376" s="5" t="n"/>
      <c r="G376" s="5" t="n"/>
      <c r="H376" s="5" t="n"/>
      <c r="I376" s="13" t="n"/>
      <c r="J376" s="17" t="n"/>
      <c r="K376" s="18">
        <f>IF(NOT(ISNUMBER(B376)),"",IF(H376="تم",IF(ISNUMBER(I376),I376-B376,""),'الإعدادات'!$B$4-B376))</f>
        <v/>
      </c>
      <c r="L376" s="18">
        <f>IF(F376="","",IFERROR(VLOOKUP(F376,'الإعدادات'!$A$7:$B$10,2,FALSE),""))</f>
        <v/>
      </c>
      <c r="M376" s="6">
        <f>IF(OR(NOT(ISNUMBER(B376)),H376="تم",L376=""),"",IF(K376&gt;L376,"متأخر",""))</f>
        <v/>
      </c>
      <c r="N376" s="18">
        <f>IF(OR(NOT(ISNUMBER(B376)),H376="تم"),"",K376)</f>
        <v/>
      </c>
      <c r="O376" s="18">
        <f>IF(N376="","",COUNTIF($N$6:$N$1005,"&gt;"&amp;N376)+COUNTIF($N$6:N376,N376))</f>
        <v/>
      </c>
      <c r="P376" s="19">
        <f>IF(OR(NOT(ISNUMBER(J376)),NOT(ISNUMBER(B376))),"",IF(ISNUMBER(I376),I376,B376))</f>
        <v/>
      </c>
    </row>
    <row r="377">
      <c r="A377" s="16">
        <f>IF(B377="","",ROW()-5)</f>
        <v/>
      </c>
      <c r="B377" s="13" t="n"/>
      <c r="C377" s="5" t="n"/>
      <c r="D377" s="5" t="n"/>
      <c r="E377" s="5" t="n"/>
      <c r="F377" s="5" t="n"/>
      <c r="G377" s="5" t="n"/>
      <c r="H377" s="5" t="n"/>
      <c r="I377" s="13" t="n"/>
      <c r="J377" s="17" t="n"/>
      <c r="K377" s="18">
        <f>IF(NOT(ISNUMBER(B377)),"",IF(H377="تم",IF(ISNUMBER(I377),I377-B377,""),'الإعدادات'!$B$4-B377))</f>
        <v/>
      </c>
      <c r="L377" s="18">
        <f>IF(F377="","",IFERROR(VLOOKUP(F377,'الإعدادات'!$A$7:$B$10,2,FALSE),""))</f>
        <v/>
      </c>
      <c r="M377" s="6">
        <f>IF(OR(NOT(ISNUMBER(B377)),H377="تم",L377=""),"",IF(K377&gt;L377,"متأخر",""))</f>
        <v/>
      </c>
      <c r="N377" s="18">
        <f>IF(OR(NOT(ISNUMBER(B377)),H377="تم"),"",K377)</f>
        <v/>
      </c>
      <c r="O377" s="18">
        <f>IF(N377="","",COUNTIF($N$6:$N$1005,"&gt;"&amp;N377)+COUNTIF($N$6:N377,N377))</f>
        <v/>
      </c>
      <c r="P377" s="19">
        <f>IF(OR(NOT(ISNUMBER(J377)),NOT(ISNUMBER(B377))),"",IF(ISNUMBER(I377),I377,B377))</f>
        <v/>
      </c>
    </row>
    <row r="378">
      <c r="A378" s="16">
        <f>IF(B378="","",ROW()-5)</f>
        <v/>
      </c>
      <c r="B378" s="13" t="n"/>
      <c r="C378" s="5" t="n"/>
      <c r="D378" s="5" t="n"/>
      <c r="E378" s="5" t="n"/>
      <c r="F378" s="5" t="n"/>
      <c r="G378" s="5" t="n"/>
      <c r="H378" s="5" t="n"/>
      <c r="I378" s="13" t="n"/>
      <c r="J378" s="17" t="n"/>
      <c r="K378" s="18">
        <f>IF(NOT(ISNUMBER(B378)),"",IF(H378="تم",IF(ISNUMBER(I378),I378-B378,""),'الإعدادات'!$B$4-B378))</f>
        <v/>
      </c>
      <c r="L378" s="18">
        <f>IF(F378="","",IFERROR(VLOOKUP(F378,'الإعدادات'!$A$7:$B$10,2,FALSE),""))</f>
        <v/>
      </c>
      <c r="M378" s="6">
        <f>IF(OR(NOT(ISNUMBER(B378)),H378="تم",L378=""),"",IF(K378&gt;L378,"متأخر",""))</f>
        <v/>
      </c>
      <c r="N378" s="18">
        <f>IF(OR(NOT(ISNUMBER(B378)),H378="تم"),"",K378)</f>
        <v/>
      </c>
      <c r="O378" s="18">
        <f>IF(N378="","",COUNTIF($N$6:$N$1005,"&gt;"&amp;N378)+COUNTIF($N$6:N378,N378))</f>
        <v/>
      </c>
      <c r="P378" s="19">
        <f>IF(OR(NOT(ISNUMBER(J378)),NOT(ISNUMBER(B378))),"",IF(ISNUMBER(I378),I378,B378))</f>
        <v/>
      </c>
    </row>
    <row r="379">
      <c r="A379" s="16">
        <f>IF(B379="","",ROW()-5)</f>
        <v/>
      </c>
      <c r="B379" s="13" t="n"/>
      <c r="C379" s="5" t="n"/>
      <c r="D379" s="5" t="n"/>
      <c r="E379" s="5" t="n"/>
      <c r="F379" s="5" t="n"/>
      <c r="G379" s="5" t="n"/>
      <c r="H379" s="5" t="n"/>
      <c r="I379" s="13" t="n"/>
      <c r="J379" s="17" t="n"/>
      <c r="K379" s="18">
        <f>IF(NOT(ISNUMBER(B379)),"",IF(H379="تم",IF(ISNUMBER(I379),I379-B379,""),'الإعدادات'!$B$4-B379))</f>
        <v/>
      </c>
      <c r="L379" s="18">
        <f>IF(F379="","",IFERROR(VLOOKUP(F379,'الإعدادات'!$A$7:$B$10,2,FALSE),""))</f>
        <v/>
      </c>
      <c r="M379" s="6">
        <f>IF(OR(NOT(ISNUMBER(B379)),H379="تم",L379=""),"",IF(K379&gt;L379,"متأخر",""))</f>
        <v/>
      </c>
      <c r="N379" s="18">
        <f>IF(OR(NOT(ISNUMBER(B379)),H379="تم"),"",K379)</f>
        <v/>
      </c>
      <c r="O379" s="18">
        <f>IF(N379="","",COUNTIF($N$6:$N$1005,"&gt;"&amp;N379)+COUNTIF($N$6:N379,N379))</f>
        <v/>
      </c>
      <c r="P379" s="19">
        <f>IF(OR(NOT(ISNUMBER(J379)),NOT(ISNUMBER(B379))),"",IF(ISNUMBER(I379),I379,B379))</f>
        <v/>
      </c>
    </row>
    <row r="380">
      <c r="A380" s="16">
        <f>IF(B380="","",ROW()-5)</f>
        <v/>
      </c>
      <c r="B380" s="13" t="n"/>
      <c r="C380" s="5" t="n"/>
      <c r="D380" s="5" t="n"/>
      <c r="E380" s="5" t="n"/>
      <c r="F380" s="5" t="n"/>
      <c r="G380" s="5" t="n"/>
      <c r="H380" s="5" t="n"/>
      <c r="I380" s="13" t="n"/>
      <c r="J380" s="17" t="n"/>
      <c r="K380" s="18">
        <f>IF(NOT(ISNUMBER(B380)),"",IF(H380="تم",IF(ISNUMBER(I380),I380-B380,""),'الإعدادات'!$B$4-B380))</f>
        <v/>
      </c>
      <c r="L380" s="18">
        <f>IF(F380="","",IFERROR(VLOOKUP(F380,'الإعدادات'!$A$7:$B$10,2,FALSE),""))</f>
        <v/>
      </c>
      <c r="M380" s="6">
        <f>IF(OR(NOT(ISNUMBER(B380)),H380="تم",L380=""),"",IF(K380&gt;L380,"متأخر",""))</f>
        <v/>
      </c>
      <c r="N380" s="18">
        <f>IF(OR(NOT(ISNUMBER(B380)),H380="تم"),"",K380)</f>
        <v/>
      </c>
      <c r="O380" s="18">
        <f>IF(N380="","",COUNTIF($N$6:$N$1005,"&gt;"&amp;N380)+COUNTIF($N$6:N380,N380))</f>
        <v/>
      </c>
      <c r="P380" s="19">
        <f>IF(OR(NOT(ISNUMBER(J380)),NOT(ISNUMBER(B380))),"",IF(ISNUMBER(I380),I380,B380))</f>
        <v/>
      </c>
    </row>
    <row r="381">
      <c r="A381" s="16">
        <f>IF(B381="","",ROW()-5)</f>
        <v/>
      </c>
      <c r="B381" s="13" t="n"/>
      <c r="C381" s="5" t="n"/>
      <c r="D381" s="5" t="n"/>
      <c r="E381" s="5" t="n"/>
      <c r="F381" s="5" t="n"/>
      <c r="G381" s="5" t="n"/>
      <c r="H381" s="5" t="n"/>
      <c r="I381" s="13" t="n"/>
      <c r="J381" s="17" t="n"/>
      <c r="K381" s="18">
        <f>IF(NOT(ISNUMBER(B381)),"",IF(H381="تم",IF(ISNUMBER(I381),I381-B381,""),'الإعدادات'!$B$4-B381))</f>
        <v/>
      </c>
      <c r="L381" s="18">
        <f>IF(F381="","",IFERROR(VLOOKUP(F381,'الإعدادات'!$A$7:$B$10,2,FALSE),""))</f>
        <v/>
      </c>
      <c r="M381" s="6">
        <f>IF(OR(NOT(ISNUMBER(B381)),H381="تم",L381=""),"",IF(K381&gt;L381,"متأخر",""))</f>
        <v/>
      </c>
      <c r="N381" s="18">
        <f>IF(OR(NOT(ISNUMBER(B381)),H381="تم"),"",K381)</f>
        <v/>
      </c>
      <c r="O381" s="18">
        <f>IF(N381="","",COUNTIF($N$6:$N$1005,"&gt;"&amp;N381)+COUNTIF($N$6:N381,N381))</f>
        <v/>
      </c>
      <c r="P381" s="19">
        <f>IF(OR(NOT(ISNUMBER(J381)),NOT(ISNUMBER(B381))),"",IF(ISNUMBER(I381),I381,B381))</f>
        <v/>
      </c>
    </row>
    <row r="382">
      <c r="A382" s="16">
        <f>IF(B382="","",ROW()-5)</f>
        <v/>
      </c>
      <c r="B382" s="13" t="n"/>
      <c r="C382" s="5" t="n"/>
      <c r="D382" s="5" t="n"/>
      <c r="E382" s="5" t="n"/>
      <c r="F382" s="5" t="n"/>
      <c r="G382" s="5" t="n"/>
      <c r="H382" s="5" t="n"/>
      <c r="I382" s="13" t="n"/>
      <c r="J382" s="17" t="n"/>
      <c r="K382" s="18">
        <f>IF(NOT(ISNUMBER(B382)),"",IF(H382="تم",IF(ISNUMBER(I382),I382-B382,""),'الإعدادات'!$B$4-B382))</f>
        <v/>
      </c>
      <c r="L382" s="18">
        <f>IF(F382="","",IFERROR(VLOOKUP(F382,'الإعدادات'!$A$7:$B$10,2,FALSE),""))</f>
        <v/>
      </c>
      <c r="M382" s="6">
        <f>IF(OR(NOT(ISNUMBER(B382)),H382="تم",L382=""),"",IF(K382&gt;L382,"متأخر",""))</f>
        <v/>
      </c>
      <c r="N382" s="18">
        <f>IF(OR(NOT(ISNUMBER(B382)),H382="تم"),"",K382)</f>
        <v/>
      </c>
      <c r="O382" s="18">
        <f>IF(N382="","",COUNTIF($N$6:$N$1005,"&gt;"&amp;N382)+COUNTIF($N$6:N382,N382))</f>
        <v/>
      </c>
      <c r="P382" s="19">
        <f>IF(OR(NOT(ISNUMBER(J382)),NOT(ISNUMBER(B382))),"",IF(ISNUMBER(I382),I382,B382))</f>
        <v/>
      </c>
    </row>
    <row r="383">
      <c r="A383" s="16">
        <f>IF(B383="","",ROW()-5)</f>
        <v/>
      </c>
      <c r="B383" s="13" t="n"/>
      <c r="C383" s="5" t="n"/>
      <c r="D383" s="5" t="n"/>
      <c r="E383" s="5" t="n"/>
      <c r="F383" s="5" t="n"/>
      <c r="G383" s="5" t="n"/>
      <c r="H383" s="5" t="n"/>
      <c r="I383" s="13" t="n"/>
      <c r="J383" s="17" t="n"/>
      <c r="K383" s="18">
        <f>IF(NOT(ISNUMBER(B383)),"",IF(H383="تم",IF(ISNUMBER(I383),I383-B383,""),'الإعدادات'!$B$4-B383))</f>
        <v/>
      </c>
      <c r="L383" s="18">
        <f>IF(F383="","",IFERROR(VLOOKUP(F383,'الإعدادات'!$A$7:$B$10,2,FALSE),""))</f>
        <v/>
      </c>
      <c r="M383" s="6">
        <f>IF(OR(NOT(ISNUMBER(B383)),H383="تم",L383=""),"",IF(K383&gt;L383,"متأخر",""))</f>
        <v/>
      </c>
      <c r="N383" s="18">
        <f>IF(OR(NOT(ISNUMBER(B383)),H383="تم"),"",K383)</f>
        <v/>
      </c>
      <c r="O383" s="18">
        <f>IF(N383="","",COUNTIF($N$6:$N$1005,"&gt;"&amp;N383)+COUNTIF($N$6:N383,N383))</f>
        <v/>
      </c>
      <c r="P383" s="19">
        <f>IF(OR(NOT(ISNUMBER(J383)),NOT(ISNUMBER(B383))),"",IF(ISNUMBER(I383),I383,B383))</f>
        <v/>
      </c>
    </row>
    <row r="384">
      <c r="A384" s="16">
        <f>IF(B384="","",ROW()-5)</f>
        <v/>
      </c>
      <c r="B384" s="13" t="n"/>
      <c r="C384" s="5" t="n"/>
      <c r="D384" s="5" t="n"/>
      <c r="E384" s="5" t="n"/>
      <c r="F384" s="5" t="n"/>
      <c r="G384" s="5" t="n"/>
      <c r="H384" s="5" t="n"/>
      <c r="I384" s="13" t="n"/>
      <c r="J384" s="17" t="n"/>
      <c r="K384" s="18">
        <f>IF(NOT(ISNUMBER(B384)),"",IF(H384="تم",IF(ISNUMBER(I384),I384-B384,""),'الإعدادات'!$B$4-B384))</f>
        <v/>
      </c>
      <c r="L384" s="18">
        <f>IF(F384="","",IFERROR(VLOOKUP(F384,'الإعدادات'!$A$7:$B$10,2,FALSE),""))</f>
        <v/>
      </c>
      <c r="M384" s="6">
        <f>IF(OR(NOT(ISNUMBER(B384)),H384="تم",L384=""),"",IF(K384&gt;L384,"متأخر",""))</f>
        <v/>
      </c>
      <c r="N384" s="18">
        <f>IF(OR(NOT(ISNUMBER(B384)),H384="تم"),"",K384)</f>
        <v/>
      </c>
      <c r="O384" s="18">
        <f>IF(N384="","",COUNTIF($N$6:$N$1005,"&gt;"&amp;N384)+COUNTIF($N$6:N384,N384))</f>
        <v/>
      </c>
      <c r="P384" s="19">
        <f>IF(OR(NOT(ISNUMBER(J384)),NOT(ISNUMBER(B384))),"",IF(ISNUMBER(I384),I384,B384))</f>
        <v/>
      </c>
    </row>
    <row r="385">
      <c r="A385" s="16">
        <f>IF(B385="","",ROW()-5)</f>
        <v/>
      </c>
      <c r="B385" s="13" t="n"/>
      <c r="C385" s="5" t="n"/>
      <c r="D385" s="5" t="n"/>
      <c r="E385" s="5" t="n"/>
      <c r="F385" s="5" t="n"/>
      <c r="G385" s="5" t="n"/>
      <c r="H385" s="5" t="n"/>
      <c r="I385" s="13" t="n"/>
      <c r="J385" s="17" t="n"/>
      <c r="K385" s="18">
        <f>IF(NOT(ISNUMBER(B385)),"",IF(H385="تم",IF(ISNUMBER(I385),I385-B385,""),'الإعدادات'!$B$4-B385))</f>
        <v/>
      </c>
      <c r="L385" s="18">
        <f>IF(F385="","",IFERROR(VLOOKUP(F385,'الإعدادات'!$A$7:$B$10,2,FALSE),""))</f>
        <v/>
      </c>
      <c r="M385" s="6">
        <f>IF(OR(NOT(ISNUMBER(B385)),H385="تم",L385=""),"",IF(K385&gt;L385,"متأخر",""))</f>
        <v/>
      </c>
      <c r="N385" s="18">
        <f>IF(OR(NOT(ISNUMBER(B385)),H385="تم"),"",K385)</f>
        <v/>
      </c>
      <c r="O385" s="18">
        <f>IF(N385="","",COUNTIF($N$6:$N$1005,"&gt;"&amp;N385)+COUNTIF($N$6:N385,N385))</f>
        <v/>
      </c>
      <c r="P385" s="19">
        <f>IF(OR(NOT(ISNUMBER(J385)),NOT(ISNUMBER(B385))),"",IF(ISNUMBER(I385),I385,B385))</f>
        <v/>
      </c>
    </row>
    <row r="386">
      <c r="A386" s="16">
        <f>IF(B386="","",ROW()-5)</f>
        <v/>
      </c>
      <c r="B386" s="13" t="n"/>
      <c r="C386" s="5" t="n"/>
      <c r="D386" s="5" t="n"/>
      <c r="E386" s="5" t="n"/>
      <c r="F386" s="5" t="n"/>
      <c r="G386" s="5" t="n"/>
      <c r="H386" s="5" t="n"/>
      <c r="I386" s="13" t="n"/>
      <c r="J386" s="17" t="n"/>
      <c r="K386" s="18">
        <f>IF(NOT(ISNUMBER(B386)),"",IF(H386="تم",IF(ISNUMBER(I386),I386-B386,""),'الإعدادات'!$B$4-B386))</f>
        <v/>
      </c>
      <c r="L386" s="18">
        <f>IF(F386="","",IFERROR(VLOOKUP(F386,'الإعدادات'!$A$7:$B$10,2,FALSE),""))</f>
        <v/>
      </c>
      <c r="M386" s="6">
        <f>IF(OR(NOT(ISNUMBER(B386)),H386="تم",L386=""),"",IF(K386&gt;L386,"متأخر",""))</f>
        <v/>
      </c>
      <c r="N386" s="18">
        <f>IF(OR(NOT(ISNUMBER(B386)),H386="تم"),"",K386)</f>
        <v/>
      </c>
      <c r="O386" s="18">
        <f>IF(N386="","",COUNTIF($N$6:$N$1005,"&gt;"&amp;N386)+COUNTIF($N$6:N386,N386))</f>
        <v/>
      </c>
      <c r="P386" s="19">
        <f>IF(OR(NOT(ISNUMBER(J386)),NOT(ISNUMBER(B386))),"",IF(ISNUMBER(I386),I386,B386))</f>
        <v/>
      </c>
    </row>
    <row r="387">
      <c r="A387" s="16">
        <f>IF(B387="","",ROW()-5)</f>
        <v/>
      </c>
      <c r="B387" s="13" t="n"/>
      <c r="C387" s="5" t="n"/>
      <c r="D387" s="5" t="n"/>
      <c r="E387" s="5" t="n"/>
      <c r="F387" s="5" t="n"/>
      <c r="G387" s="5" t="n"/>
      <c r="H387" s="5" t="n"/>
      <c r="I387" s="13" t="n"/>
      <c r="J387" s="17" t="n"/>
      <c r="K387" s="18">
        <f>IF(NOT(ISNUMBER(B387)),"",IF(H387="تم",IF(ISNUMBER(I387),I387-B387,""),'الإعدادات'!$B$4-B387))</f>
        <v/>
      </c>
      <c r="L387" s="18">
        <f>IF(F387="","",IFERROR(VLOOKUP(F387,'الإعدادات'!$A$7:$B$10,2,FALSE),""))</f>
        <v/>
      </c>
      <c r="M387" s="6">
        <f>IF(OR(NOT(ISNUMBER(B387)),H387="تم",L387=""),"",IF(K387&gt;L387,"متأخر",""))</f>
        <v/>
      </c>
      <c r="N387" s="18">
        <f>IF(OR(NOT(ISNUMBER(B387)),H387="تم"),"",K387)</f>
        <v/>
      </c>
      <c r="O387" s="18">
        <f>IF(N387="","",COUNTIF($N$6:$N$1005,"&gt;"&amp;N387)+COUNTIF($N$6:N387,N387))</f>
        <v/>
      </c>
      <c r="P387" s="19">
        <f>IF(OR(NOT(ISNUMBER(J387)),NOT(ISNUMBER(B387))),"",IF(ISNUMBER(I387),I387,B387))</f>
        <v/>
      </c>
    </row>
    <row r="388">
      <c r="A388" s="16">
        <f>IF(B388="","",ROW()-5)</f>
        <v/>
      </c>
      <c r="B388" s="13" t="n"/>
      <c r="C388" s="5" t="n"/>
      <c r="D388" s="5" t="n"/>
      <c r="E388" s="5" t="n"/>
      <c r="F388" s="5" t="n"/>
      <c r="G388" s="5" t="n"/>
      <c r="H388" s="5" t="n"/>
      <c r="I388" s="13" t="n"/>
      <c r="J388" s="17" t="n"/>
      <c r="K388" s="18">
        <f>IF(NOT(ISNUMBER(B388)),"",IF(H388="تم",IF(ISNUMBER(I388),I388-B388,""),'الإعدادات'!$B$4-B388))</f>
        <v/>
      </c>
      <c r="L388" s="18">
        <f>IF(F388="","",IFERROR(VLOOKUP(F388,'الإعدادات'!$A$7:$B$10,2,FALSE),""))</f>
        <v/>
      </c>
      <c r="M388" s="6">
        <f>IF(OR(NOT(ISNUMBER(B388)),H388="تم",L388=""),"",IF(K388&gt;L388,"متأخر",""))</f>
        <v/>
      </c>
      <c r="N388" s="18">
        <f>IF(OR(NOT(ISNUMBER(B388)),H388="تم"),"",K388)</f>
        <v/>
      </c>
      <c r="O388" s="18">
        <f>IF(N388="","",COUNTIF($N$6:$N$1005,"&gt;"&amp;N388)+COUNTIF($N$6:N388,N388))</f>
        <v/>
      </c>
      <c r="P388" s="19">
        <f>IF(OR(NOT(ISNUMBER(J388)),NOT(ISNUMBER(B388))),"",IF(ISNUMBER(I388),I388,B388))</f>
        <v/>
      </c>
    </row>
    <row r="389">
      <c r="A389" s="16">
        <f>IF(B389="","",ROW()-5)</f>
        <v/>
      </c>
      <c r="B389" s="13" t="n"/>
      <c r="C389" s="5" t="n"/>
      <c r="D389" s="5" t="n"/>
      <c r="E389" s="5" t="n"/>
      <c r="F389" s="5" t="n"/>
      <c r="G389" s="5" t="n"/>
      <c r="H389" s="5" t="n"/>
      <c r="I389" s="13" t="n"/>
      <c r="J389" s="17" t="n"/>
      <c r="K389" s="18">
        <f>IF(NOT(ISNUMBER(B389)),"",IF(H389="تم",IF(ISNUMBER(I389),I389-B389,""),'الإعدادات'!$B$4-B389))</f>
        <v/>
      </c>
      <c r="L389" s="18">
        <f>IF(F389="","",IFERROR(VLOOKUP(F389,'الإعدادات'!$A$7:$B$10,2,FALSE),""))</f>
        <v/>
      </c>
      <c r="M389" s="6">
        <f>IF(OR(NOT(ISNUMBER(B389)),H389="تم",L389=""),"",IF(K389&gt;L389,"متأخر",""))</f>
        <v/>
      </c>
      <c r="N389" s="18">
        <f>IF(OR(NOT(ISNUMBER(B389)),H389="تم"),"",K389)</f>
        <v/>
      </c>
      <c r="O389" s="18">
        <f>IF(N389="","",COUNTIF($N$6:$N$1005,"&gt;"&amp;N389)+COUNTIF($N$6:N389,N389))</f>
        <v/>
      </c>
      <c r="P389" s="19">
        <f>IF(OR(NOT(ISNUMBER(J389)),NOT(ISNUMBER(B389))),"",IF(ISNUMBER(I389),I389,B389))</f>
        <v/>
      </c>
    </row>
    <row r="390">
      <c r="A390" s="16">
        <f>IF(B390="","",ROW()-5)</f>
        <v/>
      </c>
      <c r="B390" s="13" t="n"/>
      <c r="C390" s="5" t="n"/>
      <c r="D390" s="5" t="n"/>
      <c r="E390" s="5" t="n"/>
      <c r="F390" s="5" t="n"/>
      <c r="G390" s="5" t="n"/>
      <c r="H390" s="5" t="n"/>
      <c r="I390" s="13" t="n"/>
      <c r="J390" s="17" t="n"/>
      <c r="K390" s="18">
        <f>IF(NOT(ISNUMBER(B390)),"",IF(H390="تم",IF(ISNUMBER(I390),I390-B390,""),'الإعدادات'!$B$4-B390))</f>
        <v/>
      </c>
      <c r="L390" s="18">
        <f>IF(F390="","",IFERROR(VLOOKUP(F390,'الإعدادات'!$A$7:$B$10,2,FALSE),""))</f>
        <v/>
      </c>
      <c r="M390" s="6">
        <f>IF(OR(NOT(ISNUMBER(B390)),H390="تم",L390=""),"",IF(K390&gt;L390,"متأخر",""))</f>
        <v/>
      </c>
      <c r="N390" s="18">
        <f>IF(OR(NOT(ISNUMBER(B390)),H390="تم"),"",K390)</f>
        <v/>
      </c>
      <c r="O390" s="18">
        <f>IF(N390="","",COUNTIF($N$6:$N$1005,"&gt;"&amp;N390)+COUNTIF($N$6:N390,N390))</f>
        <v/>
      </c>
      <c r="P390" s="19">
        <f>IF(OR(NOT(ISNUMBER(J390)),NOT(ISNUMBER(B390))),"",IF(ISNUMBER(I390),I390,B390))</f>
        <v/>
      </c>
    </row>
    <row r="391">
      <c r="A391" s="16">
        <f>IF(B391="","",ROW()-5)</f>
        <v/>
      </c>
      <c r="B391" s="13" t="n"/>
      <c r="C391" s="5" t="n"/>
      <c r="D391" s="5" t="n"/>
      <c r="E391" s="5" t="n"/>
      <c r="F391" s="5" t="n"/>
      <c r="G391" s="5" t="n"/>
      <c r="H391" s="5" t="n"/>
      <c r="I391" s="13" t="n"/>
      <c r="J391" s="17" t="n"/>
      <c r="K391" s="18">
        <f>IF(NOT(ISNUMBER(B391)),"",IF(H391="تم",IF(ISNUMBER(I391),I391-B391,""),'الإعدادات'!$B$4-B391))</f>
        <v/>
      </c>
      <c r="L391" s="18">
        <f>IF(F391="","",IFERROR(VLOOKUP(F391,'الإعدادات'!$A$7:$B$10,2,FALSE),""))</f>
        <v/>
      </c>
      <c r="M391" s="6">
        <f>IF(OR(NOT(ISNUMBER(B391)),H391="تم",L391=""),"",IF(K391&gt;L391,"متأخر",""))</f>
        <v/>
      </c>
      <c r="N391" s="18">
        <f>IF(OR(NOT(ISNUMBER(B391)),H391="تم"),"",K391)</f>
        <v/>
      </c>
      <c r="O391" s="18">
        <f>IF(N391="","",COUNTIF($N$6:$N$1005,"&gt;"&amp;N391)+COUNTIF($N$6:N391,N391))</f>
        <v/>
      </c>
      <c r="P391" s="19">
        <f>IF(OR(NOT(ISNUMBER(J391)),NOT(ISNUMBER(B391))),"",IF(ISNUMBER(I391),I391,B391))</f>
        <v/>
      </c>
    </row>
    <row r="392">
      <c r="A392" s="16">
        <f>IF(B392="","",ROW()-5)</f>
        <v/>
      </c>
      <c r="B392" s="13" t="n"/>
      <c r="C392" s="5" t="n"/>
      <c r="D392" s="5" t="n"/>
      <c r="E392" s="5" t="n"/>
      <c r="F392" s="5" t="n"/>
      <c r="G392" s="5" t="n"/>
      <c r="H392" s="5" t="n"/>
      <c r="I392" s="13" t="n"/>
      <c r="J392" s="17" t="n"/>
      <c r="K392" s="18">
        <f>IF(NOT(ISNUMBER(B392)),"",IF(H392="تم",IF(ISNUMBER(I392),I392-B392,""),'الإعدادات'!$B$4-B392))</f>
        <v/>
      </c>
      <c r="L392" s="18">
        <f>IF(F392="","",IFERROR(VLOOKUP(F392,'الإعدادات'!$A$7:$B$10,2,FALSE),""))</f>
        <v/>
      </c>
      <c r="M392" s="6">
        <f>IF(OR(NOT(ISNUMBER(B392)),H392="تم",L392=""),"",IF(K392&gt;L392,"متأخر",""))</f>
        <v/>
      </c>
      <c r="N392" s="18">
        <f>IF(OR(NOT(ISNUMBER(B392)),H392="تم"),"",K392)</f>
        <v/>
      </c>
      <c r="O392" s="18">
        <f>IF(N392="","",COUNTIF($N$6:$N$1005,"&gt;"&amp;N392)+COUNTIF($N$6:N392,N392))</f>
        <v/>
      </c>
      <c r="P392" s="19">
        <f>IF(OR(NOT(ISNUMBER(J392)),NOT(ISNUMBER(B392))),"",IF(ISNUMBER(I392),I392,B392))</f>
        <v/>
      </c>
    </row>
    <row r="393">
      <c r="A393" s="16">
        <f>IF(B393="","",ROW()-5)</f>
        <v/>
      </c>
      <c r="B393" s="13" t="n"/>
      <c r="C393" s="5" t="n"/>
      <c r="D393" s="5" t="n"/>
      <c r="E393" s="5" t="n"/>
      <c r="F393" s="5" t="n"/>
      <c r="G393" s="5" t="n"/>
      <c r="H393" s="5" t="n"/>
      <c r="I393" s="13" t="n"/>
      <c r="J393" s="17" t="n"/>
      <c r="K393" s="18">
        <f>IF(NOT(ISNUMBER(B393)),"",IF(H393="تم",IF(ISNUMBER(I393),I393-B393,""),'الإعدادات'!$B$4-B393))</f>
        <v/>
      </c>
      <c r="L393" s="18">
        <f>IF(F393="","",IFERROR(VLOOKUP(F393,'الإعدادات'!$A$7:$B$10,2,FALSE),""))</f>
        <v/>
      </c>
      <c r="M393" s="6">
        <f>IF(OR(NOT(ISNUMBER(B393)),H393="تم",L393=""),"",IF(K393&gt;L393,"متأخر",""))</f>
        <v/>
      </c>
      <c r="N393" s="18">
        <f>IF(OR(NOT(ISNUMBER(B393)),H393="تم"),"",K393)</f>
        <v/>
      </c>
      <c r="O393" s="18">
        <f>IF(N393="","",COUNTIF($N$6:$N$1005,"&gt;"&amp;N393)+COUNTIF($N$6:N393,N393))</f>
        <v/>
      </c>
      <c r="P393" s="19">
        <f>IF(OR(NOT(ISNUMBER(J393)),NOT(ISNUMBER(B393))),"",IF(ISNUMBER(I393),I393,B393))</f>
        <v/>
      </c>
    </row>
    <row r="394">
      <c r="A394" s="16">
        <f>IF(B394="","",ROW()-5)</f>
        <v/>
      </c>
      <c r="B394" s="13" t="n"/>
      <c r="C394" s="5" t="n"/>
      <c r="D394" s="5" t="n"/>
      <c r="E394" s="5" t="n"/>
      <c r="F394" s="5" t="n"/>
      <c r="G394" s="5" t="n"/>
      <c r="H394" s="5" t="n"/>
      <c r="I394" s="13" t="n"/>
      <c r="J394" s="17" t="n"/>
      <c r="K394" s="18">
        <f>IF(NOT(ISNUMBER(B394)),"",IF(H394="تم",IF(ISNUMBER(I394),I394-B394,""),'الإعدادات'!$B$4-B394))</f>
        <v/>
      </c>
      <c r="L394" s="18">
        <f>IF(F394="","",IFERROR(VLOOKUP(F394,'الإعدادات'!$A$7:$B$10,2,FALSE),""))</f>
        <v/>
      </c>
      <c r="M394" s="6">
        <f>IF(OR(NOT(ISNUMBER(B394)),H394="تم",L394=""),"",IF(K394&gt;L394,"متأخر",""))</f>
        <v/>
      </c>
      <c r="N394" s="18">
        <f>IF(OR(NOT(ISNUMBER(B394)),H394="تم"),"",K394)</f>
        <v/>
      </c>
      <c r="O394" s="18">
        <f>IF(N394="","",COUNTIF($N$6:$N$1005,"&gt;"&amp;N394)+COUNTIF($N$6:N394,N394))</f>
        <v/>
      </c>
      <c r="P394" s="19">
        <f>IF(OR(NOT(ISNUMBER(J394)),NOT(ISNUMBER(B394))),"",IF(ISNUMBER(I394),I394,B394))</f>
        <v/>
      </c>
    </row>
    <row r="395">
      <c r="A395" s="16">
        <f>IF(B395="","",ROW()-5)</f>
        <v/>
      </c>
      <c r="B395" s="13" t="n"/>
      <c r="C395" s="5" t="n"/>
      <c r="D395" s="5" t="n"/>
      <c r="E395" s="5" t="n"/>
      <c r="F395" s="5" t="n"/>
      <c r="G395" s="5" t="n"/>
      <c r="H395" s="5" t="n"/>
      <c r="I395" s="13" t="n"/>
      <c r="J395" s="17" t="n"/>
      <c r="K395" s="18">
        <f>IF(NOT(ISNUMBER(B395)),"",IF(H395="تم",IF(ISNUMBER(I395),I395-B395,""),'الإعدادات'!$B$4-B395))</f>
        <v/>
      </c>
      <c r="L395" s="18">
        <f>IF(F395="","",IFERROR(VLOOKUP(F395,'الإعدادات'!$A$7:$B$10,2,FALSE),""))</f>
        <v/>
      </c>
      <c r="M395" s="6">
        <f>IF(OR(NOT(ISNUMBER(B395)),H395="تم",L395=""),"",IF(K395&gt;L395,"متأخر",""))</f>
        <v/>
      </c>
      <c r="N395" s="18">
        <f>IF(OR(NOT(ISNUMBER(B395)),H395="تم"),"",K395)</f>
        <v/>
      </c>
      <c r="O395" s="18">
        <f>IF(N395="","",COUNTIF($N$6:$N$1005,"&gt;"&amp;N395)+COUNTIF($N$6:N395,N395))</f>
        <v/>
      </c>
      <c r="P395" s="19">
        <f>IF(OR(NOT(ISNUMBER(J395)),NOT(ISNUMBER(B395))),"",IF(ISNUMBER(I395),I395,B395))</f>
        <v/>
      </c>
    </row>
    <row r="396">
      <c r="A396" s="16">
        <f>IF(B396="","",ROW()-5)</f>
        <v/>
      </c>
      <c r="B396" s="13" t="n"/>
      <c r="C396" s="5" t="n"/>
      <c r="D396" s="5" t="n"/>
      <c r="E396" s="5" t="n"/>
      <c r="F396" s="5" t="n"/>
      <c r="G396" s="5" t="n"/>
      <c r="H396" s="5" t="n"/>
      <c r="I396" s="13" t="n"/>
      <c r="J396" s="17" t="n"/>
      <c r="K396" s="18">
        <f>IF(NOT(ISNUMBER(B396)),"",IF(H396="تم",IF(ISNUMBER(I396),I396-B396,""),'الإعدادات'!$B$4-B396))</f>
        <v/>
      </c>
      <c r="L396" s="18">
        <f>IF(F396="","",IFERROR(VLOOKUP(F396,'الإعدادات'!$A$7:$B$10,2,FALSE),""))</f>
        <v/>
      </c>
      <c r="M396" s="6">
        <f>IF(OR(NOT(ISNUMBER(B396)),H396="تم",L396=""),"",IF(K396&gt;L396,"متأخر",""))</f>
        <v/>
      </c>
      <c r="N396" s="18">
        <f>IF(OR(NOT(ISNUMBER(B396)),H396="تم"),"",K396)</f>
        <v/>
      </c>
      <c r="O396" s="18">
        <f>IF(N396="","",COUNTIF($N$6:$N$1005,"&gt;"&amp;N396)+COUNTIF($N$6:N396,N396))</f>
        <v/>
      </c>
      <c r="P396" s="19">
        <f>IF(OR(NOT(ISNUMBER(J396)),NOT(ISNUMBER(B396))),"",IF(ISNUMBER(I396),I396,B396))</f>
        <v/>
      </c>
    </row>
    <row r="397">
      <c r="A397" s="16">
        <f>IF(B397="","",ROW()-5)</f>
        <v/>
      </c>
      <c r="B397" s="13" t="n"/>
      <c r="C397" s="5" t="n"/>
      <c r="D397" s="5" t="n"/>
      <c r="E397" s="5" t="n"/>
      <c r="F397" s="5" t="n"/>
      <c r="G397" s="5" t="n"/>
      <c r="H397" s="5" t="n"/>
      <c r="I397" s="13" t="n"/>
      <c r="J397" s="17" t="n"/>
      <c r="K397" s="18">
        <f>IF(NOT(ISNUMBER(B397)),"",IF(H397="تم",IF(ISNUMBER(I397),I397-B397,""),'الإعدادات'!$B$4-B397))</f>
        <v/>
      </c>
      <c r="L397" s="18">
        <f>IF(F397="","",IFERROR(VLOOKUP(F397,'الإعدادات'!$A$7:$B$10,2,FALSE),""))</f>
        <v/>
      </c>
      <c r="M397" s="6">
        <f>IF(OR(NOT(ISNUMBER(B397)),H397="تم",L397=""),"",IF(K397&gt;L397,"متأخر",""))</f>
        <v/>
      </c>
      <c r="N397" s="18">
        <f>IF(OR(NOT(ISNUMBER(B397)),H397="تم"),"",K397)</f>
        <v/>
      </c>
      <c r="O397" s="18">
        <f>IF(N397="","",COUNTIF($N$6:$N$1005,"&gt;"&amp;N397)+COUNTIF($N$6:N397,N397))</f>
        <v/>
      </c>
      <c r="P397" s="19">
        <f>IF(OR(NOT(ISNUMBER(J397)),NOT(ISNUMBER(B397))),"",IF(ISNUMBER(I397),I397,B397))</f>
        <v/>
      </c>
    </row>
    <row r="398">
      <c r="A398" s="16">
        <f>IF(B398="","",ROW()-5)</f>
        <v/>
      </c>
      <c r="B398" s="13" t="n"/>
      <c r="C398" s="5" t="n"/>
      <c r="D398" s="5" t="n"/>
      <c r="E398" s="5" t="n"/>
      <c r="F398" s="5" t="n"/>
      <c r="G398" s="5" t="n"/>
      <c r="H398" s="5" t="n"/>
      <c r="I398" s="13" t="n"/>
      <c r="J398" s="17" t="n"/>
      <c r="K398" s="18">
        <f>IF(NOT(ISNUMBER(B398)),"",IF(H398="تم",IF(ISNUMBER(I398),I398-B398,""),'الإعدادات'!$B$4-B398))</f>
        <v/>
      </c>
      <c r="L398" s="18">
        <f>IF(F398="","",IFERROR(VLOOKUP(F398,'الإعدادات'!$A$7:$B$10,2,FALSE),""))</f>
        <v/>
      </c>
      <c r="M398" s="6">
        <f>IF(OR(NOT(ISNUMBER(B398)),H398="تم",L398=""),"",IF(K398&gt;L398,"متأخر",""))</f>
        <v/>
      </c>
      <c r="N398" s="18">
        <f>IF(OR(NOT(ISNUMBER(B398)),H398="تم"),"",K398)</f>
        <v/>
      </c>
      <c r="O398" s="18">
        <f>IF(N398="","",COUNTIF($N$6:$N$1005,"&gt;"&amp;N398)+COUNTIF($N$6:N398,N398))</f>
        <v/>
      </c>
      <c r="P398" s="19">
        <f>IF(OR(NOT(ISNUMBER(J398)),NOT(ISNUMBER(B398))),"",IF(ISNUMBER(I398),I398,B398))</f>
        <v/>
      </c>
    </row>
    <row r="399">
      <c r="A399" s="16">
        <f>IF(B399="","",ROW()-5)</f>
        <v/>
      </c>
      <c r="B399" s="13" t="n"/>
      <c r="C399" s="5" t="n"/>
      <c r="D399" s="5" t="n"/>
      <c r="E399" s="5" t="n"/>
      <c r="F399" s="5" t="n"/>
      <c r="G399" s="5" t="n"/>
      <c r="H399" s="5" t="n"/>
      <c r="I399" s="13" t="n"/>
      <c r="J399" s="17" t="n"/>
      <c r="K399" s="18">
        <f>IF(NOT(ISNUMBER(B399)),"",IF(H399="تم",IF(ISNUMBER(I399),I399-B399,""),'الإعدادات'!$B$4-B399))</f>
        <v/>
      </c>
      <c r="L399" s="18">
        <f>IF(F399="","",IFERROR(VLOOKUP(F399,'الإعدادات'!$A$7:$B$10,2,FALSE),""))</f>
        <v/>
      </c>
      <c r="M399" s="6">
        <f>IF(OR(NOT(ISNUMBER(B399)),H399="تم",L399=""),"",IF(K399&gt;L399,"متأخر",""))</f>
        <v/>
      </c>
      <c r="N399" s="18">
        <f>IF(OR(NOT(ISNUMBER(B399)),H399="تم"),"",K399)</f>
        <v/>
      </c>
      <c r="O399" s="18">
        <f>IF(N399="","",COUNTIF($N$6:$N$1005,"&gt;"&amp;N399)+COUNTIF($N$6:N399,N399))</f>
        <v/>
      </c>
      <c r="P399" s="19">
        <f>IF(OR(NOT(ISNUMBER(J399)),NOT(ISNUMBER(B399))),"",IF(ISNUMBER(I399),I399,B399))</f>
        <v/>
      </c>
    </row>
    <row r="400">
      <c r="A400" s="16">
        <f>IF(B400="","",ROW()-5)</f>
        <v/>
      </c>
      <c r="B400" s="13" t="n"/>
      <c r="C400" s="5" t="n"/>
      <c r="D400" s="5" t="n"/>
      <c r="E400" s="5" t="n"/>
      <c r="F400" s="5" t="n"/>
      <c r="G400" s="5" t="n"/>
      <c r="H400" s="5" t="n"/>
      <c r="I400" s="13" t="n"/>
      <c r="J400" s="17" t="n"/>
      <c r="K400" s="18">
        <f>IF(NOT(ISNUMBER(B400)),"",IF(H400="تم",IF(ISNUMBER(I400),I400-B400,""),'الإعدادات'!$B$4-B400))</f>
        <v/>
      </c>
      <c r="L400" s="18">
        <f>IF(F400="","",IFERROR(VLOOKUP(F400,'الإعدادات'!$A$7:$B$10,2,FALSE),""))</f>
        <v/>
      </c>
      <c r="M400" s="6">
        <f>IF(OR(NOT(ISNUMBER(B400)),H400="تم",L400=""),"",IF(K400&gt;L400,"متأخر",""))</f>
        <v/>
      </c>
      <c r="N400" s="18">
        <f>IF(OR(NOT(ISNUMBER(B400)),H400="تم"),"",K400)</f>
        <v/>
      </c>
      <c r="O400" s="18">
        <f>IF(N400="","",COUNTIF($N$6:$N$1005,"&gt;"&amp;N400)+COUNTIF($N$6:N400,N400))</f>
        <v/>
      </c>
      <c r="P400" s="19">
        <f>IF(OR(NOT(ISNUMBER(J400)),NOT(ISNUMBER(B400))),"",IF(ISNUMBER(I400),I400,B400))</f>
        <v/>
      </c>
    </row>
    <row r="401">
      <c r="A401" s="16">
        <f>IF(B401="","",ROW()-5)</f>
        <v/>
      </c>
      <c r="B401" s="13" t="n"/>
      <c r="C401" s="5" t="n"/>
      <c r="D401" s="5" t="n"/>
      <c r="E401" s="5" t="n"/>
      <c r="F401" s="5" t="n"/>
      <c r="G401" s="5" t="n"/>
      <c r="H401" s="5" t="n"/>
      <c r="I401" s="13" t="n"/>
      <c r="J401" s="17" t="n"/>
      <c r="K401" s="18">
        <f>IF(NOT(ISNUMBER(B401)),"",IF(H401="تم",IF(ISNUMBER(I401),I401-B401,""),'الإعدادات'!$B$4-B401))</f>
        <v/>
      </c>
      <c r="L401" s="18">
        <f>IF(F401="","",IFERROR(VLOOKUP(F401,'الإعدادات'!$A$7:$B$10,2,FALSE),""))</f>
        <v/>
      </c>
      <c r="M401" s="6">
        <f>IF(OR(NOT(ISNUMBER(B401)),H401="تم",L401=""),"",IF(K401&gt;L401,"متأخر",""))</f>
        <v/>
      </c>
      <c r="N401" s="18">
        <f>IF(OR(NOT(ISNUMBER(B401)),H401="تم"),"",K401)</f>
        <v/>
      </c>
      <c r="O401" s="18">
        <f>IF(N401="","",COUNTIF($N$6:$N$1005,"&gt;"&amp;N401)+COUNTIF($N$6:N401,N401))</f>
        <v/>
      </c>
      <c r="P401" s="19">
        <f>IF(OR(NOT(ISNUMBER(J401)),NOT(ISNUMBER(B401))),"",IF(ISNUMBER(I401),I401,B401))</f>
        <v/>
      </c>
    </row>
    <row r="402">
      <c r="A402" s="16">
        <f>IF(B402="","",ROW()-5)</f>
        <v/>
      </c>
      <c r="B402" s="13" t="n"/>
      <c r="C402" s="5" t="n"/>
      <c r="D402" s="5" t="n"/>
      <c r="E402" s="5" t="n"/>
      <c r="F402" s="5" t="n"/>
      <c r="G402" s="5" t="n"/>
      <c r="H402" s="5" t="n"/>
      <c r="I402" s="13" t="n"/>
      <c r="J402" s="17" t="n"/>
      <c r="K402" s="18">
        <f>IF(NOT(ISNUMBER(B402)),"",IF(H402="تم",IF(ISNUMBER(I402),I402-B402,""),'الإعدادات'!$B$4-B402))</f>
        <v/>
      </c>
      <c r="L402" s="18">
        <f>IF(F402="","",IFERROR(VLOOKUP(F402,'الإعدادات'!$A$7:$B$10,2,FALSE),""))</f>
        <v/>
      </c>
      <c r="M402" s="6">
        <f>IF(OR(NOT(ISNUMBER(B402)),H402="تم",L402=""),"",IF(K402&gt;L402,"متأخر",""))</f>
        <v/>
      </c>
      <c r="N402" s="18">
        <f>IF(OR(NOT(ISNUMBER(B402)),H402="تم"),"",K402)</f>
        <v/>
      </c>
      <c r="O402" s="18">
        <f>IF(N402="","",COUNTIF($N$6:$N$1005,"&gt;"&amp;N402)+COUNTIF($N$6:N402,N402))</f>
        <v/>
      </c>
      <c r="P402" s="19">
        <f>IF(OR(NOT(ISNUMBER(J402)),NOT(ISNUMBER(B402))),"",IF(ISNUMBER(I402),I402,B402))</f>
        <v/>
      </c>
    </row>
    <row r="403">
      <c r="A403" s="16">
        <f>IF(B403="","",ROW()-5)</f>
        <v/>
      </c>
      <c r="B403" s="13" t="n"/>
      <c r="C403" s="5" t="n"/>
      <c r="D403" s="5" t="n"/>
      <c r="E403" s="5" t="n"/>
      <c r="F403" s="5" t="n"/>
      <c r="G403" s="5" t="n"/>
      <c r="H403" s="5" t="n"/>
      <c r="I403" s="13" t="n"/>
      <c r="J403" s="17" t="n"/>
      <c r="K403" s="18">
        <f>IF(NOT(ISNUMBER(B403)),"",IF(H403="تم",IF(ISNUMBER(I403),I403-B403,""),'الإعدادات'!$B$4-B403))</f>
        <v/>
      </c>
      <c r="L403" s="18">
        <f>IF(F403="","",IFERROR(VLOOKUP(F403,'الإعدادات'!$A$7:$B$10,2,FALSE),""))</f>
        <v/>
      </c>
      <c r="M403" s="6">
        <f>IF(OR(NOT(ISNUMBER(B403)),H403="تم",L403=""),"",IF(K403&gt;L403,"متأخر",""))</f>
        <v/>
      </c>
      <c r="N403" s="18">
        <f>IF(OR(NOT(ISNUMBER(B403)),H403="تم"),"",K403)</f>
        <v/>
      </c>
      <c r="O403" s="18">
        <f>IF(N403="","",COUNTIF($N$6:$N$1005,"&gt;"&amp;N403)+COUNTIF($N$6:N403,N403))</f>
        <v/>
      </c>
      <c r="P403" s="19">
        <f>IF(OR(NOT(ISNUMBER(J403)),NOT(ISNUMBER(B403))),"",IF(ISNUMBER(I403),I403,B403))</f>
        <v/>
      </c>
    </row>
    <row r="404">
      <c r="A404" s="16">
        <f>IF(B404="","",ROW()-5)</f>
        <v/>
      </c>
      <c r="B404" s="13" t="n"/>
      <c r="C404" s="5" t="n"/>
      <c r="D404" s="5" t="n"/>
      <c r="E404" s="5" t="n"/>
      <c r="F404" s="5" t="n"/>
      <c r="G404" s="5" t="n"/>
      <c r="H404" s="5" t="n"/>
      <c r="I404" s="13" t="n"/>
      <c r="J404" s="17" t="n"/>
      <c r="K404" s="18">
        <f>IF(NOT(ISNUMBER(B404)),"",IF(H404="تم",IF(ISNUMBER(I404),I404-B404,""),'الإعدادات'!$B$4-B404))</f>
        <v/>
      </c>
      <c r="L404" s="18">
        <f>IF(F404="","",IFERROR(VLOOKUP(F404,'الإعدادات'!$A$7:$B$10,2,FALSE),""))</f>
        <v/>
      </c>
      <c r="M404" s="6">
        <f>IF(OR(NOT(ISNUMBER(B404)),H404="تم",L404=""),"",IF(K404&gt;L404,"متأخر",""))</f>
        <v/>
      </c>
      <c r="N404" s="18">
        <f>IF(OR(NOT(ISNUMBER(B404)),H404="تم"),"",K404)</f>
        <v/>
      </c>
      <c r="O404" s="18">
        <f>IF(N404="","",COUNTIF($N$6:$N$1005,"&gt;"&amp;N404)+COUNTIF($N$6:N404,N404))</f>
        <v/>
      </c>
      <c r="P404" s="19">
        <f>IF(OR(NOT(ISNUMBER(J404)),NOT(ISNUMBER(B404))),"",IF(ISNUMBER(I404),I404,B404))</f>
        <v/>
      </c>
    </row>
    <row r="405">
      <c r="A405" s="16">
        <f>IF(B405="","",ROW()-5)</f>
        <v/>
      </c>
      <c r="B405" s="13" t="n"/>
      <c r="C405" s="5" t="n"/>
      <c r="D405" s="5" t="n"/>
      <c r="E405" s="5" t="n"/>
      <c r="F405" s="5" t="n"/>
      <c r="G405" s="5" t="n"/>
      <c r="H405" s="5" t="n"/>
      <c r="I405" s="13" t="n"/>
      <c r="J405" s="17" t="n"/>
      <c r="K405" s="18">
        <f>IF(NOT(ISNUMBER(B405)),"",IF(H405="تم",IF(ISNUMBER(I405),I405-B405,""),'الإعدادات'!$B$4-B405))</f>
        <v/>
      </c>
      <c r="L405" s="18">
        <f>IF(F405="","",IFERROR(VLOOKUP(F405,'الإعدادات'!$A$7:$B$10,2,FALSE),""))</f>
        <v/>
      </c>
      <c r="M405" s="6">
        <f>IF(OR(NOT(ISNUMBER(B405)),H405="تم",L405=""),"",IF(K405&gt;L405,"متأخر",""))</f>
        <v/>
      </c>
      <c r="N405" s="18">
        <f>IF(OR(NOT(ISNUMBER(B405)),H405="تم"),"",K405)</f>
        <v/>
      </c>
      <c r="O405" s="18">
        <f>IF(N405="","",COUNTIF($N$6:$N$1005,"&gt;"&amp;N405)+COUNTIF($N$6:N405,N405))</f>
        <v/>
      </c>
      <c r="P405" s="19">
        <f>IF(OR(NOT(ISNUMBER(J405)),NOT(ISNUMBER(B405))),"",IF(ISNUMBER(I405),I405,B405))</f>
        <v/>
      </c>
    </row>
    <row r="406">
      <c r="A406" s="16">
        <f>IF(B406="","",ROW()-5)</f>
        <v/>
      </c>
      <c r="B406" s="13" t="n"/>
      <c r="C406" s="5" t="n"/>
      <c r="D406" s="5" t="n"/>
      <c r="E406" s="5" t="n"/>
      <c r="F406" s="5" t="n"/>
      <c r="G406" s="5" t="n"/>
      <c r="H406" s="5" t="n"/>
      <c r="I406" s="13" t="n"/>
      <c r="J406" s="17" t="n"/>
      <c r="K406" s="18">
        <f>IF(NOT(ISNUMBER(B406)),"",IF(H406="تم",IF(ISNUMBER(I406),I406-B406,""),'الإعدادات'!$B$4-B406))</f>
        <v/>
      </c>
      <c r="L406" s="18">
        <f>IF(F406="","",IFERROR(VLOOKUP(F406,'الإعدادات'!$A$7:$B$10,2,FALSE),""))</f>
        <v/>
      </c>
      <c r="M406" s="6">
        <f>IF(OR(NOT(ISNUMBER(B406)),H406="تم",L406=""),"",IF(K406&gt;L406,"متأخر",""))</f>
        <v/>
      </c>
      <c r="N406" s="18">
        <f>IF(OR(NOT(ISNUMBER(B406)),H406="تم"),"",K406)</f>
        <v/>
      </c>
      <c r="O406" s="18">
        <f>IF(N406="","",COUNTIF($N$6:$N$1005,"&gt;"&amp;N406)+COUNTIF($N$6:N406,N406))</f>
        <v/>
      </c>
      <c r="P406" s="19">
        <f>IF(OR(NOT(ISNUMBER(J406)),NOT(ISNUMBER(B406))),"",IF(ISNUMBER(I406),I406,B406))</f>
        <v/>
      </c>
    </row>
    <row r="407">
      <c r="A407" s="16">
        <f>IF(B407="","",ROW()-5)</f>
        <v/>
      </c>
      <c r="B407" s="13" t="n"/>
      <c r="C407" s="5" t="n"/>
      <c r="D407" s="5" t="n"/>
      <c r="E407" s="5" t="n"/>
      <c r="F407" s="5" t="n"/>
      <c r="G407" s="5" t="n"/>
      <c r="H407" s="5" t="n"/>
      <c r="I407" s="13" t="n"/>
      <c r="J407" s="17" t="n"/>
      <c r="K407" s="18">
        <f>IF(NOT(ISNUMBER(B407)),"",IF(H407="تم",IF(ISNUMBER(I407),I407-B407,""),'الإعدادات'!$B$4-B407))</f>
        <v/>
      </c>
      <c r="L407" s="18">
        <f>IF(F407="","",IFERROR(VLOOKUP(F407,'الإعدادات'!$A$7:$B$10,2,FALSE),""))</f>
        <v/>
      </c>
      <c r="M407" s="6">
        <f>IF(OR(NOT(ISNUMBER(B407)),H407="تم",L407=""),"",IF(K407&gt;L407,"متأخر",""))</f>
        <v/>
      </c>
      <c r="N407" s="18">
        <f>IF(OR(NOT(ISNUMBER(B407)),H407="تم"),"",K407)</f>
        <v/>
      </c>
      <c r="O407" s="18">
        <f>IF(N407="","",COUNTIF($N$6:$N$1005,"&gt;"&amp;N407)+COUNTIF($N$6:N407,N407))</f>
        <v/>
      </c>
      <c r="P407" s="19">
        <f>IF(OR(NOT(ISNUMBER(J407)),NOT(ISNUMBER(B407))),"",IF(ISNUMBER(I407),I407,B407))</f>
        <v/>
      </c>
    </row>
    <row r="408">
      <c r="A408" s="16">
        <f>IF(B408="","",ROW()-5)</f>
        <v/>
      </c>
      <c r="B408" s="13" t="n"/>
      <c r="C408" s="5" t="n"/>
      <c r="D408" s="5" t="n"/>
      <c r="E408" s="5" t="n"/>
      <c r="F408" s="5" t="n"/>
      <c r="G408" s="5" t="n"/>
      <c r="H408" s="5" t="n"/>
      <c r="I408" s="13" t="n"/>
      <c r="J408" s="17" t="n"/>
      <c r="K408" s="18">
        <f>IF(NOT(ISNUMBER(B408)),"",IF(H408="تم",IF(ISNUMBER(I408),I408-B408,""),'الإعدادات'!$B$4-B408))</f>
        <v/>
      </c>
      <c r="L408" s="18">
        <f>IF(F408="","",IFERROR(VLOOKUP(F408,'الإعدادات'!$A$7:$B$10,2,FALSE),""))</f>
        <v/>
      </c>
      <c r="M408" s="6">
        <f>IF(OR(NOT(ISNUMBER(B408)),H408="تم",L408=""),"",IF(K408&gt;L408,"متأخر",""))</f>
        <v/>
      </c>
      <c r="N408" s="18">
        <f>IF(OR(NOT(ISNUMBER(B408)),H408="تم"),"",K408)</f>
        <v/>
      </c>
      <c r="O408" s="18">
        <f>IF(N408="","",COUNTIF($N$6:$N$1005,"&gt;"&amp;N408)+COUNTIF($N$6:N408,N408))</f>
        <v/>
      </c>
      <c r="P408" s="19">
        <f>IF(OR(NOT(ISNUMBER(J408)),NOT(ISNUMBER(B408))),"",IF(ISNUMBER(I408),I408,B408))</f>
        <v/>
      </c>
    </row>
    <row r="409">
      <c r="A409" s="16">
        <f>IF(B409="","",ROW()-5)</f>
        <v/>
      </c>
      <c r="B409" s="13" t="n"/>
      <c r="C409" s="5" t="n"/>
      <c r="D409" s="5" t="n"/>
      <c r="E409" s="5" t="n"/>
      <c r="F409" s="5" t="n"/>
      <c r="G409" s="5" t="n"/>
      <c r="H409" s="5" t="n"/>
      <c r="I409" s="13" t="n"/>
      <c r="J409" s="17" t="n"/>
      <c r="K409" s="18">
        <f>IF(NOT(ISNUMBER(B409)),"",IF(H409="تم",IF(ISNUMBER(I409),I409-B409,""),'الإعدادات'!$B$4-B409))</f>
        <v/>
      </c>
      <c r="L409" s="18">
        <f>IF(F409="","",IFERROR(VLOOKUP(F409,'الإعدادات'!$A$7:$B$10,2,FALSE),""))</f>
        <v/>
      </c>
      <c r="M409" s="6">
        <f>IF(OR(NOT(ISNUMBER(B409)),H409="تم",L409=""),"",IF(K409&gt;L409,"متأخر",""))</f>
        <v/>
      </c>
      <c r="N409" s="18">
        <f>IF(OR(NOT(ISNUMBER(B409)),H409="تم"),"",K409)</f>
        <v/>
      </c>
      <c r="O409" s="18">
        <f>IF(N409="","",COUNTIF($N$6:$N$1005,"&gt;"&amp;N409)+COUNTIF($N$6:N409,N409))</f>
        <v/>
      </c>
      <c r="P409" s="19">
        <f>IF(OR(NOT(ISNUMBER(J409)),NOT(ISNUMBER(B409))),"",IF(ISNUMBER(I409),I409,B409))</f>
        <v/>
      </c>
    </row>
    <row r="410">
      <c r="A410" s="16">
        <f>IF(B410="","",ROW()-5)</f>
        <v/>
      </c>
      <c r="B410" s="13" t="n"/>
      <c r="C410" s="5" t="n"/>
      <c r="D410" s="5" t="n"/>
      <c r="E410" s="5" t="n"/>
      <c r="F410" s="5" t="n"/>
      <c r="G410" s="5" t="n"/>
      <c r="H410" s="5" t="n"/>
      <c r="I410" s="13" t="n"/>
      <c r="J410" s="17" t="n"/>
      <c r="K410" s="18">
        <f>IF(NOT(ISNUMBER(B410)),"",IF(H410="تم",IF(ISNUMBER(I410),I410-B410,""),'الإعدادات'!$B$4-B410))</f>
        <v/>
      </c>
      <c r="L410" s="18">
        <f>IF(F410="","",IFERROR(VLOOKUP(F410,'الإعدادات'!$A$7:$B$10,2,FALSE),""))</f>
        <v/>
      </c>
      <c r="M410" s="6">
        <f>IF(OR(NOT(ISNUMBER(B410)),H410="تم",L410=""),"",IF(K410&gt;L410,"متأخر",""))</f>
        <v/>
      </c>
      <c r="N410" s="18">
        <f>IF(OR(NOT(ISNUMBER(B410)),H410="تم"),"",K410)</f>
        <v/>
      </c>
      <c r="O410" s="18">
        <f>IF(N410="","",COUNTIF($N$6:$N$1005,"&gt;"&amp;N410)+COUNTIF($N$6:N410,N410))</f>
        <v/>
      </c>
      <c r="P410" s="19">
        <f>IF(OR(NOT(ISNUMBER(J410)),NOT(ISNUMBER(B410))),"",IF(ISNUMBER(I410),I410,B410))</f>
        <v/>
      </c>
    </row>
    <row r="411">
      <c r="A411" s="16">
        <f>IF(B411="","",ROW()-5)</f>
        <v/>
      </c>
      <c r="B411" s="13" t="n"/>
      <c r="C411" s="5" t="n"/>
      <c r="D411" s="5" t="n"/>
      <c r="E411" s="5" t="n"/>
      <c r="F411" s="5" t="n"/>
      <c r="G411" s="5" t="n"/>
      <c r="H411" s="5" t="n"/>
      <c r="I411" s="13" t="n"/>
      <c r="J411" s="17" t="n"/>
      <c r="K411" s="18">
        <f>IF(NOT(ISNUMBER(B411)),"",IF(H411="تم",IF(ISNUMBER(I411),I411-B411,""),'الإعدادات'!$B$4-B411))</f>
        <v/>
      </c>
      <c r="L411" s="18">
        <f>IF(F411="","",IFERROR(VLOOKUP(F411,'الإعدادات'!$A$7:$B$10,2,FALSE),""))</f>
        <v/>
      </c>
      <c r="M411" s="6">
        <f>IF(OR(NOT(ISNUMBER(B411)),H411="تم",L411=""),"",IF(K411&gt;L411,"متأخر",""))</f>
        <v/>
      </c>
      <c r="N411" s="18">
        <f>IF(OR(NOT(ISNUMBER(B411)),H411="تم"),"",K411)</f>
        <v/>
      </c>
      <c r="O411" s="18">
        <f>IF(N411="","",COUNTIF($N$6:$N$1005,"&gt;"&amp;N411)+COUNTIF($N$6:N411,N411))</f>
        <v/>
      </c>
      <c r="P411" s="19">
        <f>IF(OR(NOT(ISNUMBER(J411)),NOT(ISNUMBER(B411))),"",IF(ISNUMBER(I411),I411,B411))</f>
        <v/>
      </c>
    </row>
    <row r="412">
      <c r="A412" s="16">
        <f>IF(B412="","",ROW()-5)</f>
        <v/>
      </c>
      <c r="B412" s="13" t="n"/>
      <c r="C412" s="5" t="n"/>
      <c r="D412" s="5" t="n"/>
      <c r="E412" s="5" t="n"/>
      <c r="F412" s="5" t="n"/>
      <c r="G412" s="5" t="n"/>
      <c r="H412" s="5" t="n"/>
      <c r="I412" s="13" t="n"/>
      <c r="J412" s="17" t="n"/>
      <c r="K412" s="18">
        <f>IF(NOT(ISNUMBER(B412)),"",IF(H412="تم",IF(ISNUMBER(I412),I412-B412,""),'الإعدادات'!$B$4-B412))</f>
        <v/>
      </c>
      <c r="L412" s="18">
        <f>IF(F412="","",IFERROR(VLOOKUP(F412,'الإعدادات'!$A$7:$B$10,2,FALSE),""))</f>
        <v/>
      </c>
      <c r="M412" s="6">
        <f>IF(OR(NOT(ISNUMBER(B412)),H412="تم",L412=""),"",IF(K412&gt;L412,"متأخر",""))</f>
        <v/>
      </c>
      <c r="N412" s="18">
        <f>IF(OR(NOT(ISNUMBER(B412)),H412="تم"),"",K412)</f>
        <v/>
      </c>
      <c r="O412" s="18">
        <f>IF(N412="","",COUNTIF($N$6:$N$1005,"&gt;"&amp;N412)+COUNTIF($N$6:N412,N412))</f>
        <v/>
      </c>
      <c r="P412" s="19">
        <f>IF(OR(NOT(ISNUMBER(J412)),NOT(ISNUMBER(B412))),"",IF(ISNUMBER(I412),I412,B412))</f>
        <v/>
      </c>
    </row>
    <row r="413">
      <c r="A413" s="16">
        <f>IF(B413="","",ROW()-5)</f>
        <v/>
      </c>
      <c r="B413" s="13" t="n"/>
      <c r="C413" s="5" t="n"/>
      <c r="D413" s="5" t="n"/>
      <c r="E413" s="5" t="n"/>
      <c r="F413" s="5" t="n"/>
      <c r="G413" s="5" t="n"/>
      <c r="H413" s="5" t="n"/>
      <c r="I413" s="13" t="n"/>
      <c r="J413" s="17" t="n"/>
      <c r="K413" s="18">
        <f>IF(NOT(ISNUMBER(B413)),"",IF(H413="تم",IF(ISNUMBER(I413),I413-B413,""),'الإعدادات'!$B$4-B413))</f>
        <v/>
      </c>
      <c r="L413" s="18">
        <f>IF(F413="","",IFERROR(VLOOKUP(F413,'الإعدادات'!$A$7:$B$10,2,FALSE),""))</f>
        <v/>
      </c>
      <c r="M413" s="6">
        <f>IF(OR(NOT(ISNUMBER(B413)),H413="تم",L413=""),"",IF(K413&gt;L413,"متأخر",""))</f>
        <v/>
      </c>
      <c r="N413" s="18">
        <f>IF(OR(NOT(ISNUMBER(B413)),H413="تم"),"",K413)</f>
        <v/>
      </c>
      <c r="O413" s="18">
        <f>IF(N413="","",COUNTIF($N$6:$N$1005,"&gt;"&amp;N413)+COUNTIF($N$6:N413,N413))</f>
        <v/>
      </c>
      <c r="P413" s="19">
        <f>IF(OR(NOT(ISNUMBER(J413)),NOT(ISNUMBER(B413))),"",IF(ISNUMBER(I413),I413,B413))</f>
        <v/>
      </c>
    </row>
    <row r="414">
      <c r="A414" s="16">
        <f>IF(B414="","",ROW()-5)</f>
        <v/>
      </c>
      <c r="B414" s="13" t="n"/>
      <c r="C414" s="5" t="n"/>
      <c r="D414" s="5" t="n"/>
      <c r="E414" s="5" t="n"/>
      <c r="F414" s="5" t="n"/>
      <c r="G414" s="5" t="n"/>
      <c r="H414" s="5" t="n"/>
      <c r="I414" s="13" t="n"/>
      <c r="J414" s="17" t="n"/>
      <c r="K414" s="18">
        <f>IF(NOT(ISNUMBER(B414)),"",IF(H414="تم",IF(ISNUMBER(I414),I414-B414,""),'الإعدادات'!$B$4-B414))</f>
        <v/>
      </c>
      <c r="L414" s="18">
        <f>IF(F414="","",IFERROR(VLOOKUP(F414,'الإعدادات'!$A$7:$B$10,2,FALSE),""))</f>
        <v/>
      </c>
      <c r="M414" s="6">
        <f>IF(OR(NOT(ISNUMBER(B414)),H414="تم",L414=""),"",IF(K414&gt;L414,"متأخر",""))</f>
        <v/>
      </c>
      <c r="N414" s="18">
        <f>IF(OR(NOT(ISNUMBER(B414)),H414="تم"),"",K414)</f>
        <v/>
      </c>
      <c r="O414" s="18">
        <f>IF(N414="","",COUNTIF($N$6:$N$1005,"&gt;"&amp;N414)+COUNTIF($N$6:N414,N414))</f>
        <v/>
      </c>
      <c r="P414" s="19">
        <f>IF(OR(NOT(ISNUMBER(J414)),NOT(ISNUMBER(B414))),"",IF(ISNUMBER(I414),I414,B414))</f>
        <v/>
      </c>
    </row>
    <row r="415">
      <c r="A415" s="16">
        <f>IF(B415="","",ROW()-5)</f>
        <v/>
      </c>
      <c r="B415" s="13" t="n"/>
      <c r="C415" s="5" t="n"/>
      <c r="D415" s="5" t="n"/>
      <c r="E415" s="5" t="n"/>
      <c r="F415" s="5" t="n"/>
      <c r="G415" s="5" t="n"/>
      <c r="H415" s="5" t="n"/>
      <c r="I415" s="13" t="n"/>
      <c r="J415" s="17" t="n"/>
      <c r="K415" s="18">
        <f>IF(NOT(ISNUMBER(B415)),"",IF(H415="تم",IF(ISNUMBER(I415),I415-B415,""),'الإعدادات'!$B$4-B415))</f>
        <v/>
      </c>
      <c r="L415" s="18">
        <f>IF(F415="","",IFERROR(VLOOKUP(F415,'الإعدادات'!$A$7:$B$10,2,FALSE),""))</f>
        <v/>
      </c>
      <c r="M415" s="6">
        <f>IF(OR(NOT(ISNUMBER(B415)),H415="تم",L415=""),"",IF(K415&gt;L415,"متأخر",""))</f>
        <v/>
      </c>
      <c r="N415" s="18">
        <f>IF(OR(NOT(ISNUMBER(B415)),H415="تم"),"",K415)</f>
        <v/>
      </c>
      <c r="O415" s="18">
        <f>IF(N415="","",COUNTIF($N$6:$N$1005,"&gt;"&amp;N415)+COUNTIF($N$6:N415,N415))</f>
        <v/>
      </c>
      <c r="P415" s="19">
        <f>IF(OR(NOT(ISNUMBER(J415)),NOT(ISNUMBER(B415))),"",IF(ISNUMBER(I415),I415,B415))</f>
        <v/>
      </c>
    </row>
    <row r="416">
      <c r="A416" s="16">
        <f>IF(B416="","",ROW()-5)</f>
        <v/>
      </c>
      <c r="B416" s="13" t="n"/>
      <c r="C416" s="5" t="n"/>
      <c r="D416" s="5" t="n"/>
      <c r="E416" s="5" t="n"/>
      <c r="F416" s="5" t="n"/>
      <c r="G416" s="5" t="n"/>
      <c r="H416" s="5" t="n"/>
      <c r="I416" s="13" t="n"/>
      <c r="J416" s="17" t="n"/>
      <c r="K416" s="18">
        <f>IF(NOT(ISNUMBER(B416)),"",IF(H416="تم",IF(ISNUMBER(I416),I416-B416,""),'الإعدادات'!$B$4-B416))</f>
        <v/>
      </c>
      <c r="L416" s="18">
        <f>IF(F416="","",IFERROR(VLOOKUP(F416,'الإعدادات'!$A$7:$B$10,2,FALSE),""))</f>
        <v/>
      </c>
      <c r="M416" s="6">
        <f>IF(OR(NOT(ISNUMBER(B416)),H416="تم",L416=""),"",IF(K416&gt;L416,"متأخر",""))</f>
        <v/>
      </c>
      <c r="N416" s="18">
        <f>IF(OR(NOT(ISNUMBER(B416)),H416="تم"),"",K416)</f>
        <v/>
      </c>
      <c r="O416" s="18">
        <f>IF(N416="","",COUNTIF($N$6:$N$1005,"&gt;"&amp;N416)+COUNTIF($N$6:N416,N416))</f>
        <v/>
      </c>
      <c r="P416" s="19">
        <f>IF(OR(NOT(ISNUMBER(J416)),NOT(ISNUMBER(B416))),"",IF(ISNUMBER(I416),I416,B416))</f>
        <v/>
      </c>
    </row>
    <row r="417">
      <c r="A417" s="16">
        <f>IF(B417="","",ROW()-5)</f>
        <v/>
      </c>
      <c r="B417" s="13" t="n"/>
      <c r="C417" s="5" t="n"/>
      <c r="D417" s="5" t="n"/>
      <c r="E417" s="5" t="n"/>
      <c r="F417" s="5" t="n"/>
      <c r="G417" s="5" t="n"/>
      <c r="H417" s="5" t="n"/>
      <c r="I417" s="13" t="n"/>
      <c r="J417" s="17" t="n"/>
      <c r="K417" s="18">
        <f>IF(NOT(ISNUMBER(B417)),"",IF(H417="تم",IF(ISNUMBER(I417),I417-B417,""),'الإعدادات'!$B$4-B417))</f>
        <v/>
      </c>
      <c r="L417" s="18">
        <f>IF(F417="","",IFERROR(VLOOKUP(F417,'الإعدادات'!$A$7:$B$10,2,FALSE),""))</f>
        <v/>
      </c>
      <c r="M417" s="6">
        <f>IF(OR(NOT(ISNUMBER(B417)),H417="تم",L417=""),"",IF(K417&gt;L417,"متأخر",""))</f>
        <v/>
      </c>
      <c r="N417" s="18">
        <f>IF(OR(NOT(ISNUMBER(B417)),H417="تم"),"",K417)</f>
        <v/>
      </c>
      <c r="O417" s="18">
        <f>IF(N417="","",COUNTIF($N$6:$N$1005,"&gt;"&amp;N417)+COUNTIF($N$6:N417,N417))</f>
        <v/>
      </c>
      <c r="P417" s="19">
        <f>IF(OR(NOT(ISNUMBER(J417)),NOT(ISNUMBER(B417))),"",IF(ISNUMBER(I417),I417,B417))</f>
        <v/>
      </c>
    </row>
    <row r="418">
      <c r="A418" s="16">
        <f>IF(B418="","",ROW()-5)</f>
        <v/>
      </c>
      <c r="B418" s="13" t="n"/>
      <c r="C418" s="5" t="n"/>
      <c r="D418" s="5" t="n"/>
      <c r="E418" s="5" t="n"/>
      <c r="F418" s="5" t="n"/>
      <c r="G418" s="5" t="n"/>
      <c r="H418" s="5" t="n"/>
      <c r="I418" s="13" t="n"/>
      <c r="J418" s="17" t="n"/>
      <c r="K418" s="18">
        <f>IF(NOT(ISNUMBER(B418)),"",IF(H418="تم",IF(ISNUMBER(I418),I418-B418,""),'الإعدادات'!$B$4-B418))</f>
        <v/>
      </c>
      <c r="L418" s="18">
        <f>IF(F418="","",IFERROR(VLOOKUP(F418,'الإعدادات'!$A$7:$B$10,2,FALSE),""))</f>
        <v/>
      </c>
      <c r="M418" s="6">
        <f>IF(OR(NOT(ISNUMBER(B418)),H418="تم",L418=""),"",IF(K418&gt;L418,"متأخر",""))</f>
        <v/>
      </c>
      <c r="N418" s="18">
        <f>IF(OR(NOT(ISNUMBER(B418)),H418="تم"),"",K418)</f>
        <v/>
      </c>
      <c r="O418" s="18">
        <f>IF(N418="","",COUNTIF($N$6:$N$1005,"&gt;"&amp;N418)+COUNTIF($N$6:N418,N418))</f>
        <v/>
      </c>
      <c r="P418" s="19">
        <f>IF(OR(NOT(ISNUMBER(J418)),NOT(ISNUMBER(B418))),"",IF(ISNUMBER(I418),I418,B418))</f>
        <v/>
      </c>
    </row>
    <row r="419">
      <c r="A419" s="16">
        <f>IF(B419="","",ROW()-5)</f>
        <v/>
      </c>
      <c r="B419" s="13" t="n"/>
      <c r="C419" s="5" t="n"/>
      <c r="D419" s="5" t="n"/>
      <c r="E419" s="5" t="n"/>
      <c r="F419" s="5" t="n"/>
      <c r="G419" s="5" t="n"/>
      <c r="H419" s="5" t="n"/>
      <c r="I419" s="13" t="n"/>
      <c r="J419" s="17" t="n"/>
      <c r="K419" s="18">
        <f>IF(NOT(ISNUMBER(B419)),"",IF(H419="تم",IF(ISNUMBER(I419),I419-B419,""),'الإعدادات'!$B$4-B419))</f>
        <v/>
      </c>
      <c r="L419" s="18">
        <f>IF(F419="","",IFERROR(VLOOKUP(F419,'الإعدادات'!$A$7:$B$10,2,FALSE),""))</f>
        <v/>
      </c>
      <c r="M419" s="6">
        <f>IF(OR(NOT(ISNUMBER(B419)),H419="تم",L419=""),"",IF(K419&gt;L419,"متأخر",""))</f>
        <v/>
      </c>
      <c r="N419" s="18">
        <f>IF(OR(NOT(ISNUMBER(B419)),H419="تم"),"",K419)</f>
        <v/>
      </c>
      <c r="O419" s="18">
        <f>IF(N419="","",COUNTIF($N$6:$N$1005,"&gt;"&amp;N419)+COUNTIF($N$6:N419,N419))</f>
        <v/>
      </c>
      <c r="P419" s="19">
        <f>IF(OR(NOT(ISNUMBER(J419)),NOT(ISNUMBER(B419))),"",IF(ISNUMBER(I419),I419,B419))</f>
        <v/>
      </c>
    </row>
    <row r="420">
      <c r="A420" s="16">
        <f>IF(B420="","",ROW()-5)</f>
        <v/>
      </c>
      <c r="B420" s="13" t="n"/>
      <c r="C420" s="5" t="n"/>
      <c r="D420" s="5" t="n"/>
      <c r="E420" s="5" t="n"/>
      <c r="F420" s="5" t="n"/>
      <c r="G420" s="5" t="n"/>
      <c r="H420" s="5" t="n"/>
      <c r="I420" s="13" t="n"/>
      <c r="J420" s="17" t="n"/>
      <c r="K420" s="18">
        <f>IF(NOT(ISNUMBER(B420)),"",IF(H420="تم",IF(ISNUMBER(I420),I420-B420,""),'الإعدادات'!$B$4-B420))</f>
        <v/>
      </c>
      <c r="L420" s="18">
        <f>IF(F420="","",IFERROR(VLOOKUP(F420,'الإعدادات'!$A$7:$B$10,2,FALSE),""))</f>
        <v/>
      </c>
      <c r="M420" s="6">
        <f>IF(OR(NOT(ISNUMBER(B420)),H420="تم",L420=""),"",IF(K420&gt;L420,"متأخر",""))</f>
        <v/>
      </c>
      <c r="N420" s="18">
        <f>IF(OR(NOT(ISNUMBER(B420)),H420="تم"),"",K420)</f>
        <v/>
      </c>
      <c r="O420" s="18">
        <f>IF(N420="","",COUNTIF($N$6:$N$1005,"&gt;"&amp;N420)+COUNTIF($N$6:N420,N420))</f>
        <v/>
      </c>
      <c r="P420" s="19">
        <f>IF(OR(NOT(ISNUMBER(J420)),NOT(ISNUMBER(B420))),"",IF(ISNUMBER(I420),I420,B420))</f>
        <v/>
      </c>
    </row>
    <row r="421">
      <c r="A421" s="16">
        <f>IF(B421="","",ROW()-5)</f>
        <v/>
      </c>
      <c r="B421" s="13" t="n"/>
      <c r="C421" s="5" t="n"/>
      <c r="D421" s="5" t="n"/>
      <c r="E421" s="5" t="n"/>
      <c r="F421" s="5" t="n"/>
      <c r="G421" s="5" t="n"/>
      <c r="H421" s="5" t="n"/>
      <c r="I421" s="13" t="n"/>
      <c r="J421" s="17" t="n"/>
      <c r="K421" s="18">
        <f>IF(NOT(ISNUMBER(B421)),"",IF(H421="تم",IF(ISNUMBER(I421),I421-B421,""),'الإعدادات'!$B$4-B421))</f>
        <v/>
      </c>
      <c r="L421" s="18">
        <f>IF(F421="","",IFERROR(VLOOKUP(F421,'الإعدادات'!$A$7:$B$10,2,FALSE),""))</f>
        <v/>
      </c>
      <c r="M421" s="6">
        <f>IF(OR(NOT(ISNUMBER(B421)),H421="تم",L421=""),"",IF(K421&gt;L421,"متأخر",""))</f>
        <v/>
      </c>
      <c r="N421" s="18">
        <f>IF(OR(NOT(ISNUMBER(B421)),H421="تم"),"",K421)</f>
        <v/>
      </c>
      <c r="O421" s="18">
        <f>IF(N421="","",COUNTIF($N$6:$N$1005,"&gt;"&amp;N421)+COUNTIF($N$6:N421,N421))</f>
        <v/>
      </c>
      <c r="P421" s="19">
        <f>IF(OR(NOT(ISNUMBER(J421)),NOT(ISNUMBER(B421))),"",IF(ISNUMBER(I421),I421,B421))</f>
        <v/>
      </c>
    </row>
    <row r="422">
      <c r="A422" s="16">
        <f>IF(B422="","",ROW()-5)</f>
        <v/>
      </c>
      <c r="B422" s="13" t="n"/>
      <c r="C422" s="5" t="n"/>
      <c r="D422" s="5" t="n"/>
      <c r="E422" s="5" t="n"/>
      <c r="F422" s="5" t="n"/>
      <c r="G422" s="5" t="n"/>
      <c r="H422" s="5" t="n"/>
      <c r="I422" s="13" t="n"/>
      <c r="J422" s="17" t="n"/>
      <c r="K422" s="18">
        <f>IF(NOT(ISNUMBER(B422)),"",IF(H422="تم",IF(ISNUMBER(I422),I422-B422,""),'الإعدادات'!$B$4-B422))</f>
        <v/>
      </c>
      <c r="L422" s="18">
        <f>IF(F422="","",IFERROR(VLOOKUP(F422,'الإعدادات'!$A$7:$B$10,2,FALSE),""))</f>
        <v/>
      </c>
      <c r="M422" s="6">
        <f>IF(OR(NOT(ISNUMBER(B422)),H422="تم",L422=""),"",IF(K422&gt;L422,"متأخر",""))</f>
        <v/>
      </c>
      <c r="N422" s="18">
        <f>IF(OR(NOT(ISNUMBER(B422)),H422="تم"),"",K422)</f>
        <v/>
      </c>
      <c r="O422" s="18">
        <f>IF(N422="","",COUNTIF($N$6:$N$1005,"&gt;"&amp;N422)+COUNTIF($N$6:N422,N422))</f>
        <v/>
      </c>
      <c r="P422" s="19">
        <f>IF(OR(NOT(ISNUMBER(J422)),NOT(ISNUMBER(B422))),"",IF(ISNUMBER(I422),I422,B422))</f>
        <v/>
      </c>
    </row>
    <row r="423">
      <c r="A423" s="16">
        <f>IF(B423="","",ROW()-5)</f>
        <v/>
      </c>
      <c r="B423" s="13" t="n"/>
      <c r="C423" s="5" t="n"/>
      <c r="D423" s="5" t="n"/>
      <c r="E423" s="5" t="n"/>
      <c r="F423" s="5" t="n"/>
      <c r="G423" s="5" t="n"/>
      <c r="H423" s="5" t="n"/>
      <c r="I423" s="13" t="n"/>
      <c r="J423" s="17" t="n"/>
      <c r="K423" s="18">
        <f>IF(NOT(ISNUMBER(B423)),"",IF(H423="تم",IF(ISNUMBER(I423),I423-B423,""),'الإعدادات'!$B$4-B423))</f>
        <v/>
      </c>
      <c r="L423" s="18">
        <f>IF(F423="","",IFERROR(VLOOKUP(F423,'الإعدادات'!$A$7:$B$10,2,FALSE),""))</f>
        <v/>
      </c>
      <c r="M423" s="6">
        <f>IF(OR(NOT(ISNUMBER(B423)),H423="تم",L423=""),"",IF(K423&gt;L423,"متأخر",""))</f>
        <v/>
      </c>
      <c r="N423" s="18">
        <f>IF(OR(NOT(ISNUMBER(B423)),H423="تم"),"",K423)</f>
        <v/>
      </c>
      <c r="O423" s="18">
        <f>IF(N423="","",COUNTIF($N$6:$N$1005,"&gt;"&amp;N423)+COUNTIF($N$6:N423,N423))</f>
        <v/>
      </c>
      <c r="P423" s="19">
        <f>IF(OR(NOT(ISNUMBER(J423)),NOT(ISNUMBER(B423))),"",IF(ISNUMBER(I423),I423,B423))</f>
        <v/>
      </c>
    </row>
    <row r="424">
      <c r="A424" s="16">
        <f>IF(B424="","",ROW()-5)</f>
        <v/>
      </c>
      <c r="B424" s="13" t="n"/>
      <c r="C424" s="5" t="n"/>
      <c r="D424" s="5" t="n"/>
      <c r="E424" s="5" t="n"/>
      <c r="F424" s="5" t="n"/>
      <c r="G424" s="5" t="n"/>
      <c r="H424" s="5" t="n"/>
      <c r="I424" s="13" t="n"/>
      <c r="J424" s="17" t="n"/>
      <c r="K424" s="18">
        <f>IF(NOT(ISNUMBER(B424)),"",IF(H424="تم",IF(ISNUMBER(I424),I424-B424,""),'الإعدادات'!$B$4-B424))</f>
        <v/>
      </c>
      <c r="L424" s="18">
        <f>IF(F424="","",IFERROR(VLOOKUP(F424,'الإعدادات'!$A$7:$B$10,2,FALSE),""))</f>
        <v/>
      </c>
      <c r="M424" s="6">
        <f>IF(OR(NOT(ISNUMBER(B424)),H424="تم",L424=""),"",IF(K424&gt;L424,"متأخر",""))</f>
        <v/>
      </c>
      <c r="N424" s="18">
        <f>IF(OR(NOT(ISNUMBER(B424)),H424="تم"),"",K424)</f>
        <v/>
      </c>
      <c r="O424" s="18">
        <f>IF(N424="","",COUNTIF($N$6:$N$1005,"&gt;"&amp;N424)+COUNTIF($N$6:N424,N424))</f>
        <v/>
      </c>
      <c r="P424" s="19">
        <f>IF(OR(NOT(ISNUMBER(J424)),NOT(ISNUMBER(B424))),"",IF(ISNUMBER(I424),I424,B424))</f>
        <v/>
      </c>
    </row>
    <row r="425">
      <c r="A425" s="16">
        <f>IF(B425="","",ROW()-5)</f>
        <v/>
      </c>
      <c r="B425" s="13" t="n"/>
      <c r="C425" s="5" t="n"/>
      <c r="D425" s="5" t="n"/>
      <c r="E425" s="5" t="n"/>
      <c r="F425" s="5" t="n"/>
      <c r="G425" s="5" t="n"/>
      <c r="H425" s="5" t="n"/>
      <c r="I425" s="13" t="n"/>
      <c r="J425" s="17" t="n"/>
      <c r="K425" s="18">
        <f>IF(NOT(ISNUMBER(B425)),"",IF(H425="تم",IF(ISNUMBER(I425),I425-B425,""),'الإعدادات'!$B$4-B425))</f>
        <v/>
      </c>
      <c r="L425" s="18">
        <f>IF(F425="","",IFERROR(VLOOKUP(F425,'الإعدادات'!$A$7:$B$10,2,FALSE),""))</f>
        <v/>
      </c>
      <c r="M425" s="6">
        <f>IF(OR(NOT(ISNUMBER(B425)),H425="تم",L425=""),"",IF(K425&gt;L425,"متأخر",""))</f>
        <v/>
      </c>
      <c r="N425" s="18">
        <f>IF(OR(NOT(ISNUMBER(B425)),H425="تم"),"",K425)</f>
        <v/>
      </c>
      <c r="O425" s="18">
        <f>IF(N425="","",COUNTIF($N$6:$N$1005,"&gt;"&amp;N425)+COUNTIF($N$6:N425,N425))</f>
        <v/>
      </c>
      <c r="P425" s="19">
        <f>IF(OR(NOT(ISNUMBER(J425)),NOT(ISNUMBER(B425))),"",IF(ISNUMBER(I425),I425,B425))</f>
        <v/>
      </c>
    </row>
    <row r="426">
      <c r="A426" s="16">
        <f>IF(B426="","",ROW()-5)</f>
        <v/>
      </c>
      <c r="B426" s="13" t="n"/>
      <c r="C426" s="5" t="n"/>
      <c r="D426" s="5" t="n"/>
      <c r="E426" s="5" t="n"/>
      <c r="F426" s="5" t="n"/>
      <c r="G426" s="5" t="n"/>
      <c r="H426" s="5" t="n"/>
      <c r="I426" s="13" t="n"/>
      <c r="J426" s="17" t="n"/>
      <c r="K426" s="18">
        <f>IF(NOT(ISNUMBER(B426)),"",IF(H426="تم",IF(ISNUMBER(I426),I426-B426,""),'الإعدادات'!$B$4-B426))</f>
        <v/>
      </c>
      <c r="L426" s="18">
        <f>IF(F426="","",IFERROR(VLOOKUP(F426,'الإعدادات'!$A$7:$B$10,2,FALSE),""))</f>
        <v/>
      </c>
      <c r="M426" s="6">
        <f>IF(OR(NOT(ISNUMBER(B426)),H426="تم",L426=""),"",IF(K426&gt;L426,"متأخر",""))</f>
        <v/>
      </c>
      <c r="N426" s="18">
        <f>IF(OR(NOT(ISNUMBER(B426)),H426="تم"),"",K426)</f>
        <v/>
      </c>
      <c r="O426" s="18">
        <f>IF(N426="","",COUNTIF($N$6:$N$1005,"&gt;"&amp;N426)+COUNTIF($N$6:N426,N426))</f>
        <v/>
      </c>
      <c r="P426" s="19">
        <f>IF(OR(NOT(ISNUMBER(J426)),NOT(ISNUMBER(B426))),"",IF(ISNUMBER(I426),I426,B426))</f>
        <v/>
      </c>
    </row>
    <row r="427">
      <c r="A427" s="16">
        <f>IF(B427="","",ROW()-5)</f>
        <v/>
      </c>
      <c r="B427" s="13" t="n"/>
      <c r="C427" s="5" t="n"/>
      <c r="D427" s="5" t="n"/>
      <c r="E427" s="5" t="n"/>
      <c r="F427" s="5" t="n"/>
      <c r="G427" s="5" t="n"/>
      <c r="H427" s="5" t="n"/>
      <c r="I427" s="13" t="n"/>
      <c r="J427" s="17" t="n"/>
      <c r="K427" s="18">
        <f>IF(NOT(ISNUMBER(B427)),"",IF(H427="تم",IF(ISNUMBER(I427),I427-B427,""),'الإعدادات'!$B$4-B427))</f>
        <v/>
      </c>
      <c r="L427" s="18">
        <f>IF(F427="","",IFERROR(VLOOKUP(F427,'الإعدادات'!$A$7:$B$10,2,FALSE),""))</f>
        <v/>
      </c>
      <c r="M427" s="6">
        <f>IF(OR(NOT(ISNUMBER(B427)),H427="تم",L427=""),"",IF(K427&gt;L427,"متأخر",""))</f>
        <v/>
      </c>
      <c r="N427" s="18">
        <f>IF(OR(NOT(ISNUMBER(B427)),H427="تم"),"",K427)</f>
        <v/>
      </c>
      <c r="O427" s="18">
        <f>IF(N427="","",COUNTIF($N$6:$N$1005,"&gt;"&amp;N427)+COUNTIF($N$6:N427,N427))</f>
        <v/>
      </c>
      <c r="P427" s="19">
        <f>IF(OR(NOT(ISNUMBER(J427)),NOT(ISNUMBER(B427))),"",IF(ISNUMBER(I427),I427,B427))</f>
        <v/>
      </c>
    </row>
    <row r="428">
      <c r="A428" s="16">
        <f>IF(B428="","",ROW()-5)</f>
        <v/>
      </c>
      <c r="B428" s="13" t="n"/>
      <c r="C428" s="5" t="n"/>
      <c r="D428" s="5" t="n"/>
      <c r="E428" s="5" t="n"/>
      <c r="F428" s="5" t="n"/>
      <c r="G428" s="5" t="n"/>
      <c r="H428" s="5" t="n"/>
      <c r="I428" s="13" t="n"/>
      <c r="J428" s="17" t="n"/>
      <c r="K428" s="18">
        <f>IF(NOT(ISNUMBER(B428)),"",IF(H428="تم",IF(ISNUMBER(I428),I428-B428,""),'الإعدادات'!$B$4-B428))</f>
        <v/>
      </c>
      <c r="L428" s="18">
        <f>IF(F428="","",IFERROR(VLOOKUP(F428,'الإعدادات'!$A$7:$B$10,2,FALSE),""))</f>
        <v/>
      </c>
      <c r="M428" s="6">
        <f>IF(OR(NOT(ISNUMBER(B428)),H428="تم",L428=""),"",IF(K428&gt;L428,"متأخر",""))</f>
        <v/>
      </c>
      <c r="N428" s="18">
        <f>IF(OR(NOT(ISNUMBER(B428)),H428="تم"),"",K428)</f>
        <v/>
      </c>
      <c r="O428" s="18">
        <f>IF(N428="","",COUNTIF($N$6:$N$1005,"&gt;"&amp;N428)+COUNTIF($N$6:N428,N428))</f>
        <v/>
      </c>
      <c r="P428" s="19">
        <f>IF(OR(NOT(ISNUMBER(J428)),NOT(ISNUMBER(B428))),"",IF(ISNUMBER(I428),I428,B428))</f>
        <v/>
      </c>
    </row>
    <row r="429">
      <c r="A429" s="16">
        <f>IF(B429="","",ROW()-5)</f>
        <v/>
      </c>
      <c r="B429" s="13" t="n"/>
      <c r="C429" s="5" t="n"/>
      <c r="D429" s="5" t="n"/>
      <c r="E429" s="5" t="n"/>
      <c r="F429" s="5" t="n"/>
      <c r="G429" s="5" t="n"/>
      <c r="H429" s="5" t="n"/>
      <c r="I429" s="13" t="n"/>
      <c r="J429" s="17" t="n"/>
      <c r="K429" s="18">
        <f>IF(NOT(ISNUMBER(B429)),"",IF(H429="تم",IF(ISNUMBER(I429),I429-B429,""),'الإعدادات'!$B$4-B429))</f>
        <v/>
      </c>
      <c r="L429" s="18">
        <f>IF(F429="","",IFERROR(VLOOKUP(F429,'الإعدادات'!$A$7:$B$10,2,FALSE),""))</f>
        <v/>
      </c>
      <c r="M429" s="6">
        <f>IF(OR(NOT(ISNUMBER(B429)),H429="تم",L429=""),"",IF(K429&gt;L429,"متأخر",""))</f>
        <v/>
      </c>
      <c r="N429" s="18">
        <f>IF(OR(NOT(ISNUMBER(B429)),H429="تم"),"",K429)</f>
        <v/>
      </c>
      <c r="O429" s="18">
        <f>IF(N429="","",COUNTIF($N$6:$N$1005,"&gt;"&amp;N429)+COUNTIF($N$6:N429,N429))</f>
        <v/>
      </c>
      <c r="P429" s="19">
        <f>IF(OR(NOT(ISNUMBER(J429)),NOT(ISNUMBER(B429))),"",IF(ISNUMBER(I429),I429,B429))</f>
        <v/>
      </c>
    </row>
    <row r="430">
      <c r="A430" s="16">
        <f>IF(B430="","",ROW()-5)</f>
        <v/>
      </c>
      <c r="B430" s="13" t="n"/>
      <c r="C430" s="5" t="n"/>
      <c r="D430" s="5" t="n"/>
      <c r="E430" s="5" t="n"/>
      <c r="F430" s="5" t="n"/>
      <c r="G430" s="5" t="n"/>
      <c r="H430" s="5" t="n"/>
      <c r="I430" s="13" t="n"/>
      <c r="J430" s="17" t="n"/>
      <c r="K430" s="18">
        <f>IF(NOT(ISNUMBER(B430)),"",IF(H430="تم",IF(ISNUMBER(I430),I430-B430,""),'الإعدادات'!$B$4-B430))</f>
        <v/>
      </c>
      <c r="L430" s="18">
        <f>IF(F430="","",IFERROR(VLOOKUP(F430,'الإعدادات'!$A$7:$B$10,2,FALSE),""))</f>
        <v/>
      </c>
      <c r="M430" s="6">
        <f>IF(OR(NOT(ISNUMBER(B430)),H430="تم",L430=""),"",IF(K430&gt;L430,"متأخر",""))</f>
        <v/>
      </c>
      <c r="N430" s="18">
        <f>IF(OR(NOT(ISNUMBER(B430)),H430="تم"),"",K430)</f>
        <v/>
      </c>
      <c r="O430" s="18">
        <f>IF(N430="","",COUNTIF($N$6:$N$1005,"&gt;"&amp;N430)+COUNTIF($N$6:N430,N430))</f>
        <v/>
      </c>
      <c r="P430" s="19">
        <f>IF(OR(NOT(ISNUMBER(J430)),NOT(ISNUMBER(B430))),"",IF(ISNUMBER(I430),I430,B430))</f>
        <v/>
      </c>
    </row>
    <row r="431">
      <c r="A431" s="16">
        <f>IF(B431="","",ROW()-5)</f>
        <v/>
      </c>
      <c r="B431" s="13" t="n"/>
      <c r="C431" s="5" t="n"/>
      <c r="D431" s="5" t="n"/>
      <c r="E431" s="5" t="n"/>
      <c r="F431" s="5" t="n"/>
      <c r="G431" s="5" t="n"/>
      <c r="H431" s="5" t="n"/>
      <c r="I431" s="13" t="n"/>
      <c r="J431" s="17" t="n"/>
      <c r="K431" s="18">
        <f>IF(NOT(ISNUMBER(B431)),"",IF(H431="تم",IF(ISNUMBER(I431),I431-B431,""),'الإعدادات'!$B$4-B431))</f>
        <v/>
      </c>
      <c r="L431" s="18">
        <f>IF(F431="","",IFERROR(VLOOKUP(F431,'الإعدادات'!$A$7:$B$10,2,FALSE),""))</f>
        <v/>
      </c>
      <c r="M431" s="6">
        <f>IF(OR(NOT(ISNUMBER(B431)),H431="تم",L431=""),"",IF(K431&gt;L431,"متأخر",""))</f>
        <v/>
      </c>
      <c r="N431" s="18">
        <f>IF(OR(NOT(ISNUMBER(B431)),H431="تم"),"",K431)</f>
        <v/>
      </c>
      <c r="O431" s="18">
        <f>IF(N431="","",COUNTIF($N$6:$N$1005,"&gt;"&amp;N431)+COUNTIF($N$6:N431,N431))</f>
        <v/>
      </c>
      <c r="P431" s="19">
        <f>IF(OR(NOT(ISNUMBER(J431)),NOT(ISNUMBER(B431))),"",IF(ISNUMBER(I431),I431,B431))</f>
        <v/>
      </c>
    </row>
    <row r="432">
      <c r="A432" s="16">
        <f>IF(B432="","",ROW()-5)</f>
        <v/>
      </c>
      <c r="B432" s="13" t="n"/>
      <c r="C432" s="5" t="n"/>
      <c r="D432" s="5" t="n"/>
      <c r="E432" s="5" t="n"/>
      <c r="F432" s="5" t="n"/>
      <c r="G432" s="5" t="n"/>
      <c r="H432" s="5" t="n"/>
      <c r="I432" s="13" t="n"/>
      <c r="J432" s="17" t="n"/>
      <c r="K432" s="18">
        <f>IF(NOT(ISNUMBER(B432)),"",IF(H432="تم",IF(ISNUMBER(I432),I432-B432,""),'الإعدادات'!$B$4-B432))</f>
        <v/>
      </c>
      <c r="L432" s="18">
        <f>IF(F432="","",IFERROR(VLOOKUP(F432,'الإعدادات'!$A$7:$B$10,2,FALSE),""))</f>
        <v/>
      </c>
      <c r="M432" s="6">
        <f>IF(OR(NOT(ISNUMBER(B432)),H432="تم",L432=""),"",IF(K432&gt;L432,"متأخر",""))</f>
        <v/>
      </c>
      <c r="N432" s="18">
        <f>IF(OR(NOT(ISNUMBER(B432)),H432="تم"),"",K432)</f>
        <v/>
      </c>
      <c r="O432" s="18">
        <f>IF(N432="","",COUNTIF($N$6:$N$1005,"&gt;"&amp;N432)+COUNTIF($N$6:N432,N432))</f>
        <v/>
      </c>
      <c r="P432" s="19">
        <f>IF(OR(NOT(ISNUMBER(J432)),NOT(ISNUMBER(B432))),"",IF(ISNUMBER(I432),I432,B432))</f>
        <v/>
      </c>
    </row>
    <row r="433">
      <c r="A433" s="16">
        <f>IF(B433="","",ROW()-5)</f>
        <v/>
      </c>
      <c r="B433" s="13" t="n"/>
      <c r="C433" s="5" t="n"/>
      <c r="D433" s="5" t="n"/>
      <c r="E433" s="5" t="n"/>
      <c r="F433" s="5" t="n"/>
      <c r="G433" s="5" t="n"/>
      <c r="H433" s="5" t="n"/>
      <c r="I433" s="13" t="n"/>
      <c r="J433" s="17" t="n"/>
      <c r="K433" s="18">
        <f>IF(NOT(ISNUMBER(B433)),"",IF(H433="تم",IF(ISNUMBER(I433),I433-B433,""),'الإعدادات'!$B$4-B433))</f>
        <v/>
      </c>
      <c r="L433" s="18">
        <f>IF(F433="","",IFERROR(VLOOKUP(F433,'الإعدادات'!$A$7:$B$10,2,FALSE),""))</f>
        <v/>
      </c>
      <c r="M433" s="6">
        <f>IF(OR(NOT(ISNUMBER(B433)),H433="تم",L433=""),"",IF(K433&gt;L433,"متأخر",""))</f>
        <v/>
      </c>
      <c r="N433" s="18">
        <f>IF(OR(NOT(ISNUMBER(B433)),H433="تم"),"",K433)</f>
        <v/>
      </c>
      <c r="O433" s="18">
        <f>IF(N433="","",COUNTIF($N$6:$N$1005,"&gt;"&amp;N433)+COUNTIF($N$6:N433,N433))</f>
        <v/>
      </c>
      <c r="P433" s="19">
        <f>IF(OR(NOT(ISNUMBER(J433)),NOT(ISNUMBER(B433))),"",IF(ISNUMBER(I433),I433,B433))</f>
        <v/>
      </c>
    </row>
    <row r="434">
      <c r="A434" s="16">
        <f>IF(B434="","",ROW()-5)</f>
        <v/>
      </c>
      <c r="B434" s="13" t="n"/>
      <c r="C434" s="5" t="n"/>
      <c r="D434" s="5" t="n"/>
      <c r="E434" s="5" t="n"/>
      <c r="F434" s="5" t="n"/>
      <c r="G434" s="5" t="n"/>
      <c r="H434" s="5" t="n"/>
      <c r="I434" s="13" t="n"/>
      <c r="J434" s="17" t="n"/>
      <c r="K434" s="18">
        <f>IF(NOT(ISNUMBER(B434)),"",IF(H434="تم",IF(ISNUMBER(I434),I434-B434,""),'الإعدادات'!$B$4-B434))</f>
        <v/>
      </c>
      <c r="L434" s="18">
        <f>IF(F434="","",IFERROR(VLOOKUP(F434,'الإعدادات'!$A$7:$B$10,2,FALSE),""))</f>
        <v/>
      </c>
      <c r="M434" s="6">
        <f>IF(OR(NOT(ISNUMBER(B434)),H434="تم",L434=""),"",IF(K434&gt;L434,"متأخر",""))</f>
        <v/>
      </c>
      <c r="N434" s="18">
        <f>IF(OR(NOT(ISNUMBER(B434)),H434="تم"),"",K434)</f>
        <v/>
      </c>
      <c r="O434" s="18">
        <f>IF(N434="","",COUNTIF($N$6:$N$1005,"&gt;"&amp;N434)+COUNTIF($N$6:N434,N434))</f>
        <v/>
      </c>
      <c r="P434" s="19">
        <f>IF(OR(NOT(ISNUMBER(J434)),NOT(ISNUMBER(B434))),"",IF(ISNUMBER(I434),I434,B434))</f>
        <v/>
      </c>
    </row>
    <row r="435">
      <c r="A435" s="16">
        <f>IF(B435="","",ROW()-5)</f>
        <v/>
      </c>
      <c r="B435" s="13" t="n"/>
      <c r="C435" s="5" t="n"/>
      <c r="D435" s="5" t="n"/>
      <c r="E435" s="5" t="n"/>
      <c r="F435" s="5" t="n"/>
      <c r="G435" s="5" t="n"/>
      <c r="H435" s="5" t="n"/>
      <c r="I435" s="13" t="n"/>
      <c r="J435" s="17" t="n"/>
      <c r="K435" s="18">
        <f>IF(NOT(ISNUMBER(B435)),"",IF(H435="تم",IF(ISNUMBER(I435),I435-B435,""),'الإعدادات'!$B$4-B435))</f>
        <v/>
      </c>
      <c r="L435" s="18">
        <f>IF(F435="","",IFERROR(VLOOKUP(F435,'الإعدادات'!$A$7:$B$10,2,FALSE),""))</f>
        <v/>
      </c>
      <c r="M435" s="6">
        <f>IF(OR(NOT(ISNUMBER(B435)),H435="تم",L435=""),"",IF(K435&gt;L435,"متأخر",""))</f>
        <v/>
      </c>
      <c r="N435" s="18">
        <f>IF(OR(NOT(ISNUMBER(B435)),H435="تم"),"",K435)</f>
        <v/>
      </c>
      <c r="O435" s="18">
        <f>IF(N435="","",COUNTIF($N$6:$N$1005,"&gt;"&amp;N435)+COUNTIF($N$6:N435,N435))</f>
        <v/>
      </c>
      <c r="P435" s="19">
        <f>IF(OR(NOT(ISNUMBER(J435)),NOT(ISNUMBER(B435))),"",IF(ISNUMBER(I435),I435,B435))</f>
        <v/>
      </c>
    </row>
    <row r="436">
      <c r="A436" s="16">
        <f>IF(B436="","",ROW()-5)</f>
        <v/>
      </c>
      <c r="B436" s="13" t="n"/>
      <c r="C436" s="5" t="n"/>
      <c r="D436" s="5" t="n"/>
      <c r="E436" s="5" t="n"/>
      <c r="F436" s="5" t="n"/>
      <c r="G436" s="5" t="n"/>
      <c r="H436" s="5" t="n"/>
      <c r="I436" s="13" t="n"/>
      <c r="J436" s="17" t="n"/>
      <c r="K436" s="18">
        <f>IF(NOT(ISNUMBER(B436)),"",IF(H436="تم",IF(ISNUMBER(I436),I436-B436,""),'الإعدادات'!$B$4-B436))</f>
        <v/>
      </c>
      <c r="L436" s="18">
        <f>IF(F436="","",IFERROR(VLOOKUP(F436,'الإعدادات'!$A$7:$B$10,2,FALSE),""))</f>
        <v/>
      </c>
      <c r="M436" s="6">
        <f>IF(OR(NOT(ISNUMBER(B436)),H436="تم",L436=""),"",IF(K436&gt;L436,"متأخر",""))</f>
        <v/>
      </c>
      <c r="N436" s="18">
        <f>IF(OR(NOT(ISNUMBER(B436)),H436="تم"),"",K436)</f>
        <v/>
      </c>
      <c r="O436" s="18">
        <f>IF(N436="","",COUNTIF($N$6:$N$1005,"&gt;"&amp;N436)+COUNTIF($N$6:N436,N436))</f>
        <v/>
      </c>
      <c r="P436" s="19">
        <f>IF(OR(NOT(ISNUMBER(J436)),NOT(ISNUMBER(B436))),"",IF(ISNUMBER(I436),I436,B436))</f>
        <v/>
      </c>
    </row>
    <row r="437">
      <c r="A437" s="16">
        <f>IF(B437="","",ROW()-5)</f>
        <v/>
      </c>
      <c r="B437" s="13" t="n"/>
      <c r="C437" s="5" t="n"/>
      <c r="D437" s="5" t="n"/>
      <c r="E437" s="5" t="n"/>
      <c r="F437" s="5" t="n"/>
      <c r="G437" s="5" t="n"/>
      <c r="H437" s="5" t="n"/>
      <c r="I437" s="13" t="n"/>
      <c r="J437" s="17" t="n"/>
      <c r="K437" s="18">
        <f>IF(NOT(ISNUMBER(B437)),"",IF(H437="تم",IF(ISNUMBER(I437),I437-B437,""),'الإعدادات'!$B$4-B437))</f>
        <v/>
      </c>
      <c r="L437" s="18">
        <f>IF(F437="","",IFERROR(VLOOKUP(F437,'الإعدادات'!$A$7:$B$10,2,FALSE),""))</f>
        <v/>
      </c>
      <c r="M437" s="6">
        <f>IF(OR(NOT(ISNUMBER(B437)),H437="تم",L437=""),"",IF(K437&gt;L437,"متأخر",""))</f>
        <v/>
      </c>
      <c r="N437" s="18">
        <f>IF(OR(NOT(ISNUMBER(B437)),H437="تم"),"",K437)</f>
        <v/>
      </c>
      <c r="O437" s="18">
        <f>IF(N437="","",COUNTIF($N$6:$N$1005,"&gt;"&amp;N437)+COUNTIF($N$6:N437,N437))</f>
        <v/>
      </c>
      <c r="P437" s="19">
        <f>IF(OR(NOT(ISNUMBER(J437)),NOT(ISNUMBER(B437))),"",IF(ISNUMBER(I437),I437,B437))</f>
        <v/>
      </c>
    </row>
    <row r="438">
      <c r="A438" s="16">
        <f>IF(B438="","",ROW()-5)</f>
        <v/>
      </c>
      <c r="B438" s="13" t="n"/>
      <c r="C438" s="5" t="n"/>
      <c r="D438" s="5" t="n"/>
      <c r="E438" s="5" t="n"/>
      <c r="F438" s="5" t="n"/>
      <c r="G438" s="5" t="n"/>
      <c r="H438" s="5" t="n"/>
      <c r="I438" s="13" t="n"/>
      <c r="J438" s="17" t="n"/>
      <c r="K438" s="18">
        <f>IF(NOT(ISNUMBER(B438)),"",IF(H438="تم",IF(ISNUMBER(I438),I438-B438,""),'الإعدادات'!$B$4-B438))</f>
        <v/>
      </c>
      <c r="L438" s="18">
        <f>IF(F438="","",IFERROR(VLOOKUP(F438,'الإعدادات'!$A$7:$B$10,2,FALSE),""))</f>
        <v/>
      </c>
      <c r="M438" s="6">
        <f>IF(OR(NOT(ISNUMBER(B438)),H438="تم",L438=""),"",IF(K438&gt;L438,"متأخر",""))</f>
        <v/>
      </c>
      <c r="N438" s="18">
        <f>IF(OR(NOT(ISNUMBER(B438)),H438="تم"),"",K438)</f>
        <v/>
      </c>
      <c r="O438" s="18">
        <f>IF(N438="","",COUNTIF($N$6:$N$1005,"&gt;"&amp;N438)+COUNTIF($N$6:N438,N438))</f>
        <v/>
      </c>
      <c r="P438" s="19">
        <f>IF(OR(NOT(ISNUMBER(J438)),NOT(ISNUMBER(B438))),"",IF(ISNUMBER(I438),I438,B438))</f>
        <v/>
      </c>
    </row>
    <row r="439">
      <c r="A439" s="16">
        <f>IF(B439="","",ROW()-5)</f>
        <v/>
      </c>
      <c r="B439" s="13" t="n"/>
      <c r="C439" s="5" t="n"/>
      <c r="D439" s="5" t="n"/>
      <c r="E439" s="5" t="n"/>
      <c r="F439" s="5" t="n"/>
      <c r="G439" s="5" t="n"/>
      <c r="H439" s="5" t="n"/>
      <c r="I439" s="13" t="n"/>
      <c r="J439" s="17" t="n"/>
      <c r="K439" s="18">
        <f>IF(NOT(ISNUMBER(B439)),"",IF(H439="تم",IF(ISNUMBER(I439),I439-B439,""),'الإعدادات'!$B$4-B439))</f>
        <v/>
      </c>
      <c r="L439" s="18">
        <f>IF(F439="","",IFERROR(VLOOKUP(F439,'الإعدادات'!$A$7:$B$10,2,FALSE),""))</f>
        <v/>
      </c>
      <c r="M439" s="6">
        <f>IF(OR(NOT(ISNUMBER(B439)),H439="تم",L439=""),"",IF(K439&gt;L439,"متأخر",""))</f>
        <v/>
      </c>
      <c r="N439" s="18">
        <f>IF(OR(NOT(ISNUMBER(B439)),H439="تم"),"",K439)</f>
        <v/>
      </c>
      <c r="O439" s="18">
        <f>IF(N439="","",COUNTIF($N$6:$N$1005,"&gt;"&amp;N439)+COUNTIF($N$6:N439,N439))</f>
        <v/>
      </c>
      <c r="P439" s="19">
        <f>IF(OR(NOT(ISNUMBER(J439)),NOT(ISNUMBER(B439))),"",IF(ISNUMBER(I439),I439,B439))</f>
        <v/>
      </c>
    </row>
    <row r="440">
      <c r="A440" s="16">
        <f>IF(B440="","",ROW()-5)</f>
        <v/>
      </c>
      <c r="B440" s="13" t="n"/>
      <c r="C440" s="5" t="n"/>
      <c r="D440" s="5" t="n"/>
      <c r="E440" s="5" t="n"/>
      <c r="F440" s="5" t="n"/>
      <c r="G440" s="5" t="n"/>
      <c r="H440" s="5" t="n"/>
      <c r="I440" s="13" t="n"/>
      <c r="J440" s="17" t="n"/>
      <c r="K440" s="18">
        <f>IF(NOT(ISNUMBER(B440)),"",IF(H440="تم",IF(ISNUMBER(I440),I440-B440,""),'الإعدادات'!$B$4-B440))</f>
        <v/>
      </c>
      <c r="L440" s="18">
        <f>IF(F440="","",IFERROR(VLOOKUP(F440,'الإعدادات'!$A$7:$B$10,2,FALSE),""))</f>
        <v/>
      </c>
      <c r="M440" s="6">
        <f>IF(OR(NOT(ISNUMBER(B440)),H440="تم",L440=""),"",IF(K440&gt;L440,"متأخر",""))</f>
        <v/>
      </c>
      <c r="N440" s="18">
        <f>IF(OR(NOT(ISNUMBER(B440)),H440="تم"),"",K440)</f>
        <v/>
      </c>
      <c r="O440" s="18">
        <f>IF(N440="","",COUNTIF($N$6:$N$1005,"&gt;"&amp;N440)+COUNTIF($N$6:N440,N440))</f>
        <v/>
      </c>
      <c r="P440" s="19">
        <f>IF(OR(NOT(ISNUMBER(J440)),NOT(ISNUMBER(B440))),"",IF(ISNUMBER(I440),I440,B440))</f>
        <v/>
      </c>
    </row>
    <row r="441">
      <c r="A441" s="16">
        <f>IF(B441="","",ROW()-5)</f>
        <v/>
      </c>
      <c r="B441" s="13" t="n"/>
      <c r="C441" s="5" t="n"/>
      <c r="D441" s="5" t="n"/>
      <c r="E441" s="5" t="n"/>
      <c r="F441" s="5" t="n"/>
      <c r="G441" s="5" t="n"/>
      <c r="H441" s="5" t="n"/>
      <c r="I441" s="13" t="n"/>
      <c r="J441" s="17" t="n"/>
      <c r="K441" s="18">
        <f>IF(NOT(ISNUMBER(B441)),"",IF(H441="تم",IF(ISNUMBER(I441),I441-B441,""),'الإعدادات'!$B$4-B441))</f>
        <v/>
      </c>
      <c r="L441" s="18">
        <f>IF(F441="","",IFERROR(VLOOKUP(F441,'الإعدادات'!$A$7:$B$10,2,FALSE),""))</f>
        <v/>
      </c>
      <c r="M441" s="6">
        <f>IF(OR(NOT(ISNUMBER(B441)),H441="تم",L441=""),"",IF(K441&gt;L441,"متأخر",""))</f>
        <v/>
      </c>
      <c r="N441" s="18">
        <f>IF(OR(NOT(ISNUMBER(B441)),H441="تم"),"",K441)</f>
        <v/>
      </c>
      <c r="O441" s="18">
        <f>IF(N441="","",COUNTIF($N$6:$N$1005,"&gt;"&amp;N441)+COUNTIF($N$6:N441,N441))</f>
        <v/>
      </c>
      <c r="P441" s="19">
        <f>IF(OR(NOT(ISNUMBER(J441)),NOT(ISNUMBER(B441))),"",IF(ISNUMBER(I441),I441,B441))</f>
        <v/>
      </c>
    </row>
    <row r="442">
      <c r="A442" s="16">
        <f>IF(B442="","",ROW()-5)</f>
        <v/>
      </c>
      <c r="B442" s="13" t="n"/>
      <c r="C442" s="5" t="n"/>
      <c r="D442" s="5" t="n"/>
      <c r="E442" s="5" t="n"/>
      <c r="F442" s="5" t="n"/>
      <c r="G442" s="5" t="n"/>
      <c r="H442" s="5" t="n"/>
      <c r="I442" s="13" t="n"/>
      <c r="J442" s="17" t="n"/>
      <c r="K442" s="18">
        <f>IF(NOT(ISNUMBER(B442)),"",IF(H442="تم",IF(ISNUMBER(I442),I442-B442,""),'الإعدادات'!$B$4-B442))</f>
        <v/>
      </c>
      <c r="L442" s="18">
        <f>IF(F442="","",IFERROR(VLOOKUP(F442,'الإعدادات'!$A$7:$B$10,2,FALSE),""))</f>
        <v/>
      </c>
      <c r="M442" s="6">
        <f>IF(OR(NOT(ISNUMBER(B442)),H442="تم",L442=""),"",IF(K442&gt;L442,"متأخر",""))</f>
        <v/>
      </c>
      <c r="N442" s="18">
        <f>IF(OR(NOT(ISNUMBER(B442)),H442="تم"),"",K442)</f>
        <v/>
      </c>
      <c r="O442" s="18">
        <f>IF(N442="","",COUNTIF($N$6:$N$1005,"&gt;"&amp;N442)+COUNTIF($N$6:N442,N442))</f>
        <v/>
      </c>
      <c r="P442" s="19">
        <f>IF(OR(NOT(ISNUMBER(J442)),NOT(ISNUMBER(B442))),"",IF(ISNUMBER(I442),I442,B442))</f>
        <v/>
      </c>
    </row>
    <row r="443">
      <c r="A443" s="16">
        <f>IF(B443="","",ROW()-5)</f>
        <v/>
      </c>
      <c r="B443" s="13" t="n"/>
      <c r="C443" s="5" t="n"/>
      <c r="D443" s="5" t="n"/>
      <c r="E443" s="5" t="n"/>
      <c r="F443" s="5" t="n"/>
      <c r="G443" s="5" t="n"/>
      <c r="H443" s="5" t="n"/>
      <c r="I443" s="13" t="n"/>
      <c r="J443" s="17" t="n"/>
      <c r="K443" s="18">
        <f>IF(NOT(ISNUMBER(B443)),"",IF(H443="تم",IF(ISNUMBER(I443),I443-B443,""),'الإعدادات'!$B$4-B443))</f>
        <v/>
      </c>
      <c r="L443" s="18">
        <f>IF(F443="","",IFERROR(VLOOKUP(F443,'الإعدادات'!$A$7:$B$10,2,FALSE),""))</f>
        <v/>
      </c>
      <c r="M443" s="6">
        <f>IF(OR(NOT(ISNUMBER(B443)),H443="تم",L443=""),"",IF(K443&gt;L443,"متأخر",""))</f>
        <v/>
      </c>
      <c r="N443" s="18">
        <f>IF(OR(NOT(ISNUMBER(B443)),H443="تم"),"",K443)</f>
        <v/>
      </c>
      <c r="O443" s="18">
        <f>IF(N443="","",COUNTIF($N$6:$N$1005,"&gt;"&amp;N443)+COUNTIF($N$6:N443,N443))</f>
        <v/>
      </c>
      <c r="P443" s="19">
        <f>IF(OR(NOT(ISNUMBER(J443)),NOT(ISNUMBER(B443))),"",IF(ISNUMBER(I443),I443,B443))</f>
        <v/>
      </c>
    </row>
    <row r="444">
      <c r="A444" s="16">
        <f>IF(B444="","",ROW()-5)</f>
        <v/>
      </c>
      <c r="B444" s="13" t="n"/>
      <c r="C444" s="5" t="n"/>
      <c r="D444" s="5" t="n"/>
      <c r="E444" s="5" t="n"/>
      <c r="F444" s="5" t="n"/>
      <c r="G444" s="5" t="n"/>
      <c r="H444" s="5" t="n"/>
      <c r="I444" s="13" t="n"/>
      <c r="J444" s="17" t="n"/>
      <c r="K444" s="18">
        <f>IF(NOT(ISNUMBER(B444)),"",IF(H444="تم",IF(ISNUMBER(I444),I444-B444,""),'الإعدادات'!$B$4-B444))</f>
        <v/>
      </c>
      <c r="L444" s="18">
        <f>IF(F444="","",IFERROR(VLOOKUP(F444,'الإعدادات'!$A$7:$B$10,2,FALSE),""))</f>
        <v/>
      </c>
      <c r="M444" s="6">
        <f>IF(OR(NOT(ISNUMBER(B444)),H444="تم",L444=""),"",IF(K444&gt;L444,"متأخر",""))</f>
        <v/>
      </c>
      <c r="N444" s="18">
        <f>IF(OR(NOT(ISNUMBER(B444)),H444="تم"),"",K444)</f>
        <v/>
      </c>
      <c r="O444" s="18">
        <f>IF(N444="","",COUNTIF($N$6:$N$1005,"&gt;"&amp;N444)+COUNTIF($N$6:N444,N444))</f>
        <v/>
      </c>
      <c r="P444" s="19">
        <f>IF(OR(NOT(ISNUMBER(J444)),NOT(ISNUMBER(B444))),"",IF(ISNUMBER(I444),I444,B444))</f>
        <v/>
      </c>
    </row>
    <row r="445">
      <c r="A445" s="16">
        <f>IF(B445="","",ROW()-5)</f>
        <v/>
      </c>
      <c r="B445" s="13" t="n"/>
      <c r="C445" s="5" t="n"/>
      <c r="D445" s="5" t="n"/>
      <c r="E445" s="5" t="n"/>
      <c r="F445" s="5" t="n"/>
      <c r="G445" s="5" t="n"/>
      <c r="H445" s="5" t="n"/>
      <c r="I445" s="13" t="n"/>
      <c r="J445" s="17" t="n"/>
      <c r="K445" s="18">
        <f>IF(NOT(ISNUMBER(B445)),"",IF(H445="تم",IF(ISNUMBER(I445),I445-B445,""),'الإعدادات'!$B$4-B445))</f>
        <v/>
      </c>
      <c r="L445" s="18">
        <f>IF(F445="","",IFERROR(VLOOKUP(F445,'الإعدادات'!$A$7:$B$10,2,FALSE),""))</f>
        <v/>
      </c>
      <c r="M445" s="6">
        <f>IF(OR(NOT(ISNUMBER(B445)),H445="تم",L445=""),"",IF(K445&gt;L445,"متأخر",""))</f>
        <v/>
      </c>
      <c r="N445" s="18">
        <f>IF(OR(NOT(ISNUMBER(B445)),H445="تم"),"",K445)</f>
        <v/>
      </c>
      <c r="O445" s="18">
        <f>IF(N445="","",COUNTIF($N$6:$N$1005,"&gt;"&amp;N445)+COUNTIF($N$6:N445,N445))</f>
        <v/>
      </c>
      <c r="P445" s="19">
        <f>IF(OR(NOT(ISNUMBER(J445)),NOT(ISNUMBER(B445))),"",IF(ISNUMBER(I445),I445,B445))</f>
        <v/>
      </c>
    </row>
    <row r="446">
      <c r="A446" s="16">
        <f>IF(B446="","",ROW()-5)</f>
        <v/>
      </c>
      <c r="B446" s="13" t="n"/>
      <c r="C446" s="5" t="n"/>
      <c r="D446" s="5" t="n"/>
      <c r="E446" s="5" t="n"/>
      <c r="F446" s="5" t="n"/>
      <c r="G446" s="5" t="n"/>
      <c r="H446" s="5" t="n"/>
      <c r="I446" s="13" t="n"/>
      <c r="J446" s="17" t="n"/>
      <c r="K446" s="18">
        <f>IF(NOT(ISNUMBER(B446)),"",IF(H446="تم",IF(ISNUMBER(I446),I446-B446,""),'الإعدادات'!$B$4-B446))</f>
        <v/>
      </c>
      <c r="L446" s="18">
        <f>IF(F446="","",IFERROR(VLOOKUP(F446,'الإعدادات'!$A$7:$B$10,2,FALSE),""))</f>
        <v/>
      </c>
      <c r="M446" s="6">
        <f>IF(OR(NOT(ISNUMBER(B446)),H446="تم",L446=""),"",IF(K446&gt;L446,"متأخر",""))</f>
        <v/>
      </c>
      <c r="N446" s="18">
        <f>IF(OR(NOT(ISNUMBER(B446)),H446="تم"),"",K446)</f>
        <v/>
      </c>
      <c r="O446" s="18">
        <f>IF(N446="","",COUNTIF($N$6:$N$1005,"&gt;"&amp;N446)+COUNTIF($N$6:N446,N446))</f>
        <v/>
      </c>
      <c r="P446" s="19">
        <f>IF(OR(NOT(ISNUMBER(J446)),NOT(ISNUMBER(B446))),"",IF(ISNUMBER(I446),I446,B446))</f>
        <v/>
      </c>
    </row>
    <row r="447">
      <c r="A447" s="16">
        <f>IF(B447="","",ROW()-5)</f>
        <v/>
      </c>
      <c r="B447" s="13" t="n"/>
      <c r="C447" s="5" t="n"/>
      <c r="D447" s="5" t="n"/>
      <c r="E447" s="5" t="n"/>
      <c r="F447" s="5" t="n"/>
      <c r="G447" s="5" t="n"/>
      <c r="H447" s="5" t="n"/>
      <c r="I447" s="13" t="n"/>
      <c r="J447" s="17" t="n"/>
      <c r="K447" s="18">
        <f>IF(NOT(ISNUMBER(B447)),"",IF(H447="تم",IF(ISNUMBER(I447),I447-B447,""),'الإعدادات'!$B$4-B447))</f>
        <v/>
      </c>
      <c r="L447" s="18">
        <f>IF(F447="","",IFERROR(VLOOKUP(F447,'الإعدادات'!$A$7:$B$10,2,FALSE),""))</f>
        <v/>
      </c>
      <c r="M447" s="6">
        <f>IF(OR(NOT(ISNUMBER(B447)),H447="تم",L447=""),"",IF(K447&gt;L447,"متأخر",""))</f>
        <v/>
      </c>
      <c r="N447" s="18">
        <f>IF(OR(NOT(ISNUMBER(B447)),H447="تم"),"",K447)</f>
        <v/>
      </c>
      <c r="O447" s="18">
        <f>IF(N447="","",COUNTIF($N$6:$N$1005,"&gt;"&amp;N447)+COUNTIF($N$6:N447,N447))</f>
        <v/>
      </c>
      <c r="P447" s="19">
        <f>IF(OR(NOT(ISNUMBER(J447)),NOT(ISNUMBER(B447))),"",IF(ISNUMBER(I447),I447,B447))</f>
        <v/>
      </c>
    </row>
    <row r="448">
      <c r="A448" s="16">
        <f>IF(B448="","",ROW()-5)</f>
        <v/>
      </c>
      <c r="B448" s="13" t="n"/>
      <c r="C448" s="5" t="n"/>
      <c r="D448" s="5" t="n"/>
      <c r="E448" s="5" t="n"/>
      <c r="F448" s="5" t="n"/>
      <c r="G448" s="5" t="n"/>
      <c r="H448" s="5" t="n"/>
      <c r="I448" s="13" t="n"/>
      <c r="J448" s="17" t="n"/>
      <c r="K448" s="18">
        <f>IF(NOT(ISNUMBER(B448)),"",IF(H448="تم",IF(ISNUMBER(I448),I448-B448,""),'الإعدادات'!$B$4-B448))</f>
        <v/>
      </c>
      <c r="L448" s="18">
        <f>IF(F448="","",IFERROR(VLOOKUP(F448,'الإعدادات'!$A$7:$B$10,2,FALSE),""))</f>
        <v/>
      </c>
      <c r="M448" s="6">
        <f>IF(OR(NOT(ISNUMBER(B448)),H448="تم",L448=""),"",IF(K448&gt;L448,"متأخر",""))</f>
        <v/>
      </c>
      <c r="N448" s="18">
        <f>IF(OR(NOT(ISNUMBER(B448)),H448="تم"),"",K448)</f>
        <v/>
      </c>
      <c r="O448" s="18">
        <f>IF(N448="","",COUNTIF($N$6:$N$1005,"&gt;"&amp;N448)+COUNTIF($N$6:N448,N448))</f>
        <v/>
      </c>
      <c r="P448" s="19">
        <f>IF(OR(NOT(ISNUMBER(J448)),NOT(ISNUMBER(B448))),"",IF(ISNUMBER(I448),I448,B448))</f>
        <v/>
      </c>
    </row>
    <row r="449">
      <c r="A449" s="16">
        <f>IF(B449="","",ROW()-5)</f>
        <v/>
      </c>
      <c r="B449" s="13" t="n"/>
      <c r="C449" s="5" t="n"/>
      <c r="D449" s="5" t="n"/>
      <c r="E449" s="5" t="n"/>
      <c r="F449" s="5" t="n"/>
      <c r="G449" s="5" t="n"/>
      <c r="H449" s="5" t="n"/>
      <c r="I449" s="13" t="n"/>
      <c r="J449" s="17" t="n"/>
      <c r="K449" s="18">
        <f>IF(NOT(ISNUMBER(B449)),"",IF(H449="تم",IF(ISNUMBER(I449),I449-B449,""),'الإعدادات'!$B$4-B449))</f>
        <v/>
      </c>
      <c r="L449" s="18">
        <f>IF(F449="","",IFERROR(VLOOKUP(F449,'الإعدادات'!$A$7:$B$10,2,FALSE),""))</f>
        <v/>
      </c>
      <c r="M449" s="6">
        <f>IF(OR(NOT(ISNUMBER(B449)),H449="تم",L449=""),"",IF(K449&gt;L449,"متأخر",""))</f>
        <v/>
      </c>
      <c r="N449" s="18">
        <f>IF(OR(NOT(ISNUMBER(B449)),H449="تم"),"",K449)</f>
        <v/>
      </c>
      <c r="O449" s="18">
        <f>IF(N449="","",COUNTIF($N$6:$N$1005,"&gt;"&amp;N449)+COUNTIF($N$6:N449,N449))</f>
        <v/>
      </c>
      <c r="P449" s="19">
        <f>IF(OR(NOT(ISNUMBER(J449)),NOT(ISNUMBER(B449))),"",IF(ISNUMBER(I449),I449,B449))</f>
        <v/>
      </c>
    </row>
    <row r="450">
      <c r="A450" s="16">
        <f>IF(B450="","",ROW()-5)</f>
        <v/>
      </c>
      <c r="B450" s="13" t="n"/>
      <c r="C450" s="5" t="n"/>
      <c r="D450" s="5" t="n"/>
      <c r="E450" s="5" t="n"/>
      <c r="F450" s="5" t="n"/>
      <c r="G450" s="5" t="n"/>
      <c r="H450" s="5" t="n"/>
      <c r="I450" s="13" t="n"/>
      <c r="J450" s="17" t="n"/>
      <c r="K450" s="18">
        <f>IF(NOT(ISNUMBER(B450)),"",IF(H450="تم",IF(ISNUMBER(I450),I450-B450,""),'الإعدادات'!$B$4-B450))</f>
        <v/>
      </c>
      <c r="L450" s="18">
        <f>IF(F450="","",IFERROR(VLOOKUP(F450,'الإعدادات'!$A$7:$B$10,2,FALSE),""))</f>
        <v/>
      </c>
      <c r="M450" s="6">
        <f>IF(OR(NOT(ISNUMBER(B450)),H450="تم",L450=""),"",IF(K450&gt;L450,"متأخر",""))</f>
        <v/>
      </c>
      <c r="N450" s="18">
        <f>IF(OR(NOT(ISNUMBER(B450)),H450="تم"),"",K450)</f>
        <v/>
      </c>
      <c r="O450" s="18">
        <f>IF(N450="","",COUNTIF($N$6:$N$1005,"&gt;"&amp;N450)+COUNTIF($N$6:N450,N450))</f>
        <v/>
      </c>
      <c r="P450" s="19">
        <f>IF(OR(NOT(ISNUMBER(J450)),NOT(ISNUMBER(B450))),"",IF(ISNUMBER(I450),I450,B450))</f>
        <v/>
      </c>
    </row>
    <row r="451">
      <c r="A451" s="16">
        <f>IF(B451="","",ROW()-5)</f>
        <v/>
      </c>
      <c r="B451" s="13" t="n"/>
      <c r="C451" s="5" t="n"/>
      <c r="D451" s="5" t="n"/>
      <c r="E451" s="5" t="n"/>
      <c r="F451" s="5" t="n"/>
      <c r="G451" s="5" t="n"/>
      <c r="H451" s="5" t="n"/>
      <c r="I451" s="13" t="n"/>
      <c r="J451" s="17" t="n"/>
      <c r="K451" s="18">
        <f>IF(NOT(ISNUMBER(B451)),"",IF(H451="تم",IF(ISNUMBER(I451),I451-B451,""),'الإعدادات'!$B$4-B451))</f>
        <v/>
      </c>
      <c r="L451" s="18">
        <f>IF(F451="","",IFERROR(VLOOKUP(F451,'الإعدادات'!$A$7:$B$10,2,FALSE),""))</f>
        <v/>
      </c>
      <c r="M451" s="6">
        <f>IF(OR(NOT(ISNUMBER(B451)),H451="تم",L451=""),"",IF(K451&gt;L451,"متأخر",""))</f>
        <v/>
      </c>
      <c r="N451" s="18">
        <f>IF(OR(NOT(ISNUMBER(B451)),H451="تم"),"",K451)</f>
        <v/>
      </c>
      <c r="O451" s="18">
        <f>IF(N451="","",COUNTIF($N$6:$N$1005,"&gt;"&amp;N451)+COUNTIF($N$6:N451,N451))</f>
        <v/>
      </c>
      <c r="P451" s="19">
        <f>IF(OR(NOT(ISNUMBER(J451)),NOT(ISNUMBER(B451))),"",IF(ISNUMBER(I451),I451,B451))</f>
        <v/>
      </c>
    </row>
    <row r="452">
      <c r="A452" s="16">
        <f>IF(B452="","",ROW()-5)</f>
        <v/>
      </c>
      <c r="B452" s="13" t="n"/>
      <c r="C452" s="5" t="n"/>
      <c r="D452" s="5" t="n"/>
      <c r="E452" s="5" t="n"/>
      <c r="F452" s="5" t="n"/>
      <c r="G452" s="5" t="n"/>
      <c r="H452" s="5" t="n"/>
      <c r="I452" s="13" t="n"/>
      <c r="J452" s="17" t="n"/>
      <c r="K452" s="18">
        <f>IF(NOT(ISNUMBER(B452)),"",IF(H452="تم",IF(ISNUMBER(I452),I452-B452,""),'الإعدادات'!$B$4-B452))</f>
        <v/>
      </c>
      <c r="L452" s="18">
        <f>IF(F452="","",IFERROR(VLOOKUP(F452,'الإعدادات'!$A$7:$B$10,2,FALSE),""))</f>
        <v/>
      </c>
      <c r="M452" s="6">
        <f>IF(OR(NOT(ISNUMBER(B452)),H452="تم",L452=""),"",IF(K452&gt;L452,"متأخر",""))</f>
        <v/>
      </c>
      <c r="N452" s="18">
        <f>IF(OR(NOT(ISNUMBER(B452)),H452="تم"),"",K452)</f>
        <v/>
      </c>
      <c r="O452" s="18">
        <f>IF(N452="","",COUNTIF($N$6:$N$1005,"&gt;"&amp;N452)+COUNTIF($N$6:N452,N452))</f>
        <v/>
      </c>
      <c r="P452" s="19">
        <f>IF(OR(NOT(ISNUMBER(J452)),NOT(ISNUMBER(B452))),"",IF(ISNUMBER(I452),I452,B452))</f>
        <v/>
      </c>
    </row>
    <row r="453">
      <c r="A453" s="16">
        <f>IF(B453="","",ROW()-5)</f>
        <v/>
      </c>
      <c r="B453" s="13" t="n"/>
      <c r="C453" s="5" t="n"/>
      <c r="D453" s="5" t="n"/>
      <c r="E453" s="5" t="n"/>
      <c r="F453" s="5" t="n"/>
      <c r="G453" s="5" t="n"/>
      <c r="H453" s="5" t="n"/>
      <c r="I453" s="13" t="n"/>
      <c r="J453" s="17" t="n"/>
      <c r="K453" s="18">
        <f>IF(NOT(ISNUMBER(B453)),"",IF(H453="تم",IF(ISNUMBER(I453),I453-B453,""),'الإعدادات'!$B$4-B453))</f>
        <v/>
      </c>
      <c r="L453" s="18">
        <f>IF(F453="","",IFERROR(VLOOKUP(F453,'الإعدادات'!$A$7:$B$10,2,FALSE),""))</f>
        <v/>
      </c>
      <c r="M453" s="6">
        <f>IF(OR(NOT(ISNUMBER(B453)),H453="تم",L453=""),"",IF(K453&gt;L453,"متأخر",""))</f>
        <v/>
      </c>
      <c r="N453" s="18">
        <f>IF(OR(NOT(ISNUMBER(B453)),H453="تم"),"",K453)</f>
        <v/>
      </c>
      <c r="O453" s="18">
        <f>IF(N453="","",COUNTIF($N$6:$N$1005,"&gt;"&amp;N453)+COUNTIF($N$6:N453,N453))</f>
        <v/>
      </c>
      <c r="P453" s="19">
        <f>IF(OR(NOT(ISNUMBER(J453)),NOT(ISNUMBER(B453))),"",IF(ISNUMBER(I453),I453,B453))</f>
        <v/>
      </c>
    </row>
    <row r="454">
      <c r="A454" s="16">
        <f>IF(B454="","",ROW()-5)</f>
        <v/>
      </c>
      <c r="B454" s="13" t="n"/>
      <c r="C454" s="5" t="n"/>
      <c r="D454" s="5" t="n"/>
      <c r="E454" s="5" t="n"/>
      <c r="F454" s="5" t="n"/>
      <c r="G454" s="5" t="n"/>
      <c r="H454" s="5" t="n"/>
      <c r="I454" s="13" t="n"/>
      <c r="J454" s="17" t="n"/>
      <c r="K454" s="18">
        <f>IF(NOT(ISNUMBER(B454)),"",IF(H454="تم",IF(ISNUMBER(I454),I454-B454,""),'الإعدادات'!$B$4-B454))</f>
        <v/>
      </c>
      <c r="L454" s="18">
        <f>IF(F454="","",IFERROR(VLOOKUP(F454,'الإعدادات'!$A$7:$B$10,2,FALSE),""))</f>
        <v/>
      </c>
      <c r="M454" s="6">
        <f>IF(OR(NOT(ISNUMBER(B454)),H454="تم",L454=""),"",IF(K454&gt;L454,"متأخر",""))</f>
        <v/>
      </c>
      <c r="N454" s="18">
        <f>IF(OR(NOT(ISNUMBER(B454)),H454="تم"),"",K454)</f>
        <v/>
      </c>
      <c r="O454" s="18">
        <f>IF(N454="","",COUNTIF($N$6:$N$1005,"&gt;"&amp;N454)+COUNTIF($N$6:N454,N454))</f>
        <v/>
      </c>
      <c r="P454" s="19">
        <f>IF(OR(NOT(ISNUMBER(J454)),NOT(ISNUMBER(B454))),"",IF(ISNUMBER(I454),I454,B454))</f>
        <v/>
      </c>
    </row>
    <row r="455">
      <c r="A455" s="16">
        <f>IF(B455="","",ROW()-5)</f>
        <v/>
      </c>
      <c r="B455" s="13" t="n"/>
      <c r="C455" s="5" t="n"/>
      <c r="D455" s="5" t="n"/>
      <c r="E455" s="5" t="n"/>
      <c r="F455" s="5" t="n"/>
      <c r="G455" s="5" t="n"/>
      <c r="H455" s="5" t="n"/>
      <c r="I455" s="13" t="n"/>
      <c r="J455" s="17" t="n"/>
      <c r="K455" s="18">
        <f>IF(NOT(ISNUMBER(B455)),"",IF(H455="تم",IF(ISNUMBER(I455),I455-B455,""),'الإعدادات'!$B$4-B455))</f>
        <v/>
      </c>
      <c r="L455" s="18">
        <f>IF(F455="","",IFERROR(VLOOKUP(F455,'الإعدادات'!$A$7:$B$10,2,FALSE),""))</f>
        <v/>
      </c>
      <c r="M455" s="6">
        <f>IF(OR(NOT(ISNUMBER(B455)),H455="تم",L455=""),"",IF(K455&gt;L455,"متأخر",""))</f>
        <v/>
      </c>
      <c r="N455" s="18">
        <f>IF(OR(NOT(ISNUMBER(B455)),H455="تم"),"",K455)</f>
        <v/>
      </c>
      <c r="O455" s="18">
        <f>IF(N455="","",COUNTIF($N$6:$N$1005,"&gt;"&amp;N455)+COUNTIF($N$6:N455,N455))</f>
        <v/>
      </c>
      <c r="P455" s="19">
        <f>IF(OR(NOT(ISNUMBER(J455)),NOT(ISNUMBER(B455))),"",IF(ISNUMBER(I455),I455,B455))</f>
        <v/>
      </c>
    </row>
    <row r="456">
      <c r="A456" s="16">
        <f>IF(B456="","",ROW()-5)</f>
        <v/>
      </c>
      <c r="B456" s="13" t="n"/>
      <c r="C456" s="5" t="n"/>
      <c r="D456" s="5" t="n"/>
      <c r="E456" s="5" t="n"/>
      <c r="F456" s="5" t="n"/>
      <c r="G456" s="5" t="n"/>
      <c r="H456" s="5" t="n"/>
      <c r="I456" s="13" t="n"/>
      <c r="J456" s="17" t="n"/>
      <c r="K456" s="18">
        <f>IF(NOT(ISNUMBER(B456)),"",IF(H456="تم",IF(ISNUMBER(I456),I456-B456,""),'الإعدادات'!$B$4-B456))</f>
        <v/>
      </c>
      <c r="L456" s="18">
        <f>IF(F456="","",IFERROR(VLOOKUP(F456,'الإعدادات'!$A$7:$B$10,2,FALSE),""))</f>
        <v/>
      </c>
      <c r="M456" s="6">
        <f>IF(OR(NOT(ISNUMBER(B456)),H456="تم",L456=""),"",IF(K456&gt;L456,"متأخر",""))</f>
        <v/>
      </c>
      <c r="N456" s="18">
        <f>IF(OR(NOT(ISNUMBER(B456)),H456="تم"),"",K456)</f>
        <v/>
      </c>
      <c r="O456" s="18">
        <f>IF(N456="","",COUNTIF($N$6:$N$1005,"&gt;"&amp;N456)+COUNTIF($N$6:N456,N456))</f>
        <v/>
      </c>
      <c r="P456" s="19">
        <f>IF(OR(NOT(ISNUMBER(J456)),NOT(ISNUMBER(B456))),"",IF(ISNUMBER(I456),I456,B456))</f>
        <v/>
      </c>
    </row>
    <row r="457">
      <c r="A457" s="16">
        <f>IF(B457="","",ROW()-5)</f>
        <v/>
      </c>
      <c r="B457" s="13" t="n"/>
      <c r="C457" s="5" t="n"/>
      <c r="D457" s="5" t="n"/>
      <c r="E457" s="5" t="n"/>
      <c r="F457" s="5" t="n"/>
      <c r="G457" s="5" t="n"/>
      <c r="H457" s="5" t="n"/>
      <c r="I457" s="13" t="n"/>
      <c r="J457" s="17" t="n"/>
      <c r="K457" s="18">
        <f>IF(NOT(ISNUMBER(B457)),"",IF(H457="تم",IF(ISNUMBER(I457),I457-B457,""),'الإعدادات'!$B$4-B457))</f>
        <v/>
      </c>
      <c r="L457" s="18">
        <f>IF(F457="","",IFERROR(VLOOKUP(F457,'الإعدادات'!$A$7:$B$10,2,FALSE),""))</f>
        <v/>
      </c>
      <c r="M457" s="6">
        <f>IF(OR(NOT(ISNUMBER(B457)),H457="تم",L457=""),"",IF(K457&gt;L457,"متأخر",""))</f>
        <v/>
      </c>
      <c r="N457" s="18">
        <f>IF(OR(NOT(ISNUMBER(B457)),H457="تم"),"",K457)</f>
        <v/>
      </c>
      <c r="O457" s="18">
        <f>IF(N457="","",COUNTIF($N$6:$N$1005,"&gt;"&amp;N457)+COUNTIF($N$6:N457,N457))</f>
        <v/>
      </c>
      <c r="P457" s="19">
        <f>IF(OR(NOT(ISNUMBER(J457)),NOT(ISNUMBER(B457))),"",IF(ISNUMBER(I457),I457,B457))</f>
        <v/>
      </c>
    </row>
    <row r="458">
      <c r="A458" s="16">
        <f>IF(B458="","",ROW()-5)</f>
        <v/>
      </c>
      <c r="B458" s="13" t="n"/>
      <c r="C458" s="5" t="n"/>
      <c r="D458" s="5" t="n"/>
      <c r="E458" s="5" t="n"/>
      <c r="F458" s="5" t="n"/>
      <c r="G458" s="5" t="n"/>
      <c r="H458" s="5" t="n"/>
      <c r="I458" s="13" t="n"/>
      <c r="J458" s="17" t="n"/>
      <c r="K458" s="18">
        <f>IF(NOT(ISNUMBER(B458)),"",IF(H458="تم",IF(ISNUMBER(I458),I458-B458,""),'الإعدادات'!$B$4-B458))</f>
        <v/>
      </c>
      <c r="L458" s="18">
        <f>IF(F458="","",IFERROR(VLOOKUP(F458,'الإعدادات'!$A$7:$B$10,2,FALSE),""))</f>
        <v/>
      </c>
      <c r="M458" s="6">
        <f>IF(OR(NOT(ISNUMBER(B458)),H458="تم",L458=""),"",IF(K458&gt;L458,"متأخر",""))</f>
        <v/>
      </c>
      <c r="N458" s="18">
        <f>IF(OR(NOT(ISNUMBER(B458)),H458="تم"),"",K458)</f>
        <v/>
      </c>
      <c r="O458" s="18">
        <f>IF(N458="","",COUNTIF($N$6:$N$1005,"&gt;"&amp;N458)+COUNTIF($N$6:N458,N458))</f>
        <v/>
      </c>
      <c r="P458" s="19">
        <f>IF(OR(NOT(ISNUMBER(J458)),NOT(ISNUMBER(B458))),"",IF(ISNUMBER(I458),I458,B458))</f>
        <v/>
      </c>
    </row>
    <row r="459">
      <c r="A459" s="16">
        <f>IF(B459="","",ROW()-5)</f>
        <v/>
      </c>
      <c r="B459" s="13" t="n"/>
      <c r="C459" s="5" t="n"/>
      <c r="D459" s="5" t="n"/>
      <c r="E459" s="5" t="n"/>
      <c r="F459" s="5" t="n"/>
      <c r="G459" s="5" t="n"/>
      <c r="H459" s="5" t="n"/>
      <c r="I459" s="13" t="n"/>
      <c r="J459" s="17" t="n"/>
      <c r="K459" s="18">
        <f>IF(NOT(ISNUMBER(B459)),"",IF(H459="تم",IF(ISNUMBER(I459),I459-B459,""),'الإعدادات'!$B$4-B459))</f>
        <v/>
      </c>
      <c r="L459" s="18">
        <f>IF(F459="","",IFERROR(VLOOKUP(F459,'الإعدادات'!$A$7:$B$10,2,FALSE),""))</f>
        <v/>
      </c>
      <c r="M459" s="6">
        <f>IF(OR(NOT(ISNUMBER(B459)),H459="تم",L459=""),"",IF(K459&gt;L459,"متأخر",""))</f>
        <v/>
      </c>
      <c r="N459" s="18">
        <f>IF(OR(NOT(ISNUMBER(B459)),H459="تم"),"",K459)</f>
        <v/>
      </c>
      <c r="O459" s="18">
        <f>IF(N459="","",COUNTIF($N$6:$N$1005,"&gt;"&amp;N459)+COUNTIF($N$6:N459,N459))</f>
        <v/>
      </c>
      <c r="P459" s="19">
        <f>IF(OR(NOT(ISNUMBER(J459)),NOT(ISNUMBER(B459))),"",IF(ISNUMBER(I459),I459,B459))</f>
        <v/>
      </c>
    </row>
    <row r="460">
      <c r="A460" s="16">
        <f>IF(B460="","",ROW()-5)</f>
        <v/>
      </c>
      <c r="B460" s="13" t="n"/>
      <c r="C460" s="5" t="n"/>
      <c r="D460" s="5" t="n"/>
      <c r="E460" s="5" t="n"/>
      <c r="F460" s="5" t="n"/>
      <c r="G460" s="5" t="n"/>
      <c r="H460" s="5" t="n"/>
      <c r="I460" s="13" t="n"/>
      <c r="J460" s="17" t="n"/>
      <c r="K460" s="18">
        <f>IF(NOT(ISNUMBER(B460)),"",IF(H460="تم",IF(ISNUMBER(I460),I460-B460,""),'الإعدادات'!$B$4-B460))</f>
        <v/>
      </c>
      <c r="L460" s="18">
        <f>IF(F460="","",IFERROR(VLOOKUP(F460,'الإعدادات'!$A$7:$B$10,2,FALSE),""))</f>
        <v/>
      </c>
      <c r="M460" s="6">
        <f>IF(OR(NOT(ISNUMBER(B460)),H460="تم",L460=""),"",IF(K460&gt;L460,"متأخر",""))</f>
        <v/>
      </c>
      <c r="N460" s="18">
        <f>IF(OR(NOT(ISNUMBER(B460)),H460="تم"),"",K460)</f>
        <v/>
      </c>
      <c r="O460" s="18">
        <f>IF(N460="","",COUNTIF($N$6:$N$1005,"&gt;"&amp;N460)+COUNTIF($N$6:N460,N460))</f>
        <v/>
      </c>
      <c r="P460" s="19">
        <f>IF(OR(NOT(ISNUMBER(J460)),NOT(ISNUMBER(B460))),"",IF(ISNUMBER(I460),I460,B460))</f>
        <v/>
      </c>
    </row>
    <row r="461">
      <c r="A461" s="16">
        <f>IF(B461="","",ROW()-5)</f>
        <v/>
      </c>
      <c r="B461" s="13" t="n"/>
      <c r="C461" s="5" t="n"/>
      <c r="D461" s="5" t="n"/>
      <c r="E461" s="5" t="n"/>
      <c r="F461" s="5" t="n"/>
      <c r="G461" s="5" t="n"/>
      <c r="H461" s="5" t="n"/>
      <c r="I461" s="13" t="n"/>
      <c r="J461" s="17" t="n"/>
      <c r="K461" s="18">
        <f>IF(NOT(ISNUMBER(B461)),"",IF(H461="تم",IF(ISNUMBER(I461),I461-B461,""),'الإعدادات'!$B$4-B461))</f>
        <v/>
      </c>
      <c r="L461" s="18">
        <f>IF(F461="","",IFERROR(VLOOKUP(F461,'الإعدادات'!$A$7:$B$10,2,FALSE),""))</f>
        <v/>
      </c>
      <c r="M461" s="6">
        <f>IF(OR(NOT(ISNUMBER(B461)),H461="تم",L461=""),"",IF(K461&gt;L461,"متأخر",""))</f>
        <v/>
      </c>
      <c r="N461" s="18">
        <f>IF(OR(NOT(ISNUMBER(B461)),H461="تم"),"",K461)</f>
        <v/>
      </c>
      <c r="O461" s="18">
        <f>IF(N461="","",COUNTIF($N$6:$N$1005,"&gt;"&amp;N461)+COUNTIF($N$6:N461,N461))</f>
        <v/>
      </c>
      <c r="P461" s="19">
        <f>IF(OR(NOT(ISNUMBER(J461)),NOT(ISNUMBER(B461))),"",IF(ISNUMBER(I461),I461,B461))</f>
        <v/>
      </c>
    </row>
    <row r="462">
      <c r="A462" s="16">
        <f>IF(B462="","",ROW()-5)</f>
        <v/>
      </c>
      <c r="B462" s="13" t="n"/>
      <c r="C462" s="5" t="n"/>
      <c r="D462" s="5" t="n"/>
      <c r="E462" s="5" t="n"/>
      <c r="F462" s="5" t="n"/>
      <c r="G462" s="5" t="n"/>
      <c r="H462" s="5" t="n"/>
      <c r="I462" s="13" t="n"/>
      <c r="J462" s="17" t="n"/>
      <c r="K462" s="18">
        <f>IF(NOT(ISNUMBER(B462)),"",IF(H462="تم",IF(ISNUMBER(I462),I462-B462,""),'الإعدادات'!$B$4-B462))</f>
        <v/>
      </c>
      <c r="L462" s="18">
        <f>IF(F462="","",IFERROR(VLOOKUP(F462,'الإعدادات'!$A$7:$B$10,2,FALSE),""))</f>
        <v/>
      </c>
      <c r="M462" s="6">
        <f>IF(OR(NOT(ISNUMBER(B462)),H462="تم",L462=""),"",IF(K462&gt;L462,"متأخر",""))</f>
        <v/>
      </c>
      <c r="N462" s="18">
        <f>IF(OR(NOT(ISNUMBER(B462)),H462="تم"),"",K462)</f>
        <v/>
      </c>
      <c r="O462" s="18">
        <f>IF(N462="","",COUNTIF($N$6:$N$1005,"&gt;"&amp;N462)+COUNTIF($N$6:N462,N462))</f>
        <v/>
      </c>
      <c r="P462" s="19">
        <f>IF(OR(NOT(ISNUMBER(J462)),NOT(ISNUMBER(B462))),"",IF(ISNUMBER(I462),I462,B462))</f>
        <v/>
      </c>
    </row>
    <row r="463">
      <c r="A463" s="16">
        <f>IF(B463="","",ROW()-5)</f>
        <v/>
      </c>
      <c r="B463" s="13" t="n"/>
      <c r="C463" s="5" t="n"/>
      <c r="D463" s="5" t="n"/>
      <c r="E463" s="5" t="n"/>
      <c r="F463" s="5" t="n"/>
      <c r="G463" s="5" t="n"/>
      <c r="H463" s="5" t="n"/>
      <c r="I463" s="13" t="n"/>
      <c r="J463" s="17" t="n"/>
      <c r="K463" s="18">
        <f>IF(NOT(ISNUMBER(B463)),"",IF(H463="تم",IF(ISNUMBER(I463),I463-B463,""),'الإعدادات'!$B$4-B463))</f>
        <v/>
      </c>
      <c r="L463" s="18">
        <f>IF(F463="","",IFERROR(VLOOKUP(F463,'الإعدادات'!$A$7:$B$10,2,FALSE),""))</f>
        <v/>
      </c>
      <c r="M463" s="6">
        <f>IF(OR(NOT(ISNUMBER(B463)),H463="تم",L463=""),"",IF(K463&gt;L463,"متأخر",""))</f>
        <v/>
      </c>
      <c r="N463" s="18">
        <f>IF(OR(NOT(ISNUMBER(B463)),H463="تم"),"",K463)</f>
        <v/>
      </c>
      <c r="O463" s="18">
        <f>IF(N463="","",COUNTIF($N$6:$N$1005,"&gt;"&amp;N463)+COUNTIF($N$6:N463,N463))</f>
        <v/>
      </c>
      <c r="P463" s="19">
        <f>IF(OR(NOT(ISNUMBER(J463)),NOT(ISNUMBER(B463))),"",IF(ISNUMBER(I463),I463,B463))</f>
        <v/>
      </c>
    </row>
    <row r="464">
      <c r="A464" s="16">
        <f>IF(B464="","",ROW()-5)</f>
        <v/>
      </c>
      <c r="B464" s="13" t="n"/>
      <c r="C464" s="5" t="n"/>
      <c r="D464" s="5" t="n"/>
      <c r="E464" s="5" t="n"/>
      <c r="F464" s="5" t="n"/>
      <c r="G464" s="5" t="n"/>
      <c r="H464" s="5" t="n"/>
      <c r="I464" s="13" t="n"/>
      <c r="J464" s="17" t="n"/>
      <c r="K464" s="18">
        <f>IF(NOT(ISNUMBER(B464)),"",IF(H464="تم",IF(ISNUMBER(I464),I464-B464,""),'الإعدادات'!$B$4-B464))</f>
        <v/>
      </c>
      <c r="L464" s="18">
        <f>IF(F464="","",IFERROR(VLOOKUP(F464,'الإعدادات'!$A$7:$B$10,2,FALSE),""))</f>
        <v/>
      </c>
      <c r="M464" s="6">
        <f>IF(OR(NOT(ISNUMBER(B464)),H464="تم",L464=""),"",IF(K464&gt;L464,"متأخر",""))</f>
        <v/>
      </c>
      <c r="N464" s="18">
        <f>IF(OR(NOT(ISNUMBER(B464)),H464="تم"),"",K464)</f>
        <v/>
      </c>
      <c r="O464" s="18">
        <f>IF(N464="","",COUNTIF($N$6:$N$1005,"&gt;"&amp;N464)+COUNTIF($N$6:N464,N464))</f>
        <v/>
      </c>
      <c r="P464" s="19">
        <f>IF(OR(NOT(ISNUMBER(J464)),NOT(ISNUMBER(B464))),"",IF(ISNUMBER(I464),I464,B464))</f>
        <v/>
      </c>
    </row>
    <row r="465">
      <c r="A465" s="16">
        <f>IF(B465="","",ROW()-5)</f>
        <v/>
      </c>
      <c r="B465" s="13" t="n"/>
      <c r="C465" s="5" t="n"/>
      <c r="D465" s="5" t="n"/>
      <c r="E465" s="5" t="n"/>
      <c r="F465" s="5" t="n"/>
      <c r="G465" s="5" t="n"/>
      <c r="H465" s="5" t="n"/>
      <c r="I465" s="13" t="n"/>
      <c r="J465" s="17" t="n"/>
      <c r="K465" s="18">
        <f>IF(NOT(ISNUMBER(B465)),"",IF(H465="تم",IF(ISNUMBER(I465),I465-B465,""),'الإعدادات'!$B$4-B465))</f>
        <v/>
      </c>
      <c r="L465" s="18">
        <f>IF(F465="","",IFERROR(VLOOKUP(F465,'الإعدادات'!$A$7:$B$10,2,FALSE),""))</f>
        <v/>
      </c>
      <c r="M465" s="6">
        <f>IF(OR(NOT(ISNUMBER(B465)),H465="تم",L465=""),"",IF(K465&gt;L465,"متأخر",""))</f>
        <v/>
      </c>
      <c r="N465" s="18">
        <f>IF(OR(NOT(ISNUMBER(B465)),H465="تم"),"",K465)</f>
        <v/>
      </c>
      <c r="O465" s="18">
        <f>IF(N465="","",COUNTIF($N$6:$N$1005,"&gt;"&amp;N465)+COUNTIF($N$6:N465,N465))</f>
        <v/>
      </c>
      <c r="P465" s="19">
        <f>IF(OR(NOT(ISNUMBER(J465)),NOT(ISNUMBER(B465))),"",IF(ISNUMBER(I465),I465,B465))</f>
        <v/>
      </c>
    </row>
    <row r="466">
      <c r="A466" s="16">
        <f>IF(B466="","",ROW()-5)</f>
        <v/>
      </c>
      <c r="B466" s="13" t="n"/>
      <c r="C466" s="5" t="n"/>
      <c r="D466" s="5" t="n"/>
      <c r="E466" s="5" t="n"/>
      <c r="F466" s="5" t="n"/>
      <c r="G466" s="5" t="n"/>
      <c r="H466" s="5" t="n"/>
      <c r="I466" s="13" t="n"/>
      <c r="J466" s="17" t="n"/>
      <c r="K466" s="18">
        <f>IF(NOT(ISNUMBER(B466)),"",IF(H466="تم",IF(ISNUMBER(I466),I466-B466,""),'الإعدادات'!$B$4-B466))</f>
        <v/>
      </c>
      <c r="L466" s="18">
        <f>IF(F466="","",IFERROR(VLOOKUP(F466,'الإعدادات'!$A$7:$B$10,2,FALSE),""))</f>
        <v/>
      </c>
      <c r="M466" s="6">
        <f>IF(OR(NOT(ISNUMBER(B466)),H466="تم",L466=""),"",IF(K466&gt;L466,"متأخر",""))</f>
        <v/>
      </c>
      <c r="N466" s="18">
        <f>IF(OR(NOT(ISNUMBER(B466)),H466="تم"),"",K466)</f>
        <v/>
      </c>
      <c r="O466" s="18">
        <f>IF(N466="","",COUNTIF($N$6:$N$1005,"&gt;"&amp;N466)+COUNTIF($N$6:N466,N466))</f>
        <v/>
      </c>
      <c r="P466" s="19">
        <f>IF(OR(NOT(ISNUMBER(J466)),NOT(ISNUMBER(B466))),"",IF(ISNUMBER(I466),I466,B466))</f>
        <v/>
      </c>
    </row>
    <row r="467">
      <c r="A467" s="16">
        <f>IF(B467="","",ROW()-5)</f>
        <v/>
      </c>
      <c r="B467" s="13" t="n"/>
      <c r="C467" s="5" t="n"/>
      <c r="D467" s="5" t="n"/>
      <c r="E467" s="5" t="n"/>
      <c r="F467" s="5" t="n"/>
      <c r="G467" s="5" t="n"/>
      <c r="H467" s="5" t="n"/>
      <c r="I467" s="13" t="n"/>
      <c r="J467" s="17" t="n"/>
      <c r="K467" s="18">
        <f>IF(NOT(ISNUMBER(B467)),"",IF(H467="تم",IF(ISNUMBER(I467),I467-B467,""),'الإعدادات'!$B$4-B467))</f>
        <v/>
      </c>
      <c r="L467" s="18">
        <f>IF(F467="","",IFERROR(VLOOKUP(F467,'الإعدادات'!$A$7:$B$10,2,FALSE),""))</f>
        <v/>
      </c>
      <c r="M467" s="6">
        <f>IF(OR(NOT(ISNUMBER(B467)),H467="تم",L467=""),"",IF(K467&gt;L467,"متأخر",""))</f>
        <v/>
      </c>
      <c r="N467" s="18">
        <f>IF(OR(NOT(ISNUMBER(B467)),H467="تم"),"",K467)</f>
        <v/>
      </c>
      <c r="O467" s="18">
        <f>IF(N467="","",COUNTIF($N$6:$N$1005,"&gt;"&amp;N467)+COUNTIF($N$6:N467,N467))</f>
        <v/>
      </c>
      <c r="P467" s="19">
        <f>IF(OR(NOT(ISNUMBER(J467)),NOT(ISNUMBER(B467))),"",IF(ISNUMBER(I467),I467,B467))</f>
        <v/>
      </c>
    </row>
    <row r="468">
      <c r="A468" s="16">
        <f>IF(B468="","",ROW()-5)</f>
        <v/>
      </c>
      <c r="B468" s="13" t="n"/>
      <c r="C468" s="5" t="n"/>
      <c r="D468" s="5" t="n"/>
      <c r="E468" s="5" t="n"/>
      <c r="F468" s="5" t="n"/>
      <c r="G468" s="5" t="n"/>
      <c r="H468" s="5" t="n"/>
      <c r="I468" s="13" t="n"/>
      <c r="J468" s="17" t="n"/>
      <c r="K468" s="18">
        <f>IF(NOT(ISNUMBER(B468)),"",IF(H468="تم",IF(ISNUMBER(I468),I468-B468,""),'الإعدادات'!$B$4-B468))</f>
        <v/>
      </c>
      <c r="L468" s="18">
        <f>IF(F468="","",IFERROR(VLOOKUP(F468,'الإعدادات'!$A$7:$B$10,2,FALSE),""))</f>
        <v/>
      </c>
      <c r="M468" s="6">
        <f>IF(OR(NOT(ISNUMBER(B468)),H468="تم",L468=""),"",IF(K468&gt;L468,"متأخر",""))</f>
        <v/>
      </c>
      <c r="N468" s="18">
        <f>IF(OR(NOT(ISNUMBER(B468)),H468="تم"),"",K468)</f>
        <v/>
      </c>
      <c r="O468" s="18">
        <f>IF(N468="","",COUNTIF($N$6:$N$1005,"&gt;"&amp;N468)+COUNTIF($N$6:N468,N468))</f>
        <v/>
      </c>
      <c r="P468" s="19">
        <f>IF(OR(NOT(ISNUMBER(J468)),NOT(ISNUMBER(B468))),"",IF(ISNUMBER(I468),I468,B468))</f>
        <v/>
      </c>
    </row>
    <row r="469">
      <c r="A469" s="16">
        <f>IF(B469="","",ROW()-5)</f>
        <v/>
      </c>
      <c r="B469" s="13" t="n"/>
      <c r="C469" s="5" t="n"/>
      <c r="D469" s="5" t="n"/>
      <c r="E469" s="5" t="n"/>
      <c r="F469" s="5" t="n"/>
      <c r="G469" s="5" t="n"/>
      <c r="H469" s="5" t="n"/>
      <c r="I469" s="13" t="n"/>
      <c r="J469" s="17" t="n"/>
      <c r="K469" s="18">
        <f>IF(NOT(ISNUMBER(B469)),"",IF(H469="تم",IF(ISNUMBER(I469),I469-B469,""),'الإعدادات'!$B$4-B469))</f>
        <v/>
      </c>
      <c r="L469" s="18">
        <f>IF(F469="","",IFERROR(VLOOKUP(F469,'الإعدادات'!$A$7:$B$10,2,FALSE),""))</f>
        <v/>
      </c>
      <c r="M469" s="6">
        <f>IF(OR(NOT(ISNUMBER(B469)),H469="تم",L469=""),"",IF(K469&gt;L469,"متأخر",""))</f>
        <v/>
      </c>
      <c r="N469" s="18">
        <f>IF(OR(NOT(ISNUMBER(B469)),H469="تم"),"",K469)</f>
        <v/>
      </c>
      <c r="O469" s="18">
        <f>IF(N469="","",COUNTIF($N$6:$N$1005,"&gt;"&amp;N469)+COUNTIF($N$6:N469,N469))</f>
        <v/>
      </c>
      <c r="P469" s="19">
        <f>IF(OR(NOT(ISNUMBER(J469)),NOT(ISNUMBER(B469))),"",IF(ISNUMBER(I469),I469,B469))</f>
        <v/>
      </c>
    </row>
    <row r="470">
      <c r="A470" s="16">
        <f>IF(B470="","",ROW()-5)</f>
        <v/>
      </c>
      <c r="B470" s="13" t="n"/>
      <c r="C470" s="5" t="n"/>
      <c r="D470" s="5" t="n"/>
      <c r="E470" s="5" t="n"/>
      <c r="F470" s="5" t="n"/>
      <c r="G470" s="5" t="n"/>
      <c r="H470" s="5" t="n"/>
      <c r="I470" s="13" t="n"/>
      <c r="J470" s="17" t="n"/>
      <c r="K470" s="18">
        <f>IF(NOT(ISNUMBER(B470)),"",IF(H470="تم",IF(ISNUMBER(I470),I470-B470,""),'الإعدادات'!$B$4-B470))</f>
        <v/>
      </c>
      <c r="L470" s="18">
        <f>IF(F470="","",IFERROR(VLOOKUP(F470,'الإعدادات'!$A$7:$B$10,2,FALSE),""))</f>
        <v/>
      </c>
      <c r="M470" s="6">
        <f>IF(OR(NOT(ISNUMBER(B470)),H470="تم",L470=""),"",IF(K470&gt;L470,"متأخر",""))</f>
        <v/>
      </c>
      <c r="N470" s="18">
        <f>IF(OR(NOT(ISNUMBER(B470)),H470="تم"),"",K470)</f>
        <v/>
      </c>
      <c r="O470" s="18">
        <f>IF(N470="","",COUNTIF($N$6:$N$1005,"&gt;"&amp;N470)+COUNTIF($N$6:N470,N470))</f>
        <v/>
      </c>
      <c r="P470" s="19">
        <f>IF(OR(NOT(ISNUMBER(J470)),NOT(ISNUMBER(B470))),"",IF(ISNUMBER(I470),I470,B470))</f>
        <v/>
      </c>
    </row>
    <row r="471">
      <c r="A471" s="16">
        <f>IF(B471="","",ROW()-5)</f>
        <v/>
      </c>
      <c r="B471" s="13" t="n"/>
      <c r="C471" s="5" t="n"/>
      <c r="D471" s="5" t="n"/>
      <c r="E471" s="5" t="n"/>
      <c r="F471" s="5" t="n"/>
      <c r="G471" s="5" t="n"/>
      <c r="H471" s="5" t="n"/>
      <c r="I471" s="13" t="n"/>
      <c r="J471" s="17" t="n"/>
      <c r="K471" s="18">
        <f>IF(NOT(ISNUMBER(B471)),"",IF(H471="تم",IF(ISNUMBER(I471),I471-B471,""),'الإعدادات'!$B$4-B471))</f>
        <v/>
      </c>
      <c r="L471" s="18">
        <f>IF(F471="","",IFERROR(VLOOKUP(F471,'الإعدادات'!$A$7:$B$10,2,FALSE),""))</f>
        <v/>
      </c>
      <c r="M471" s="6">
        <f>IF(OR(NOT(ISNUMBER(B471)),H471="تم",L471=""),"",IF(K471&gt;L471,"متأخر",""))</f>
        <v/>
      </c>
      <c r="N471" s="18">
        <f>IF(OR(NOT(ISNUMBER(B471)),H471="تم"),"",K471)</f>
        <v/>
      </c>
      <c r="O471" s="18">
        <f>IF(N471="","",COUNTIF($N$6:$N$1005,"&gt;"&amp;N471)+COUNTIF($N$6:N471,N471))</f>
        <v/>
      </c>
      <c r="P471" s="19">
        <f>IF(OR(NOT(ISNUMBER(J471)),NOT(ISNUMBER(B471))),"",IF(ISNUMBER(I471),I471,B471))</f>
        <v/>
      </c>
    </row>
    <row r="472">
      <c r="A472" s="16">
        <f>IF(B472="","",ROW()-5)</f>
        <v/>
      </c>
      <c r="B472" s="13" t="n"/>
      <c r="C472" s="5" t="n"/>
      <c r="D472" s="5" t="n"/>
      <c r="E472" s="5" t="n"/>
      <c r="F472" s="5" t="n"/>
      <c r="G472" s="5" t="n"/>
      <c r="H472" s="5" t="n"/>
      <c r="I472" s="13" t="n"/>
      <c r="J472" s="17" t="n"/>
      <c r="K472" s="18">
        <f>IF(NOT(ISNUMBER(B472)),"",IF(H472="تم",IF(ISNUMBER(I472),I472-B472,""),'الإعدادات'!$B$4-B472))</f>
        <v/>
      </c>
      <c r="L472" s="18">
        <f>IF(F472="","",IFERROR(VLOOKUP(F472,'الإعدادات'!$A$7:$B$10,2,FALSE),""))</f>
        <v/>
      </c>
      <c r="M472" s="6">
        <f>IF(OR(NOT(ISNUMBER(B472)),H472="تم",L472=""),"",IF(K472&gt;L472,"متأخر",""))</f>
        <v/>
      </c>
      <c r="N472" s="18">
        <f>IF(OR(NOT(ISNUMBER(B472)),H472="تم"),"",K472)</f>
        <v/>
      </c>
      <c r="O472" s="18">
        <f>IF(N472="","",COUNTIF($N$6:$N$1005,"&gt;"&amp;N472)+COUNTIF($N$6:N472,N472))</f>
        <v/>
      </c>
      <c r="P472" s="19">
        <f>IF(OR(NOT(ISNUMBER(J472)),NOT(ISNUMBER(B472))),"",IF(ISNUMBER(I472),I472,B472))</f>
        <v/>
      </c>
    </row>
    <row r="473">
      <c r="A473" s="16">
        <f>IF(B473="","",ROW()-5)</f>
        <v/>
      </c>
      <c r="B473" s="13" t="n"/>
      <c r="C473" s="5" t="n"/>
      <c r="D473" s="5" t="n"/>
      <c r="E473" s="5" t="n"/>
      <c r="F473" s="5" t="n"/>
      <c r="G473" s="5" t="n"/>
      <c r="H473" s="5" t="n"/>
      <c r="I473" s="13" t="n"/>
      <c r="J473" s="17" t="n"/>
      <c r="K473" s="18">
        <f>IF(NOT(ISNUMBER(B473)),"",IF(H473="تم",IF(ISNUMBER(I473),I473-B473,""),'الإعدادات'!$B$4-B473))</f>
        <v/>
      </c>
      <c r="L473" s="18">
        <f>IF(F473="","",IFERROR(VLOOKUP(F473,'الإعدادات'!$A$7:$B$10,2,FALSE),""))</f>
        <v/>
      </c>
      <c r="M473" s="6">
        <f>IF(OR(NOT(ISNUMBER(B473)),H473="تم",L473=""),"",IF(K473&gt;L473,"متأخر",""))</f>
        <v/>
      </c>
      <c r="N473" s="18">
        <f>IF(OR(NOT(ISNUMBER(B473)),H473="تم"),"",K473)</f>
        <v/>
      </c>
      <c r="O473" s="18">
        <f>IF(N473="","",COUNTIF($N$6:$N$1005,"&gt;"&amp;N473)+COUNTIF($N$6:N473,N473))</f>
        <v/>
      </c>
      <c r="P473" s="19">
        <f>IF(OR(NOT(ISNUMBER(J473)),NOT(ISNUMBER(B473))),"",IF(ISNUMBER(I473),I473,B473))</f>
        <v/>
      </c>
    </row>
    <row r="474">
      <c r="A474" s="16">
        <f>IF(B474="","",ROW()-5)</f>
        <v/>
      </c>
      <c r="B474" s="13" t="n"/>
      <c r="C474" s="5" t="n"/>
      <c r="D474" s="5" t="n"/>
      <c r="E474" s="5" t="n"/>
      <c r="F474" s="5" t="n"/>
      <c r="G474" s="5" t="n"/>
      <c r="H474" s="5" t="n"/>
      <c r="I474" s="13" t="n"/>
      <c r="J474" s="17" t="n"/>
      <c r="K474" s="18">
        <f>IF(NOT(ISNUMBER(B474)),"",IF(H474="تم",IF(ISNUMBER(I474),I474-B474,""),'الإعدادات'!$B$4-B474))</f>
        <v/>
      </c>
      <c r="L474" s="18">
        <f>IF(F474="","",IFERROR(VLOOKUP(F474,'الإعدادات'!$A$7:$B$10,2,FALSE),""))</f>
        <v/>
      </c>
      <c r="M474" s="6">
        <f>IF(OR(NOT(ISNUMBER(B474)),H474="تم",L474=""),"",IF(K474&gt;L474,"متأخر",""))</f>
        <v/>
      </c>
      <c r="N474" s="18">
        <f>IF(OR(NOT(ISNUMBER(B474)),H474="تم"),"",K474)</f>
        <v/>
      </c>
      <c r="O474" s="18">
        <f>IF(N474="","",COUNTIF($N$6:$N$1005,"&gt;"&amp;N474)+COUNTIF($N$6:N474,N474))</f>
        <v/>
      </c>
      <c r="P474" s="19">
        <f>IF(OR(NOT(ISNUMBER(J474)),NOT(ISNUMBER(B474))),"",IF(ISNUMBER(I474),I474,B474))</f>
        <v/>
      </c>
    </row>
    <row r="475">
      <c r="A475" s="16">
        <f>IF(B475="","",ROW()-5)</f>
        <v/>
      </c>
      <c r="B475" s="13" t="n"/>
      <c r="C475" s="5" t="n"/>
      <c r="D475" s="5" t="n"/>
      <c r="E475" s="5" t="n"/>
      <c r="F475" s="5" t="n"/>
      <c r="G475" s="5" t="n"/>
      <c r="H475" s="5" t="n"/>
      <c r="I475" s="13" t="n"/>
      <c r="J475" s="17" t="n"/>
      <c r="K475" s="18">
        <f>IF(NOT(ISNUMBER(B475)),"",IF(H475="تم",IF(ISNUMBER(I475),I475-B475,""),'الإعدادات'!$B$4-B475))</f>
        <v/>
      </c>
      <c r="L475" s="18">
        <f>IF(F475="","",IFERROR(VLOOKUP(F475,'الإعدادات'!$A$7:$B$10,2,FALSE),""))</f>
        <v/>
      </c>
      <c r="M475" s="6">
        <f>IF(OR(NOT(ISNUMBER(B475)),H475="تم",L475=""),"",IF(K475&gt;L475,"متأخر",""))</f>
        <v/>
      </c>
      <c r="N475" s="18">
        <f>IF(OR(NOT(ISNUMBER(B475)),H475="تم"),"",K475)</f>
        <v/>
      </c>
      <c r="O475" s="18">
        <f>IF(N475="","",COUNTIF($N$6:$N$1005,"&gt;"&amp;N475)+COUNTIF($N$6:N475,N475))</f>
        <v/>
      </c>
      <c r="P475" s="19">
        <f>IF(OR(NOT(ISNUMBER(J475)),NOT(ISNUMBER(B475))),"",IF(ISNUMBER(I475),I475,B475))</f>
        <v/>
      </c>
    </row>
    <row r="476">
      <c r="A476" s="16">
        <f>IF(B476="","",ROW()-5)</f>
        <v/>
      </c>
      <c r="B476" s="13" t="n"/>
      <c r="C476" s="5" t="n"/>
      <c r="D476" s="5" t="n"/>
      <c r="E476" s="5" t="n"/>
      <c r="F476" s="5" t="n"/>
      <c r="G476" s="5" t="n"/>
      <c r="H476" s="5" t="n"/>
      <c r="I476" s="13" t="n"/>
      <c r="J476" s="17" t="n"/>
      <c r="K476" s="18">
        <f>IF(NOT(ISNUMBER(B476)),"",IF(H476="تم",IF(ISNUMBER(I476),I476-B476,""),'الإعدادات'!$B$4-B476))</f>
        <v/>
      </c>
      <c r="L476" s="18">
        <f>IF(F476="","",IFERROR(VLOOKUP(F476,'الإعدادات'!$A$7:$B$10,2,FALSE),""))</f>
        <v/>
      </c>
      <c r="M476" s="6">
        <f>IF(OR(NOT(ISNUMBER(B476)),H476="تم",L476=""),"",IF(K476&gt;L476,"متأخر",""))</f>
        <v/>
      </c>
      <c r="N476" s="18">
        <f>IF(OR(NOT(ISNUMBER(B476)),H476="تم"),"",K476)</f>
        <v/>
      </c>
      <c r="O476" s="18">
        <f>IF(N476="","",COUNTIF($N$6:$N$1005,"&gt;"&amp;N476)+COUNTIF($N$6:N476,N476))</f>
        <v/>
      </c>
      <c r="P476" s="19">
        <f>IF(OR(NOT(ISNUMBER(J476)),NOT(ISNUMBER(B476))),"",IF(ISNUMBER(I476),I476,B476))</f>
        <v/>
      </c>
    </row>
    <row r="477">
      <c r="A477" s="16">
        <f>IF(B477="","",ROW()-5)</f>
        <v/>
      </c>
      <c r="B477" s="13" t="n"/>
      <c r="C477" s="5" t="n"/>
      <c r="D477" s="5" t="n"/>
      <c r="E477" s="5" t="n"/>
      <c r="F477" s="5" t="n"/>
      <c r="G477" s="5" t="n"/>
      <c r="H477" s="5" t="n"/>
      <c r="I477" s="13" t="n"/>
      <c r="J477" s="17" t="n"/>
      <c r="K477" s="18">
        <f>IF(NOT(ISNUMBER(B477)),"",IF(H477="تم",IF(ISNUMBER(I477),I477-B477,""),'الإعدادات'!$B$4-B477))</f>
        <v/>
      </c>
      <c r="L477" s="18">
        <f>IF(F477="","",IFERROR(VLOOKUP(F477,'الإعدادات'!$A$7:$B$10,2,FALSE),""))</f>
        <v/>
      </c>
      <c r="M477" s="6">
        <f>IF(OR(NOT(ISNUMBER(B477)),H477="تم",L477=""),"",IF(K477&gt;L477,"متأخر",""))</f>
        <v/>
      </c>
      <c r="N477" s="18">
        <f>IF(OR(NOT(ISNUMBER(B477)),H477="تم"),"",K477)</f>
        <v/>
      </c>
      <c r="O477" s="18">
        <f>IF(N477="","",COUNTIF($N$6:$N$1005,"&gt;"&amp;N477)+COUNTIF($N$6:N477,N477))</f>
        <v/>
      </c>
      <c r="P477" s="19">
        <f>IF(OR(NOT(ISNUMBER(J477)),NOT(ISNUMBER(B477))),"",IF(ISNUMBER(I477),I477,B477))</f>
        <v/>
      </c>
    </row>
    <row r="478">
      <c r="A478" s="16">
        <f>IF(B478="","",ROW()-5)</f>
        <v/>
      </c>
      <c r="B478" s="13" t="n"/>
      <c r="C478" s="5" t="n"/>
      <c r="D478" s="5" t="n"/>
      <c r="E478" s="5" t="n"/>
      <c r="F478" s="5" t="n"/>
      <c r="G478" s="5" t="n"/>
      <c r="H478" s="5" t="n"/>
      <c r="I478" s="13" t="n"/>
      <c r="J478" s="17" t="n"/>
      <c r="K478" s="18">
        <f>IF(NOT(ISNUMBER(B478)),"",IF(H478="تم",IF(ISNUMBER(I478),I478-B478,""),'الإعدادات'!$B$4-B478))</f>
        <v/>
      </c>
      <c r="L478" s="18">
        <f>IF(F478="","",IFERROR(VLOOKUP(F478,'الإعدادات'!$A$7:$B$10,2,FALSE),""))</f>
        <v/>
      </c>
      <c r="M478" s="6">
        <f>IF(OR(NOT(ISNUMBER(B478)),H478="تم",L478=""),"",IF(K478&gt;L478,"متأخر",""))</f>
        <v/>
      </c>
      <c r="N478" s="18">
        <f>IF(OR(NOT(ISNUMBER(B478)),H478="تم"),"",K478)</f>
        <v/>
      </c>
      <c r="O478" s="18">
        <f>IF(N478="","",COUNTIF($N$6:$N$1005,"&gt;"&amp;N478)+COUNTIF($N$6:N478,N478))</f>
        <v/>
      </c>
      <c r="P478" s="19">
        <f>IF(OR(NOT(ISNUMBER(J478)),NOT(ISNUMBER(B478))),"",IF(ISNUMBER(I478),I478,B478))</f>
        <v/>
      </c>
    </row>
    <row r="479">
      <c r="A479" s="16">
        <f>IF(B479="","",ROW()-5)</f>
        <v/>
      </c>
      <c r="B479" s="13" t="n"/>
      <c r="C479" s="5" t="n"/>
      <c r="D479" s="5" t="n"/>
      <c r="E479" s="5" t="n"/>
      <c r="F479" s="5" t="n"/>
      <c r="G479" s="5" t="n"/>
      <c r="H479" s="5" t="n"/>
      <c r="I479" s="13" t="n"/>
      <c r="J479" s="17" t="n"/>
      <c r="K479" s="18">
        <f>IF(NOT(ISNUMBER(B479)),"",IF(H479="تم",IF(ISNUMBER(I479),I479-B479,""),'الإعدادات'!$B$4-B479))</f>
        <v/>
      </c>
      <c r="L479" s="18">
        <f>IF(F479="","",IFERROR(VLOOKUP(F479,'الإعدادات'!$A$7:$B$10,2,FALSE),""))</f>
        <v/>
      </c>
      <c r="M479" s="6">
        <f>IF(OR(NOT(ISNUMBER(B479)),H479="تم",L479=""),"",IF(K479&gt;L479,"متأخر",""))</f>
        <v/>
      </c>
      <c r="N479" s="18">
        <f>IF(OR(NOT(ISNUMBER(B479)),H479="تم"),"",K479)</f>
        <v/>
      </c>
      <c r="O479" s="18">
        <f>IF(N479="","",COUNTIF($N$6:$N$1005,"&gt;"&amp;N479)+COUNTIF($N$6:N479,N479))</f>
        <v/>
      </c>
      <c r="P479" s="19">
        <f>IF(OR(NOT(ISNUMBER(J479)),NOT(ISNUMBER(B479))),"",IF(ISNUMBER(I479),I479,B479))</f>
        <v/>
      </c>
    </row>
    <row r="480">
      <c r="A480" s="16">
        <f>IF(B480="","",ROW()-5)</f>
        <v/>
      </c>
      <c r="B480" s="13" t="n"/>
      <c r="C480" s="5" t="n"/>
      <c r="D480" s="5" t="n"/>
      <c r="E480" s="5" t="n"/>
      <c r="F480" s="5" t="n"/>
      <c r="G480" s="5" t="n"/>
      <c r="H480" s="5" t="n"/>
      <c r="I480" s="13" t="n"/>
      <c r="J480" s="17" t="n"/>
      <c r="K480" s="18">
        <f>IF(NOT(ISNUMBER(B480)),"",IF(H480="تم",IF(ISNUMBER(I480),I480-B480,""),'الإعدادات'!$B$4-B480))</f>
        <v/>
      </c>
      <c r="L480" s="18">
        <f>IF(F480="","",IFERROR(VLOOKUP(F480,'الإعدادات'!$A$7:$B$10,2,FALSE),""))</f>
        <v/>
      </c>
      <c r="M480" s="6">
        <f>IF(OR(NOT(ISNUMBER(B480)),H480="تم",L480=""),"",IF(K480&gt;L480,"متأخر",""))</f>
        <v/>
      </c>
      <c r="N480" s="18">
        <f>IF(OR(NOT(ISNUMBER(B480)),H480="تم"),"",K480)</f>
        <v/>
      </c>
      <c r="O480" s="18">
        <f>IF(N480="","",COUNTIF($N$6:$N$1005,"&gt;"&amp;N480)+COUNTIF($N$6:N480,N480))</f>
        <v/>
      </c>
      <c r="P480" s="19">
        <f>IF(OR(NOT(ISNUMBER(J480)),NOT(ISNUMBER(B480))),"",IF(ISNUMBER(I480),I480,B480))</f>
        <v/>
      </c>
    </row>
    <row r="481">
      <c r="A481" s="16">
        <f>IF(B481="","",ROW()-5)</f>
        <v/>
      </c>
      <c r="B481" s="13" t="n"/>
      <c r="C481" s="5" t="n"/>
      <c r="D481" s="5" t="n"/>
      <c r="E481" s="5" t="n"/>
      <c r="F481" s="5" t="n"/>
      <c r="G481" s="5" t="n"/>
      <c r="H481" s="5" t="n"/>
      <c r="I481" s="13" t="n"/>
      <c r="J481" s="17" t="n"/>
      <c r="K481" s="18">
        <f>IF(NOT(ISNUMBER(B481)),"",IF(H481="تم",IF(ISNUMBER(I481),I481-B481,""),'الإعدادات'!$B$4-B481))</f>
        <v/>
      </c>
      <c r="L481" s="18">
        <f>IF(F481="","",IFERROR(VLOOKUP(F481,'الإعدادات'!$A$7:$B$10,2,FALSE),""))</f>
        <v/>
      </c>
      <c r="M481" s="6">
        <f>IF(OR(NOT(ISNUMBER(B481)),H481="تم",L481=""),"",IF(K481&gt;L481,"متأخر",""))</f>
        <v/>
      </c>
      <c r="N481" s="18">
        <f>IF(OR(NOT(ISNUMBER(B481)),H481="تم"),"",K481)</f>
        <v/>
      </c>
      <c r="O481" s="18">
        <f>IF(N481="","",COUNTIF($N$6:$N$1005,"&gt;"&amp;N481)+COUNTIF($N$6:N481,N481))</f>
        <v/>
      </c>
      <c r="P481" s="19">
        <f>IF(OR(NOT(ISNUMBER(J481)),NOT(ISNUMBER(B481))),"",IF(ISNUMBER(I481),I481,B481))</f>
        <v/>
      </c>
    </row>
    <row r="482">
      <c r="A482" s="16">
        <f>IF(B482="","",ROW()-5)</f>
        <v/>
      </c>
      <c r="B482" s="13" t="n"/>
      <c r="C482" s="5" t="n"/>
      <c r="D482" s="5" t="n"/>
      <c r="E482" s="5" t="n"/>
      <c r="F482" s="5" t="n"/>
      <c r="G482" s="5" t="n"/>
      <c r="H482" s="5" t="n"/>
      <c r="I482" s="13" t="n"/>
      <c r="J482" s="17" t="n"/>
      <c r="K482" s="18">
        <f>IF(NOT(ISNUMBER(B482)),"",IF(H482="تم",IF(ISNUMBER(I482),I482-B482,""),'الإعدادات'!$B$4-B482))</f>
        <v/>
      </c>
      <c r="L482" s="18">
        <f>IF(F482="","",IFERROR(VLOOKUP(F482,'الإعدادات'!$A$7:$B$10,2,FALSE),""))</f>
        <v/>
      </c>
      <c r="M482" s="6">
        <f>IF(OR(NOT(ISNUMBER(B482)),H482="تم",L482=""),"",IF(K482&gt;L482,"متأخر",""))</f>
        <v/>
      </c>
      <c r="N482" s="18">
        <f>IF(OR(NOT(ISNUMBER(B482)),H482="تم"),"",K482)</f>
        <v/>
      </c>
      <c r="O482" s="18">
        <f>IF(N482="","",COUNTIF($N$6:$N$1005,"&gt;"&amp;N482)+COUNTIF($N$6:N482,N482))</f>
        <v/>
      </c>
      <c r="P482" s="19">
        <f>IF(OR(NOT(ISNUMBER(J482)),NOT(ISNUMBER(B482))),"",IF(ISNUMBER(I482),I482,B482))</f>
        <v/>
      </c>
    </row>
    <row r="483">
      <c r="A483" s="16">
        <f>IF(B483="","",ROW()-5)</f>
        <v/>
      </c>
      <c r="B483" s="13" t="n"/>
      <c r="C483" s="5" t="n"/>
      <c r="D483" s="5" t="n"/>
      <c r="E483" s="5" t="n"/>
      <c r="F483" s="5" t="n"/>
      <c r="G483" s="5" t="n"/>
      <c r="H483" s="5" t="n"/>
      <c r="I483" s="13" t="n"/>
      <c r="J483" s="17" t="n"/>
      <c r="K483" s="18">
        <f>IF(NOT(ISNUMBER(B483)),"",IF(H483="تم",IF(ISNUMBER(I483),I483-B483,""),'الإعدادات'!$B$4-B483))</f>
        <v/>
      </c>
      <c r="L483" s="18">
        <f>IF(F483="","",IFERROR(VLOOKUP(F483,'الإعدادات'!$A$7:$B$10,2,FALSE),""))</f>
        <v/>
      </c>
      <c r="M483" s="6">
        <f>IF(OR(NOT(ISNUMBER(B483)),H483="تم",L483=""),"",IF(K483&gt;L483,"متأخر",""))</f>
        <v/>
      </c>
      <c r="N483" s="18">
        <f>IF(OR(NOT(ISNUMBER(B483)),H483="تم"),"",K483)</f>
        <v/>
      </c>
      <c r="O483" s="18">
        <f>IF(N483="","",COUNTIF($N$6:$N$1005,"&gt;"&amp;N483)+COUNTIF($N$6:N483,N483))</f>
        <v/>
      </c>
      <c r="P483" s="19">
        <f>IF(OR(NOT(ISNUMBER(J483)),NOT(ISNUMBER(B483))),"",IF(ISNUMBER(I483),I483,B483))</f>
        <v/>
      </c>
    </row>
    <row r="484">
      <c r="A484" s="16">
        <f>IF(B484="","",ROW()-5)</f>
        <v/>
      </c>
      <c r="B484" s="13" t="n"/>
      <c r="C484" s="5" t="n"/>
      <c r="D484" s="5" t="n"/>
      <c r="E484" s="5" t="n"/>
      <c r="F484" s="5" t="n"/>
      <c r="G484" s="5" t="n"/>
      <c r="H484" s="5" t="n"/>
      <c r="I484" s="13" t="n"/>
      <c r="J484" s="17" t="n"/>
      <c r="K484" s="18">
        <f>IF(NOT(ISNUMBER(B484)),"",IF(H484="تم",IF(ISNUMBER(I484),I484-B484,""),'الإعدادات'!$B$4-B484))</f>
        <v/>
      </c>
      <c r="L484" s="18">
        <f>IF(F484="","",IFERROR(VLOOKUP(F484,'الإعدادات'!$A$7:$B$10,2,FALSE),""))</f>
        <v/>
      </c>
      <c r="M484" s="6">
        <f>IF(OR(NOT(ISNUMBER(B484)),H484="تم",L484=""),"",IF(K484&gt;L484,"متأخر",""))</f>
        <v/>
      </c>
      <c r="N484" s="18">
        <f>IF(OR(NOT(ISNUMBER(B484)),H484="تم"),"",K484)</f>
        <v/>
      </c>
      <c r="O484" s="18">
        <f>IF(N484="","",COUNTIF($N$6:$N$1005,"&gt;"&amp;N484)+COUNTIF($N$6:N484,N484))</f>
        <v/>
      </c>
      <c r="P484" s="19">
        <f>IF(OR(NOT(ISNUMBER(J484)),NOT(ISNUMBER(B484))),"",IF(ISNUMBER(I484),I484,B484))</f>
        <v/>
      </c>
    </row>
    <row r="485">
      <c r="A485" s="16">
        <f>IF(B485="","",ROW()-5)</f>
        <v/>
      </c>
      <c r="B485" s="13" t="n"/>
      <c r="C485" s="5" t="n"/>
      <c r="D485" s="5" t="n"/>
      <c r="E485" s="5" t="n"/>
      <c r="F485" s="5" t="n"/>
      <c r="G485" s="5" t="n"/>
      <c r="H485" s="5" t="n"/>
      <c r="I485" s="13" t="n"/>
      <c r="J485" s="17" t="n"/>
      <c r="K485" s="18">
        <f>IF(NOT(ISNUMBER(B485)),"",IF(H485="تم",IF(ISNUMBER(I485),I485-B485,""),'الإعدادات'!$B$4-B485))</f>
        <v/>
      </c>
      <c r="L485" s="18">
        <f>IF(F485="","",IFERROR(VLOOKUP(F485,'الإعدادات'!$A$7:$B$10,2,FALSE),""))</f>
        <v/>
      </c>
      <c r="M485" s="6">
        <f>IF(OR(NOT(ISNUMBER(B485)),H485="تم",L485=""),"",IF(K485&gt;L485,"متأخر",""))</f>
        <v/>
      </c>
      <c r="N485" s="18">
        <f>IF(OR(NOT(ISNUMBER(B485)),H485="تم"),"",K485)</f>
        <v/>
      </c>
      <c r="O485" s="18">
        <f>IF(N485="","",COUNTIF($N$6:$N$1005,"&gt;"&amp;N485)+COUNTIF($N$6:N485,N485))</f>
        <v/>
      </c>
      <c r="P485" s="19">
        <f>IF(OR(NOT(ISNUMBER(J485)),NOT(ISNUMBER(B485))),"",IF(ISNUMBER(I485),I485,B485))</f>
        <v/>
      </c>
    </row>
    <row r="486">
      <c r="A486" s="16">
        <f>IF(B486="","",ROW()-5)</f>
        <v/>
      </c>
      <c r="B486" s="13" t="n"/>
      <c r="C486" s="5" t="n"/>
      <c r="D486" s="5" t="n"/>
      <c r="E486" s="5" t="n"/>
      <c r="F486" s="5" t="n"/>
      <c r="G486" s="5" t="n"/>
      <c r="H486" s="5" t="n"/>
      <c r="I486" s="13" t="n"/>
      <c r="J486" s="17" t="n"/>
      <c r="K486" s="18">
        <f>IF(NOT(ISNUMBER(B486)),"",IF(H486="تم",IF(ISNUMBER(I486),I486-B486,""),'الإعدادات'!$B$4-B486))</f>
        <v/>
      </c>
      <c r="L486" s="18">
        <f>IF(F486="","",IFERROR(VLOOKUP(F486,'الإعدادات'!$A$7:$B$10,2,FALSE),""))</f>
        <v/>
      </c>
      <c r="M486" s="6">
        <f>IF(OR(NOT(ISNUMBER(B486)),H486="تم",L486=""),"",IF(K486&gt;L486,"متأخر",""))</f>
        <v/>
      </c>
      <c r="N486" s="18">
        <f>IF(OR(NOT(ISNUMBER(B486)),H486="تم"),"",K486)</f>
        <v/>
      </c>
      <c r="O486" s="18">
        <f>IF(N486="","",COUNTIF($N$6:$N$1005,"&gt;"&amp;N486)+COUNTIF($N$6:N486,N486))</f>
        <v/>
      </c>
      <c r="P486" s="19">
        <f>IF(OR(NOT(ISNUMBER(J486)),NOT(ISNUMBER(B486))),"",IF(ISNUMBER(I486),I486,B486))</f>
        <v/>
      </c>
    </row>
    <row r="487">
      <c r="A487" s="16">
        <f>IF(B487="","",ROW()-5)</f>
        <v/>
      </c>
      <c r="B487" s="13" t="n"/>
      <c r="C487" s="5" t="n"/>
      <c r="D487" s="5" t="n"/>
      <c r="E487" s="5" t="n"/>
      <c r="F487" s="5" t="n"/>
      <c r="G487" s="5" t="n"/>
      <c r="H487" s="5" t="n"/>
      <c r="I487" s="13" t="n"/>
      <c r="J487" s="17" t="n"/>
      <c r="K487" s="18">
        <f>IF(NOT(ISNUMBER(B487)),"",IF(H487="تم",IF(ISNUMBER(I487),I487-B487,""),'الإعدادات'!$B$4-B487))</f>
        <v/>
      </c>
      <c r="L487" s="18">
        <f>IF(F487="","",IFERROR(VLOOKUP(F487,'الإعدادات'!$A$7:$B$10,2,FALSE),""))</f>
        <v/>
      </c>
      <c r="M487" s="6">
        <f>IF(OR(NOT(ISNUMBER(B487)),H487="تم",L487=""),"",IF(K487&gt;L487,"متأخر",""))</f>
        <v/>
      </c>
      <c r="N487" s="18">
        <f>IF(OR(NOT(ISNUMBER(B487)),H487="تم"),"",K487)</f>
        <v/>
      </c>
      <c r="O487" s="18">
        <f>IF(N487="","",COUNTIF($N$6:$N$1005,"&gt;"&amp;N487)+COUNTIF($N$6:N487,N487))</f>
        <v/>
      </c>
      <c r="P487" s="19">
        <f>IF(OR(NOT(ISNUMBER(J487)),NOT(ISNUMBER(B487))),"",IF(ISNUMBER(I487),I487,B487))</f>
        <v/>
      </c>
    </row>
    <row r="488">
      <c r="A488" s="16">
        <f>IF(B488="","",ROW()-5)</f>
        <v/>
      </c>
      <c r="B488" s="13" t="n"/>
      <c r="C488" s="5" t="n"/>
      <c r="D488" s="5" t="n"/>
      <c r="E488" s="5" t="n"/>
      <c r="F488" s="5" t="n"/>
      <c r="G488" s="5" t="n"/>
      <c r="H488" s="5" t="n"/>
      <c r="I488" s="13" t="n"/>
      <c r="J488" s="17" t="n"/>
      <c r="K488" s="18">
        <f>IF(NOT(ISNUMBER(B488)),"",IF(H488="تم",IF(ISNUMBER(I488),I488-B488,""),'الإعدادات'!$B$4-B488))</f>
        <v/>
      </c>
      <c r="L488" s="18">
        <f>IF(F488="","",IFERROR(VLOOKUP(F488,'الإعدادات'!$A$7:$B$10,2,FALSE),""))</f>
        <v/>
      </c>
      <c r="M488" s="6">
        <f>IF(OR(NOT(ISNUMBER(B488)),H488="تم",L488=""),"",IF(K488&gt;L488,"متأخر",""))</f>
        <v/>
      </c>
      <c r="N488" s="18">
        <f>IF(OR(NOT(ISNUMBER(B488)),H488="تم"),"",K488)</f>
        <v/>
      </c>
      <c r="O488" s="18">
        <f>IF(N488="","",COUNTIF($N$6:$N$1005,"&gt;"&amp;N488)+COUNTIF($N$6:N488,N488))</f>
        <v/>
      </c>
      <c r="P488" s="19">
        <f>IF(OR(NOT(ISNUMBER(J488)),NOT(ISNUMBER(B488))),"",IF(ISNUMBER(I488),I488,B488))</f>
        <v/>
      </c>
    </row>
    <row r="489">
      <c r="A489" s="16">
        <f>IF(B489="","",ROW()-5)</f>
        <v/>
      </c>
      <c r="B489" s="13" t="n"/>
      <c r="C489" s="5" t="n"/>
      <c r="D489" s="5" t="n"/>
      <c r="E489" s="5" t="n"/>
      <c r="F489" s="5" t="n"/>
      <c r="G489" s="5" t="n"/>
      <c r="H489" s="5" t="n"/>
      <c r="I489" s="13" t="n"/>
      <c r="J489" s="17" t="n"/>
      <c r="K489" s="18">
        <f>IF(NOT(ISNUMBER(B489)),"",IF(H489="تم",IF(ISNUMBER(I489),I489-B489,""),'الإعدادات'!$B$4-B489))</f>
        <v/>
      </c>
      <c r="L489" s="18">
        <f>IF(F489="","",IFERROR(VLOOKUP(F489,'الإعدادات'!$A$7:$B$10,2,FALSE),""))</f>
        <v/>
      </c>
      <c r="M489" s="6">
        <f>IF(OR(NOT(ISNUMBER(B489)),H489="تم",L489=""),"",IF(K489&gt;L489,"متأخر",""))</f>
        <v/>
      </c>
      <c r="N489" s="18">
        <f>IF(OR(NOT(ISNUMBER(B489)),H489="تم"),"",K489)</f>
        <v/>
      </c>
      <c r="O489" s="18">
        <f>IF(N489="","",COUNTIF($N$6:$N$1005,"&gt;"&amp;N489)+COUNTIF($N$6:N489,N489))</f>
        <v/>
      </c>
      <c r="P489" s="19">
        <f>IF(OR(NOT(ISNUMBER(J489)),NOT(ISNUMBER(B489))),"",IF(ISNUMBER(I489),I489,B489))</f>
        <v/>
      </c>
    </row>
    <row r="490">
      <c r="A490" s="16">
        <f>IF(B490="","",ROW()-5)</f>
        <v/>
      </c>
      <c r="B490" s="13" t="n"/>
      <c r="C490" s="5" t="n"/>
      <c r="D490" s="5" t="n"/>
      <c r="E490" s="5" t="n"/>
      <c r="F490" s="5" t="n"/>
      <c r="G490" s="5" t="n"/>
      <c r="H490" s="5" t="n"/>
      <c r="I490" s="13" t="n"/>
      <c r="J490" s="17" t="n"/>
      <c r="K490" s="18">
        <f>IF(NOT(ISNUMBER(B490)),"",IF(H490="تم",IF(ISNUMBER(I490),I490-B490,""),'الإعدادات'!$B$4-B490))</f>
        <v/>
      </c>
      <c r="L490" s="18">
        <f>IF(F490="","",IFERROR(VLOOKUP(F490,'الإعدادات'!$A$7:$B$10,2,FALSE),""))</f>
        <v/>
      </c>
      <c r="M490" s="6">
        <f>IF(OR(NOT(ISNUMBER(B490)),H490="تم",L490=""),"",IF(K490&gt;L490,"متأخر",""))</f>
        <v/>
      </c>
      <c r="N490" s="18">
        <f>IF(OR(NOT(ISNUMBER(B490)),H490="تم"),"",K490)</f>
        <v/>
      </c>
      <c r="O490" s="18">
        <f>IF(N490="","",COUNTIF($N$6:$N$1005,"&gt;"&amp;N490)+COUNTIF($N$6:N490,N490))</f>
        <v/>
      </c>
      <c r="P490" s="19">
        <f>IF(OR(NOT(ISNUMBER(J490)),NOT(ISNUMBER(B490))),"",IF(ISNUMBER(I490),I490,B490))</f>
        <v/>
      </c>
    </row>
    <row r="491">
      <c r="A491" s="16">
        <f>IF(B491="","",ROW()-5)</f>
        <v/>
      </c>
      <c r="B491" s="13" t="n"/>
      <c r="C491" s="5" t="n"/>
      <c r="D491" s="5" t="n"/>
      <c r="E491" s="5" t="n"/>
      <c r="F491" s="5" t="n"/>
      <c r="G491" s="5" t="n"/>
      <c r="H491" s="5" t="n"/>
      <c r="I491" s="13" t="n"/>
      <c r="J491" s="17" t="n"/>
      <c r="K491" s="18">
        <f>IF(NOT(ISNUMBER(B491)),"",IF(H491="تم",IF(ISNUMBER(I491),I491-B491,""),'الإعدادات'!$B$4-B491))</f>
        <v/>
      </c>
      <c r="L491" s="18">
        <f>IF(F491="","",IFERROR(VLOOKUP(F491,'الإعدادات'!$A$7:$B$10,2,FALSE),""))</f>
        <v/>
      </c>
      <c r="M491" s="6">
        <f>IF(OR(NOT(ISNUMBER(B491)),H491="تم",L491=""),"",IF(K491&gt;L491,"متأخر",""))</f>
        <v/>
      </c>
      <c r="N491" s="18">
        <f>IF(OR(NOT(ISNUMBER(B491)),H491="تم"),"",K491)</f>
        <v/>
      </c>
      <c r="O491" s="18">
        <f>IF(N491="","",COUNTIF($N$6:$N$1005,"&gt;"&amp;N491)+COUNTIF($N$6:N491,N491))</f>
        <v/>
      </c>
      <c r="P491" s="19">
        <f>IF(OR(NOT(ISNUMBER(J491)),NOT(ISNUMBER(B491))),"",IF(ISNUMBER(I491),I491,B491))</f>
        <v/>
      </c>
    </row>
    <row r="492">
      <c r="A492" s="16">
        <f>IF(B492="","",ROW()-5)</f>
        <v/>
      </c>
      <c r="B492" s="13" t="n"/>
      <c r="C492" s="5" t="n"/>
      <c r="D492" s="5" t="n"/>
      <c r="E492" s="5" t="n"/>
      <c r="F492" s="5" t="n"/>
      <c r="G492" s="5" t="n"/>
      <c r="H492" s="5" t="n"/>
      <c r="I492" s="13" t="n"/>
      <c r="J492" s="17" t="n"/>
      <c r="K492" s="18">
        <f>IF(NOT(ISNUMBER(B492)),"",IF(H492="تم",IF(ISNUMBER(I492),I492-B492,""),'الإعدادات'!$B$4-B492))</f>
        <v/>
      </c>
      <c r="L492" s="18">
        <f>IF(F492="","",IFERROR(VLOOKUP(F492,'الإعدادات'!$A$7:$B$10,2,FALSE),""))</f>
        <v/>
      </c>
      <c r="M492" s="6">
        <f>IF(OR(NOT(ISNUMBER(B492)),H492="تم",L492=""),"",IF(K492&gt;L492,"متأخر",""))</f>
        <v/>
      </c>
      <c r="N492" s="18">
        <f>IF(OR(NOT(ISNUMBER(B492)),H492="تم"),"",K492)</f>
        <v/>
      </c>
      <c r="O492" s="18">
        <f>IF(N492="","",COUNTIF($N$6:$N$1005,"&gt;"&amp;N492)+COUNTIF($N$6:N492,N492))</f>
        <v/>
      </c>
      <c r="P492" s="19">
        <f>IF(OR(NOT(ISNUMBER(J492)),NOT(ISNUMBER(B492))),"",IF(ISNUMBER(I492),I492,B492))</f>
        <v/>
      </c>
    </row>
    <row r="493">
      <c r="A493" s="16">
        <f>IF(B493="","",ROW()-5)</f>
        <v/>
      </c>
      <c r="B493" s="13" t="n"/>
      <c r="C493" s="5" t="n"/>
      <c r="D493" s="5" t="n"/>
      <c r="E493" s="5" t="n"/>
      <c r="F493" s="5" t="n"/>
      <c r="G493" s="5" t="n"/>
      <c r="H493" s="5" t="n"/>
      <c r="I493" s="13" t="n"/>
      <c r="J493" s="17" t="n"/>
      <c r="K493" s="18">
        <f>IF(NOT(ISNUMBER(B493)),"",IF(H493="تم",IF(ISNUMBER(I493),I493-B493,""),'الإعدادات'!$B$4-B493))</f>
        <v/>
      </c>
      <c r="L493" s="18">
        <f>IF(F493="","",IFERROR(VLOOKUP(F493,'الإعدادات'!$A$7:$B$10,2,FALSE),""))</f>
        <v/>
      </c>
      <c r="M493" s="6">
        <f>IF(OR(NOT(ISNUMBER(B493)),H493="تم",L493=""),"",IF(K493&gt;L493,"متأخر",""))</f>
        <v/>
      </c>
      <c r="N493" s="18">
        <f>IF(OR(NOT(ISNUMBER(B493)),H493="تم"),"",K493)</f>
        <v/>
      </c>
      <c r="O493" s="18">
        <f>IF(N493="","",COUNTIF($N$6:$N$1005,"&gt;"&amp;N493)+COUNTIF($N$6:N493,N493))</f>
        <v/>
      </c>
      <c r="P493" s="19">
        <f>IF(OR(NOT(ISNUMBER(J493)),NOT(ISNUMBER(B493))),"",IF(ISNUMBER(I493),I493,B493))</f>
        <v/>
      </c>
    </row>
    <row r="494">
      <c r="A494" s="16">
        <f>IF(B494="","",ROW()-5)</f>
        <v/>
      </c>
      <c r="B494" s="13" t="n"/>
      <c r="C494" s="5" t="n"/>
      <c r="D494" s="5" t="n"/>
      <c r="E494" s="5" t="n"/>
      <c r="F494" s="5" t="n"/>
      <c r="G494" s="5" t="n"/>
      <c r="H494" s="5" t="n"/>
      <c r="I494" s="13" t="n"/>
      <c r="J494" s="17" t="n"/>
      <c r="K494" s="18">
        <f>IF(NOT(ISNUMBER(B494)),"",IF(H494="تم",IF(ISNUMBER(I494),I494-B494,""),'الإعدادات'!$B$4-B494))</f>
        <v/>
      </c>
      <c r="L494" s="18">
        <f>IF(F494="","",IFERROR(VLOOKUP(F494,'الإعدادات'!$A$7:$B$10,2,FALSE),""))</f>
        <v/>
      </c>
      <c r="M494" s="6">
        <f>IF(OR(NOT(ISNUMBER(B494)),H494="تم",L494=""),"",IF(K494&gt;L494,"متأخر",""))</f>
        <v/>
      </c>
      <c r="N494" s="18">
        <f>IF(OR(NOT(ISNUMBER(B494)),H494="تم"),"",K494)</f>
        <v/>
      </c>
      <c r="O494" s="18">
        <f>IF(N494="","",COUNTIF($N$6:$N$1005,"&gt;"&amp;N494)+COUNTIF($N$6:N494,N494))</f>
        <v/>
      </c>
      <c r="P494" s="19">
        <f>IF(OR(NOT(ISNUMBER(J494)),NOT(ISNUMBER(B494))),"",IF(ISNUMBER(I494),I494,B494))</f>
        <v/>
      </c>
    </row>
    <row r="495">
      <c r="A495" s="16">
        <f>IF(B495="","",ROW()-5)</f>
        <v/>
      </c>
      <c r="B495" s="13" t="n"/>
      <c r="C495" s="5" t="n"/>
      <c r="D495" s="5" t="n"/>
      <c r="E495" s="5" t="n"/>
      <c r="F495" s="5" t="n"/>
      <c r="G495" s="5" t="n"/>
      <c r="H495" s="5" t="n"/>
      <c r="I495" s="13" t="n"/>
      <c r="J495" s="17" t="n"/>
      <c r="K495" s="18">
        <f>IF(NOT(ISNUMBER(B495)),"",IF(H495="تم",IF(ISNUMBER(I495),I495-B495,""),'الإعدادات'!$B$4-B495))</f>
        <v/>
      </c>
      <c r="L495" s="18">
        <f>IF(F495="","",IFERROR(VLOOKUP(F495,'الإعدادات'!$A$7:$B$10,2,FALSE),""))</f>
        <v/>
      </c>
      <c r="M495" s="6">
        <f>IF(OR(NOT(ISNUMBER(B495)),H495="تم",L495=""),"",IF(K495&gt;L495,"متأخر",""))</f>
        <v/>
      </c>
      <c r="N495" s="18">
        <f>IF(OR(NOT(ISNUMBER(B495)),H495="تم"),"",K495)</f>
        <v/>
      </c>
      <c r="O495" s="18">
        <f>IF(N495="","",COUNTIF($N$6:$N$1005,"&gt;"&amp;N495)+COUNTIF($N$6:N495,N495))</f>
        <v/>
      </c>
      <c r="P495" s="19">
        <f>IF(OR(NOT(ISNUMBER(J495)),NOT(ISNUMBER(B495))),"",IF(ISNUMBER(I495),I495,B495))</f>
        <v/>
      </c>
    </row>
    <row r="496">
      <c r="A496" s="16">
        <f>IF(B496="","",ROW()-5)</f>
        <v/>
      </c>
      <c r="B496" s="13" t="n"/>
      <c r="C496" s="5" t="n"/>
      <c r="D496" s="5" t="n"/>
      <c r="E496" s="5" t="n"/>
      <c r="F496" s="5" t="n"/>
      <c r="G496" s="5" t="n"/>
      <c r="H496" s="5" t="n"/>
      <c r="I496" s="13" t="n"/>
      <c r="J496" s="17" t="n"/>
      <c r="K496" s="18">
        <f>IF(NOT(ISNUMBER(B496)),"",IF(H496="تم",IF(ISNUMBER(I496),I496-B496,""),'الإعدادات'!$B$4-B496))</f>
        <v/>
      </c>
      <c r="L496" s="18">
        <f>IF(F496="","",IFERROR(VLOOKUP(F496,'الإعدادات'!$A$7:$B$10,2,FALSE),""))</f>
        <v/>
      </c>
      <c r="M496" s="6">
        <f>IF(OR(NOT(ISNUMBER(B496)),H496="تم",L496=""),"",IF(K496&gt;L496,"متأخر",""))</f>
        <v/>
      </c>
      <c r="N496" s="18">
        <f>IF(OR(NOT(ISNUMBER(B496)),H496="تم"),"",K496)</f>
        <v/>
      </c>
      <c r="O496" s="18">
        <f>IF(N496="","",COUNTIF($N$6:$N$1005,"&gt;"&amp;N496)+COUNTIF($N$6:N496,N496))</f>
        <v/>
      </c>
      <c r="P496" s="19">
        <f>IF(OR(NOT(ISNUMBER(J496)),NOT(ISNUMBER(B496))),"",IF(ISNUMBER(I496),I496,B496))</f>
        <v/>
      </c>
    </row>
    <row r="497">
      <c r="A497" s="16">
        <f>IF(B497="","",ROW()-5)</f>
        <v/>
      </c>
      <c r="B497" s="13" t="n"/>
      <c r="C497" s="5" t="n"/>
      <c r="D497" s="5" t="n"/>
      <c r="E497" s="5" t="n"/>
      <c r="F497" s="5" t="n"/>
      <c r="G497" s="5" t="n"/>
      <c r="H497" s="5" t="n"/>
      <c r="I497" s="13" t="n"/>
      <c r="J497" s="17" t="n"/>
      <c r="K497" s="18">
        <f>IF(NOT(ISNUMBER(B497)),"",IF(H497="تم",IF(ISNUMBER(I497),I497-B497,""),'الإعدادات'!$B$4-B497))</f>
        <v/>
      </c>
      <c r="L497" s="18">
        <f>IF(F497="","",IFERROR(VLOOKUP(F497,'الإعدادات'!$A$7:$B$10,2,FALSE),""))</f>
        <v/>
      </c>
      <c r="M497" s="6">
        <f>IF(OR(NOT(ISNUMBER(B497)),H497="تم",L497=""),"",IF(K497&gt;L497,"متأخر",""))</f>
        <v/>
      </c>
      <c r="N497" s="18">
        <f>IF(OR(NOT(ISNUMBER(B497)),H497="تم"),"",K497)</f>
        <v/>
      </c>
      <c r="O497" s="18">
        <f>IF(N497="","",COUNTIF($N$6:$N$1005,"&gt;"&amp;N497)+COUNTIF($N$6:N497,N497))</f>
        <v/>
      </c>
      <c r="P497" s="19">
        <f>IF(OR(NOT(ISNUMBER(J497)),NOT(ISNUMBER(B497))),"",IF(ISNUMBER(I497),I497,B497))</f>
        <v/>
      </c>
    </row>
    <row r="498">
      <c r="A498" s="16">
        <f>IF(B498="","",ROW()-5)</f>
        <v/>
      </c>
      <c r="B498" s="13" t="n"/>
      <c r="C498" s="5" t="n"/>
      <c r="D498" s="5" t="n"/>
      <c r="E498" s="5" t="n"/>
      <c r="F498" s="5" t="n"/>
      <c r="G498" s="5" t="n"/>
      <c r="H498" s="5" t="n"/>
      <c r="I498" s="13" t="n"/>
      <c r="J498" s="17" t="n"/>
      <c r="K498" s="18">
        <f>IF(NOT(ISNUMBER(B498)),"",IF(H498="تم",IF(ISNUMBER(I498),I498-B498,""),'الإعدادات'!$B$4-B498))</f>
        <v/>
      </c>
      <c r="L498" s="18">
        <f>IF(F498="","",IFERROR(VLOOKUP(F498,'الإعدادات'!$A$7:$B$10,2,FALSE),""))</f>
        <v/>
      </c>
      <c r="M498" s="6">
        <f>IF(OR(NOT(ISNUMBER(B498)),H498="تم",L498=""),"",IF(K498&gt;L498,"متأخر",""))</f>
        <v/>
      </c>
      <c r="N498" s="18">
        <f>IF(OR(NOT(ISNUMBER(B498)),H498="تم"),"",K498)</f>
        <v/>
      </c>
      <c r="O498" s="18">
        <f>IF(N498="","",COUNTIF($N$6:$N$1005,"&gt;"&amp;N498)+COUNTIF($N$6:N498,N498))</f>
        <v/>
      </c>
      <c r="P498" s="19">
        <f>IF(OR(NOT(ISNUMBER(J498)),NOT(ISNUMBER(B498))),"",IF(ISNUMBER(I498),I498,B498))</f>
        <v/>
      </c>
    </row>
    <row r="499">
      <c r="A499" s="16">
        <f>IF(B499="","",ROW()-5)</f>
        <v/>
      </c>
      <c r="B499" s="13" t="n"/>
      <c r="C499" s="5" t="n"/>
      <c r="D499" s="5" t="n"/>
      <c r="E499" s="5" t="n"/>
      <c r="F499" s="5" t="n"/>
      <c r="G499" s="5" t="n"/>
      <c r="H499" s="5" t="n"/>
      <c r="I499" s="13" t="n"/>
      <c r="J499" s="17" t="n"/>
      <c r="K499" s="18">
        <f>IF(NOT(ISNUMBER(B499)),"",IF(H499="تم",IF(ISNUMBER(I499),I499-B499,""),'الإعدادات'!$B$4-B499))</f>
        <v/>
      </c>
      <c r="L499" s="18">
        <f>IF(F499="","",IFERROR(VLOOKUP(F499,'الإعدادات'!$A$7:$B$10,2,FALSE),""))</f>
        <v/>
      </c>
      <c r="M499" s="6">
        <f>IF(OR(NOT(ISNUMBER(B499)),H499="تم",L499=""),"",IF(K499&gt;L499,"متأخر",""))</f>
        <v/>
      </c>
      <c r="N499" s="18">
        <f>IF(OR(NOT(ISNUMBER(B499)),H499="تم"),"",K499)</f>
        <v/>
      </c>
      <c r="O499" s="18">
        <f>IF(N499="","",COUNTIF($N$6:$N$1005,"&gt;"&amp;N499)+COUNTIF($N$6:N499,N499))</f>
        <v/>
      </c>
      <c r="P499" s="19">
        <f>IF(OR(NOT(ISNUMBER(J499)),NOT(ISNUMBER(B499))),"",IF(ISNUMBER(I499),I499,B499))</f>
        <v/>
      </c>
    </row>
    <row r="500">
      <c r="A500" s="16">
        <f>IF(B500="","",ROW()-5)</f>
        <v/>
      </c>
      <c r="B500" s="13" t="n"/>
      <c r="C500" s="5" t="n"/>
      <c r="D500" s="5" t="n"/>
      <c r="E500" s="5" t="n"/>
      <c r="F500" s="5" t="n"/>
      <c r="G500" s="5" t="n"/>
      <c r="H500" s="5" t="n"/>
      <c r="I500" s="13" t="n"/>
      <c r="J500" s="17" t="n"/>
      <c r="K500" s="18">
        <f>IF(NOT(ISNUMBER(B500)),"",IF(H500="تم",IF(ISNUMBER(I500),I500-B500,""),'الإعدادات'!$B$4-B500))</f>
        <v/>
      </c>
      <c r="L500" s="18">
        <f>IF(F500="","",IFERROR(VLOOKUP(F500,'الإعدادات'!$A$7:$B$10,2,FALSE),""))</f>
        <v/>
      </c>
      <c r="M500" s="6">
        <f>IF(OR(NOT(ISNUMBER(B500)),H500="تم",L500=""),"",IF(K500&gt;L500,"متأخر",""))</f>
        <v/>
      </c>
      <c r="N500" s="18">
        <f>IF(OR(NOT(ISNUMBER(B500)),H500="تم"),"",K500)</f>
        <v/>
      </c>
      <c r="O500" s="18">
        <f>IF(N500="","",COUNTIF($N$6:$N$1005,"&gt;"&amp;N500)+COUNTIF($N$6:N500,N500))</f>
        <v/>
      </c>
      <c r="P500" s="19">
        <f>IF(OR(NOT(ISNUMBER(J500)),NOT(ISNUMBER(B500))),"",IF(ISNUMBER(I500),I500,B500))</f>
        <v/>
      </c>
    </row>
    <row r="501">
      <c r="A501" s="16">
        <f>IF(B501="","",ROW()-5)</f>
        <v/>
      </c>
      <c r="B501" s="13" t="n"/>
      <c r="C501" s="5" t="n"/>
      <c r="D501" s="5" t="n"/>
      <c r="E501" s="5" t="n"/>
      <c r="F501" s="5" t="n"/>
      <c r="G501" s="5" t="n"/>
      <c r="H501" s="5" t="n"/>
      <c r="I501" s="13" t="n"/>
      <c r="J501" s="17" t="n"/>
      <c r="K501" s="18">
        <f>IF(NOT(ISNUMBER(B501)),"",IF(H501="تم",IF(ISNUMBER(I501),I501-B501,""),'الإعدادات'!$B$4-B501))</f>
        <v/>
      </c>
      <c r="L501" s="18">
        <f>IF(F501="","",IFERROR(VLOOKUP(F501,'الإعدادات'!$A$7:$B$10,2,FALSE),""))</f>
        <v/>
      </c>
      <c r="M501" s="6">
        <f>IF(OR(NOT(ISNUMBER(B501)),H501="تم",L501=""),"",IF(K501&gt;L501,"متأخر",""))</f>
        <v/>
      </c>
      <c r="N501" s="18">
        <f>IF(OR(NOT(ISNUMBER(B501)),H501="تم"),"",K501)</f>
        <v/>
      </c>
      <c r="O501" s="18">
        <f>IF(N501="","",COUNTIF($N$6:$N$1005,"&gt;"&amp;N501)+COUNTIF($N$6:N501,N501))</f>
        <v/>
      </c>
      <c r="P501" s="19">
        <f>IF(OR(NOT(ISNUMBER(J501)),NOT(ISNUMBER(B501))),"",IF(ISNUMBER(I501),I501,B501))</f>
        <v/>
      </c>
    </row>
    <row r="502">
      <c r="A502" s="16">
        <f>IF(B502="","",ROW()-5)</f>
        <v/>
      </c>
      <c r="B502" s="13" t="n"/>
      <c r="C502" s="5" t="n"/>
      <c r="D502" s="5" t="n"/>
      <c r="E502" s="5" t="n"/>
      <c r="F502" s="5" t="n"/>
      <c r="G502" s="5" t="n"/>
      <c r="H502" s="5" t="n"/>
      <c r="I502" s="13" t="n"/>
      <c r="J502" s="17" t="n"/>
      <c r="K502" s="18">
        <f>IF(NOT(ISNUMBER(B502)),"",IF(H502="تم",IF(ISNUMBER(I502),I502-B502,""),'الإعدادات'!$B$4-B502))</f>
        <v/>
      </c>
      <c r="L502" s="18">
        <f>IF(F502="","",IFERROR(VLOOKUP(F502,'الإعدادات'!$A$7:$B$10,2,FALSE),""))</f>
        <v/>
      </c>
      <c r="M502" s="6">
        <f>IF(OR(NOT(ISNUMBER(B502)),H502="تم",L502=""),"",IF(K502&gt;L502,"متأخر",""))</f>
        <v/>
      </c>
      <c r="N502" s="18">
        <f>IF(OR(NOT(ISNUMBER(B502)),H502="تم"),"",K502)</f>
        <v/>
      </c>
      <c r="O502" s="18">
        <f>IF(N502="","",COUNTIF($N$6:$N$1005,"&gt;"&amp;N502)+COUNTIF($N$6:N502,N502))</f>
        <v/>
      </c>
      <c r="P502" s="19">
        <f>IF(OR(NOT(ISNUMBER(J502)),NOT(ISNUMBER(B502))),"",IF(ISNUMBER(I502),I502,B502))</f>
        <v/>
      </c>
    </row>
    <row r="503">
      <c r="A503" s="16">
        <f>IF(B503="","",ROW()-5)</f>
        <v/>
      </c>
      <c r="B503" s="13" t="n"/>
      <c r="C503" s="5" t="n"/>
      <c r="D503" s="5" t="n"/>
      <c r="E503" s="5" t="n"/>
      <c r="F503" s="5" t="n"/>
      <c r="G503" s="5" t="n"/>
      <c r="H503" s="5" t="n"/>
      <c r="I503" s="13" t="n"/>
      <c r="J503" s="17" t="n"/>
      <c r="K503" s="18">
        <f>IF(NOT(ISNUMBER(B503)),"",IF(H503="تم",IF(ISNUMBER(I503),I503-B503,""),'الإعدادات'!$B$4-B503))</f>
        <v/>
      </c>
      <c r="L503" s="18">
        <f>IF(F503="","",IFERROR(VLOOKUP(F503,'الإعدادات'!$A$7:$B$10,2,FALSE),""))</f>
        <v/>
      </c>
      <c r="M503" s="6">
        <f>IF(OR(NOT(ISNUMBER(B503)),H503="تم",L503=""),"",IF(K503&gt;L503,"متأخر",""))</f>
        <v/>
      </c>
      <c r="N503" s="18">
        <f>IF(OR(NOT(ISNUMBER(B503)),H503="تم"),"",K503)</f>
        <v/>
      </c>
      <c r="O503" s="18">
        <f>IF(N503="","",COUNTIF($N$6:$N$1005,"&gt;"&amp;N503)+COUNTIF($N$6:N503,N503))</f>
        <v/>
      </c>
      <c r="P503" s="19">
        <f>IF(OR(NOT(ISNUMBER(J503)),NOT(ISNUMBER(B503))),"",IF(ISNUMBER(I503),I503,B503))</f>
        <v/>
      </c>
    </row>
    <row r="504">
      <c r="A504" s="16">
        <f>IF(B504="","",ROW()-5)</f>
        <v/>
      </c>
      <c r="B504" s="13" t="n"/>
      <c r="C504" s="5" t="n"/>
      <c r="D504" s="5" t="n"/>
      <c r="E504" s="5" t="n"/>
      <c r="F504" s="5" t="n"/>
      <c r="G504" s="5" t="n"/>
      <c r="H504" s="5" t="n"/>
      <c r="I504" s="13" t="n"/>
      <c r="J504" s="17" t="n"/>
      <c r="K504" s="18">
        <f>IF(NOT(ISNUMBER(B504)),"",IF(H504="تم",IF(ISNUMBER(I504),I504-B504,""),'الإعدادات'!$B$4-B504))</f>
        <v/>
      </c>
      <c r="L504" s="18">
        <f>IF(F504="","",IFERROR(VLOOKUP(F504,'الإعدادات'!$A$7:$B$10,2,FALSE),""))</f>
        <v/>
      </c>
      <c r="M504" s="6">
        <f>IF(OR(NOT(ISNUMBER(B504)),H504="تم",L504=""),"",IF(K504&gt;L504,"متأخر",""))</f>
        <v/>
      </c>
      <c r="N504" s="18">
        <f>IF(OR(NOT(ISNUMBER(B504)),H504="تم"),"",K504)</f>
        <v/>
      </c>
      <c r="O504" s="18">
        <f>IF(N504="","",COUNTIF($N$6:$N$1005,"&gt;"&amp;N504)+COUNTIF($N$6:N504,N504))</f>
        <v/>
      </c>
      <c r="P504" s="19">
        <f>IF(OR(NOT(ISNUMBER(J504)),NOT(ISNUMBER(B504))),"",IF(ISNUMBER(I504),I504,B504))</f>
        <v/>
      </c>
    </row>
    <row r="505">
      <c r="A505" s="16">
        <f>IF(B505="","",ROW()-5)</f>
        <v/>
      </c>
      <c r="B505" s="13" t="n"/>
      <c r="C505" s="5" t="n"/>
      <c r="D505" s="5" t="n"/>
      <c r="E505" s="5" t="n"/>
      <c r="F505" s="5" t="n"/>
      <c r="G505" s="5" t="n"/>
      <c r="H505" s="5" t="n"/>
      <c r="I505" s="13" t="n"/>
      <c r="J505" s="17" t="n"/>
      <c r="K505" s="18">
        <f>IF(NOT(ISNUMBER(B505)),"",IF(H505="تم",IF(ISNUMBER(I505),I505-B505,""),'الإعدادات'!$B$4-B505))</f>
        <v/>
      </c>
      <c r="L505" s="18">
        <f>IF(F505="","",IFERROR(VLOOKUP(F505,'الإعدادات'!$A$7:$B$10,2,FALSE),""))</f>
        <v/>
      </c>
      <c r="M505" s="6">
        <f>IF(OR(NOT(ISNUMBER(B505)),H505="تم",L505=""),"",IF(K505&gt;L505,"متأخر",""))</f>
        <v/>
      </c>
      <c r="N505" s="18">
        <f>IF(OR(NOT(ISNUMBER(B505)),H505="تم"),"",K505)</f>
        <v/>
      </c>
      <c r="O505" s="18">
        <f>IF(N505="","",COUNTIF($N$6:$N$1005,"&gt;"&amp;N505)+COUNTIF($N$6:N505,N505))</f>
        <v/>
      </c>
      <c r="P505" s="19">
        <f>IF(OR(NOT(ISNUMBER(J505)),NOT(ISNUMBER(B505))),"",IF(ISNUMBER(I505),I505,B505))</f>
        <v/>
      </c>
    </row>
    <row r="506">
      <c r="A506" s="16">
        <f>IF(B506="","",ROW()-5)</f>
        <v/>
      </c>
      <c r="B506" s="13" t="n"/>
      <c r="C506" s="5" t="n"/>
      <c r="D506" s="5" t="n"/>
      <c r="E506" s="5" t="n"/>
      <c r="F506" s="5" t="n"/>
      <c r="G506" s="5" t="n"/>
      <c r="H506" s="5" t="n"/>
      <c r="I506" s="13" t="n"/>
      <c r="J506" s="17" t="n"/>
      <c r="K506" s="18">
        <f>IF(NOT(ISNUMBER(B506)),"",IF(H506="تم",IF(ISNUMBER(I506),I506-B506,""),'الإعدادات'!$B$4-B506))</f>
        <v/>
      </c>
      <c r="L506" s="18">
        <f>IF(F506="","",IFERROR(VLOOKUP(F506,'الإعدادات'!$A$7:$B$10,2,FALSE),""))</f>
        <v/>
      </c>
      <c r="M506" s="6">
        <f>IF(OR(NOT(ISNUMBER(B506)),H506="تم",L506=""),"",IF(K506&gt;L506,"متأخر",""))</f>
        <v/>
      </c>
      <c r="N506" s="18">
        <f>IF(OR(NOT(ISNUMBER(B506)),H506="تم"),"",K506)</f>
        <v/>
      </c>
      <c r="O506" s="18">
        <f>IF(N506="","",COUNTIF($N$6:$N$1005,"&gt;"&amp;N506)+COUNTIF($N$6:N506,N506))</f>
        <v/>
      </c>
      <c r="P506" s="19">
        <f>IF(OR(NOT(ISNUMBER(J506)),NOT(ISNUMBER(B506))),"",IF(ISNUMBER(I506),I506,B506))</f>
        <v/>
      </c>
    </row>
    <row r="507">
      <c r="A507" s="16">
        <f>IF(B507="","",ROW()-5)</f>
        <v/>
      </c>
      <c r="B507" s="13" t="n"/>
      <c r="C507" s="5" t="n"/>
      <c r="D507" s="5" t="n"/>
      <c r="E507" s="5" t="n"/>
      <c r="F507" s="5" t="n"/>
      <c r="G507" s="5" t="n"/>
      <c r="H507" s="5" t="n"/>
      <c r="I507" s="13" t="n"/>
      <c r="J507" s="17" t="n"/>
      <c r="K507" s="18">
        <f>IF(NOT(ISNUMBER(B507)),"",IF(H507="تم",IF(ISNUMBER(I507),I507-B507,""),'الإعدادات'!$B$4-B507))</f>
        <v/>
      </c>
      <c r="L507" s="18">
        <f>IF(F507="","",IFERROR(VLOOKUP(F507,'الإعدادات'!$A$7:$B$10,2,FALSE),""))</f>
        <v/>
      </c>
      <c r="M507" s="6">
        <f>IF(OR(NOT(ISNUMBER(B507)),H507="تم",L507=""),"",IF(K507&gt;L507,"متأخر",""))</f>
        <v/>
      </c>
      <c r="N507" s="18">
        <f>IF(OR(NOT(ISNUMBER(B507)),H507="تم"),"",K507)</f>
        <v/>
      </c>
      <c r="O507" s="18">
        <f>IF(N507="","",COUNTIF($N$6:$N$1005,"&gt;"&amp;N507)+COUNTIF($N$6:N507,N507))</f>
        <v/>
      </c>
      <c r="P507" s="19">
        <f>IF(OR(NOT(ISNUMBER(J507)),NOT(ISNUMBER(B507))),"",IF(ISNUMBER(I507),I507,B507))</f>
        <v/>
      </c>
    </row>
    <row r="508">
      <c r="A508" s="16">
        <f>IF(B508="","",ROW()-5)</f>
        <v/>
      </c>
      <c r="B508" s="13" t="n"/>
      <c r="C508" s="5" t="n"/>
      <c r="D508" s="5" t="n"/>
      <c r="E508" s="5" t="n"/>
      <c r="F508" s="5" t="n"/>
      <c r="G508" s="5" t="n"/>
      <c r="H508" s="5" t="n"/>
      <c r="I508" s="13" t="n"/>
      <c r="J508" s="17" t="n"/>
      <c r="K508" s="18">
        <f>IF(NOT(ISNUMBER(B508)),"",IF(H508="تم",IF(ISNUMBER(I508),I508-B508,""),'الإعدادات'!$B$4-B508))</f>
        <v/>
      </c>
      <c r="L508" s="18">
        <f>IF(F508="","",IFERROR(VLOOKUP(F508,'الإعدادات'!$A$7:$B$10,2,FALSE),""))</f>
        <v/>
      </c>
      <c r="M508" s="6">
        <f>IF(OR(NOT(ISNUMBER(B508)),H508="تم",L508=""),"",IF(K508&gt;L508,"متأخر",""))</f>
        <v/>
      </c>
      <c r="N508" s="18">
        <f>IF(OR(NOT(ISNUMBER(B508)),H508="تم"),"",K508)</f>
        <v/>
      </c>
      <c r="O508" s="18">
        <f>IF(N508="","",COUNTIF($N$6:$N$1005,"&gt;"&amp;N508)+COUNTIF($N$6:N508,N508))</f>
        <v/>
      </c>
      <c r="P508" s="19">
        <f>IF(OR(NOT(ISNUMBER(J508)),NOT(ISNUMBER(B508))),"",IF(ISNUMBER(I508),I508,B508))</f>
        <v/>
      </c>
    </row>
    <row r="509">
      <c r="A509" s="16">
        <f>IF(B509="","",ROW()-5)</f>
        <v/>
      </c>
      <c r="B509" s="13" t="n"/>
      <c r="C509" s="5" t="n"/>
      <c r="D509" s="5" t="n"/>
      <c r="E509" s="5" t="n"/>
      <c r="F509" s="5" t="n"/>
      <c r="G509" s="5" t="n"/>
      <c r="H509" s="5" t="n"/>
      <c r="I509" s="13" t="n"/>
      <c r="J509" s="17" t="n"/>
      <c r="K509" s="18">
        <f>IF(NOT(ISNUMBER(B509)),"",IF(H509="تم",IF(ISNUMBER(I509),I509-B509,""),'الإعدادات'!$B$4-B509))</f>
        <v/>
      </c>
      <c r="L509" s="18">
        <f>IF(F509="","",IFERROR(VLOOKUP(F509,'الإعدادات'!$A$7:$B$10,2,FALSE),""))</f>
        <v/>
      </c>
      <c r="M509" s="6">
        <f>IF(OR(NOT(ISNUMBER(B509)),H509="تم",L509=""),"",IF(K509&gt;L509,"متأخر",""))</f>
        <v/>
      </c>
      <c r="N509" s="18">
        <f>IF(OR(NOT(ISNUMBER(B509)),H509="تم"),"",K509)</f>
        <v/>
      </c>
      <c r="O509" s="18">
        <f>IF(N509="","",COUNTIF($N$6:$N$1005,"&gt;"&amp;N509)+COUNTIF($N$6:N509,N509))</f>
        <v/>
      </c>
      <c r="P509" s="19">
        <f>IF(OR(NOT(ISNUMBER(J509)),NOT(ISNUMBER(B509))),"",IF(ISNUMBER(I509),I509,B509))</f>
        <v/>
      </c>
    </row>
    <row r="510">
      <c r="A510" s="16">
        <f>IF(B510="","",ROW()-5)</f>
        <v/>
      </c>
      <c r="B510" s="13" t="n"/>
      <c r="C510" s="5" t="n"/>
      <c r="D510" s="5" t="n"/>
      <c r="E510" s="5" t="n"/>
      <c r="F510" s="5" t="n"/>
      <c r="G510" s="5" t="n"/>
      <c r="H510" s="5" t="n"/>
      <c r="I510" s="13" t="n"/>
      <c r="J510" s="17" t="n"/>
      <c r="K510" s="18">
        <f>IF(NOT(ISNUMBER(B510)),"",IF(H510="تم",IF(ISNUMBER(I510),I510-B510,""),'الإعدادات'!$B$4-B510))</f>
        <v/>
      </c>
      <c r="L510" s="18">
        <f>IF(F510="","",IFERROR(VLOOKUP(F510,'الإعدادات'!$A$7:$B$10,2,FALSE),""))</f>
        <v/>
      </c>
      <c r="M510" s="6">
        <f>IF(OR(NOT(ISNUMBER(B510)),H510="تم",L510=""),"",IF(K510&gt;L510,"متأخر",""))</f>
        <v/>
      </c>
      <c r="N510" s="18">
        <f>IF(OR(NOT(ISNUMBER(B510)),H510="تم"),"",K510)</f>
        <v/>
      </c>
      <c r="O510" s="18">
        <f>IF(N510="","",COUNTIF($N$6:$N$1005,"&gt;"&amp;N510)+COUNTIF($N$6:N510,N510))</f>
        <v/>
      </c>
      <c r="P510" s="19">
        <f>IF(OR(NOT(ISNUMBER(J510)),NOT(ISNUMBER(B510))),"",IF(ISNUMBER(I510),I510,B510))</f>
        <v/>
      </c>
    </row>
    <row r="511">
      <c r="A511" s="16">
        <f>IF(B511="","",ROW()-5)</f>
        <v/>
      </c>
      <c r="B511" s="13" t="n"/>
      <c r="C511" s="5" t="n"/>
      <c r="D511" s="5" t="n"/>
      <c r="E511" s="5" t="n"/>
      <c r="F511" s="5" t="n"/>
      <c r="G511" s="5" t="n"/>
      <c r="H511" s="5" t="n"/>
      <c r="I511" s="13" t="n"/>
      <c r="J511" s="17" t="n"/>
      <c r="K511" s="18">
        <f>IF(NOT(ISNUMBER(B511)),"",IF(H511="تم",IF(ISNUMBER(I511),I511-B511,""),'الإعدادات'!$B$4-B511))</f>
        <v/>
      </c>
      <c r="L511" s="18">
        <f>IF(F511="","",IFERROR(VLOOKUP(F511,'الإعدادات'!$A$7:$B$10,2,FALSE),""))</f>
        <v/>
      </c>
      <c r="M511" s="6">
        <f>IF(OR(NOT(ISNUMBER(B511)),H511="تم",L511=""),"",IF(K511&gt;L511,"متأخر",""))</f>
        <v/>
      </c>
      <c r="N511" s="18">
        <f>IF(OR(NOT(ISNUMBER(B511)),H511="تم"),"",K511)</f>
        <v/>
      </c>
      <c r="O511" s="18">
        <f>IF(N511="","",COUNTIF($N$6:$N$1005,"&gt;"&amp;N511)+COUNTIF($N$6:N511,N511))</f>
        <v/>
      </c>
      <c r="P511" s="19">
        <f>IF(OR(NOT(ISNUMBER(J511)),NOT(ISNUMBER(B511))),"",IF(ISNUMBER(I511),I511,B511))</f>
        <v/>
      </c>
    </row>
    <row r="512">
      <c r="A512" s="16">
        <f>IF(B512="","",ROW()-5)</f>
        <v/>
      </c>
      <c r="B512" s="13" t="n"/>
      <c r="C512" s="5" t="n"/>
      <c r="D512" s="5" t="n"/>
      <c r="E512" s="5" t="n"/>
      <c r="F512" s="5" t="n"/>
      <c r="G512" s="5" t="n"/>
      <c r="H512" s="5" t="n"/>
      <c r="I512" s="13" t="n"/>
      <c r="J512" s="17" t="n"/>
      <c r="K512" s="18">
        <f>IF(NOT(ISNUMBER(B512)),"",IF(H512="تم",IF(ISNUMBER(I512),I512-B512,""),'الإعدادات'!$B$4-B512))</f>
        <v/>
      </c>
      <c r="L512" s="18">
        <f>IF(F512="","",IFERROR(VLOOKUP(F512,'الإعدادات'!$A$7:$B$10,2,FALSE),""))</f>
        <v/>
      </c>
      <c r="M512" s="6">
        <f>IF(OR(NOT(ISNUMBER(B512)),H512="تم",L512=""),"",IF(K512&gt;L512,"متأخر",""))</f>
        <v/>
      </c>
      <c r="N512" s="18">
        <f>IF(OR(NOT(ISNUMBER(B512)),H512="تم"),"",K512)</f>
        <v/>
      </c>
      <c r="O512" s="18">
        <f>IF(N512="","",COUNTIF($N$6:$N$1005,"&gt;"&amp;N512)+COUNTIF($N$6:N512,N512))</f>
        <v/>
      </c>
      <c r="P512" s="19">
        <f>IF(OR(NOT(ISNUMBER(J512)),NOT(ISNUMBER(B512))),"",IF(ISNUMBER(I512),I512,B512))</f>
        <v/>
      </c>
    </row>
    <row r="513">
      <c r="A513" s="16">
        <f>IF(B513="","",ROW()-5)</f>
        <v/>
      </c>
      <c r="B513" s="13" t="n"/>
      <c r="C513" s="5" t="n"/>
      <c r="D513" s="5" t="n"/>
      <c r="E513" s="5" t="n"/>
      <c r="F513" s="5" t="n"/>
      <c r="G513" s="5" t="n"/>
      <c r="H513" s="5" t="n"/>
      <c r="I513" s="13" t="n"/>
      <c r="J513" s="17" t="n"/>
      <c r="K513" s="18">
        <f>IF(NOT(ISNUMBER(B513)),"",IF(H513="تم",IF(ISNUMBER(I513),I513-B513,""),'الإعدادات'!$B$4-B513))</f>
        <v/>
      </c>
      <c r="L513" s="18">
        <f>IF(F513="","",IFERROR(VLOOKUP(F513,'الإعدادات'!$A$7:$B$10,2,FALSE),""))</f>
        <v/>
      </c>
      <c r="M513" s="6">
        <f>IF(OR(NOT(ISNUMBER(B513)),H513="تم",L513=""),"",IF(K513&gt;L513,"متأخر",""))</f>
        <v/>
      </c>
      <c r="N513" s="18">
        <f>IF(OR(NOT(ISNUMBER(B513)),H513="تم"),"",K513)</f>
        <v/>
      </c>
      <c r="O513" s="18">
        <f>IF(N513="","",COUNTIF($N$6:$N$1005,"&gt;"&amp;N513)+COUNTIF($N$6:N513,N513))</f>
        <v/>
      </c>
      <c r="P513" s="19">
        <f>IF(OR(NOT(ISNUMBER(J513)),NOT(ISNUMBER(B513))),"",IF(ISNUMBER(I513),I513,B513))</f>
        <v/>
      </c>
    </row>
    <row r="514">
      <c r="A514" s="16">
        <f>IF(B514="","",ROW()-5)</f>
        <v/>
      </c>
      <c r="B514" s="13" t="n"/>
      <c r="C514" s="5" t="n"/>
      <c r="D514" s="5" t="n"/>
      <c r="E514" s="5" t="n"/>
      <c r="F514" s="5" t="n"/>
      <c r="G514" s="5" t="n"/>
      <c r="H514" s="5" t="n"/>
      <c r="I514" s="13" t="n"/>
      <c r="J514" s="17" t="n"/>
      <c r="K514" s="18">
        <f>IF(NOT(ISNUMBER(B514)),"",IF(H514="تم",IF(ISNUMBER(I514),I514-B514,""),'الإعدادات'!$B$4-B514))</f>
        <v/>
      </c>
      <c r="L514" s="18">
        <f>IF(F514="","",IFERROR(VLOOKUP(F514,'الإعدادات'!$A$7:$B$10,2,FALSE),""))</f>
        <v/>
      </c>
      <c r="M514" s="6">
        <f>IF(OR(NOT(ISNUMBER(B514)),H514="تم",L514=""),"",IF(K514&gt;L514,"متأخر",""))</f>
        <v/>
      </c>
      <c r="N514" s="18">
        <f>IF(OR(NOT(ISNUMBER(B514)),H514="تم"),"",K514)</f>
        <v/>
      </c>
      <c r="O514" s="18">
        <f>IF(N514="","",COUNTIF($N$6:$N$1005,"&gt;"&amp;N514)+COUNTIF($N$6:N514,N514))</f>
        <v/>
      </c>
      <c r="P514" s="19">
        <f>IF(OR(NOT(ISNUMBER(J514)),NOT(ISNUMBER(B514))),"",IF(ISNUMBER(I514),I514,B514))</f>
        <v/>
      </c>
    </row>
    <row r="515">
      <c r="A515" s="16">
        <f>IF(B515="","",ROW()-5)</f>
        <v/>
      </c>
      <c r="B515" s="13" t="n"/>
      <c r="C515" s="5" t="n"/>
      <c r="D515" s="5" t="n"/>
      <c r="E515" s="5" t="n"/>
      <c r="F515" s="5" t="n"/>
      <c r="G515" s="5" t="n"/>
      <c r="H515" s="5" t="n"/>
      <c r="I515" s="13" t="n"/>
      <c r="J515" s="17" t="n"/>
      <c r="K515" s="18">
        <f>IF(NOT(ISNUMBER(B515)),"",IF(H515="تم",IF(ISNUMBER(I515),I515-B515,""),'الإعدادات'!$B$4-B515))</f>
        <v/>
      </c>
      <c r="L515" s="18">
        <f>IF(F515="","",IFERROR(VLOOKUP(F515,'الإعدادات'!$A$7:$B$10,2,FALSE),""))</f>
        <v/>
      </c>
      <c r="M515" s="6">
        <f>IF(OR(NOT(ISNUMBER(B515)),H515="تم",L515=""),"",IF(K515&gt;L515,"متأخر",""))</f>
        <v/>
      </c>
      <c r="N515" s="18">
        <f>IF(OR(NOT(ISNUMBER(B515)),H515="تم"),"",K515)</f>
        <v/>
      </c>
      <c r="O515" s="18">
        <f>IF(N515="","",COUNTIF($N$6:$N$1005,"&gt;"&amp;N515)+COUNTIF($N$6:N515,N515))</f>
        <v/>
      </c>
      <c r="P515" s="19">
        <f>IF(OR(NOT(ISNUMBER(J515)),NOT(ISNUMBER(B515))),"",IF(ISNUMBER(I515),I515,B515))</f>
        <v/>
      </c>
    </row>
    <row r="516">
      <c r="A516" s="16">
        <f>IF(B516="","",ROW()-5)</f>
        <v/>
      </c>
      <c r="B516" s="13" t="n"/>
      <c r="C516" s="5" t="n"/>
      <c r="D516" s="5" t="n"/>
      <c r="E516" s="5" t="n"/>
      <c r="F516" s="5" t="n"/>
      <c r="G516" s="5" t="n"/>
      <c r="H516" s="5" t="n"/>
      <c r="I516" s="13" t="n"/>
      <c r="J516" s="17" t="n"/>
      <c r="K516" s="18">
        <f>IF(NOT(ISNUMBER(B516)),"",IF(H516="تم",IF(ISNUMBER(I516),I516-B516,""),'الإعدادات'!$B$4-B516))</f>
        <v/>
      </c>
      <c r="L516" s="18">
        <f>IF(F516="","",IFERROR(VLOOKUP(F516,'الإعدادات'!$A$7:$B$10,2,FALSE),""))</f>
        <v/>
      </c>
      <c r="M516" s="6">
        <f>IF(OR(NOT(ISNUMBER(B516)),H516="تم",L516=""),"",IF(K516&gt;L516,"متأخر",""))</f>
        <v/>
      </c>
      <c r="N516" s="18">
        <f>IF(OR(NOT(ISNUMBER(B516)),H516="تم"),"",K516)</f>
        <v/>
      </c>
      <c r="O516" s="18">
        <f>IF(N516="","",COUNTIF($N$6:$N$1005,"&gt;"&amp;N516)+COUNTIF($N$6:N516,N516))</f>
        <v/>
      </c>
      <c r="P516" s="19">
        <f>IF(OR(NOT(ISNUMBER(J516)),NOT(ISNUMBER(B516))),"",IF(ISNUMBER(I516),I516,B516))</f>
        <v/>
      </c>
    </row>
    <row r="517">
      <c r="A517" s="16">
        <f>IF(B517="","",ROW()-5)</f>
        <v/>
      </c>
      <c r="B517" s="13" t="n"/>
      <c r="C517" s="5" t="n"/>
      <c r="D517" s="5" t="n"/>
      <c r="E517" s="5" t="n"/>
      <c r="F517" s="5" t="n"/>
      <c r="G517" s="5" t="n"/>
      <c r="H517" s="5" t="n"/>
      <c r="I517" s="13" t="n"/>
      <c r="J517" s="17" t="n"/>
      <c r="K517" s="18">
        <f>IF(NOT(ISNUMBER(B517)),"",IF(H517="تم",IF(ISNUMBER(I517),I517-B517,""),'الإعدادات'!$B$4-B517))</f>
        <v/>
      </c>
      <c r="L517" s="18">
        <f>IF(F517="","",IFERROR(VLOOKUP(F517,'الإعدادات'!$A$7:$B$10,2,FALSE),""))</f>
        <v/>
      </c>
      <c r="M517" s="6">
        <f>IF(OR(NOT(ISNUMBER(B517)),H517="تم",L517=""),"",IF(K517&gt;L517,"متأخر",""))</f>
        <v/>
      </c>
      <c r="N517" s="18">
        <f>IF(OR(NOT(ISNUMBER(B517)),H517="تم"),"",K517)</f>
        <v/>
      </c>
      <c r="O517" s="18">
        <f>IF(N517="","",COUNTIF($N$6:$N$1005,"&gt;"&amp;N517)+COUNTIF($N$6:N517,N517))</f>
        <v/>
      </c>
      <c r="P517" s="19">
        <f>IF(OR(NOT(ISNUMBER(J517)),NOT(ISNUMBER(B517))),"",IF(ISNUMBER(I517),I517,B517))</f>
        <v/>
      </c>
    </row>
    <row r="518">
      <c r="A518" s="16">
        <f>IF(B518="","",ROW()-5)</f>
        <v/>
      </c>
      <c r="B518" s="13" t="n"/>
      <c r="C518" s="5" t="n"/>
      <c r="D518" s="5" t="n"/>
      <c r="E518" s="5" t="n"/>
      <c r="F518" s="5" t="n"/>
      <c r="G518" s="5" t="n"/>
      <c r="H518" s="5" t="n"/>
      <c r="I518" s="13" t="n"/>
      <c r="J518" s="17" t="n"/>
      <c r="K518" s="18">
        <f>IF(NOT(ISNUMBER(B518)),"",IF(H518="تم",IF(ISNUMBER(I518),I518-B518,""),'الإعدادات'!$B$4-B518))</f>
        <v/>
      </c>
      <c r="L518" s="18">
        <f>IF(F518="","",IFERROR(VLOOKUP(F518,'الإعدادات'!$A$7:$B$10,2,FALSE),""))</f>
        <v/>
      </c>
      <c r="M518" s="6">
        <f>IF(OR(NOT(ISNUMBER(B518)),H518="تم",L518=""),"",IF(K518&gt;L518,"متأخر",""))</f>
        <v/>
      </c>
      <c r="N518" s="18">
        <f>IF(OR(NOT(ISNUMBER(B518)),H518="تم"),"",K518)</f>
        <v/>
      </c>
      <c r="O518" s="18">
        <f>IF(N518="","",COUNTIF($N$6:$N$1005,"&gt;"&amp;N518)+COUNTIF($N$6:N518,N518))</f>
        <v/>
      </c>
      <c r="P518" s="19">
        <f>IF(OR(NOT(ISNUMBER(J518)),NOT(ISNUMBER(B518))),"",IF(ISNUMBER(I518),I518,B518))</f>
        <v/>
      </c>
    </row>
    <row r="519">
      <c r="A519" s="16">
        <f>IF(B519="","",ROW()-5)</f>
        <v/>
      </c>
      <c r="B519" s="13" t="n"/>
      <c r="C519" s="5" t="n"/>
      <c r="D519" s="5" t="n"/>
      <c r="E519" s="5" t="n"/>
      <c r="F519" s="5" t="n"/>
      <c r="G519" s="5" t="n"/>
      <c r="H519" s="5" t="n"/>
      <c r="I519" s="13" t="n"/>
      <c r="J519" s="17" t="n"/>
      <c r="K519" s="18">
        <f>IF(NOT(ISNUMBER(B519)),"",IF(H519="تم",IF(ISNUMBER(I519),I519-B519,""),'الإعدادات'!$B$4-B519))</f>
        <v/>
      </c>
      <c r="L519" s="18">
        <f>IF(F519="","",IFERROR(VLOOKUP(F519,'الإعدادات'!$A$7:$B$10,2,FALSE),""))</f>
        <v/>
      </c>
      <c r="M519" s="6">
        <f>IF(OR(NOT(ISNUMBER(B519)),H519="تم",L519=""),"",IF(K519&gt;L519,"متأخر",""))</f>
        <v/>
      </c>
      <c r="N519" s="18">
        <f>IF(OR(NOT(ISNUMBER(B519)),H519="تم"),"",K519)</f>
        <v/>
      </c>
      <c r="O519" s="18">
        <f>IF(N519="","",COUNTIF($N$6:$N$1005,"&gt;"&amp;N519)+COUNTIF($N$6:N519,N519))</f>
        <v/>
      </c>
      <c r="P519" s="19">
        <f>IF(OR(NOT(ISNUMBER(J519)),NOT(ISNUMBER(B519))),"",IF(ISNUMBER(I519),I519,B519))</f>
        <v/>
      </c>
    </row>
    <row r="520">
      <c r="A520" s="16">
        <f>IF(B520="","",ROW()-5)</f>
        <v/>
      </c>
      <c r="B520" s="13" t="n"/>
      <c r="C520" s="5" t="n"/>
      <c r="D520" s="5" t="n"/>
      <c r="E520" s="5" t="n"/>
      <c r="F520" s="5" t="n"/>
      <c r="G520" s="5" t="n"/>
      <c r="H520" s="5" t="n"/>
      <c r="I520" s="13" t="n"/>
      <c r="J520" s="17" t="n"/>
      <c r="K520" s="18">
        <f>IF(NOT(ISNUMBER(B520)),"",IF(H520="تم",IF(ISNUMBER(I520),I520-B520,""),'الإعدادات'!$B$4-B520))</f>
        <v/>
      </c>
      <c r="L520" s="18">
        <f>IF(F520="","",IFERROR(VLOOKUP(F520,'الإعدادات'!$A$7:$B$10,2,FALSE),""))</f>
        <v/>
      </c>
      <c r="M520" s="6">
        <f>IF(OR(NOT(ISNUMBER(B520)),H520="تم",L520=""),"",IF(K520&gt;L520,"متأخر",""))</f>
        <v/>
      </c>
      <c r="N520" s="18">
        <f>IF(OR(NOT(ISNUMBER(B520)),H520="تم"),"",K520)</f>
        <v/>
      </c>
      <c r="O520" s="18">
        <f>IF(N520="","",COUNTIF($N$6:$N$1005,"&gt;"&amp;N520)+COUNTIF($N$6:N520,N520))</f>
        <v/>
      </c>
      <c r="P520" s="19">
        <f>IF(OR(NOT(ISNUMBER(J520)),NOT(ISNUMBER(B520))),"",IF(ISNUMBER(I520),I520,B520))</f>
        <v/>
      </c>
    </row>
    <row r="521">
      <c r="A521" s="16">
        <f>IF(B521="","",ROW()-5)</f>
        <v/>
      </c>
      <c r="B521" s="13" t="n"/>
      <c r="C521" s="5" t="n"/>
      <c r="D521" s="5" t="n"/>
      <c r="E521" s="5" t="n"/>
      <c r="F521" s="5" t="n"/>
      <c r="G521" s="5" t="n"/>
      <c r="H521" s="5" t="n"/>
      <c r="I521" s="13" t="n"/>
      <c r="J521" s="17" t="n"/>
      <c r="K521" s="18">
        <f>IF(NOT(ISNUMBER(B521)),"",IF(H521="تم",IF(ISNUMBER(I521),I521-B521,""),'الإعدادات'!$B$4-B521))</f>
        <v/>
      </c>
      <c r="L521" s="18">
        <f>IF(F521="","",IFERROR(VLOOKUP(F521,'الإعدادات'!$A$7:$B$10,2,FALSE),""))</f>
        <v/>
      </c>
      <c r="M521" s="6">
        <f>IF(OR(NOT(ISNUMBER(B521)),H521="تم",L521=""),"",IF(K521&gt;L521,"متأخر",""))</f>
        <v/>
      </c>
      <c r="N521" s="18">
        <f>IF(OR(NOT(ISNUMBER(B521)),H521="تم"),"",K521)</f>
        <v/>
      </c>
      <c r="O521" s="18">
        <f>IF(N521="","",COUNTIF($N$6:$N$1005,"&gt;"&amp;N521)+COUNTIF($N$6:N521,N521))</f>
        <v/>
      </c>
      <c r="P521" s="19">
        <f>IF(OR(NOT(ISNUMBER(J521)),NOT(ISNUMBER(B521))),"",IF(ISNUMBER(I521),I521,B521))</f>
        <v/>
      </c>
    </row>
    <row r="522">
      <c r="A522" s="16">
        <f>IF(B522="","",ROW()-5)</f>
        <v/>
      </c>
      <c r="B522" s="13" t="n"/>
      <c r="C522" s="5" t="n"/>
      <c r="D522" s="5" t="n"/>
      <c r="E522" s="5" t="n"/>
      <c r="F522" s="5" t="n"/>
      <c r="G522" s="5" t="n"/>
      <c r="H522" s="5" t="n"/>
      <c r="I522" s="13" t="n"/>
      <c r="J522" s="17" t="n"/>
      <c r="K522" s="18">
        <f>IF(NOT(ISNUMBER(B522)),"",IF(H522="تم",IF(ISNUMBER(I522),I522-B522,""),'الإعدادات'!$B$4-B522))</f>
        <v/>
      </c>
      <c r="L522" s="18">
        <f>IF(F522="","",IFERROR(VLOOKUP(F522,'الإعدادات'!$A$7:$B$10,2,FALSE),""))</f>
        <v/>
      </c>
      <c r="M522" s="6">
        <f>IF(OR(NOT(ISNUMBER(B522)),H522="تم",L522=""),"",IF(K522&gt;L522,"متأخر",""))</f>
        <v/>
      </c>
      <c r="N522" s="18">
        <f>IF(OR(NOT(ISNUMBER(B522)),H522="تم"),"",K522)</f>
        <v/>
      </c>
      <c r="O522" s="18">
        <f>IF(N522="","",COUNTIF($N$6:$N$1005,"&gt;"&amp;N522)+COUNTIF($N$6:N522,N522))</f>
        <v/>
      </c>
      <c r="P522" s="19">
        <f>IF(OR(NOT(ISNUMBER(J522)),NOT(ISNUMBER(B522))),"",IF(ISNUMBER(I522),I522,B522))</f>
        <v/>
      </c>
    </row>
    <row r="523">
      <c r="A523" s="16">
        <f>IF(B523="","",ROW()-5)</f>
        <v/>
      </c>
      <c r="B523" s="13" t="n"/>
      <c r="C523" s="5" t="n"/>
      <c r="D523" s="5" t="n"/>
      <c r="E523" s="5" t="n"/>
      <c r="F523" s="5" t="n"/>
      <c r="G523" s="5" t="n"/>
      <c r="H523" s="5" t="n"/>
      <c r="I523" s="13" t="n"/>
      <c r="J523" s="17" t="n"/>
      <c r="K523" s="18">
        <f>IF(NOT(ISNUMBER(B523)),"",IF(H523="تم",IF(ISNUMBER(I523),I523-B523,""),'الإعدادات'!$B$4-B523))</f>
        <v/>
      </c>
      <c r="L523" s="18">
        <f>IF(F523="","",IFERROR(VLOOKUP(F523,'الإعدادات'!$A$7:$B$10,2,FALSE),""))</f>
        <v/>
      </c>
      <c r="M523" s="6">
        <f>IF(OR(NOT(ISNUMBER(B523)),H523="تم",L523=""),"",IF(K523&gt;L523,"متأخر",""))</f>
        <v/>
      </c>
      <c r="N523" s="18">
        <f>IF(OR(NOT(ISNUMBER(B523)),H523="تم"),"",K523)</f>
        <v/>
      </c>
      <c r="O523" s="18">
        <f>IF(N523="","",COUNTIF($N$6:$N$1005,"&gt;"&amp;N523)+COUNTIF($N$6:N523,N523))</f>
        <v/>
      </c>
      <c r="P523" s="19">
        <f>IF(OR(NOT(ISNUMBER(J523)),NOT(ISNUMBER(B523))),"",IF(ISNUMBER(I523),I523,B523))</f>
        <v/>
      </c>
    </row>
    <row r="524">
      <c r="A524" s="16">
        <f>IF(B524="","",ROW()-5)</f>
        <v/>
      </c>
      <c r="B524" s="13" t="n"/>
      <c r="C524" s="5" t="n"/>
      <c r="D524" s="5" t="n"/>
      <c r="E524" s="5" t="n"/>
      <c r="F524" s="5" t="n"/>
      <c r="G524" s="5" t="n"/>
      <c r="H524" s="5" t="n"/>
      <c r="I524" s="13" t="n"/>
      <c r="J524" s="17" t="n"/>
      <c r="K524" s="18">
        <f>IF(NOT(ISNUMBER(B524)),"",IF(H524="تم",IF(ISNUMBER(I524),I524-B524,""),'الإعدادات'!$B$4-B524))</f>
        <v/>
      </c>
      <c r="L524" s="18">
        <f>IF(F524="","",IFERROR(VLOOKUP(F524,'الإعدادات'!$A$7:$B$10,2,FALSE),""))</f>
        <v/>
      </c>
      <c r="M524" s="6">
        <f>IF(OR(NOT(ISNUMBER(B524)),H524="تم",L524=""),"",IF(K524&gt;L524,"متأخر",""))</f>
        <v/>
      </c>
      <c r="N524" s="18">
        <f>IF(OR(NOT(ISNUMBER(B524)),H524="تم"),"",K524)</f>
        <v/>
      </c>
      <c r="O524" s="18">
        <f>IF(N524="","",COUNTIF($N$6:$N$1005,"&gt;"&amp;N524)+COUNTIF($N$6:N524,N524))</f>
        <v/>
      </c>
      <c r="P524" s="19">
        <f>IF(OR(NOT(ISNUMBER(J524)),NOT(ISNUMBER(B524))),"",IF(ISNUMBER(I524),I524,B524))</f>
        <v/>
      </c>
    </row>
    <row r="525">
      <c r="A525" s="16">
        <f>IF(B525="","",ROW()-5)</f>
        <v/>
      </c>
      <c r="B525" s="13" t="n"/>
      <c r="C525" s="5" t="n"/>
      <c r="D525" s="5" t="n"/>
      <c r="E525" s="5" t="n"/>
      <c r="F525" s="5" t="n"/>
      <c r="G525" s="5" t="n"/>
      <c r="H525" s="5" t="n"/>
      <c r="I525" s="13" t="n"/>
      <c r="J525" s="17" t="n"/>
      <c r="K525" s="18">
        <f>IF(NOT(ISNUMBER(B525)),"",IF(H525="تم",IF(ISNUMBER(I525),I525-B525,""),'الإعدادات'!$B$4-B525))</f>
        <v/>
      </c>
      <c r="L525" s="18">
        <f>IF(F525="","",IFERROR(VLOOKUP(F525,'الإعدادات'!$A$7:$B$10,2,FALSE),""))</f>
        <v/>
      </c>
      <c r="M525" s="6">
        <f>IF(OR(NOT(ISNUMBER(B525)),H525="تم",L525=""),"",IF(K525&gt;L525,"متأخر",""))</f>
        <v/>
      </c>
      <c r="N525" s="18">
        <f>IF(OR(NOT(ISNUMBER(B525)),H525="تم"),"",K525)</f>
        <v/>
      </c>
      <c r="O525" s="18">
        <f>IF(N525="","",COUNTIF($N$6:$N$1005,"&gt;"&amp;N525)+COUNTIF($N$6:N525,N525))</f>
        <v/>
      </c>
      <c r="P525" s="19">
        <f>IF(OR(NOT(ISNUMBER(J525)),NOT(ISNUMBER(B525))),"",IF(ISNUMBER(I525),I525,B525))</f>
        <v/>
      </c>
    </row>
    <row r="526">
      <c r="A526" s="16">
        <f>IF(B526="","",ROW()-5)</f>
        <v/>
      </c>
      <c r="B526" s="13" t="n"/>
      <c r="C526" s="5" t="n"/>
      <c r="D526" s="5" t="n"/>
      <c r="E526" s="5" t="n"/>
      <c r="F526" s="5" t="n"/>
      <c r="G526" s="5" t="n"/>
      <c r="H526" s="5" t="n"/>
      <c r="I526" s="13" t="n"/>
      <c r="J526" s="17" t="n"/>
      <c r="K526" s="18">
        <f>IF(NOT(ISNUMBER(B526)),"",IF(H526="تم",IF(ISNUMBER(I526),I526-B526,""),'الإعدادات'!$B$4-B526))</f>
        <v/>
      </c>
      <c r="L526" s="18">
        <f>IF(F526="","",IFERROR(VLOOKUP(F526,'الإعدادات'!$A$7:$B$10,2,FALSE),""))</f>
        <v/>
      </c>
      <c r="M526" s="6">
        <f>IF(OR(NOT(ISNUMBER(B526)),H526="تم",L526=""),"",IF(K526&gt;L526,"متأخر",""))</f>
        <v/>
      </c>
      <c r="N526" s="18">
        <f>IF(OR(NOT(ISNUMBER(B526)),H526="تم"),"",K526)</f>
        <v/>
      </c>
      <c r="O526" s="18">
        <f>IF(N526="","",COUNTIF($N$6:$N$1005,"&gt;"&amp;N526)+COUNTIF($N$6:N526,N526))</f>
        <v/>
      </c>
      <c r="P526" s="19">
        <f>IF(OR(NOT(ISNUMBER(J526)),NOT(ISNUMBER(B526))),"",IF(ISNUMBER(I526),I526,B526))</f>
        <v/>
      </c>
    </row>
    <row r="527">
      <c r="A527" s="16">
        <f>IF(B527="","",ROW()-5)</f>
        <v/>
      </c>
      <c r="B527" s="13" t="n"/>
      <c r="C527" s="5" t="n"/>
      <c r="D527" s="5" t="n"/>
      <c r="E527" s="5" t="n"/>
      <c r="F527" s="5" t="n"/>
      <c r="G527" s="5" t="n"/>
      <c r="H527" s="5" t="n"/>
      <c r="I527" s="13" t="n"/>
      <c r="J527" s="17" t="n"/>
      <c r="K527" s="18">
        <f>IF(NOT(ISNUMBER(B527)),"",IF(H527="تم",IF(ISNUMBER(I527),I527-B527,""),'الإعدادات'!$B$4-B527))</f>
        <v/>
      </c>
      <c r="L527" s="18">
        <f>IF(F527="","",IFERROR(VLOOKUP(F527,'الإعدادات'!$A$7:$B$10,2,FALSE),""))</f>
        <v/>
      </c>
      <c r="M527" s="6">
        <f>IF(OR(NOT(ISNUMBER(B527)),H527="تم",L527=""),"",IF(K527&gt;L527,"متأخر",""))</f>
        <v/>
      </c>
      <c r="N527" s="18">
        <f>IF(OR(NOT(ISNUMBER(B527)),H527="تم"),"",K527)</f>
        <v/>
      </c>
      <c r="O527" s="18">
        <f>IF(N527="","",COUNTIF($N$6:$N$1005,"&gt;"&amp;N527)+COUNTIF($N$6:N527,N527))</f>
        <v/>
      </c>
      <c r="P527" s="19">
        <f>IF(OR(NOT(ISNUMBER(J527)),NOT(ISNUMBER(B527))),"",IF(ISNUMBER(I527),I527,B527))</f>
        <v/>
      </c>
    </row>
    <row r="528">
      <c r="A528" s="16">
        <f>IF(B528="","",ROW()-5)</f>
        <v/>
      </c>
      <c r="B528" s="13" t="n"/>
      <c r="C528" s="5" t="n"/>
      <c r="D528" s="5" t="n"/>
      <c r="E528" s="5" t="n"/>
      <c r="F528" s="5" t="n"/>
      <c r="G528" s="5" t="n"/>
      <c r="H528" s="5" t="n"/>
      <c r="I528" s="13" t="n"/>
      <c r="J528" s="17" t="n"/>
      <c r="K528" s="18">
        <f>IF(NOT(ISNUMBER(B528)),"",IF(H528="تم",IF(ISNUMBER(I528),I528-B528,""),'الإعدادات'!$B$4-B528))</f>
        <v/>
      </c>
      <c r="L528" s="18">
        <f>IF(F528="","",IFERROR(VLOOKUP(F528,'الإعدادات'!$A$7:$B$10,2,FALSE),""))</f>
        <v/>
      </c>
      <c r="M528" s="6">
        <f>IF(OR(NOT(ISNUMBER(B528)),H528="تم",L528=""),"",IF(K528&gt;L528,"متأخر",""))</f>
        <v/>
      </c>
      <c r="N528" s="18">
        <f>IF(OR(NOT(ISNUMBER(B528)),H528="تم"),"",K528)</f>
        <v/>
      </c>
      <c r="O528" s="18">
        <f>IF(N528="","",COUNTIF($N$6:$N$1005,"&gt;"&amp;N528)+COUNTIF($N$6:N528,N528))</f>
        <v/>
      </c>
      <c r="P528" s="19">
        <f>IF(OR(NOT(ISNUMBER(J528)),NOT(ISNUMBER(B528))),"",IF(ISNUMBER(I528),I528,B528))</f>
        <v/>
      </c>
    </row>
    <row r="529">
      <c r="A529" s="16">
        <f>IF(B529="","",ROW()-5)</f>
        <v/>
      </c>
      <c r="B529" s="13" t="n"/>
      <c r="C529" s="5" t="n"/>
      <c r="D529" s="5" t="n"/>
      <c r="E529" s="5" t="n"/>
      <c r="F529" s="5" t="n"/>
      <c r="G529" s="5" t="n"/>
      <c r="H529" s="5" t="n"/>
      <c r="I529" s="13" t="n"/>
      <c r="J529" s="17" t="n"/>
      <c r="K529" s="18">
        <f>IF(NOT(ISNUMBER(B529)),"",IF(H529="تم",IF(ISNUMBER(I529),I529-B529,""),'الإعدادات'!$B$4-B529))</f>
        <v/>
      </c>
      <c r="L529" s="18">
        <f>IF(F529="","",IFERROR(VLOOKUP(F529,'الإعدادات'!$A$7:$B$10,2,FALSE),""))</f>
        <v/>
      </c>
      <c r="M529" s="6">
        <f>IF(OR(NOT(ISNUMBER(B529)),H529="تم",L529=""),"",IF(K529&gt;L529,"متأخر",""))</f>
        <v/>
      </c>
      <c r="N529" s="18">
        <f>IF(OR(NOT(ISNUMBER(B529)),H529="تم"),"",K529)</f>
        <v/>
      </c>
      <c r="O529" s="18">
        <f>IF(N529="","",COUNTIF($N$6:$N$1005,"&gt;"&amp;N529)+COUNTIF($N$6:N529,N529))</f>
        <v/>
      </c>
      <c r="P529" s="19">
        <f>IF(OR(NOT(ISNUMBER(J529)),NOT(ISNUMBER(B529))),"",IF(ISNUMBER(I529),I529,B529))</f>
        <v/>
      </c>
    </row>
    <row r="530">
      <c r="A530" s="16">
        <f>IF(B530="","",ROW()-5)</f>
        <v/>
      </c>
      <c r="B530" s="13" t="n"/>
      <c r="C530" s="5" t="n"/>
      <c r="D530" s="5" t="n"/>
      <c r="E530" s="5" t="n"/>
      <c r="F530" s="5" t="n"/>
      <c r="G530" s="5" t="n"/>
      <c r="H530" s="5" t="n"/>
      <c r="I530" s="13" t="n"/>
      <c r="J530" s="17" t="n"/>
      <c r="K530" s="18">
        <f>IF(NOT(ISNUMBER(B530)),"",IF(H530="تم",IF(ISNUMBER(I530),I530-B530,""),'الإعدادات'!$B$4-B530))</f>
        <v/>
      </c>
      <c r="L530" s="18">
        <f>IF(F530="","",IFERROR(VLOOKUP(F530,'الإعدادات'!$A$7:$B$10,2,FALSE),""))</f>
        <v/>
      </c>
      <c r="M530" s="6">
        <f>IF(OR(NOT(ISNUMBER(B530)),H530="تم",L530=""),"",IF(K530&gt;L530,"متأخر",""))</f>
        <v/>
      </c>
      <c r="N530" s="18">
        <f>IF(OR(NOT(ISNUMBER(B530)),H530="تم"),"",K530)</f>
        <v/>
      </c>
      <c r="O530" s="18">
        <f>IF(N530="","",COUNTIF($N$6:$N$1005,"&gt;"&amp;N530)+COUNTIF($N$6:N530,N530))</f>
        <v/>
      </c>
      <c r="P530" s="19">
        <f>IF(OR(NOT(ISNUMBER(J530)),NOT(ISNUMBER(B530))),"",IF(ISNUMBER(I530),I530,B530))</f>
        <v/>
      </c>
    </row>
    <row r="531">
      <c r="A531" s="16">
        <f>IF(B531="","",ROW()-5)</f>
        <v/>
      </c>
      <c r="B531" s="13" t="n"/>
      <c r="C531" s="5" t="n"/>
      <c r="D531" s="5" t="n"/>
      <c r="E531" s="5" t="n"/>
      <c r="F531" s="5" t="n"/>
      <c r="G531" s="5" t="n"/>
      <c r="H531" s="5" t="n"/>
      <c r="I531" s="13" t="n"/>
      <c r="J531" s="17" t="n"/>
      <c r="K531" s="18">
        <f>IF(NOT(ISNUMBER(B531)),"",IF(H531="تم",IF(ISNUMBER(I531),I531-B531,""),'الإعدادات'!$B$4-B531))</f>
        <v/>
      </c>
      <c r="L531" s="18">
        <f>IF(F531="","",IFERROR(VLOOKUP(F531,'الإعدادات'!$A$7:$B$10,2,FALSE),""))</f>
        <v/>
      </c>
      <c r="M531" s="6">
        <f>IF(OR(NOT(ISNUMBER(B531)),H531="تم",L531=""),"",IF(K531&gt;L531,"متأخر",""))</f>
        <v/>
      </c>
      <c r="N531" s="18">
        <f>IF(OR(NOT(ISNUMBER(B531)),H531="تم"),"",K531)</f>
        <v/>
      </c>
      <c r="O531" s="18">
        <f>IF(N531="","",COUNTIF($N$6:$N$1005,"&gt;"&amp;N531)+COUNTIF($N$6:N531,N531))</f>
        <v/>
      </c>
      <c r="P531" s="19">
        <f>IF(OR(NOT(ISNUMBER(J531)),NOT(ISNUMBER(B531))),"",IF(ISNUMBER(I531),I531,B531))</f>
        <v/>
      </c>
    </row>
    <row r="532">
      <c r="A532" s="16">
        <f>IF(B532="","",ROW()-5)</f>
        <v/>
      </c>
      <c r="B532" s="13" t="n"/>
      <c r="C532" s="5" t="n"/>
      <c r="D532" s="5" t="n"/>
      <c r="E532" s="5" t="n"/>
      <c r="F532" s="5" t="n"/>
      <c r="G532" s="5" t="n"/>
      <c r="H532" s="5" t="n"/>
      <c r="I532" s="13" t="n"/>
      <c r="J532" s="17" t="n"/>
      <c r="K532" s="18">
        <f>IF(NOT(ISNUMBER(B532)),"",IF(H532="تم",IF(ISNUMBER(I532),I532-B532,""),'الإعدادات'!$B$4-B532))</f>
        <v/>
      </c>
      <c r="L532" s="18">
        <f>IF(F532="","",IFERROR(VLOOKUP(F532,'الإعدادات'!$A$7:$B$10,2,FALSE),""))</f>
        <v/>
      </c>
      <c r="M532" s="6">
        <f>IF(OR(NOT(ISNUMBER(B532)),H532="تم",L532=""),"",IF(K532&gt;L532,"متأخر",""))</f>
        <v/>
      </c>
      <c r="N532" s="18">
        <f>IF(OR(NOT(ISNUMBER(B532)),H532="تم"),"",K532)</f>
        <v/>
      </c>
      <c r="O532" s="18">
        <f>IF(N532="","",COUNTIF($N$6:$N$1005,"&gt;"&amp;N532)+COUNTIF($N$6:N532,N532))</f>
        <v/>
      </c>
      <c r="P532" s="19">
        <f>IF(OR(NOT(ISNUMBER(J532)),NOT(ISNUMBER(B532))),"",IF(ISNUMBER(I532),I532,B532))</f>
        <v/>
      </c>
    </row>
    <row r="533">
      <c r="A533" s="16">
        <f>IF(B533="","",ROW()-5)</f>
        <v/>
      </c>
      <c r="B533" s="13" t="n"/>
      <c r="C533" s="5" t="n"/>
      <c r="D533" s="5" t="n"/>
      <c r="E533" s="5" t="n"/>
      <c r="F533" s="5" t="n"/>
      <c r="G533" s="5" t="n"/>
      <c r="H533" s="5" t="n"/>
      <c r="I533" s="13" t="n"/>
      <c r="J533" s="17" t="n"/>
      <c r="K533" s="18">
        <f>IF(NOT(ISNUMBER(B533)),"",IF(H533="تم",IF(ISNUMBER(I533),I533-B533,""),'الإعدادات'!$B$4-B533))</f>
        <v/>
      </c>
      <c r="L533" s="18">
        <f>IF(F533="","",IFERROR(VLOOKUP(F533,'الإعدادات'!$A$7:$B$10,2,FALSE),""))</f>
        <v/>
      </c>
      <c r="M533" s="6">
        <f>IF(OR(NOT(ISNUMBER(B533)),H533="تم",L533=""),"",IF(K533&gt;L533,"متأخر",""))</f>
        <v/>
      </c>
      <c r="N533" s="18">
        <f>IF(OR(NOT(ISNUMBER(B533)),H533="تم"),"",K533)</f>
        <v/>
      </c>
      <c r="O533" s="18">
        <f>IF(N533="","",COUNTIF($N$6:$N$1005,"&gt;"&amp;N533)+COUNTIF($N$6:N533,N533))</f>
        <v/>
      </c>
      <c r="P533" s="19">
        <f>IF(OR(NOT(ISNUMBER(J533)),NOT(ISNUMBER(B533))),"",IF(ISNUMBER(I533),I533,B533))</f>
        <v/>
      </c>
    </row>
    <row r="534">
      <c r="A534" s="16">
        <f>IF(B534="","",ROW()-5)</f>
        <v/>
      </c>
      <c r="B534" s="13" t="n"/>
      <c r="C534" s="5" t="n"/>
      <c r="D534" s="5" t="n"/>
      <c r="E534" s="5" t="n"/>
      <c r="F534" s="5" t="n"/>
      <c r="G534" s="5" t="n"/>
      <c r="H534" s="5" t="n"/>
      <c r="I534" s="13" t="n"/>
      <c r="J534" s="17" t="n"/>
      <c r="K534" s="18">
        <f>IF(NOT(ISNUMBER(B534)),"",IF(H534="تم",IF(ISNUMBER(I534),I534-B534,""),'الإعدادات'!$B$4-B534))</f>
        <v/>
      </c>
      <c r="L534" s="18">
        <f>IF(F534="","",IFERROR(VLOOKUP(F534,'الإعدادات'!$A$7:$B$10,2,FALSE),""))</f>
        <v/>
      </c>
      <c r="M534" s="6">
        <f>IF(OR(NOT(ISNUMBER(B534)),H534="تم",L534=""),"",IF(K534&gt;L534,"متأخر",""))</f>
        <v/>
      </c>
      <c r="N534" s="18">
        <f>IF(OR(NOT(ISNUMBER(B534)),H534="تم"),"",K534)</f>
        <v/>
      </c>
      <c r="O534" s="18">
        <f>IF(N534="","",COUNTIF($N$6:$N$1005,"&gt;"&amp;N534)+COUNTIF($N$6:N534,N534))</f>
        <v/>
      </c>
      <c r="P534" s="19">
        <f>IF(OR(NOT(ISNUMBER(J534)),NOT(ISNUMBER(B534))),"",IF(ISNUMBER(I534),I534,B534))</f>
        <v/>
      </c>
    </row>
    <row r="535">
      <c r="A535" s="16">
        <f>IF(B535="","",ROW()-5)</f>
        <v/>
      </c>
      <c r="B535" s="13" t="n"/>
      <c r="C535" s="5" t="n"/>
      <c r="D535" s="5" t="n"/>
      <c r="E535" s="5" t="n"/>
      <c r="F535" s="5" t="n"/>
      <c r="G535" s="5" t="n"/>
      <c r="H535" s="5" t="n"/>
      <c r="I535" s="13" t="n"/>
      <c r="J535" s="17" t="n"/>
      <c r="K535" s="18">
        <f>IF(NOT(ISNUMBER(B535)),"",IF(H535="تم",IF(ISNUMBER(I535),I535-B535,""),'الإعدادات'!$B$4-B535))</f>
        <v/>
      </c>
      <c r="L535" s="18">
        <f>IF(F535="","",IFERROR(VLOOKUP(F535,'الإعدادات'!$A$7:$B$10,2,FALSE),""))</f>
        <v/>
      </c>
      <c r="M535" s="6">
        <f>IF(OR(NOT(ISNUMBER(B535)),H535="تم",L535=""),"",IF(K535&gt;L535,"متأخر",""))</f>
        <v/>
      </c>
      <c r="N535" s="18">
        <f>IF(OR(NOT(ISNUMBER(B535)),H535="تم"),"",K535)</f>
        <v/>
      </c>
      <c r="O535" s="18">
        <f>IF(N535="","",COUNTIF($N$6:$N$1005,"&gt;"&amp;N535)+COUNTIF($N$6:N535,N535))</f>
        <v/>
      </c>
      <c r="P535" s="19">
        <f>IF(OR(NOT(ISNUMBER(J535)),NOT(ISNUMBER(B535))),"",IF(ISNUMBER(I535),I535,B535))</f>
        <v/>
      </c>
    </row>
    <row r="536">
      <c r="A536" s="16">
        <f>IF(B536="","",ROW()-5)</f>
        <v/>
      </c>
      <c r="B536" s="13" t="n"/>
      <c r="C536" s="5" t="n"/>
      <c r="D536" s="5" t="n"/>
      <c r="E536" s="5" t="n"/>
      <c r="F536" s="5" t="n"/>
      <c r="G536" s="5" t="n"/>
      <c r="H536" s="5" t="n"/>
      <c r="I536" s="13" t="n"/>
      <c r="J536" s="17" t="n"/>
      <c r="K536" s="18">
        <f>IF(NOT(ISNUMBER(B536)),"",IF(H536="تم",IF(ISNUMBER(I536),I536-B536,""),'الإعدادات'!$B$4-B536))</f>
        <v/>
      </c>
      <c r="L536" s="18">
        <f>IF(F536="","",IFERROR(VLOOKUP(F536,'الإعدادات'!$A$7:$B$10,2,FALSE),""))</f>
        <v/>
      </c>
      <c r="M536" s="6">
        <f>IF(OR(NOT(ISNUMBER(B536)),H536="تم",L536=""),"",IF(K536&gt;L536,"متأخر",""))</f>
        <v/>
      </c>
      <c r="N536" s="18">
        <f>IF(OR(NOT(ISNUMBER(B536)),H536="تم"),"",K536)</f>
        <v/>
      </c>
      <c r="O536" s="18">
        <f>IF(N536="","",COUNTIF($N$6:$N$1005,"&gt;"&amp;N536)+COUNTIF($N$6:N536,N536))</f>
        <v/>
      </c>
      <c r="P536" s="19">
        <f>IF(OR(NOT(ISNUMBER(J536)),NOT(ISNUMBER(B536))),"",IF(ISNUMBER(I536),I536,B536))</f>
        <v/>
      </c>
    </row>
    <row r="537">
      <c r="A537" s="16">
        <f>IF(B537="","",ROW()-5)</f>
        <v/>
      </c>
      <c r="B537" s="13" t="n"/>
      <c r="C537" s="5" t="n"/>
      <c r="D537" s="5" t="n"/>
      <c r="E537" s="5" t="n"/>
      <c r="F537" s="5" t="n"/>
      <c r="G537" s="5" t="n"/>
      <c r="H537" s="5" t="n"/>
      <c r="I537" s="13" t="n"/>
      <c r="J537" s="17" t="n"/>
      <c r="K537" s="18">
        <f>IF(NOT(ISNUMBER(B537)),"",IF(H537="تم",IF(ISNUMBER(I537),I537-B537,""),'الإعدادات'!$B$4-B537))</f>
        <v/>
      </c>
      <c r="L537" s="18">
        <f>IF(F537="","",IFERROR(VLOOKUP(F537,'الإعدادات'!$A$7:$B$10,2,FALSE),""))</f>
        <v/>
      </c>
      <c r="M537" s="6">
        <f>IF(OR(NOT(ISNUMBER(B537)),H537="تم",L537=""),"",IF(K537&gt;L537,"متأخر",""))</f>
        <v/>
      </c>
      <c r="N537" s="18">
        <f>IF(OR(NOT(ISNUMBER(B537)),H537="تم"),"",K537)</f>
        <v/>
      </c>
      <c r="O537" s="18">
        <f>IF(N537="","",COUNTIF($N$6:$N$1005,"&gt;"&amp;N537)+COUNTIF($N$6:N537,N537))</f>
        <v/>
      </c>
      <c r="P537" s="19">
        <f>IF(OR(NOT(ISNUMBER(J537)),NOT(ISNUMBER(B537))),"",IF(ISNUMBER(I537),I537,B537))</f>
        <v/>
      </c>
    </row>
    <row r="538">
      <c r="A538" s="16">
        <f>IF(B538="","",ROW()-5)</f>
        <v/>
      </c>
      <c r="B538" s="13" t="n"/>
      <c r="C538" s="5" t="n"/>
      <c r="D538" s="5" t="n"/>
      <c r="E538" s="5" t="n"/>
      <c r="F538" s="5" t="n"/>
      <c r="G538" s="5" t="n"/>
      <c r="H538" s="5" t="n"/>
      <c r="I538" s="13" t="n"/>
      <c r="J538" s="17" t="n"/>
      <c r="K538" s="18">
        <f>IF(NOT(ISNUMBER(B538)),"",IF(H538="تم",IF(ISNUMBER(I538),I538-B538,""),'الإعدادات'!$B$4-B538))</f>
        <v/>
      </c>
      <c r="L538" s="18">
        <f>IF(F538="","",IFERROR(VLOOKUP(F538,'الإعدادات'!$A$7:$B$10,2,FALSE),""))</f>
        <v/>
      </c>
      <c r="M538" s="6">
        <f>IF(OR(NOT(ISNUMBER(B538)),H538="تم",L538=""),"",IF(K538&gt;L538,"متأخر",""))</f>
        <v/>
      </c>
      <c r="N538" s="18">
        <f>IF(OR(NOT(ISNUMBER(B538)),H538="تم"),"",K538)</f>
        <v/>
      </c>
      <c r="O538" s="18">
        <f>IF(N538="","",COUNTIF($N$6:$N$1005,"&gt;"&amp;N538)+COUNTIF($N$6:N538,N538))</f>
        <v/>
      </c>
      <c r="P538" s="19">
        <f>IF(OR(NOT(ISNUMBER(J538)),NOT(ISNUMBER(B538))),"",IF(ISNUMBER(I538),I538,B538))</f>
        <v/>
      </c>
    </row>
    <row r="539">
      <c r="A539" s="16">
        <f>IF(B539="","",ROW()-5)</f>
        <v/>
      </c>
      <c r="B539" s="13" t="n"/>
      <c r="C539" s="5" t="n"/>
      <c r="D539" s="5" t="n"/>
      <c r="E539" s="5" t="n"/>
      <c r="F539" s="5" t="n"/>
      <c r="G539" s="5" t="n"/>
      <c r="H539" s="5" t="n"/>
      <c r="I539" s="13" t="n"/>
      <c r="J539" s="17" t="n"/>
      <c r="K539" s="18">
        <f>IF(NOT(ISNUMBER(B539)),"",IF(H539="تم",IF(ISNUMBER(I539),I539-B539,""),'الإعدادات'!$B$4-B539))</f>
        <v/>
      </c>
      <c r="L539" s="18">
        <f>IF(F539="","",IFERROR(VLOOKUP(F539,'الإعدادات'!$A$7:$B$10,2,FALSE),""))</f>
        <v/>
      </c>
      <c r="M539" s="6">
        <f>IF(OR(NOT(ISNUMBER(B539)),H539="تم",L539=""),"",IF(K539&gt;L539,"متأخر",""))</f>
        <v/>
      </c>
      <c r="N539" s="18">
        <f>IF(OR(NOT(ISNUMBER(B539)),H539="تم"),"",K539)</f>
        <v/>
      </c>
      <c r="O539" s="18">
        <f>IF(N539="","",COUNTIF($N$6:$N$1005,"&gt;"&amp;N539)+COUNTIF($N$6:N539,N539))</f>
        <v/>
      </c>
      <c r="P539" s="19">
        <f>IF(OR(NOT(ISNUMBER(J539)),NOT(ISNUMBER(B539))),"",IF(ISNUMBER(I539),I539,B539))</f>
        <v/>
      </c>
    </row>
    <row r="540">
      <c r="A540" s="16">
        <f>IF(B540="","",ROW()-5)</f>
        <v/>
      </c>
      <c r="B540" s="13" t="n"/>
      <c r="C540" s="5" t="n"/>
      <c r="D540" s="5" t="n"/>
      <c r="E540" s="5" t="n"/>
      <c r="F540" s="5" t="n"/>
      <c r="G540" s="5" t="n"/>
      <c r="H540" s="5" t="n"/>
      <c r="I540" s="13" t="n"/>
      <c r="J540" s="17" t="n"/>
      <c r="K540" s="18">
        <f>IF(NOT(ISNUMBER(B540)),"",IF(H540="تم",IF(ISNUMBER(I540),I540-B540,""),'الإعدادات'!$B$4-B540))</f>
        <v/>
      </c>
      <c r="L540" s="18">
        <f>IF(F540="","",IFERROR(VLOOKUP(F540,'الإعدادات'!$A$7:$B$10,2,FALSE),""))</f>
        <v/>
      </c>
      <c r="M540" s="6">
        <f>IF(OR(NOT(ISNUMBER(B540)),H540="تم",L540=""),"",IF(K540&gt;L540,"متأخر",""))</f>
        <v/>
      </c>
      <c r="N540" s="18">
        <f>IF(OR(NOT(ISNUMBER(B540)),H540="تم"),"",K540)</f>
        <v/>
      </c>
      <c r="O540" s="18">
        <f>IF(N540="","",COUNTIF($N$6:$N$1005,"&gt;"&amp;N540)+COUNTIF($N$6:N540,N540))</f>
        <v/>
      </c>
      <c r="P540" s="19">
        <f>IF(OR(NOT(ISNUMBER(J540)),NOT(ISNUMBER(B540))),"",IF(ISNUMBER(I540),I540,B540))</f>
        <v/>
      </c>
    </row>
    <row r="541">
      <c r="A541" s="16">
        <f>IF(B541="","",ROW()-5)</f>
        <v/>
      </c>
      <c r="B541" s="13" t="n"/>
      <c r="C541" s="5" t="n"/>
      <c r="D541" s="5" t="n"/>
      <c r="E541" s="5" t="n"/>
      <c r="F541" s="5" t="n"/>
      <c r="G541" s="5" t="n"/>
      <c r="H541" s="5" t="n"/>
      <c r="I541" s="13" t="n"/>
      <c r="J541" s="17" t="n"/>
      <c r="K541" s="18">
        <f>IF(NOT(ISNUMBER(B541)),"",IF(H541="تم",IF(ISNUMBER(I541),I541-B541,""),'الإعدادات'!$B$4-B541))</f>
        <v/>
      </c>
      <c r="L541" s="18">
        <f>IF(F541="","",IFERROR(VLOOKUP(F541,'الإعدادات'!$A$7:$B$10,2,FALSE),""))</f>
        <v/>
      </c>
      <c r="M541" s="6">
        <f>IF(OR(NOT(ISNUMBER(B541)),H541="تم",L541=""),"",IF(K541&gt;L541,"متأخر",""))</f>
        <v/>
      </c>
      <c r="N541" s="18">
        <f>IF(OR(NOT(ISNUMBER(B541)),H541="تم"),"",K541)</f>
        <v/>
      </c>
      <c r="O541" s="18">
        <f>IF(N541="","",COUNTIF($N$6:$N$1005,"&gt;"&amp;N541)+COUNTIF($N$6:N541,N541))</f>
        <v/>
      </c>
      <c r="P541" s="19">
        <f>IF(OR(NOT(ISNUMBER(J541)),NOT(ISNUMBER(B541))),"",IF(ISNUMBER(I541),I541,B541))</f>
        <v/>
      </c>
    </row>
    <row r="542">
      <c r="A542" s="16">
        <f>IF(B542="","",ROW()-5)</f>
        <v/>
      </c>
      <c r="B542" s="13" t="n"/>
      <c r="C542" s="5" t="n"/>
      <c r="D542" s="5" t="n"/>
      <c r="E542" s="5" t="n"/>
      <c r="F542" s="5" t="n"/>
      <c r="G542" s="5" t="n"/>
      <c r="H542" s="5" t="n"/>
      <c r="I542" s="13" t="n"/>
      <c r="J542" s="17" t="n"/>
      <c r="K542" s="18">
        <f>IF(NOT(ISNUMBER(B542)),"",IF(H542="تم",IF(ISNUMBER(I542),I542-B542,""),'الإعدادات'!$B$4-B542))</f>
        <v/>
      </c>
      <c r="L542" s="18">
        <f>IF(F542="","",IFERROR(VLOOKUP(F542,'الإعدادات'!$A$7:$B$10,2,FALSE),""))</f>
        <v/>
      </c>
      <c r="M542" s="6">
        <f>IF(OR(NOT(ISNUMBER(B542)),H542="تم",L542=""),"",IF(K542&gt;L542,"متأخر",""))</f>
        <v/>
      </c>
      <c r="N542" s="18">
        <f>IF(OR(NOT(ISNUMBER(B542)),H542="تم"),"",K542)</f>
        <v/>
      </c>
      <c r="O542" s="18">
        <f>IF(N542="","",COUNTIF($N$6:$N$1005,"&gt;"&amp;N542)+COUNTIF($N$6:N542,N542))</f>
        <v/>
      </c>
      <c r="P542" s="19">
        <f>IF(OR(NOT(ISNUMBER(J542)),NOT(ISNUMBER(B542))),"",IF(ISNUMBER(I542),I542,B542))</f>
        <v/>
      </c>
    </row>
    <row r="543">
      <c r="A543" s="16">
        <f>IF(B543="","",ROW()-5)</f>
        <v/>
      </c>
      <c r="B543" s="13" t="n"/>
      <c r="C543" s="5" t="n"/>
      <c r="D543" s="5" t="n"/>
      <c r="E543" s="5" t="n"/>
      <c r="F543" s="5" t="n"/>
      <c r="G543" s="5" t="n"/>
      <c r="H543" s="5" t="n"/>
      <c r="I543" s="13" t="n"/>
      <c r="J543" s="17" t="n"/>
      <c r="K543" s="18">
        <f>IF(NOT(ISNUMBER(B543)),"",IF(H543="تم",IF(ISNUMBER(I543),I543-B543,""),'الإعدادات'!$B$4-B543))</f>
        <v/>
      </c>
      <c r="L543" s="18">
        <f>IF(F543="","",IFERROR(VLOOKUP(F543,'الإعدادات'!$A$7:$B$10,2,FALSE),""))</f>
        <v/>
      </c>
      <c r="M543" s="6">
        <f>IF(OR(NOT(ISNUMBER(B543)),H543="تم",L543=""),"",IF(K543&gt;L543,"متأخر",""))</f>
        <v/>
      </c>
      <c r="N543" s="18">
        <f>IF(OR(NOT(ISNUMBER(B543)),H543="تم"),"",K543)</f>
        <v/>
      </c>
      <c r="O543" s="18">
        <f>IF(N543="","",COUNTIF($N$6:$N$1005,"&gt;"&amp;N543)+COUNTIF($N$6:N543,N543))</f>
        <v/>
      </c>
      <c r="P543" s="19">
        <f>IF(OR(NOT(ISNUMBER(J543)),NOT(ISNUMBER(B543))),"",IF(ISNUMBER(I543),I543,B543))</f>
        <v/>
      </c>
    </row>
    <row r="544">
      <c r="A544" s="16">
        <f>IF(B544="","",ROW()-5)</f>
        <v/>
      </c>
      <c r="B544" s="13" t="n"/>
      <c r="C544" s="5" t="n"/>
      <c r="D544" s="5" t="n"/>
      <c r="E544" s="5" t="n"/>
      <c r="F544" s="5" t="n"/>
      <c r="G544" s="5" t="n"/>
      <c r="H544" s="5" t="n"/>
      <c r="I544" s="13" t="n"/>
      <c r="J544" s="17" t="n"/>
      <c r="K544" s="18">
        <f>IF(NOT(ISNUMBER(B544)),"",IF(H544="تم",IF(ISNUMBER(I544),I544-B544,""),'الإعدادات'!$B$4-B544))</f>
        <v/>
      </c>
      <c r="L544" s="18">
        <f>IF(F544="","",IFERROR(VLOOKUP(F544,'الإعدادات'!$A$7:$B$10,2,FALSE),""))</f>
        <v/>
      </c>
      <c r="M544" s="6">
        <f>IF(OR(NOT(ISNUMBER(B544)),H544="تم",L544=""),"",IF(K544&gt;L544,"متأخر",""))</f>
        <v/>
      </c>
      <c r="N544" s="18">
        <f>IF(OR(NOT(ISNUMBER(B544)),H544="تم"),"",K544)</f>
        <v/>
      </c>
      <c r="O544" s="18">
        <f>IF(N544="","",COUNTIF($N$6:$N$1005,"&gt;"&amp;N544)+COUNTIF($N$6:N544,N544))</f>
        <v/>
      </c>
      <c r="P544" s="19">
        <f>IF(OR(NOT(ISNUMBER(J544)),NOT(ISNUMBER(B544))),"",IF(ISNUMBER(I544),I544,B544))</f>
        <v/>
      </c>
    </row>
    <row r="545">
      <c r="A545" s="16">
        <f>IF(B545="","",ROW()-5)</f>
        <v/>
      </c>
      <c r="B545" s="13" t="n"/>
      <c r="C545" s="5" t="n"/>
      <c r="D545" s="5" t="n"/>
      <c r="E545" s="5" t="n"/>
      <c r="F545" s="5" t="n"/>
      <c r="G545" s="5" t="n"/>
      <c r="H545" s="5" t="n"/>
      <c r="I545" s="13" t="n"/>
      <c r="J545" s="17" t="n"/>
      <c r="K545" s="18">
        <f>IF(NOT(ISNUMBER(B545)),"",IF(H545="تم",IF(ISNUMBER(I545),I545-B545,""),'الإعدادات'!$B$4-B545))</f>
        <v/>
      </c>
      <c r="L545" s="18">
        <f>IF(F545="","",IFERROR(VLOOKUP(F545,'الإعدادات'!$A$7:$B$10,2,FALSE),""))</f>
        <v/>
      </c>
      <c r="M545" s="6">
        <f>IF(OR(NOT(ISNUMBER(B545)),H545="تم",L545=""),"",IF(K545&gt;L545,"متأخر",""))</f>
        <v/>
      </c>
      <c r="N545" s="18">
        <f>IF(OR(NOT(ISNUMBER(B545)),H545="تم"),"",K545)</f>
        <v/>
      </c>
      <c r="O545" s="18">
        <f>IF(N545="","",COUNTIF($N$6:$N$1005,"&gt;"&amp;N545)+COUNTIF($N$6:N545,N545))</f>
        <v/>
      </c>
      <c r="P545" s="19">
        <f>IF(OR(NOT(ISNUMBER(J545)),NOT(ISNUMBER(B545))),"",IF(ISNUMBER(I545),I545,B545))</f>
        <v/>
      </c>
    </row>
    <row r="546">
      <c r="A546" s="16">
        <f>IF(B546="","",ROW()-5)</f>
        <v/>
      </c>
      <c r="B546" s="13" t="n"/>
      <c r="C546" s="5" t="n"/>
      <c r="D546" s="5" t="n"/>
      <c r="E546" s="5" t="n"/>
      <c r="F546" s="5" t="n"/>
      <c r="G546" s="5" t="n"/>
      <c r="H546" s="5" t="n"/>
      <c r="I546" s="13" t="n"/>
      <c r="J546" s="17" t="n"/>
      <c r="K546" s="18">
        <f>IF(NOT(ISNUMBER(B546)),"",IF(H546="تم",IF(ISNUMBER(I546),I546-B546,""),'الإعدادات'!$B$4-B546))</f>
        <v/>
      </c>
      <c r="L546" s="18">
        <f>IF(F546="","",IFERROR(VLOOKUP(F546,'الإعدادات'!$A$7:$B$10,2,FALSE),""))</f>
        <v/>
      </c>
      <c r="M546" s="6">
        <f>IF(OR(NOT(ISNUMBER(B546)),H546="تم",L546=""),"",IF(K546&gt;L546,"متأخر",""))</f>
        <v/>
      </c>
      <c r="N546" s="18">
        <f>IF(OR(NOT(ISNUMBER(B546)),H546="تم"),"",K546)</f>
        <v/>
      </c>
      <c r="O546" s="18">
        <f>IF(N546="","",COUNTIF($N$6:$N$1005,"&gt;"&amp;N546)+COUNTIF($N$6:N546,N546))</f>
        <v/>
      </c>
      <c r="P546" s="19">
        <f>IF(OR(NOT(ISNUMBER(J546)),NOT(ISNUMBER(B546))),"",IF(ISNUMBER(I546),I546,B546))</f>
        <v/>
      </c>
    </row>
    <row r="547">
      <c r="A547" s="16">
        <f>IF(B547="","",ROW()-5)</f>
        <v/>
      </c>
      <c r="B547" s="13" t="n"/>
      <c r="C547" s="5" t="n"/>
      <c r="D547" s="5" t="n"/>
      <c r="E547" s="5" t="n"/>
      <c r="F547" s="5" t="n"/>
      <c r="G547" s="5" t="n"/>
      <c r="H547" s="5" t="n"/>
      <c r="I547" s="13" t="n"/>
      <c r="J547" s="17" t="n"/>
      <c r="K547" s="18">
        <f>IF(NOT(ISNUMBER(B547)),"",IF(H547="تم",IF(ISNUMBER(I547),I547-B547,""),'الإعدادات'!$B$4-B547))</f>
        <v/>
      </c>
      <c r="L547" s="18">
        <f>IF(F547="","",IFERROR(VLOOKUP(F547,'الإعدادات'!$A$7:$B$10,2,FALSE),""))</f>
        <v/>
      </c>
      <c r="M547" s="6">
        <f>IF(OR(NOT(ISNUMBER(B547)),H547="تم",L547=""),"",IF(K547&gt;L547,"متأخر",""))</f>
        <v/>
      </c>
      <c r="N547" s="18">
        <f>IF(OR(NOT(ISNUMBER(B547)),H547="تم"),"",K547)</f>
        <v/>
      </c>
      <c r="O547" s="18">
        <f>IF(N547="","",COUNTIF($N$6:$N$1005,"&gt;"&amp;N547)+COUNTIF($N$6:N547,N547))</f>
        <v/>
      </c>
      <c r="P547" s="19">
        <f>IF(OR(NOT(ISNUMBER(J547)),NOT(ISNUMBER(B547))),"",IF(ISNUMBER(I547),I547,B547))</f>
        <v/>
      </c>
    </row>
    <row r="548">
      <c r="A548" s="16">
        <f>IF(B548="","",ROW()-5)</f>
        <v/>
      </c>
      <c r="B548" s="13" t="n"/>
      <c r="C548" s="5" t="n"/>
      <c r="D548" s="5" t="n"/>
      <c r="E548" s="5" t="n"/>
      <c r="F548" s="5" t="n"/>
      <c r="G548" s="5" t="n"/>
      <c r="H548" s="5" t="n"/>
      <c r="I548" s="13" t="n"/>
      <c r="J548" s="17" t="n"/>
      <c r="K548" s="18">
        <f>IF(NOT(ISNUMBER(B548)),"",IF(H548="تم",IF(ISNUMBER(I548),I548-B548,""),'الإعدادات'!$B$4-B548))</f>
        <v/>
      </c>
      <c r="L548" s="18">
        <f>IF(F548="","",IFERROR(VLOOKUP(F548,'الإعدادات'!$A$7:$B$10,2,FALSE),""))</f>
        <v/>
      </c>
      <c r="M548" s="6">
        <f>IF(OR(NOT(ISNUMBER(B548)),H548="تم",L548=""),"",IF(K548&gt;L548,"متأخر",""))</f>
        <v/>
      </c>
      <c r="N548" s="18">
        <f>IF(OR(NOT(ISNUMBER(B548)),H548="تم"),"",K548)</f>
        <v/>
      </c>
      <c r="O548" s="18">
        <f>IF(N548="","",COUNTIF($N$6:$N$1005,"&gt;"&amp;N548)+COUNTIF($N$6:N548,N548))</f>
        <v/>
      </c>
      <c r="P548" s="19">
        <f>IF(OR(NOT(ISNUMBER(J548)),NOT(ISNUMBER(B548))),"",IF(ISNUMBER(I548),I548,B548))</f>
        <v/>
      </c>
    </row>
    <row r="549">
      <c r="A549" s="16">
        <f>IF(B549="","",ROW()-5)</f>
        <v/>
      </c>
      <c r="B549" s="13" t="n"/>
      <c r="C549" s="5" t="n"/>
      <c r="D549" s="5" t="n"/>
      <c r="E549" s="5" t="n"/>
      <c r="F549" s="5" t="n"/>
      <c r="G549" s="5" t="n"/>
      <c r="H549" s="5" t="n"/>
      <c r="I549" s="13" t="n"/>
      <c r="J549" s="17" t="n"/>
      <c r="K549" s="18">
        <f>IF(NOT(ISNUMBER(B549)),"",IF(H549="تم",IF(ISNUMBER(I549),I549-B549,""),'الإعدادات'!$B$4-B549))</f>
        <v/>
      </c>
      <c r="L549" s="18">
        <f>IF(F549="","",IFERROR(VLOOKUP(F549,'الإعدادات'!$A$7:$B$10,2,FALSE),""))</f>
        <v/>
      </c>
      <c r="M549" s="6">
        <f>IF(OR(NOT(ISNUMBER(B549)),H549="تم",L549=""),"",IF(K549&gt;L549,"متأخر",""))</f>
        <v/>
      </c>
      <c r="N549" s="18">
        <f>IF(OR(NOT(ISNUMBER(B549)),H549="تم"),"",K549)</f>
        <v/>
      </c>
      <c r="O549" s="18">
        <f>IF(N549="","",COUNTIF($N$6:$N$1005,"&gt;"&amp;N549)+COUNTIF($N$6:N549,N549))</f>
        <v/>
      </c>
      <c r="P549" s="19">
        <f>IF(OR(NOT(ISNUMBER(J549)),NOT(ISNUMBER(B549))),"",IF(ISNUMBER(I549),I549,B549))</f>
        <v/>
      </c>
    </row>
    <row r="550">
      <c r="A550" s="16">
        <f>IF(B550="","",ROW()-5)</f>
        <v/>
      </c>
      <c r="B550" s="13" t="n"/>
      <c r="C550" s="5" t="n"/>
      <c r="D550" s="5" t="n"/>
      <c r="E550" s="5" t="n"/>
      <c r="F550" s="5" t="n"/>
      <c r="G550" s="5" t="n"/>
      <c r="H550" s="5" t="n"/>
      <c r="I550" s="13" t="n"/>
      <c r="J550" s="17" t="n"/>
      <c r="K550" s="18">
        <f>IF(NOT(ISNUMBER(B550)),"",IF(H550="تم",IF(ISNUMBER(I550),I550-B550,""),'الإعدادات'!$B$4-B550))</f>
        <v/>
      </c>
      <c r="L550" s="18">
        <f>IF(F550="","",IFERROR(VLOOKUP(F550,'الإعدادات'!$A$7:$B$10,2,FALSE),""))</f>
        <v/>
      </c>
      <c r="M550" s="6">
        <f>IF(OR(NOT(ISNUMBER(B550)),H550="تم",L550=""),"",IF(K550&gt;L550,"متأخر",""))</f>
        <v/>
      </c>
      <c r="N550" s="18">
        <f>IF(OR(NOT(ISNUMBER(B550)),H550="تم"),"",K550)</f>
        <v/>
      </c>
      <c r="O550" s="18">
        <f>IF(N550="","",COUNTIF($N$6:$N$1005,"&gt;"&amp;N550)+COUNTIF($N$6:N550,N550))</f>
        <v/>
      </c>
      <c r="P550" s="19">
        <f>IF(OR(NOT(ISNUMBER(J550)),NOT(ISNUMBER(B550))),"",IF(ISNUMBER(I550),I550,B550))</f>
        <v/>
      </c>
    </row>
    <row r="551">
      <c r="A551" s="16">
        <f>IF(B551="","",ROW()-5)</f>
        <v/>
      </c>
      <c r="B551" s="13" t="n"/>
      <c r="C551" s="5" t="n"/>
      <c r="D551" s="5" t="n"/>
      <c r="E551" s="5" t="n"/>
      <c r="F551" s="5" t="n"/>
      <c r="G551" s="5" t="n"/>
      <c r="H551" s="5" t="n"/>
      <c r="I551" s="13" t="n"/>
      <c r="J551" s="17" t="n"/>
      <c r="K551" s="18">
        <f>IF(NOT(ISNUMBER(B551)),"",IF(H551="تم",IF(ISNUMBER(I551),I551-B551,""),'الإعدادات'!$B$4-B551))</f>
        <v/>
      </c>
      <c r="L551" s="18">
        <f>IF(F551="","",IFERROR(VLOOKUP(F551,'الإعدادات'!$A$7:$B$10,2,FALSE),""))</f>
        <v/>
      </c>
      <c r="M551" s="6">
        <f>IF(OR(NOT(ISNUMBER(B551)),H551="تم",L551=""),"",IF(K551&gt;L551,"متأخر",""))</f>
        <v/>
      </c>
      <c r="N551" s="18">
        <f>IF(OR(NOT(ISNUMBER(B551)),H551="تم"),"",K551)</f>
        <v/>
      </c>
      <c r="O551" s="18">
        <f>IF(N551="","",COUNTIF($N$6:$N$1005,"&gt;"&amp;N551)+COUNTIF($N$6:N551,N551))</f>
        <v/>
      </c>
      <c r="P551" s="19">
        <f>IF(OR(NOT(ISNUMBER(J551)),NOT(ISNUMBER(B551))),"",IF(ISNUMBER(I551),I551,B551))</f>
        <v/>
      </c>
    </row>
    <row r="552">
      <c r="A552" s="16">
        <f>IF(B552="","",ROW()-5)</f>
        <v/>
      </c>
      <c r="B552" s="13" t="n"/>
      <c r="C552" s="5" t="n"/>
      <c r="D552" s="5" t="n"/>
      <c r="E552" s="5" t="n"/>
      <c r="F552" s="5" t="n"/>
      <c r="G552" s="5" t="n"/>
      <c r="H552" s="5" t="n"/>
      <c r="I552" s="13" t="n"/>
      <c r="J552" s="17" t="n"/>
      <c r="K552" s="18">
        <f>IF(NOT(ISNUMBER(B552)),"",IF(H552="تم",IF(ISNUMBER(I552),I552-B552,""),'الإعدادات'!$B$4-B552))</f>
        <v/>
      </c>
      <c r="L552" s="18">
        <f>IF(F552="","",IFERROR(VLOOKUP(F552,'الإعدادات'!$A$7:$B$10,2,FALSE),""))</f>
        <v/>
      </c>
      <c r="M552" s="6">
        <f>IF(OR(NOT(ISNUMBER(B552)),H552="تم",L552=""),"",IF(K552&gt;L552,"متأخر",""))</f>
        <v/>
      </c>
      <c r="N552" s="18">
        <f>IF(OR(NOT(ISNUMBER(B552)),H552="تم"),"",K552)</f>
        <v/>
      </c>
      <c r="O552" s="18">
        <f>IF(N552="","",COUNTIF($N$6:$N$1005,"&gt;"&amp;N552)+COUNTIF($N$6:N552,N552))</f>
        <v/>
      </c>
      <c r="P552" s="19">
        <f>IF(OR(NOT(ISNUMBER(J552)),NOT(ISNUMBER(B552))),"",IF(ISNUMBER(I552),I552,B552))</f>
        <v/>
      </c>
    </row>
    <row r="553">
      <c r="A553" s="16">
        <f>IF(B553="","",ROW()-5)</f>
        <v/>
      </c>
      <c r="B553" s="13" t="n"/>
      <c r="C553" s="5" t="n"/>
      <c r="D553" s="5" t="n"/>
      <c r="E553" s="5" t="n"/>
      <c r="F553" s="5" t="n"/>
      <c r="G553" s="5" t="n"/>
      <c r="H553" s="5" t="n"/>
      <c r="I553" s="13" t="n"/>
      <c r="J553" s="17" t="n"/>
      <c r="K553" s="18">
        <f>IF(NOT(ISNUMBER(B553)),"",IF(H553="تم",IF(ISNUMBER(I553),I553-B553,""),'الإعدادات'!$B$4-B553))</f>
        <v/>
      </c>
      <c r="L553" s="18">
        <f>IF(F553="","",IFERROR(VLOOKUP(F553,'الإعدادات'!$A$7:$B$10,2,FALSE),""))</f>
        <v/>
      </c>
      <c r="M553" s="6">
        <f>IF(OR(NOT(ISNUMBER(B553)),H553="تم",L553=""),"",IF(K553&gt;L553,"متأخر",""))</f>
        <v/>
      </c>
      <c r="N553" s="18">
        <f>IF(OR(NOT(ISNUMBER(B553)),H553="تم"),"",K553)</f>
        <v/>
      </c>
      <c r="O553" s="18">
        <f>IF(N553="","",COUNTIF($N$6:$N$1005,"&gt;"&amp;N553)+COUNTIF($N$6:N553,N553))</f>
        <v/>
      </c>
      <c r="P553" s="19">
        <f>IF(OR(NOT(ISNUMBER(J553)),NOT(ISNUMBER(B553))),"",IF(ISNUMBER(I553),I553,B553))</f>
        <v/>
      </c>
    </row>
    <row r="554">
      <c r="A554" s="16">
        <f>IF(B554="","",ROW()-5)</f>
        <v/>
      </c>
      <c r="B554" s="13" t="n"/>
      <c r="C554" s="5" t="n"/>
      <c r="D554" s="5" t="n"/>
      <c r="E554" s="5" t="n"/>
      <c r="F554" s="5" t="n"/>
      <c r="G554" s="5" t="n"/>
      <c r="H554" s="5" t="n"/>
      <c r="I554" s="13" t="n"/>
      <c r="J554" s="17" t="n"/>
      <c r="K554" s="18">
        <f>IF(NOT(ISNUMBER(B554)),"",IF(H554="تم",IF(ISNUMBER(I554),I554-B554,""),'الإعدادات'!$B$4-B554))</f>
        <v/>
      </c>
      <c r="L554" s="18">
        <f>IF(F554="","",IFERROR(VLOOKUP(F554,'الإعدادات'!$A$7:$B$10,2,FALSE),""))</f>
        <v/>
      </c>
      <c r="M554" s="6">
        <f>IF(OR(NOT(ISNUMBER(B554)),H554="تم",L554=""),"",IF(K554&gt;L554,"متأخر",""))</f>
        <v/>
      </c>
      <c r="N554" s="18">
        <f>IF(OR(NOT(ISNUMBER(B554)),H554="تم"),"",K554)</f>
        <v/>
      </c>
      <c r="O554" s="18">
        <f>IF(N554="","",COUNTIF($N$6:$N$1005,"&gt;"&amp;N554)+COUNTIF($N$6:N554,N554))</f>
        <v/>
      </c>
      <c r="P554" s="19">
        <f>IF(OR(NOT(ISNUMBER(J554)),NOT(ISNUMBER(B554))),"",IF(ISNUMBER(I554),I554,B554))</f>
        <v/>
      </c>
    </row>
    <row r="555">
      <c r="A555" s="16">
        <f>IF(B555="","",ROW()-5)</f>
        <v/>
      </c>
      <c r="B555" s="13" t="n"/>
      <c r="C555" s="5" t="n"/>
      <c r="D555" s="5" t="n"/>
      <c r="E555" s="5" t="n"/>
      <c r="F555" s="5" t="n"/>
      <c r="G555" s="5" t="n"/>
      <c r="H555" s="5" t="n"/>
      <c r="I555" s="13" t="n"/>
      <c r="J555" s="17" t="n"/>
      <c r="K555" s="18">
        <f>IF(NOT(ISNUMBER(B555)),"",IF(H555="تم",IF(ISNUMBER(I555),I555-B555,""),'الإعدادات'!$B$4-B555))</f>
        <v/>
      </c>
      <c r="L555" s="18">
        <f>IF(F555="","",IFERROR(VLOOKUP(F555,'الإعدادات'!$A$7:$B$10,2,FALSE),""))</f>
        <v/>
      </c>
      <c r="M555" s="6">
        <f>IF(OR(NOT(ISNUMBER(B555)),H555="تم",L555=""),"",IF(K555&gt;L555,"متأخر",""))</f>
        <v/>
      </c>
      <c r="N555" s="18">
        <f>IF(OR(NOT(ISNUMBER(B555)),H555="تم"),"",K555)</f>
        <v/>
      </c>
      <c r="O555" s="18">
        <f>IF(N555="","",COUNTIF($N$6:$N$1005,"&gt;"&amp;N555)+COUNTIF($N$6:N555,N555))</f>
        <v/>
      </c>
      <c r="P555" s="19">
        <f>IF(OR(NOT(ISNUMBER(J555)),NOT(ISNUMBER(B555))),"",IF(ISNUMBER(I555),I555,B555))</f>
        <v/>
      </c>
    </row>
    <row r="556">
      <c r="A556" s="16">
        <f>IF(B556="","",ROW()-5)</f>
        <v/>
      </c>
      <c r="B556" s="13" t="n"/>
      <c r="C556" s="5" t="n"/>
      <c r="D556" s="5" t="n"/>
      <c r="E556" s="5" t="n"/>
      <c r="F556" s="5" t="n"/>
      <c r="G556" s="5" t="n"/>
      <c r="H556" s="5" t="n"/>
      <c r="I556" s="13" t="n"/>
      <c r="J556" s="17" t="n"/>
      <c r="K556" s="18">
        <f>IF(NOT(ISNUMBER(B556)),"",IF(H556="تم",IF(ISNUMBER(I556),I556-B556,""),'الإعدادات'!$B$4-B556))</f>
        <v/>
      </c>
      <c r="L556" s="18">
        <f>IF(F556="","",IFERROR(VLOOKUP(F556,'الإعدادات'!$A$7:$B$10,2,FALSE),""))</f>
        <v/>
      </c>
      <c r="M556" s="6">
        <f>IF(OR(NOT(ISNUMBER(B556)),H556="تم",L556=""),"",IF(K556&gt;L556,"متأخر",""))</f>
        <v/>
      </c>
      <c r="N556" s="18">
        <f>IF(OR(NOT(ISNUMBER(B556)),H556="تم"),"",K556)</f>
        <v/>
      </c>
      <c r="O556" s="18">
        <f>IF(N556="","",COUNTIF($N$6:$N$1005,"&gt;"&amp;N556)+COUNTIF($N$6:N556,N556))</f>
        <v/>
      </c>
      <c r="P556" s="19">
        <f>IF(OR(NOT(ISNUMBER(J556)),NOT(ISNUMBER(B556))),"",IF(ISNUMBER(I556),I556,B556))</f>
        <v/>
      </c>
    </row>
    <row r="557">
      <c r="A557" s="16">
        <f>IF(B557="","",ROW()-5)</f>
        <v/>
      </c>
      <c r="B557" s="13" t="n"/>
      <c r="C557" s="5" t="n"/>
      <c r="D557" s="5" t="n"/>
      <c r="E557" s="5" t="n"/>
      <c r="F557" s="5" t="n"/>
      <c r="G557" s="5" t="n"/>
      <c r="H557" s="5" t="n"/>
      <c r="I557" s="13" t="n"/>
      <c r="J557" s="17" t="n"/>
      <c r="K557" s="18">
        <f>IF(NOT(ISNUMBER(B557)),"",IF(H557="تم",IF(ISNUMBER(I557),I557-B557,""),'الإعدادات'!$B$4-B557))</f>
        <v/>
      </c>
      <c r="L557" s="18">
        <f>IF(F557="","",IFERROR(VLOOKUP(F557,'الإعدادات'!$A$7:$B$10,2,FALSE),""))</f>
        <v/>
      </c>
      <c r="M557" s="6">
        <f>IF(OR(NOT(ISNUMBER(B557)),H557="تم",L557=""),"",IF(K557&gt;L557,"متأخر",""))</f>
        <v/>
      </c>
      <c r="N557" s="18">
        <f>IF(OR(NOT(ISNUMBER(B557)),H557="تم"),"",K557)</f>
        <v/>
      </c>
      <c r="O557" s="18">
        <f>IF(N557="","",COUNTIF($N$6:$N$1005,"&gt;"&amp;N557)+COUNTIF($N$6:N557,N557))</f>
        <v/>
      </c>
      <c r="P557" s="19">
        <f>IF(OR(NOT(ISNUMBER(J557)),NOT(ISNUMBER(B557))),"",IF(ISNUMBER(I557),I557,B557))</f>
        <v/>
      </c>
    </row>
    <row r="558">
      <c r="A558" s="16">
        <f>IF(B558="","",ROW()-5)</f>
        <v/>
      </c>
      <c r="B558" s="13" t="n"/>
      <c r="C558" s="5" t="n"/>
      <c r="D558" s="5" t="n"/>
      <c r="E558" s="5" t="n"/>
      <c r="F558" s="5" t="n"/>
      <c r="G558" s="5" t="n"/>
      <c r="H558" s="5" t="n"/>
      <c r="I558" s="13" t="n"/>
      <c r="J558" s="17" t="n"/>
      <c r="K558" s="18">
        <f>IF(NOT(ISNUMBER(B558)),"",IF(H558="تم",IF(ISNUMBER(I558),I558-B558,""),'الإعدادات'!$B$4-B558))</f>
        <v/>
      </c>
      <c r="L558" s="18">
        <f>IF(F558="","",IFERROR(VLOOKUP(F558,'الإعدادات'!$A$7:$B$10,2,FALSE),""))</f>
        <v/>
      </c>
      <c r="M558" s="6">
        <f>IF(OR(NOT(ISNUMBER(B558)),H558="تم",L558=""),"",IF(K558&gt;L558,"متأخر",""))</f>
        <v/>
      </c>
      <c r="N558" s="18">
        <f>IF(OR(NOT(ISNUMBER(B558)),H558="تم"),"",K558)</f>
        <v/>
      </c>
      <c r="O558" s="18">
        <f>IF(N558="","",COUNTIF($N$6:$N$1005,"&gt;"&amp;N558)+COUNTIF($N$6:N558,N558))</f>
        <v/>
      </c>
      <c r="P558" s="19">
        <f>IF(OR(NOT(ISNUMBER(J558)),NOT(ISNUMBER(B558))),"",IF(ISNUMBER(I558),I558,B558))</f>
        <v/>
      </c>
    </row>
    <row r="559">
      <c r="A559" s="16">
        <f>IF(B559="","",ROW()-5)</f>
        <v/>
      </c>
      <c r="B559" s="13" t="n"/>
      <c r="C559" s="5" t="n"/>
      <c r="D559" s="5" t="n"/>
      <c r="E559" s="5" t="n"/>
      <c r="F559" s="5" t="n"/>
      <c r="G559" s="5" t="n"/>
      <c r="H559" s="5" t="n"/>
      <c r="I559" s="13" t="n"/>
      <c r="J559" s="17" t="n"/>
      <c r="K559" s="18">
        <f>IF(NOT(ISNUMBER(B559)),"",IF(H559="تم",IF(ISNUMBER(I559),I559-B559,""),'الإعدادات'!$B$4-B559))</f>
        <v/>
      </c>
      <c r="L559" s="18">
        <f>IF(F559="","",IFERROR(VLOOKUP(F559,'الإعدادات'!$A$7:$B$10,2,FALSE),""))</f>
        <v/>
      </c>
      <c r="M559" s="6">
        <f>IF(OR(NOT(ISNUMBER(B559)),H559="تم",L559=""),"",IF(K559&gt;L559,"متأخر",""))</f>
        <v/>
      </c>
      <c r="N559" s="18">
        <f>IF(OR(NOT(ISNUMBER(B559)),H559="تم"),"",K559)</f>
        <v/>
      </c>
      <c r="O559" s="18">
        <f>IF(N559="","",COUNTIF($N$6:$N$1005,"&gt;"&amp;N559)+COUNTIF($N$6:N559,N559))</f>
        <v/>
      </c>
      <c r="P559" s="19">
        <f>IF(OR(NOT(ISNUMBER(J559)),NOT(ISNUMBER(B559))),"",IF(ISNUMBER(I559),I559,B559))</f>
        <v/>
      </c>
    </row>
    <row r="560">
      <c r="A560" s="16">
        <f>IF(B560="","",ROW()-5)</f>
        <v/>
      </c>
      <c r="B560" s="13" t="n"/>
      <c r="C560" s="5" t="n"/>
      <c r="D560" s="5" t="n"/>
      <c r="E560" s="5" t="n"/>
      <c r="F560" s="5" t="n"/>
      <c r="G560" s="5" t="n"/>
      <c r="H560" s="5" t="n"/>
      <c r="I560" s="13" t="n"/>
      <c r="J560" s="17" t="n"/>
      <c r="K560" s="18">
        <f>IF(NOT(ISNUMBER(B560)),"",IF(H560="تم",IF(ISNUMBER(I560),I560-B560,""),'الإعدادات'!$B$4-B560))</f>
        <v/>
      </c>
      <c r="L560" s="18">
        <f>IF(F560="","",IFERROR(VLOOKUP(F560,'الإعدادات'!$A$7:$B$10,2,FALSE),""))</f>
        <v/>
      </c>
      <c r="M560" s="6">
        <f>IF(OR(NOT(ISNUMBER(B560)),H560="تم",L560=""),"",IF(K560&gt;L560,"متأخر",""))</f>
        <v/>
      </c>
      <c r="N560" s="18">
        <f>IF(OR(NOT(ISNUMBER(B560)),H560="تم"),"",K560)</f>
        <v/>
      </c>
      <c r="O560" s="18">
        <f>IF(N560="","",COUNTIF($N$6:$N$1005,"&gt;"&amp;N560)+COUNTIF($N$6:N560,N560))</f>
        <v/>
      </c>
      <c r="P560" s="19">
        <f>IF(OR(NOT(ISNUMBER(J560)),NOT(ISNUMBER(B560))),"",IF(ISNUMBER(I560),I560,B560))</f>
        <v/>
      </c>
    </row>
    <row r="561">
      <c r="A561" s="16">
        <f>IF(B561="","",ROW()-5)</f>
        <v/>
      </c>
      <c r="B561" s="13" t="n"/>
      <c r="C561" s="5" t="n"/>
      <c r="D561" s="5" t="n"/>
      <c r="E561" s="5" t="n"/>
      <c r="F561" s="5" t="n"/>
      <c r="G561" s="5" t="n"/>
      <c r="H561" s="5" t="n"/>
      <c r="I561" s="13" t="n"/>
      <c r="J561" s="17" t="n"/>
      <c r="K561" s="18">
        <f>IF(NOT(ISNUMBER(B561)),"",IF(H561="تم",IF(ISNUMBER(I561),I561-B561,""),'الإعدادات'!$B$4-B561))</f>
        <v/>
      </c>
      <c r="L561" s="18">
        <f>IF(F561="","",IFERROR(VLOOKUP(F561,'الإعدادات'!$A$7:$B$10,2,FALSE),""))</f>
        <v/>
      </c>
      <c r="M561" s="6">
        <f>IF(OR(NOT(ISNUMBER(B561)),H561="تم",L561=""),"",IF(K561&gt;L561,"متأخر",""))</f>
        <v/>
      </c>
      <c r="N561" s="18">
        <f>IF(OR(NOT(ISNUMBER(B561)),H561="تم"),"",K561)</f>
        <v/>
      </c>
      <c r="O561" s="18">
        <f>IF(N561="","",COUNTIF($N$6:$N$1005,"&gt;"&amp;N561)+COUNTIF($N$6:N561,N561))</f>
        <v/>
      </c>
      <c r="P561" s="19">
        <f>IF(OR(NOT(ISNUMBER(J561)),NOT(ISNUMBER(B561))),"",IF(ISNUMBER(I561),I561,B561))</f>
        <v/>
      </c>
    </row>
    <row r="562">
      <c r="A562" s="16">
        <f>IF(B562="","",ROW()-5)</f>
        <v/>
      </c>
      <c r="B562" s="13" t="n"/>
      <c r="C562" s="5" t="n"/>
      <c r="D562" s="5" t="n"/>
      <c r="E562" s="5" t="n"/>
      <c r="F562" s="5" t="n"/>
      <c r="G562" s="5" t="n"/>
      <c r="H562" s="5" t="n"/>
      <c r="I562" s="13" t="n"/>
      <c r="J562" s="17" t="n"/>
      <c r="K562" s="18">
        <f>IF(NOT(ISNUMBER(B562)),"",IF(H562="تم",IF(ISNUMBER(I562),I562-B562,""),'الإعدادات'!$B$4-B562))</f>
        <v/>
      </c>
      <c r="L562" s="18">
        <f>IF(F562="","",IFERROR(VLOOKUP(F562,'الإعدادات'!$A$7:$B$10,2,FALSE),""))</f>
        <v/>
      </c>
      <c r="M562" s="6">
        <f>IF(OR(NOT(ISNUMBER(B562)),H562="تم",L562=""),"",IF(K562&gt;L562,"متأخر",""))</f>
        <v/>
      </c>
      <c r="N562" s="18">
        <f>IF(OR(NOT(ISNUMBER(B562)),H562="تم"),"",K562)</f>
        <v/>
      </c>
      <c r="O562" s="18">
        <f>IF(N562="","",COUNTIF($N$6:$N$1005,"&gt;"&amp;N562)+COUNTIF($N$6:N562,N562))</f>
        <v/>
      </c>
      <c r="P562" s="19">
        <f>IF(OR(NOT(ISNUMBER(J562)),NOT(ISNUMBER(B562))),"",IF(ISNUMBER(I562),I562,B562))</f>
        <v/>
      </c>
    </row>
    <row r="563">
      <c r="A563" s="16">
        <f>IF(B563="","",ROW()-5)</f>
        <v/>
      </c>
      <c r="B563" s="13" t="n"/>
      <c r="C563" s="5" t="n"/>
      <c r="D563" s="5" t="n"/>
      <c r="E563" s="5" t="n"/>
      <c r="F563" s="5" t="n"/>
      <c r="G563" s="5" t="n"/>
      <c r="H563" s="5" t="n"/>
      <c r="I563" s="13" t="n"/>
      <c r="J563" s="17" t="n"/>
      <c r="K563" s="18">
        <f>IF(NOT(ISNUMBER(B563)),"",IF(H563="تم",IF(ISNUMBER(I563),I563-B563,""),'الإعدادات'!$B$4-B563))</f>
        <v/>
      </c>
      <c r="L563" s="18">
        <f>IF(F563="","",IFERROR(VLOOKUP(F563,'الإعدادات'!$A$7:$B$10,2,FALSE),""))</f>
        <v/>
      </c>
      <c r="M563" s="6">
        <f>IF(OR(NOT(ISNUMBER(B563)),H563="تم",L563=""),"",IF(K563&gt;L563,"متأخر",""))</f>
        <v/>
      </c>
      <c r="N563" s="18">
        <f>IF(OR(NOT(ISNUMBER(B563)),H563="تم"),"",K563)</f>
        <v/>
      </c>
      <c r="O563" s="18">
        <f>IF(N563="","",COUNTIF($N$6:$N$1005,"&gt;"&amp;N563)+COUNTIF($N$6:N563,N563))</f>
        <v/>
      </c>
      <c r="P563" s="19">
        <f>IF(OR(NOT(ISNUMBER(J563)),NOT(ISNUMBER(B563))),"",IF(ISNUMBER(I563),I563,B563))</f>
        <v/>
      </c>
    </row>
    <row r="564">
      <c r="A564" s="16">
        <f>IF(B564="","",ROW()-5)</f>
        <v/>
      </c>
      <c r="B564" s="13" t="n"/>
      <c r="C564" s="5" t="n"/>
      <c r="D564" s="5" t="n"/>
      <c r="E564" s="5" t="n"/>
      <c r="F564" s="5" t="n"/>
      <c r="G564" s="5" t="n"/>
      <c r="H564" s="5" t="n"/>
      <c r="I564" s="13" t="n"/>
      <c r="J564" s="17" t="n"/>
      <c r="K564" s="18">
        <f>IF(NOT(ISNUMBER(B564)),"",IF(H564="تم",IF(ISNUMBER(I564),I564-B564,""),'الإعدادات'!$B$4-B564))</f>
        <v/>
      </c>
      <c r="L564" s="18">
        <f>IF(F564="","",IFERROR(VLOOKUP(F564,'الإعدادات'!$A$7:$B$10,2,FALSE),""))</f>
        <v/>
      </c>
      <c r="M564" s="6">
        <f>IF(OR(NOT(ISNUMBER(B564)),H564="تم",L564=""),"",IF(K564&gt;L564,"متأخر",""))</f>
        <v/>
      </c>
      <c r="N564" s="18">
        <f>IF(OR(NOT(ISNUMBER(B564)),H564="تم"),"",K564)</f>
        <v/>
      </c>
      <c r="O564" s="18">
        <f>IF(N564="","",COUNTIF($N$6:$N$1005,"&gt;"&amp;N564)+COUNTIF($N$6:N564,N564))</f>
        <v/>
      </c>
      <c r="P564" s="19">
        <f>IF(OR(NOT(ISNUMBER(J564)),NOT(ISNUMBER(B564))),"",IF(ISNUMBER(I564),I564,B564))</f>
        <v/>
      </c>
    </row>
    <row r="565">
      <c r="A565" s="16">
        <f>IF(B565="","",ROW()-5)</f>
        <v/>
      </c>
      <c r="B565" s="13" t="n"/>
      <c r="C565" s="5" t="n"/>
      <c r="D565" s="5" t="n"/>
      <c r="E565" s="5" t="n"/>
      <c r="F565" s="5" t="n"/>
      <c r="G565" s="5" t="n"/>
      <c r="H565" s="5" t="n"/>
      <c r="I565" s="13" t="n"/>
      <c r="J565" s="17" t="n"/>
      <c r="K565" s="18">
        <f>IF(NOT(ISNUMBER(B565)),"",IF(H565="تم",IF(ISNUMBER(I565),I565-B565,""),'الإعدادات'!$B$4-B565))</f>
        <v/>
      </c>
      <c r="L565" s="18">
        <f>IF(F565="","",IFERROR(VLOOKUP(F565,'الإعدادات'!$A$7:$B$10,2,FALSE),""))</f>
        <v/>
      </c>
      <c r="M565" s="6">
        <f>IF(OR(NOT(ISNUMBER(B565)),H565="تم",L565=""),"",IF(K565&gt;L565,"متأخر",""))</f>
        <v/>
      </c>
      <c r="N565" s="18">
        <f>IF(OR(NOT(ISNUMBER(B565)),H565="تم"),"",K565)</f>
        <v/>
      </c>
      <c r="O565" s="18">
        <f>IF(N565="","",COUNTIF($N$6:$N$1005,"&gt;"&amp;N565)+COUNTIF($N$6:N565,N565))</f>
        <v/>
      </c>
      <c r="P565" s="19">
        <f>IF(OR(NOT(ISNUMBER(J565)),NOT(ISNUMBER(B565))),"",IF(ISNUMBER(I565),I565,B565))</f>
        <v/>
      </c>
    </row>
    <row r="566">
      <c r="A566" s="16">
        <f>IF(B566="","",ROW()-5)</f>
        <v/>
      </c>
      <c r="B566" s="13" t="n"/>
      <c r="C566" s="5" t="n"/>
      <c r="D566" s="5" t="n"/>
      <c r="E566" s="5" t="n"/>
      <c r="F566" s="5" t="n"/>
      <c r="G566" s="5" t="n"/>
      <c r="H566" s="5" t="n"/>
      <c r="I566" s="13" t="n"/>
      <c r="J566" s="17" t="n"/>
      <c r="K566" s="18">
        <f>IF(NOT(ISNUMBER(B566)),"",IF(H566="تم",IF(ISNUMBER(I566),I566-B566,""),'الإعدادات'!$B$4-B566))</f>
        <v/>
      </c>
      <c r="L566" s="18">
        <f>IF(F566="","",IFERROR(VLOOKUP(F566,'الإعدادات'!$A$7:$B$10,2,FALSE),""))</f>
        <v/>
      </c>
      <c r="M566" s="6">
        <f>IF(OR(NOT(ISNUMBER(B566)),H566="تم",L566=""),"",IF(K566&gt;L566,"متأخر",""))</f>
        <v/>
      </c>
      <c r="N566" s="18">
        <f>IF(OR(NOT(ISNUMBER(B566)),H566="تم"),"",K566)</f>
        <v/>
      </c>
      <c r="O566" s="18">
        <f>IF(N566="","",COUNTIF($N$6:$N$1005,"&gt;"&amp;N566)+COUNTIF($N$6:N566,N566))</f>
        <v/>
      </c>
      <c r="P566" s="19">
        <f>IF(OR(NOT(ISNUMBER(J566)),NOT(ISNUMBER(B566))),"",IF(ISNUMBER(I566),I566,B566))</f>
        <v/>
      </c>
    </row>
    <row r="567">
      <c r="A567" s="16">
        <f>IF(B567="","",ROW()-5)</f>
        <v/>
      </c>
      <c r="B567" s="13" t="n"/>
      <c r="C567" s="5" t="n"/>
      <c r="D567" s="5" t="n"/>
      <c r="E567" s="5" t="n"/>
      <c r="F567" s="5" t="n"/>
      <c r="G567" s="5" t="n"/>
      <c r="H567" s="5" t="n"/>
      <c r="I567" s="13" t="n"/>
      <c r="J567" s="17" t="n"/>
      <c r="K567" s="18">
        <f>IF(NOT(ISNUMBER(B567)),"",IF(H567="تم",IF(ISNUMBER(I567),I567-B567,""),'الإعدادات'!$B$4-B567))</f>
        <v/>
      </c>
      <c r="L567" s="18">
        <f>IF(F567="","",IFERROR(VLOOKUP(F567,'الإعدادات'!$A$7:$B$10,2,FALSE),""))</f>
        <v/>
      </c>
      <c r="M567" s="6">
        <f>IF(OR(NOT(ISNUMBER(B567)),H567="تم",L567=""),"",IF(K567&gt;L567,"متأخر",""))</f>
        <v/>
      </c>
      <c r="N567" s="18">
        <f>IF(OR(NOT(ISNUMBER(B567)),H567="تم"),"",K567)</f>
        <v/>
      </c>
      <c r="O567" s="18">
        <f>IF(N567="","",COUNTIF($N$6:$N$1005,"&gt;"&amp;N567)+COUNTIF($N$6:N567,N567))</f>
        <v/>
      </c>
      <c r="P567" s="19">
        <f>IF(OR(NOT(ISNUMBER(J567)),NOT(ISNUMBER(B567))),"",IF(ISNUMBER(I567),I567,B567))</f>
        <v/>
      </c>
    </row>
    <row r="568">
      <c r="A568" s="16">
        <f>IF(B568="","",ROW()-5)</f>
        <v/>
      </c>
      <c r="B568" s="13" t="n"/>
      <c r="C568" s="5" t="n"/>
      <c r="D568" s="5" t="n"/>
      <c r="E568" s="5" t="n"/>
      <c r="F568" s="5" t="n"/>
      <c r="G568" s="5" t="n"/>
      <c r="H568" s="5" t="n"/>
      <c r="I568" s="13" t="n"/>
      <c r="J568" s="17" t="n"/>
      <c r="K568" s="18">
        <f>IF(NOT(ISNUMBER(B568)),"",IF(H568="تم",IF(ISNUMBER(I568),I568-B568,""),'الإعدادات'!$B$4-B568))</f>
        <v/>
      </c>
      <c r="L568" s="18">
        <f>IF(F568="","",IFERROR(VLOOKUP(F568,'الإعدادات'!$A$7:$B$10,2,FALSE),""))</f>
        <v/>
      </c>
      <c r="M568" s="6">
        <f>IF(OR(NOT(ISNUMBER(B568)),H568="تم",L568=""),"",IF(K568&gt;L568,"متأخر",""))</f>
        <v/>
      </c>
      <c r="N568" s="18">
        <f>IF(OR(NOT(ISNUMBER(B568)),H568="تم"),"",K568)</f>
        <v/>
      </c>
      <c r="O568" s="18">
        <f>IF(N568="","",COUNTIF($N$6:$N$1005,"&gt;"&amp;N568)+COUNTIF($N$6:N568,N568))</f>
        <v/>
      </c>
      <c r="P568" s="19">
        <f>IF(OR(NOT(ISNUMBER(J568)),NOT(ISNUMBER(B568))),"",IF(ISNUMBER(I568),I568,B568))</f>
        <v/>
      </c>
    </row>
    <row r="569">
      <c r="A569" s="16">
        <f>IF(B569="","",ROW()-5)</f>
        <v/>
      </c>
      <c r="B569" s="13" t="n"/>
      <c r="C569" s="5" t="n"/>
      <c r="D569" s="5" t="n"/>
      <c r="E569" s="5" t="n"/>
      <c r="F569" s="5" t="n"/>
      <c r="G569" s="5" t="n"/>
      <c r="H569" s="5" t="n"/>
      <c r="I569" s="13" t="n"/>
      <c r="J569" s="17" t="n"/>
      <c r="K569" s="18">
        <f>IF(NOT(ISNUMBER(B569)),"",IF(H569="تم",IF(ISNUMBER(I569),I569-B569,""),'الإعدادات'!$B$4-B569))</f>
        <v/>
      </c>
      <c r="L569" s="18">
        <f>IF(F569="","",IFERROR(VLOOKUP(F569,'الإعدادات'!$A$7:$B$10,2,FALSE),""))</f>
        <v/>
      </c>
      <c r="M569" s="6">
        <f>IF(OR(NOT(ISNUMBER(B569)),H569="تم",L569=""),"",IF(K569&gt;L569,"متأخر",""))</f>
        <v/>
      </c>
      <c r="N569" s="18">
        <f>IF(OR(NOT(ISNUMBER(B569)),H569="تم"),"",K569)</f>
        <v/>
      </c>
      <c r="O569" s="18">
        <f>IF(N569="","",COUNTIF($N$6:$N$1005,"&gt;"&amp;N569)+COUNTIF($N$6:N569,N569))</f>
        <v/>
      </c>
      <c r="P569" s="19">
        <f>IF(OR(NOT(ISNUMBER(J569)),NOT(ISNUMBER(B569))),"",IF(ISNUMBER(I569),I569,B569))</f>
        <v/>
      </c>
    </row>
    <row r="570">
      <c r="A570" s="16">
        <f>IF(B570="","",ROW()-5)</f>
        <v/>
      </c>
      <c r="B570" s="13" t="n"/>
      <c r="C570" s="5" t="n"/>
      <c r="D570" s="5" t="n"/>
      <c r="E570" s="5" t="n"/>
      <c r="F570" s="5" t="n"/>
      <c r="G570" s="5" t="n"/>
      <c r="H570" s="5" t="n"/>
      <c r="I570" s="13" t="n"/>
      <c r="J570" s="17" t="n"/>
      <c r="K570" s="18">
        <f>IF(NOT(ISNUMBER(B570)),"",IF(H570="تم",IF(ISNUMBER(I570),I570-B570,""),'الإعدادات'!$B$4-B570))</f>
        <v/>
      </c>
      <c r="L570" s="18">
        <f>IF(F570="","",IFERROR(VLOOKUP(F570,'الإعدادات'!$A$7:$B$10,2,FALSE),""))</f>
        <v/>
      </c>
      <c r="M570" s="6">
        <f>IF(OR(NOT(ISNUMBER(B570)),H570="تم",L570=""),"",IF(K570&gt;L570,"متأخر",""))</f>
        <v/>
      </c>
      <c r="N570" s="18">
        <f>IF(OR(NOT(ISNUMBER(B570)),H570="تم"),"",K570)</f>
        <v/>
      </c>
      <c r="O570" s="18">
        <f>IF(N570="","",COUNTIF($N$6:$N$1005,"&gt;"&amp;N570)+COUNTIF($N$6:N570,N570))</f>
        <v/>
      </c>
      <c r="P570" s="19">
        <f>IF(OR(NOT(ISNUMBER(J570)),NOT(ISNUMBER(B570))),"",IF(ISNUMBER(I570),I570,B570))</f>
        <v/>
      </c>
    </row>
    <row r="571">
      <c r="A571" s="16">
        <f>IF(B571="","",ROW()-5)</f>
        <v/>
      </c>
      <c r="B571" s="13" t="n"/>
      <c r="C571" s="5" t="n"/>
      <c r="D571" s="5" t="n"/>
      <c r="E571" s="5" t="n"/>
      <c r="F571" s="5" t="n"/>
      <c r="G571" s="5" t="n"/>
      <c r="H571" s="5" t="n"/>
      <c r="I571" s="13" t="n"/>
      <c r="J571" s="17" t="n"/>
      <c r="K571" s="18">
        <f>IF(NOT(ISNUMBER(B571)),"",IF(H571="تم",IF(ISNUMBER(I571),I571-B571,""),'الإعدادات'!$B$4-B571))</f>
        <v/>
      </c>
      <c r="L571" s="18">
        <f>IF(F571="","",IFERROR(VLOOKUP(F571,'الإعدادات'!$A$7:$B$10,2,FALSE),""))</f>
        <v/>
      </c>
      <c r="M571" s="6">
        <f>IF(OR(NOT(ISNUMBER(B571)),H571="تم",L571=""),"",IF(K571&gt;L571,"متأخر",""))</f>
        <v/>
      </c>
      <c r="N571" s="18">
        <f>IF(OR(NOT(ISNUMBER(B571)),H571="تم"),"",K571)</f>
        <v/>
      </c>
      <c r="O571" s="18">
        <f>IF(N571="","",COUNTIF($N$6:$N$1005,"&gt;"&amp;N571)+COUNTIF($N$6:N571,N571))</f>
        <v/>
      </c>
      <c r="P571" s="19">
        <f>IF(OR(NOT(ISNUMBER(J571)),NOT(ISNUMBER(B571))),"",IF(ISNUMBER(I571),I571,B571))</f>
        <v/>
      </c>
    </row>
    <row r="572">
      <c r="A572" s="16">
        <f>IF(B572="","",ROW()-5)</f>
        <v/>
      </c>
      <c r="B572" s="13" t="n"/>
      <c r="C572" s="5" t="n"/>
      <c r="D572" s="5" t="n"/>
      <c r="E572" s="5" t="n"/>
      <c r="F572" s="5" t="n"/>
      <c r="G572" s="5" t="n"/>
      <c r="H572" s="5" t="n"/>
      <c r="I572" s="13" t="n"/>
      <c r="J572" s="17" t="n"/>
      <c r="K572" s="18">
        <f>IF(NOT(ISNUMBER(B572)),"",IF(H572="تم",IF(ISNUMBER(I572),I572-B572,""),'الإعدادات'!$B$4-B572))</f>
        <v/>
      </c>
      <c r="L572" s="18">
        <f>IF(F572="","",IFERROR(VLOOKUP(F572,'الإعدادات'!$A$7:$B$10,2,FALSE),""))</f>
        <v/>
      </c>
      <c r="M572" s="6">
        <f>IF(OR(NOT(ISNUMBER(B572)),H572="تم",L572=""),"",IF(K572&gt;L572,"متأخر",""))</f>
        <v/>
      </c>
      <c r="N572" s="18">
        <f>IF(OR(NOT(ISNUMBER(B572)),H572="تم"),"",K572)</f>
        <v/>
      </c>
      <c r="O572" s="18">
        <f>IF(N572="","",COUNTIF($N$6:$N$1005,"&gt;"&amp;N572)+COUNTIF($N$6:N572,N572))</f>
        <v/>
      </c>
      <c r="P572" s="19">
        <f>IF(OR(NOT(ISNUMBER(J572)),NOT(ISNUMBER(B572))),"",IF(ISNUMBER(I572),I572,B572))</f>
        <v/>
      </c>
    </row>
    <row r="573">
      <c r="A573" s="16">
        <f>IF(B573="","",ROW()-5)</f>
        <v/>
      </c>
      <c r="B573" s="13" t="n"/>
      <c r="C573" s="5" t="n"/>
      <c r="D573" s="5" t="n"/>
      <c r="E573" s="5" t="n"/>
      <c r="F573" s="5" t="n"/>
      <c r="G573" s="5" t="n"/>
      <c r="H573" s="5" t="n"/>
      <c r="I573" s="13" t="n"/>
      <c r="J573" s="17" t="n"/>
      <c r="K573" s="18">
        <f>IF(NOT(ISNUMBER(B573)),"",IF(H573="تم",IF(ISNUMBER(I573),I573-B573,""),'الإعدادات'!$B$4-B573))</f>
        <v/>
      </c>
      <c r="L573" s="18">
        <f>IF(F573="","",IFERROR(VLOOKUP(F573,'الإعدادات'!$A$7:$B$10,2,FALSE),""))</f>
        <v/>
      </c>
      <c r="M573" s="6">
        <f>IF(OR(NOT(ISNUMBER(B573)),H573="تم",L573=""),"",IF(K573&gt;L573,"متأخر",""))</f>
        <v/>
      </c>
      <c r="N573" s="18">
        <f>IF(OR(NOT(ISNUMBER(B573)),H573="تم"),"",K573)</f>
        <v/>
      </c>
      <c r="O573" s="18">
        <f>IF(N573="","",COUNTIF($N$6:$N$1005,"&gt;"&amp;N573)+COUNTIF($N$6:N573,N573))</f>
        <v/>
      </c>
      <c r="P573" s="19">
        <f>IF(OR(NOT(ISNUMBER(J573)),NOT(ISNUMBER(B573))),"",IF(ISNUMBER(I573),I573,B573))</f>
        <v/>
      </c>
    </row>
    <row r="574">
      <c r="A574" s="16">
        <f>IF(B574="","",ROW()-5)</f>
        <v/>
      </c>
      <c r="B574" s="13" t="n"/>
      <c r="C574" s="5" t="n"/>
      <c r="D574" s="5" t="n"/>
      <c r="E574" s="5" t="n"/>
      <c r="F574" s="5" t="n"/>
      <c r="G574" s="5" t="n"/>
      <c r="H574" s="5" t="n"/>
      <c r="I574" s="13" t="n"/>
      <c r="J574" s="17" t="n"/>
      <c r="K574" s="18">
        <f>IF(NOT(ISNUMBER(B574)),"",IF(H574="تم",IF(ISNUMBER(I574),I574-B574,""),'الإعدادات'!$B$4-B574))</f>
        <v/>
      </c>
      <c r="L574" s="18">
        <f>IF(F574="","",IFERROR(VLOOKUP(F574,'الإعدادات'!$A$7:$B$10,2,FALSE),""))</f>
        <v/>
      </c>
      <c r="M574" s="6">
        <f>IF(OR(NOT(ISNUMBER(B574)),H574="تم",L574=""),"",IF(K574&gt;L574,"متأخر",""))</f>
        <v/>
      </c>
      <c r="N574" s="18">
        <f>IF(OR(NOT(ISNUMBER(B574)),H574="تم"),"",K574)</f>
        <v/>
      </c>
      <c r="O574" s="18">
        <f>IF(N574="","",COUNTIF($N$6:$N$1005,"&gt;"&amp;N574)+COUNTIF($N$6:N574,N574))</f>
        <v/>
      </c>
      <c r="P574" s="19">
        <f>IF(OR(NOT(ISNUMBER(J574)),NOT(ISNUMBER(B574))),"",IF(ISNUMBER(I574),I574,B574))</f>
        <v/>
      </c>
    </row>
    <row r="575">
      <c r="A575" s="16">
        <f>IF(B575="","",ROW()-5)</f>
        <v/>
      </c>
      <c r="B575" s="13" t="n"/>
      <c r="C575" s="5" t="n"/>
      <c r="D575" s="5" t="n"/>
      <c r="E575" s="5" t="n"/>
      <c r="F575" s="5" t="n"/>
      <c r="G575" s="5" t="n"/>
      <c r="H575" s="5" t="n"/>
      <c r="I575" s="13" t="n"/>
      <c r="J575" s="17" t="n"/>
      <c r="K575" s="18">
        <f>IF(NOT(ISNUMBER(B575)),"",IF(H575="تم",IF(ISNUMBER(I575),I575-B575,""),'الإعدادات'!$B$4-B575))</f>
        <v/>
      </c>
      <c r="L575" s="18">
        <f>IF(F575="","",IFERROR(VLOOKUP(F575,'الإعدادات'!$A$7:$B$10,2,FALSE),""))</f>
        <v/>
      </c>
      <c r="M575" s="6">
        <f>IF(OR(NOT(ISNUMBER(B575)),H575="تم",L575=""),"",IF(K575&gt;L575,"متأخر",""))</f>
        <v/>
      </c>
      <c r="N575" s="18">
        <f>IF(OR(NOT(ISNUMBER(B575)),H575="تم"),"",K575)</f>
        <v/>
      </c>
      <c r="O575" s="18">
        <f>IF(N575="","",COUNTIF($N$6:$N$1005,"&gt;"&amp;N575)+COUNTIF($N$6:N575,N575))</f>
        <v/>
      </c>
      <c r="P575" s="19">
        <f>IF(OR(NOT(ISNUMBER(J575)),NOT(ISNUMBER(B575))),"",IF(ISNUMBER(I575),I575,B575))</f>
        <v/>
      </c>
    </row>
    <row r="576">
      <c r="A576" s="16">
        <f>IF(B576="","",ROW()-5)</f>
        <v/>
      </c>
      <c r="B576" s="13" t="n"/>
      <c r="C576" s="5" t="n"/>
      <c r="D576" s="5" t="n"/>
      <c r="E576" s="5" t="n"/>
      <c r="F576" s="5" t="n"/>
      <c r="G576" s="5" t="n"/>
      <c r="H576" s="5" t="n"/>
      <c r="I576" s="13" t="n"/>
      <c r="J576" s="17" t="n"/>
      <c r="K576" s="18">
        <f>IF(NOT(ISNUMBER(B576)),"",IF(H576="تم",IF(ISNUMBER(I576),I576-B576,""),'الإعدادات'!$B$4-B576))</f>
        <v/>
      </c>
      <c r="L576" s="18">
        <f>IF(F576="","",IFERROR(VLOOKUP(F576,'الإعدادات'!$A$7:$B$10,2,FALSE),""))</f>
        <v/>
      </c>
      <c r="M576" s="6">
        <f>IF(OR(NOT(ISNUMBER(B576)),H576="تم",L576=""),"",IF(K576&gt;L576,"متأخر",""))</f>
        <v/>
      </c>
      <c r="N576" s="18">
        <f>IF(OR(NOT(ISNUMBER(B576)),H576="تم"),"",K576)</f>
        <v/>
      </c>
      <c r="O576" s="18">
        <f>IF(N576="","",COUNTIF($N$6:$N$1005,"&gt;"&amp;N576)+COUNTIF($N$6:N576,N576))</f>
        <v/>
      </c>
      <c r="P576" s="19">
        <f>IF(OR(NOT(ISNUMBER(J576)),NOT(ISNUMBER(B576))),"",IF(ISNUMBER(I576),I576,B576))</f>
        <v/>
      </c>
    </row>
    <row r="577">
      <c r="A577" s="16">
        <f>IF(B577="","",ROW()-5)</f>
        <v/>
      </c>
      <c r="B577" s="13" t="n"/>
      <c r="C577" s="5" t="n"/>
      <c r="D577" s="5" t="n"/>
      <c r="E577" s="5" t="n"/>
      <c r="F577" s="5" t="n"/>
      <c r="G577" s="5" t="n"/>
      <c r="H577" s="5" t="n"/>
      <c r="I577" s="13" t="n"/>
      <c r="J577" s="17" t="n"/>
      <c r="K577" s="18">
        <f>IF(NOT(ISNUMBER(B577)),"",IF(H577="تم",IF(ISNUMBER(I577),I577-B577,""),'الإعدادات'!$B$4-B577))</f>
        <v/>
      </c>
      <c r="L577" s="18">
        <f>IF(F577="","",IFERROR(VLOOKUP(F577,'الإعدادات'!$A$7:$B$10,2,FALSE),""))</f>
        <v/>
      </c>
      <c r="M577" s="6">
        <f>IF(OR(NOT(ISNUMBER(B577)),H577="تم",L577=""),"",IF(K577&gt;L577,"متأخر",""))</f>
        <v/>
      </c>
      <c r="N577" s="18">
        <f>IF(OR(NOT(ISNUMBER(B577)),H577="تم"),"",K577)</f>
        <v/>
      </c>
      <c r="O577" s="18">
        <f>IF(N577="","",COUNTIF($N$6:$N$1005,"&gt;"&amp;N577)+COUNTIF($N$6:N577,N577))</f>
        <v/>
      </c>
      <c r="P577" s="19">
        <f>IF(OR(NOT(ISNUMBER(J577)),NOT(ISNUMBER(B577))),"",IF(ISNUMBER(I577),I577,B577))</f>
        <v/>
      </c>
    </row>
    <row r="578">
      <c r="A578" s="16">
        <f>IF(B578="","",ROW()-5)</f>
        <v/>
      </c>
      <c r="B578" s="13" t="n"/>
      <c r="C578" s="5" t="n"/>
      <c r="D578" s="5" t="n"/>
      <c r="E578" s="5" t="n"/>
      <c r="F578" s="5" t="n"/>
      <c r="G578" s="5" t="n"/>
      <c r="H578" s="5" t="n"/>
      <c r="I578" s="13" t="n"/>
      <c r="J578" s="17" t="n"/>
      <c r="K578" s="18">
        <f>IF(NOT(ISNUMBER(B578)),"",IF(H578="تم",IF(ISNUMBER(I578),I578-B578,""),'الإعدادات'!$B$4-B578))</f>
        <v/>
      </c>
      <c r="L578" s="18">
        <f>IF(F578="","",IFERROR(VLOOKUP(F578,'الإعدادات'!$A$7:$B$10,2,FALSE),""))</f>
        <v/>
      </c>
      <c r="M578" s="6">
        <f>IF(OR(NOT(ISNUMBER(B578)),H578="تم",L578=""),"",IF(K578&gt;L578,"متأخر",""))</f>
        <v/>
      </c>
      <c r="N578" s="18">
        <f>IF(OR(NOT(ISNUMBER(B578)),H578="تم"),"",K578)</f>
        <v/>
      </c>
      <c r="O578" s="18">
        <f>IF(N578="","",COUNTIF($N$6:$N$1005,"&gt;"&amp;N578)+COUNTIF($N$6:N578,N578))</f>
        <v/>
      </c>
      <c r="P578" s="19">
        <f>IF(OR(NOT(ISNUMBER(J578)),NOT(ISNUMBER(B578))),"",IF(ISNUMBER(I578),I578,B578))</f>
        <v/>
      </c>
    </row>
    <row r="579">
      <c r="A579" s="16">
        <f>IF(B579="","",ROW()-5)</f>
        <v/>
      </c>
      <c r="B579" s="13" t="n"/>
      <c r="C579" s="5" t="n"/>
      <c r="D579" s="5" t="n"/>
      <c r="E579" s="5" t="n"/>
      <c r="F579" s="5" t="n"/>
      <c r="G579" s="5" t="n"/>
      <c r="H579" s="5" t="n"/>
      <c r="I579" s="13" t="n"/>
      <c r="J579" s="17" t="n"/>
      <c r="K579" s="18">
        <f>IF(NOT(ISNUMBER(B579)),"",IF(H579="تم",IF(ISNUMBER(I579),I579-B579,""),'الإعدادات'!$B$4-B579))</f>
        <v/>
      </c>
      <c r="L579" s="18">
        <f>IF(F579="","",IFERROR(VLOOKUP(F579,'الإعدادات'!$A$7:$B$10,2,FALSE),""))</f>
        <v/>
      </c>
      <c r="M579" s="6">
        <f>IF(OR(NOT(ISNUMBER(B579)),H579="تم",L579=""),"",IF(K579&gt;L579,"متأخر",""))</f>
        <v/>
      </c>
      <c r="N579" s="18">
        <f>IF(OR(NOT(ISNUMBER(B579)),H579="تم"),"",K579)</f>
        <v/>
      </c>
      <c r="O579" s="18">
        <f>IF(N579="","",COUNTIF($N$6:$N$1005,"&gt;"&amp;N579)+COUNTIF($N$6:N579,N579))</f>
        <v/>
      </c>
      <c r="P579" s="19">
        <f>IF(OR(NOT(ISNUMBER(J579)),NOT(ISNUMBER(B579))),"",IF(ISNUMBER(I579),I579,B579))</f>
        <v/>
      </c>
    </row>
    <row r="580">
      <c r="A580" s="16">
        <f>IF(B580="","",ROW()-5)</f>
        <v/>
      </c>
      <c r="B580" s="13" t="n"/>
      <c r="C580" s="5" t="n"/>
      <c r="D580" s="5" t="n"/>
      <c r="E580" s="5" t="n"/>
      <c r="F580" s="5" t="n"/>
      <c r="G580" s="5" t="n"/>
      <c r="H580" s="5" t="n"/>
      <c r="I580" s="13" t="n"/>
      <c r="J580" s="17" t="n"/>
      <c r="K580" s="18">
        <f>IF(NOT(ISNUMBER(B580)),"",IF(H580="تم",IF(ISNUMBER(I580),I580-B580,""),'الإعدادات'!$B$4-B580))</f>
        <v/>
      </c>
      <c r="L580" s="18">
        <f>IF(F580="","",IFERROR(VLOOKUP(F580,'الإعدادات'!$A$7:$B$10,2,FALSE),""))</f>
        <v/>
      </c>
      <c r="M580" s="6">
        <f>IF(OR(NOT(ISNUMBER(B580)),H580="تم",L580=""),"",IF(K580&gt;L580,"متأخر",""))</f>
        <v/>
      </c>
      <c r="N580" s="18">
        <f>IF(OR(NOT(ISNUMBER(B580)),H580="تم"),"",K580)</f>
        <v/>
      </c>
      <c r="O580" s="18">
        <f>IF(N580="","",COUNTIF($N$6:$N$1005,"&gt;"&amp;N580)+COUNTIF($N$6:N580,N580))</f>
        <v/>
      </c>
      <c r="P580" s="19">
        <f>IF(OR(NOT(ISNUMBER(J580)),NOT(ISNUMBER(B580))),"",IF(ISNUMBER(I580),I580,B580))</f>
        <v/>
      </c>
    </row>
    <row r="581">
      <c r="A581" s="16">
        <f>IF(B581="","",ROW()-5)</f>
        <v/>
      </c>
      <c r="B581" s="13" t="n"/>
      <c r="C581" s="5" t="n"/>
      <c r="D581" s="5" t="n"/>
      <c r="E581" s="5" t="n"/>
      <c r="F581" s="5" t="n"/>
      <c r="G581" s="5" t="n"/>
      <c r="H581" s="5" t="n"/>
      <c r="I581" s="13" t="n"/>
      <c r="J581" s="17" t="n"/>
      <c r="K581" s="18">
        <f>IF(NOT(ISNUMBER(B581)),"",IF(H581="تم",IF(ISNUMBER(I581),I581-B581,""),'الإعدادات'!$B$4-B581))</f>
        <v/>
      </c>
      <c r="L581" s="18">
        <f>IF(F581="","",IFERROR(VLOOKUP(F581,'الإعدادات'!$A$7:$B$10,2,FALSE),""))</f>
        <v/>
      </c>
      <c r="M581" s="6">
        <f>IF(OR(NOT(ISNUMBER(B581)),H581="تم",L581=""),"",IF(K581&gt;L581,"متأخر",""))</f>
        <v/>
      </c>
      <c r="N581" s="18">
        <f>IF(OR(NOT(ISNUMBER(B581)),H581="تم"),"",K581)</f>
        <v/>
      </c>
      <c r="O581" s="18">
        <f>IF(N581="","",COUNTIF($N$6:$N$1005,"&gt;"&amp;N581)+COUNTIF($N$6:N581,N581))</f>
        <v/>
      </c>
      <c r="P581" s="19">
        <f>IF(OR(NOT(ISNUMBER(J581)),NOT(ISNUMBER(B581))),"",IF(ISNUMBER(I581),I581,B581))</f>
        <v/>
      </c>
    </row>
    <row r="582">
      <c r="A582" s="16">
        <f>IF(B582="","",ROW()-5)</f>
        <v/>
      </c>
      <c r="B582" s="13" t="n"/>
      <c r="C582" s="5" t="n"/>
      <c r="D582" s="5" t="n"/>
      <c r="E582" s="5" t="n"/>
      <c r="F582" s="5" t="n"/>
      <c r="G582" s="5" t="n"/>
      <c r="H582" s="5" t="n"/>
      <c r="I582" s="13" t="n"/>
      <c r="J582" s="17" t="n"/>
      <c r="K582" s="18">
        <f>IF(NOT(ISNUMBER(B582)),"",IF(H582="تم",IF(ISNUMBER(I582),I582-B582,""),'الإعدادات'!$B$4-B582))</f>
        <v/>
      </c>
      <c r="L582" s="18">
        <f>IF(F582="","",IFERROR(VLOOKUP(F582,'الإعدادات'!$A$7:$B$10,2,FALSE),""))</f>
        <v/>
      </c>
      <c r="M582" s="6">
        <f>IF(OR(NOT(ISNUMBER(B582)),H582="تم",L582=""),"",IF(K582&gt;L582,"متأخر",""))</f>
        <v/>
      </c>
      <c r="N582" s="18">
        <f>IF(OR(NOT(ISNUMBER(B582)),H582="تم"),"",K582)</f>
        <v/>
      </c>
      <c r="O582" s="18">
        <f>IF(N582="","",COUNTIF($N$6:$N$1005,"&gt;"&amp;N582)+COUNTIF($N$6:N582,N582))</f>
        <v/>
      </c>
      <c r="P582" s="19">
        <f>IF(OR(NOT(ISNUMBER(J582)),NOT(ISNUMBER(B582))),"",IF(ISNUMBER(I582),I582,B582))</f>
        <v/>
      </c>
    </row>
    <row r="583">
      <c r="A583" s="16">
        <f>IF(B583="","",ROW()-5)</f>
        <v/>
      </c>
      <c r="B583" s="13" t="n"/>
      <c r="C583" s="5" t="n"/>
      <c r="D583" s="5" t="n"/>
      <c r="E583" s="5" t="n"/>
      <c r="F583" s="5" t="n"/>
      <c r="G583" s="5" t="n"/>
      <c r="H583" s="5" t="n"/>
      <c r="I583" s="13" t="n"/>
      <c r="J583" s="17" t="n"/>
      <c r="K583" s="18">
        <f>IF(NOT(ISNUMBER(B583)),"",IF(H583="تم",IF(ISNUMBER(I583),I583-B583,""),'الإعدادات'!$B$4-B583))</f>
        <v/>
      </c>
      <c r="L583" s="18">
        <f>IF(F583="","",IFERROR(VLOOKUP(F583,'الإعدادات'!$A$7:$B$10,2,FALSE),""))</f>
        <v/>
      </c>
      <c r="M583" s="6">
        <f>IF(OR(NOT(ISNUMBER(B583)),H583="تم",L583=""),"",IF(K583&gt;L583,"متأخر",""))</f>
        <v/>
      </c>
      <c r="N583" s="18">
        <f>IF(OR(NOT(ISNUMBER(B583)),H583="تم"),"",K583)</f>
        <v/>
      </c>
      <c r="O583" s="18">
        <f>IF(N583="","",COUNTIF($N$6:$N$1005,"&gt;"&amp;N583)+COUNTIF($N$6:N583,N583))</f>
        <v/>
      </c>
      <c r="P583" s="19">
        <f>IF(OR(NOT(ISNUMBER(J583)),NOT(ISNUMBER(B583))),"",IF(ISNUMBER(I583),I583,B583))</f>
        <v/>
      </c>
    </row>
    <row r="584">
      <c r="A584" s="16">
        <f>IF(B584="","",ROW()-5)</f>
        <v/>
      </c>
      <c r="B584" s="13" t="n"/>
      <c r="C584" s="5" t="n"/>
      <c r="D584" s="5" t="n"/>
      <c r="E584" s="5" t="n"/>
      <c r="F584" s="5" t="n"/>
      <c r="G584" s="5" t="n"/>
      <c r="H584" s="5" t="n"/>
      <c r="I584" s="13" t="n"/>
      <c r="J584" s="17" t="n"/>
      <c r="K584" s="18">
        <f>IF(NOT(ISNUMBER(B584)),"",IF(H584="تم",IF(ISNUMBER(I584),I584-B584,""),'الإعدادات'!$B$4-B584))</f>
        <v/>
      </c>
      <c r="L584" s="18">
        <f>IF(F584="","",IFERROR(VLOOKUP(F584,'الإعدادات'!$A$7:$B$10,2,FALSE),""))</f>
        <v/>
      </c>
      <c r="M584" s="6">
        <f>IF(OR(NOT(ISNUMBER(B584)),H584="تم",L584=""),"",IF(K584&gt;L584,"متأخر",""))</f>
        <v/>
      </c>
      <c r="N584" s="18">
        <f>IF(OR(NOT(ISNUMBER(B584)),H584="تم"),"",K584)</f>
        <v/>
      </c>
      <c r="O584" s="18">
        <f>IF(N584="","",COUNTIF($N$6:$N$1005,"&gt;"&amp;N584)+COUNTIF($N$6:N584,N584))</f>
        <v/>
      </c>
      <c r="P584" s="19">
        <f>IF(OR(NOT(ISNUMBER(J584)),NOT(ISNUMBER(B584))),"",IF(ISNUMBER(I584),I584,B584))</f>
        <v/>
      </c>
    </row>
    <row r="585">
      <c r="A585" s="16">
        <f>IF(B585="","",ROW()-5)</f>
        <v/>
      </c>
      <c r="B585" s="13" t="n"/>
      <c r="C585" s="5" t="n"/>
      <c r="D585" s="5" t="n"/>
      <c r="E585" s="5" t="n"/>
      <c r="F585" s="5" t="n"/>
      <c r="G585" s="5" t="n"/>
      <c r="H585" s="5" t="n"/>
      <c r="I585" s="13" t="n"/>
      <c r="J585" s="17" t="n"/>
      <c r="K585" s="18">
        <f>IF(NOT(ISNUMBER(B585)),"",IF(H585="تم",IF(ISNUMBER(I585),I585-B585,""),'الإعدادات'!$B$4-B585))</f>
        <v/>
      </c>
      <c r="L585" s="18">
        <f>IF(F585="","",IFERROR(VLOOKUP(F585,'الإعدادات'!$A$7:$B$10,2,FALSE),""))</f>
        <v/>
      </c>
      <c r="M585" s="6">
        <f>IF(OR(NOT(ISNUMBER(B585)),H585="تم",L585=""),"",IF(K585&gt;L585,"متأخر",""))</f>
        <v/>
      </c>
      <c r="N585" s="18">
        <f>IF(OR(NOT(ISNUMBER(B585)),H585="تم"),"",K585)</f>
        <v/>
      </c>
      <c r="O585" s="18">
        <f>IF(N585="","",COUNTIF($N$6:$N$1005,"&gt;"&amp;N585)+COUNTIF($N$6:N585,N585))</f>
        <v/>
      </c>
      <c r="P585" s="19">
        <f>IF(OR(NOT(ISNUMBER(J585)),NOT(ISNUMBER(B585))),"",IF(ISNUMBER(I585),I585,B585))</f>
        <v/>
      </c>
    </row>
    <row r="586">
      <c r="A586" s="16">
        <f>IF(B586="","",ROW()-5)</f>
        <v/>
      </c>
      <c r="B586" s="13" t="n"/>
      <c r="C586" s="5" t="n"/>
      <c r="D586" s="5" t="n"/>
      <c r="E586" s="5" t="n"/>
      <c r="F586" s="5" t="n"/>
      <c r="G586" s="5" t="n"/>
      <c r="H586" s="5" t="n"/>
      <c r="I586" s="13" t="n"/>
      <c r="J586" s="17" t="n"/>
      <c r="K586" s="18">
        <f>IF(NOT(ISNUMBER(B586)),"",IF(H586="تم",IF(ISNUMBER(I586),I586-B586,""),'الإعدادات'!$B$4-B586))</f>
        <v/>
      </c>
      <c r="L586" s="18">
        <f>IF(F586="","",IFERROR(VLOOKUP(F586,'الإعدادات'!$A$7:$B$10,2,FALSE),""))</f>
        <v/>
      </c>
      <c r="M586" s="6">
        <f>IF(OR(NOT(ISNUMBER(B586)),H586="تم",L586=""),"",IF(K586&gt;L586,"متأخر",""))</f>
        <v/>
      </c>
      <c r="N586" s="18">
        <f>IF(OR(NOT(ISNUMBER(B586)),H586="تم"),"",K586)</f>
        <v/>
      </c>
      <c r="O586" s="18">
        <f>IF(N586="","",COUNTIF($N$6:$N$1005,"&gt;"&amp;N586)+COUNTIF($N$6:N586,N586))</f>
        <v/>
      </c>
      <c r="P586" s="19">
        <f>IF(OR(NOT(ISNUMBER(J586)),NOT(ISNUMBER(B586))),"",IF(ISNUMBER(I586),I586,B586))</f>
        <v/>
      </c>
    </row>
    <row r="587">
      <c r="A587" s="16">
        <f>IF(B587="","",ROW()-5)</f>
        <v/>
      </c>
      <c r="B587" s="13" t="n"/>
      <c r="C587" s="5" t="n"/>
      <c r="D587" s="5" t="n"/>
      <c r="E587" s="5" t="n"/>
      <c r="F587" s="5" t="n"/>
      <c r="G587" s="5" t="n"/>
      <c r="H587" s="5" t="n"/>
      <c r="I587" s="13" t="n"/>
      <c r="J587" s="17" t="n"/>
      <c r="K587" s="18">
        <f>IF(NOT(ISNUMBER(B587)),"",IF(H587="تم",IF(ISNUMBER(I587),I587-B587,""),'الإعدادات'!$B$4-B587))</f>
        <v/>
      </c>
      <c r="L587" s="18">
        <f>IF(F587="","",IFERROR(VLOOKUP(F587,'الإعدادات'!$A$7:$B$10,2,FALSE),""))</f>
        <v/>
      </c>
      <c r="M587" s="6">
        <f>IF(OR(NOT(ISNUMBER(B587)),H587="تم",L587=""),"",IF(K587&gt;L587,"متأخر",""))</f>
        <v/>
      </c>
      <c r="N587" s="18">
        <f>IF(OR(NOT(ISNUMBER(B587)),H587="تم"),"",K587)</f>
        <v/>
      </c>
      <c r="O587" s="18">
        <f>IF(N587="","",COUNTIF($N$6:$N$1005,"&gt;"&amp;N587)+COUNTIF($N$6:N587,N587))</f>
        <v/>
      </c>
      <c r="P587" s="19">
        <f>IF(OR(NOT(ISNUMBER(J587)),NOT(ISNUMBER(B587))),"",IF(ISNUMBER(I587),I587,B587))</f>
        <v/>
      </c>
    </row>
    <row r="588">
      <c r="A588" s="16">
        <f>IF(B588="","",ROW()-5)</f>
        <v/>
      </c>
      <c r="B588" s="13" t="n"/>
      <c r="C588" s="5" t="n"/>
      <c r="D588" s="5" t="n"/>
      <c r="E588" s="5" t="n"/>
      <c r="F588" s="5" t="n"/>
      <c r="G588" s="5" t="n"/>
      <c r="H588" s="5" t="n"/>
      <c r="I588" s="13" t="n"/>
      <c r="J588" s="17" t="n"/>
      <c r="K588" s="18">
        <f>IF(NOT(ISNUMBER(B588)),"",IF(H588="تم",IF(ISNUMBER(I588),I588-B588,""),'الإعدادات'!$B$4-B588))</f>
        <v/>
      </c>
      <c r="L588" s="18">
        <f>IF(F588="","",IFERROR(VLOOKUP(F588,'الإعدادات'!$A$7:$B$10,2,FALSE),""))</f>
        <v/>
      </c>
      <c r="M588" s="6">
        <f>IF(OR(NOT(ISNUMBER(B588)),H588="تم",L588=""),"",IF(K588&gt;L588,"متأخر",""))</f>
        <v/>
      </c>
      <c r="N588" s="18">
        <f>IF(OR(NOT(ISNUMBER(B588)),H588="تم"),"",K588)</f>
        <v/>
      </c>
      <c r="O588" s="18">
        <f>IF(N588="","",COUNTIF($N$6:$N$1005,"&gt;"&amp;N588)+COUNTIF($N$6:N588,N588))</f>
        <v/>
      </c>
      <c r="P588" s="19">
        <f>IF(OR(NOT(ISNUMBER(J588)),NOT(ISNUMBER(B588))),"",IF(ISNUMBER(I588),I588,B588))</f>
        <v/>
      </c>
    </row>
    <row r="589">
      <c r="A589" s="16">
        <f>IF(B589="","",ROW()-5)</f>
        <v/>
      </c>
      <c r="B589" s="13" t="n"/>
      <c r="C589" s="5" t="n"/>
      <c r="D589" s="5" t="n"/>
      <c r="E589" s="5" t="n"/>
      <c r="F589" s="5" t="n"/>
      <c r="G589" s="5" t="n"/>
      <c r="H589" s="5" t="n"/>
      <c r="I589" s="13" t="n"/>
      <c r="J589" s="17" t="n"/>
      <c r="K589" s="18">
        <f>IF(NOT(ISNUMBER(B589)),"",IF(H589="تم",IF(ISNUMBER(I589),I589-B589,""),'الإعدادات'!$B$4-B589))</f>
        <v/>
      </c>
      <c r="L589" s="18">
        <f>IF(F589="","",IFERROR(VLOOKUP(F589,'الإعدادات'!$A$7:$B$10,2,FALSE),""))</f>
        <v/>
      </c>
      <c r="M589" s="6">
        <f>IF(OR(NOT(ISNUMBER(B589)),H589="تم",L589=""),"",IF(K589&gt;L589,"متأخر",""))</f>
        <v/>
      </c>
      <c r="N589" s="18">
        <f>IF(OR(NOT(ISNUMBER(B589)),H589="تم"),"",K589)</f>
        <v/>
      </c>
      <c r="O589" s="18">
        <f>IF(N589="","",COUNTIF($N$6:$N$1005,"&gt;"&amp;N589)+COUNTIF($N$6:N589,N589))</f>
        <v/>
      </c>
      <c r="P589" s="19">
        <f>IF(OR(NOT(ISNUMBER(J589)),NOT(ISNUMBER(B589))),"",IF(ISNUMBER(I589),I589,B589))</f>
        <v/>
      </c>
    </row>
    <row r="590">
      <c r="A590" s="16">
        <f>IF(B590="","",ROW()-5)</f>
        <v/>
      </c>
      <c r="B590" s="13" t="n"/>
      <c r="C590" s="5" t="n"/>
      <c r="D590" s="5" t="n"/>
      <c r="E590" s="5" t="n"/>
      <c r="F590" s="5" t="n"/>
      <c r="G590" s="5" t="n"/>
      <c r="H590" s="5" t="n"/>
      <c r="I590" s="13" t="n"/>
      <c r="J590" s="17" t="n"/>
      <c r="K590" s="18">
        <f>IF(NOT(ISNUMBER(B590)),"",IF(H590="تم",IF(ISNUMBER(I590),I590-B590,""),'الإعدادات'!$B$4-B590))</f>
        <v/>
      </c>
      <c r="L590" s="18">
        <f>IF(F590="","",IFERROR(VLOOKUP(F590,'الإعدادات'!$A$7:$B$10,2,FALSE),""))</f>
        <v/>
      </c>
      <c r="M590" s="6">
        <f>IF(OR(NOT(ISNUMBER(B590)),H590="تم",L590=""),"",IF(K590&gt;L590,"متأخر",""))</f>
        <v/>
      </c>
      <c r="N590" s="18">
        <f>IF(OR(NOT(ISNUMBER(B590)),H590="تم"),"",K590)</f>
        <v/>
      </c>
      <c r="O590" s="18">
        <f>IF(N590="","",COUNTIF($N$6:$N$1005,"&gt;"&amp;N590)+COUNTIF($N$6:N590,N590))</f>
        <v/>
      </c>
      <c r="P590" s="19">
        <f>IF(OR(NOT(ISNUMBER(J590)),NOT(ISNUMBER(B590))),"",IF(ISNUMBER(I590),I590,B590))</f>
        <v/>
      </c>
    </row>
    <row r="591">
      <c r="A591" s="16">
        <f>IF(B591="","",ROW()-5)</f>
        <v/>
      </c>
      <c r="B591" s="13" t="n"/>
      <c r="C591" s="5" t="n"/>
      <c r="D591" s="5" t="n"/>
      <c r="E591" s="5" t="n"/>
      <c r="F591" s="5" t="n"/>
      <c r="G591" s="5" t="n"/>
      <c r="H591" s="5" t="n"/>
      <c r="I591" s="13" t="n"/>
      <c r="J591" s="17" t="n"/>
      <c r="K591" s="18">
        <f>IF(NOT(ISNUMBER(B591)),"",IF(H591="تم",IF(ISNUMBER(I591),I591-B591,""),'الإعدادات'!$B$4-B591))</f>
        <v/>
      </c>
      <c r="L591" s="18">
        <f>IF(F591="","",IFERROR(VLOOKUP(F591,'الإعدادات'!$A$7:$B$10,2,FALSE),""))</f>
        <v/>
      </c>
      <c r="M591" s="6">
        <f>IF(OR(NOT(ISNUMBER(B591)),H591="تم",L591=""),"",IF(K591&gt;L591,"متأخر",""))</f>
        <v/>
      </c>
      <c r="N591" s="18">
        <f>IF(OR(NOT(ISNUMBER(B591)),H591="تم"),"",K591)</f>
        <v/>
      </c>
      <c r="O591" s="18">
        <f>IF(N591="","",COUNTIF($N$6:$N$1005,"&gt;"&amp;N591)+COUNTIF($N$6:N591,N591))</f>
        <v/>
      </c>
      <c r="P591" s="19">
        <f>IF(OR(NOT(ISNUMBER(J591)),NOT(ISNUMBER(B591))),"",IF(ISNUMBER(I591),I591,B591))</f>
        <v/>
      </c>
    </row>
    <row r="592">
      <c r="A592" s="16">
        <f>IF(B592="","",ROW()-5)</f>
        <v/>
      </c>
      <c r="B592" s="13" t="n"/>
      <c r="C592" s="5" t="n"/>
      <c r="D592" s="5" t="n"/>
      <c r="E592" s="5" t="n"/>
      <c r="F592" s="5" t="n"/>
      <c r="G592" s="5" t="n"/>
      <c r="H592" s="5" t="n"/>
      <c r="I592" s="13" t="n"/>
      <c r="J592" s="17" t="n"/>
      <c r="K592" s="18">
        <f>IF(NOT(ISNUMBER(B592)),"",IF(H592="تم",IF(ISNUMBER(I592),I592-B592,""),'الإعدادات'!$B$4-B592))</f>
        <v/>
      </c>
      <c r="L592" s="18">
        <f>IF(F592="","",IFERROR(VLOOKUP(F592,'الإعدادات'!$A$7:$B$10,2,FALSE),""))</f>
        <v/>
      </c>
      <c r="M592" s="6">
        <f>IF(OR(NOT(ISNUMBER(B592)),H592="تم",L592=""),"",IF(K592&gt;L592,"متأخر",""))</f>
        <v/>
      </c>
      <c r="N592" s="18">
        <f>IF(OR(NOT(ISNUMBER(B592)),H592="تم"),"",K592)</f>
        <v/>
      </c>
      <c r="O592" s="18">
        <f>IF(N592="","",COUNTIF($N$6:$N$1005,"&gt;"&amp;N592)+COUNTIF($N$6:N592,N592))</f>
        <v/>
      </c>
      <c r="P592" s="19">
        <f>IF(OR(NOT(ISNUMBER(J592)),NOT(ISNUMBER(B592))),"",IF(ISNUMBER(I592),I592,B592))</f>
        <v/>
      </c>
    </row>
    <row r="593">
      <c r="A593" s="16">
        <f>IF(B593="","",ROW()-5)</f>
        <v/>
      </c>
      <c r="B593" s="13" t="n"/>
      <c r="C593" s="5" t="n"/>
      <c r="D593" s="5" t="n"/>
      <c r="E593" s="5" t="n"/>
      <c r="F593" s="5" t="n"/>
      <c r="G593" s="5" t="n"/>
      <c r="H593" s="5" t="n"/>
      <c r="I593" s="13" t="n"/>
      <c r="J593" s="17" t="n"/>
      <c r="K593" s="18">
        <f>IF(NOT(ISNUMBER(B593)),"",IF(H593="تم",IF(ISNUMBER(I593),I593-B593,""),'الإعدادات'!$B$4-B593))</f>
        <v/>
      </c>
      <c r="L593" s="18">
        <f>IF(F593="","",IFERROR(VLOOKUP(F593,'الإعدادات'!$A$7:$B$10,2,FALSE),""))</f>
        <v/>
      </c>
      <c r="M593" s="6">
        <f>IF(OR(NOT(ISNUMBER(B593)),H593="تم",L593=""),"",IF(K593&gt;L593,"متأخر",""))</f>
        <v/>
      </c>
      <c r="N593" s="18">
        <f>IF(OR(NOT(ISNUMBER(B593)),H593="تم"),"",K593)</f>
        <v/>
      </c>
      <c r="O593" s="18">
        <f>IF(N593="","",COUNTIF($N$6:$N$1005,"&gt;"&amp;N593)+COUNTIF($N$6:N593,N593))</f>
        <v/>
      </c>
      <c r="P593" s="19">
        <f>IF(OR(NOT(ISNUMBER(J593)),NOT(ISNUMBER(B593))),"",IF(ISNUMBER(I593),I593,B593))</f>
        <v/>
      </c>
    </row>
    <row r="594">
      <c r="A594" s="16">
        <f>IF(B594="","",ROW()-5)</f>
        <v/>
      </c>
      <c r="B594" s="13" t="n"/>
      <c r="C594" s="5" t="n"/>
      <c r="D594" s="5" t="n"/>
      <c r="E594" s="5" t="n"/>
      <c r="F594" s="5" t="n"/>
      <c r="G594" s="5" t="n"/>
      <c r="H594" s="5" t="n"/>
      <c r="I594" s="13" t="n"/>
      <c r="J594" s="17" t="n"/>
      <c r="K594" s="18">
        <f>IF(NOT(ISNUMBER(B594)),"",IF(H594="تم",IF(ISNUMBER(I594),I594-B594,""),'الإعدادات'!$B$4-B594))</f>
        <v/>
      </c>
      <c r="L594" s="18">
        <f>IF(F594="","",IFERROR(VLOOKUP(F594,'الإعدادات'!$A$7:$B$10,2,FALSE),""))</f>
        <v/>
      </c>
      <c r="M594" s="6">
        <f>IF(OR(NOT(ISNUMBER(B594)),H594="تم",L594=""),"",IF(K594&gt;L594,"متأخر",""))</f>
        <v/>
      </c>
      <c r="N594" s="18">
        <f>IF(OR(NOT(ISNUMBER(B594)),H594="تم"),"",K594)</f>
        <v/>
      </c>
      <c r="O594" s="18">
        <f>IF(N594="","",COUNTIF($N$6:$N$1005,"&gt;"&amp;N594)+COUNTIF($N$6:N594,N594))</f>
        <v/>
      </c>
      <c r="P594" s="19">
        <f>IF(OR(NOT(ISNUMBER(J594)),NOT(ISNUMBER(B594))),"",IF(ISNUMBER(I594),I594,B594))</f>
        <v/>
      </c>
    </row>
    <row r="595">
      <c r="A595" s="16">
        <f>IF(B595="","",ROW()-5)</f>
        <v/>
      </c>
      <c r="B595" s="13" t="n"/>
      <c r="C595" s="5" t="n"/>
      <c r="D595" s="5" t="n"/>
      <c r="E595" s="5" t="n"/>
      <c r="F595" s="5" t="n"/>
      <c r="G595" s="5" t="n"/>
      <c r="H595" s="5" t="n"/>
      <c r="I595" s="13" t="n"/>
      <c r="J595" s="17" t="n"/>
      <c r="K595" s="18">
        <f>IF(NOT(ISNUMBER(B595)),"",IF(H595="تم",IF(ISNUMBER(I595),I595-B595,""),'الإعدادات'!$B$4-B595))</f>
        <v/>
      </c>
      <c r="L595" s="18">
        <f>IF(F595="","",IFERROR(VLOOKUP(F595,'الإعدادات'!$A$7:$B$10,2,FALSE),""))</f>
        <v/>
      </c>
      <c r="M595" s="6">
        <f>IF(OR(NOT(ISNUMBER(B595)),H595="تم",L595=""),"",IF(K595&gt;L595,"متأخر",""))</f>
        <v/>
      </c>
      <c r="N595" s="18">
        <f>IF(OR(NOT(ISNUMBER(B595)),H595="تم"),"",K595)</f>
        <v/>
      </c>
      <c r="O595" s="18">
        <f>IF(N595="","",COUNTIF($N$6:$N$1005,"&gt;"&amp;N595)+COUNTIF($N$6:N595,N595))</f>
        <v/>
      </c>
      <c r="P595" s="19">
        <f>IF(OR(NOT(ISNUMBER(J595)),NOT(ISNUMBER(B595))),"",IF(ISNUMBER(I595),I595,B595))</f>
        <v/>
      </c>
    </row>
    <row r="596">
      <c r="A596" s="16">
        <f>IF(B596="","",ROW()-5)</f>
        <v/>
      </c>
      <c r="B596" s="13" t="n"/>
      <c r="C596" s="5" t="n"/>
      <c r="D596" s="5" t="n"/>
      <c r="E596" s="5" t="n"/>
      <c r="F596" s="5" t="n"/>
      <c r="G596" s="5" t="n"/>
      <c r="H596" s="5" t="n"/>
      <c r="I596" s="13" t="n"/>
      <c r="J596" s="17" t="n"/>
      <c r="K596" s="18">
        <f>IF(NOT(ISNUMBER(B596)),"",IF(H596="تم",IF(ISNUMBER(I596),I596-B596,""),'الإعدادات'!$B$4-B596))</f>
        <v/>
      </c>
      <c r="L596" s="18">
        <f>IF(F596="","",IFERROR(VLOOKUP(F596,'الإعدادات'!$A$7:$B$10,2,FALSE),""))</f>
        <v/>
      </c>
      <c r="M596" s="6">
        <f>IF(OR(NOT(ISNUMBER(B596)),H596="تم",L596=""),"",IF(K596&gt;L596,"متأخر",""))</f>
        <v/>
      </c>
      <c r="N596" s="18">
        <f>IF(OR(NOT(ISNUMBER(B596)),H596="تم"),"",K596)</f>
        <v/>
      </c>
      <c r="O596" s="18">
        <f>IF(N596="","",COUNTIF($N$6:$N$1005,"&gt;"&amp;N596)+COUNTIF($N$6:N596,N596))</f>
        <v/>
      </c>
      <c r="P596" s="19">
        <f>IF(OR(NOT(ISNUMBER(J596)),NOT(ISNUMBER(B596))),"",IF(ISNUMBER(I596),I596,B596))</f>
        <v/>
      </c>
    </row>
    <row r="597">
      <c r="A597" s="16">
        <f>IF(B597="","",ROW()-5)</f>
        <v/>
      </c>
      <c r="B597" s="13" t="n"/>
      <c r="C597" s="5" t="n"/>
      <c r="D597" s="5" t="n"/>
      <c r="E597" s="5" t="n"/>
      <c r="F597" s="5" t="n"/>
      <c r="G597" s="5" t="n"/>
      <c r="H597" s="5" t="n"/>
      <c r="I597" s="13" t="n"/>
      <c r="J597" s="17" t="n"/>
      <c r="K597" s="18">
        <f>IF(NOT(ISNUMBER(B597)),"",IF(H597="تم",IF(ISNUMBER(I597),I597-B597,""),'الإعدادات'!$B$4-B597))</f>
        <v/>
      </c>
      <c r="L597" s="18">
        <f>IF(F597="","",IFERROR(VLOOKUP(F597,'الإعدادات'!$A$7:$B$10,2,FALSE),""))</f>
        <v/>
      </c>
      <c r="M597" s="6">
        <f>IF(OR(NOT(ISNUMBER(B597)),H597="تم",L597=""),"",IF(K597&gt;L597,"متأخر",""))</f>
        <v/>
      </c>
      <c r="N597" s="18">
        <f>IF(OR(NOT(ISNUMBER(B597)),H597="تم"),"",K597)</f>
        <v/>
      </c>
      <c r="O597" s="18">
        <f>IF(N597="","",COUNTIF($N$6:$N$1005,"&gt;"&amp;N597)+COUNTIF($N$6:N597,N597))</f>
        <v/>
      </c>
      <c r="P597" s="19">
        <f>IF(OR(NOT(ISNUMBER(J597)),NOT(ISNUMBER(B597))),"",IF(ISNUMBER(I597),I597,B597))</f>
        <v/>
      </c>
    </row>
    <row r="598">
      <c r="A598" s="16">
        <f>IF(B598="","",ROW()-5)</f>
        <v/>
      </c>
      <c r="B598" s="13" t="n"/>
      <c r="C598" s="5" t="n"/>
      <c r="D598" s="5" t="n"/>
      <c r="E598" s="5" t="n"/>
      <c r="F598" s="5" t="n"/>
      <c r="G598" s="5" t="n"/>
      <c r="H598" s="5" t="n"/>
      <c r="I598" s="13" t="n"/>
      <c r="J598" s="17" t="n"/>
      <c r="K598" s="18">
        <f>IF(NOT(ISNUMBER(B598)),"",IF(H598="تم",IF(ISNUMBER(I598),I598-B598,""),'الإعدادات'!$B$4-B598))</f>
        <v/>
      </c>
      <c r="L598" s="18">
        <f>IF(F598="","",IFERROR(VLOOKUP(F598,'الإعدادات'!$A$7:$B$10,2,FALSE),""))</f>
        <v/>
      </c>
      <c r="M598" s="6">
        <f>IF(OR(NOT(ISNUMBER(B598)),H598="تم",L598=""),"",IF(K598&gt;L598,"متأخر",""))</f>
        <v/>
      </c>
      <c r="N598" s="18">
        <f>IF(OR(NOT(ISNUMBER(B598)),H598="تم"),"",K598)</f>
        <v/>
      </c>
      <c r="O598" s="18">
        <f>IF(N598="","",COUNTIF($N$6:$N$1005,"&gt;"&amp;N598)+COUNTIF($N$6:N598,N598))</f>
        <v/>
      </c>
      <c r="P598" s="19">
        <f>IF(OR(NOT(ISNUMBER(J598)),NOT(ISNUMBER(B598))),"",IF(ISNUMBER(I598),I598,B598))</f>
        <v/>
      </c>
    </row>
    <row r="599">
      <c r="A599" s="16">
        <f>IF(B599="","",ROW()-5)</f>
        <v/>
      </c>
      <c r="B599" s="13" t="n"/>
      <c r="C599" s="5" t="n"/>
      <c r="D599" s="5" t="n"/>
      <c r="E599" s="5" t="n"/>
      <c r="F599" s="5" t="n"/>
      <c r="G599" s="5" t="n"/>
      <c r="H599" s="5" t="n"/>
      <c r="I599" s="13" t="n"/>
      <c r="J599" s="17" t="n"/>
      <c r="K599" s="18">
        <f>IF(NOT(ISNUMBER(B599)),"",IF(H599="تم",IF(ISNUMBER(I599),I599-B599,""),'الإعدادات'!$B$4-B599))</f>
        <v/>
      </c>
      <c r="L599" s="18">
        <f>IF(F599="","",IFERROR(VLOOKUP(F599,'الإعدادات'!$A$7:$B$10,2,FALSE),""))</f>
        <v/>
      </c>
      <c r="M599" s="6">
        <f>IF(OR(NOT(ISNUMBER(B599)),H599="تم",L599=""),"",IF(K599&gt;L599,"متأخر",""))</f>
        <v/>
      </c>
      <c r="N599" s="18">
        <f>IF(OR(NOT(ISNUMBER(B599)),H599="تم"),"",K599)</f>
        <v/>
      </c>
      <c r="O599" s="18">
        <f>IF(N599="","",COUNTIF($N$6:$N$1005,"&gt;"&amp;N599)+COUNTIF($N$6:N599,N599))</f>
        <v/>
      </c>
      <c r="P599" s="19">
        <f>IF(OR(NOT(ISNUMBER(J599)),NOT(ISNUMBER(B599))),"",IF(ISNUMBER(I599),I599,B599))</f>
        <v/>
      </c>
    </row>
    <row r="600">
      <c r="A600" s="16">
        <f>IF(B600="","",ROW()-5)</f>
        <v/>
      </c>
      <c r="B600" s="13" t="n"/>
      <c r="C600" s="5" t="n"/>
      <c r="D600" s="5" t="n"/>
      <c r="E600" s="5" t="n"/>
      <c r="F600" s="5" t="n"/>
      <c r="G600" s="5" t="n"/>
      <c r="H600" s="5" t="n"/>
      <c r="I600" s="13" t="n"/>
      <c r="J600" s="17" t="n"/>
      <c r="K600" s="18">
        <f>IF(NOT(ISNUMBER(B600)),"",IF(H600="تم",IF(ISNUMBER(I600),I600-B600,""),'الإعدادات'!$B$4-B600))</f>
        <v/>
      </c>
      <c r="L600" s="18">
        <f>IF(F600="","",IFERROR(VLOOKUP(F600,'الإعدادات'!$A$7:$B$10,2,FALSE),""))</f>
        <v/>
      </c>
      <c r="M600" s="6">
        <f>IF(OR(NOT(ISNUMBER(B600)),H600="تم",L600=""),"",IF(K600&gt;L600,"متأخر",""))</f>
        <v/>
      </c>
      <c r="N600" s="18">
        <f>IF(OR(NOT(ISNUMBER(B600)),H600="تم"),"",K600)</f>
        <v/>
      </c>
      <c r="O600" s="18">
        <f>IF(N600="","",COUNTIF($N$6:$N$1005,"&gt;"&amp;N600)+COUNTIF($N$6:N600,N600))</f>
        <v/>
      </c>
      <c r="P600" s="19">
        <f>IF(OR(NOT(ISNUMBER(J600)),NOT(ISNUMBER(B600))),"",IF(ISNUMBER(I600),I600,B600))</f>
        <v/>
      </c>
    </row>
    <row r="601">
      <c r="A601" s="16">
        <f>IF(B601="","",ROW()-5)</f>
        <v/>
      </c>
      <c r="B601" s="13" t="n"/>
      <c r="C601" s="5" t="n"/>
      <c r="D601" s="5" t="n"/>
      <c r="E601" s="5" t="n"/>
      <c r="F601" s="5" t="n"/>
      <c r="G601" s="5" t="n"/>
      <c r="H601" s="5" t="n"/>
      <c r="I601" s="13" t="n"/>
      <c r="J601" s="17" t="n"/>
      <c r="K601" s="18">
        <f>IF(NOT(ISNUMBER(B601)),"",IF(H601="تم",IF(ISNUMBER(I601),I601-B601,""),'الإعدادات'!$B$4-B601))</f>
        <v/>
      </c>
      <c r="L601" s="18">
        <f>IF(F601="","",IFERROR(VLOOKUP(F601,'الإعدادات'!$A$7:$B$10,2,FALSE),""))</f>
        <v/>
      </c>
      <c r="M601" s="6">
        <f>IF(OR(NOT(ISNUMBER(B601)),H601="تم",L601=""),"",IF(K601&gt;L601,"متأخر",""))</f>
        <v/>
      </c>
      <c r="N601" s="18">
        <f>IF(OR(NOT(ISNUMBER(B601)),H601="تم"),"",K601)</f>
        <v/>
      </c>
      <c r="O601" s="18">
        <f>IF(N601="","",COUNTIF($N$6:$N$1005,"&gt;"&amp;N601)+COUNTIF($N$6:N601,N601))</f>
        <v/>
      </c>
      <c r="P601" s="19">
        <f>IF(OR(NOT(ISNUMBER(J601)),NOT(ISNUMBER(B601))),"",IF(ISNUMBER(I601),I601,B601))</f>
        <v/>
      </c>
    </row>
    <row r="602">
      <c r="A602" s="16">
        <f>IF(B602="","",ROW()-5)</f>
        <v/>
      </c>
      <c r="B602" s="13" t="n"/>
      <c r="C602" s="5" t="n"/>
      <c r="D602" s="5" t="n"/>
      <c r="E602" s="5" t="n"/>
      <c r="F602" s="5" t="n"/>
      <c r="G602" s="5" t="n"/>
      <c r="H602" s="5" t="n"/>
      <c r="I602" s="13" t="n"/>
      <c r="J602" s="17" t="n"/>
      <c r="K602" s="18">
        <f>IF(NOT(ISNUMBER(B602)),"",IF(H602="تم",IF(ISNUMBER(I602),I602-B602,""),'الإعدادات'!$B$4-B602))</f>
        <v/>
      </c>
      <c r="L602" s="18">
        <f>IF(F602="","",IFERROR(VLOOKUP(F602,'الإعدادات'!$A$7:$B$10,2,FALSE),""))</f>
        <v/>
      </c>
      <c r="M602" s="6">
        <f>IF(OR(NOT(ISNUMBER(B602)),H602="تم",L602=""),"",IF(K602&gt;L602,"متأخر",""))</f>
        <v/>
      </c>
      <c r="N602" s="18">
        <f>IF(OR(NOT(ISNUMBER(B602)),H602="تم"),"",K602)</f>
        <v/>
      </c>
      <c r="O602" s="18">
        <f>IF(N602="","",COUNTIF($N$6:$N$1005,"&gt;"&amp;N602)+COUNTIF($N$6:N602,N602))</f>
        <v/>
      </c>
      <c r="P602" s="19">
        <f>IF(OR(NOT(ISNUMBER(J602)),NOT(ISNUMBER(B602))),"",IF(ISNUMBER(I602),I602,B602))</f>
        <v/>
      </c>
    </row>
    <row r="603">
      <c r="A603" s="16">
        <f>IF(B603="","",ROW()-5)</f>
        <v/>
      </c>
      <c r="B603" s="13" t="n"/>
      <c r="C603" s="5" t="n"/>
      <c r="D603" s="5" t="n"/>
      <c r="E603" s="5" t="n"/>
      <c r="F603" s="5" t="n"/>
      <c r="G603" s="5" t="n"/>
      <c r="H603" s="5" t="n"/>
      <c r="I603" s="13" t="n"/>
      <c r="J603" s="17" t="n"/>
      <c r="K603" s="18">
        <f>IF(NOT(ISNUMBER(B603)),"",IF(H603="تم",IF(ISNUMBER(I603),I603-B603,""),'الإعدادات'!$B$4-B603))</f>
        <v/>
      </c>
      <c r="L603" s="18">
        <f>IF(F603="","",IFERROR(VLOOKUP(F603,'الإعدادات'!$A$7:$B$10,2,FALSE),""))</f>
        <v/>
      </c>
      <c r="M603" s="6">
        <f>IF(OR(NOT(ISNUMBER(B603)),H603="تم",L603=""),"",IF(K603&gt;L603,"متأخر",""))</f>
        <v/>
      </c>
      <c r="N603" s="18">
        <f>IF(OR(NOT(ISNUMBER(B603)),H603="تم"),"",K603)</f>
        <v/>
      </c>
      <c r="O603" s="18">
        <f>IF(N603="","",COUNTIF($N$6:$N$1005,"&gt;"&amp;N603)+COUNTIF($N$6:N603,N603))</f>
        <v/>
      </c>
      <c r="P603" s="19">
        <f>IF(OR(NOT(ISNUMBER(J603)),NOT(ISNUMBER(B603))),"",IF(ISNUMBER(I603),I603,B603))</f>
        <v/>
      </c>
    </row>
    <row r="604">
      <c r="A604" s="16">
        <f>IF(B604="","",ROW()-5)</f>
        <v/>
      </c>
      <c r="B604" s="13" t="n"/>
      <c r="C604" s="5" t="n"/>
      <c r="D604" s="5" t="n"/>
      <c r="E604" s="5" t="n"/>
      <c r="F604" s="5" t="n"/>
      <c r="G604" s="5" t="n"/>
      <c r="H604" s="5" t="n"/>
      <c r="I604" s="13" t="n"/>
      <c r="J604" s="17" t="n"/>
      <c r="K604" s="18">
        <f>IF(NOT(ISNUMBER(B604)),"",IF(H604="تم",IF(ISNUMBER(I604),I604-B604,""),'الإعدادات'!$B$4-B604))</f>
        <v/>
      </c>
      <c r="L604" s="18">
        <f>IF(F604="","",IFERROR(VLOOKUP(F604,'الإعدادات'!$A$7:$B$10,2,FALSE),""))</f>
        <v/>
      </c>
      <c r="M604" s="6">
        <f>IF(OR(NOT(ISNUMBER(B604)),H604="تم",L604=""),"",IF(K604&gt;L604,"متأخر",""))</f>
        <v/>
      </c>
      <c r="N604" s="18">
        <f>IF(OR(NOT(ISNUMBER(B604)),H604="تم"),"",K604)</f>
        <v/>
      </c>
      <c r="O604" s="18">
        <f>IF(N604="","",COUNTIF($N$6:$N$1005,"&gt;"&amp;N604)+COUNTIF($N$6:N604,N604))</f>
        <v/>
      </c>
      <c r="P604" s="19">
        <f>IF(OR(NOT(ISNUMBER(J604)),NOT(ISNUMBER(B604))),"",IF(ISNUMBER(I604),I604,B604))</f>
        <v/>
      </c>
    </row>
    <row r="605">
      <c r="A605" s="16">
        <f>IF(B605="","",ROW()-5)</f>
        <v/>
      </c>
      <c r="B605" s="13" t="n"/>
      <c r="C605" s="5" t="n"/>
      <c r="D605" s="5" t="n"/>
      <c r="E605" s="5" t="n"/>
      <c r="F605" s="5" t="n"/>
      <c r="G605" s="5" t="n"/>
      <c r="H605" s="5" t="n"/>
      <c r="I605" s="13" t="n"/>
      <c r="J605" s="17" t="n"/>
      <c r="K605" s="18">
        <f>IF(NOT(ISNUMBER(B605)),"",IF(H605="تم",IF(ISNUMBER(I605),I605-B605,""),'الإعدادات'!$B$4-B605))</f>
        <v/>
      </c>
      <c r="L605" s="18">
        <f>IF(F605="","",IFERROR(VLOOKUP(F605,'الإعدادات'!$A$7:$B$10,2,FALSE),""))</f>
        <v/>
      </c>
      <c r="M605" s="6">
        <f>IF(OR(NOT(ISNUMBER(B605)),H605="تم",L605=""),"",IF(K605&gt;L605,"متأخر",""))</f>
        <v/>
      </c>
      <c r="N605" s="18">
        <f>IF(OR(NOT(ISNUMBER(B605)),H605="تم"),"",K605)</f>
        <v/>
      </c>
      <c r="O605" s="18">
        <f>IF(N605="","",COUNTIF($N$6:$N$1005,"&gt;"&amp;N605)+COUNTIF($N$6:N605,N605))</f>
        <v/>
      </c>
      <c r="P605" s="19">
        <f>IF(OR(NOT(ISNUMBER(J605)),NOT(ISNUMBER(B605))),"",IF(ISNUMBER(I605),I605,B605))</f>
        <v/>
      </c>
    </row>
    <row r="606">
      <c r="A606" s="16">
        <f>IF(B606="","",ROW()-5)</f>
        <v/>
      </c>
      <c r="B606" s="13" t="n"/>
      <c r="C606" s="5" t="n"/>
      <c r="D606" s="5" t="n"/>
      <c r="E606" s="5" t="n"/>
      <c r="F606" s="5" t="n"/>
      <c r="G606" s="5" t="n"/>
      <c r="H606" s="5" t="n"/>
      <c r="I606" s="13" t="n"/>
      <c r="J606" s="17" t="n"/>
      <c r="K606" s="18">
        <f>IF(NOT(ISNUMBER(B606)),"",IF(H606="تم",IF(ISNUMBER(I606),I606-B606,""),'الإعدادات'!$B$4-B606))</f>
        <v/>
      </c>
      <c r="L606" s="18">
        <f>IF(F606="","",IFERROR(VLOOKUP(F606,'الإعدادات'!$A$7:$B$10,2,FALSE),""))</f>
        <v/>
      </c>
      <c r="M606" s="6">
        <f>IF(OR(NOT(ISNUMBER(B606)),H606="تم",L606=""),"",IF(K606&gt;L606,"متأخر",""))</f>
        <v/>
      </c>
      <c r="N606" s="18">
        <f>IF(OR(NOT(ISNUMBER(B606)),H606="تم"),"",K606)</f>
        <v/>
      </c>
      <c r="O606" s="18">
        <f>IF(N606="","",COUNTIF($N$6:$N$1005,"&gt;"&amp;N606)+COUNTIF($N$6:N606,N606))</f>
        <v/>
      </c>
      <c r="P606" s="19">
        <f>IF(OR(NOT(ISNUMBER(J606)),NOT(ISNUMBER(B606))),"",IF(ISNUMBER(I606),I606,B606))</f>
        <v/>
      </c>
    </row>
    <row r="607">
      <c r="A607" s="16">
        <f>IF(B607="","",ROW()-5)</f>
        <v/>
      </c>
      <c r="B607" s="13" t="n"/>
      <c r="C607" s="5" t="n"/>
      <c r="D607" s="5" t="n"/>
      <c r="E607" s="5" t="n"/>
      <c r="F607" s="5" t="n"/>
      <c r="G607" s="5" t="n"/>
      <c r="H607" s="5" t="n"/>
      <c r="I607" s="13" t="n"/>
      <c r="J607" s="17" t="n"/>
      <c r="K607" s="18">
        <f>IF(NOT(ISNUMBER(B607)),"",IF(H607="تم",IF(ISNUMBER(I607),I607-B607,""),'الإعدادات'!$B$4-B607))</f>
        <v/>
      </c>
      <c r="L607" s="18">
        <f>IF(F607="","",IFERROR(VLOOKUP(F607,'الإعدادات'!$A$7:$B$10,2,FALSE),""))</f>
        <v/>
      </c>
      <c r="M607" s="6">
        <f>IF(OR(NOT(ISNUMBER(B607)),H607="تم",L607=""),"",IF(K607&gt;L607,"متأخر",""))</f>
        <v/>
      </c>
      <c r="N607" s="18">
        <f>IF(OR(NOT(ISNUMBER(B607)),H607="تم"),"",K607)</f>
        <v/>
      </c>
      <c r="O607" s="18">
        <f>IF(N607="","",COUNTIF($N$6:$N$1005,"&gt;"&amp;N607)+COUNTIF($N$6:N607,N607))</f>
        <v/>
      </c>
      <c r="P607" s="19">
        <f>IF(OR(NOT(ISNUMBER(J607)),NOT(ISNUMBER(B607))),"",IF(ISNUMBER(I607),I607,B607))</f>
        <v/>
      </c>
    </row>
    <row r="608">
      <c r="A608" s="16">
        <f>IF(B608="","",ROW()-5)</f>
        <v/>
      </c>
      <c r="B608" s="13" t="n"/>
      <c r="C608" s="5" t="n"/>
      <c r="D608" s="5" t="n"/>
      <c r="E608" s="5" t="n"/>
      <c r="F608" s="5" t="n"/>
      <c r="G608" s="5" t="n"/>
      <c r="H608" s="5" t="n"/>
      <c r="I608" s="13" t="n"/>
      <c r="J608" s="17" t="n"/>
      <c r="K608" s="18">
        <f>IF(NOT(ISNUMBER(B608)),"",IF(H608="تم",IF(ISNUMBER(I608),I608-B608,""),'الإعدادات'!$B$4-B608))</f>
        <v/>
      </c>
      <c r="L608" s="18">
        <f>IF(F608="","",IFERROR(VLOOKUP(F608,'الإعدادات'!$A$7:$B$10,2,FALSE),""))</f>
        <v/>
      </c>
      <c r="M608" s="6">
        <f>IF(OR(NOT(ISNUMBER(B608)),H608="تم",L608=""),"",IF(K608&gt;L608,"متأخر",""))</f>
        <v/>
      </c>
      <c r="N608" s="18">
        <f>IF(OR(NOT(ISNUMBER(B608)),H608="تم"),"",K608)</f>
        <v/>
      </c>
      <c r="O608" s="18">
        <f>IF(N608="","",COUNTIF($N$6:$N$1005,"&gt;"&amp;N608)+COUNTIF($N$6:N608,N608))</f>
        <v/>
      </c>
      <c r="P608" s="19">
        <f>IF(OR(NOT(ISNUMBER(J608)),NOT(ISNUMBER(B608))),"",IF(ISNUMBER(I608),I608,B608))</f>
        <v/>
      </c>
    </row>
    <row r="609">
      <c r="A609" s="16">
        <f>IF(B609="","",ROW()-5)</f>
        <v/>
      </c>
      <c r="B609" s="13" t="n"/>
      <c r="C609" s="5" t="n"/>
      <c r="D609" s="5" t="n"/>
      <c r="E609" s="5" t="n"/>
      <c r="F609" s="5" t="n"/>
      <c r="G609" s="5" t="n"/>
      <c r="H609" s="5" t="n"/>
      <c r="I609" s="13" t="n"/>
      <c r="J609" s="17" t="n"/>
      <c r="K609" s="18">
        <f>IF(NOT(ISNUMBER(B609)),"",IF(H609="تم",IF(ISNUMBER(I609),I609-B609,""),'الإعدادات'!$B$4-B609))</f>
        <v/>
      </c>
      <c r="L609" s="18">
        <f>IF(F609="","",IFERROR(VLOOKUP(F609,'الإعدادات'!$A$7:$B$10,2,FALSE),""))</f>
        <v/>
      </c>
      <c r="M609" s="6">
        <f>IF(OR(NOT(ISNUMBER(B609)),H609="تم",L609=""),"",IF(K609&gt;L609,"متأخر",""))</f>
        <v/>
      </c>
      <c r="N609" s="18">
        <f>IF(OR(NOT(ISNUMBER(B609)),H609="تم"),"",K609)</f>
        <v/>
      </c>
      <c r="O609" s="18">
        <f>IF(N609="","",COUNTIF($N$6:$N$1005,"&gt;"&amp;N609)+COUNTIF($N$6:N609,N609))</f>
        <v/>
      </c>
      <c r="P609" s="19">
        <f>IF(OR(NOT(ISNUMBER(J609)),NOT(ISNUMBER(B609))),"",IF(ISNUMBER(I609),I609,B609))</f>
        <v/>
      </c>
    </row>
    <row r="610">
      <c r="A610" s="16">
        <f>IF(B610="","",ROW()-5)</f>
        <v/>
      </c>
      <c r="B610" s="13" t="n"/>
      <c r="C610" s="5" t="n"/>
      <c r="D610" s="5" t="n"/>
      <c r="E610" s="5" t="n"/>
      <c r="F610" s="5" t="n"/>
      <c r="G610" s="5" t="n"/>
      <c r="H610" s="5" t="n"/>
      <c r="I610" s="13" t="n"/>
      <c r="J610" s="17" t="n"/>
      <c r="K610" s="18">
        <f>IF(NOT(ISNUMBER(B610)),"",IF(H610="تم",IF(ISNUMBER(I610),I610-B610,""),'الإعدادات'!$B$4-B610))</f>
        <v/>
      </c>
      <c r="L610" s="18">
        <f>IF(F610="","",IFERROR(VLOOKUP(F610,'الإعدادات'!$A$7:$B$10,2,FALSE),""))</f>
        <v/>
      </c>
      <c r="M610" s="6">
        <f>IF(OR(NOT(ISNUMBER(B610)),H610="تم",L610=""),"",IF(K610&gt;L610,"متأخر",""))</f>
        <v/>
      </c>
      <c r="N610" s="18">
        <f>IF(OR(NOT(ISNUMBER(B610)),H610="تم"),"",K610)</f>
        <v/>
      </c>
      <c r="O610" s="18">
        <f>IF(N610="","",COUNTIF($N$6:$N$1005,"&gt;"&amp;N610)+COUNTIF($N$6:N610,N610))</f>
        <v/>
      </c>
      <c r="P610" s="19">
        <f>IF(OR(NOT(ISNUMBER(J610)),NOT(ISNUMBER(B610))),"",IF(ISNUMBER(I610),I610,B610))</f>
        <v/>
      </c>
    </row>
    <row r="611">
      <c r="A611" s="16">
        <f>IF(B611="","",ROW()-5)</f>
        <v/>
      </c>
      <c r="B611" s="13" t="n"/>
      <c r="C611" s="5" t="n"/>
      <c r="D611" s="5" t="n"/>
      <c r="E611" s="5" t="n"/>
      <c r="F611" s="5" t="n"/>
      <c r="G611" s="5" t="n"/>
      <c r="H611" s="5" t="n"/>
      <c r="I611" s="13" t="n"/>
      <c r="J611" s="17" t="n"/>
      <c r="K611" s="18">
        <f>IF(NOT(ISNUMBER(B611)),"",IF(H611="تم",IF(ISNUMBER(I611),I611-B611,""),'الإعدادات'!$B$4-B611))</f>
        <v/>
      </c>
      <c r="L611" s="18">
        <f>IF(F611="","",IFERROR(VLOOKUP(F611,'الإعدادات'!$A$7:$B$10,2,FALSE),""))</f>
        <v/>
      </c>
      <c r="M611" s="6">
        <f>IF(OR(NOT(ISNUMBER(B611)),H611="تم",L611=""),"",IF(K611&gt;L611,"متأخر",""))</f>
        <v/>
      </c>
      <c r="N611" s="18">
        <f>IF(OR(NOT(ISNUMBER(B611)),H611="تم"),"",K611)</f>
        <v/>
      </c>
      <c r="O611" s="18">
        <f>IF(N611="","",COUNTIF($N$6:$N$1005,"&gt;"&amp;N611)+COUNTIF($N$6:N611,N611))</f>
        <v/>
      </c>
      <c r="P611" s="19">
        <f>IF(OR(NOT(ISNUMBER(J611)),NOT(ISNUMBER(B611))),"",IF(ISNUMBER(I611),I611,B611))</f>
        <v/>
      </c>
    </row>
    <row r="612">
      <c r="A612" s="16">
        <f>IF(B612="","",ROW()-5)</f>
        <v/>
      </c>
      <c r="B612" s="13" t="n"/>
      <c r="C612" s="5" t="n"/>
      <c r="D612" s="5" t="n"/>
      <c r="E612" s="5" t="n"/>
      <c r="F612" s="5" t="n"/>
      <c r="G612" s="5" t="n"/>
      <c r="H612" s="5" t="n"/>
      <c r="I612" s="13" t="n"/>
      <c r="J612" s="17" t="n"/>
      <c r="K612" s="18">
        <f>IF(NOT(ISNUMBER(B612)),"",IF(H612="تم",IF(ISNUMBER(I612),I612-B612,""),'الإعدادات'!$B$4-B612))</f>
        <v/>
      </c>
      <c r="L612" s="18">
        <f>IF(F612="","",IFERROR(VLOOKUP(F612,'الإعدادات'!$A$7:$B$10,2,FALSE),""))</f>
        <v/>
      </c>
      <c r="M612" s="6">
        <f>IF(OR(NOT(ISNUMBER(B612)),H612="تم",L612=""),"",IF(K612&gt;L612,"متأخر",""))</f>
        <v/>
      </c>
      <c r="N612" s="18">
        <f>IF(OR(NOT(ISNUMBER(B612)),H612="تم"),"",K612)</f>
        <v/>
      </c>
      <c r="O612" s="18">
        <f>IF(N612="","",COUNTIF($N$6:$N$1005,"&gt;"&amp;N612)+COUNTIF($N$6:N612,N612))</f>
        <v/>
      </c>
      <c r="P612" s="19">
        <f>IF(OR(NOT(ISNUMBER(J612)),NOT(ISNUMBER(B612))),"",IF(ISNUMBER(I612),I612,B612))</f>
        <v/>
      </c>
    </row>
    <row r="613">
      <c r="A613" s="16">
        <f>IF(B613="","",ROW()-5)</f>
        <v/>
      </c>
      <c r="B613" s="13" t="n"/>
      <c r="C613" s="5" t="n"/>
      <c r="D613" s="5" t="n"/>
      <c r="E613" s="5" t="n"/>
      <c r="F613" s="5" t="n"/>
      <c r="G613" s="5" t="n"/>
      <c r="H613" s="5" t="n"/>
      <c r="I613" s="13" t="n"/>
      <c r="J613" s="17" t="n"/>
      <c r="K613" s="18">
        <f>IF(NOT(ISNUMBER(B613)),"",IF(H613="تم",IF(ISNUMBER(I613),I613-B613,""),'الإعدادات'!$B$4-B613))</f>
        <v/>
      </c>
      <c r="L613" s="18">
        <f>IF(F613="","",IFERROR(VLOOKUP(F613,'الإعدادات'!$A$7:$B$10,2,FALSE),""))</f>
        <v/>
      </c>
      <c r="M613" s="6">
        <f>IF(OR(NOT(ISNUMBER(B613)),H613="تم",L613=""),"",IF(K613&gt;L613,"متأخر",""))</f>
        <v/>
      </c>
      <c r="N613" s="18">
        <f>IF(OR(NOT(ISNUMBER(B613)),H613="تم"),"",K613)</f>
        <v/>
      </c>
      <c r="O613" s="18">
        <f>IF(N613="","",COUNTIF($N$6:$N$1005,"&gt;"&amp;N613)+COUNTIF($N$6:N613,N613))</f>
        <v/>
      </c>
      <c r="P613" s="19">
        <f>IF(OR(NOT(ISNUMBER(J613)),NOT(ISNUMBER(B613))),"",IF(ISNUMBER(I613),I613,B613))</f>
        <v/>
      </c>
    </row>
    <row r="614">
      <c r="A614" s="16">
        <f>IF(B614="","",ROW()-5)</f>
        <v/>
      </c>
      <c r="B614" s="13" t="n"/>
      <c r="C614" s="5" t="n"/>
      <c r="D614" s="5" t="n"/>
      <c r="E614" s="5" t="n"/>
      <c r="F614" s="5" t="n"/>
      <c r="G614" s="5" t="n"/>
      <c r="H614" s="5" t="n"/>
      <c r="I614" s="13" t="n"/>
      <c r="J614" s="17" t="n"/>
      <c r="K614" s="18">
        <f>IF(NOT(ISNUMBER(B614)),"",IF(H614="تم",IF(ISNUMBER(I614),I614-B614,""),'الإعدادات'!$B$4-B614))</f>
        <v/>
      </c>
      <c r="L614" s="18">
        <f>IF(F614="","",IFERROR(VLOOKUP(F614,'الإعدادات'!$A$7:$B$10,2,FALSE),""))</f>
        <v/>
      </c>
      <c r="M614" s="6">
        <f>IF(OR(NOT(ISNUMBER(B614)),H614="تم",L614=""),"",IF(K614&gt;L614,"متأخر",""))</f>
        <v/>
      </c>
      <c r="N614" s="18">
        <f>IF(OR(NOT(ISNUMBER(B614)),H614="تم"),"",K614)</f>
        <v/>
      </c>
      <c r="O614" s="18">
        <f>IF(N614="","",COUNTIF($N$6:$N$1005,"&gt;"&amp;N614)+COUNTIF($N$6:N614,N614))</f>
        <v/>
      </c>
      <c r="P614" s="19">
        <f>IF(OR(NOT(ISNUMBER(J614)),NOT(ISNUMBER(B614))),"",IF(ISNUMBER(I614),I614,B614))</f>
        <v/>
      </c>
    </row>
    <row r="615">
      <c r="A615" s="16">
        <f>IF(B615="","",ROW()-5)</f>
        <v/>
      </c>
      <c r="B615" s="13" t="n"/>
      <c r="C615" s="5" t="n"/>
      <c r="D615" s="5" t="n"/>
      <c r="E615" s="5" t="n"/>
      <c r="F615" s="5" t="n"/>
      <c r="G615" s="5" t="n"/>
      <c r="H615" s="5" t="n"/>
      <c r="I615" s="13" t="n"/>
      <c r="J615" s="17" t="n"/>
      <c r="K615" s="18">
        <f>IF(NOT(ISNUMBER(B615)),"",IF(H615="تم",IF(ISNUMBER(I615),I615-B615,""),'الإعدادات'!$B$4-B615))</f>
        <v/>
      </c>
      <c r="L615" s="18">
        <f>IF(F615="","",IFERROR(VLOOKUP(F615,'الإعدادات'!$A$7:$B$10,2,FALSE),""))</f>
        <v/>
      </c>
      <c r="M615" s="6">
        <f>IF(OR(NOT(ISNUMBER(B615)),H615="تم",L615=""),"",IF(K615&gt;L615,"متأخر",""))</f>
        <v/>
      </c>
      <c r="N615" s="18">
        <f>IF(OR(NOT(ISNUMBER(B615)),H615="تم"),"",K615)</f>
        <v/>
      </c>
      <c r="O615" s="18">
        <f>IF(N615="","",COUNTIF($N$6:$N$1005,"&gt;"&amp;N615)+COUNTIF($N$6:N615,N615))</f>
        <v/>
      </c>
      <c r="P615" s="19">
        <f>IF(OR(NOT(ISNUMBER(J615)),NOT(ISNUMBER(B615))),"",IF(ISNUMBER(I615),I615,B615))</f>
        <v/>
      </c>
    </row>
    <row r="616">
      <c r="A616" s="16">
        <f>IF(B616="","",ROW()-5)</f>
        <v/>
      </c>
      <c r="B616" s="13" t="n"/>
      <c r="C616" s="5" t="n"/>
      <c r="D616" s="5" t="n"/>
      <c r="E616" s="5" t="n"/>
      <c r="F616" s="5" t="n"/>
      <c r="G616" s="5" t="n"/>
      <c r="H616" s="5" t="n"/>
      <c r="I616" s="13" t="n"/>
      <c r="J616" s="17" t="n"/>
      <c r="K616" s="18">
        <f>IF(NOT(ISNUMBER(B616)),"",IF(H616="تم",IF(ISNUMBER(I616),I616-B616,""),'الإعدادات'!$B$4-B616))</f>
        <v/>
      </c>
      <c r="L616" s="18">
        <f>IF(F616="","",IFERROR(VLOOKUP(F616,'الإعدادات'!$A$7:$B$10,2,FALSE),""))</f>
        <v/>
      </c>
      <c r="M616" s="6">
        <f>IF(OR(NOT(ISNUMBER(B616)),H616="تم",L616=""),"",IF(K616&gt;L616,"متأخر",""))</f>
        <v/>
      </c>
      <c r="N616" s="18">
        <f>IF(OR(NOT(ISNUMBER(B616)),H616="تم"),"",K616)</f>
        <v/>
      </c>
      <c r="O616" s="18">
        <f>IF(N616="","",COUNTIF($N$6:$N$1005,"&gt;"&amp;N616)+COUNTIF($N$6:N616,N616))</f>
        <v/>
      </c>
      <c r="P616" s="19">
        <f>IF(OR(NOT(ISNUMBER(J616)),NOT(ISNUMBER(B616))),"",IF(ISNUMBER(I616),I616,B616))</f>
        <v/>
      </c>
    </row>
    <row r="617">
      <c r="A617" s="16">
        <f>IF(B617="","",ROW()-5)</f>
        <v/>
      </c>
      <c r="B617" s="13" t="n"/>
      <c r="C617" s="5" t="n"/>
      <c r="D617" s="5" t="n"/>
      <c r="E617" s="5" t="n"/>
      <c r="F617" s="5" t="n"/>
      <c r="G617" s="5" t="n"/>
      <c r="H617" s="5" t="n"/>
      <c r="I617" s="13" t="n"/>
      <c r="J617" s="17" t="n"/>
      <c r="K617" s="18">
        <f>IF(NOT(ISNUMBER(B617)),"",IF(H617="تم",IF(ISNUMBER(I617),I617-B617,""),'الإعدادات'!$B$4-B617))</f>
        <v/>
      </c>
      <c r="L617" s="18">
        <f>IF(F617="","",IFERROR(VLOOKUP(F617,'الإعدادات'!$A$7:$B$10,2,FALSE),""))</f>
        <v/>
      </c>
      <c r="M617" s="6">
        <f>IF(OR(NOT(ISNUMBER(B617)),H617="تم",L617=""),"",IF(K617&gt;L617,"متأخر",""))</f>
        <v/>
      </c>
      <c r="N617" s="18">
        <f>IF(OR(NOT(ISNUMBER(B617)),H617="تم"),"",K617)</f>
        <v/>
      </c>
      <c r="O617" s="18">
        <f>IF(N617="","",COUNTIF($N$6:$N$1005,"&gt;"&amp;N617)+COUNTIF($N$6:N617,N617))</f>
        <v/>
      </c>
      <c r="P617" s="19">
        <f>IF(OR(NOT(ISNUMBER(J617)),NOT(ISNUMBER(B617))),"",IF(ISNUMBER(I617),I617,B617))</f>
        <v/>
      </c>
    </row>
    <row r="618">
      <c r="A618" s="16">
        <f>IF(B618="","",ROW()-5)</f>
        <v/>
      </c>
      <c r="B618" s="13" t="n"/>
      <c r="C618" s="5" t="n"/>
      <c r="D618" s="5" t="n"/>
      <c r="E618" s="5" t="n"/>
      <c r="F618" s="5" t="n"/>
      <c r="G618" s="5" t="n"/>
      <c r="H618" s="5" t="n"/>
      <c r="I618" s="13" t="n"/>
      <c r="J618" s="17" t="n"/>
      <c r="K618" s="18">
        <f>IF(NOT(ISNUMBER(B618)),"",IF(H618="تم",IF(ISNUMBER(I618),I618-B618,""),'الإعدادات'!$B$4-B618))</f>
        <v/>
      </c>
      <c r="L618" s="18">
        <f>IF(F618="","",IFERROR(VLOOKUP(F618,'الإعدادات'!$A$7:$B$10,2,FALSE),""))</f>
        <v/>
      </c>
      <c r="M618" s="6">
        <f>IF(OR(NOT(ISNUMBER(B618)),H618="تم",L618=""),"",IF(K618&gt;L618,"متأخر",""))</f>
        <v/>
      </c>
      <c r="N618" s="18">
        <f>IF(OR(NOT(ISNUMBER(B618)),H618="تم"),"",K618)</f>
        <v/>
      </c>
      <c r="O618" s="18">
        <f>IF(N618="","",COUNTIF($N$6:$N$1005,"&gt;"&amp;N618)+COUNTIF($N$6:N618,N618))</f>
        <v/>
      </c>
      <c r="P618" s="19">
        <f>IF(OR(NOT(ISNUMBER(J618)),NOT(ISNUMBER(B618))),"",IF(ISNUMBER(I618),I618,B618))</f>
        <v/>
      </c>
    </row>
    <row r="619">
      <c r="A619" s="16">
        <f>IF(B619="","",ROW()-5)</f>
        <v/>
      </c>
      <c r="B619" s="13" t="n"/>
      <c r="C619" s="5" t="n"/>
      <c r="D619" s="5" t="n"/>
      <c r="E619" s="5" t="n"/>
      <c r="F619" s="5" t="n"/>
      <c r="G619" s="5" t="n"/>
      <c r="H619" s="5" t="n"/>
      <c r="I619" s="13" t="n"/>
      <c r="J619" s="17" t="n"/>
      <c r="K619" s="18">
        <f>IF(NOT(ISNUMBER(B619)),"",IF(H619="تم",IF(ISNUMBER(I619),I619-B619,""),'الإعدادات'!$B$4-B619))</f>
        <v/>
      </c>
      <c r="L619" s="18">
        <f>IF(F619="","",IFERROR(VLOOKUP(F619,'الإعدادات'!$A$7:$B$10,2,FALSE),""))</f>
        <v/>
      </c>
      <c r="M619" s="6">
        <f>IF(OR(NOT(ISNUMBER(B619)),H619="تم",L619=""),"",IF(K619&gt;L619,"متأخر",""))</f>
        <v/>
      </c>
      <c r="N619" s="18">
        <f>IF(OR(NOT(ISNUMBER(B619)),H619="تم"),"",K619)</f>
        <v/>
      </c>
      <c r="O619" s="18">
        <f>IF(N619="","",COUNTIF($N$6:$N$1005,"&gt;"&amp;N619)+COUNTIF($N$6:N619,N619))</f>
        <v/>
      </c>
      <c r="P619" s="19">
        <f>IF(OR(NOT(ISNUMBER(J619)),NOT(ISNUMBER(B619))),"",IF(ISNUMBER(I619),I619,B619))</f>
        <v/>
      </c>
    </row>
    <row r="620">
      <c r="A620" s="16">
        <f>IF(B620="","",ROW()-5)</f>
        <v/>
      </c>
      <c r="B620" s="13" t="n"/>
      <c r="C620" s="5" t="n"/>
      <c r="D620" s="5" t="n"/>
      <c r="E620" s="5" t="n"/>
      <c r="F620" s="5" t="n"/>
      <c r="G620" s="5" t="n"/>
      <c r="H620" s="5" t="n"/>
      <c r="I620" s="13" t="n"/>
      <c r="J620" s="17" t="n"/>
      <c r="K620" s="18">
        <f>IF(NOT(ISNUMBER(B620)),"",IF(H620="تم",IF(ISNUMBER(I620),I620-B620,""),'الإعدادات'!$B$4-B620))</f>
        <v/>
      </c>
      <c r="L620" s="18">
        <f>IF(F620="","",IFERROR(VLOOKUP(F620,'الإعدادات'!$A$7:$B$10,2,FALSE),""))</f>
        <v/>
      </c>
      <c r="M620" s="6">
        <f>IF(OR(NOT(ISNUMBER(B620)),H620="تم",L620=""),"",IF(K620&gt;L620,"متأخر",""))</f>
        <v/>
      </c>
      <c r="N620" s="18">
        <f>IF(OR(NOT(ISNUMBER(B620)),H620="تم"),"",K620)</f>
        <v/>
      </c>
      <c r="O620" s="18">
        <f>IF(N620="","",COUNTIF($N$6:$N$1005,"&gt;"&amp;N620)+COUNTIF($N$6:N620,N620))</f>
        <v/>
      </c>
      <c r="P620" s="19">
        <f>IF(OR(NOT(ISNUMBER(J620)),NOT(ISNUMBER(B620))),"",IF(ISNUMBER(I620),I620,B620))</f>
        <v/>
      </c>
    </row>
    <row r="621">
      <c r="A621" s="16">
        <f>IF(B621="","",ROW()-5)</f>
        <v/>
      </c>
      <c r="B621" s="13" t="n"/>
      <c r="C621" s="5" t="n"/>
      <c r="D621" s="5" t="n"/>
      <c r="E621" s="5" t="n"/>
      <c r="F621" s="5" t="n"/>
      <c r="G621" s="5" t="n"/>
      <c r="H621" s="5" t="n"/>
      <c r="I621" s="13" t="n"/>
      <c r="J621" s="17" t="n"/>
      <c r="K621" s="18">
        <f>IF(NOT(ISNUMBER(B621)),"",IF(H621="تم",IF(ISNUMBER(I621),I621-B621,""),'الإعدادات'!$B$4-B621))</f>
        <v/>
      </c>
      <c r="L621" s="18">
        <f>IF(F621="","",IFERROR(VLOOKUP(F621,'الإعدادات'!$A$7:$B$10,2,FALSE),""))</f>
        <v/>
      </c>
      <c r="M621" s="6">
        <f>IF(OR(NOT(ISNUMBER(B621)),H621="تم",L621=""),"",IF(K621&gt;L621,"متأخر",""))</f>
        <v/>
      </c>
      <c r="N621" s="18">
        <f>IF(OR(NOT(ISNUMBER(B621)),H621="تم"),"",K621)</f>
        <v/>
      </c>
      <c r="O621" s="18">
        <f>IF(N621="","",COUNTIF($N$6:$N$1005,"&gt;"&amp;N621)+COUNTIF($N$6:N621,N621))</f>
        <v/>
      </c>
      <c r="P621" s="19">
        <f>IF(OR(NOT(ISNUMBER(J621)),NOT(ISNUMBER(B621))),"",IF(ISNUMBER(I621),I621,B621))</f>
        <v/>
      </c>
    </row>
    <row r="622">
      <c r="A622" s="16">
        <f>IF(B622="","",ROW()-5)</f>
        <v/>
      </c>
      <c r="B622" s="13" t="n"/>
      <c r="C622" s="5" t="n"/>
      <c r="D622" s="5" t="n"/>
      <c r="E622" s="5" t="n"/>
      <c r="F622" s="5" t="n"/>
      <c r="G622" s="5" t="n"/>
      <c r="H622" s="5" t="n"/>
      <c r="I622" s="13" t="n"/>
      <c r="J622" s="17" t="n"/>
      <c r="K622" s="18">
        <f>IF(NOT(ISNUMBER(B622)),"",IF(H622="تم",IF(ISNUMBER(I622),I622-B622,""),'الإعدادات'!$B$4-B622))</f>
        <v/>
      </c>
      <c r="L622" s="18">
        <f>IF(F622="","",IFERROR(VLOOKUP(F622,'الإعدادات'!$A$7:$B$10,2,FALSE),""))</f>
        <v/>
      </c>
      <c r="M622" s="6">
        <f>IF(OR(NOT(ISNUMBER(B622)),H622="تم",L622=""),"",IF(K622&gt;L622,"متأخر",""))</f>
        <v/>
      </c>
      <c r="N622" s="18">
        <f>IF(OR(NOT(ISNUMBER(B622)),H622="تم"),"",K622)</f>
        <v/>
      </c>
      <c r="O622" s="18">
        <f>IF(N622="","",COUNTIF($N$6:$N$1005,"&gt;"&amp;N622)+COUNTIF($N$6:N622,N622))</f>
        <v/>
      </c>
      <c r="P622" s="19">
        <f>IF(OR(NOT(ISNUMBER(J622)),NOT(ISNUMBER(B622))),"",IF(ISNUMBER(I622),I622,B622))</f>
        <v/>
      </c>
    </row>
    <row r="623">
      <c r="A623" s="16">
        <f>IF(B623="","",ROW()-5)</f>
        <v/>
      </c>
      <c r="B623" s="13" t="n"/>
      <c r="C623" s="5" t="n"/>
      <c r="D623" s="5" t="n"/>
      <c r="E623" s="5" t="n"/>
      <c r="F623" s="5" t="n"/>
      <c r="G623" s="5" t="n"/>
      <c r="H623" s="5" t="n"/>
      <c r="I623" s="13" t="n"/>
      <c r="J623" s="17" t="n"/>
      <c r="K623" s="18">
        <f>IF(NOT(ISNUMBER(B623)),"",IF(H623="تم",IF(ISNUMBER(I623),I623-B623,""),'الإعدادات'!$B$4-B623))</f>
        <v/>
      </c>
      <c r="L623" s="18">
        <f>IF(F623="","",IFERROR(VLOOKUP(F623,'الإعدادات'!$A$7:$B$10,2,FALSE),""))</f>
        <v/>
      </c>
      <c r="M623" s="6">
        <f>IF(OR(NOT(ISNUMBER(B623)),H623="تم",L623=""),"",IF(K623&gt;L623,"متأخر",""))</f>
        <v/>
      </c>
      <c r="N623" s="18">
        <f>IF(OR(NOT(ISNUMBER(B623)),H623="تم"),"",K623)</f>
        <v/>
      </c>
      <c r="O623" s="18">
        <f>IF(N623="","",COUNTIF($N$6:$N$1005,"&gt;"&amp;N623)+COUNTIF($N$6:N623,N623))</f>
        <v/>
      </c>
      <c r="P623" s="19">
        <f>IF(OR(NOT(ISNUMBER(J623)),NOT(ISNUMBER(B623))),"",IF(ISNUMBER(I623),I623,B623))</f>
        <v/>
      </c>
    </row>
    <row r="624">
      <c r="A624" s="16">
        <f>IF(B624="","",ROW()-5)</f>
        <v/>
      </c>
      <c r="B624" s="13" t="n"/>
      <c r="C624" s="5" t="n"/>
      <c r="D624" s="5" t="n"/>
      <c r="E624" s="5" t="n"/>
      <c r="F624" s="5" t="n"/>
      <c r="G624" s="5" t="n"/>
      <c r="H624" s="5" t="n"/>
      <c r="I624" s="13" t="n"/>
      <c r="J624" s="17" t="n"/>
      <c r="K624" s="18">
        <f>IF(NOT(ISNUMBER(B624)),"",IF(H624="تم",IF(ISNUMBER(I624),I624-B624,""),'الإعدادات'!$B$4-B624))</f>
        <v/>
      </c>
      <c r="L624" s="18">
        <f>IF(F624="","",IFERROR(VLOOKUP(F624,'الإعدادات'!$A$7:$B$10,2,FALSE),""))</f>
        <v/>
      </c>
      <c r="M624" s="6">
        <f>IF(OR(NOT(ISNUMBER(B624)),H624="تم",L624=""),"",IF(K624&gt;L624,"متأخر",""))</f>
        <v/>
      </c>
      <c r="N624" s="18">
        <f>IF(OR(NOT(ISNUMBER(B624)),H624="تم"),"",K624)</f>
        <v/>
      </c>
      <c r="O624" s="18">
        <f>IF(N624="","",COUNTIF($N$6:$N$1005,"&gt;"&amp;N624)+COUNTIF($N$6:N624,N624))</f>
        <v/>
      </c>
      <c r="P624" s="19">
        <f>IF(OR(NOT(ISNUMBER(J624)),NOT(ISNUMBER(B624))),"",IF(ISNUMBER(I624),I624,B624))</f>
        <v/>
      </c>
    </row>
    <row r="625">
      <c r="A625" s="16">
        <f>IF(B625="","",ROW()-5)</f>
        <v/>
      </c>
      <c r="B625" s="13" t="n"/>
      <c r="C625" s="5" t="n"/>
      <c r="D625" s="5" t="n"/>
      <c r="E625" s="5" t="n"/>
      <c r="F625" s="5" t="n"/>
      <c r="G625" s="5" t="n"/>
      <c r="H625" s="5" t="n"/>
      <c r="I625" s="13" t="n"/>
      <c r="J625" s="17" t="n"/>
      <c r="K625" s="18">
        <f>IF(NOT(ISNUMBER(B625)),"",IF(H625="تم",IF(ISNUMBER(I625),I625-B625,""),'الإعدادات'!$B$4-B625))</f>
        <v/>
      </c>
      <c r="L625" s="18">
        <f>IF(F625="","",IFERROR(VLOOKUP(F625,'الإعدادات'!$A$7:$B$10,2,FALSE),""))</f>
        <v/>
      </c>
      <c r="M625" s="6">
        <f>IF(OR(NOT(ISNUMBER(B625)),H625="تم",L625=""),"",IF(K625&gt;L625,"متأخر",""))</f>
        <v/>
      </c>
      <c r="N625" s="18">
        <f>IF(OR(NOT(ISNUMBER(B625)),H625="تم"),"",K625)</f>
        <v/>
      </c>
      <c r="O625" s="18">
        <f>IF(N625="","",COUNTIF($N$6:$N$1005,"&gt;"&amp;N625)+COUNTIF($N$6:N625,N625))</f>
        <v/>
      </c>
      <c r="P625" s="19">
        <f>IF(OR(NOT(ISNUMBER(J625)),NOT(ISNUMBER(B625))),"",IF(ISNUMBER(I625),I625,B625))</f>
        <v/>
      </c>
    </row>
    <row r="626">
      <c r="A626" s="16">
        <f>IF(B626="","",ROW()-5)</f>
        <v/>
      </c>
      <c r="B626" s="13" t="n"/>
      <c r="C626" s="5" t="n"/>
      <c r="D626" s="5" t="n"/>
      <c r="E626" s="5" t="n"/>
      <c r="F626" s="5" t="n"/>
      <c r="G626" s="5" t="n"/>
      <c r="H626" s="5" t="n"/>
      <c r="I626" s="13" t="n"/>
      <c r="J626" s="17" t="n"/>
      <c r="K626" s="18">
        <f>IF(NOT(ISNUMBER(B626)),"",IF(H626="تم",IF(ISNUMBER(I626),I626-B626,""),'الإعدادات'!$B$4-B626))</f>
        <v/>
      </c>
      <c r="L626" s="18">
        <f>IF(F626="","",IFERROR(VLOOKUP(F626,'الإعدادات'!$A$7:$B$10,2,FALSE),""))</f>
        <v/>
      </c>
      <c r="M626" s="6">
        <f>IF(OR(NOT(ISNUMBER(B626)),H626="تم",L626=""),"",IF(K626&gt;L626,"متأخر",""))</f>
        <v/>
      </c>
      <c r="N626" s="18">
        <f>IF(OR(NOT(ISNUMBER(B626)),H626="تم"),"",K626)</f>
        <v/>
      </c>
      <c r="O626" s="18">
        <f>IF(N626="","",COUNTIF($N$6:$N$1005,"&gt;"&amp;N626)+COUNTIF($N$6:N626,N626))</f>
        <v/>
      </c>
      <c r="P626" s="19">
        <f>IF(OR(NOT(ISNUMBER(J626)),NOT(ISNUMBER(B626))),"",IF(ISNUMBER(I626),I626,B626))</f>
        <v/>
      </c>
    </row>
    <row r="627">
      <c r="A627" s="16">
        <f>IF(B627="","",ROW()-5)</f>
        <v/>
      </c>
      <c r="B627" s="13" t="n"/>
      <c r="C627" s="5" t="n"/>
      <c r="D627" s="5" t="n"/>
      <c r="E627" s="5" t="n"/>
      <c r="F627" s="5" t="n"/>
      <c r="G627" s="5" t="n"/>
      <c r="H627" s="5" t="n"/>
      <c r="I627" s="13" t="n"/>
      <c r="J627" s="17" t="n"/>
      <c r="K627" s="18">
        <f>IF(NOT(ISNUMBER(B627)),"",IF(H627="تم",IF(ISNUMBER(I627),I627-B627,""),'الإعدادات'!$B$4-B627))</f>
        <v/>
      </c>
      <c r="L627" s="18">
        <f>IF(F627="","",IFERROR(VLOOKUP(F627,'الإعدادات'!$A$7:$B$10,2,FALSE),""))</f>
        <v/>
      </c>
      <c r="M627" s="6">
        <f>IF(OR(NOT(ISNUMBER(B627)),H627="تم",L627=""),"",IF(K627&gt;L627,"متأخر",""))</f>
        <v/>
      </c>
      <c r="N627" s="18">
        <f>IF(OR(NOT(ISNUMBER(B627)),H627="تم"),"",K627)</f>
        <v/>
      </c>
      <c r="O627" s="18">
        <f>IF(N627="","",COUNTIF($N$6:$N$1005,"&gt;"&amp;N627)+COUNTIF($N$6:N627,N627))</f>
        <v/>
      </c>
      <c r="P627" s="19">
        <f>IF(OR(NOT(ISNUMBER(J627)),NOT(ISNUMBER(B627))),"",IF(ISNUMBER(I627),I627,B627))</f>
        <v/>
      </c>
    </row>
    <row r="628">
      <c r="A628" s="16">
        <f>IF(B628="","",ROW()-5)</f>
        <v/>
      </c>
      <c r="B628" s="13" t="n"/>
      <c r="C628" s="5" t="n"/>
      <c r="D628" s="5" t="n"/>
      <c r="E628" s="5" t="n"/>
      <c r="F628" s="5" t="n"/>
      <c r="G628" s="5" t="n"/>
      <c r="H628" s="5" t="n"/>
      <c r="I628" s="13" t="n"/>
      <c r="J628" s="17" t="n"/>
      <c r="K628" s="18">
        <f>IF(NOT(ISNUMBER(B628)),"",IF(H628="تم",IF(ISNUMBER(I628),I628-B628,""),'الإعدادات'!$B$4-B628))</f>
        <v/>
      </c>
      <c r="L628" s="18">
        <f>IF(F628="","",IFERROR(VLOOKUP(F628,'الإعدادات'!$A$7:$B$10,2,FALSE),""))</f>
        <v/>
      </c>
      <c r="M628" s="6">
        <f>IF(OR(NOT(ISNUMBER(B628)),H628="تم",L628=""),"",IF(K628&gt;L628,"متأخر",""))</f>
        <v/>
      </c>
      <c r="N628" s="18">
        <f>IF(OR(NOT(ISNUMBER(B628)),H628="تم"),"",K628)</f>
        <v/>
      </c>
      <c r="O628" s="18">
        <f>IF(N628="","",COUNTIF($N$6:$N$1005,"&gt;"&amp;N628)+COUNTIF($N$6:N628,N628))</f>
        <v/>
      </c>
      <c r="P628" s="19">
        <f>IF(OR(NOT(ISNUMBER(J628)),NOT(ISNUMBER(B628))),"",IF(ISNUMBER(I628),I628,B628))</f>
        <v/>
      </c>
    </row>
    <row r="629">
      <c r="A629" s="16">
        <f>IF(B629="","",ROW()-5)</f>
        <v/>
      </c>
      <c r="B629" s="13" t="n"/>
      <c r="C629" s="5" t="n"/>
      <c r="D629" s="5" t="n"/>
      <c r="E629" s="5" t="n"/>
      <c r="F629" s="5" t="n"/>
      <c r="G629" s="5" t="n"/>
      <c r="H629" s="5" t="n"/>
      <c r="I629" s="13" t="n"/>
      <c r="J629" s="17" t="n"/>
      <c r="K629" s="18">
        <f>IF(NOT(ISNUMBER(B629)),"",IF(H629="تم",IF(ISNUMBER(I629),I629-B629,""),'الإعدادات'!$B$4-B629))</f>
        <v/>
      </c>
      <c r="L629" s="18">
        <f>IF(F629="","",IFERROR(VLOOKUP(F629,'الإعدادات'!$A$7:$B$10,2,FALSE),""))</f>
        <v/>
      </c>
      <c r="M629" s="6">
        <f>IF(OR(NOT(ISNUMBER(B629)),H629="تم",L629=""),"",IF(K629&gt;L629,"متأخر",""))</f>
        <v/>
      </c>
      <c r="N629" s="18">
        <f>IF(OR(NOT(ISNUMBER(B629)),H629="تم"),"",K629)</f>
        <v/>
      </c>
      <c r="O629" s="18">
        <f>IF(N629="","",COUNTIF($N$6:$N$1005,"&gt;"&amp;N629)+COUNTIF($N$6:N629,N629))</f>
        <v/>
      </c>
      <c r="P629" s="19">
        <f>IF(OR(NOT(ISNUMBER(J629)),NOT(ISNUMBER(B629))),"",IF(ISNUMBER(I629),I629,B629))</f>
        <v/>
      </c>
    </row>
    <row r="630">
      <c r="A630" s="16">
        <f>IF(B630="","",ROW()-5)</f>
        <v/>
      </c>
      <c r="B630" s="13" t="n"/>
      <c r="C630" s="5" t="n"/>
      <c r="D630" s="5" t="n"/>
      <c r="E630" s="5" t="n"/>
      <c r="F630" s="5" t="n"/>
      <c r="G630" s="5" t="n"/>
      <c r="H630" s="5" t="n"/>
      <c r="I630" s="13" t="n"/>
      <c r="J630" s="17" t="n"/>
      <c r="K630" s="18">
        <f>IF(NOT(ISNUMBER(B630)),"",IF(H630="تم",IF(ISNUMBER(I630),I630-B630,""),'الإعدادات'!$B$4-B630))</f>
        <v/>
      </c>
      <c r="L630" s="18">
        <f>IF(F630="","",IFERROR(VLOOKUP(F630,'الإعدادات'!$A$7:$B$10,2,FALSE),""))</f>
        <v/>
      </c>
      <c r="M630" s="6">
        <f>IF(OR(NOT(ISNUMBER(B630)),H630="تم",L630=""),"",IF(K630&gt;L630,"متأخر",""))</f>
        <v/>
      </c>
      <c r="N630" s="18">
        <f>IF(OR(NOT(ISNUMBER(B630)),H630="تم"),"",K630)</f>
        <v/>
      </c>
      <c r="O630" s="18">
        <f>IF(N630="","",COUNTIF($N$6:$N$1005,"&gt;"&amp;N630)+COUNTIF($N$6:N630,N630))</f>
        <v/>
      </c>
      <c r="P630" s="19">
        <f>IF(OR(NOT(ISNUMBER(J630)),NOT(ISNUMBER(B630))),"",IF(ISNUMBER(I630),I630,B630))</f>
        <v/>
      </c>
    </row>
    <row r="631">
      <c r="A631" s="16">
        <f>IF(B631="","",ROW()-5)</f>
        <v/>
      </c>
      <c r="B631" s="13" t="n"/>
      <c r="C631" s="5" t="n"/>
      <c r="D631" s="5" t="n"/>
      <c r="E631" s="5" t="n"/>
      <c r="F631" s="5" t="n"/>
      <c r="G631" s="5" t="n"/>
      <c r="H631" s="5" t="n"/>
      <c r="I631" s="13" t="n"/>
      <c r="J631" s="17" t="n"/>
      <c r="K631" s="18">
        <f>IF(NOT(ISNUMBER(B631)),"",IF(H631="تم",IF(ISNUMBER(I631),I631-B631,""),'الإعدادات'!$B$4-B631))</f>
        <v/>
      </c>
      <c r="L631" s="18">
        <f>IF(F631="","",IFERROR(VLOOKUP(F631,'الإعدادات'!$A$7:$B$10,2,FALSE),""))</f>
        <v/>
      </c>
      <c r="M631" s="6">
        <f>IF(OR(NOT(ISNUMBER(B631)),H631="تم",L631=""),"",IF(K631&gt;L631,"متأخر",""))</f>
        <v/>
      </c>
      <c r="N631" s="18">
        <f>IF(OR(NOT(ISNUMBER(B631)),H631="تم"),"",K631)</f>
        <v/>
      </c>
      <c r="O631" s="18">
        <f>IF(N631="","",COUNTIF($N$6:$N$1005,"&gt;"&amp;N631)+COUNTIF($N$6:N631,N631))</f>
        <v/>
      </c>
      <c r="P631" s="19">
        <f>IF(OR(NOT(ISNUMBER(J631)),NOT(ISNUMBER(B631))),"",IF(ISNUMBER(I631),I631,B631))</f>
        <v/>
      </c>
    </row>
    <row r="632">
      <c r="A632" s="16">
        <f>IF(B632="","",ROW()-5)</f>
        <v/>
      </c>
      <c r="B632" s="13" t="n"/>
      <c r="C632" s="5" t="n"/>
      <c r="D632" s="5" t="n"/>
      <c r="E632" s="5" t="n"/>
      <c r="F632" s="5" t="n"/>
      <c r="G632" s="5" t="n"/>
      <c r="H632" s="5" t="n"/>
      <c r="I632" s="13" t="n"/>
      <c r="J632" s="17" t="n"/>
      <c r="K632" s="18">
        <f>IF(NOT(ISNUMBER(B632)),"",IF(H632="تم",IF(ISNUMBER(I632),I632-B632,""),'الإعدادات'!$B$4-B632))</f>
        <v/>
      </c>
      <c r="L632" s="18">
        <f>IF(F632="","",IFERROR(VLOOKUP(F632,'الإعدادات'!$A$7:$B$10,2,FALSE),""))</f>
        <v/>
      </c>
      <c r="M632" s="6">
        <f>IF(OR(NOT(ISNUMBER(B632)),H632="تم",L632=""),"",IF(K632&gt;L632,"متأخر",""))</f>
        <v/>
      </c>
      <c r="N632" s="18">
        <f>IF(OR(NOT(ISNUMBER(B632)),H632="تم"),"",K632)</f>
        <v/>
      </c>
      <c r="O632" s="18">
        <f>IF(N632="","",COUNTIF($N$6:$N$1005,"&gt;"&amp;N632)+COUNTIF($N$6:N632,N632))</f>
        <v/>
      </c>
      <c r="P632" s="19">
        <f>IF(OR(NOT(ISNUMBER(J632)),NOT(ISNUMBER(B632))),"",IF(ISNUMBER(I632),I632,B632))</f>
        <v/>
      </c>
    </row>
    <row r="633">
      <c r="A633" s="16">
        <f>IF(B633="","",ROW()-5)</f>
        <v/>
      </c>
      <c r="B633" s="13" t="n"/>
      <c r="C633" s="5" t="n"/>
      <c r="D633" s="5" t="n"/>
      <c r="E633" s="5" t="n"/>
      <c r="F633" s="5" t="n"/>
      <c r="G633" s="5" t="n"/>
      <c r="H633" s="5" t="n"/>
      <c r="I633" s="13" t="n"/>
      <c r="J633" s="17" t="n"/>
      <c r="K633" s="18">
        <f>IF(NOT(ISNUMBER(B633)),"",IF(H633="تم",IF(ISNUMBER(I633),I633-B633,""),'الإعدادات'!$B$4-B633))</f>
        <v/>
      </c>
      <c r="L633" s="18">
        <f>IF(F633="","",IFERROR(VLOOKUP(F633,'الإعدادات'!$A$7:$B$10,2,FALSE),""))</f>
        <v/>
      </c>
      <c r="M633" s="6">
        <f>IF(OR(NOT(ISNUMBER(B633)),H633="تم",L633=""),"",IF(K633&gt;L633,"متأخر",""))</f>
        <v/>
      </c>
      <c r="N633" s="18">
        <f>IF(OR(NOT(ISNUMBER(B633)),H633="تم"),"",K633)</f>
        <v/>
      </c>
      <c r="O633" s="18">
        <f>IF(N633="","",COUNTIF($N$6:$N$1005,"&gt;"&amp;N633)+COUNTIF($N$6:N633,N633))</f>
        <v/>
      </c>
      <c r="P633" s="19">
        <f>IF(OR(NOT(ISNUMBER(J633)),NOT(ISNUMBER(B633))),"",IF(ISNUMBER(I633),I633,B633))</f>
        <v/>
      </c>
    </row>
    <row r="634">
      <c r="A634" s="16">
        <f>IF(B634="","",ROW()-5)</f>
        <v/>
      </c>
      <c r="B634" s="13" t="n"/>
      <c r="C634" s="5" t="n"/>
      <c r="D634" s="5" t="n"/>
      <c r="E634" s="5" t="n"/>
      <c r="F634" s="5" t="n"/>
      <c r="G634" s="5" t="n"/>
      <c r="H634" s="5" t="n"/>
      <c r="I634" s="13" t="n"/>
      <c r="J634" s="17" t="n"/>
      <c r="K634" s="18">
        <f>IF(NOT(ISNUMBER(B634)),"",IF(H634="تم",IF(ISNUMBER(I634),I634-B634,""),'الإعدادات'!$B$4-B634))</f>
        <v/>
      </c>
      <c r="L634" s="18">
        <f>IF(F634="","",IFERROR(VLOOKUP(F634,'الإعدادات'!$A$7:$B$10,2,FALSE),""))</f>
        <v/>
      </c>
      <c r="M634" s="6">
        <f>IF(OR(NOT(ISNUMBER(B634)),H634="تم",L634=""),"",IF(K634&gt;L634,"متأخر",""))</f>
        <v/>
      </c>
      <c r="N634" s="18">
        <f>IF(OR(NOT(ISNUMBER(B634)),H634="تم"),"",K634)</f>
        <v/>
      </c>
      <c r="O634" s="18">
        <f>IF(N634="","",COUNTIF($N$6:$N$1005,"&gt;"&amp;N634)+COUNTIF($N$6:N634,N634))</f>
        <v/>
      </c>
      <c r="P634" s="19">
        <f>IF(OR(NOT(ISNUMBER(J634)),NOT(ISNUMBER(B634))),"",IF(ISNUMBER(I634),I634,B634))</f>
        <v/>
      </c>
    </row>
    <row r="635">
      <c r="A635" s="16">
        <f>IF(B635="","",ROW()-5)</f>
        <v/>
      </c>
      <c r="B635" s="13" t="n"/>
      <c r="C635" s="5" t="n"/>
      <c r="D635" s="5" t="n"/>
      <c r="E635" s="5" t="n"/>
      <c r="F635" s="5" t="n"/>
      <c r="G635" s="5" t="n"/>
      <c r="H635" s="5" t="n"/>
      <c r="I635" s="13" t="n"/>
      <c r="J635" s="17" t="n"/>
      <c r="K635" s="18">
        <f>IF(NOT(ISNUMBER(B635)),"",IF(H635="تم",IF(ISNUMBER(I635),I635-B635,""),'الإعدادات'!$B$4-B635))</f>
        <v/>
      </c>
      <c r="L635" s="18">
        <f>IF(F635="","",IFERROR(VLOOKUP(F635,'الإعدادات'!$A$7:$B$10,2,FALSE),""))</f>
        <v/>
      </c>
      <c r="M635" s="6">
        <f>IF(OR(NOT(ISNUMBER(B635)),H635="تم",L635=""),"",IF(K635&gt;L635,"متأخر",""))</f>
        <v/>
      </c>
      <c r="N635" s="18">
        <f>IF(OR(NOT(ISNUMBER(B635)),H635="تم"),"",K635)</f>
        <v/>
      </c>
      <c r="O635" s="18">
        <f>IF(N635="","",COUNTIF($N$6:$N$1005,"&gt;"&amp;N635)+COUNTIF($N$6:N635,N635))</f>
        <v/>
      </c>
      <c r="P635" s="19">
        <f>IF(OR(NOT(ISNUMBER(J635)),NOT(ISNUMBER(B635))),"",IF(ISNUMBER(I635),I635,B635))</f>
        <v/>
      </c>
    </row>
    <row r="636">
      <c r="A636" s="16">
        <f>IF(B636="","",ROW()-5)</f>
        <v/>
      </c>
      <c r="B636" s="13" t="n"/>
      <c r="C636" s="5" t="n"/>
      <c r="D636" s="5" t="n"/>
      <c r="E636" s="5" t="n"/>
      <c r="F636" s="5" t="n"/>
      <c r="G636" s="5" t="n"/>
      <c r="H636" s="5" t="n"/>
      <c r="I636" s="13" t="n"/>
      <c r="J636" s="17" t="n"/>
      <c r="K636" s="18">
        <f>IF(NOT(ISNUMBER(B636)),"",IF(H636="تم",IF(ISNUMBER(I636),I636-B636,""),'الإعدادات'!$B$4-B636))</f>
        <v/>
      </c>
      <c r="L636" s="18">
        <f>IF(F636="","",IFERROR(VLOOKUP(F636,'الإعدادات'!$A$7:$B$10,2,FALSE),""))</f>
        <v/>
      </c>
      <c r="M636" s="6">
        <f>IF(OR(NOT(ISNUMBER(B636)),H636="تم",L636=""),"",IF(K636&gt;L636,"متأخر",""))</f>
        <v/>
      </c>
      <c r="N636" s="18">
        <f>IF(OR(NOT(ISNUMBER(B636)),H636="تم"),"",K636)</f>
        <v/>
      </c>
      <c r="O636" s="18">
        <f>IF(N636="","",COUNTIF($N$6:$N$1005,"&gt;"&amp;N636)+COUNTIF($N$6:N636,N636))</f>
        <v/>
      </c>
      <c r="P636" s="19">
        <f>IF(OR(NOT(ISNUMBER(J636)),NOT(ISNUMBER(B636))),"",IF(ISNUMBER(I636),I636,B636))</f>
        <v/>
      </c>
    </row>
    <row r="637">
      <c r="A637" s="16">
        <f>IF(B637="","",ROW()-5)</f>
        <v/>
      </c>
      <c r="B637" s="13" t="n"/>
      <c r="C637" s="5" t="n"/>
      <c r="D637" s="5" t="n"/>
      <c r="E637" s="5" t="n"/>
      <c r="F637" s="5" t="n"/>
      <c r="G637" s="5" t="n"/>
      <c r="H637" s="5" t="n"/>
      <c r="I637" s="13" t="n"/>
      <c r="J637" s="17" t="n"/>
      <c r="K637" s="18">
        <f>IF(NOT(ISNUMBER(B637)),"",IF(H637="تم",IF(ISNUMBER(I637),I637-B637,""),'الإعدادات'!$B$4-B637))</f>
        <v/>
      </c>
      <c r="L637" s="18">
        <f>IF(F637="","",IFERROR(VLOOKUP(F637,'الإعدادات'!$A$7:$B$10,2,FALSE),""))</f>
        <v/>
      </c>
      <c r="M637" s="6">
        <f>IF(OR(NOT(ISNUMBER(B637)),H637="تم",L637=""),"",IF(K637&gt;L637,"متأخر",""))</f>
        <v/>
      </c>
      <c r="N637" s="18">
        <f>IF(OR(NOT(ISNUMBER(B637)),H637="تم"),"",K637)</f>
        <v/>
      </c>
      <c r="O637" s="18">
        <f>IF(N637="","",COUNTIF($N$6:$N$1005,"&gt;"&amp;N637)+COUNTIF($N$6:N637,N637))</f>
        <v/>
      </c>
      <c r="P637" s="19">
        <f>IF(OR(NOT(ISNUMBER(J637)),NOT(ISNUMBER(B637))),"",IF(ISNUMBER(I637),I637,B637))</f>
        <v/>
      </c>
    </row>
    <row r="638">
      <c r="A638" s="16">
        <f>IF(B638="","",ROW()-5)</f>
        <v/>
      </c>
      <c r="B638" s="13" t="n"/>
      <c r="C638" s="5" t="n"/>
      <c r="D638" s="5" t="n"/>
      <c r="E638" s="5" t="n"/>
      <c r="F638" s="5" t="n"/>
      <c r="G638" s="5" t="n"/>
      <c r="H638" s="5" t="n"/>
      <c r="I638" s="13" t="n"/>
      <c r="J638" s="17" t="n"/>
      <c r="K638" s="18">
        <f>IF(NOT(ISNUMBER(B638)),"",IF(H638="تم",IF(ISNUMBER(I638),I638-B638,""),'الإعدادات'!$B$4-B638))</f>
        <v/>
      </c>
      <c r="L638" s="18">
        <f>IF(F638="","",IFERROR(VLOOKUP(F638,'الإعدادات'!$A$7:$B$10,2,FALSE),""))</f>
        <v/>
      </c>
      <c r="M638" s="6">
        <f>IF(OR(NOT(ISNUMBER(B638)),H638="تم",L638=""),"",IF(K638&gt;L638,"متأخر",""))</f>
        <v/>
      </c>
      <c r="N638" s="18">
        <f>IF(OR(NOT(ISNUMBER(B638)),H638="تم"),"",K638)</f>
        <v/>
      </c>
      <c r="O638" s="18">
        <f>IF(N638="","",COUNTIF($N$6:$N$1005,"&gt;"&amp;N638)+COUNTIF($N$6:N638,N638))</f>
        <v/>
      </c>
      <c r="P638" s="19">
        <f>IF(OR(NOT(ISNUMBER(J638)),NOT(ISNUMBER(B638))),"",IF(ISNUMBER(I638),I638,B638))</f>
        <v/>
      </c>
    </row>
    <row r="639">
      <c r="A639" s="16">
        <f>IF(B639="","",ROW()-5)</f>
        <v/>
      </c>
      <c r="B639" s="13" t="n"/>
      <c r="C639" s="5" t="n"/>
      <c r="D639" s="5" t="n"/>
      <c r="E639" s="5" t="n"/>
      <c r="F639" s="5" t="n"/>
      <c r="G639" s="5" t="n"/>
      <c r="H639" s="5" t="n"/>
      <c r="I639" s="13" t="n"/>
      <c r="J639" s="17" t="n"/>
      <c r="K639" s="18">
        <f>IF(NOT(ISNUMBER(B639)),"",IF(H639="تم",IF(ISNUMBER(I639),I639-B639,""),'الإعدادات'!$B$4-B639))</f>
        <v/>
      </c>
      <c r="L639" s="18">
        <f>IF(F639="","",IFERROR(VLOOKUP(F639,'الإعدادات'!$A$7:$B$10,2,FALSE),""))</f>
        <v/>
      </c>
      <c r="M639" s="6">
        <f>IF(OR(NOT(ISNUMBER(B639)),H639="تم",L639=""),"",IF(K639&gt;L639,"متأخر",""))</f>
        <v/>
      </c>
      <c r="N639" s="18">
        <f>IF(OR(NOT(ISNUMBER(B639)),H639="تم"),"",K639)</f>
        <v/>
      </c>
      <c r="O639" s="18">
        <f>IF(N639="","",COUNTIF($N$6:$N$1005,"&gt;"&amp;N639)+COUNTIF($N$6:N639,N639))</f>
        <v/>
      </c>
      <c r="P639" s="19">
        <f>IF(OR(NOT(ISNUMBER(J639)),NOT(ISNUMBER(B639))),"",IF(ISNUMBER(I639),I639,B639))</f>
        <v/>
      </c>
    </row>
    <row r="640">
      <c r="A640" s="16">
        <f>IF(B640="","",ROW()-5)</f>
        <v/>
      </c>
      <c r="B640" s="13" t="n"/>
      <c r="C640" s="5" t="n"/>
      <c r="D640" s="5" t="n"/>
      <c r="E640" s="5" t="n"/>
      <c r="F640" s="5" t="n"/>
      <c r="G640" s="5" t="n"/>
      <c r="H640" s="5" t="n"/>
      <c r="I640" s="13" t="n"/>
      <c r="J640" s="17" t="n"/>
      <c r="K640" s="18">
        <f>IF(NOT(ISNUMBER(B640)),"",IF(H640="تم",IF(ISNUMBER(I640),I640-B640,""),'الإعدادات'!$B$4-B640))</f>
        <v/>
      </c>
      <c r="L640" s="18">
        <f>IF(F640="","",IFERROR(VLOOKUP(F640,'الإعدادات'!$A$7:$B$10,2,FALSE),""))</f>
        <v/>
      </c>
      <c r="M640" s="6">
        <f>IF(OR(NOT(ISNUMBER(B640)),H640="تم",L640=""),"",IF(K640&gt;L640,"متأخر",""))</f>
        <v/>
      </c>
      <c r="N640" s="18">
        <f>IF(OR(NOT(ISNUMBER(B640)),H640="تم"),"",K640)</f>
        <v/>
      </c>
      <c r="O640" s="18">
        <f>IF(N640="","",COUNTIF($N$6:$N$1005,"&gt;"&amp;N640)+COUNTIF($N$6:N640,N640))</f>
        <v/>
      </c>
      <c r="P640" s="19">
        <f>IF(OR(NOT(ISNUMBER(J640)),NOT(ISNUMBER(B640))),"",IF(ISNUMBER(I640),I640,B640))</f>
        <v/>
      </c>
    </row>
    <row r="641">
      <c r="A641" s="16">
        <f>IF(B641="","",ROW()-5)</f>
        <v/>
      </c>
      <c r="B641" s="13" t="n"/>
      <c r="C641" s="5" t="n"/>
      <c r="D641" s="5" t="n"/>
      <c r="E641" s="5" t="n"/>
      <c r="F641" s="5" t="n"/>
      <c r="G641" s="5" t="n"/>
      <c r="H641" s="5" t="n"/>
      <c r="I641" s="13" t="n"/>
      <c r="J641" s="17" t="n"/>
      <c r="K641" s="18">
        <f>IF(NOT(ISNUMBER(B641)),"",IF(H641="تم",IF(ISNUMBER(I641),I641-B641,""),'الإعدادات'!$B$4-B641))</f>
        <v/>
      </c>
      <c r="L641" s="18">
        <f>IF(F641="","",IFERROR(VLOOKUP(F641,'الإعدادات'!$A$7:$B$10,2,FALSE),""))</f>
        <v/>
      </c>
      <c r="M641" s="6">
        <f>IF(OR(NOT(ISNUMBER(B641)),H641="تم",L641=""),"",IF(K641&gt;L641,"متأخر",""))</f>
        <v/>
      </c>
      <c r="N641" s="18">
        <f>IF(OR(NOT(ISNUMBER(B641)),H641="تم"),"",K641)</f>
        <v/>
      </c>
      <c r="O641" s="18">
        <f>IF(N641="","",COUNTIF($N$6:$N$1005,"&gt;"&amp;N641)+COUNTIF($N$6:N641,N641))</f>
        <v/>
      </c>
      <c r="P641" s="19">
        <f>IF(OR(NOT(ISNUMBER(J641)),NOT(ISNUMBER(B641))),"",IF(ISNUMBER(I641),I641,B641))</f>
        <v/>
      </c>
    </row>
    <row r="642">
      <c r="A642" s="16">
        <f>IF(B642="","",ROW()-5)</f>
        <v/>
      </c>
      <c r="B642" s="13" t="n"/>
      <c r="C642" s="5" t="n"/>
      <c r="D642" s="5" t="n"/>
      <c r="E642" s="5" t="n"/>
      <c r="F642" s="5" t="n"/>
      <c r="G642" s="5" t="n"/>
      <c r="H642" s="5" t="n"/>
      <c r="I642" s="13" t="n"/>
      <c r="J642" s="17" t="n"/>
      <c r="K642" s="18">
        <f>IF(NOT(ISNUMBER(B642)),"",IF(H642="تم",IF(ISNUMBER(I642),I642-B642,""),'الإعدادات'!$B$4-B642))</f>
        <v/>
      </c>
      <c r="L642" s="18">
        <f>IF(F642="","",IFERROR(VLOOKUP(F642,'الإعدادات'!$A$7:$B$10,2,FALSE),""))</f>
        <v/>
      </c>
      <c r="M642" s="6">
        <f>IF(OR(NOT(ISNUMBER(B642)),H642="تم",L642=""),"",IF(K642&gt;L642,"متأخر",""))</f>
        <v/>
      </c>
      <c r="N642" s="18">
        <f>IF(OR(NOT(ISNUMBER(B642)),H642="تم"),"",K642)</f>
        <v/>
      </c>
      <c r="O642" s="18">
        <f>IF(N642="","",COUNTIF($N$6:$N$1005,"&gt;"&amp;N642)+COUNTIF($N$6:N642,N642))</f>
        <v/>
      </c>
      <c r="P642" s="19">
        <f>IF(OR(NOT(ISNUMBER(J642)),NOT(ISNUMBER(B642))),"",IF(ISNUMBER(I642),I642,B642))</f>
        <v/>
      </c>
    </row>
    <row r="643">
      <c r="A643" s="16">
        <f>IF(B643="","",ROW()-5)</f>
        <v/>
      </c>
      <c r="B643" s="13" t="n"/>
      <c r="C643" s="5" t="n"/>
      <c r="D643" s="5" t="n"/>
      <c r="E643" s="5" t="n"/>
      <c r="F643" s="5" t="n"/>
      <c r="G643" s="5" t="n"/>
      <c r="H643" s="5" t="n"/>
      <c r="I643" s="13" t="n"/>
      <c r="J643" s="17" t="n"/>
      <c r="K643" s="18">
        <f>IF(NOT(ISNUMBER(B643)),"",IF(H643="تم",IF(ISNUMBER(I643),I643-B643,""),'الإعدادات'!$B$4-B643))</f>
        <v/>
      </c>
      <c r="L643" s="18">
        <f>IF(F643="","",IFERROR(VLOOKUP(F643,'الإعدادات'!$A$7:$B$10,2,FALSE),""))</f>
        <v/>
      </c>
      <c r="M643" s="6">
        <f>IF(OR(NOT(ISNUMBER(B643)),H643="تم",L643=""),"",IF(K643&gt;L643,"متأخر",""))</f>
        <v/>
      </c>
      <c r="N643" s="18">
        <f>IF(OR(NOT(ISNUMBER(B643)),H643="تم"),"",K643)</f>
        <v/>
      </c>
      <c r="O643" s="18">
        <f>IF(N643="","",COUNTIF($N$6:$N$1005,"&gt;"&amp;N643)+COUNTIF($N$6:N643,N643))</f>
        <v/>
      </c>
      <c r="P643" s="19">
        <f>IF(OR(NOT(ISNUMBER(J643)),NOT(ISNUMBER(B643))),"",IF(ISNUMBER(I643),I643,B643))</f>
        <v/>
      </c>
    </row>
    <row r="644">
      <c r="A644" s="16">
        <f>IF(B644="","",ROW()-5)</f>
        <v/>
      </c>
      <c r="B644" s="13" t="n"/>
      <c r="C644" s="5" t="n"/>
      <c r="D644" s="5" t="n"/>
      <c r="E644" s="5" t="n"/>
      <c r="F644" s="5" t="n"/>
      <c r="G644" s="5" t="n"/>
      <c r="H644" s="5" t="n"/>
      <c r="I644" s="13" t="n"/>
      <c r="J644" s="17" t="n"/>
      <c r="K644" s="18">
        <f>IF(NOT(ISNUMBER(B644)),"",IF(H644="تم",IF(ISNUMBER(I644),I644-B644,""),'الإعدادات'!$B$4-B644))</f>
        <v/>
      </c>
      <c r="L644" s="18">
        <f>IF(F644="","",IFERROR(VLOOKUP(F644,'الإعدادات'!$A$7:$B$10,2,FALSE),""))</f>
        <v/>
      </c>
      <c r="M644" s="6">
        <f>IF(OR(NOT(ISNUMBER(B644)),H644="تم",L644=""),"",IF(K644&gt;L644,"متأخر",""))</f>
        <v/>
      </c>
      <c r="N644" s="18">
        <f>IF(OR(NOT(ISNUMBER(B644)),H644="تم"),"",K644)</f>
        <v/>
      </c>
      <c r="O644" s="18">
        <f>IF(N644="","",COUNTIF($N$6:$N$1005,"&gt;"&amp;N644)+COUNTIF($N$6:N644,N644))</f>
        <v/>
      </c>
      <c r="P644" s="19">
        <f>IF(OR(NOT(ISNUMBER(J644)),NOT(ISNUMBER(B644))),"",IF(ISNUMBER(I644),I644,B644))</f>
        <v/>
      </c>
    </row>
    <row r="645">
      <c r="A645" s="16">
        <f>IF(B645="","",ROW()-5)</f>
        <v/>
      </c>
      <c r="B645" s="13" t="n"/>
      <c r="C645" s="5" t="n"/>
      <c r="D645" s="5" t="n"/>
      <c r="E645" s="5" t="n"/>
      <c r="F645" s="5" t="n"/>
      <c r="G645" s="5" t="n"/>
      <c r="H645" s="5" t="n"/>
      <c r="I645" s="13" t="n"/>
      <c r="J645" s="17" t="n"/>
      <c r="K645" s="18">
        <f>IF(NOT(ISNUMBER(B645)),"",IF(H645="تم",IF(ISNUMBER(I645),I645-B645,""),'الإعدادات'!$B$4-B645))</f>
        <v/>
      </c>
      <c r="L645" s="18">
        <f>IF(F645="","",IFERROR(VLOOKUP(F645,'الإعدادات'!$A$7:$B$10,2,FALSE),""))</f>
        <v/>
      </c>
      <c r="M645" s="6">
        <f>IF(OR(NOT(ISNUMBER(B645)),H645="تم",L645=""),"",IF(K645&gt;L645,"متأخر",""))</f>
        <v/>
      </c>
      <c r="N645" s="18">
        <f>IF(OR(NOT(ISNUMBER(B645)),H645="تم"),"",K645)</f>
        <v/>
      </c>
      <c r="O645" s="18">
        <f>IF(N645="","",COUNTIF($N$6:$N$1005,"&gt;"&amp;N645)+COUNTIF($N$6:N645,N645))</f>
        <v/>
      </c>
      <c r="P645" s="19">
        <f>IF(OR(NOT(ISNUMBER(J645)),NOT(ISNUMBER(B645))),"",IF(ISNUMBER(I645),I645,B645))</f>
        <v/>
      </c>
    </row>
    <row r="646">
      <c r="A646" s="16">
        <f>IF(B646="","",ROW()-5)</f>
        <v/>
      </c>
      <c r="B646" s="13" t="n"/>
      <c r="C646" s="5" t="n"/>
      <c r="D646" s="5" t="n"/>
      <c r="E646" s="5" t="n"/>
      <c r="F646" s="5" t="n"/>
      <c r="G646" s="5" t="n"/>
      <c r="H646" s="5" t="n"/>
      <c r="I646" s="13" t="n"/>
      <c r="J646" s="17" t="n"/>
      <c r="K646" s="18">
        <f>IF(NOT(ISNUMBER(B646)),"",IF(H646="تم",IF(ISNUMBER(I646),I646-B646,""),'الإعدادات'!$B$4-B646))</f>
        <v/>
      </c>
      <c r="L646" s="18">
        <f>IF(F646="","",IFERROR(VLOOKUP(F646,'الإعدادات'!$A$7:$B$10,2,FALSE),""))</f>
        <v/>
      </c>
      <c r="M646" s="6">
        <f>IF(OR(NOT(ISNUMBER(B646)),H646="تم",L646=""),"",IF(K646&gt;L646,"متأخر",""))</f>
        <v/>
      </c>
      <c r="N646" s="18">
        <f>IF(OR(NOT(ISNUMBER(B646)),H646="تم"),"",K646)</f>
        <v/>
      </c>
      <c r="O646" s="18">
        <f>IF(N646="","",COUNTIF($N$6:$N$1005,"&gt;"&amp;N646)+COUNTIF($N$6:N646,N646))</f>
        <v/>
      </c>
      <c r="P646" s="19">
        <f>IF(OR(NOT(ISNUMBER(J646)),NOT(ISNUMBER(B646))),"",IF(ISNUMBER(I646),I646,B646))</f>
        <v/>
      </c>
    </row>
    <row r="647">
      <c r="A647" s="16">
        <f>IF(B647="","",ROW()-5)</f>
        <v/>
      </c>
      <c r="B647" s="13" t="n"/>
      <c r="C647" s="5" t="n"/>
      <c r="D647" s="5" t="n"/>
      <c r="E647" s="5" t="n"/>
      <c r="F647" s="5" t="n"/>
      <c r="G647" s="5" t="n"/>
      <c r="H647" s="5" t="n"/>
      <c r="I647" s="13" t="n"/>
      <c r="J647" s="17" t="n"/>
      <c r="K647" s="18">
        <f>IF(NOT(ISNUMBER(B647)),"",IF(H647="تم",IF(ISNUMBER(I647),I647-B647,""),'الإعدادات'!$B$4-B647))</f>
        <v/>
      </c>
      <c r="L647" s="18">
        <f>IF(F647="","",IFERROR(VLOOKUP(F647,'الإعدادات'!$A$7:$B$10,2,FALSE),""))</f>
        <v/>
      </c>
      <c r="M647" s="6">
        <f>IF(OR(NOT(ISNUMBER(B647)),H647="تم",L647=""),"",IF(K647&gt;L647,"متأخر",""))</f>
        <v/>
      </c>
      <c r="N647" s="18">
        <f>IF(OR(NOT(ISNUMBER(B647)),H647="تم"),"",K647)</f>
        <v/>
      </c>
      <c r="O647" s="18">
        <f>IF(N647="","",COUNTIF($N$6:$N$1005,"&gt;"&amp;N647)+COUNTIF($N$6:N647,N647))</f>
        <v/>
      </c>
      <c r="P647" s="19">
        <f>IF(OR(NOT(ISNUMBER(J647)),NOT(ISNUMBER(B647))),"",IF(ISNUMBER(I647),I647,B647))</f>
        <v/>
      </c>
    </row>
    <row r="648">
      <c r="A648" s="16">
        <f>IF(B648="","",ROW()-5)</f>
        <v/>
      </c>
      <c r="B648" s="13" t="n"/>
      <c r="C648" s="5" t="n"/>
      <c r="D648" s="5" t="n"/>
      <c r="E648" s="5" t="n"/>
      <c r="F648" s="5" t="n"/>
      <c r="G648" s="5" t="n"/>
      <c r="H648" s="5" t="n"/>
      <c r="I648" s="13" t="n"/>
      <c r="J648" s="17" t="n"/>
      <c r="K648" s="18">
        <f>IF(NOT(ISNUMBER(B648)),"",IF(H648="تم",IF(ISNUMBER(I648),I648-B648,""),'الإعدادات'!$B$4-B648))</f>
        <v/>
      </c>
      <c r="L648" s="18">
        <f>IF(F648="","",IFERROR(VLOOKUP(F648,'الإعدادات'!$A$7:$B$10,2,FALSE),""))</f>
        <v/>
      </c>
      <c r="M648" s="6">
        <f>IF(OR(NOT(ISNUMBER(B648)),H648="تم",L648=""),"",IF(K648&gt;L648,"متأخر",""))</f>
        <v/>
      </c>
      <c r="N648" s="18">
        <f>IF(OR(NOT(ISNUMBER(B648)),H648="تم"),"",K648)</f>
        <v/>
      </c>
      <c r="O648" s="18">
        <f>IF(N648="","",COUNTIF($N$6:$N$1005,"&gt;"&amp;N648)+COUNTIF($N$6:N648,N648))</f>
        <v/>
      </c>
      <c r="P648" s="19">
        <f>IF(OR(NOT(ISNUMBER(J648)),NOT(ISNUMBER(B648))),"",IF(ISNUMBER(I648),I648,B648))</f>
        <v/>
      </c>
    </row>
    <row r="649">
      <c r="A649" s="16">
        <f>IF(B649="","",ROW()-5)</f>
        <v/>
      </c>
      <c r="B649" s="13" t="n"/>
      <c r="C649" s="5" t="n"/>
      <c r="D649" s="5" t="n"/>
      <c r="E649" s="5" t="n"/>
      <c r="F649" s="5" t="n"/>
      <c r="G649" s="5" t="n"/>
      <c r="H649" s="5" t="n"/>
      <c r="I649" s="13" t="n"/>
      <c r="J649" s="17" t="n"/>
      <c r="K649" s="18">
        <f>IF(NOT(ISNUMBER(B649)),"",IF(H649="تم",IF(ISNUMBER(I649),I649-B649,""),'الإعدادات'!$B$4-B649))</f>
        <v/>
      </c>
      <c r="L649" s="18">
        <f>IF(F649="","",IFERROR(VLOOKUP(F649,'الإعدادات'!$A$7:$B$10,2,FALSE),""))</f>
        <v/>
      </c>
      <c r="M649" s="6">
        <f>IF(OR(NOT(ISNUMBER(B649)),H649="تم",L649=""),"",IF(K649&gt;L649,"متأخر",""))</f>
        <v/>
      </c>
      <c r="N649" s="18">
        <f>IF(OR(NOT(ISNUMBER(B649)),H649="تم"),"",K649)</f>
        <v/>
      </c>
      <c r="O649" s="18">
        <f>IF(N649="","",COUNTIF($N$6:$N$1005,"&gt;"&amp;N649)+COUNTIF($N$6:N649,N649))</f>
        <v/>
      </c>
      <c r="P649" s="19">
        <f>IF(OR(NOT(ISNUMBER(J649)),NOT(ISNUMBER(B649))),"",IF(ISNUMBER(I649),I649,B649))</f>
        <v/>
      </c>
    </row>
    <row r="650">
      <c r="A650" s="16">
        <f>IF(B650="","",ROW()-5)</f>
        <v/>
      </c>
      <c r="B650" s="13" t="n"/>
      <c r="C650" s="5" t="n"/>
      <c r="D650" s="5" t="n"/>
      <c r="E650" s="5" t="n"/>
      <c r="F650" s="5" t="n"/>
      <c r="G650" s="5" t="n"/>
      <c r="H650" s="5" t="n"/>
      <c r="I650" s="13" t="n"/>
      <c r="J650" s="17" t="n"/>
      <c r="K650" s="18">
        <f>IF(NOT(ISNUMBER(B650)),"",IF(H650="تم",IF(ISNUMBER(I650),I650-B650,""),'الإعدادات'!$B$4-B650))</f>
        <v/>
      </c>
      <c r="L650" s="18">
        <f>IF(F650="","",IFERROR(VLOOKUP(F650,'الإعدادات'!$A$7:$B$10,2,FALSE),""))</f>
        <v/>
      </c>
      <c r="M650" s="6">
        <f>IF(OR(NOT(ISNUMBER(B650)),H650="تم",L650=""),"",IF(K650&gt;L650,"متأخر",""))</f>
        <v/>
      </c>
      <c r="N650" s="18">
        <f>IF(OR(NOT(ISNUMBER(B650)),H650="تم"),"",K650)</f>
        <v/>
      </c>
      <c r="O650" s="18">
        <f>IF(N650="","",COUNTIF($N$6:$N$1005,"&gt;"&amp;N650)+COUNTIF($N$6:N650,N650))</f>
        <v/>
      </c>
      <c r="P650" s="19">
        <f>IF(OR(NOT(ISNUMBER(J650)),NOT(ISNUMBER(B650))),"",IF(ISNUMBER(I650),I650,B650))</f>
        <v/>
      </c>
    </row>
    <row r="651">
      <c r="A651" s="16">
        <f>IF(B651="","",ROW()-5)</f>
        <v/>
      </c>
      <c r="B651" s="13" t="n"/>
      <c r="C651" s="5" t="n"/>
      <c r="D651" s="5" t="n"/>
      <c r="E651" s="5" t="n"/>
      <c r="F651" s="5" t="n"/>
      <c r="G651" s="5" t="n"/>
      <c r="H651" s="5" t="n"/>
      <c r="I651" s="13" t="n"/>
      <c r="J651" s="17" t="n"/>
      <c r="K651" s="18">
        <f>IF(NOT(ISNUMBER(B651)),"",IF(H651="تم",IF(ISNUMBER(I651),I651-B651,""),'الإعدادات'!$B$4-B651))</f>
        <v/>
      </c>
      <c r="L651" s="18">
        <f>IF(F651="","",IFERROR(VLOOKUP(F651,'الإعدادات'!$A$7:$B$10,2,FALSE),""))</f>
        <v/>
      </c>
      <c r="M651" s="6">
        <f>IF(OR(NOT(ISNUMBER(B651)),H651="تم",L651=""),"",IF(K651&gt;L651,"متأخر",""))</f>
        <v/>
      </c>
      <c r="N651" s="18">
        <f>IF(OR(NOT(ISNUMBER(B651)),H651="تم"),"",K651)</f>
        <v/>
      </c>
      <c r="O651" s="18">
        <f>IF(N651="","",COUNTIF($N$6:$N$1005,"&gt;"&amp;N651)+COUNTIF($N$6:N651,N651))</f>
        <v/>
      </c>
      <c r="P651" s="19">
        <f>IF(OR(NOT(ISNUMBER(J651)),NOT(ISNUMBER(B651))),"",IF(ISNUMBER(I651),I651,B651))</f>
        <v/>
      </c>
    </row>
    <row r="652">
      <c r="A652" s="16">
        <f>IF(B652="","",ROW()-5)</f>
        <v/>
      </c>
      <c r="B652" s="13" t="n"/>
      <c r="C652" s="5" t="n"/>
      <c r="D652" s="5" t="n"/>
      <c r="E652" s="5" t="n"/>
      <c r="F652" s="5" t="n"/>
      <c r="G652" s="5" t="n"/>
      <c r="H652" s="5" t="n"/>
      <c r="I652" s="13" t="n"/>
      <c r="J652" s="17" t="n"/>
      <c r="K652" s="18">
        <f>IF(NOT(ISNUMBER(B652)),"",IF(H652="تم",IF(ISNUMBER(I652),I652-B652,""),'الإعدادات'!$B$4-B652))</f>
        <v/>
      </c>
      <c r="L652" s="18">
        <f>IF(F652="","",IFERROR(VLOOKUP(F652,'الإعدادات'!$A$7:$B$10,2,FALSE),""))</f>
        <v/>
      </c>
      <c r="M652" s="6">
        <f>IF(OR(NOT(ISNUMBER(B652)),H652="تم",L652=""),"",IF(K652&gt;L652,"متأخر",""))</f>
        <v/>
      </c>
      <c r="N652" s="18">
        <f>IF(OR(NOT(ISNUMBER(B652)),H652="تم"),"",K652)</f>
        <v/>
      </c>
      <c r="O652" s="18">
        <f>IF(N652="","",COUNTIF($N$6:$N$1005,"&gt;"&amp;N652)+COUNTIF($N$6:N652,N652))</f>
        <v/>
      </c>
      <c r="P652" s="19">
        <f>IF(OR(NOT(ISNUMBER(J652)),NOT(ISNUMBER(B652))),"",IF(ISNUMBER(I652),I652,B652))</f>
        <v/>
      </c>
    </row>
    <row r="653">
      <c r="A653" s="16">
        <f>IF(B653="","",ROW()-5)</f>
        <v/>
      </c>
      <c r="B653" s="13" t="n"/>
      <c r="C653" s="5" t="n"/>
      <c r="D653" s="5" t="n"/>
      <c r="E653" s="5" t="n"/>
      <c r="F653" s="5" t="n"/>
      <c r="G653" s="5" t="n"/>
      <c r="H653" s="5" t="n"/>
      <c r="I653" s="13" t="n"/>
      <c r="J653" s="17" t="n"/>
      <c r="K653" s="18">
        <f>IF(NOT(ISNUMBER(B653)),"",IF(H653="تم",IF(ISNUMBER(I653),I653-B653,""),'الإعدادات'!$B$4-B653))</f>
        <v/>
      </c>
      <c r="L653" s="18">
        <f>IF(F653="","",IFERROR(VLOOKUP(F653,'الإعدادات'!$A$7:$B$10,2,FALSE),""))</f>
        <v/>
      </c>
      <c r="M653" s="6">
        <f>IF(OR(NOT(ISNUMBER(B653)),H653="تم",L653=""),"",IF(K653&gt;L653,"متأخر",""))</f>
        <v/>
      </c>
      <c r="N653" s="18">
        <f>IF(OR(NOT(ISNUMBER(B653)),H653="تم"),"",K653)</f>
        <v/>
      </c>
      <c r="O653" s="18">
        <f>IF(N653="","",COUNTIF($N$6:$N$1005,"&gt;"&amp;N653)+COUNTIF($N$6:N653,N653))</f>
        <v/>
      </c>
      <c r="P653" s="19">
        <f>IF(OR(NOT(ISNUMBER(J653)),NOT(ISNUMBER(B653))),"",IF(ISNUMBER(I653),I653,B653))</f>
        <v/>
      </c>
    </row>
    <row r="654">
      <c r="A654" s="16">
        <f>IF(B654="","",ROW()-5)</f>
        <v/>
      </c>
      <c r="B654" s="13" t="n"/>
      <c r="C654" s="5" t="n"/>
      <c r="D654" s="5" t="n"/>
      <c r="E654" s="5" t="n"/>
      <c r="F654" s="5" t="n"/>
      <c r="G654" s="5" t="n"/>
      <c r="H654" s="5" t="n"/>
      <c r="I654" s="13" t="n"/>
      <c r="J654" s="17" t="n"/>
      <c r="K654" s="18">
        <f>IF(NOT(ISNUMBER(B654)),"",IF(H654="تم",IF(ISNUMBER(I654),I654-B654,""),'الإعدادات'!$B$4-B654))</f>
        <v/>
      </c>
      <c r="L654" s="18">
        <f>IF(F654="","",IFERROR(VLOOKUP(F654,'الإعدادات'!$A$7:$B$10,2,FALSE),""))</f>
        <v/>
      </c>
      <c r="M654" s="6">
        <f>IF(OR(NOT(ISNUMBER(B654)),H654="تم",L654=""),"",IF(K654&gt;L654,"متأخر",""))</f>
        <v/>
      </c>
      <c r="N654" s="18">
        <f>IF(OR(NOT(ISNUMBER(B654)),H654="تم"),"",K654)</f>
        <v/>
      </c>
      <c r="O654" s="18">
        <f>IF(N654="","",COUNTIF($N$6:$N$1005,"&gt;"&amp;N654)+COUNTIF($N$6:N654,N654))</f>
        <v/>
      </c>
      <c r="P654" s="19">
        <f>IF(OR(NOT(ISNUMBER(J654)),NOT(ISNUMBER(B654))),"",IF(ISNUMBER(I654),I654,B654))</f>
        <v/>
      </c>
    </row>
    <row r="655">
      <c r="A655" s="16">
        <f>IF(B655="","",ROW()-5)</f>
        <v/>
      </c>
      <c r="B655" s="13" t="n"/>
      <c r="C655" s="5" t="n"/>
      <c r="D655" s="5" t="n"/>
      <c r="E655" s="5" t="n"/>
      <c r="F655" s="5" t="n"/>
      <c r="G655" s="5" t="n"/>
      <c r="H655" s="5" t="n"/>
      <c r="I655" s="13" t="n"/>
      <c r="J655" s="17" t="n"/>
      <c r="K655" s="18">
        <f>IF(NOT(ISNUMBER(B655)),"",IF(H655="تم",IF(ISNUMBER(I655),I655-B655,""),'الإعدادات'!$B$4-B655))</f>
        <v/>
      </c>
      <c r="L655" s="18">
        <f>IF(F655="","",IFERROR(VLOOKUP(F655,'الإعدادات'!$A$7:$B$10,2,FALSE),""))</f>
        <v/>
      </c>
      <c r="M655" s="6">
        <f>IF(OR(NOT(ISNUMBER(B655)),H655="تم",L655=""),"",IF(K655&gt;L655,"متأخر",""))</f>
        <v/>
      </c>
      <c r="N655" s="18">
        <f>IF(OR(NOT(ISNUMBER(B655)),H655="تم"),"",K655)</f>
        <v/>
      </c>
      <c r="O655" s="18">
        <f>IF(N655="","",COUNTIF($N$6:$N$1005,"&gt;"&amp;N655)+COUNTIF($N$6:N655,N655))</f>
        <v/>
      </c>
      <c r="P655" s="19">
        <f>IF(OR(NOT(ISNUMBER(J655)),NOT(ISNUMBER(B655))),"",IF(ISNUMBER(I655),I655,B655))</f>
        <v/>
      </c>
    </row>
    <row r="656">
      <c r="A656" s="16">
        <f>IF(B656="","",ROW()-5)</f>
        <v/>
      </c>
      <c r="B656" s="13" t="n"/>
      <c r="C656" s="5" t="n"/>
      <c r="D656" s="5" t="n"/>
      <c r="E656" s="5" t="n"/>
      <c r="F656" s="5" t="n"/>
      <c r="G656" s="5" t="n"/>
      <c r="H656" s="5" t="n"/>
      <c r="I656" s="13" t="n"/>
      <c r="J656" s="17" t="n"/>
      <c r="K656" s="18">
        <f>IF(NOT(ISNUMBER(B656)),"",IF(H656="تم",IF(ISNUMBER(I656),I656-B656,""),'الإعدادات'!$B$4-B656))</f>
        <v/>
      </c>
      <c r="L656" s="18">
        <f>IF(F656="","",IFERROR(VLOOKUP(F656,'الإعدادات'!$A$7:$B$10,2,FALSE),""))</f>
        <v/>
      </c>
      <c r="M656" s="6">
        <f>IF(OR(NOT(ISNUMBER(B656)),H656="تم",L656=""),"",IF(K656&gt;L656,"متأخر",""))</f>
        <v/>
      </c>
      <c r="N656" s="18">
        <f>IF(OR(NOT(ISNUMBER(B656)),H656="تم"),"",K656)</f>
        <v/>
      </c>
      <c r="O656" s="18">
        <f>IF(N656="","",COUNTIF($N$6:$N$1005,"&gt;"&amp;N656)+COUNTIF($N$6:N656,N656))</f>
        <v/>
      </c>
      <c r="P656" s="19">
        <f>IF(OR(NOT(ISNUMBER(J656)),NOT(ISNUMBER(B656))),"",IF(ISNUMBER(I656),I656,B656))</f>
        <v/>
      </c>
    </row>
    <row r="657">
      <c r="A657" s="16">
        <f>IF(B657="","",ROW()-5)</f>
        <v/>
      </c>
      <c r="B657" s="13" t="n"/>
      <c r="C657" s="5" t="n"/>
      <c r="D657" s="5" t="n"/>
      <c r="E657" s="5" t="n"/>
      <c r="F657" s="5" t="n"/>
      <c r="G657" s="5" t="n"/>
      <c r="H657" s="5" t="n"/>
      <c r="I657" s="13" t="n"/>
      <c r="J657" s="17" t="n"/>
      <c r="K657" s="18">
        <f>IF(NOT(ISNUMBER(B657)),"",IF(H657="تم",IF(ISNUMBER(I657),I657-B657,""),'الإعدادات'!$B$4-B657))</f>
        <v/>
      </c>
      <c r="L657" s="18">
        <f>IF(F657="","",IFERROR(VLOOKUP(F657,'الإعدادات'!$A$7:$B$10,2,FALSE),""))</f>
        <v/>
      </c>
      <c r="M657" s="6">
        <f>IF(OR(NOT(ISNUMBER(B657)),H657="تم",L657=""),"",IF(K657&gt;L657,"متأخر",""))</f>
        <v/>
      </c>
      <c r="N657" s="18">
        <f>IF(OR(NOT(ISNUMBER(B657)),H657="تم"),"",K657)</f>
        <v/>
      </c>
      <c r="O657" s="18">
        <f>IF(N657="","",COUNTIF($N$6:$N$1005,"&gt;"&amp;N657)+COUNTIF($N$6:N657,N657))</f>
        <v/>
      </c>
      <c r="P657" s="19">
        <f>IF(OR(NOT(ISNUMBER(J657)),NOT(ISNUMBER(B657))),"",IF(ISNUMBER(I657),I657,B657))</f>
        <v/>
      </c>
    </row>
    <row r="658">
      <c r="A658" s="16">
        <f>IF(B658="","",ROW()-5)</f>
        <v/>
      </c>
      <c r="B658" s="13" t="n"/>
      <c r="C658" s="5" t="n"/>
      <c r="D658" s="5" t="n"/>
      <c r="E658" s="5" t="n"/>
      <c r="F658" s="5" t="n"/>
      <c r="G658" s="5" t="n"/>
      <c r="H658" s="5" t="n"/>
      <c r="I658" s="13" t="n"/>
      <c r="J658" s="17" t="n"/>
      <c r="K658" s="18">
        <f>IF(NOT(ISNUMBER(B658)),"",IF(H658="تم",IF(ISNUMBER(I658),I658-B658,""),'الإعدادات'!$B$4-B658))</f>
        <v/>
      </c>
      <c r="L658" s="18">
        <f>IF(F658="","",IFERROR(VLOOKUP(F658,'الإعدادات'!$A$7:$B$10,2,FALSE),""))</f>
        <v/>
      </c>
      <c r="M658" s="6">
        <f>IF(OR(NOT(ISNUMBER(B658)),H658="تم",L658=""),"",IF(K658&gt;L658,"متأخر",""))</f>
        <v/>
      </c>
      <c r="N658" s="18">
        <f>IF(OR(NOT(ISNUMBER(B658)),H658="تم"),"",K658)</f>
        <v/>
      </c>
      <c r="O658" s="18">
        <f>IF(N658="","",COUNTIF($N$6:$N$1005,"&gt;"&amp;N658)+COUNTIF($N$6:N658,N658))</f>
        <v/>
      </c>
      <c r="P658" s="19">
        <f>IF(OR(NOT(ISNUMBER(J658)),NOT(ISNUMBER(B658))),"",IF(ISNUMBER(I658),I658,B658))</f>
        <v/>
      </c>
    </row>
    <row r="659">
      <c r="A659" s="16">
        <f>IF(B659="","",ROW()-5)</f>
        <v/>
      </c>
      <c r="B659" s="13" t="n"/>
      <c r="C659" s="5" t="n"/>
      <c r="D659" s="5" t="n"/>
      <c r="E659" s="5" t="n"/>
      <c r="F659" s="5" t="n"/>
      <c r="G659" s="5" t="n"/>
      <c r="H659" s="5" t="n"/>
      <c r="I659" s="13" t="n"/>
      <c r="J659" s="17" t="n"/>
      <c r="K659" s="18">
        <f>IF(NOT(ISNUMBER(B659)),"",IF(H659="تم",IF(ISNUMBER(I659),I659-B659,""),'الإعدادات'!$B$4-B659))</f>
        <v/>
      </c>
      <c r="L659" s="18">
        <f>IF(F659="","",IFERROR(VLOOKUP(F659,'الإعدادات'!$A$7:$B$10,2,FALSE),""))</f>
        <v/>
      </c>
      <c r="M659" s="6">
        <f>IF(OR(NOT(ISNUMBER(B659)),H659="تم",L659=""),"",IF(K659&gt;L659,"متأخر",""))</f>
        <v/>
      </c>
      <c r="N659" s="18">
        <f>IF(OR(NOT(ISNUMBER(B659)),H659="تم"),"",K659)</f>
        <v/>
      </c>
      <c r="O659" s="18">
        <f>IF(N659="","",COUNTIF($N$6:$N$1005,"&gt;"&amp;N659)+COUNTIF($N$6:N659,N659))</f>
        <v/>
      </c>
      <c r="P659" s="19">
        <f>IF(OR(NOT(ISNUMBER(J659)),NOT(ISNUMBER(B659))),"",IF(ISNUMBER(I659),I659,B659))</f>
        <v/>
      </c>
    </row>
    <row r="660">
      <c r="A660" s="16">
        <f>IF(B660="","",ROW()-5)</f>
        <v/>
      </c>
      <c r="B660" s="13" t="n"/>
      <c r="C660" s="5" t="n"/>
      <c r="D660" s="5" t="n"/>
      <c r="E660" s="5" t="n"/>
      <c r="F660" s="5" t="n"/>
      <c r="G660" s="5" t="n"/>
      <c r="H660" s="5" t="n"/>
      <c r="I660" s="13" t="n"/>
      <c r="J660" s="17" t="n"/>
      <c r="K660" s="18">
        <f>IF(NOT(ISNUMBER(B660)),"",IF(H660="تم",IF(ISNUMBER(I660),I660-B660,""),'الإعدادات'!$B$4-B660))</f>
        <v/>
      </c>
      <c r="L660" s="18">
        <f>IF(F660="","",IFERROR(VLOOKUP(F660,'الإعدادات'!$A$7:$B$10,2,FALSE),""))</f>
        <v/>
      </c>
      <c r="M660" s="6">
        <f>IF(OR(NOT(ISNUMBER(B660)),H660="تم",L660=""),"",IF(K660&gt;L660,"متأخر",""))</f>
        <v/>
      </c>
      <c r="N660" s="18">
        <f>IF(OR(NOT(ISNUMBER(B660)),H660="تم"),"",K660)</f>
        <v/>
      </c>
      <c r="O660" s="18">
        <f>IF(N660="","",COUNTIF($N$6:$N$1005,"&gt;"&amp;N660)+COUNTIF($N$6:N660,N660))</f>
        <v/>
      </c>
      <c r="P660" s="19">
        <f>IF(OR(NOT(ISNUMBER(J660)),NOT(ISNUMBER(B660))),"",IF(ISNUMBER(I660),I660,B660))</f>
        <v/>
      </c>
    </row>
    <row r="661">
      <c r="A661" s="16">
        <f>IF(B661="","",ROW()-5)</f>
        <v/>
      </c>
      <c r="B661" s="13" t="n"/>
      <c r="C661" s="5" t="n"/>
      <c r="D661" s="5" t="n"/>
      <c r="E661" s="5" t="n"/>
      <c r="F661" s="5" t="n"/>
      <c r="G661" s="5" t="n"/>
      <c r="H661" s="5" t="n"/>
      <c r="I661" s="13" t="n"/>
      <c r="J661" s="17" t="n"/>
      <c r="K661" s="18">
        <f>IF(NOT(ISNUMBER(B661)),"",IF(H661="تم",IF(ISNUMBER(I661),I661-B661,""),'الإعدادات'!$B$4-B661))</f>
        <v/>
      </c>
      <c r="L661" s="18">
        <f>IF(F661="","",IFERROR(VLOOKUP(F661,'الإعدادات'!$A$7:$B$10,2,FALSE),""))</f>
        <v/>
      </c>
      <c r="M661" s="6">
        <f>IF(OR(NOT(ISNUMBER(B661)),H661="تم",L661=""),"",IF(K661&gt;L661,"متأخر",""))</f>
        <v/>
      </c>
      <c r="N661" s="18">
        <f>IF(OR(NOT(ISNUMBER(B661)),H661="تم"),"",K661)</f>
        <v/>
      </c>
      <c r="O661" s="18">
        <f>IF(N661="","",COUNTIF($N$6:$N$1005,"&gt;"&amp;N661)+COUNTIF($N$6:N661,N661))</f>
        <v/>
      </c>
      <c r="P661" s="19">
        <f>IF(OR(NOT(ISNUMBER(J661)),NOT(ISNUMBER(B661))),"",IF(ISNUMBER(I661),I661,B661))</f>
        <v/>
      </c>
    </row>
    <row r="662">
      <c r="A662" s="16">
        <f>IF(B662="","",ROW()-5)</f>
        <v/>
      </c>
      <c r="B662" s="13" t="n"/>
      <c r="C662" s="5" t="n"/>
      <c r="D662" s="5" t="n"/>
      <c r="E662" s="5" t="n"/>
      <c r="F662" s="5" t="n"/>
      <c r="G662" s="5" t="n"/>
      <c r="H662" s="5" t="n"/>
      <c r="I662" s="13" t="n"/>
      <c r="J662" s="17" t="n"/>
      <c r="K662" s="18">
        <f>IF(NOT(ISNUMBER(B662)),"",IF(H662="تم",IF(ISNUMBER(I662),I662-B662,""),'الإعدادات'!$B$4-B662))</f>
        <v/>
      </c>
      <c r="L662" s="18">
        <f>IF(F662="","",IFERROR(VLOOKUP(F662,'الإعدادات'!$A$7:$B$10,2,FALSE),""))</f>
        <v/>
      </c>
      <c r="M662" s="6">
        <f>IF(OR(NOT(ISNUMBER(B662)),H662="تم",L662=""),"",IF(K662&gt;L662,"متأخر",""))</f>
        <v/>
      </c>
      <c r="N662" s="18">
        <f>IF(OR(NOT(ISNUMBER(B662)),H662="تم"),"",K662)</f>
        <v/>
      </c>
      <c r="O662" s="18">
        <f>IF(N662="","",COUNTIF($N$6:$N$1005,"&gt;"&amp;N662)+COUNTIF($N$6:N662,N662))</f>
        <v/>
      </c>
      <c r="P662" s="19">
        <f>IF(OR(NOT(ISNUMBER(J662)),NOT(ISNUMBER(B662))),"",IF(ISNUMBER(I662),I662,B662))</f>
        <v/>
      </c>
    </row>
    <row r="663">
      <c r="A663" s="16">
        <f>IF(B663="","",ROW()-5)</f>
        <v/>
      </c>
      <c r="B663" s="13" t="n"/>
      <c r="C663" s="5" t="n"/>
      <c r="D663" s="5" t="n"/>
      <c r="E663" s="5" t="n"/>
      <c r="F663" s="5" t="n"/>
      <c r="G663" s="5" t="n"/>
      <c r="H663" s="5" t="n"/>
      <c r="I663" s="13" t="n"/>
      <c r="J663" s="17" t="n"/>
      <c r="K663" s="18">
        <f>IF(NOT(ISNUMBER(B663)),"",IF(H663="تم",IF(ISNUMBER(I663),I663-B663,""),'الإعدادات'!$B$4-B663))</f>
        <v/>
      </c>
      <c r="L663" s="18">
        <f>IF(F663="","",IFERROR(VLOOKUP(F663,'الإعدادات'!$A$7:$B$10,2,FALSE),""))</f>
        <v/>
      </c>
      <c r="M663" s="6">
        <f>IF(OR(NOT(ISNUMBER(B663)),H663="تم",L663=""),"",IF(K663&gt;L663,"متأخر",""))</f>
        <v/>
      </c>
      <c r="N663" s="18">
        <f>IF(OR(NOT(ISNUMBER(B663)),H663="تم"),"",K663)</f>
        <v/>
      </c>
      <c r="O663" s="18">
        <f>IF(N663="","",COUNTIF($N$6:$N$1005,"&gt;"&amp;N663)+COUNTIF($N$6:N663,N663))</f>
        <v/>
      </c>
      <c r="P663" s="19">
        <f>IF(OR(NOT(ISNUMBER(J663)),NOT(ISNUMBER(B663))),"",IF(ISNUMBER(I663),I663,B663))</f>
        <v/>
      </c>
    </row>
    <row r="664">
      <c r="A664" s="16">
        <f>IF(B664="","",ROW()-5)</f>
        <v/>
      </c>
      <c r="B664" s="13" t="n"/>
      <c r="C664" s="5" t="n"/>
      <c r="D664" s="5" t="n"/>
      <c r="E664" s="5" t="n"/>
      <c r="F664" s="5" t="n"/>
      <c r="G664" s="5" t="n"/>
      <c r="H664" s="5" t="n"/>
      <c r="I664" s="13" t="n"/>
      <c r="J664" s="17" t="n"/>
      <c r="K664" s="18">
        <f>IF(NOT(ISNUMBER(B664)),"",IF(H664="تم",IF(ISNUMBER(I664),I664-B664,""),'الإعدادات'!$B$4-B664))</f>
        <v/>
      </c>
      <c r="L664" s="18">
        <f>IF(F664="","",IFERROR(VLOOKUP(F664,'الإعدادات'!$A$7:$B$10,2,FALSE),""))</f>
        <v/>
      </c>
      <c r="M664" s="6">
        <f>IF(OR(NOT(ISNUMBER(B664)),H664="تم",L664=""),"",IF(K664&gt;L664,"متأخر",""))</f>
        <v/>
      </c>
      <c r="N664" s="18">
        <f>IF(OR(NOT(ISNUMBER(B664)),H664="تم"),"",K664)</f>
        <v/>
      </c>
      <c r="O664" s="18">
        <f>IF(N664="","",COUNTIF($N$6:$N$1005,"&gt;"&amp;N664)+COUNTIF($N$6:N664,N664))</f>
        <v/>
      </c>
      <c r="P664" s="19">
        <f>IF(OR(NOT(ISNUMBER(J664)),NOT(ISNUMBER(B664))),"",IF(ISNUMBER(I664),I664,B664))</f>
        <v/>
      </c>
    </row>
    <row r="665">
      <c r="A665" s="16">
        <f>IF(B665="","",ROW()-5)</f>
        <v/>
      </c>
      <c r="B665" s="13" t="n"/>
      <c r="C665" s="5" t="n"/>
      <c r="D665" s="5" t="n"/>
      <c r="E665" s="5" t="n"/>
      <c r="F665" s="5" t="n"/>
      <c r="G665" s="5" t="n"/>
      <c r="H665" s="5" t="n"/>
      <c r="I665" s="13" t="n"/>
      <c r="J665" s="17" t="n"/>
      <c r="K665" s="18">
        <f>IF(NOT(ISNUMBER(B665)),"",IF(H665="تم",IF(ISNUMBER(I665),I665-B665,""),'الإعدادات'!$B$4-B665))</f>
        <v/>
      </c>
      <c r="L665" s="18">
        <f>IF(F665="","",IFERROR(VLOOKUP(F665,'الإعدادات'!$A$7:$B$10,2,FALSE),""))</f>
        <v/>
      </c>
      <c r="M665" s="6">
        <f>IF(OR(NOT(ISNUMBER(B665)),H665="تم",L665=""),"",IF(K665&gt;L665,"متأخر",""))</f>
        <v/>
      </c>
      <c r="N665" s="18">
        <f>IF(OR(NOT(ISNUMBER(B665)),H665="تم"),"",K665)</f>
        <v/>
      </c>
      <c r="O665" s="18">
        <f>IF(N665="","",COUNTIF($N$6:$N$1005,"&gt;"&amp;N665)+COUNTIF($N$6:N665,N665))</f>
        <v/>
      </c>
      <c r="P665" s="19">
        <f>IF(OR(NOT(ISNUMBER(J665)),NOT(ISNUMBER(B665))),"",IF(ISNUMBER(I665),I665,B665))</f>
        <v/>
      </c>
    </row>
    <row r="666">
      <c r="A666" s="16">
        <f>IF(B666="","",ROW()-5)</f>
        <v/>
      </c>
      <c r="B666" s="13" t="n"/>
      <c r="C666" s="5" t="n"/>
      <c r="D666" s="5" t="n"/>
      <c r="E666" s="5" t="n"/>
      <c r="F666" s="5" t="n"/>
      <c r="G666" s="5" t="n"/>
      <c r="H666" s="5" t="n"/>
      <c r="I666" s="13" t="n"/>
      <c r="J666" s="17" t="n"/>
      <c r="K666" s="18">
        <f>IF(NOT(ISNUMBER(B666)),"",IF(H666="تم",IF(ISNUMBER(I666),I666-B666,""),'الإعدادات'!$B$4-B666))</f>
        <v/>
      </c>
      <c r="L666" s="18">
        <f>IF(F666="","",IFERROR(VLOOKUP(F666,'الإعدادات'!$A$7:$B$10,2,FALSE),""))</f>
        <v/>
      </c>
      <c r="M666" s="6">
        <f>IF(OR(NOT(ISNUMBER(B666)),H666="تم",L666=""),"",IF(K666&gt;L666,"متأخر",""))</f>
        <v/>
      </c>
      <c r="N666" s="18">
        <f>IF(OR(NOT(ISNUMBER(B666)),H666="تم"),"",K666)</f>
        <v/>
      </c>
      <c r="O666" s="18">
        <f>IF(N666="","",COUNTIF($N$6:$N$1005,"&gt;"&amp;N666)+COUNTIF($N$6:N666,N666))</f>
        <v/>
      </c>
      <c r="P666" s="19">
        <f>IF(OR(NOT(ISNUMBER(J666)),NOT(ISNUMBER(B666))),"",IF(ISNUMBER(I666),I666,B666))</f>
        <v/>
      </c>
    </row>
    <row r="667">
      <c r="A667" s="16">
        <f>IF(B667="","",ROW()-5)</f>
        <v/>
      </c>
      <c r="B667" s="13" t="n"/>
      <c r="C667" s="5" t="n"/>
      <c r="D667" s="5" t="n"/>
      <c r="E667" s="5" t="n"/>
      <c r="F667" s="5" t="n"/>
      <c r="G667" s="5" t="n"/>
      <c r="H667" s="5" t="n"/>
      <c r="I667" s="13" t="n"/>
      <c r="J667" s="17" t="n"/>
      <c r="K667" s="18">
        <f>IF(NOT(ISNUMBER(B667)),"",IF(H667="تم",IF(ISNUMBER(I667),I667-B667,""),'الإعدادات'!$B$4-B667))</f>
        <v/>
      </c>
      <c r="L667" s="18">
        <f>IF(F667="","",IFERROR(VLOOKUP(F667,'الإعدادات'!$A$7:$B$10,2,FALSE),""))</f>
        <v/>
      </c>
      <c r="M667" s="6">
        <f>IF(OR(NOT(ISNUMBER(B667)),H667="تم",L667=""),"",IF(K667&gt;L667,"متأخر",""))</f>
        <v/>
      </c>
      <c r="N667" s="18">
        <f>IF(OR(NOT(ISNUMBER(B667)),H667="تم"),"",K667)</f>
        <v/>
      </c>
      <c r="O667" s="18">
        <f>IF(N667="","",COUNTIF($N$6:$N$1005,"&gt;"&amp;N667)+COUNTIF($N$6:N667,N667))</f>
        <v/>
      </c>
      <c r="P667" s="19">
        <f>IF(OR(NOT(ISNUMBER(J667)),NOT(ISNUMBER(B667))),"",IF(ISNUMBER(I667),I667,B667))</f>
        <v/>
      </c>
    </row>
    <row r="668">
      <c r="A668" s="16">
        <f>IF(B668="","",ROW()-5)</f>
        <v/>
      </c>
      <c r="B668" s="13" t="n"/>
      <c r="C668" s="5" t="n"/>
      <c r="D668" s="5" t="n"/>
      <c r="E668" s="5" t="n"/>
      <c r="F668" s="5" t="n"/>
      <c r="G668" s="5" t="n"/>
      <c r="H668" s="5" t="n"/>
      <c r="I668" s="13" t="n"/>
      <c r="J668" s="17" t="n"/>
      <c r="K668" s="18">
        <f>IF(NOT(ISNUMBER(B668)),"",IF(H668="تم",IF(ISNUMBER(I668),I668-B668,""),'الإعدادات'!$B$4-B668))</f>
        <v/>
      </c>
      <c r="L668" s="18">
        <f>IF(F668="","",IFERROR(VLOOKUP(F668,'الإعدادات'!$A$7:$B$10,2,FALSE),""))</f>
        <v/>
      </c>
      <c r="M668" s="6">
        <f>IF(OR(NOT(ISNUMBER(B668)),H668="تم",L668=""),"",IF(K668&gt;L668,"متأخر",""))</f>
        <v/>
      </c>
      <c r="N668" s="18">
        <f>IF(OR(NOT(ISNUMBER(B668)),H668="تم"),"",K668)</f>
        <v/>
      </c>
      <c r="O668" s="18">
        <f>IF(N668="","",COUNTIF($N$6:$N$1005,"&gt;"&amp;N668)+COUNTIF($N$6:N668,N668))</f>
        <v/>
      </c>
      <c r="P668" s="19">
        <f>IF(OR(NOT(ISNUMBER(J668)),NOT(ISNUMBER(B668))),"",IF(ISNUMBER(I668),I668,B668))</f>
        <v/>
      </c>
    </row>
    <row r="669">
      <c r="A669" s="16">
        <f>IF(B669="","",ROW()-5)</f>
        <v/>
      </c>
      <c r="B669" s="13" t="n"/>
      <c r="C669" s="5" t="n"/>
      <c r="D669" s="5" t="n"/>
      <c r="E669" s="5" t="n"/>
      <c r="F669" s="5" t="n"/>
      <c r="G669" s="5" t="n"/>
      <c r="H669" s="5" t="n"/>
      <c r="I669" s="13" t="n"/>
      <c r="J669" s="17" t="n"/>
      <c r="K669" s="18">
        <f>IF(NOT(ISNUMBER(B669)),"",IF(H669="تم",IF(ISNUMBER(I669),I669-B669,""),'الإعدادات'!$B$4-B669))</f>
        <v/>
      </c>
      <c r="L669" s="18">
        <f>IF(F669="","",IFERROR(VLOOKUP(F669,'الإعدادات'!$A$7:$B$10,2,FALSE),""))</f>
        <v/>
      </c>
      <c r="M669" s="6">
        <f>IF(OR(NOT(ISNUMBER(B669)),H669="تم",L669=""),"",IF(K669&gt;L669,"متأخر",""))</f>
        <v/>
      </c>
      <c r="N669" s="18">
        <f>IF(OR(NOT(ISNUMBER(B669)),H669="تم"),"",K669)</f>
        <v/>
      </c>
      <c r="O669" s="18">
        <f>IF(N669="","",COUNTIF($N$6:$N$1005,"&gt;"&amp;N669)+COUNTIF($N$6:N669,N669))</f>
        <v/>
      </c>
      <c r="P669" s="19">
        <f>IF(OR(NOT(ISNUMBER(J669)),NOT(ISNUMBER(B669))),"",IF(ISNUMBER(I669),I669,B669))</f>
        <v/>
      </c>
    </row>
    <row r="670">
      <c r="A670" s="16">
        <f>IF(B670="","",ROW()-5)</f>
        <v/>
      </c>
      <c r="B670" s="13" t="n"/>
      <c r="C670" s="5" t="n"/>
      <c r="D670" s="5" t="n"/>
      <c r="E670" s="5" t="n"/>
      <c r="F670" s="5" t="n"/>
      <c r="G670" s="5" t="n"/>
      <c r="H670" s="5" t="n"/>
      <c r="I670" s="13" t="n"/>
      <c r="J670" s="17" t="n"/>
      <c r="K670" s="18">
        <f>IF(NOT(ISNUMBER(B670)),"",IF(H670="تم",IF(ISNUMBER(I670),I670-B670,""),'الإعدادات'!$B$4-B670))</f>
        <v/>
      </c>
      <c r="L670" s="18">
        <f>IF(F670="","",IFERROR(VLOOKUP(F670,'الإعدادات'!$A$7:$B$10,2,FALSE),""))</f>
        <v/>
      </c>
      <c r="M670" s="6">
        <f>IF(OR(NOT(ISNUMBER(B670)),H670="تم",L670=""),"",IF(K670&gt;L670,"متأخر",""))</f>
        <v/>
      </c>
      <c r="N670" s="18">
        <f>IF(OR(NOT(ISNUMBER(B670)),H670="تم"),"",K670)</f>
        <v/>
      </c>
      <c r="O670" s="18">
        <f>IF(N670="","",COUNTIF($N$6:$N$1005,"&gt;"&amp;N670)+COUNTIF($N$6:N670,N670))</f>
        <v/>
      </c>
      <c r="P670" s="19">
        <f>IF(OR(NOT(ISNUMBER(J670)),NOT(ISNUMBER(B670))),"",IF(ISNUMBER(I670),I670,B670))</f>
        <v/>
      </c>
    </row>
    <row r="671">
      <c r="A671" s="16">
        <f>IF(B671="","",ROW()-5)</f>
        <v/>
      </c>
      <c r="B671" s="13" t="n"/>
      <c r="C671" s="5" t="n"/>
      <c r="D671" s="5" t="n"/>
      <c r="E671" s="5" t="n"/>
      <c r="F671" s="5" t="n"/>
      <c r="G671" s="5" t="n"/>
      <c r="H671" s="5" t="n"/>
      <c r="I671" s="13" t="n"/>
      <c r="J671" s="17" t="n"/>
      <c r="K671" s="18">
        <f>IF(NOT(ISNUMBER(B671)),"",IF(H671="تم",IF(ISNUMBER(I671),I671-B671,""),'الإعدادات'!$B$4-B671))</f>
        <v/>
      </c>
      <c r="L671" s="18">
        <f>IF(F671="","",IFERROR(VLOOKUP(F671,'الإعدادات'!$A$7:$B$10,2,FALSE),""))</f>
        <v/>
      </c>
      <c r="M671" s="6">
        <f>IF(OR(NOT(ISNUMBER(B671)),H671="تم",L671=""),"",IF(K671&gt;L671,"متأخر",""))</f>
        <v/>
      </c>
      <c r="N671" s="18">
        <f>IF(OR(NOT(ISNUMBER(B671)),H671="تم"),"",K671)</f>
        <v/>
      </c>
      <c r="O671" s="18">
        <f>IF(N671="","",COUNTIF($N$6:$N$1005,"&gt;"&amp;N671)+COUNTIF($N$6:N671,N671))</f>
        <v/>
      </c>
      <c r="P671" s="19">
        <f>IF(OR(NOT(ISNUMBER(J671)),NOT(ISNUMBER(B671))),"",IF(ISNUMBER(I671),I671,B671))</f>
        <v/>
      </c>
    </row>
    <row r="672">
      <c r="A672" s="16">
        <f>IF(B672="","",ROW()-5)</f>
        <v/>
      </c>
      <c r="B672" s="13" t="n"/>
      <c r="C672" s="5" t="n"/>
      <c r="D672" s="5" t="n"/>
      <c r="E672" s="5" t="n"/>
      <c r="F672" s="5" t="n"/>
      <c r="G672" s="5" t="n"/>
      <c r="H672" s="5" t="n"/>
      <c r="I672" s="13" t="n"/>
      <c r="J672" s="17" t="n"/>
      <c r="K672" s="18">
        <f>IF(NOT(ISNUMBER(B672)),"",IF(H672="تم",IF(ISNUMBER(I672),I672-B672,""),'الإعدادات'!$B$4-B672))</f>
        <v/>
      </c>
      <c r="L672" s="18">
        <f>IF(F672="","",IFERROR(VLOOKUP(F672,'الإعدادات'!$A$7:$B$10,2,FALSE),""))</f>
        <v/>
      </c>
      <c r="M672" s="6">
        <f>IF(OR(NOT(ISNUMBER(B672)),H672="تم",L672=""),"",IF(K672&gt;L672,"متأخر",""))</f>
        <v/>
      </c>
      <c r="N672" s="18">
        <f>IF(OR(NOT(ISNUMBER(B672)),H672="تم"),"",K672)</f>
        <v/>
      </c>
      <c r="O672" s="18">
        <f>IF(N672="","",COUNTIF($N$6:$N$1005,"&gt;"&amp;N672)+COUNTIF($N$6:N672,N672))</f>
        <v/>
      </c>
      <c r="P672" s="19">
        <f>IF(OR(NOT(ISNUMBER(J672)),NOT(ISNUMBER(B672))),"",IF(ISNUMBER(I672),I672,B672))</f>
        <v/>
      </c>
    </row>
    <row r="673">
      <c r="A673" s="16">
        <f>IF(B673="","",ROW()-5)</f>
        <v/>
      </c>
      <c r="B673" s="13" t="n"/>
      <c r="C673" s="5" t="n"/>
      <c r="D673" s="5" t="n"/>
      <c r="E673" s="5" t="n"/>
      <c r="F673" s="5" t="n"/>
      <c r="G673" s="5" t="n"/>
      <c r="H673" s="5" t="n"/>
      <c r="I673" s="13" t="n"/>
      <c r="J673" s="17" t="n"/>
      <c r="K673" s="18">
        <f>IF(NOT(ISNUMBER(B673)),"",IF(H673="تم",IF(ISNUMBER(I673),I673-B673,""),'الإعدادات'!$B$4-B673))</f>
        <v/>
      </c>
      <c r="L673" s="18">
        <f>IF(F673="","",IFERROR(VLOOKUP(F673,'الإعدادات'!$A$7:$B$10,2,FALSE),""))</f>
        <v/>
      </c>
      <c r="M673" s="6">
        <f>IF(OR(NOT(ISNUMBER(B673)),H673="تم",L673=""),"",IF(K673&gt;L673,"متأخر",""))</f>
        <v/>
      </c>
      <c r="N673" s="18">
        <f>IF(OR(NOT(ISNUMBER(B673)),H673="تم"),"",K673)</f>
        <v/>
      </c>
      <c r="O673" s="18">
        <f>IF(N673="","",COUNTIF($N$6:$N$1005,"&gt;"&amp;N673)+COUNTIF($N$6:N673,N673))</f>
        <v/>
      </c>
      <c r="P673" s="19">
        <f>IF(OR(NOT(ISNUMBER(J673)),NOT(ISNUMBER(B673))),"",IF(ISNUMBER(I673),I673,B673))</f>
        <v/>
      </c>
    </row>
    <row r="674">
      <c r="A674" s="16">
        <f>IF(B674="","",ROW()-5)</f>
        <v/>
      </c>
      <c r="B674" s="13" t="n"/>
      <c r="C674" s="5" t="n"/>
      <c r="D674" s="5" t="n"/>
      <c r="E674" s="5" t="n"/>
      <c r="F674" s="5" t="n"/>
      <c r="G674" s="5" t="n"/>
      <c r="H674" s="5" t="n"/>
      <c r="I674" s="13" t="n"/>
      <c r="J674" s="17" t="n"/>
      <c r="K674" s="18">
        <f>IF(NOT(ISNUMBER(B674)),"",IF(H674="تم",IF(ISNUMBER(I674),I674-B674,""),'الإعدادات'!$B$4-B674))</f>
        <v/>
      </c>
      <c r="L674" s="18">
        <f>IF(F674="","",IFERROR(VLOOKUP(F674,'الإعدادات'!$A$7:$B$10,2,FALSE),""))</f>
        <v/>
      </c>
      <c r="M674" s="6">
        <f>IF(OR(NOT(ISNUMBER(B674)),H674="تم",L674=""),"",IF(K674&gt;L674,"متأخر",""))</f>
        <v/>
      </c>
      <c r="N674" s="18">
        <f>IF(OR(NOT(ISNUMBER(B674)),H674="تم"),"",K674)</f>
        <v/>
      </c>
      <c r="O674" s="18">
        <f>IF(N674="","",COUNTIF($N$6:$N$1005,"&gt;"&amp;N674)+COUNTIF($N$6:N674,N674))</f>
        <v/>
      </c>
      <c r="P674" s="19">
        <f>IF(OR(NOT(ISNUMBER(J674)),NOT(ISNUMBER(B674))),"",IF(ISNUMBER(I674),I674,B674))</f>
        <v/>
      </c>
    </row>
    <row r="675">
      <c r="A675" s="16">
        <f>IF(B675="","",ROW()-5)</f>
        <v/>
      </c>
      <c r="B675" s="13" t="n"/>
      <c r="C675" s="5" t="n"/>
      <c r="D675" s="5" t="n"/>
      <c r="E675" s="5" t="n"/>
      <c r="F675" s="5" t="n"/>
      <c r="G675" s="5" t="n"/>
      <c r="H675" s="5" t="n"/>
      <c r="I675" s="13" t="n"/>
      <c r="J675" s="17" t="n"/>
      <c r="K675" s="18">
        <f>IF(NOT(ISNUMBER(B675)),"",IF(H675="تم",IF(ISNUMBER(I675),I675-B675,""),'الإعدادات'!$B$4-B675))</f>
        <v/>
      </c>
      <c r="L675" s="18">
        <f>IF(F675="","",IFERROR(VLOOKUP(F675,'الإعدادات'!$A$7:$B$10,2,FALSE),""))</f>
        <v/>
      </c>
      <c r="M675" s="6">
        <f>IF(OR(NOT(ISNUMBER(B675)),H675="تم",L675=""),"",IF(K675&gt;L675,"متأخر",""))</f>
        <v/>
      </c>
      <c r="N675" s="18">
        <f>IF(OR(NOT(ISNUMBER(B675)),H675="تم"),"",K675)</f>
        <v/>
      </c>
      <c r="O675" s="18">
        <f>IF(N675="","",COUNTIF($N$6:$N$1005,"&gt;"&amp;N675)+COUNTIF($N$6:N675,N675))</f>
        <v/>
      </c>
      <c r="P675" s="19">
        <f>IF(OR(NOT(ISNUMBER(J675)),NOT(ISNUMBER(B675))),"",IF(ISNUMBER(I675),I675,B675))</f>
        <v/>
      </c>
    </row>
    <row r="676">
      <c r="A676" s="16">
        <f>IF(B676="","",ROW()-5)</f>
        <v/>
      </c>
      <c r="B676" s="13" t="n"/>
      <c r="C676" s="5" t="n"/>
      <c r="D676" s="5" t="n"/>
      <c r="E676" s="5" t="n"/>
      <c r="F676" s="5" t="n"/>
      <c r="G676" s="5" t="n"/>
      <c r="H676" s="5" t="n"/>
      <c r="I676" s="13" t="n"/>
      <c r="J676" s="17" t="n"/>
      <c r="K676" s="18">
        <f>IF(NOT(ISNUMBER(B676)),"",IF(H676="تم",IF(ISNUMBER(I676),I676-B676,""),'الإعدادات'!$B$4-B676))</f>
        <v/>
      </c>
      <c r="L676" s="18">
        <f>IF(F676="","",IFERROR(VLOOKUP(F676,'الإعدادات'!$A$7:$B$10,2,FALSE),""))</f>
        <v/>
      </c>
      <c r="M676" s="6">
        <f>IF(OR(NOT(ISNUMBER(B676)),H676="تم",L676=""),"",IF(K676&gt;L676,"متأخر",""))</f>
        <v/>
      </c>
      <c r="N676" s="18">
        <f>IF(OR(NOT(ISNUMBER(B676)),H676="تم"),"",K676)</f>
        <v/>
      </c>
      <c r="O676" s="18">
        <f>IF(N676="","",COUNTIF($N$6:$N$1005,"&gt;"&amp;N676)+COUNTIF($N$6:N676,N676))</f>
        <v/>
      </c>
      <c r="P676" s="19">
        <f>IF(OR(NOT(ISNUMBER(J676)),NOT(ISNUMBER(B676))),"",IF(ISNUMBER(I676),I676,B676))</f>
        <v/>
      </c>
    </row>
    <row r="677">
      <c r="A677" s="16">
        <f>IF(B677="","",ROW()-5)</f>
        <v/>
      </c>
      <c r="B677" s="13" t="n"/>
      <c r="C677" s="5" t="n"/>
      <c r="D677" s="5" t="n"/>
      <c r="E677" s="5" t="n"/>
      <c r="F677" s="5" t="n"/>
      <c r="G677" s="5" t="n"/>
      <c r="H677" s="5" t="n"/>
      <c r="I677" s="13" t="n"/>
      <c r="J677" s="17" t="n"/>
      <c r="K677" s="18">
        <f>IF(NOT(ISNUMBER(B677)),"",IF(H677="تم",IF(ISNUMBER(I677),I677-B677,""),'الإعدادات'!$B$4-B677))</f>
        <v/>
      </c>
      <c r="L677" s="18">
        <f>IF(F677="","",IFERROR(VLOOKUP(F677,'الإعدادات'!$A$7:$B$10,2,FALSE),""))</f>
        <v/>
      </c>
      <c r="M677" s="6">
        <f>IF(OR(NOT(ISNUMBER(B677)),H677="تم",L677=""),"",IF(K677&gt;L677,"متأخر",""))</f>
        <v/>
      </c>
      <c r="N677" s="18">
        <f>IF(OR(NOT(ISNUMBER(B677)),H677="تم"),"",K677)</f>
        <v/>
      </c>
      <c r="O677" s="18">
        <f>IF(N677="","",COUNTIF($N$6:$N$1005,"&gt;"&amp;N677)+COUNTIF($N$6:N677,N677))</f>
        <v/>
      </c>
      <c r="P677" s="19">
        <f>IF(OR(NOT(ISNUMBER(J677)),NOT(ISNUMBER(B677))),"",IF(ISNUMBER(I677),I677,B677))</f>
        <v/>
      </c>
    </row>
    <row r="678">
      <c r="A678" s="16">
        <f>IF(B678="","",ROW()-5)</f>
        <v/>
      </c>
      <c r="B678" s="13" t="n"/>
      <c r="C678" s="5" t="n"/>
      <c r="D678" s="5" t="n"/>
      <c r="E678" s="5" t="n"/>
      <c r="F678" s="5" t="n"/>
      <c r="G678" s="5" t="n"/>
      <c r="H678" s="5" t="n"/>
      <c r="I678" s="13" t="n"/>
      <c r="J678" s="17" t="n"/>
      <c r="K678" s="18">
        <f>IF(NOT(ISNUMBER(B678)),"",IF(H678="تم",IF(ISNUMBER(I678),I678-B678,""),'الإعدادات'!$B$4-B678))</f>
        <v/>
      </c>
      <c r="L678" s="18">
        <f>IF(F678="","",IFERROR(VLOOKUP(F678,'الإعدادات'!$A$7:$B$10,2,FALSE),""))</f>
        <v/>
      </c>
      <c r="M678" s="6">
        <f>IF(OR(NOT(ISNUMBER(B678)),H678="تم",L678=""),"",IF(K678&gt;L678,"متأخر",""))</f>
        <v/>
      </c>
      <c r="N678" s="18">
        <f>IF(OR(NOT(ISNUMBER(B678)),H678="تم"),"",K678)</f>
        <v/>
      </c>
      <c r="O678" s="18">
        <f>IF(N678="","",COUNTIF($N$6:$N$1005,"&gt;"&amp;N678)+COUNTIF($N$6:N678,N678))</f>
        <v/>
      </c>
      <c r="P678" s="19">
        <f>IF(OR(NOT(ISNUMBER(J678)),NOT(ISNUMBER(B678))),"",IF(ISNUMBER(I678),I678,B678))</f>
        <v/>
      </c>
    </row>
    <row r="679">
      <c r="A679" s="16">
        <f>IF(B679="","",ROW()-5)</f>
        <v/>
      </c>
      <c r="B679" s="13" t="n"/>
      <c r="C679" s="5" t="n"/>
      <c r="D679" s="5" t="n"/>
      <c r="E679" s="5" t="n"/>
      <c r="F679" s="5" t="n"/>
      <c r="G679" s="5" t="n"/>
      <c r="H679" s="5" t="n"/>
      <c r="I679" s="13" t="n"/>
      <c r="J679" s="17" t="n"/>
      <c r="K679" s="18">
        <f>IF(NOT(ISNUMBER(B679)),"",IF(H679="تم",IF(ISNUMBER(I679),I679-B679,""),'الإعدادات'!$B$4-B679))</f>
        <v/>
      </c>
      <c r="L679" s="18">
        <f>IF(F679="","",IFERROR(VLOOKUP(F679,'الإعدادات'!$A$7:$B$10,2,FALSE),""))</f>
        <v/>
      </c>
      <c r="M679" s="6">
        <f>IF(OR(NOT(ISNUMBER(B679)),H679="تم",L679=""),"",IF(K679&gt;L679,"متأخر",""))</f>
        <v/>
      </c>
      <c r="N679" s="18">
        <f>IF(OR(NOT(ISNUMBER(B679)),H679="تم"),"",K679)</f>
        <v/>
      </c>
      <c r="O679" s="18">
        <f>IF(N679="","",COUNTIF($N$6:$N$1005,"&gt;"&amp;N679)+COUNTIF($N$6:N679,N679))</f>
        <v/>
      </c>
      <c r="P679" s="19">
        <f>IF(OR(NOT(ISNUMBER(J679)),NOT(ISNUMBER(B679))),"",IF(ISNUMBER(I679),I679,B679))</f>
        <v/>
      </c>
    </row>
    <row r="680">
      <c r="A680" s="16">
        <f>IF(B680="","",ROW()-5)</f>
        <v/>
      </c>
      <c r="B680" s="13" t="n"/>
      <c r="C680" s="5" t="n"/>
      <c r="D680" s="5" t="n"/>
      <c r="E680" s="5" t="n"/>
      <c r="F680" s="5" t="n"/>
      <c r="G680" s="5" t="n"/>
      <c r="H680" s="5" t="n"/>
      <c r="I680" s="13" t="n"/>
      <c r="J680" s="17" t="n"/>
      <c r="K680" s="18">
        <f>IF(NOT(ISNUMBER(B680)),"",IF(H680="تم",IF(ISNUMBER(I680),I680-B680,""),'الإعدادات'!$B$4-B680))</f>
        <v/>
      </c>
      <c r="L680" s="18">
        <f>IF(F680="","",IFERROR(VLOOKUP(F680,'الإعدادات'!$A$7:$B$10,2,FALSE),""))</f>
        <v/>
      </c>
      <c r="M680" s="6">
        <f>IF(OR(NOT(ISNUMBER(B680)),H680="تم",L680=""),"",IF(K680&gt;L680,"متأخر",""))</f>
        <v/>
      </c>
      <c r="N680" s="18">
        <f>IF(OR(NOT(ISNUMBER(B680)),H680="تم"),"",K680)</f>
        <v/>
      </c>
      <c r="O680" s="18">
        <f>IF(N680="","",COUNTIF($N$6:$N$1005,"&gt;"&amp;N680)+COUNTIF($N$6:N680,N680))</f>
        <v/>
      </c>
      <c r="P680" s="19">
        <f>IF(OR(NOT(ISNUMBER(J680)),NOT(ISNUMBER(B680))),"",IF(ISNUMBER(I680),I680,B680))</f>
        <v/>
      </c>
    </row>
    <row r="681">
      <c r="A681" s="16">
        <f>IF(B681="","",ROW()-5)</f>
        <v/>
      </c>
      <c r="B681" s="13" t="n"/>
      <c r="C681" s="5" t="n"/>
      <c r="D681" s="5" t="n"/>
      <c r="E681" s="5" t="n"/>
      <c r="F681" s="5" t="n"/>
      <c r="G681" s="5" t="n"/>
      <c r="H681" s="5" t="n"/>
      <c r="I681" s="13" t="n"/>
      <c r="J681" s="17" t="n"/>
      <c r="K681" s="18">
        <f>IF(NOT(ISNUMBER(B681)),"",IF(H681="تم",IF(ISNUMBER(I681),I681-B681,""),'الإعدادات'!$B$4-B681))</f>
        <v/>
      </c>
      <c r="L681" s="18">
        <f>IF(F681="","",IFERROR(VLOOKUP(F681,'الإعدادات'!$A$7:$B$10,2,FALSE),""))</f>
        <v/>
      </c>
      <c r="M681" s="6">
        <f>IF(OR(NOT(ISNUMBER(B681)),H681="تم",L681=""),"",IF(K681&gt;L681,"متأخر",""))</f>
        <v/>
      </c>
      <c r="N681" s="18">
        <f>IF(OR(NOT(ISNUMBER(B681)),H681="تم"),"",K681)</f>
        <v/>
      </c>
      <c r="O681" s="18">
        <f>IF(N681="","",COUNTIF($N$6:$N$1005,"&gt;"&amp;N681)+COUNTIF($N$6:N681,N681))</f>
        <v/>
      </c>
      <c r="P681" s="19">
        <f>IF(OR(NOT(ISNUMBER(J681)),NOT(ISNUMBER(B681))),"",IF(ISNUMBER(I681),I681,B681))</f>
        <v/>
      </c>
    </row>
    <row r="682">
      <c r="A682" s="16">
        <f>IF(B682="","",ROW()-5)</f>
        <v/>
      </c>
      <c r="B682" s="13" t="n"/>
      <c r="C682" s="5" t="n"/>
      <c r="D682" s="5" t="n"/>
      <c r="E682" s="5" t="n"/>
      <c r="F682" s="5" t="n"/>
      <c r="G682" s="5" t="n"/>
      <c r="H682" s="5" t="n"/>
      <c r="I682" s="13" t="n"/>
      <c r="J682" s="17" t="n"/>
      <c r="K682" s="18">
        <f>IF(NOT(ISNUMBER(B682)),"",IF(H682="تم",IF(ISNUMBER(I682),I682-B682,""),'الإعدادات'!$B$4-B682))</f>
        <v/>
      </c>
      <c r="L682" s="18">
        <f>IF(F682="","",IFERROR(VLOOKUP(F682,'الإعدادات'!$A$7:$B$10,2,FALSE),""))</f>
        <v/>
      </c>
      <c r="M682" s="6">
        <f>IF(OR(NOT(ISNUMBER(B682)),H682="تم",L682=""),"",IF(K682&gt;L682,"متأخر",""))</f>
        <v/>
      </c>
      <c r="N682" s="18">
        <f>IF(OR(NOT(ISNUMBER(B682)),H682="تم"),"",K682)</f>
        <v/>
      </c>
      <c r="O682" s="18">
        <f>IF(N682="","",COUNTIF($N$6:$N$1005,"&gt;"&amp;N682)+COUNTIF($N$6:N682,N682))</f>
        <v/>
      </c>
      <c r="P682" s="19">
        <f>IF(OR(NOT(ISNUMBER(J682)),NOT(ISNUMBER(B682))),"",IF(ISNUMBER(I682),I682,B682))</f>
        <v/>
      </c>
    </row>
    <row r="683">
      <c r="A683" s="16">
        <f>IF(B683="","",ROW()-5)</f>
        <v/>
      </c>
      <c r="B683" s="13" t="n"/>
      <c r="C683" s="5" t="n"/>
      <c r="D683" s="5" t="n"/>
      <c r="E683" s="5" t="n"/>
      <c r="F683" s="5" t="n"/>
      <c r="G683" s="5" t="n"/>
      <c r="H683" s="5" t="n"/>
      <c r="I683" s="13" t="n"/>
      <c r="J683" s="17" t="n"/>
      <c r="K683" s="18">
        <f>IF(NOT(ISNUMBER(B683)),"",IF(H683="تم",IF(ISNUMBER(I683),I683-B683,""),'الإعدادات'!$B$4-B683))</f>
        <v/>
      </c>
      <c r="L683" s="18">
        <f>IF(F683="","",IFERROR(VLOOKUP(F683,'الإعدادات'!$A$7:$B$10,2,FALSE),""))</f>
        <v/>
      </c>
      <c r="M683" s="6">
        <f>IF(OR(NOT(ISNUMBER(B683)),H683="تم",L683=""),"",IF(K683&gt;L683,"متأخر",""))</f>
        <v/>
      </c>
      <c r="N683" s="18">
        <f>IF(OR(NOT(ISNUMBER(B683)),H683="تم"),"",K683)</f>
        <v/>
      </c>
      <c r="O683" s="18">
        <f>IF(N683="","",COUNTIF($N$6:$N$1005,"&gt;"&amp;N683)+COUNTIF($N$6:N683,N683))</f>
        <v/>
      </c>
      <c r="P683" s="19">
        <f>IF(OR(NOT(ISNUMBER(J683)),NOT(ISNUMBER(B683))),"",IF(ISNUMBER(I683),I683,B683))</f>
        <v/>
      </c>
    </row>
    <row r="684">
      <c r="A684" s="16">
        <f>IF(B684="","",ROW()-5)</f>
        <v/>
      </c>
      <c r="B684" s="13" t="n"/>
      <c r="C684" s="5" t="n"/>
      <c r="D684" s="5" t="n"/>
      <c r="E684" s="5" t="n"/>
      <c r="F684" s="5" t="n"/>
      <c r="G684" s="5" t="n"/>
      <c r="H684" s="5" t="n"/>
      <c r="I684" s="13" t="n"/>
      <c r="J684" s="17" t="n"/>
      <c r="K684" s="18">
        <f>IF(NOT(ISNUMBER(B684)),"",IF(H684="تم",IF(ISNUMBER(I684),I684-B684,""),'الإعدادات'!$B$4-B684))</f>
        <v/>
      </c>
      <c r="L684" s="18">
        <f>IF(F684="","",IFERROR(VLOOKUP(F684,'الإعدادات'!$A$7:$B$10,2,FALSE),""))</f>
        <v/>
      </c>
      <c r="M684" s="6">
        <f>IF(OR(NOT(ISNUMBER(B684)),H684="تم",L684=""),"",IF(K684&gt;L684,"متأخر",""))</f>
        <v/>
      </c>
      <c r="N684" s="18">
        <f>IF(OR(NOT(ISNUMBER(B684)),H684="تم"),"",K684)</f>
        <v/>
      </c>
      <c r="O684" s="18">
        <f>IF(N684="","",COUNTIF($N$6:$N$1005,"&gt;"&amp;N684)+COUNTIF($N$6:N684,N684))</f>
        <v/>
      </c>
      <c r="P684" s="19">
        <f>IF(OR(NOT(ISNUMBER(J684)),NOT(ISNUMBER(B684))),"",IF(ISNUMBER(I684),I684,B684))</f>
        <v/>
      </c>
    </row>
    <row r="685">
      <c r="A685" s="16">
        <f>IF(B685="","",ROW()-5)</f>
        <v/>
      </c>
      <c r="B685" s="13" t="n"/>
      <c r="C685" s="5" t="n"/>
      <c r="D685" s="5" t="n"/>
      <c r="E685" s="5" t="n"/>
      <c r="F685" s="5" t="n"/>
      <c r="G685" s="5" t="n"/>
      <c r="H685" s="5" t="n"/>
      <c r="I685" s="13" t="n"/>
      <c r="J685" s="17" t="n"/>
      <c r="K685" s="18">
        <f>IF(NOT(ISNUMBER(B685)),"",IF(H685="تم",IF(ISNUMBER(I685),I685-B685,""),'الإعدادات'!$B$4-B685))</f>
        <v/>
      </c>
      <c r="L685" s="18">
        <f>IF(F685="","",IFERROR(VLOOKUP(F685,'الإعدادات'!$A$7:$B$10,2,FALSE),""))</f>
        <v/>
      </c>
      <c r="M685" s="6">
        <f>IF(OR(NOT(ISNUMBER(B685)),H685="تم",L685=""),"",IF(K685&gt;L685,"متأخر",""))</f>
        <v/>
      </c>
      <c r="N685" s="18">
        <f>IF(OR(NOT(ISNUMBER(B685)),H685="تم"),"",K685)</f>
        <v/>
      </c>
      <c r="O685" s="18">
        <f>IF(N685="","",COUNTIF($N$6:$N$1005,"&gt;"&amp;N685)+COUNTIF($N$6:N685,N685))</f>
        <v/>
      </c>
      <c r="P685" s="19">
        <f>IF(OR(NOT(ISNUMBER(J685)),NOT(ISNUMBER(B685))),"",IF(ISNUMBER(I685),I685,B685))</f>
        <v/>
      </c>
    </row>
    <row r="686">
      <c r="A686" s="16">
        <f>IF(B686="","",ROW()-5)</f>
        <v/>
      </c>
      <c r="B686" s="13" t="n"/>
      <c r="C686" s="5" t="n"/>
      <c r="D686" s="5" t="n"/>
      <c r="E686" s="5" t="n"/>
      <c r="F686" s="5" t="n"/>
      <c r="G686" s="5" t="n"/>
      <c r="H686" s="5" t="n"/>
      <c r="I686" s="13" t="n"/>
      <c r="J686" s="17" t="n"/>
      <c r="K686" s="18">
        <f>IF(NOT(ISNUMBER(B686)),"",IF(H686="تم",IF(ISNUMBER(I686),I686-B686,""),'الإعدادات'!$B$4-B686))</f>
        <v/>
      </c>
      <c r="L686" s="18">
        <f>IF(F686="","",IFERROR(VLOOKUP(F686,'الإعدادات'!$A$7:$B$10,2,FALSE),""))</f>
        <v/>
      </c>
      <c r="M686" s="6">
        <f>IF(OR(NOT(ISNUMBER(B686)),H686="تم",L686=""),"",IF(K686&gt;L686,"متأخر",""))</f>
        <v/>
      </c>
      <c r="N686" s="18">
        <f>IF(OR(NOT(ISNUMBER(B686)),H686="تم"),"",K686)</f>
        <v/>
      </c>
      <c r="O686" s="18">
        <f>IF(N686="","",COUNTIF($N$6:$N$1005,"&gt;"&amp;N686)+COUNTIF($N$6:N686,N686))</f>
        <v/>
      </c>
      <c r="P686" s="19">
        <f>IF(OR(NOT(ISNUMBER(J686)),NOT(ISNUMBER(B686))),"",IF(ISNUMBER(I686),I686,B686))</f>
        <v/>
      </c>
    </row>
    <row r="687">
      <c r="A687" s="16">
        <f>IF(B687="","",ROW()-5)</f>
        <v/>
      </c>
      <c r="B687" s="13" t="n"/>
      <c r="C687" s="5" t="n"/>
      <c r="D687" s="5" t="n"/>
      <c r="E687" s="5" t="n"/>
      <c r="F687" s="5" t="n"/>
      <c r="G687" s="5" t="n"/>
      <c r="H687" s="5" t="n"/>
      <c r="I687" s="13" t="n"/>
      <c r="J687" s="17" t="n"/>
      <c r="K687" s="18">
        <f>IF(NOT(ISNUMBER(B687)),"",IF(H687="تم",IF(ISNUMBER(I687),I687-B687,""),'الإعدادات'!$B$4-B687))</f>
        <v/>
      </c>
      <c r="L687" s="18">
        <f>IF(F687="","",IFERROR(VLOOKUP(F687,'الإعدادات'!$A$7:$B$10,2,FALSE),""))</f>
        <v/>
      </c>
      <c r="M687" s="6">
        <f>IF(OR(NOT(ISNUMBER(B687)),H687="تم",L687=""),"",IF(K687&gt;L687,"متأخر",""))</f>
        <v/>
      </c>
      <c r="N687" s="18">
        <f>IF(OR(NOT(ISNUMBER(B687)),H687="تم"),"",K687)</f>
        <v/>
      </c>
      <c r="O687" s="18">
        <f>IF(N687="","",COUNTIF($N$6:$N$1005,"&gt;"&amp;N687)+COUNTIF($N$6:N687,N687))</f>
        <v/>
      </c>
      <c r="P687" s="19">
        <f>IF(OR(NOT(ISNUMBER(J687)),NOT(ISNUMBER(B687))),"",IF(ISNUMBER(I687),I687,B687))</f>
        <v/>
      </c>
    </row>
    <row r="688">
      <c r="A688" s="16">
        <f>IF(B688="","",ROW()-5)</f>
        <v/>
      </c>
      <c r="B688" s="13" t="n"/>
      <c r="C688" s="5" t="n"/>
      <c r="D688" s="5" t="n"/>
      <c r="E688" s="5" t="n"/>
      <c r="F688" s="5" t="n"/>
      <c r="G688" s="5" t="n"/>
      <c r="H688" s="5" t="n"/>
      <c r="I688" s="13" t="n"/>
      <c r="J688" s="17" t="n"/>
      <c r="K688" s="18">
        <f>IF(NOT(ISNUMBER(B688)),"",IF(H688="تم",IF(ISNUMBER(I688),I688-B688,""),'الإعدادات'!$B$4-B688))</f>
        <v/>
      </c>
      <c r="L688" s="18">
        <f>IF(F688="","",IFERROR(VLOOKUP(F688,'الإعدادات'!$A$7:$B$10,2,FALSE),""))</f>
        <v/>
      </c>
      <c r="M688" s="6">
        <f>IF(OR(NOT(ISNUMBER(B688)),H688="تم",L688=""),"",IF(K688&gt;L688,"متأخر",""))</f>
        <v/>
      </c>
      <c r="N688" s="18">
        <f>IF(OR(NOT(ISNUMBER(B688)),H688="تم"),"",K688)</f>
        <v/>
      </c>
      <c r="O688" s="18">
        <f>IF(N688="","",COUNTIF($N$6:$N$1005,"&gt;"&amp;N688)+COUNTIF($N$6:N688,N688))</f>
        <v/>
      </c>
      <c r="P688" s="19">
        <f>IF(OR(NOT(ISNUMBER(J688)),NOT(ISNUMBER(B688))),"",IF(ISNUMBER(I688),I688,B688))</f>
        <v/>
      </c>
    </row>
    <row r="689">
      <c r="A689" s="16">
        <f>IF(B689="","",ROW()-5)</f>
        <v/>
      </c>
      <c r="B689" s="13" t="n"/>
      <c r="C689" s="5" t="n"/>
      <c r="D689" s="5" t="n"/>
      <c r="E689" s="5" t="n"/>
      <c r="F689" s="5" t="n"/>
      <c r="G689" s="5" t="n"/>
      <c r="H689" s="5" t="n"/>
      <c r="I689" s="13" t="n"/>
      <c r="J689" s="17" t="n"/>
      <c r="K689" s="18">
        <f>IF(NOT(ISNUMBER(B689)),"",IF(H689="تم",IF(ISNUMBER(I689),I689-B689,""),'الإعدادات'!$B$4-B689))</f>
        <v/>
      </c>
      <c r="L689" s="18">
        <f>IF(F689="","",IFERROR(VLOOKUP(F689,'الإعدادات'!$A$7:$B$10,2,FALSE),""))</f>
        <v/>
      </c>
      <c r="M689" s="6">
        <f>IF(OR(NOT(ISNUMBER(B689)),H689="تم",L689=""),"",IF(K689&gt;L689,"متأخر",""))</f>
        <v/>
      </c>
      <c r="N689" s="18">
        <f>IF(OR(NOT(ISNUMBER(B689)),H689="تم"),"",K689)</f>
        <v/>
      </c>
      <c r="O689" s="18">
        <f>IF(N689="","",COUNTIF($N$6:$N$1005,"&gt;"&amp;N689)+COUNTIF($N$6:N689,N689))</f>
        <v/>
      </c>
      <c r="P689" s="19">
        <f>IF(OR(NOT(ISNUMBER(J689)),NOT(ISNUMBER(B689))),"",IF(ISNUMBER(I689),I689,B689))</f>
        <v/>
      </c>
    </row>
    <row r="690">
      <c r="A690" s="16">
        <f>IF(B690="","",ROW()-5)</f>
        <v/>
      </c>
      <c r="B690" s="13" t="n"/>
      <c r="C690" s="5" t="n"/>
      <c r="D690" s="5" t="n"/>
      <c r="E690" s="5" t="n"/>
      <c r="F690" s="5" t="n"/>
      <c r="G690" s="5" t="n"/>
      <c r="H690" s="5" t="n"/>
      <c r="I690" s="13" t="n"/>
      <c r="J690" s="17" t="n"/>
      <c r="K690" s="18">
        <f>IF(NOT(ISNUMBER(B690)),"",IF(H690="تم",IF(ISNUMBER(I690),I690-B690,""),'الإعدادات'!$B$4-B690))</f>
        <v/>
      </c>
      <c r="L690" s="18">
        <f>IF(F690="","",IFERROR(VLOOKUP(F690,'الإعدادات'!$A$7:$B$10,2,FALSE),""))</f>
        <v/>
      </c>
      <c r="M690" s="6">
        <f>IF(OR(NOT(ISNUMBER(B690)),H690="تم",L690=""),"",IF(K690&gt;L690,"متأخر",""))</f>
        <v/>
      </c>
      <c r="N690" s="18">
        <f>IF(OR(NOT(ISNUMBER(B690)),H690="تم"),"",K690)</f>
        <v/>
      </c>
      <c r="O690" s="18">
        <f>IF(N690="","",COUNTIF($N$6:$N$1005,"&gt;"&amp;N690)+COUNTIF($N$6:N690,N690))</f>
        <v/>
      </c>
      <c r="P690" s="19">
        <f>IF(OR(NOT(ISNUMBER(J690)),NOT(ISNUMBER(B690))),"",IF(ISNUMBER(I690),I690,B690))</f>
        <v/>
      </c>
    </row>
    <row r="691">
      <c r="A691" s="16">
        <f>IF(B691="","",ROW()-5)</f>
        <v/>
      </c>
      <c r="B691" s="13" t="n"/>
      <c r="C691" s="5" t="n"/>
      <c r="D691" s="5" t="n"/>
      <c r="E691" s="5" t="n"/>
      <c r="F691" s="5" t="n"/>
      <c r="G691" s="5" t="n"/>
      <c r="H691" s="5" t="n"/>
      <c r="I691" s="13" t="n"/>
      <c r="J691" s="17" t="n"/>
      <c r="K691" s="18">
        <f>IF(NOT(ISNUMBER(B691)),"",IF(H691="تم",IF(ISNUMBER(I691),I691-B691,""),'الإعدادات'!$B$4-B691))</f>
        <v/>
      </c>
      <c r="L691" s="18">
        <f>IF(F691="","",IFERROR(VLOOKUP(F691,'الإعدادات'!$A$7:$B$10,2,FALSE),""))</f>
        <v/>
      </c>
      <c r="M691" s="6">
        <f>IF(OR(NOT(ISNUMBER(B691)),H691="تم",L691=""),"",IF(K691&gt;L691,"متأخر",""))</f>
        <v/>
      </c>
      <c r="N691" s="18">
        <f>IF(OR(NOT(ISNUMBER(B691)),H691="تم"),"",K691)</f>
        <v/>
      </c>
      <c r="O691" s="18">
        <f>IF(N691="","",COUNTIF($N$6:$N$1005,"&gt;"&amp;N691)+COUNTIF($N$6:N691,N691))</f>
        <v/>
      </c>
      <c r="P691" s="19">
        <f>IF(OR(NOT(ISNUMBER(J691)),NOT(ISNUMBER(B691))),"",IF(ISNUMBER(I691),I691,B691))</f>
        <v/>
      </c>
    </row>
    <row r="692">
      <c r="A692" s="16">
        <f>IF(B692="","",ROW()-5)</f>
        <v/>
      </c>
      <c r="B692" s="13" t="n"/>
      <c r="C692" s="5" t="n"/>
      <c r="D692" s="5" t="n"/>
      <c r="E692" s="5" t="n"/>
      <c r="F692" s="5" t="n"/>
      <c r="G692" s="5" t="n"/>
      <c r="H692" s="5" t="n"/>
      <c r="I692" s="13" t="n"/>
      <c r="J692" s="17" t="n"/>
      <c r="K692" s="18">
        <f>IF(NOT(ISNUMBER(B692)),"",IF(H692="تم",IF(ISNUMBER(I692),I692-B692,""),'الإعدادات'!$B$4-B692))</f>
        <v/>
      </c>
      <c r="L692" s="18">
        <f>IF(F692="","",IFERROR(VLOOKUP(F692,'الإعدادات'!$A$7:$B$10,2,FALSE),""))</f>
        <v/>
      </c>
      <c r="M692" s="6">
        <f>IF(OR(NOT(ISNUMBER(B692)),H692="تم",L692=""),"",IF(K692&gt;L692,"متأخر",""))</f>
        <v/>
      </c>
      <c r="N692" s="18">
        <f>IF(OR(NOT(ISNUMBER(B692)),H692="تم"),"",K692)</f>
        <v/>
      </c>
      <c r="O692" s="18">
        <f>IF(N692="","",COUNTIF($N$6:$N$1005,"&gt;"&amp;N692)+COUNTIF($N$6:N692,N692))</f>
        <v/>
      </c>
      <c r="P692" s="19">
        <f>IF(OR(NOT(ISNUMBER(J692)),NOT(ISNUMBER(B692))),"",IF(ISNUMBER(I692),I692,B692))</f>
        <v/>
      </c>
    </row>
    <row r="693">
      <c r="A693" s="16">
        <f>IF(B693="","",ROW()-5)</f>
        <v/>
      </c>
      <c r="B693" s="13" t="n"/>
      <c r="C693" s="5" t="n"/>
      <c r="D693" s="5" t="n"/>
      <c r="E693" s="5" t="n"/>
      <c r="F693" s="5" t="n"/>
      <c r="G693" s="5" t="n"/>
      <c r="H693" s="5" t="n"/>
      <c r="I693" s="13" t="n"/>
      <c r="J693" s="17" t="n"/>
      <c r="K693" s="18">
        <f>IF(NOT(ISNUMBER(B693)),"",IF(H693="تم",IF(ISNUMBER(I693),I693-B693,""),'الإعدادات'!$B$4-B693))</f>
        <v/>
      </c>
      <c r="L693" s="18">
        <f>IF(F693="","",IFERROR(VLOOKUP(F693,'الإعدادات'!$A$7:$B$10,2,FALSE),""))</f>
        <v/>
      </c>
      <c r="M693" s="6">
        <f>IF(OR(NOT(ISNUMBER(B693)),H693="تم",L693=""),"",IF(K693&gt;L693,"متأخر",""))</f>
        <v/>
      </c>
      <c r="N693" s="18">
        <f>IF(OR(NOT(ISNUMBER(B693)),H693="تم"),"",K693)</f>
        <v/>
      </c>
      <c r="O693" s="18">
        <f>IF(N693="","",COUNTIF($N$6:$N$1005,"&gt;"&amp;N693)+COUNTIF($N$6:N693,N693))</f>
        <v/>
      </c>
      <c r="P693" s="19">
        <f>IF(OR(NOT(ISNUMBER(J693)),NOT(ISNUMBER(B693))),"",IF(ISNUMBER(I693),I693,B693))</f>
        <v/>
      </c>
    </row>
    <row r="694">
      <c r="A694" s="16">
        <f>IF(B694="","",ROW()-5)</f>
        <v/>
      </c>
      <c r="B694" s="13" t="n"/>
      <c r="C694" s="5" t="n"/>
      <c r="D694" s="5" t="n"/>
      <c r="E694" s="5" t="n"/>
      <c r="F694" s="5" t="n"/>
      <c r="G694" s="5" t="n"/>
      <c r="H694" s="5" t="n"/>
      <c r="I694" s="13" t="n"/>
      <c r="J694" s="17" t="n"/>
      <c r="K694" s="18">
        <f>IF(NOT(ISNUMBER(B694)),"",IF(H694="تم",IF(ISNUMBER(I694),I694-B694,""),'الإعدادات'!$B$4-B694))</f>
        <v/>
      </c>
      <c r="L694" s="18">
        <f>IF(F694="","",IFERROR(VLOOKUP(F694,'الإعدادات'!$A$7:$B$10,2,FALSE),""))</f>
        <v/>
      </c>
      <c r="M694" s="6">
        <f>IF(OR(NOT(ISNUMBER(B694)),H694="تم",L694=""),"",IF(K694&gt;L694,"متأخر",""))</f>
        <v/>
      </c>
      <c r="N694" s="18">
        <f>IF(OR(NOT(ISNUMBER(B694)),H694="تم"),"",K694)</f>
        <v/>
      </c>
      <c r="O694" s="18">
        <f>IF(N694="","",COUNTIF($N$6:$N$1005,"&gt;"&amp;N694)+COUNTIF($N$6:N694,N694))</f>
        <v/>
      </c>
      <c r="P694" s="19">
        <f>IF(OR(NOT(ISNUMBER(J694)),NOT(ISNUMBER(B694))),"",IF(ISNUMBER(I694),I694,B694))</f>
        <v/>
      </c>
    </row>
    <row r="695">
      <c r="A695" s="16">
        <f>IF(B695="","",ROW()-5)</f>
        <v/>
      </c>
      <c r="B695" s="13" t="n"/>
      <c r="C695" s="5" t="n"/>
      <c r="D695" s="5" t="n"/>
      <c r="E695" s="5" t="n"/>
      <c r="F695" s="5" t="n"/>
      <c r="G695" s="5" t="n"/>
      <c r="H695" s="5" t="n"/>
      <c r="I695" s="13" t="n"/>
      <c r="J695" s="17" t="n"/>
      <c r="K695" s="18">
        <f>IF(NOT(ISNUMBER(B695)),"",IF(H695="تم",IF(ISNUMBER(I695),I695-B695,""),'الإعدادات'!$B$4-B695))</f>
        <v/>
      </c>
      <c r="L695" s="18">
        <f>IF(F695="","",IFERROR(VLOOKUP(F695,'الإعدادات'!$A$7:$B$10,2,FALSE),""))</f>
        <v/>
      </c>
      <c r="M695" s="6">
        <f>IF(OR(NOT(ISNUMBER(B695)),H695="تم",L695=""),"",IF(K695&gt;L695,"متأخر",""))</f>
        <v/>
      </c>
      <c r="N695" s="18">
        <f>IF(OR(NOT(ISNUMBER(B695)),H695="تم"),"",K695)</f>
        <v/>
      </c>
      <c r="O695" s="18">
        <f>IF(N695="","",COUNTIF($N$6:$N$1005,"&gt;"&amp;N695)+COUNTIF($N$6:N695,N695))</f>
        <v/>
      </c>
      <c r="P695" s="19">
        <f>IF(OR(NOT(ISNUMBER(J695)),NOT(ISNUMBER(B695))),"",IF(ISNUMBER(I695),I695,B695))</f>
        <v/>
      </c>
    </row>
    <row r="696">
      <c r="A696" s="16">
        <f>IF(B696="","",ROW()-5)</f>
        <v/>
      </c>
      <c r="B696" s="13" t="n"/>
      <c r="C696" s="5" t="n"/>
      <c r="D696" s="5" t="n"/>
      <c r="E696" s="5" t="n"/>
      <c r="F696" s="5" t="n"/>
      <c r="G696" s="5" t="n"/>
      <c r="H696" s="5" t="n"/>
      <c r="I696" s="13" t="n"/>
      <c r="J696" s="17" t="n"/>
      <c r="K696" s="18">
        <f>IF(NOT(ISNUMBER(B696)),"",IF(H696="تم",IF(ISNUMBER(I696),I696-B696,""),'الإعدادات'!$B$4-B696))</f>
        <v/>
      </c>
      <c r="L696" s="18">
        <f>IF(F696="","",IFERROR(VLOOKUP(F696,'الإعدادات'!$A$7:$B$10,2,FALSE),""))</f>
        <v/>
      </c>
      <c r="M696" s="6">
        <f>IF(OR(NOT(ISNUMBER(B696)),H696="تم",L696=""),"",IF(K696&gt;L696,"متأخر",""))</f>
        <v/>
      </c>
      <c r="N696" s="18">
        <f>IF(OR(NOT(ISNUMBER(B696)),H696="تم"),"",K696)</f>
        <v/>
      </c>
      <c r="O696" s="18">
        <f>IF(N696="","",COUNTIF($N$6:$N$1005,"&gt;"&amp;N696)+COUNTIF($N$6:N696,N696))</f>
        <v/>
      </c>
      <c r="P696" s="19">
        <f>IF(OR(NOT(ISNUMBER(J696)),NOT(ISNUMBER(B696))),"",IF(ISNUMBER(I696),I696,B696))</f>
        <v/>
      </c>
    </row>
    <row r="697">
      <c r="A697" s="16">
        <f>IF(B697="","",ROW()-5)</f>
        <v/>
      </c>
      <c r="B697" s="13" t="n"/>
      <c r="C697" s="5" t="n"/>
      <c r="D697" s="5" t="n"/>
      <c r="E697" s="5" t="n"/>
      <c r="F697" s="5" t="n"/>
      <c r="G697" s="5" t="n"/>
      <c r="H697" s="5" t="n"/>
      <c r="I697" s="13" t="n"/>
      <c r="J697" s="17" t="n"/>
      <c r="K697" s="18">
        <f>IF(NOT(ISNUMBER(B697)),"",IF(H697="تم",IF(ISNUMBER(I697),I697-B697,""),'الإعدادات'!$B$4-B697))</f>
        <v/>
      </c>
      <c r="L697" s="18">
        <f>IF(F697="","",IFERROR(VLOOKUP(F697,'الإعدادات'!$A$7:$B$10,2,FALSE),""))</f>
        <v/>
      </c>
      <c r="M697" s="6">
        <f>IF(OR(NOT(ISNUMBER(B697)),H697="تم",L697=""),"",IF(K697&gt;L697,"متأخر",""))</f>
        <v/>
      </c>
      <c r="N697" s="18">
        <f>IF(OR(NOT(ISNUMBER(B697)),H697="تم"),"",K697)</f>
        <v/>
      </c>
      <c r="O697" s="18">
        <f>IF(N697="","",COUNTIF($N$6:$N$1005,"&gt;"&amp;N697)+COUNTIF($N$6:N697,N697))</f>
        <v/>
      </c>
      <c r="P697" s="19">
        <f>IF(OR(NOT(ISNUMBER(J697)),NOT(ISNUMBER(B697))),"",IF(ISNUMBER(I697),I697,B697))</f>
        <v/>
      </c>
    </row>
    <row r="698">
      <c r="A698" s="16">
        <f>IF(B698="","",ROW()-5)</f>
        <v/>
      </c>
      <c r="B698" s="13" t="n"/>
      <c r="C698" s="5" t="n"/>
      <c r="D698" s="5" t="n"/>
      <c r="E698" s="5" t="n"/>
      <c r="F698" s="5" t="n"/>
      <c r="G698" s="5" t="n"/>
      <c r="H698" s="5" t="n"/>
      <c r="I698" s="13" t="n"/>
      <c r="J698" s="17" t="n"/>
      <c r="K698" s="18">
        <f>IF(NOT(ISNUMBER(B698)),"",IF(H698="تم",IF(ISNUMBER(I698),I698-B698,""),'الإعدادات'!$B$4-B698))</f>
        <v/>
      </c>
      <c r="L698" s="18">
        <f>IF(F698="","",IFERROR(VLOOKUP(F698,'الإعدادات'!$A$7:$B$10,2,FALSE),""))</f>
        <v/>
      </c>
      <c r="M698" s="6">
        <f>IF(OR(NOT(ISNUMBER(B698)),H698="تم",L698=""),"",IF(K698&gt;L698,"متأخر",""))</f>
        <v/>
      </c>
      <c r="N698" s="18">
        <f>IF(OR(NOT(ISNUMBER(B698)),H698="تم"),"",K698)</f>
        <v/>
      </c>
      <c r="O698" s="18">
        <f>IF(N698="","",COUNTIF($N$6:$N$1005,"&gt;"&amp;N698)+COUNTIF($N$6:N698,N698))</f>
        <v/>
      </c>
      <c r="P698" s="19">
        <f>IF(OR(NOT(ISNUMBER(J698)),NOT(ISNUMBER(B698))),"",IF(ISNUMBER(I698),I698,B698))</f>
        <v/>
      </c>
    </row>
    <row r="699">
      <c r="A699" s="16">
        <f>IF(B699="","",ROW()-5)</f>
        <v/>
      </c>
      <c r="B699" s="13" t="n"/>
      <c r="C699" s="5" t="n"/>
      <c r="D699" s="5" t="n"/>
      <c r="E699" s="5" t="n"/>
      <c r="F699" s="5" t="n"/>
      <c r="G699" s="5" t="n"/>
      <c r="H699" s="5" t="n"/>
      <c r="I699" s="13" t="n"/>
      <c r="J699" s="17" t="n"/>
      <c r="K699" s="18">
        <f>IF(NOT(ISNUMBER(B699)),"",IF(H699="تم",IF(ISNUMBER(I699),I699-B699,""),'الإعدادات'!$B$4-B699))</f>
        <v/>
      </c>
      <c r="L699" s="18">
        <f>IF(F699="","",IFERROR(VLOOKUP(F699,'الإعدادات'!$A$7:$B$10,2,FALSE),""))</f>
        <v/>
      </c>
      <c r="M699" s="6">
        <f>IF(OR(NOT(ISNUMBER(B699)),H699="تم",L699=""),"",IF(K699&gt;L699,"متأخر",""))</f>
        <v/>
      </c>
      <c r="N699" s="18">
        <f>IF(OR(NOT(ISNUMBER(B699)),H699="تم"),"",K699)</f>
        <v/>
      </c>
      <c r="O699" s="18">
        <f>IF(N699="","",COUNTIF($N$6:$N$1005,"&gt;"&amp;N699)+COUNTIF($N$6:N699,N699))</f>
        <v/>
      </c>
      <c r="P699" s="19">
        <f>IF(OR(NOT(ISNUMBER(J699)),NOT(ISNUMBER(B699))),"",IF(ISNUMBER(I699),I699,B699))</f>
        <v/>
      </c>
    </row>
    <row r="700">
      <c r="A700" s="16">
        <f>IF(B700="","",ROW()-5)</f>
        <v/>
      </c>
      <c r="B700" s="13" t="n"/>
      <c r="C700" s="5" t="n"/>
      <c r="D700" s="5" t="n"/>
      <c r="E700" s="5" t="n"/>
      <c r="F700" s="5" t="n"/>
      <c r="G700" s="5" t="n"/>
      <c r="H700" s="5" t="n"/>
      <c r="I700" s="13" t="n"/>
      <c r="J700" s="17" t="n"/>
      <c r="K700" s="18">
        <f>IF(NOT(ISNUMBER(B700)),"",IF(H700="تم",IF(ISNUMBER(I700),I700-B700,""),'الإعدادات'!$B$4-B700))</f>
        <v/>
      </c>
      <c r="L700" s="18">
        <f>IF(F700="","",IFERROR(VLOOKUP(F700,'الإعدادات'!$A$7:$B$10,2,FALSE),""))</f>
        <v/>
      </c>
      <c r="M700" s="6">
        <f>IF(OR(NOT(ISNUMBER(B700)),H700="تم",L700=""),"",IF(K700&gt;L700,"متأخر",""))</f>
        <v/>
      </c>
      <c r="N700" s="18">
        <f>IF(OR(NOT(ISNUMBER(B700)),H700="تم"),"",K700)</f>
        <v/>
      </c>
      <c r="O700" s="18">
        <f>IF(N700="","",COUNTIF($N$6:$N$1005,"&gt;"&amp;N700)+COUNTIF($N$6:N700,N700))</f>
        <v/>
      </c>
      <c r="P700" s="19">
        <f>IF(OR(NOT(ISNUMBER(J700)),NOT(ISNUMBER(B700))),"",IF(ISNUMBER(I700),I700,B700))</f>
        <v/>
      </c>
    </row>
    <row r="701">
      <c r="A701" s="16">
        <f>IF(B701="","",ROW()-5)</f>
        <v/>
      </c>
      <c r="B701" s="13" t="n"/>
      <c r="C701" s="5" t="n"/>
      <c r="D701" s="5" t="n"/>
      <c r="E701" s="5" t="n"/>
      <c r="F701" s="5" t="n"/>
      <c r="G701" s="5" t="n"/>
      <c r="H701" s="5" t="n"/>
      <c r="I701" s="13" t="n"/>
      <c r="J701" s="17" t="n"/>
      <c r="K701" s="18">
        <f>IF(NOT(ISNUMBER(B701)),"",IF(H701="تم",IF(ISNUMBER(I701),I701-B701,""),'الإعدادات'!$B$4-B701))</f>
        <v/>
      </c>
      <c r="L701" s="18">
        <f>IF(F701="","",IFERROR(VLOOKUP(F701,'الإعدادات'!$A$7:$B$10,2,FALSE),""))</f>
        <v/>
      </c>
      <c r="M701" s="6">
        <f>IF(OR(NOT(ISNUMBER(B701)),H701="تم",L701=""),"",IF(K701&gt;L701,"متأخر",""))</f>
        <v/>
      </c>
      <c r="N701" s="18">
        <f>IF(OR(NOT(ISNUMBER(B701)),H701="تم"),"",K701)</f>
        <v/>
      </c>
      <c r="O701" s="18">
        <f>IF(N701="","",COUNTIF($N$6:$N$1005,"&gt;"&amp;N701)+COUNTIF($N$6:N701,N701))</f>
        <v/>
      </c>
      <c r="P701" s="19">
        <f>IF(OR(NOT(ISNUMBER(J701)),NOT(ISNUMBER(B701))),"",IF(ISNUMBER(I701),I701,B701))</f>
        <v/>
      </c>
    </row>
    <row r="702">
      <c r="A702" s="16">
        <f>IF(B702="","",ROW()-5)</f>
        <v/>
      </c>
      <c r="B702" s="13" t="n"/>
      <c r="C702" s="5" t="n"/>
      <c r="D702" s="5" t="n"/>
      <c r="E702" s="5" t="n"/>
      <c r="F702" s="5" t="n"/>
      <c r="G702" s="5" t="n"/>
      <c r="H702" s="5" t="n"/>
      <c r="I702" s="13" t="n"/>
      <c r="J702" s="17" t="n"/>
      <c r="K702" s="18">
        <f>IF(NOT(ISNUMBER(B702)),"",IF(H702="تم",IF(ISNUMBER(I702),I702-B702,""),'الإعدادات'!$B$4-B702))</f>
        <v/>
      </c>
      <c r="L702" s="18">
        <f>IF(F702="","",IFERROR(VLOOKUP(F702,'الإعدادات'!$A$7:$B$10,2,FALSE),""))</f>
        <v/>
      </c>
      <c r="M702" s="6">
        <f>IF(OR(NOT(ISNUMBER(B702)),H702="تم",L702=""),"",IF(K702&gt;L702,"متأخر",""))</f>
        <v/>
      </c>
      <c r="N702" s="18">
        <f>IF(OR(NOT(ISNUMBER(B702)),H702="تم"),"",K702)</f>
        <v/>
      </c>
      <c r="O702" s="18">
        <f>IF(N702="","",COUNTIF($N$6:$N$1005,"&gt;"&amp;N702)+COUNTIF($N$6:N702,N702))</f>
        <v/>
      </c>
      <c r="P702" s="19">
        <f>IF(OR(NOT(ISNUMBER(J702)),NOT(ISNUMBER(B702))),"",IF(ISNUMBER(I702),I702,B702))</f>
        <v/>
      </c>
    </row>
    <row r="703">
      <c r="A703" s="16">
        <f>IF(B703="","",ROW()-5)</f>
        <v/>
      </c>
      <c r="B703" s="13" t="n"/>
      <c r="C703" s="5" t="n"/>
      <c r="D703" s="5" t="n"/>
      <c r="E703" s="5" t="n"/>
      <c r="F703" s="5" t="n"/>
      <c r="G703" s="5" t="n"/>
      <c r="H703" s="5" t="n"/>
      <c r="I703" s="13" t="n"/>
      <c r="J703" s="17" t="n"/>
      <c r="K703" s="18">
        <f>IF(NOT(ISNUMBER(B703)),"",IF(H703="تم",IF(ISNUMBER(I703),I703-B703,""),'الإعدادات'!$B$4-B703))</f>
        <v/>
      </c>
      <c r="L703" s="18">
        <f>IF(F703="","",IFERROR(VLOOKUP(F703,'الإعدادات'!$A$7:$B$10,2,FALSE),""))</f>
        <v/>
      </c>
      <c r="M703" s="6">
        <f>IF(OR(NOT(ISNUMBER(B703)),H703="تم",L703=""),"",IF(K703&gt;L703,"متأخر",""))</f>
        <v/>
      </c>
      <c r="N703" s="18">
        <f>IF(OR(NOT(ISNUMBER(B703)),H703="تم"),"",K703)</f>
        <v/>
      </c>
      <c r="O703" s="18">
        <f>IF(N703="","",COUNTIF($N$6:$N$1005,"&gt;"&amp;N703)+COUNTIF($N$6:N703,N703))</f>
        <v/>
      </c>
      <c r="P703" s="19">
        <f>IF(OR(NOT(ISNUMBER(J703)),NOT(ISNUMBER(B703))),"",IF(ISNUMBER(I703),I703,B703))</f>
        <v/>
      </c>
    </row>
    <row r="704">
      <c r="A704" s="16">
        <f>IF(B704="","",ROW()-5)</f>
        <v/>
      </c>
      <c r="B704" s="13" t="n"/>
      <c r="C704" s="5" t="n"/>
      <c r="D704" s="5" t="n"/>
      <c r="E704" s="5" t="n"/>
      <c r="F704" s="5" t="n"/>
      <c r="G704" s="5" t="n"/>
      <c r="H704" s="5" t="n"/>
      <c r="I704" s="13" t="n"/>
      <c r="J704" s="17" t="n"/>
      <c r="K704" s="18">
        <f>IF(NOT(ISNUMBER(B704)),"",IF(H704="تم",IF(ISNUMBER(I704),I704-B704,""),'الإعدادات'!$B$4-B704))</f>
        <v/>
      </c>
      <c r="L704" s="18">
        <f>IF(F704="","",IFERROR(VLOOKUP(F704,'الإعدادات'!$A$7:$B$10,2,FALSE),""))</f>
        <v/>
      </c>
      <c r="M704" s="6">
        <f>IF(OR(NOT(ISNUMBER(B704)),H704="تم",L704=""),"",IF(K704&gt;L704,"متأخر",""))</f>
        <v/>
      </c>
      <c r="N704" s="18">
        <f>IF(OR(NOT(ISNUMBER(B704)),H704="تم"),"",K704)</f>
        <v/>
      </c>
      <c r="O704" s="18">
        <f>IF(N704="","",COUNTIF($N$6:$N$1005,"&gt;"&amp;N704)+COUNTIF($N$6:N704,N704))</f>
        <v/>
      </c>
      <c r="P704" s="19">
        <f>IF(OR(NOT(ISNUMBER(J704)),NOT(ISNUMBER(B704))),"",IF(ISNUMBER(I704),I704,B704))</f>
        <v/>
      </c>
    </row>
    <row r="705">
      <c r="A705" s="16">
        <f>IF(B705="","",ROW()-5)</f>
        <v/>
      </c>
      <c r="B705" s="13" t="n"/>
      <c r="C705" s="5" t="n"/>
      <c r="D705" s="5" t="n"/>
      <c r="E705" s="5" t="n"/>
      <c r="F705" s="5" t="n"/>
      <c r="G705" s="5" t="n"/>
      <c r="H705" s="5" t="n"/>
      <c r="I705" s="13" t="n"/>
      <c r="J705" s="17" t="n"/>
      <c r="K705" s="18">
        <f>IF(NOT(ISNUMBER(B705)),"",IF(H705="تم",IF(ISNUMBER(I705),I705-B705,""),'الإعدادات'!$B$4-B705))</f>
        <v/>
      </c>
      <c r="L705" s="18">
        <f>IF(F705="","",IFERROR(VLOOKUP(F705,'الإعدادات'!$A$7:$B$10,2,FALSE),""))</f>
        <v/>
      </c>
      <c r="M705" s="6">
        <f>IF(OR(NOT(ISNUMBER(B705)),H705="تم",L705=""),"",IF(K705&gt;L705,"متأخر",""))</f>
        <v/>
      </c>
      <c r="N705" s="18">
        <f>IF(OR(NOT(ISNUMBER(B705)),H705="تم"),"",K705)</f>
        <v/>
      </c>
      <c r="O705" s="18">
        <f>IF(N705="","",COUNTIF($N$6:$N$1005,"&gt;"&amp;N705)+COUNTIF($N$6:N705,N705))</f>
        <v/>
      </c>
      <c r="P705" s="19">
        <f>IF(OR(NOT(ISNUMBER(J705)),NOT(ISNUMBER(B705))),"",IF(ISNUMBER(I705),I705,B705))</f>
        <v/>
      </c>
    </row>
    <row r="706">
      <c r="A706" s="16">
        <f>IF(B706="","",ROW()-5)</f>
        <v/>
      </c>
      <c r="B706" s="13" t="n"/>
      <c r="C706" s="5" t="n"/>
      <c r="D706" s="5" t="n"/>
      <c r="E706" s="5" t="n"/>
      <c r="F706" s="5" t="n"/>
      <c r="G706" s="5" t="n"/>
      <c r="H706" s="5" t="n"/>
      <c r="I706" s="13" t="n"/>
      <c r="J706" s="17" t="n"/>
      <c r="K706" s="18">
        <f>IF(NOT(ISNUMBER(B706)),"",IF(H706="تم",IF(ISNUMBER(I706),I706-B706,""),'الإعدادات'!$B$4-B706))</f>
        <v/>
      </c>
      <c r="L706" s="18">
        <f>IF(F706="","",IFERROR(VLOOKUP(F706,'الإعدادات'!$A$7:$B$10,2,FALSE),""))</f>
        <v/>
      </c>
      <c r="M706" s="6">
        <f>IF(OR(NOT(ISNUMBER(B706)),H706="تم",L706=""),"",IF(K706&gt;L706,"متأخر",""))</f>
        <v/>
      </c>
      <c r="N706" s="18">
        <f>IF(OR(NOT(ISNUMBER(B706)),H706="تم"),"",K706)</f>
        <v/>
      </c>
      <c r="O706" s="18">
        <f>IF(N706="","",COUNTIF($N$6:$N$1005,"&gt;"&amp;N706)+COUNTIF($N$6:N706,N706))</f>
        <v/>
      </c>
      <c r="P706" s="19">
        <f>IF(OR(NOT(ISNUMBER(J706)),NOT(ISNUMBER(B706))),"",IF(ISNUMBER(I706),I706,B706))</f>
        <v/>
      </c>
    </row>
    <row r="707">
      <c r="A707" s="16">
        <f>IF(B707="","",ROW()-5)</f>
        <v/>
      </c>
      <c r="B707" s="13" t="n"/>
      <c r="C707" s="5" t="n"/>
      <c r="D707" s="5" t="n"/>
      <c r="E707" s="5" t="n"/>
      <c r="F707" s="5" t="n"/>
      <c r="G707" s="5" t="n"/>
      <c r="H707" s="5" t="n"/>
      <c r="I707" s="13" t="n"/>
      <c r="J707" s="17" t="n"/>
      <c r="K707" s="18">
        <f>IF(NOT(ISNUMBER(B707)),"",IF(H707="تم",IF(ISNUMBER(I707),I707-B707,""),'الإعدادات'!$B$4-B707))</f>
        <v/>
      </c>
      <c r="L707" s="18">
        <f>IF(F707="","",IFERROR(VLOOKUP(F707,'الإعدادات'!$A$7:$B$10,2,FALSE),""))</f>
        <v/>
      </c>
      <c r="M707" s="6">
        <f>IF(OR(NOT(ISNUMBER(B707)),H707="تم",L707=""),"",IF(K707&gt;L707,"متأخر",""))</f>
        <v/>
      </c>
      <c r="N707" s="18">
        <f>IF(OR(NOT(ISNUMBER(B707)),H707="تم"),"",K707)</f>
        <v/>
      </c>
      <c r="O707" s="18">
        <f>IF(N707="","",COUNTIF($N$6:$N$1005,"&gt;"&amp;N707)+COUNTIF($N$6:N707,N707))</f>
        <v/>
      </c>
      <c r="P707" s="19">
        <f>IF(OR(NOT(ISNUMBER(J707)),NOT(ISNUMBER(B707))),"",IF(ISNUMBER(I707),I707,B707))</f>
        <v/>
      </c>
    </row>
    <row r="708">
      <c r="A708" s="16">
        <f>IF(B708="","",ROW()-5)</f>
        <v/>
      </c>
      <c r="B708" s="13" t="n"/>
      <c r="C708" s="5" t="n"/>
      <c r="D708" s="5" t="n"/>
      <c r="E708" s="5" t="n"/>
      <c r="F708" s="5" t="n"/>
      <c r="G708" s="5" t="n"/>
      <c r="H708" s="5" t="n"/>
      <c r="I708" s="13" t="n"/>
      <c r="J708" s="17" t="n"/>
      <c r="K708" s="18">
        <f>IF(NOT(ISNUMBER(B708)),"",IF(H708="تم",IF(ISNUMBER(I708),I708-B708,""),'الإعدادات'!$B$4-B708))</f>
        <v/>
      </c>
      <c r="L708" s="18">
        <f>IF(F708="","",IFERROR(VLOOKUP(F708,'الإعدادات'!$A$7:$B$10,2,FALSE),""))</f>
        <v/>
      </c>
      <c r="M708" s="6">
        <f>IF(OR(NOT(ISNUMBER(B708)),H708="تم",L708=""),"",IF(K708&gt;L708,"متأخر",""))</f>
        <v/>
      </c>
      <c r="N708" s="18">
        <f>IF(OR(NOT(ISNUMBER(B708)),H708="تم"),"",K708)</f>
        <v/>
      </c>
      <c r="O708" s="18">
        <f>IF(N708="","",COUNTIF($N$6:$N$1005,"&gt;"&amp;N708)+COUNTIF($N$6:N708,N708))</f>
        <v/>
      </c>
      <c r="P708" s="19">
        <f>IF(OR(NOT(ISNUMBER(J708)),NOT(ISNUMBER(B708))),"",IF(ISNUMBER(I708),I708,B708))</f>
        <v/>
      </c>
    </row>
    <row r="709">
      <c r="A709" s="16">
        <f>IF(B709="","",ROW()-5)</f>
        <v/>
      </c>
      <c r="B709" s="13" t="n"/>
      <c r="C709" s="5" t="n"/>
      <c r="D709" s="5" t="n"/>
      <c r="E709" s="5" t="n"/>
      <c r="F709" s="5" t="n"/>
      <c r="G709" s="5" t="n"/>
      <c r="H709" s="5" t="n"/>
      <c r="I709" s="13" t="n"/>
      <c r="J709" s="17" t="n"/>
      <c r="K709" s="18">
        <f>IF(NOT(ISNUMBER(B709)),"",IF(H709="تم",IF(ISNUMBER(I709),I709-B709,""),'الإعدادات'!$B$4-B709))</f>
        <v/>
      </c>
      <c r="L709" s="18">
        <f>IF(F709="","",IFERROR(VLOOKUP(F709,'الإعدادات'!$A$7:$B$10,2,FALSE),""))</f>
        <v/>
      </c>
      <c r="M709" s="6">
        <f>IF(OR(NOT(ISNUMBER(B709)),H709="تم",L709=""),"",IF(K709&gt;L709,"متأخر",""))</f>
        <v/>
      </c>
      <c r="N709" s="18">
        <f>IF(OR(NOT(ISNUMBER(B709)),H709="تم"),"",K709)</f>
        <v/>
      </c>
      <c r="O709" s="18">
        <f>IF(N709="","",COUNTIF($N$6:$N$1005,"&gt;"&amp;N709)+COUNTIF($N$6:N709,N709))</f>
        <v/>
      </c>
      <c r="P709" s="19">
        <f>IF(OR(NOT(ISNUMBER(J709)),NOT(ISNUMBER(B709))),"",IF(ISNUMBER(I709),I709,B709))</f>
        <v/>
      </c>
    </row>
    <row r="710">
      <c r="A710" s="16">
        <f>IF(B710="","",ROW()-5)</f>
        <v/>
      </c>
      <c r="B710" s="13" t="n"/>
      <c r="C710" s="5" t="n"/>
      <c r="D710" s="5" t="n"/>
      <c r="E710" s="5" t="n"/>
      <c r="F710" s="5" t="n"/>
      <c r="G710" s="5" t="n"/>
      <c r="H710" s="5" t="n"/>
      <c r="I710" s="13" t="n"/>
      <c r="J710" s="17" t="n"/>
      <c r="K710" s="18">
        <f>IF(NOT(ISNUMBER(B710)),"",IF(H710="تم",IF(ISNUMBER(I710),I710-B710,""),'الإعدادات'!$B$4-B710))</f>
        <v/>
      </c>
      <c r="L710" s="18">
        <f>IF(F710="","",IFERROR(VLOOKUP(F710,'الإعدادات'!$A$7:$B$10,2,FALSE),""))</f>
        <v/>
      </c>
      <c r="M710" s="6">
        <f>IF(OR(NOT(ISNUMBER(B710)),H710="تم",L710=""),"",IF(K710&gt;L710,"متأخر",""))</f>
        <v/>
      </c>
      <c r="N710" s="18">
        <f>IF(OR(NOT(ISNUMBER(B710)),H710="تم"),"",K710)</f>
        <v/>
      </c>
      <c r="O710" s="18">
        <f>IF(N710="","",COUNTIF($N$6:$N$1005,"&gt;"&amp;N710)+COUNTIF($N$6:N710,N710))</f>
        <v/>
      </c>
      <c r="P710" s="19">
        <f>IF(OR(NOT(ISNUMBER(J710)),NOT(ISNUMBER(B710))),"",IF(ISNUMBER(I710),I710,B710))</f>
        <v/>
      </c>
    </row>
    <row r="711">
      <c r="A711" s="16">
        <f>IF(B711="","",ROW()-5)</f>
        <v/>
      </c>
      <c r="B711" s="13" t="n"/>
      <c r="C711" s="5" t="n"/>
      <c r="D711" s="5" t="n"/>
      <c r="E711" s="5" t="n"/>
      <c r="F711" s="5" t="n"/>
      <c r="G711" s="5" t="n"/>
      <c r="H711" s="5" t="n"/>
      <c r="I711" s="13" t="n"/>
      <c r="J711" s="17" t="n"/>
      <c r="K711" s="18">
        <f>IF(NOT(ISNUMBER(B711)),"",IF(H711="تم",IF(ISNUMBER(I711),I711-B711,""),'الإعدادات'!$B$4-B711))</f>
        <v/>
      </c>
      <c r="L711" s="18">
        <f>IF(F711="","",IFERROR(VLOOKUP(F711,'الإعدادات'!$A$7:$B$10,2,FALSE),""))</f>
        <v/>
      </c>
      <c r="M711" s="6">
        <f>IF(OR(NOT(ISNUMBER(B711)),H711="تم",L711=""),"",IF(K711&gt;L711,"متأخر",""))</f>
        <v/>
      </c>
      <c r="N711" s="18">
        <f>IF(OR(NOT(ISNUMBER(B711)),H711="تم"),"",K711)</f>
        <v/>
      </c>
      <c r="O711" s="18">
        <f>IF(N711="","",COUNTIF($N$6:$N$1005,"&gt;"&amp;N711)+COUNTIF($N$6:N711,N711))</f>
        <v/>
      </c>
      <c r="P711" s="19">
        <f>IF(OR(NOT(ISNUMBER(J711)),NOT(ISNUMBER(B711))),"",IF(ISNUMBER(I711),I711,B711))</f>
        <v/>
      </c>
    </row>
    <row r="712">
      <c r="A712" s="16">
        <f>IF(B712="","",ROW()-5)</f>
        <v/>
      </c>
      <c r="B712" s="13" t="n"/>
      <c r="C712" s="5" t="n"/>
      <c r="D712" s="5" t="n"/>
      <c r="E712" s="5" t="n"/>
      <c r="F712" s="5" t="n"/>
      <c r="G712" s="5" t="n"/>
      <c r="H712" s="5" t="n"/>
      <c r="I712" s="13" t="n"/>
      <c r="J712" s="17" t="n"/>
      <c r="K712" s="18">
        <f>IF(NOT(ISNUMBER(B712)),"",IF(H712="تم",IF(ISNUMBER(I712),I712-B712,""),'الإعدادات'!$B$4-B712))</f>
        <v/>
      </c>
      <c r="L712" s="18">
        <f>IF(F712="","",IFERROR(VLOOKUP(F712,'الإعدادات'!$A$7:$B$10,2,FALSE),""))</f>
        <v/>
      </c>
      <c r="M712" s="6">
        <f>IF(OR(NOT(ISNUMBER(B712)),H712="تم",L712=""),"",IF(K712&gt;L712,"متأخر",""))</f>
        <v/>
      </c>
      <c r="N712" s="18">
        <f>IF(OR(NOT(ISNUMBER(B712)),H712="تم"),"",K712)</f>
        <v/>
      </c>
      <c r="O712" s="18">
        <f>IF(N712="","",COUNTIF($N$6:$N$1005,"&gt;"&amp;N712)+COUNTIF($N$6:N712,N712))</f>
        <v/>
      </c>
      <c r="P712" s="19">
        <f>IF(OR(NOT(ISNUMBER(J712)),NOT(ISNUMBER(B712))),"",IF(ISNUMBER(I712),I712,B712))</f>
        <v/>
      </c>
    </row>
    <row r="713">
      <c r="A713" s="16">
        <f>IF(B713="","",ROW()-5)</f>
        <v/>
      </c>
      <c r="B713" s="13" t="n"/>
      <c r="C713" s="5" t="n"/>
      <c r="D713" s="5" t="n"/>
      <c r="E713" s="5" t="n"/>
      <c r="F713" s="5" t="n"/>
      <c r="G713" s="5" t="n"/>
      <c r="H713" s="5" t="n"/>
      <c r="I713" s="13" t="n"/>
      <c r="J713" s="17" t="n"/>
      <c r="K713" s="18">
        <f>IF(NOT(ISNUMBER(B713)),"",IF(H713="تم",IF(ISNUMBER(I713),I713-B713,""),'الإعدادات'!$B$4-B713))</f>
        <v/>
      </c>
      <c r="L713" s="18">
        <f>IF(F713="","",IFERROR(VLOOKUP(F713,'الإعدادات'!$A$7:$B$10,2,FALSE),""))</f>
        <v/>
      </c>
      <c r="M713" s="6">
        <f>IF(OR(NOT(ISNUMBER(B713)),H713="تم",L713=""),"",IF(K713&gt;L713,"متأخر",""))</f>
        <v/>
      </c>
      <c r="N713" s="18">
        <f>IF(OR(NOT(ISNUMBER(B713)),H713="تم"),"",K713)</f>
        <v/>
      </c>
      <c r="O713" s="18">
        <f>IF(N713="","",COUNTIF($N$6:$N$1005,"&gt;"&amp;N713)+COUNTIF($N$6:N713,N713))</f>
        <v/>
      </c>
      <c r="P713" s="19">
        <f>IF(OR(NOT(ISNUMBER(J713)),NOT(ISNUMBER(B713))),"",IF(ISNUMBER(I713),I713,B713))</f>
        <v/>
      </c>
    </row>
    <row r="714">
      <c r="A714" s="16">
        <f>IF(B714="","",ROW()-5)</f>
        <v/>
      </c>
      <c r="B714" s="13" t="n"/>
      <c r="C714" s="5" t="n"/>
      <c r="D714" s="5" t="n"/>
      <c r="E714" s="5" t="n"/>
      <c r="F714" s="5" t="n"/>
      <c r="G714" s="5" t="n"/>
      <c r="H714" s="5" t="n"/>
      <c r="I714" s="13" t="n"/>
      <c r="J714" s="17" t="n"/>
      <c r="K714" s="18">
        <f>IF(NOT(ISNUMBER(B714)),"",IF(H714="تم",IF(ISNUMBER(I714),I714-B714,""),'الإعدادات'!$B$4-B714))</f>
        <v/>
      </c>
      <c r="L714" s="18">
        <f>IF(F714="","",IFERROR(VLOOKUP(F714,'الإعدادات'!$A$7:$B$10,2,FALSE),""))</f>
        <v/>
      </c>
      <c r="M714" s="6">
        <f>IF(OR(NOT(ISNUMBER(B714)),H714="تم",L714=""),"",IF(K714&gt;L714,"متأخر",""))</f>
        <v/>
      </c>
      <c r="N714" s="18">
        <f>IF(OR(NOT(ISNUMBER(B714)),H714="تم"),"",K714)</f>
        <v/>
      </c>
      <c r="O714" s="18">
        <f>IF(N714="","",COUNTIF($N$6:$N$1005,"&gt;"&amp;N714)+COUNTIF($N$6:N714,N714))</f>
        <v/>
      </c>
      <c r="P714" s="19">
        <f>IF(OR(NOT(ISNUMBER(J714)),NOT(ISNUMBER(B714))),"",IF(ISNUMBER(I714),I714,B714))</f>
        <v/>
      </c>
    </row>
    <row r="715">
      <c r="A715" s="16">
        <f>IF(B715="","",ROW()-5)</f>
        <v/>
      </c>
      <c r="B715" s="13" t="n"/>
      <c r="C715" s="5" t="n"/>
      <c r="D715" s="5" t="n"/>
      <c r="E715" s="5" t="n"/>
      <c r="F715" s="5" t="n"/>
      <c r="G715" s="5" t="n"/>
      <c r="H715" s="5" t="n"/>
      <c r="I715" s="13" t="n"/>
      <c r="J715" s="17" t="n"/>
      <c r="K715" s="18">
        <f>IF(NOT(ISNUMBER(B715)),"",IF(H715="تم",IF(ISNUMBER(I715),I715-B715,""),'الإعدادات'!$B$4-B715))</f>
        <v/>
      </c>
      <c r="L715" s="18">
        <f>IF(F715="","",IFERROR(VLOOKUP(F715,'الإعدادات'!$A$7:$B$10,2,FALSE),""))</f>
        <v/>
      </c>
      <c r="M715" s="6">
        <f>IF(OR(NOT(ISNUMBER(B715)),H715="تم",L715=""),"",IF(K715&gt;L715,"متأخر",""))</f>
        <v/>
      </c>
      <c r="N715" s="18">
        <f>IF(OR(NOT(ISNUMBER(B715)),H715="تم"),"",K715)</f>
        <v/>
      </c>
      <c r="O715" s="18">
        <f>IF(N715="","",COUNTIF($N$6:$N$1005,"&gt;"&amp;N715)+COUNTIF($N$6:N715,N715))</f>
        <v/>
      </c>
      <c r="P715" s="19">
        <f>IF(OR(NOT(ISNUMBER(J715)),NOT(ISNUMBER(B715))),"",IF(ISNUMBER(I715),I715,B715))</f>
        <v/>
      </c>
    </row>
    <row r="716">
      <c r="A716" s="16">
        <f>IF(B716="","",ROW()-5)</f>
        <v/>
      </c>
      <c r="B716" s="13" t="n"/>
      <c r="C716" s="5" t="n"/>
      <c r="D716" s="5" t="n"/>
      <c r="E716" s="5" t="n"/>
      <c r="F716" s="5" t="n"/>
      <c r="G716" s="5" t="n"/>
      <c r="H716" s="5" t="n"/>
      <c r="I716" s="13" t="n"/>
      <c r="J716" s="17" t="n"/>
      <c r="K716" s="18">
        <f>IF(NOT(ISNUMBER(B716)),"",IF(H716="تم",IF(ISNUMBER(I716),I716-B716,""),'الإعدادات'!$B$4-B716))</f>
        <v/>
      </c>
      <c r="L716" s="18">
        <f>IF(F716="","",IFERROR(VLOOKUP(F716,'الإعدادات'!$A$7:$B$10,2,FALSE),""))</f>
        <v/>
      </c>
      <c r="M716" s="6">
        <f>IF(OR(NOT(ISNUMBER(B716)),H716="تم",L716=""),"",IF(K716&gt;L716,"متأخر",""))</f>
        <v/>
      </c>
      <c r="N716" s="18">
        <f>IF(OR(NOT(ISNUMBER(B716)),H716="تم"),"",K716)</f>
        <v/>
      </c>
      <c r="O716" s="18">
        <f>IF(N716="","",COUNTIF($N$6:$N$1005,"&gt;"&amp;N716)+COUNTIF($N$6:N716,N716))</f>
        <v/>
      </c>
      <c r="P716" s="19">
        <f>IF(OR(NOT(ISNUMBER(J716)),NOT(ISNUMBER(B716))),"",IF(ISNUMBER(I716),I716,B716))</f>
        <v/>
      </c>
    </row>
    <row r="717">
      <c r="A717" s="16">
        <f>IF(B717="","",ROW()-5)</f>
        <v/>
      </c>
      <c r="B717" s="13" t="n"/>
      <c r="C717" s="5" t="n"/>
      <c r="D717" s="5" t="n"/>
      <c r="E717" s="5" t="n"/>
      <c r="F717" s="5" t="n"/>
      <c r="G717" s="5" t="n"/>
      <c r="H717" s="5" t="n"/>
      <c r="I717" s="13" t="n"/>
      <c r="J717" s="17" t="n"/>
      <c r="K717" s="18">
        <f>IF(NOT(ISNUMBER(B717)),"",IF(H717="تم",IF(ISNUMBER(I717),I717-B717,""),'الإعدادات'!$B$4-B717))</f>
        <v/>
      </c>
      <c r="L717" s="18">
        <f>IF(F717="","",IFERROR(VLOOKUP(F717,'الإعدادات'!$A$7:$B$10,2,FALSE),""))</f>
        <v/>
      </c>
      <c r="M717" s="6">
        <f>IF(OR(NOT(ISNUMBER(B717)),H717="تم",L717=""),"",IF(K717&gt;L717,"متأخر",""))</f>
        <v/>
      </c>
      <c r="N717" s="18">
        <f>IF(OR(NOT(ISNUMBER(B717)),H717="تم"),"",K717)</f>
        <v/>
      </c>
      <c r="O717" s="18">
        <f>IF(N717="","",COUNTIF($N$6:$N$1005,"&gt;"&amp;N717)+COUNTIF($N$6:N717,N717))</f>
        <v/>
      </c>
      <c r="P717" s="19">
        <f>IF(OR(NOT(ISNUMBER(J717)),NOT(ISNUMBER(B717))),"",IF(ISNUMBER(I717),I717,B717))</f>
        <v/>
      </c>
    </row>
    <row r="718">
      <c r="A718" s="16">
        <f>IF(B718="","",ROW()-5)</f>
        <v/>
      </c>
      <c r="B718" s="13" t="n"/>
      <c r="C718" s="5" t="n"/>
      <c r="D718" s="5" t="n"/>
      <c r="E718" s="5" t="n"/>
      <c r="F718" s="5" t="n"/>
      <c r="G718" s="5" t="n"/>
      <c r="H718" s="5" t="n"/>
      <c r="I718" s="13" t="n"/>
      <c r="J718" s="17" t="n"/>
      <c r="K718" s="18">
        <f>IF(NOT(ISNUMBER(B718)),"",IF(H718="تم",IF(ISNUMBER(I718),I718-B718,""),'الإعدادات'!$B$4-B718))</f>
        <v/>
      </c>
      <c r="L718" s="18">
        <f>IF(F718="","",IFERROR(VLOOKUP(F718,'الإعدادات'!$A$7:$B$10,2,FALSE),""))</f>
        <v/>
      </c>
      <c r="M718" s="6">
        <f>IF(OR(NOT(ISNUMBER(B718)),H718="تم",L718=""),"",IF(K718&gt;L718,"متأخر",""))</f>
        <v/>
      </c>
      <c r="N718" s="18">
        <f>IF(OR(NOT(ISNUMBER(B718)),H718="تم"),"",K718)</f>
        <v/>
      </c>
      <c r="O718" s="18">
        <f>IF(N718="","",COUNTIF($N$6:$N$1005,"&gt;"&amp;N718)+COUNTIF($N$6:N718,N718))</f>
        <v/>
      </c>
      <c r="P718" s="19">
        <f>IF(OR(NOT(ISNUMBER(J718)),NOT(ISNUMBER(B718))),"",IF(ISNUMBER(I718),I718,B718))</f>
        <v/>
      </c>
    </row>
    <row r="719">
      <c r="A719" s="16">
        <f>IF(B719="","",ROW()-5)</f>
        <v/>
      </c>
      <c r="B719" s="13" t="n"/>
      <c r="C719" s="5" t="n"/>
      <c r="D719" s="5" t="n"/>
      <c r="E719" s="5" t="n"/>
      <c r="F719" s="5" t="n"/>
      <c r="G719" s="5" t="n"/>
      <c r="H719" s="5" t="n"/>
      <c r="I719" s="13" t="n"/>
      <c r="J719" s="17" t="n"/>
      <c r="K719" s="18">
        <f>IF(NOT(ISNUMBER(B719)),"",IF(H719="تم",IF(ISNUMBER(I719),I719-B719,""),'الإعدادات'!$B$4-B719))</f>
        <v/>
      </c>
      <c r="L719" s="18">
        <f>IF(F719="","",IFERROR(VLOOKUP(F719,'الإعدادات'!$A$7:$B$10,2,FALSE),""))</f>
        <v/>
      </c>
      <c r="M719" s="6">
        <f>IF(OR(NOT(ISNUMBER(B719)),H719="تم",L719=""),"",IF(K719&gt;L719,"متأخر",""))</f>
        <v/>
      </c>
      <c r="N719" s="18">
        <f>IF(OR(NOT(ISNUMBER(B719)),H719="تم"),"",K719)</f>
        <v/>
      </c>
      <c r="O719" s="18">
        <f>IF(N719="","",COUNTIF($N$6:$N$1005,"&gt;"&amp;N719)+COUNTIF($N$6:N719,N719))</f>
        <v/>
      </c>
      <c r="P719" s="19">
        <f>IF(OR(NOT(ISNUMBER(J719)),NOT(ISNUMBER(B719))),"",IF(ISNUMBER(I719),I719,B719))</f>
        <v/>
      </c>
    </row>
    <row r="720">
      <c r="A720" s="16">
        <f>IF(B720="","",ROW()-5)</f>
        <v/>
      </c>
      <c r="B720" s="13" t="n"/>
      <c r="C720" s="5" t="n"/>
      <c r="D720" s="5" t="n"/>
      <c r="E720" s="5" t="n"/>
      <c r="F720" s="5" t="n"/>
      <c r="G720" s="5" t="n"/>
      <c r="H720" s="5" t="n"/>
      <c r="I720" s="13" t="n"/>
      <c r="J720" s="17" t="n"/>
      <c r="K720" s="18">
        <f>IF(NOT(ISNUMBER(B720)),"",IF(H720="تم",IF(ISNUMBER(I720),I720-B720,""),'الإعدادات'!$B$4-B720))</f>
        <v/>
      </c>
      <c r="L720" s="18">
        <f>IF(F720="","",IFERROR(VLOOKUP(F720,'الإعدادات'!$A$7:$B$10,2,FALSE),""))</f>
        <v/>
      </c>
      <c r="M720" s="6">
        <f>IF(OR(NOT(ISNUMBER(B720)),H720="تم",L720=""),"",IF(K720&gt;L720,"متأخر",""))</f>
        <v/>
      </c>
      <c r="N720" s="18">
        <f>IF(OR(NOT(ISNUMBER(B720)),H720="تم"),"",K720)</f>
        <v/>
      </c>
      <c r="O720" s="18">
        <f>IF(N720="","",COUNTIF($N$6:$N$1005,"&gt;"&amp;N720)+COUNTIF($N$6:N720,N720))</f>
        <v/>
      </c>
      <c r="P720" s="19">
        <f>IF(OR(NOT(ISNUMBER(J720)),NOT(ISNUMBER(B720))),"",IF(ISNUMBER(I720),I720,B720))</f>
        <v/>
      </c>
    </row>
    <row r="721">
      <c r="A721" s="16">
        <f>IF(B721="","",ROW()-5)</f>
        <v/>
      </c>
      <c r="B721" s="13" t="n"/>
      <c r="C721" s="5" t="n"/>
      <c r="D721" s="5" t="n"/>
      <c r="E721" s="5" t="n"/>
      <c r="F721" s="5" t="n"/>
      <c r="G721" s="5" t="n"/>
      <c r="H721" s="5" t="n"/>
      <c r="I721" s="13" t="n"/>
      <c r="J721" s="17" t="n"/>
      <c r="K721" s="18">
        <f>IF(NOT(ISNUMBER(B721)),"",IF(H721="تم",IF(ISNUMBER(I721),I721-B721,""),'الإعدادات'!$B$4-B721))</f>
        <v/>
      </c>
      <c r="L721" s="18">
        <f>IF(F721="","",IFERROR(VLOOKUP(F721,'الإعدادات'!$A$7:$B$10,2,FALSE),""))</f>
        <v/>
      </c>
      <c r="M721" s="6">
        <f>IF(OR(NOT(ISNUMBER(B721)),H721="تم",L721=""),"",IF(K721&gt;L721,"متأخر",""))</f>
        <v/>
      </c>
      <c r="N721" s="18">
        <f>IF(OR(NOT(ISNUMBER(B721)),H721="تم"),"",K721)</f>
        <v/>
      </c>
      <c r="O721" s="18">
        <f>IF(N721="","",COUNTIF($N$6:$N$1005,"&gt;"&amp;N721)+COUNTIF($N$6:N721,N721))</f>
        <v/>
      </c>
      <c r="P721" s="19">
        <f>IF(OR(NOT(ISNUMBER(J721)),NOT(ISNUMBER(B721))),"",IF(ISNUMBER(I721),I721,B721))</f>
        <v/>
      </c>
    </row>
    <row r="722">
      <c r="A722" s="16">
        <f>IF(B722="","",ROW()-5)</f>
        <v/>
      </c>
      <c r="B722" s="13" t="n"/>
      <c r="C722" s="5" t="n"/>
      <c r="D722" s="5" t="n"/>
      <c r="E722" s="5" t="n"/>
      <c r="F722" s="5" t="n"/>
      <c r="G722" s="5" t="n"/>
      <c r="H722" s="5" t="n"/>
      <c r="I722" s="13" t="n"/>
      <c r="J722" s="17" t="n"/>
      <c r="K722" s="18">
        <f>IF(NOT(ISNUMBER(B722)),"",IF(H722="تم",IF(ISNUMBER(I722),I722-B722,""),'الإعدادات'!$B$4-B722))</f>
        <v/>
      </c>
      <c r="L722" s="18">
        <f>IF(F722="","",IFERROR(VLOOKUP(F722,'الإعدادات'!$A$7:$B$10,2,FALSE),""))</f>
        <v/>
      </c>
      <c r="M722" s="6">
        <f>IF(OR(NOT(ISNUMBER(B722)),H722="تم",L722=""),"",IF(K722&gt;L722,"متأخر",""))</f>
        <v/>
      </c>
      <c r="N722" s="18">
        <f>IF(OR(NOT(ISNUMBER(B722)),H722="تم"),"",K722)</f>
        <v/>
      </c>
      <c r="O722" s="18">
        <f>IF(N722="","",COUNTIF($N$6:$N$1005,"&gt;"&amp;N722)+COUNTIF($N$6:N722,N722))</f>
        <v/>
      </c>
      <c r="P722" s="19">
        <f>IF(OR(NOT(ISNUMBER(J722)),NOT(ISNUMBER(B722))),"",IF(ISNUMBER(I722),I722,B722))</f>
        <v/>
      </c>
    </row>
    <row r="723">
      <c r="A723" s="16">
        <f>IF(B723="","",ROW()-5)</f>
        <v/>
      </c>
      <c r="B723" s="13" t="n"/>
      <c r="C723" s="5" t="n"/>
      <c r="D723" s="5" t="n"/>
      <c r="E723" s="5" t="n"/>
      <c r="F723" s="5" t="n"/>
      <c r="G723" s="5" t="n"/>
      <c r="H723" s="5" t="n"/>
      <c r="I723" s="13" t="n"/>
      <c r="J723" s="17" t="n"/>
      <c r="K723" s="18">
        <f>IF(NOT(ISNUMBER(B723)),"",IF(H723="تم",IF(ISNUMBER(I723),I723-B723,""),'الإعدادات'!$B$4-B723))</f>
        <v/>
      </c>
      <c r="L723" s="18">
        <f>IF(F723="","",IFERROR(VLOOKUP(F723,'الإعدادات'!$A$7:$B$10,2,FALSE),""))</f>
        <v/>
      </c>
      <c r="M723" s="6">
        <f>IF(OR(NOT(ISNUMBER(B723)),H723="تم",L723=""),"",IF(K723&gt;L723,"متأخر",""))</f>
        <v/>
      </c>
      <c r="N723" s="18">
        <f>IF(OR(NOT(ISNUMBER(B723)),H723="تم"),"",K723)</f>
        <v/>
      </c>
      <c r="O723" s="18">
        <f>IF(N723="","",COUNTIF($N$6:$N$1005,"&gt;"&amp;N723)+COUNTIF($N$6:N723,N723))</f>
        <v/>
      </c>
      <c r="P723" s="19">
        <f>IF(OR(NOT(ISNUMBER(J723)),NOT(ISNUMBER(B723))),"",IF(ISNUMBER(I723),I723,B723))</f>
        <v/>
      </c>
    </row>
    <row r="724">
      <c r="A724" s="16">
        <f>IF(B724="","",ROW()-5)</f>
        <v/>
      </c>
      <c r="B724" s="13" t="n"/>
      <c r="C724" s="5" t="n"/>
      <c r="D724" s="5" t="n"/>
      <c r="E724" s="5" t="n"/>
      <c r="F724" s="5" t="n"/>
      <c r="G724" s="5" t="n"/>
      <c r="H724" s="5" t="n"/>
      <c r="I724" s="13" t="n"/>
      <c r="J724" s="17" t="n"/>
      <c r="K724" s="18">
        <f>IF(NOT(ISNUMBER(B724)),"",IF(H724="تم",IF(ISNUMBER(I724),I724-B724,""),'الإعدادات'!$B$4-B724))</f>
        <v/>
      </c>
      <c r="L724" s="18">
        <f>IF(F724="","",IFERROR(VLOOKUP(F724,'الإعدادات'!$A$7:$B$10,2,FALSE),""))</f>
        <v/>
      </c>
      <c r="M724" s="6">
        <f>IF(OR(NOT(ISNUMBER(B724)),H724="تم",L724=""),"",IF(K724&gt;L724,"متأخر",""))</f>
        <v/>
      </c>
      <c r="N724" s="18">
        <f>IF(OR(NOT(ISNUMBER(B724)),H724="تم"),"",K724)</f>
        <v/>
      </c>
      <c r="O724" s="18">
        <f>IF(N724="","",COUNTIF($N$6:$N$1005,"&gt;"&amp;N724)+COUNTIF($N$6:N724,N724))</f>
        <v/>
      </c>
      <c r="P724" s="19">
        <f>IF(OR(NOT(ISNUMBER(J724)),NOT(ISNUMBER(B724))),"",IF(ISNUMBER(I724),I724,B724))</f>
        <v/>
      </c>
    </row>
    <row r="725">
      <c r="A725" s="16">
        <f>IF(B725="","",ROW()-5)</f>
        <v/>
      </c>
      <c r="B725" s="13" t="n"/>
      <c r="C725" s="5" t="n"/>
      <c r="D725" s="5" t="n"/>
      <c r="E725" s="5" t="n"/>
      <c r="F725" s="5" t="n"/>
      <c r="G725" s="5" t="n"/>
      <c r="H725" s="5" t="n"/>
      <c r="I725" s="13" t="n"/>
      <c r="J725" s="17" t="n"/>
      <c r="K725" s="18">
        <f>IF(NOT(ISNUMBER(B725)),"",IF(H725="تم",IF(ISNUMBER(I725),I725-B725,""),'الإعدادات'!$B$4-B725))</f>
        <v/>
      </c>
      <c r="L725" s="18">
        <f>IF(F725="","",IFERROR(VLOOKUP(F725,'الإعدادات'!$A$7:$B$10,2,FALSE),""))</f>
        <v/>
      </c>
      <c r="M725" s="6">
        <f>IF(OR(NOT(ISNUMBER(B725)),H725="تم",L725=""),"",IF(K725&gt;L725,"متأخر",""))</f>
        <v/>
      </c>
      <c r="N725" s="18">
        <f>IF(OR(NOT(ISNUMBER(B725)),H725="تم"),"",K725)</f>
        <v/>
      </c>
      <c r="O725" s="18">
        <f>IF(N725="","",COUNTIF($N$6:$N$1005,"&gt;"&amp;N725)+COUNTIF($N$6:N725,N725))</f>
        <v/>
      </c>
      <c r="P725" s="19">
        <f>IF(OR(NOT(ISNUMBER(J725)),NOT(ISNUMBER(B725))),"",IF(ISNUMBER(I725),I725,B725))</f>
        <v/>
      </c>
    </row>
    <row r="726">
      <c r="A726" s="16">
        <f>IF(B726="","",ROW()-5)</f>
        <v/>
      </c>
      <c r="B726" s="13" t="n"/>
      <c r="C726" s="5" t="n"/>
      <c r="D726" s="5" t="n"/>
      <c r="E726" s="5" t="n"/>
      <c r="F726" s="5" t="n"/>
      <c r="G726" s="5" t="n"/>
      <c r="H726" s="5" t="n"/>
      <c r="I726" s="13" t="n"/>
      <c r="J726" s="17" t="n"/>
      <c r="K726" s="18">
        <f>IF(NOT(ISNUMBER(B726)),"",IF(H726="تم",IF(ISNUMBER(I726),I726-B726,""),'الإعدادات'!$B$4-B726))</f>
        <v/>
      </c>
      <c r="L726" s="18">
        <f>IF(F726="","",IFERROR(VLOOKUP(F726,'الإعدادات'!$A$7:$B$10,2,FALSE),""))</f>
        <v/>
      </c>
      <c r="M726" s="6">
        <f>IF(OR(NOT(ISNUMBER(B726)),H726="تم",L726=""),"",IF(K726&gt;L726,"متأخر",""))</f>
        <v/>
      </c>
      <c r="N726" s="18">
        <f>IF(OR(NOT(ISNUMBER(B726)),H726="تم"),"",K726)</f>
        <v/>
      </c>
      <c r="O726" s="18">
        <f>IF(N726="","",COUNTIF($N$6:$N$1005,"&gt;"&amp;N726)+COUNTIF($N$6:N726,N726))</f>
        <v/>
      </c>
      <c r="P726" s="19">
        <f>IF(OR(NOT(ISNUMBER(J726)),NOT(ISNUMBER(B726))),"",IF(ISNUMBER(I726),I726,B726))</f>
        <v/>
      </c>
    </row>
    <row r="727">
      <c r="A727" s="16">
        <f>IF(B727="","",ROW()-5)</f>
        <v/>
      </c>
      <c r="B727" s="13" t="n"/>
      <c r="C727" s="5" t="n"/>
      <c r="D727" s="5" t="n"/>
      <c r="E727" s="5" t="n"/>
      <c r="F727" s="5" t="n"/>
      <c r="G727" s="5" t="n"/>
      <c r="H727" s="5" t="n"/>
      <c r="I727" s="13" t="n"/>
      <c r="J727" s="17" t="n"/>
      <c r="K727" s="18">
        <f>IF(NOT(ISNUMBER(B727)),"",IF(H727="تم",IF(ISNUMBER(I727),I727-B727,""),'الإعدادات'!$B$4-B727))</f>
        <v/>
      </c>
      <c r="L727" s="18">
        <f>IF(F727="","",IFERROR(VLOOKUP(F727,'الإعدادات'!$A$7:$B$10,2,FALSE),""))</f>
        <v/>
      </c>
      <c r="M727" s="6">
        <f>IF(OR(NOT(ISNUMBER(B727)),H727="تم",L727=""),"",IF(K727&gt;L727,"متأخر",""))</f>
        <v/>
      </c>
      <c r="N727" s="18">
        <f>IF(OR(NOT(ISNUMBER(B727)),H727="تم"),"",K727)</f>
        <v/>
      </c>
      <c r="O727" s="18">
        <f>IF(N727="","",COUNTIF($N$6:$N$1005,"&gt;"&amp;N727)+COUNTIF($N$6:N727,N727))</f>
        <v/>
      </c>
      <c r="P727" s="19">
        <f>IF(OR(NOT(ISNUMBER(J727)),NOT(ISNUMBER(B727))),"",IF(ISNUMBER(I727),I727,B727))</f>
        <v/>
      </c>
    </row>
    <row r="728">
      <c r="A728" s="16">
        <f>IF(B728="","",ROW()-5)</f>
        <v/>
      </c>
      <c r="B728" s="13" t="n"/>
      <c r="C728" s="5" t="n"/>
      <c r="D728" s="5" t="n"/>
      <c r="E728" s="5" t="n"/>
      <c r="F728" s="5" t="n"/>
      <c r="G728" s="5" t="n"/>
      <c r="H728" s="5" t="n"/>
      <c r="I728" s="13" t="n"/>
      <c r="J728" s="17" t="n"/>
      <c r="K728" s="18">
        <f>IF(NOT(ISNUMBER(B728)),"",IF(H728="تم",IF(ISNUMBER(I728),I728-B728,""),'الإعدادات'!$B$4-B728))</f>
        <v/>
      </c>
      <c r="L728" s="18">
        <f>IF(F728="","",IFERROR(VLOOKUP(F728,'الإعدادات'!$A$7:$B$10,2,FALSE),""))</f>
        <v/>
      </c>
      <c r="M728" s="6">
        <f>IF(OR(NOT(ISNUMBER(B728)),H728="تم",L728=""),"",IF(K728&gt;L728,"متأخر",""))</f>
        <v/>
      </c>
      <c r="N728" s="18">
        <f>IF(OR(NOT(ISNUMBER(B728)),H728="تم"),"",K728)</f>
        <v/>
      </c>
      <c r="O728" s="18">
        <f>IF(N728="","",COUNTIF($N$6:$N$1005,"&gt;"&amp;N728)+COUNTIF($N$6:N728,N728))</f>
        <v/>
      </c>
      <c r="P728" s="19">
        <f>IF(OR(NOT(ISNUMBER(J728)),NOT(ISNUMBER(B728))),"",IF(ISNUMBER(I728),I728,B728))</f>
        <v/>
      </c>
    </row>
    <row r="729">
      <c r="A729" s="16">
        <f>IF(B729="","",ROW()-5)</f>
        <v/>
      </c>
      <c r="B729" s="13" t="n"/>
      <c r="C729" s="5" t="n"/>
      <c r="D729" s="5" t="n"/>
      <c r="E729" s="5" t="n"/>
      <c r="F729" s="5" t="n"/>
      <c r="G729" s="5" t="n"/>
      <c r="H729" s="5" t="n"/>
      <c r="I729" s="13" t="n"/>
      <c r="J729" s="17" t="n"/>
      <c r="K729" s="18">
        <f>IF(NOT(ISNUMBER(B729)),"",IF(H729="تم",IF(ISNUMBER(I729),I729-B729,""),'الإعدادات'!$B$4-B729))</f>
        <v/>
      </c>
      <c r="L729" s="18">
        <f>IF(F729="","",IFERROR(VLOOKUP(F729,'الإعدادات'!$A$7:$B$10,2,FALSE),""))</f>
        <v/>
      </c>
      <c r="M729" s="6">
        <f>IF(OR(NOT(ISNUMBER(B729)),H729="تم",L729=""),"",IF(K729&gt;L729,"متأخر",""))</f>
        <v/>
      </c>
      <c r="N729" s="18">
        <f>IF(OR(NOT(ISNUMBER(B729)),H729="تم"),"",K729)</f>
        <v/>
      </c>
      <c r="O729" s="18">
        <f>IF(N729="","",COUNTIF($N$6:$N$1005,"&gt;"&amp;N729)+COUNTIF($N$6:N729,N729))</f>
        <v/>
      </c>
      <c r="P729" s="19">
        <f>IF(OR(NOT(ISNUMBER(J729)),NOT(ISNUMBER(B729))),"",IF(ISNUMBER(I729),I729,B729))</f>
        <v/>
      </c>
    </row>
    <row r="730">
      <c r="A730" s="16">
        <f>IF(B730="","",ROW()-5)</f>
        <v/>
      </c>
      <c r="B730" s="13" t="n"/>
      <c r="C730" s="5" t="n"/>
      <c r="D730" s="5" t="n"/>
      <c r="E730" s="5" t="n"/>
      <c r="F730" s="5" t="n"/>
      <c r="G730" s="5" t="n"/>
      <c r="H730" s="5" t="n"/>
      <c r="I730" s="13" t="n"/>
      <c r="J730" s="17" t="n"/>
      <c r="K730" s="18">
        <f>IF(NOT(ISNUMBER(B730)),"",IF(H730="تم",IF(ISNUMBER(I730),I730-B730,""),'الإعدادات'!$B$4-B730))</f>
        <v/>
      </c>
      <c r="L730" s="18">
        <f>IF(F730="","",IFERROR(VLOOKUP(F730,'الإعدادات'!$A$7:$B$10,2,FALSE),""))</f>
        <v/>
      </c>
      <c r="M730" s="6">
        <f>IF(OR(NOT(ISNUMBER(B730)),H730="تم",L730=""),"",IF(K730&gt;L730,"متأخر",""))</f>
        <v/>
      </c>
      <c r="N730" s="18">
        <f>IF(OR(NOT(ISNUMBER(B730)),H730="تم"),"",K730)</f>
        <v/>
      </c>
      <c r="O730" s="18">
        <f>IF(N730="","",COUNTIF($N$6:$N$1005,"&gt;"&amp;N730)+COUNTIF($N$6:N730,N730))</f>
        <v/>
      </c>
      <c r="P730" s="19">
        <f>IF(OR(NOT(ISNUMBER(J730)),NOT(ISNUMBER(B730))),"",IF(ISNUMBER(I730),I730,B730))</f>
        <v/>
      </c>
    </row>
    <row r="731">
      <c r="A731" s="16">
        <f>IF(B731="","",ROW()-5)</f>
        <v/>
      </c>
      <c r="B731" s="13" t="n"/>
      <c r="C731" s="5" t="n"/>
      <c r="D731" s="5" t="n"/>
      <c r="E731" s="5" t="n"/>
      <c r="F731" s="5" t="n"/>
      <c r="G731" s="5" t="n"/>
      <c r="H731" s="5" t="n"/>
      <c r="I731" s="13" t="n"/>
      <c r="J731" s="17" t="n"/>
      <c r="K731" s="18">
        <f>IF(NOT(ISNUMBER(B731)),"",IF(H731="تم",IF(ISNUMBER(I731),I731-B731,""),'الإعدادات'!$B$4-B731))</f>
        <v/>
      </c>
      <c r="L731" s="18">
        <f>IF(F731="","",IFERROR(VLOOKUP(F731,'الإعدادات'!$A$7:$B$10,2,FALSE),""))</f>
        <v/>
      </c>
      <c r="M731" s="6">
        <f>IF(OR(NOT(ISNUMBER(B731)),H731="تم",L731=""),"",IF(K731&gt;L731,"متأخر",""))</f>
        <v/>
      </c>
      <c r="N731" s="18">
        <f>IF(OR(NOT(ISNUMBER(B731)),H731="تم"),"",K731)</f>
        <v/>
      </c>
      <c r="O731" s="18">
        <f>IF(N731="","",COUNTIF($N$6:$N$1005,"&gt;"&amp;N731)+COUNTIF($N$6:N731,N731))</f>
        <v/>
      </c>
      <c r="P731" s="19">
        <f>IF(OR(NOT(ISNUMBER(J731)),NOT(ISNUMBER(B731))),"",IF(ISNUMBER(I731),I731,B731))</f>
        <v/>
      </c>
    </row>
    <row r="732">
      <c r="A732" s="16">
        <f>IF(B732="","",ROW()-5)</f>
        <v/>
      </c>
      <c r="B732" s="13" t="n"/>
      <c r="C732" s="5" t="n"/>
      <c r="D732" s="5" t="n"/>
      <c r="E732" s="5" t="n"/>
      <c r="F732" s="5" t="n"/>
      <c r="G732" s="5" t="n"/>
      <c r="H732" s="5" t="n"/>
      <c r="I732" s="13" t="n"/>
      <c r="J732" s="17" t="n"/>
      <c r="K732" s="18">
        <f>IF(NOT(ISNUMBER(B732)),"",IF(H732="تم",IF(ISNUMBER(I732),I732-B732,""),'الإعدادات'!$B$4-B732))</f>
        <v/>
      </c>
      <c r="L732" s="18">
        <f>IF(F732="","",IFERROR(VLOOKUP(F732,'الإعدادات'!$A$7:$B$10,2,FALSE),""))</f>
        <v/>
      </c>
      <c r="M732" s="6">
        <f>IF(OR(NOT(ISNUMBER(B732)),H732="تم",L732=""),"",IF(K732&gt;L732,"متأخر",""))</f>
        <v/>
      </c>
      <c r="N732" s="18">
        <f>IF(OR(NOT(ISNUMBER(B732)),H732="تم"),"",K732)</f>
        <v/>
      </c>
      <c r="O732" s="18">
        <f>IF(N732="","",COUNTIF($N$6:$N$1005,"&gt;"&amp;N732)+COUNTIF($N$6:N732,N732))</f>
        <v/>
      </c>
      <c r="P732" s="19">
        <f>IF(OR(NOT(ISNUMBER(J732)),NOT(ISNUMBER(B732))),"",IF(ISNUMBER(I732),I732,B732))</f>
        <v/>
      </c>
    </row>
    <row r="733">
      <c r="A733" s="16">
        <f>IF(B733="","",ROW()-5)</f>
        <v/>
      </c>
      <c r="B733" s="13" t="n"/>
      <c r="C733" s="5" t="n"/>
      <c r="D733" s="5" t="n"/>
      <c r="E733" s="5" t="n"/>
      <c r="F733" s="5" t="n"/>
      <c r="G733" s="5" t="n"/>
      <c r="H733" s="5" t="n"/>
      <c r="I733" s="13" t="n"/>
      <c r="J733" s="17" t="n"/>
      <c r="K733" s="18">
        <f>IF(NOT(ISNUMBER(B733)),"",IF(H733="تم",IF(ISNUMBER(I733),I733-B733,""),'الإعدادات'!$B$4-B733))</f>
        <v/>
      </c>
      <c r="L733" s="18">
        <f>IF(F733="","",IFERROR(VLOOKUP(F733,'الإعدادات'!$A$7:$B$10,2,FALSE),""))</f>
        <v/>
      </c>
      <c r="M733" s="6">
        <f>IF(OR(NOT(ISNUMBER(B733)),H733="تم",L733=""),"",IF(K733&gt;L733,"متأخر",""))</f>
        <v/>
      </c>
      <c r="N733" s="18">
        <f>IF(OR(NOT(ISNUMBER(B733)),H733="تم"),"",K733)</f>
        <v/>
      </c>
      <c r="O733" s="18">
        <f>IF(N733="","",COUNTIF($N$6:$N$1005,"&gt;"&amp;N733)+COUNTIF($N$6:N733,N733))</f>
        <v/>
      </c>
      <c r="P733" s="19">
        <f>IF(OR(NOT(ISNUMBER(J733)),NOT(ISNUMBER(B733))),"",IF(ISNUMBER(I733),I733,B733))</f>
        <v/>
      </c>
    </row>
    <row r="734">
      <c r="A734" s="16">
        <f>IF(B734="","",ROW()-5)</f>
        <v/>
      </c>
      <c r="B734" s="13" t="n"/>
      <c r="C734" s="5" t="n"/>
      <c r="D734" s="5" t="n"/>
      <c r="E734" s="5" t="n"/>
      <c r="F734" s="5" t="n"/>
      <c r="G734" s="5" t="n"/>
      <c r="H734" s="5" t="n"/>
      <c r="I734" s="13" t="n"/>
      <c r="J734" s="17" t="n"/>
      <c r="K734" s="18">
        <f>IF(NOT(ISNUMBER(B734)),"",IF(H734="تم",IF(ISNUMBER(I734),I734-B734,""),'الإعدادات'!$B$4-B734))</f>
        <v/>
      </c>
      <c r="L734" s="18">
        <f>IF(F734="","",IFERROR(VLOOKUP(F734,'الإعدادات'!$A$7:$B$10,2,FALSE),""))</f>
        <v/>
      </c>
      <c r="M734" s="6">
        <f>IF(OR(NOT(ISNUMBER(B734)),H734="تم",L734=""),"",IF(K734&gt;L734,"متأخر",""))</f>
        <v/>
      </c>
      <c r="N734" s="18">
        <f>IF(OR(NOT(ISNUMBER(B734)),H734="تم"),"",K734)</f>
        <v/>
      </c>
      <c r="O734" s="18">
        <f>IF(N734="","",COUNTIF($N$6:$N$1005,"&gt;"&amp;N734)+COUNTIF($N$6:N734,N734))</f>
        <v/>
      </c>
      <c r="P734" s="19">
        <f>IF(OR(NOT(ISNUMBER(J734)),NOT(ISNUMBER(B734))),"",IF(ISNUMBER(I734),I734,B734))</f>
        <v/>
      </c>
    </row>
    <row r="735">
      <c r="A735" s="16">
        <f>IF(B735="","",ROW()-5)</f>
        <v/>
      </c>
      <c r="B735" s="13" t="n"/>
      <c r="C735" s="5" t="n"/>
      <c r="D735" s="5" t="n"/>
      <c r="E735" s="5" t="n"/>
      <c r="F735" s="5" t="n"/>
      <c r="G735" s="5" t="n"/>
      <c r="H735" s="5" t="n"/>
      <c r="I735" s="13" t="n"/>
      <c r="J735" s="17" t="n"/>
      <c r="K735" s="18">
        <f>IF(NOT(ISNUMBER(B735)),"",IF(H735="تم",IF(ISNUMBER(I735),I735-B735,""),'الإعدادات'!$B$4-B735))</f>
        <v/>
      </c>
      <c r="L735" s="18">
        <f>IF(F735="","",IFERROR(VLOOKUP(F735,'الإعدادات'!$A$7:$B$10,2,FALSE),""))</f>
        <v/>
      </c>
      <c r="M735" s="6">
        <f>IF(OR(NOT(ISNUMBER(B735)),H735="تم",L735=""),"",IF(K735&gt;L735,"متأخر",""))</f>
        <v/>
      </c>
      <c r="N735" s="18">
        <f>IF(OR(NOT(ISNUMBER(B735)),H735="تم"),"",K735)</f>
        <v/>
      </c>
      <c r="O735" s="18">
        <f>IF(N735="","",COUNTIF($N$6:$N$1005,"&gt;"&amp;N735)+COUNTIF($N$6:N735,N735))</f>
        <v/>
      </c>
      <c r="P735" s="19">
        <f>IF(OR(NOT(ISNUMBER(J735)),NOT(ISNUMBER(B735))),"",IF(ISNUMBER(I735),I735,B735))</f>
        <v/>
      </c>
    </row>
    <row r="736">
      <c r="A736" s="16">
        <f>IF(B736="","",ROW()-5)</f>
        <v/>
      </c>
      <c r="B736" s="13" t="n"/>
      <c r="C736" s="5" t="n"/>
      <c r="D736" s="5" t="n"/>
      <c r="E736" s="5" t="n"/>
      <c r="F736" s="5" t="n"/>
      <c r="G736" s="5" t="n"/>
      <c r="H736" s="5" t="n"/>
      <c r="I736" s="13" t="n"/>
      <c r="J736" s="17" t="n"/>
      <c r="K736" s="18">
        <f>IF(NOT(ISNUMBER(B736)),"",IF(H736="تم",IF(ISNUMBER(I736),I736-B736,""),'الإعدادات'!$B$4-B736))</f>
        <v/>
      </c>
      <c r="L736" s="18">
        <f>IF(F736="","",IFERROR(VLOOKUP(F736,'الإعدادات'!$A$7:$B$10,2,FALSE),""))</f>
        <v/>
      </c>
      <c r="M736" s="6">
        <f>IF(OR(NOT(ISNUMBER(B736)),H736="تم",L736=""),"",IF(K736&gt;L736,"متأخر",""))</f>
        <v/>
      </c>
      <c r="N736" s="18">
        <f>IF(OR(NOT(ISNUMBER(B736)),H736="تم"),"",K736)</f>
        <v/>
      </c>
      <c r="O736" s="18">
        <f>IF(N736="","",COUNTIF($N$6:$N$1005,"&gt;"&amp;N736)+COUNTIF($N$6:N736,N736))</f>
        <v/>
      </c>
      <c r="P736" s="19">
        <f>IF(OR(NOT(ISNUMBER(J736)),NOT(ISNUMBER(B736))),"",IF(ISNUMBER(I736),I736,B736))</f>
        <v/>
      </c>
    </row>
    <row r="737">
      <c r="A737" s="16">
        <f>IF(B737="","",ROW()-5)</f>
        <v/>
      </c>
      <c r="B737" s="13" t="n"/>
      <c r="C737" s="5" t="n"/>
      <c r="D737" s="5" t="n"/>
      <c r="E737" s="5" t="n"/>
      <c r="F737" s="5" t="n"/>
      <c r="G737" s="5" t="n"/>
      <c r="H737" s="5" t="n"/>
      <c r="I737" s="13" t="n"/>
      <c r="J737" s="17" t="n"/>
      <c r="K737" s="18">
        <f>IF(NOT(ISNUMBER(B737)),"",IF(H737="تم",IF(ISNUMBER(I737),I737-B737,""),'الإعدادات'!$B$4-B737))</f>
        <v/>
      </c>
      <c r="L737" s="18">
        <f>IF(F737="","",IFERROR(VLOOKUP(F737,'الإعدادات'!$A$7:$B$10,2,FALSE),""))</f>
        <v/>
      </c>
      <c r="M737" s="6">
        <f>IF(OR(NOT(ISNUMBER(B737)),H737="تم",L737=""),"",IF(K737&gt;L737,"متأخر",""))</f>
        <v/>
      </c>
      <c r="N737" s="18">
        <f>IF(OR(NOT(ISNUMBER(B737)),H737="تم"),"",K737)</f>
        <v/>
      </c>
      <c r="O737" s="18">
        <f>IF(N737="","",COUNTIF($N$6:$N$1005,"&gt;"&amp;N737)+COUNTIF($N$6:N737,N737))</f>
        <v/>
      </c>
      <c r="P737" s="19">
        <f>IF(OR(NOT(ISNUMBER(J737)),NOT(ISNUMBER(B737))),"",IF(ISNUMBER(I737),I737,B737))</f>
        <v/>
      </c>
    </row>
    <row r="738">
      <c r="A738" s="16">
        <f>IF(B738="","",ROW()-5)</f>
        <v/>
      </c>
      <c r="B738" s="13" t="n"/>
      <c r="C738" s="5" t="n"/>
      <c r="D738" s="5" t="n"/>
      <c r="E738" s="5" t="n"/>
      <c r="F738" s="5" t="n"/>
      <c r="G738" s="5" t="n"/>
      <c r="H738" s="5" t="n"/>
      <c r="I738" s="13" t="n"/>
      <c r="J738" s="17" t="n"/>
      <c r="K738" s="18">
        <f>IF(NOT(ISNUMBER(B738)),"",IF(H738="تم",IF(ISNUMBER(I738),I738-B738,""),'الإعدادات'!$B$4-B738))</f>
        <v/>
      </c>
      <c r="L738" s="18">
        <f>IF(F738="","",IFERROR(VLOOKUP(F738,'الإعدادات'!$A$7:$B$10,2,FALSE),""))</f>
        <v/>
      </c>
      <c r="M738" s="6">
        <f>IF(OR(NOT(ISNUMBER(B738)),H738="تم",L738=""),"",IF(K738&gt;L738,"متأخر",""))</f>
        <v/>
      </c>
      <c r="N738" s="18">
        <f>IF(OR(NOT(ISNUMBER(B738)),H738="تم"),"",K738)</f>
        <v/>
      </c>
      <c r="O738" s="18">
        <f>IF(N738="","",COUNTIF($N$6:$N$1005,"&gt;"&amp;N738)+COUNTIF($N$6:N738,N738))</f>
        <v/>
      </c>
      <c r="P738" s="19">
        <f>IF(OR(NOT(ISNUMBER(J738)),NOT(ISNUMBER(B738))),"",IF(ISNUMBER(I738),I738,B738))</f>
        <v/>
      </c>
    </row>
    <row r="739">
      <c r="A739" s="16">
        <f>IF(B739="","",ROW()-5)</f>
        <v/>
      </c>
      <c r="B739" s="13" t="n"/>
      <c r="C739" s="5" t="n"/>
      <c r="D739" s="5" t="n"/>
      <c r="E739" s="5" t="n"/>
      <c r="F739" s="5" t="n"/>
      <c r="G739" s="5" t="n"/>
      <c r="H739" s="5" t="n"/>
      <c r="I739" s="13" t="n"/>
      <c r="J739" s="17" t="n"/>
      <c r="K739" s="18">
        <f>IF(NOT(ISNUMBER(B739)),"",IF(H739="تم",IF(ISNUMBER(I739),I739-B739,""),'الإعدادات'!$B$4-B739))</f>
        <v/>
      </c>
      <c r="L739" s="18">
        <f>IF(F739="","",IFERROR(VLOOKUP(F739,'الإعدادات'!$A$7:$B$10,2,FALSE),""))</f>
        <v/>
      </c>
      <c r="M739" s="6">
        <f>IF(OR(NOT(ISNUMBER(B739)),H739="تم",L739=""),"",IF(K739&gt;L739,"متأخر",""))</f>
        <v/>
      </c>
      <c r="N739" s="18">
        <f>IF(OR(NOT(ISNUMBER(B739)),H739="تم"),"",K739)</f>
        <v/>
      </c>
      <c r="O739" s="18">
        <f>IF(N739="","",COUNTIF($N$6:$N$1005,"&gt;"&amp;N739)+COUNTIF($N$6:N739,N739))</f>
        <v/>
      </c>
      <c r="P739" s="19">
        <f>IF(OR(NOT(ISNUMBER(J739)),NOT(ISNUMBER(B739))),"",IF(ISNUMBER(I739),I739,B739))</f>
        <v/>
      </c>
    </row>
    <row r="740">
      <c r="A740" s="16">
        <f>IF(B740="","",ROW()-5)</f>
        <v/>
      </c>
      <c r="B740" s="13" t="n"/>
      <c r="C740" s="5" t="n"/>
      <c r="D740" s="5" t="n"/>
      <c r="E740" s="5" t="n"/>
      <c r="F740" s="5" t="n"/>
      <c r="G740" s="5" t="n"/>
      <c r="H740" s="5" t="n"/>
      <c r="I740" s="13" t="n"/>
      <c r="J740" s="17" t="n"/>
      <c r="K740" s="18">
        <f>IF(NOT(ISNUMBER(B740)),"",IF(H740="تم",IF(ISNUMBER(I740),I740-B740,""),'الإعدادات'!$B$4-B740))</f>
        <v/>
      </c>
      <c r="L740" s="18">
        <f>IF(F740="","",IFERROR(VLOOKUP(F740,'الإعدادات'!$A$7:$B$10,2,FALSE),""))</f>
        <v/>
      </c>
      <c r="M740" s="6">
        <f>IF(OR(NOT(ISNUMBER(B740)),H740="تم",L740=""),"",IF(K740&gt;L740,"متأخر",""))</f>
        <v/>
      </c>
      <c r="N740" s="18">
        <f>IF(OR(NOT(ISNUMBER(B740)),H740="تم"),"",K740)</f>
        <v/>
      </c>
      <c r="O740" s="18">
        <f>IF(N740="","",COUNTIF($N$6:$N$1005,"&gt;"&amp;N740)+COUNTIF($N$6:N740,N740))</f>
        <v/>
      </c>
      <c r="P740" s="19">
        <f>IF(OR(NOT(ISNUMBER(J740)),NOT(ISNUMBER(B740))),"",IF(ISNUMBER(I740),I740,B740))</f>
        <v/>
      </c>
    </row>
    <row r="741">
      <c r="A741" s="16">
        <f>IF(B741="","",ROW()-5)</f>
        <v/>
      </c>
      <c r="B741" s="13" t="n"/>
      <c r="C741" s="5" t="n"/>
      <c r="D741" s="5" t="n"/>
      <c r="E741" s="5" t="n"/>
      <c r="F741" s="5" t="n"/>
      <c r="G741" s="5" t="n"/>
      <c r="H741" s="5" t="n"/>
      <c r="I741" s="13" t="n"/>
      <c r="J741" s="17" t="n"/>
      <c r="K741" s="18">
        <f>IF(NOT(ISNUMBER(B741)),"",IF(H741="تم",IF(ISNUMBER(I741),I741-B741,""),'الإعدادات'!$B$4-B741))</f>
        <v/>
      </c>
      <c r="L741" s="18">
        <f>IF(F741="","",IFERROR(VLOOKUP(F741,'الإعدادات'!$A$7:$B$10,2,FALSE),""))</f>
        <v/>
      </c>
      <c r="M741" s="6">
        <f>IF(OR(NOT(ISNUMBER(B741)),H741="تم",L741=""),"",IF(K741&gt;L741,"متأخر",""))</f>
        <v/>
      </c>
      <c r="N741" s="18">
        <f>IF(OR(NOT(ISNUMBER(B741)),H741="تم"),"",K741)</f>
        <v/>
      </c>
      <c r="O741" s="18">
        <f>IF(N741="","",COUNTIF($N$6:$N$1005,"&gt;"&amp;N741)+COUNTIF($N$6:N741,N741))</f>
        <v/>
      </c>
      <c r="P741" s="19">
        <f>IF(OR(NOT(ISNUMBER(J741)),NOT(ISNUMBER(B741))),"",IF(ISNUMBER(I741),I741,B741))</f>
        <v/>
      </c>
    </row>
    <row r="742">
      <c r="A742" s="16">
        <f>IF(B742="","",ROW()-5)</f>
        <v/>
      </c>
      <c r="B742" s="13" t="n"/>
      <c r="C742" s="5" t="n"/>
      <c r="D742" s="5" t="n"/>
      <c r="E742" s="5" t="n"/>
      <c r="F742" s="5" t="n"/>
      <c r="G742" s="5" t="n"/>
      <c r="H742" s="5" t="n"/>
      <c r="I742" s="13" t="n"/>
      <c r="J742" s="17" t="n"/>
      <c r="K742" s="18">
        <f>IF(NOT(ISNUMBER(B742)),"",IF(H742="تم",IF(ISNUMBER(I742),I742-B742,""),'الإعدادات'!$B$4-B742))</f>
        <v/>
      </c>
      <c r="L742" s="18">
        <f>IF(F742="","",IFERROR(VLOOKUP(F742,'الإعدادات'!$A$7:$B$10,2,FALSE),""))</f>
        <v/>
      </c>
      <c r="M742" s="6">
        <f>IF(OR(NOT(ISNUMBER(B742)),H742="تم",L742=""),"",IF(K742&gt;L742,"متأخر",""))</f>
        <v/>
      </c>
      <c r="N742" s="18">
        <f>IF(OR(NOT(ISNUMBER(B742)),H742="تم"),"",K742)</f>
        <v/>
      </c>
      <c r="O742" s="18">
        <f>IF(N742="","",COUNTIF($N$6:$N$1005,"&gt;"&amp;N742)+COUNTIF($N$6:N742,N742))</f>
        <v/>
      </c>
      <c r="P742" s="19">
        <f>IF(OR(NOT(ISNUMBER(J742)),NOT(ISNUMBER(B742))),"",IF(ISNUMBER(I742),I742,B742))</f>
        <v/>
      </c>
    </row>
    <row r="743">
      <c r="A743" s="16">
        <f>IF(B743="","",ROW()-5)</f>
        <v/>
      </c>
      <c r="B743" s="13" t="n"/>
      <c r="C743" s="5" t="n"/>
      <c r="D743" s="5" t="n"/>
      <c r="E743" s="5" t="n"/>
      <c r="F743" s="5" t="n"/>
      <c r="G743" s="5" t="n"/>
      <c r="H743" s="5" t="n"/>
      <c r="I743" s="13" t="n"/>
      <c r="J743" s="17" t="n"/>
      <c r="K743" s="18">
        <f>IF(NOT(ISNUMBER(B743)),"",IF(H743="تم",IF(ISNUMBER(I743),I743-B743,""),'الإعدادات'!$B$4-B743))</f>
        <v/>
      </c>
      <c r="L743" s="18">
        <f>IF(F743="","",IFERROR(VLOOKUP(F743,'الإعدادات'!$A$7:$B$10,2,FALSE),""))</f>
        <v/>
      </c>
      <c r="M743" s="6">
        <f>IF(OR(NOT(ISNUMBER(B743)),H743="تم",L743=""),"",IF(K743&gt;L743,"متأخر",""))</f>
        <v/>
      </c>
      <c r="N743" s="18">
        <f>IF(OR(NOT(ISNUMBER(B743)),H743="تم"),"",K743)</f>
        <v/>
      </c>
      <c r="O743" s="18">
        <f>IF(N743="","",COUNTIF($N$6:$N$1005,"&gt;"&amp;N743)+COUNTIF($N$6:N743,N743))</f>
        <v/>
      </c>
      <c r="P743" s="19">
        <f>IF(OR(NOT(ISNUMBER(J743)),NOT(ISNUMBER(B743))),"",IF(ISNUMBER(I743),I743,B743))</f>
        <v/>
      </c>
    </row>
    <row r="744">
      <c r="A744" s="16">
        <f>IF(B744="","",ROW()-5)</f>
        <v/>
      </c>
      <c r="B744" s="13" t="n"/>
      <c r="C744" s="5" t="n"/>
      <c r="D744" s="5" t="n"/>
      <c r="E744" s="5" t="n"/>
      <c r="F744" s="5" t="n"/>
      <c r="G744" s="5" t="n"/>
      <c r="H744" s="5" t="n"/>
      <c r="I744" s="13" t="n"/>
      <c r="J744" s="17" t="n"/>
      <c r="K744" s="18">
        <f>IF(NOT(ISNUMBER(B744)),"",IF(H744="تم",IF(ISNUMBER(I744),I744-B744,""),'الإعدادات'!$B$4-B744))</f>
        <v/>
      </c>
      <c r="L744" s="18">
        <f>IF(F744="","",IFERROR(VLOOKUP(F744,'الإعدادات'!$A$7:$B$10,2,FALSE),""))</f>
        <v/>
      </c>
      <c r="M744" s="6">
        <f>IF(OR(NOT(ISNUMBER(B744)),H744="تم",L744=""),"",IF(K744&gt;L744,"متأخر",""))</f>
        <v/>
      </c>
      <c r="N744" s="18">
        <f>IF(OR(NOT(ISNUMBER(B744)),H744="تم"),"",K744)</f>
        <v/>
      </c>
      <c r="O744" s="18">
        <f>IF(N744="","",COUNTIF($N$6:$N$1005,"&gt;"&amp;N744)+COUNTIF($N$6:N744,N744))</f>
        <v/>
      </c>
      <c r="P744" s="19">
        <f>IF(OR(NOT(ISNUMBER(J744)),NOT(ISNUMBER(B744))),"",IF(ISNUMBER(I744),I744,B744))</f>
        <v/>
      </c>
    </row>
    <row r="745">
      <c r="A745" s="16">
        <f>IF(B745="","",ROW()-5)</f>
        <v/>
      </c>
      <c r="B745" s="13" t="n"/>
      <c r="C745" s="5" t="n"/>
      <c r="D745" s="5" t="n"/>
      <c r="E745" s="5" t="n"/>
      <c r="F745" s="5" t="n"/>
      <c r="G745" s="5" t="n"/>
      <c r="H745" s="5" t="n"/>
      <c r="I745" s="13" t="n"/>
      <c r="J745" s="17" t="n"/>
      <c r="K745" s="18">
        <f>IF(NOT(ISNUMBER(B745)),"",IF(H745="تم",IF(ISNUMBER(I745),I745-B745,""),'الإعدادات'!$B$4-B745))</f>
        <v/>
      </c>
      <c r="L745" s="18">
        <f>IF(F745="","",IFERROR(VLOOKUP(F745,'الإعدادات'!$A$7:$B$10,2,FALSE),""))</f>
        <v/>
      </c>
      <c r="M745" s="6">
        <f>IF(OR(NOT(ISNUMBER(B745)),H745="تم",L745=""),"",IF(K745&gt;L745,"متأخر",""))</f>
        <v/>
      </c>
      <c r="N745" s="18">
        <f>IF(OR(NOT(ISNUMBER(B745)),H745="تم"),"",K745)</f>
        <v/>
      </c>
      <c r="O745" s="18">
        <f>IF(N745="","",COUNTIF($N$6:$N$1005,"&gt;"&amp;N745)+COUNTIF($N$6:N745,N745))</f>
        <v/>
      </c>
      <c r="P745" s="19">
        <f>IF(OR(NOT(ISNUMBER(J745)),NOT(ISNUMBER(B745))),"",IF(ISNUMBER(I745),I745,B745))</f>
        <v/>
      </c>
    </row>
    <row r="746">
      <c r="A746" s="16">
        <f>IF(B746="","",ROW()-5)</f>
        <v/>
      </c>
      <c r="B746" s="13" t="n"/>
      <c r="C746" s="5" t="n"/>
      <c r="D746" s="5" t="n"/>
      <c r="E746" s="5" t="n"/>
      <c r="F746" s="5" t="n"/>
      <c r="G746" s="5" t="n"/>
      <c r="H746" s="5" t="n"/>
      <c r="I746" s="13" t="n"/>
      <c r="J746" s="17" t="n"/>
      <c r="K746" s="18">
        <f>IF(NOT(ISNUMBER(B746)),"",IF(H746="تم",IF(ISNUMBER(I746),I746-B746,""),'الإعدادات'!$B$4-B746))</f>
        <v/>
      </c>
      <c r="L746" s="18">
        <f>IF(F746="","",IFERROR(VLOOKUP(F746,'الإعدادات'!$A$7:$B$10,2,FALSE),""))</f>
        <v/>
      </c>
      <c r="M746" s="6">
        <f>IF(OR(NOT(ISNUMBER(B746)),H746="تم",L746=""),"",IF(K746&gt;L746,"متأخر",""))</f>
        <v/>
      </c>
      <c r="N746" s="18">
        <f>IF(OR(NOT(ISNUMBER(B746)),H746="تم"),"",K746)</f>
        <v/>
      </c>
      <c r="O746" s="18">
        <f>IF(N746="","",COUNTIF($N$6:$N$1005,"&gt;"&amp;N746)+COUNTIF($N$6:N746,N746))</f>
        <v/>
      </c>
      <c r="P746" s="19">
        <f>IF(OR(NOT(ISNUMBER(J746)),NOT(ISNUMBER(B746))),"",IF(ISNUMBER(I746),I746,B746))</f>
        <v/>
      </c>
    </row>
    <row r="747">
      <c r="A747" s="16">
        <f>IF(B747="","",ROW()-5)</f>
        <v/>
      </c>
      <c r="B747" s="13" t="n"/>
      <c r="C747" s="5" t="n"/>
      <c r="D747" s="5" t="n"/>
      <c r="E747" s="5" t="n"/>
      <c r="F747" s="5" t="n"/>
      <c r="G747" s="5" t="n"/>
      <c r="H747" s="5" t="n"/>
      <c r="I747" s="13" t="n"/>
      <c r="J747" s="17" t="n"/>
      <c r="K747" s="18">
        <f>IF(NOT(ISNUMBER(B747)),"",IF(H747="تم",IF(ISNUMBER(I747),I747-B747,""),'الإعدادات'!$B$4-B747))</f>
        <v/>
      </c>
      <c r="L747" s="18">
        <f>IF(F747="","",IFERROR(VLOOKUP(F747,'الإعدادات'!$A$7:$B$10,2,FALSE),""))</f>
        <v/>
      </c>
      <c r="M747" s="6">
        <f>IF(OR(NOT(ISNUMBER(B747)),H747="تم",L747=""),"",IF(K747&gt;L747,"متأخر",""))</f>
        <v/>
      </c>
      <c r="N747" s="18">
        <f>IF(OR(NOT(ISNUMBER(B747)),H747="تم"),"",K747)</f>
        <v/>
      </c>
      <c r="O747" s="18">
        <f>IF(N747="","",COUNTIF($N$6:$N$1005,"&gt;"&amp;N747)+COUNTIF($N$6:N747,N747))</f>
        <v/>
      </c>
      <c r="P747" s="19">
        <f>IF(OR(NOT(ISNUMBER(J747)),NOT(ISNUMBER(B747))),"",IF(ISNUMBER(I747),I747,B747))</f>
        <v/>
      </c>
    </row>
    <row r="748">
      <c r="A748" s="16">
        <f>IF(B748="","",ROW()-5)</f>
        <v/>
      </c>
      <c r="B748" s="13" t="n"/>
      <c r="C748" s="5" t="n"/>
      <c r="D748" s="5" t="n"/>
      <c r="E748" s="5" t="n"/>
      <c r="F748" s="5" t="n"/>
      <c r="G748" s="5" t="n"/>
      <c r="H748" s="5" t="n"/>
      <c r="I748" s="13" t="n"/>
      <c r="J748" s="17" t="n"/>
      <c r="K748" s="18">
        <f>IF(NOT(ISNUMBER(B748)),"",IF(H748="تم",IF(ISNUMBER(I748),I748-B748,""),'الإعدادات'!$B$4-B748))</f>
        <v/>
      </c>
      <c r="L748" s="18">
        <f>IF(F748="","",IFERROR(VLOOKUP(F748,'الإعدادات'!$A$7:$B$10,2,FALSE),""))</f>
        <v/>
      </c>
      <c r="M748" s="6">
        <f>IF(OR(NOT(ISNUMBER(B748)),H748="تم",L748=""),"",IF(K748&gt;L748,"متأخر",""))</f>
        <v/>
      </c>
      <c r="N748" s="18">
        <f>IF(OR(NOT(ISNUMBER(B748)),H748="تم"),"",K748)</f>
        <v/>
      </c>
      <c r="O748" s="18">
        <f>IF(N748="","",COUNTIF($N$6:$N$1005,"&gt;"&amp;N748)+COUNTIF($N$6:N748,N748))</f>
        <v/>
      </c>
      <c r="P748" s="19">
        <f>IF(OR(NOT(ISNUMBER(J748)),NOT(ISNUMBER(B748))),"",IF(ISNUMBER(I748),I748,B748))</f>
        <v/>
      </c>
    </row>
    <row r="749">
      <c r="A749" s="16">
        <f>IF(B749="","",ROW()-5)</f>
        <v/>
      </c>
      <c r="B749" s="13" t="n"/>
      <c r="C749" s="5" t="n"/>
      <c r="D749" s="5" t="n"/>
      <c r="E749" s="5" t="n"/>
      <c r="F749" s="5" t="n"/>
      <c r="G749" s="5" t="n"/>
      <c r="H749" s="5" t="n"/>
      <c r="I749" s="13" t="n"/>
      <c r="J749" s="17" t="n"/>
      <c r="K749" s="18">
        <f>IF(NOT(ISNUMBER(B749)),"",IF(H749="تم",IF(ISNUMBER(I749),I749-B749,""),'الإعدادات'!$B$4-B749))</f>
        <v/>
      </c>
      <c r="L749" s="18">
        <f>IF(F749="","",IFERROR(VLOOKUP(F749,'الإعدادات'!$A$7:$B$10,2,FALSE),""))</f>
        <v/>
      </c>
      <c r="M749" s="6">
        <f>IF(OR(NOT(ISNUMBER(B749)),H749="تم",L749=""),"",IF(K749&gt;L749,"متأخر",""))</f>
        <v/>
      </c>
      <c r="N749" s="18">
        <f>IF(OR(NOT(ISNUMBER(B749)),H749="تم"),"",K749)</f>
        <v/>
      </c>
      <c r="O749" s="18">
        <f>IF(N749="","",COUNTIF($N$6:$N$1005,"&gt;"&amp;N749)+COUNTIF($N$6:N749,N749))</f>
        <v/>
      </c>
      <c r="P749" s="19">
        <f>IF(OR(NOT(ISNUMBER(J749)),NOT(ISNUMBER(B749))),"",IF(ISNUMBER(I749),I749,B749))</f>
        <v/>
      </c>
    </row>
    <row r="750">
      <c r="A750" s="16">
        <f>IF(B750="","",ROW()-5)</f>
        <v/>
      </c>
      <c r="B750" s="13" t="n"/>
      <c r="C750" s="5" t="n"/>
      <c r="D750" s="5" t="n"/>
      <c r="E750" s="5" t="n"/>
      <c r="F750" s="5" t="n"/>
      <c r="G750" s="5" t="n"/>
      <c r="H750" s="5" t="n"/>
      <c r="I750" s="13" t="n"/>
      <c r="J750" s="17" t="n"/>
      <c r="K750" s="18">
        <f>IF(NOT(ISNUMBER(B750)),"",IF(H750="تم",IF(ISNUMBER(I750),I750-B750,""),'الإعدادات'!$B$4-B750))</f>
        <v/>
      </c>
      <c r="L750" s="18">
        <f>IF(F750="","",IFERROR(VLOOKUP(F750,'الإعدادات'!$A$7:$B$10,2,FALSE),""))</f>
        <v/>
      </c>
      <c r="M750" s="6">
        <f>IF(OR(NOT(ISNUMBER(B750)),H750="تم",L750=""),"",IF(K750&gt;L750,"متأخر",""))</f>
        <v/>
      </c>
      <c r="N750" s="18">
        <f>IF(OR(NOT(ISNUMBER(B750)),H750="تم"),"",K750)</f>
        <v/>
      </c>
      <c r="O750" s="18">
        <f>IF(N750="","",COUNTIF($N$6:$N$1005,"&gt;"&amp;N750)+COUNTIF($N$6:N750,N750))</f>
        <v/>
      </c>
      <c r="P750" s="19">
        <f>IF(OR(NOT(ISNUMBER(J750)),NOT(ISNUMBER(B750))),"",IF(ISNUMBER(I750),I750,B750))</f>
        <v/>
      </c>
    </row>
    <row r="751">
      <c r="A751" s="16">
        <f>IF(B751="","",ROW()-5)</f>
        <v/>
      </c>
      <c r="B751" s="13" t="n"/>
      <c r="C751" s="5" t="n"/>
      <c r="D751" s="5" t="n"/>
      <c r="E751" s="5" t="n"/>
      <c r="F751" s="5" t="n"/>
      <c r="G751" s="5" t="n"/>
      <c r="H751" s="5" t="n"/>
      <c r="I751" s="13" t="n"/>
      <c r="J751" s="17" t="n"/>
      <c r="K751" s="18">
        <f>IF(NOT(ISNUMBER(B751)),"",IF(H751="تم",IF(ISNUMBER(I751),I751-B751,""),'الإعدادات'!$B$4-B751))</f>
        <v/>
      </c>
      <c r="L751" s="18">
        <f>IF(F751="","",IFERROR(VLOOKUP(F751,'الإعدادات'!$A$7:$B$10,2,FALSE),""))</f>
        <v/>
      </c>
      <c r="M751" s="6">
        <f>IF(OR(NOT(ISNUMBER(B751)),H751="تم",L751=""),"",IF(K751&gt;L751,"متأخر",""))</f>
        <v/>
      </c>
      <c r="N751" s="18">
        <f>IF(OR(NOT(ISNUMBER(B751)),H751="تم"),"",K751)</f>
        <v/>
      </c>
      <c r="O751" s="18">
        <f>IF(N751="","",COUNTIF($N$6:$N$1005,"&gt;"&amp;N751)+COUNTIF($N$6:N751,N751))</f>
        <v/>
      </c>
      <c r="P751" s="19">
        <f>IF(OR(NOT(ISNUMBER(J751)),NOT(ISNUMBER(B751))),"",IF(ISNUMBER(I751),I751,B751))</f>
        <v/>
      </c>
    </row>
    <row r="752">
      <c r="A752" s="16">
        <f>IF(B752="","",ROW()-5)</f>
        <v/>
      </c>
      <c r="B752" s="13" t="n"/>
      <c r="C752" s="5" t="n"/>
      <c r="D752" s="5" t="n"/>
      <c r="E752" s="5" t="n"/>
      <c r="F752" s="5" t="n"/>
      <c r="G752" s="5" t="n"/>
      <c r="H752" s="5" t="n"/>
      <c r="I752" s="13" t="n"/>
      <c r="J752" s="17" t="n"/>
      <c r="K752" s="18">
        <f>IF(NOT(ISNUMBER(B752)),"",IF(H752="تم",IF(ISNUMBER(I752),I752-B752,""),'الإعدادات'!$B$4-B752))</f>
        <v/>
      </c>
      <c r="L752" s="18">
        <f>IF(F752="","",IFERROR(VLOOKUP(F752,'الإعدادات'!$A$7:$B$10,2,FALSE),""))</f>
        <v/>
      </c>
      <c r="M752" s="6">
        <f>IF(OR(NOT(ISNUMBER(B752)),H752="تم",L752=""),"",IF(K752&gt;L752,"متأخر",""))</f>
        <v/>
      </c>
      <c r="N752" s="18">
        <f>IF(OR(NOT(ISNUMBER(B752)),H752="تم"),"",K752)</f>
        <v/>
      </c>
      <c r="O752" s="18">
        <f>IF(N752="","",COUNTIF($N$6:$N$1005,"&gt;"&amp;N752)+COUNTIF($N$6:N752,N752))</f>
        <v/>
      </c>
      <c r="P752" s="19">
        <f>IF(OR(NOT(ISNUMBER(J752)),NOT(ISNUMBER(B752))),"",IF(ISNUMBER(I752),I752,B752))</f>
        <v/>
      </c>
    </row>
    <row r="753">
      <c r="A753" s="16">
        <f>IF(B753="","",ROW()-5)</f>
        <v/>
      </c>
      <c r="B753" s="13" t="n"/>
      <c r="C753" s="5" t="n"/>
      <c r="D753" s="5" t="n"/>
      <c r="E753" s="5" t="n"/>
      <c r="F753" s="5" t="n"/>
      <c r="G753" s="5" t="n"/>
      <c r="H753" s="5" t="n"/>
      <c r="I753" s="13" t="n"/>
      <c r="J753" s="17" t="n"/>
      <c r="K753" s="18">
        <f>IF(NOT(ISNUMBER(B753)),"",IF(H753="تم",IF(ISNUMBER(I753),I753-B753,""),'الإعدادات'!$B$4-B753))</f>
        <v/>
      </c>
      <c r="L753" s="18">
        <f>IF(F753="","",IFERROR(VLOOKUP(F753,'الإعدادات'!$A$7:$B$10,2,FALSE),""))</f>
        <v/>
      </c>
      <c r="M753" s="6">
        <f>IF(OR(NOT(ISNUMBER(B753)),H753="تم",L753=""),"",IF(K753&gt;L753,"متأخر",""))</f>
        <v/>
      </c>
      <c r="N753" s="18">
        <f>IF(OR(NOT(ISNUMBER(B753)),H753="تم"),"",K753)</f>
        <v/>
      </c>
      <c r="O753" s="18">
        <f>IF(N753="","",COUNTIF($N$6:$N$1005,"&gt;"&amp;N753)+COUNTIF($N$6:N753,N753))</f>
        <v/>
      </c>
      <c r="P753" s="19">
        <f>IF(OR(NOT(ISNUMBER(J753)),NOT(ISNUMBER(B753))),"",IF(ISNUMBER(I753),I753,B753))</f>
        <v/>
      </c>
    </row>
    <row r="754">
      <c r="A754" s="16">
        <f>IF(B754="","",ROW()-5)</f>
        <v/>
      </c>
      <c r="B754" s="13" t="n"/>
      <c r="C754" s="5" t="n"/>
      <c r="D754" s="5" t="n"/>
      <c r="E754" s="5" t="n"/>
      <c r="F754" s="5" t="n"/>
      <c r="G754" s="5" t="n"/>
      <c r="H754" s="5" t="n"/>
      <c r="I754" s="13" t="n"/>
      <c r="J754" s="17" t="n"/>
      <c r="K754" s="18">
        <f>IF(NOT(ISNUMBER(B754)),"",IF(H754="تم",IF(ISNUMBER(I754),I754-B754,""),'الإعدادات'!$B$4-B754))</f>
        <v/>
      </c>
      <c r="L754" s="18">
        <f>IF(F754="","",IFERROR(VLOOKUP(F754,'الإعدادات'!$A$7:$B$10,2,FALSE),""))</f>
        <v/>
      </c>
      <c r="M754" s="6">
        <f>IF(OR(NOT(ISNUMBER(B754)),H754="تم",L754=""),"",IF(K754&gt;L754,"متأخر",""))</f>
        <v/>
      </c>
      <c r="N754" s="18">
        <f>IF(OR(NOT(ISNUMBER(B754)),H754="تم"),"",K754)</f>
        <v/>
      </c>
      <c r="O754" s="18">
        <f>IF(N754="","",COUNTIF($N$6:$N$1005,"&gt;"&amp;N754)+COUNTIF($N$6:N754,N754))</f>
        <v/>
      </c>
      <c r="P754" s="19">
        <f>IF(OR(NOT(ISNUMBER(J754)),NOT(ISNUMBER(B754))),"",IF(ISNUMBER(I754),I754,B754))</f>
        <v/>
      </c>
    </row>
    <row r="755">
      <c r="A755" s="16">
        <f>IF(B755="","",ROW()-5)</f>
        <v/>
      </c>
      <c r="B755" s="13" t="n"/>
      <c r="C755" s="5" t="n"/>
      <c r="D755" s="5" t="n"/>
      <c r="E755" s="5" t="n"/>
      <c r="F755" s="5" t="n"/>
      <c r="G755" s="5" t="n"/>
      <c r="H755" s="5" t="n"/>
      <c r="I755" s="13" t="n"/>
      <c r="J755" s="17" t="n"/>
      <c r="K755" s="18">
        <f>IF(NOT(ISNUMBER(B755)),"",IF(H755="تم",IF(ISNUMBER(I755),I755-B755,""),'الإعدادات'!$B$4-B755))</f>
        <v/>
      </c>
      <c r="L755" s="18">
        <f>IF(F755="","",IFERROR(VLOOKUP(F755,'الإعدادات'!$A$7:$B$10,2,FALSE),""))</f>
        <v/>
      </c>
      <c r="M755" s="6">
        <f>IF(OR(NOT(ISNUMBER(B755)),H755="تم",L755=""),"",IF(K755&gt;L755,"متأخر",""))</f>
        <v/>
      </c>
      <c r="N755" s="18">
        <f>IF(OR(NOT(ISNUMBER(B755)),H755="تم"),"",K755)</f>
        <v/>
      </c>
      <c r="O755" s="18">
        <f>IF(N755="","",COUNTIF($N$6:$N$1005,"&gt;"&amp;N755)+COUNTIF($N$6:N755,N755))</f>
        <v/>
      </c>
      <c r="P755" s="19">
        <f>IF(OR(NOT(ISNUMBER(J755)),NOT(ISNUMBER(B755))),"",IF(ISNUMBER(I755),I755,B755))</f>
        <v/>
      </c>
    </row>
    <row r="756">
      <c r="A756" s="16">
        <f>IF(B756="","",ROW()-5)</f>
        <v/>
      </c>
      <c r="B756" s="13" t="n"/>
      <c r="C756" s="5" t="n"/>
      <c r="D756" s="5" t="n"/>
      <c r="E756" s="5" t="n"/>
      <c r="F756" s="5" t="n"/>
      <c r="G756" s="5" t="n"/>
      <c r="H756" s="5" t="n"/>
      <c r="I756" s="13" t="n"/>
      <c r="J756" s="17" t="n"/>
      <c r="K756" s="18">
        <f>IF(NOT(ISNUMBER(B756)),"",IF(H756="تم",IF(ISNUMBER(I756),I756-B756,""),'الإعدادات'!$B$4-B756))</f>
        <v/>
      </c>
      <c r="L756" s="18">
        <f>IF(F756="","",IFERROR(VLOOKUP(F756,'الإعدادات'!$A$7:$B$10,2,FALSE),""))</f>
        <v/>
      </c>
      <c r="M756" s="6">
        <f>IF(OR(NOT(ISNUMBER(B756)),H756="تم",L756=""),"",IF(K756&gt;L756,"متأخر",""))</f>
        <v/>
      </c>
      <c r="N756" s="18">
        <f>IF(OR(NOT(ISNUMBER(B756)),H756="تم"),"",K756)</f>
        <v/>
      </c>
      <c r="O756" s="18">
        <f>IF(N756="","",COUNTIF($N$6:$N$1005,"&gt;"&amp;N756)+COUNTIF($N$6:N756,N756))</f>
        <v/>
      </c>
      <c r="P756" s="19">
        <f>IF(OR(NOT(ISNUMBER(J756)),NOT(ISNUMBER(B756))),"",IF(ISNUMBER(I756),I756,B756))</f>
        <v/>
      </c>
    </row>
    <row r="757">
      <c r="A757" s="16">
        <f>IF(B757="","",ROW()-5)</f>
        <v/>
      </c>
      <c r="B757" s="13" t="n"/>
      <c r="C757" s="5" t="n"/>
      <c r="D757" s="5" t="n"/>
      <c r="E757" s="5" t="n"/>
      <c r="F757" s="5" t="n"/>
      <c r="G757" s="5" t="n"/>
      <c r="H757" s="5" t="n"/>
      <c r="I757" s="13" t="n"/>
      <c r="J757" s="17" t="n"/>
      <c r="K757" s="18">
        <f>IF(NOT(ISNUMBER(B757)),"",IF(H757="تم",IF(ISNUMBER(I757),I757-B757,""),'الإعدادات'!$B$4-B757))</f>
        <v/>
      </c>
      <c r="L757" s="18">
        <f>IF(F757="","",IFERROR(VLOOKUP(F757,'الإعدادات'!$A$7:$B$10,2,FALSE),""))</f>
        <v/>
      </c>
      <c r="M757" s="6">
        <f>IF(OR(NOT(ISNUMBER(B757)),H757="تم",L757=""),"",IF(K757&gt;L757,"متأخر",""))</f>
        <v/>
      </c>
      <c r="N757" s="18">
        <f>IF(OR(NOT(ISNUMBER(B757)),H757="تم"),"",K757)</f>
        <v/>
      </c>
      <c r="O757" s="18">
        <f>IF(N757="","",COUNTIF($N$6:$N$1005,"&gt;"&amp;N757)+COUNTIF($N$6:N757,N757))</f>
        <v/>
      </c>
      <c r="P757" s="19">
        <f>IF(OR(NOT(ISNUMBER(J757)),NOT(ISNUMBER(B757))),"",IF(ISNUMBER(I757),I757,B757))</f>
        <v/>
      </c>
    </row>
    <row r="758">
      <c r="A758" s="16">
        <f>IF(B758="","",ROW()-5)</f>
        <v/>
      </c>
      <c r="B758" s="13" t="n"/>
      <c r="C758" s="5" t="n"/>
      <c r="D758" s="5" t="n"/>
      <c r="E758" s="5" t="n"/>
      <c r="F758" s="5" t="n"/>
      <c r="G758" s="5" t="n"/>
      <c r="H758" s="5" t="n"/>
      <c r="I758" s="13" t="n"/>
      <c r="J758" s="17" t="n"/>
      <c r="K758" s="18">
        <f>IF(NOT(ISNUMBER(B758)),"",IF(H758="تم",IF(ISNUMBER(I758),I758-B758,""),'الإعدادات'!$B$4-B758))</f>
        <v/>
      </c>
      <c r="L758" s="18">
        <f>IF(F758="","",IFERROR(VLOOKUP(F758,'الإعدادات'!$A$7:$B$10,2,FALSE),""))</f>
        <v/>
      </c>
      <c r="M758" s="6">
        <f>IF(OR(NOT(ISNUMBER(B758)),H758="تم",L758=""),"",IF(K758&gt;L758,"متأخر",""))</f>
        <v/>
      </c>
      <c r="N758" s="18">
        <f>IF(OR(NOT(ISNUMBER(B758)),H758="تم"),"",K758)</f>
        <v/>
      </c>
      <c r="O758" s="18">
        <f>IF(N758="","",COUNTIF($N$6:$N$1005,"&gt;"&amp;N758)+COUNTIF($N$6:N758,N758))</f>
        <v/>
      </c>
      <c r="P758" s="19">
        <f>IF(OR(NOT(ISNUMBER(J758)),NOT(ISNUMBER(B758))),"",IF(ISNUMBER(I758),I758,B758))</f>
        <v/>
      </c>
    </row>
    <row r="759">
      <c r="A759" s="16">
        <f>IF(B759="","",ROW()-5)</f>
        <v/>
      </c>
      <c r="B759" s="13" t="n"/>
      <c r="C759" s="5" t="n"/>
      <c r="D759" s="5" t="n"/>
      <c r="E759" s="5" t="n"/>
      <c r="F759" s="5" t="n"/>
      <c r="G759" s="5" t="n"/>
      <c r="H759" s="5" t="n"/>
      <c r="I759" s="13" t="n"/>
      <c r="J759" s="17" t="n"/>
      <c r="K759" s="18">
        <f>IF(NOT(ISNUMBER(B759)),"",IF(H759="تم",IF(ISNUMBER(I759),I759-B759,""),'الإعدادات'!$B$4-B759))</f>
        <v/>
      </c>
      <c r="L759" s="18">
        <f>IF(F759="","",IFERROR(VLOOKUP(F759,'الإعدادات'!$A$7:$B$10,2,FALSE),""))</f>
        <v/>
      </c>
      <c r="M759" s="6">
        <f>IF(OR(NOT(ISNUMBER(B759)),H759="تم",L759=""),"",IF(K759&gt;L759,"متأخر",""))</f>
        <v/>
      </c>
      <c r="N759" s="18">
        <f>IF(OR(NOT(ISNUMBER(B759)),H759="تم"),"",K759)</f>
        <v/>
      </c>
      <c r="O759" s="18">
        <f>IF(N759="","",COUNTIF($N$6:$N$1005,"&gt;"&amp;N759)+COUNTIF($N$6:N759,N759))</f>
        <v/>
      </c>
      <c r="P759" s="19">
        <f>IF(OR(NOT(ISNUMBER(J759)),NOT(ISNUMBER(B759))),"",IF(ISNUMBER(I759),I759,B759))</f>
        <v/>
      </c>
    </row>
    <row r="760">
      <c r="A760" s="16">
        <f>IF(B760="","",ROW()-5)</f>
        <v/>
      </c>
      <c r="B760" s="13" t="n"/>
      <c r="C760" s="5" t="n"/>
      <c r="D760" s="5" t="n"/>
      <c r="E760" s="5" t="n"/>
      <c r="F760" s="5" t="n"/>
      <c r="G760" s="5" t="n"/>
      <c r="H760" s="5" t="n"/>
      <c r="I760" s="13" t="n"/>
      <c r="J760" s="17" t="n"/>
      <c r="K760" s="18">
        <f>IF(NOT(ISNUMBER(B760)),"",IF(H760="تم",IF(ISNUMBER(I760),I760-B760,""),'الإعدادات'!$B$4-B760))</f>
        <v/>
      </c>
      <c r="L760" s="18">
        <f>IF(F760="","",IFERROR(VLOOKUP(F760,'الإعدادات'!$A$7:$B$10,2,FALSE),""))</f>
        <v/>
      </c>
      <c r="M760" s="6">
        <f>IF(OR(NOT(ISNUMBER(B760)),H760="تم",L760=""),"",IF(K760&gt;L760,"متأخر",""))</f>
        <v/>
      </c>
      <c r="N760" s="18">
        <f>IF(OR(NOT(ISNUMBER(B760)),H760="تم"),"",K760)</f>
        <v/>
      </c>
      <c r="O760" s="18">
        <f>IF(N760="","",COUNTIF($N$6:$N$1005,"&gt;"&amp;N760)+COUNTIF($N$6:N760,N760))</f>
        <v/>
      </c>
      <c r="P760" s="19">
        <f>IF(OR(NOT(ISNUMBER(J760)),NOT(ISNUMBER(B760))),"",IF(ISNUMBER(I760),I760,B760))</f>
        <v/>
      </c>
    </row>
    <row r="761">
      <c r="A761" s="16">
        <f>IF(B761="","",ROW()-5)</f>
        <v/>
      </c>
      <c r="B761" s="13" t="n"/>
      <c r="C761" s="5" t="n"/>
      <c r="D761" s="5" t="n"/>
      <c r="E761" s="5" t="n"/>
      <c r="F761" s="5" t="n"/>
      <c r="G761" s="5" t="n"/>
      <c r="H761" s="5" t="n"/>
      <c r="I761" s="13" t="n"/>
      <c r="J761" s="17" t="n"/>
      <c r="K761" s="18">
        <f>IF(NOT(ISNUMBER(B761)),"",IF(H761="تم",IF(ISNUMBER(I761),I761-B761,""),'الإعدادات'!$B$4-B761))</f>
        <v/>
      </c>
      <c r="L761" s="18">
        <f>IF(F761="","",IFERROR(VLOOKUP(F761,'الإعدادات'!$A$7:$B$10,2,FALSE),""))</f>
        <v/>
      </c>
      <c r="M761" s="6">
        <f>IF(OR(NOT(ISNUMBER(B761)),H761="تم",L761=""),"",IF(K761&gt;L761,"متأخر",""))</f>
        <v/>
      </c>
      <c r="N761" s="18">
        <f>IF(OR(NOT(ISNUMBER(B761)),H761="تم"),"",K761)</f>
        <v/>
      </c>
      <c r="O761" s="18">
        <f>IF(N761="","",COUNTIF($N$6:$N$1005,"&gt;"&amp;N761)+COUNTIF($N$6:N761,N761))</f>
        <v/>
      </c>
      <c r="P761" s="19">
        <f>IF(OR(NOT(ISNUMBER(J761)),NOT(ISNUMBER(B761))),"",IF(ISNUMBER(I761),I761,B761))</f>
        <v/>
      </c>
    </row>
    <row r="762">
      <c r="A762" s="16">
        <f>IF(B762="","",ROW()-5)</f>
        <v/>
      </c>
      <c r="B762" s="13" t="n"/>
      <c r="C762" s="5" t="n"/>
      <c r="D762" s="5" t="n"/>
      <c r="E762" s="5" t="n"/>
      <c r="F762" s="5" t="n"/>
      <c r="G762" s="5" t="n"/>
      <c r="H762" s="5" t="n"/>
      <c r="I762" s="13" t="n"/>
      <c r="J762" s="17" t="n"/>
      <c r="K762" s="18">
        <f>IF(NOT(ISNUMBER(B762)),"",IF(H762="تم",IF(ISNUMBER(I762),I762-B762,""),'الإعدادات'!$B$4-B762))</f>
        <v/>
      </c>
      <c r="L762" s="18">
        <f>IF(F762="","",IFERROR(VLOOKUP(F762,'الإعدادات'!$A$7:$B$10,2,FALSE),""))</f>
        <v/>
      </c>
      <c r="M762" s="6">
        <f>IF(OR(NOT(ISNUMBER(B762)),H762="تم",L762=""),"",IF(K762&gt;L762,"متأخر",""))</f>
        <v/>
      </c>
      <c r="N762" s="18">
        <f>IF(OR(NOT(ISNUMBER(B762)),H762="تم"),"",K762)</f>
        <v/>
      </c>
      <c r="O762" s="18">
        <f>IF(N762="","",COUNTIF($N$6:$N$1005,"&gt;"&amp;N762)+COUNTIF($N$6:N762,N762))</f>
        <v/>
      </c>
      <c r="P762" s="19">
        <f>IF(OR(NOT(ISNUMBER(J762)),NOT(ISNUMBER(B762))),"",IF(ISNUMBER(I762),I762,B762))</f>
        <v/>
      </c>
    </row>
    <row r="763">
      <c r="A763" s="16">
        <f>IF(B763="","",ROW()-5)</f>
        <v/>
      </c>
      <c r="B763" s="13" t="n"/>
      <c r="C763" s="5" t="n"/>
      <c r="D763" s="5" t="n"/>
      <c r="E763" s="5" t="n"/>
      <c r="F763" s="5" t="n"/>
      <c r="G763" s="5" t="n"/>
      <c r="H763" s="5" t="n"/>
      <c r="I763" s="13" t="n"/>
      <c r="J763" s="17" t="n"/>
      <c r="K763" s="18">
        <f>IF(NOT(ISNUMBER(B763)),"",IF(H763="تم",IF(ISNUMBER(I763),I763-B763,""),'الإعدادات'!$B$4-B763))</f>
        <v/>
      </c>
      <c r="L763" s="18">
        <f>IF(F763="","",IFERROR(VLOOKUP(F763,'الإعدادات'!$A$7:$B$10,2,FALSE),""))</f>
        <v/>
      </c>
      <c r="M763" s="6">
        <f>IF(OR(NOT(ISNUMBER(B763)),H763="تم",L763=""),"",IF(K763&gt;L763,"متأخر",""))</f>
        <v/>
      </c>
      <c r="N763" s="18">
        <f>IF(OR(NOT(ISNUMBER(B763)),H763="تم"),"",K763)</f>
        <v/>
      </c>
      <c r="O763" s="18">
        <f>IF(N763="","",COUNTIF($N$6:$N$1005,"&gt;"&amp;N763)+COUNTIF($N$6:N763,N763))</f>
        <v/>
      </c>
      <c r="P763" s="19">
        <f>IF(OR(NOT(ISNUMBER(J763)),NOT(ISNUMBER(B763))),"",IF(ISNUMBER(I763),I763,B763))</f>
        <v/>
      </c>
    </row>
    <row r="764">
      <c r="A764" s="16">
        <f>IF(B764="","",ROW()-5)</f>
        <v/>
      </c>
      <c r="B764" s="13" t="n"/>
      <c r="C764" s="5" t="n"/>
      <c r="D764" s="5" t="n"/>
      <c r="E764" s="5" t="n"/>
      <c r="F764" s="5" t="n"/>
      <c r="G764" s="5" t="n"/>
      <c r="H764" s="5" t="n"/>
      <c r="I764" s="13" t="n"/>
      <c r="J764" s="17" t="n"/>
      <c r="K764" s="18">
        <f>IF(NOT(ISNUMBER(B764)),"",IF(H764="تم",IF(ISNUMBER(I764),I764-B764,""),'الإعدادات'!$B$4-B764))</f>
        <v/>
      </c>
      <c r="L764" s="18">
        <f>IF(F764="","",IFERROR(VLOOKUP(F764,'الإعدادات'!$A$7:$B$10,2,FALSE),""))</f>
        <v/>
      </c>
      <c r="M764" s="6">
        <f>IF(OR(NOT(ISNUMBER(B764)),H764="تم",L764=""),"",IF(K764&gt;L764,"متأخر",""))</f>
        <v/>
      </c>
      <c r="N764" s="18">
        <f>IF(OR(NOT(ISNUMBER(B764)),H764="تم"),"",K764)</f>
        <v/>
      </c>
      <c r="O764" s="18">
        <f>IF(N764="","",COUNTIF($N$6:$N$1005,"&gt;"&amp;N764)+COUNTIF($N$6:N764,N764))</f>
        <v/>
      </c>
      <c r="P764" s="19">
        <f>IF(OR(NOT(ISNUMBER(J764)),NOT(ISNUMBER(B764))),"",IF(ISNUMBER(I764),I764,B764))</f>
        <v/>
      </c>
    </row>
    <row r="765">
      <c r="A765" s="16">
        <f>IF(B765="","",ROW()-5)</f>
        <v/>
      </c>
      <c r="B765" s="13" t="n"/>
      <c r="C765" s="5" t="n"/>
      <c r="D765" s="5" t="n"/>
      <c r="E765" s="5" t="n"/>
      <c r="F765" s="5" t="n"/>
      <c r="G765" s="5" t="n"/>
      <c r="H765" s="5" t="n"/>
      <c r="I765" s="13" t="n"/>
      <c r="J765" s="17" t="n"/>
      <c r="K765" s="18">
        <f>IF(NOT(ISNUMBER(B765)),"",IF(H765="تم",IF(ISNUMBER(I765),I765-B765,""),'الإعدادات'!$B$4-B765))</f>
        <v/>
      </c>
      <c r="L765" s="18">
        <f>IF(F765="","",IFERROR(VLOOKUP(F765,'الإعدادات'!$A$7:$B$10,2,FALSE),""))</f>
        <v/>
      </c>
      <c r="M765" s="6">
        <f>IF(OR(NOT(ISNUMBER(B765)),H765="تم",L765=""),"",IF(K765&gt;L765,"متأخر",""))</f>
        <v/>
      </c>
      <c r="N765" s="18">
        <f>IF(OR(NOT(ISNUMBER(B765)),H765="تم"),"",K765)</f>
        <v/>
      </c>
      <c r="O765" s="18">
        <f>IF(N765="","",COUNTIF($N$6:$N$1005,"&gt;"&amp;N765)+COUNTIF($N$6:N765,N765))</f>
        <v/>
      </c>
      <c r="P765" s="19">
        <f>IF(OR(NOT(ISNUMBER(J765)),NOT(ISNUMBER(B765))),"",IF(ISNUMBER(I765),I765,B765))</f>
        <v/>
      </c>
    </row>
    <row r="766">
      <c r="A766" s="16">
        <f>IF(B766="","",ROW()-5)</f>
        <v/>
      </c>
      <c r="B766" s="13" t="n"/>
      <c r="C766" s="5" t="n"/>
      <c r="D766" s="5" t="n"/>
      <c r="E766" s="5" t="n"/>
      <c r="F766" s="5" t="n"/>
      <c r="G766" s="5" t="n"/>
      <c r="H766" s="5" t="n"/>
      <c r="I766" s="13" t="n"/>
      <c r="J766" s="17" t="n"/>
      <c r="K766" s="18">
        <f>IF(NOT(ISNUMBER(B766)),"",IF(H766="تم",IF(ISNUMBER(I766),I766-B766,""),'الإعدادات'!$B$4-B766))</f>
        <v/>
      </c>
      <c r="L766" s="18">
        <f>IF(F766="","",IFERROR(VLOOKUP(F766,'الإعدادات'!$A$7:$B$10,2,FALSE),""))</f>
        <v/>
      </c>
      <c r="M766" s="6">
        <f>IF(OR(NOT(ISNUMBER(B766)),H766="تم",L766=""),"",IF(K766&gt;L766,"متأخر",""))</f>
        <v/>
      </c>
      <c r="N766" s="18">
        <f>IF(OR(NOT(ISNUMBER(B766)),H766="تم"),"",K766)</f>
        <v/>
      </c>
      <c r="O766" s="18">
        <f>IF(N766="","",COUNTIF($N$6:$N$1005,"&gt;"&amp;N766)+COUNTIF($N$6:N766,N766))</f>
        <v/>
      </c>
      <c r="P766" s="19">
        <f>IF(OR(NOT(ISNUMBER(J766)),NOT(ISNUMBER(B766))),"",IF(ISNUMBER(I766),I766,B766))</f>
        <v/>
      </c>
    </row>
    <row r="767">
      <c r="A767" s="16">
        <f>IF(B767="","",ROW()-5)</f>
        <v/>
      </c>
      <c r="B767" s="13" t="n"/>
      <c r="C767" s="5" t="n"/>
      <c r="D767" s="5" t="n"/>
      <c r="E767" s="5" t="n"/>
      <c r="F767" s="5" t="n"/>
      <c r="G767" s="5" t="n"/>
      <c r="H767" s="5" t="n"/>
      <c r="I767" s="13" t="n"/>
      <c r="J767" s="17" t="n"/>
      <c r="K767" s="18">
        <f>IF(NOT(ISNUMBER(B767)),"",IF(H767="تم",IF(ISNUMBER(I767),I767-B767,""),'الإعدادات'!$B$4-B767))</f>
        <v/>
      </c>
      <c r="L767" s="18">
        <f>IF(F767="","",IFERROR(VLOOKUP(F767,'الإعدادات'!$A$7:$B$10,2,FALSE),""))</f>
        <v/>
      </c>
      <c r="M767" s="6">
        <f>IF(OR(NOT(ISNUMBER(B767)),H767="تم",L767=""),"",IF(K767&gt;L767,"متأخر",""))</f>
        <v/>
      </c>
      <c r="N767" s="18">
        <f>IF(OR(NOT(ISNUMBER(B767)),H767="تم"),"",K767)</f>
        <v/>
      </c>
      <c r="O767" s="18">
        <f>IF(N767="","",COUNTIF($N$6:$N$1005,"&gt;"&amp;N767)+COUNTIF($N$6:N767,N767))</f>
        <v/>
      </c>
      <c r="P767" s="19">
        <f>IF(OR(NOT(ISNUMBER(J767)),NOT(ISNUMBER(B767))),"",IF(ISNUMBER(I767),I767,B767))</f>
        <v/>
      </c>
    </row>
    <row r="768">
      <c r="A768" s="16">
        <f>IF(B768="","",ROW()-5)</f>
        <v/>
      </c>
      <c r="B768" s="13" t="n"/>
      <c r="C768" s="5" t="n"/>
      <c r="D768" s="5" t="n"/>
      <c r="E768" s="5" t="n"/>
      <c r="F768" s="5" t="n"/>
      <c r="G768" s="5" t="n"/>
      <c r="H768" s="5" t="n"/>
      <c r="I768" s="13" t="n"/>
      <c r="J768" s="17" t="n"/>
      <c r="K768" s="18">
        <f>IF(NOT(ISNUMBER(B768)),"",IF(H768="تم",IF(ISNUMBER(I768),I768-B768,""),'الإعدادات'!$B$4-B768))</f>
        <v/>
      </c>
      <c r="L768" s="18">
        <f>IF(F768="","",IFERROR(VLOOKUP(F768,'الإعدادات'!$A$7:$B$10,2,FALSE),""))</f>
        <v/>
      </c>
      <c r="M768" s="6">
        <f>IF(OR(NOT(ISNUMBER(B768)),H768="تم",L768=""),"",IF(K768&gt;L768,"متأخر",""))</f>
        <v/>
      </c>
      <c r="N768" s="18">
        <f>IF(OR(NOT(ISNUMBER(B768)),H768="تم"),"",K768)</f>
        <v/>
      </c>
      <c r="O768" s="18">
        <f>IF(N768="","",COUNTIF($N$6:$N$1005,"&gt;"&amp;N768)+COUNTIF($N$6:N768,N768))</f>
        <v/>
      </c>
      <c r="P768" s="19">
        <f>IF(OR(NOT(ISNUMBER(J768)),NOT(ISNUMBER(B768))),"",IF(ISNUMBER(I768),I768,B768))</f>
        <v/>
      </c>
    </row>
    <row r="769">
      <c r="A769" s="16">
        <f>IF(B769="","",ROW()-5)</f>
        <v/>
      </c>
      <c r="B769" s="13" t="n"/>
      <c r="C769" s="5" t="n"/>
      <c r="D769" s="5" t="n"/>
      <c r="E769" s="5" t="n"/>
      <c r="F769" s="5" t="n"/>
      <c r="G769" s="5" t="n"/>
      <c r="H769" s="5" t="n"/>
      <c r="I769" s="13" t="n"/>
      <c r="J769" s="17" t="n"/>
      <c r="K769" s="18">
        <f>IF(NOT(ISNUMBER(B769)),"",IF(H769="تم",IF(ISNUMBER(I769),I769-B769,""),'الإعدادات'!$B$4-B769))</f>
        <v/>
      </c>
      <c r="L769" s="18">
        <f>IF(F769="","",IFERROR(VLOOKUP(F769,'الإعدادات'!$A$7:$B$10,2,FALSE),""))</f>
        <v/>
      </c>
      <c r="M769" s="6">
        <f>IF(OR(NOT(ISNUMBER(B769)),H769="تم",L769=""),"",IF(K769&gt;L769,"متأخر",""))</f>
        <v/>
      </c>
      <c r="N769" s="18">
        <f>IF(OR(NOT(ISNUMBER(B769)),H769="تم"),"",K769)</f>
        <v/>
      </c>
      <c r="O769" s="18">
        <f>IF(N769="","",COUNTIF($N$6:$N$1005,"&gt;"&amp;N769)+COUNTIF($N$6:N769,N769))</f>
        <v/>
      </c>
      <c r="P769" s="19">
        <f>IF(OR(NOT(ISNUMBER(J769)),NOT(ISNUMBER(B769))),"",IF(ISNUMBER(I769),I769,B769))</f>
        <v/>
      </c>
    </row>
    <row r="770">
      <c r="A770" s="16">
        <f>IF(B770="","",ROW()-5)</f>
        <v/>
      </c>
      <c r="B770" s="13" t="n"/>
      <c r="C770" s="5" t="n"/>
      <c r="D770" s="5" t="n"/>
      <c r="E770" s="5" t="n"/>
      <c r="F770" s="5" t="n"/>
      <c r="G770" s="5" t="n"/>
      <c r="H770" s="5" t="n"/>
      <c r="I770" s="13" t="n"/>
      <c r="J770" s="17" t="n"/>
      <c r="K770" s="18">
        <f>IF(NOT(ISNUMBER(B770)),"",IF(H770="تم",IF(ISNUMBER(I770),I770-B770,""),'الإعدادات'!$B$4-B770))</f>
        <v/>
      </c>
      <c r="L770" s="18">
        <f>IF(F770="","",IFERROR(VLOOKUP(F770,'الإعدادات'!$A$7:$B$10,2,FALSE),""))</f>
        <v/>
      </c>
      <c r="M770" s="6">
        <f>IF(OR(NOT(ISNUMBER(B770)),H770="تم",L770=""),"",IF(K770&gt;L770,"متأخر",""))</f>
        <v/>
      </c>
      <c r="N770" s="18">
        <f>IF(OR(NOT(ISNUMBER(B770)),H770="تم"),"",K770)</f>
        <v/>
      </c>
      <c r="O770" s="18">
        <f>IF(N770="","",COUNTIF($N$6:$N$1005,"&gt;"&amp;N770)+COUNTIF($N$6:N770,N770))</f>
        <v/>
      </c>
      <c r="P770" s="19">
        <f>IF(OR(NOT(ISNUMBER(J770)),NOT(ISNUMBER(B770))),"",IF(ISNUMBER(I770),I770,B770))</f>
        <v/>
      </c>
    </row>
    <row r="771">
      <c r="A771" s="16">
        <f>IF(B771="","",ROW()-5)</f>
        <v/>
      </c>
      <c r="B771" s="13" t="n"/>
      <c r="C771" s="5" t="n"/>
      <c r="D771" s="5" t="n"/>
      <c r="E771" s="5" t="n"/>
      <c r="F771" s="5" t="n"/>
      <c r="G771" s="5" t="n"/>
      <c r="H771" s="5" t="n"/>
      <c r="I771" s="13" t="n"/>
      <c r="J771" s="17" t="n"/>
      <c r="K771" s="18">
        <f>IF(NOT(ISNUMBER(B771)),"",IF(H771="تم",IF(ISNUMBER(I771),I771-B771,""),'الإعدادات'!$B$4-B771))</f>
        <v/>
      </c>
      <c r="L771" s="18">
        <f>IF(F771="","",IFERROR(VLOOKUP(F771,'الإعدادات'!$A$7:$B$10,2,FALSE),""))</f>
        <v/>
      </c>
      <c r="M771" s="6">
        <f>IF(OR(NOT(ISNUMBER(B771)),H771="تم",L771=""),"",IF(K771&gt;L771,"متأخر",""))</f>
        <v/>
      </c>
      <c r="N771" s="18">
        <f>IF(OR(NOT(ISNUMBER(B771)),H771="تم"),"",K771)</f>
        <v/>
      </c>
      <c r="O771" s="18">
        <f>IF(N771="","",COUNTIF($N$6:$N$1005,"&gt;"&amp;N771)+COUNTIF($N$6:N771,N771))</f>
        <v/>
      </c>
      <c r="P771" s="19">
        <f>IF(OR(NOT(ISNUMBER(J771)),NOT(ISNUMBER(B771))),"",IF(ISNUMBER(I771),I771,B771))</f>
        <v/>
      </c>
    </row>
    <row r="772">
      <c r="A772" s="16">
        <f>IF(B772="","",ROW()-5)</f>
        <v/>
      </c>
      <c r="B772" s="13" t="n"/>
      <c r="C772" s="5" t="n"/>
      <c r="D772" s="5" t="n"/>
      <c r="E772" s="5" t="n"/>
      <c r="F772" s="5" t="n"/>
      <c r="G772" s="5" t="n"/>
      <c r="H772" s="5" t="n"/>
      <c r="I772" s="13" t="n"/>
      <c r="J772" s="17" t="n"/>
      <c r="K772" s="18">
        <f>IF(NOT(ISNUMBER(B772)),"",IF(H772="تم",IF(ISNUMBER(I772),I772-B772,""),'الإعدادات'!$B$4-B772))</f>
        <v/>
      </c>
      <c r="L772" s="18">
        <f>IF(F772="","",IFERROR(VLOOKUP(F772,'الإعدادات'!$A$7:$B$10,2,FALSE),""))</f>
        <v/>
      </c>
      <c r="M772" s="6">
        <f>IF(OR(NOT(ISNUMBER(B772)),H772="تم",L772=""),"",IF(K772&gt;L772,"متأخر",""))</f>
        <v/>
      </c>
      <c r="N772" s="18">
        <f>IF(OR(NOT(ISNUMBER(B772)),H772="تم"),"",K772)</f>
        <v/>
      </c>
      <c r="O772" s="18">
        <f>IF(N772="","",COUNTIF($N$6:$N$1005,"&gt;"&amp;N772)+COUNTIF($N$6:N772,N772))</f>
        <v/>
      </c>
      <c r="P772" s="19">
        <f>IF(OR(NOT(ISNUMBER(J772)),NOT(ISNUMBER(B772))),"",IF(ISNUMBER(I772),I772,B772))</f>
        <v/>
      </c>
    </row>
    <row r="773">
      <c r="A773" s="16">
        <f>IF(B773="","",ROW()-5)</f>
        <v/>
      </c>
      <c r="B773" s="13" t="n"/>
      <c r="C773" s="5" t="n"/>
      <c r="D773" s="5" t="n"/>
      <c r="E773" s="5" t="n"/>
      <c r="F773" s="5" t="n"/>
      <c r="G773" s="5" t="n"/>
      <c r="H773" s="5" t="n"/>
      <c r="I773" s="13" t="n"/>
      <c r="J773" s="17" t="n"/>
      <c r="K773" s="18">
        <f>IF(NOT(ISNUMBER(B773)),"",IF(H773="تم",IF(ISNUMBER(I773),I773-B773,""),'الإعدادات'!$B$4-B773))</f>
        <v/>
      </c>
      <c r="L773" s="18">
        <f>IF(F773="","",IFERROR(VLOOKUP(F773,'الإعدادات'!$A$7:$B$10,2,FALSE),""))</f>
        <v/>
      </c>
      <c r="M773" s="6">
        <f>IF(OR(NOT(ISNUMBER(B773)),H773="تم",L773=""),"",IF(K773&gt;L773,"متأخر",""))</f>
        <v/>
      </c>
      <c r="N773" s="18">
        <f>IF(OR(NOT(ISNUMBER(B773)),H773="تم"),"",K773)</f>
        <v/>
      </c>
      <c r="O773" s="18">
        <f>IF(N773="","",COUNTIF($N$6:$N$1005,"&gt;"&amp;N773)+COUNTIF($N$6:N773,N773))</f>
        <v/>
      </c>
      <c r="P773" s="19">
        <f>IF(OR(NOT(ISNUMBER(J773)),NOT(ISNUMBER(B773))),"",IF(ISNUMBER(I773),I773,B773))</f>
        <v/>
      </c>
    </row>
    <row r="774">
      <c r="A774" s="16">
        <f>IF(B774="","",ROW()-5)</f>
        <v/>
      </c>
      <c r="B774" s="13" t="n"/>
      <c r="C774" s="5" t="n"/>
      <c r="D774" s="5" t="n"/>
      <c r="E774" s="5" t="n"/>
      <c r="F774" s="5" t="n"/>
      <c r="G774" s="5" t="n"/>
      <c r="H774" s="5" t="n"/>
      <c r="I774" s="13" t="n"/>
      <c r="J774" s="17" t="n"/>
      <c r="K774" s="18">
        <f>IF(NOT(ISNUMBER(B774)),"",IF(H774="تم",IF(ISNUMBER(I774),I774-B774,""),'الإعدادات'!$B$4-B774))</f>
        <v/>
      </c>
      <c r="L774" s="18">
        <f>IF(F774="","",IFERROR(VLOOKUP(F774,'الإعدادات'!$A$7:$B$10,2,FALSE),""))</f>
        <v/>
      </c>
      <c r="M774" s="6">
        <f>IF(OR(NOT(ISNUMBER(B774)),H774="تم",L774=""),"",IF(K774&gt;L774,"متأخر",""))</f>
        <v/>
      </c>
      <c r="N774" s="18">
        <f>IF(OR(NOT(ISNUMBER(B774)),H774="تم"),"",K774)</f>
        <v/>
      </c>
      <c r="O774" s="18">
        <f>IF(N774="","",COUNTIF($N$6:$N$1005,"&gt;"&amp;N774)+COUNTIF($N$6:N774,N774))</f>
        <v/>
      </c>
      <c r="P774" s="19">
        <f>IF(OR(NOT(ISNUMBER(J774)),NOT(ISNUMBER(B774))),"",IF(ISNUMBER(I774),I774,B774))</f>
        <v/>
      </c>
    </row>
    <row r="775">
      <c r="A775" s="16">
        <f>IF(B775="","",ROW()-5)</f>
        <v/>
      </c>
      <c r="B775" s="13" t="n"/>
      <c r="C775" s="5" t="n"/>
      <c r="D775" s="5" t="n"/>
      <c r="E775" s="5" t="n"/>
      <c r="F775" s="5" t="n"/>
      <c r="G775" s="5" t="n"/>
      <c r="H775" s="5" t="n"/>
      <c r="I775" s="13" t="n"/>
      <c r="J775" s="17" t="n"/>
      <c r="K775" s="18">
        <f>IF(NOT(ISNUMBER(B775)),"",IF(H775="تم",IF(ISNUMBER(I775),I775-B775,""),'الإعدادات'!$B$4-B775))</f>
        <v/>
      </c>
      <c r="L775" s="18">
        <f>IF(F775="","",IFERROR(VLOOKUP(F775,'الإعدادات'!$A$7:$B$10,2,FALSE),""))</f>
        <v/>
      </c>
      <c r="M775" s="6">
        <f>IF(OR(NOT(ISNUMBER(B775)),H775="تم",L775=""),"",IF(K775&gt;L775,"متأخر",""))</f>
        <v/>
      </c>
      <c r="N775" s="18">
        <f>IF(OR(NOT(ISNUMBER(B775)),H775="تم"),"",K775)</f>
        <v/>
      </c>
      <c r="O775" s="18">
        <f>IF(N775="","",COUNTIF($N$6:$N$1005,"&gt;"&amp;N775)+COUNTIF($N$6:N775,N775))</f>
        <v/>
      </c>
      <c r="P775" s="19">
        <f>IF(OR(NOT(ISNUMBER(J775)),NOT(ISNUMBER(B775))),"",IF(ISNUMBER(I775),I775,B775))</f>
        <v/>
      </c>
    </row>
    <row r="776">
      <c r="A776" s="16">
        <f>IF(B776="","",ROW()-5)</f>
        <v/>
      </c>
      <c r="B776" s="13" t="n"/>
      <c r="C776" s="5" t="n"/>
      <c r="D776" s="5" t="n"/>
      <c r="E776" s="5" t="n"/>
      <c r="F776" s="5" t="n"/>
      <c r="G776" s="5" t="n"/>
      <c r="H776" s="5" t="n"/>
      <c r="I776" s="13" t="n"/>
      <c r="J776" s="17" t="n"/>
      <c r="K776" s="18">
        <f>IF(NOT(ISNUMBER(B776)),"",IF(H776="تم",IF(ISNUMBER(I776),I776-B776,""),'الإعدادات'!$B$4-B776))</f>
        <v/>
      </c>
      <c r="L776" s="18">
        <f>IF(F776="","",IFERROR(VLOOKUP(F776,'الإعدادات'!$A$7:$B$10,2,FALSE),""))</f>
        <v/>
      </c>
      <c r="M776" s="6">
        <f>IF(OR(NOT(ISNUMBER(B776)),H776="تم",L776=""),"",IF(K776&gt;L776,"متأخر",""))</f>
        <v/>
      </c>
      <c r="N776" s="18">
        <f>IF(OR(NOT(ISNUMBER(B776)),H776="تم"),"",K776)</f>
        <v/>
      </c>
      <c r="O776" s="18">
        <f>IF(N776="","",COUNTIF($N$6:$N$1005,"&gt;"&amp;N776)+COUNTIF($N$6:N776,N776))</f>
        <v/>
      </c>
      <c r="P776" s="19">
        <f>IF(OR(NOT(ISNUMBER(J776)),NOT(ISNUMBER(B776))),"",IF(ISNUMBER(I776),I776,B776))</f>
        <v/>
      </c>
    </row>
    <row r="777">
      <c r="A777" s="16">
        <f>IF(B777="","",ROW()-5)</f>
        <v/>
      </c>
      <c r="B777" s="13" t="n"/>
      <c r="C777" s="5" t="n"/>
      <c r="D777" s="5" t="n"/>
      <c r="E777" s="5" t="n"/>
      <c r="F777" s="5" t="n"/>
      <c r="G777" s="5" t="n"/>
      <c r="H777" s="5" t="n"/>
      <c r="I777" s="13" t="n"/>
      <c r="J777" s="17" t="n"/>
      <c r="K777" s="18">
        <f>IF(NOT(ISNUMBER(B777)),"",IF(H777="تم",IF(ISNUMBER(I777),I777-B777,""),'الإعدادات'!$B$4-B777))</f>
        <v/>
      </c>
      <c r="L777" s="18">
        <f>IF(F777="","",IFERROR(VLOOKUP(F777,'الإعدادات'!$A$7:$B$10,2,FALSE),""))</f>
        <v/>
      </c>
      <c r="M777" s="6">
        <f>IF(OR(NOT(ISNUMBER(B777)),H777="تم",L777=""),"",IF(K777&gt;L777,"متأخر",""))</f>
        <v/>
      </c>
      <c r="N777" s="18">
        <f>IF(OR(NOT(ISNUMBER(B777)),H777="تم"),"",K777)</f>
        <v/>
      </c>
      <c r="O777" s="18">
        <f>IF(N777="","",COUNTIF($N$6:$N$1005,"&gt;"&amp;N777)+COUNTIF($N$6:N777,N777))</f>
        <v/>
      </c>
      <c r="P777" s="19">
        <f>IF(OR(NOT(ISNUMBER(J777)),NOT(ISNUMBER(B777))),"",IF(ISNUMBER(I777),I777,B777))</f>
        <v/>
      </c>
    </row>
    <row r="778">
      <c r="A778" s="16">
        <f>IF(B778="","",ROW()-5)</f>
        <v/>
      </c>
      <c r="B778" s="13" t="n"/>
      <c r="C778" s="5" t="n"/>
      <c r="D778" s="5" t="n"/>
      <c r="E778" s="5" t="n"/>
      <c r="F778" s="5" t="n"/>
      <c r="G778" s="5" t="n"/>
      <c r="H778" s="5" t="n"/>
      <c r="I778" s="13" t="n"/>
      <c r="J778" s="17" t="n"/>
      <c r="K778" s="18">
        <f>IF(NOT(ISNUMBER(B778)),"",IF(H778="تم",IF(ISNUMBER(I778),I778-B778,""),'الإعدادات'!$B$4-B778))</f>
        <v/>
      </c>
      <c r="L778" s="18">
        <f>IF(F778="","",IFERROR(VLOOKUP(F778,'الإعدادات'!$A$7:$B$10,2,FALSE),""))</f>
        <v/>
      </c>
      <c r="M778" s="6">
        <f>IF(OR(NOT(ISNUMBER(B778)),H778="تم",L778=""),"",IF(K778&gt;L778,"متأخر",""))</f>
        <v/>
      </c>
      <c r="N778" s="18">
        <f>IF(OR(NOT(ISNUMBER(B778)),H778="تم"),"",K778)</f>
        <v/>
      </c>
      <c r="O778" s="18">
        <f>IF(N778="","",COUNTIF($N$6:$N$1005,"&gt;"&amp;N778)+COUNTIF($N$6:N778,N778))</f>
        <v/>
      </c>
      <c r="P778" s="19">
        <f>IF(OR(NOT(ISNUMBER(J778)),NOT(ISNUMBER(B778))),"",IF(ISNUMBER(I778),I778,B778))</f>
        <v/>
      </c>
    </row>
    <row r="779">
      <c r="A779" s="16">
        <f>IF(B779="","",ROW()-5)</f>
        <v/>
      </c>
      <c r="B779" s="13" t="n"/>
      <c r="C779" s="5" t="n"/>
      <c r="D779" s="5" t="n"/>
      <c r="E779" s="5" t="n"/>
      <c r="F779" s="5" t="n"/>
      <c r="G779" s="5" t="n"/>
      <c r="H779" s="5" t="n"/>
      <c r="I779" s="13" t="n"/>
      <c r="J779" s="17" t="n"/>
      <c r="K779" s="18">
        <f>IF(NOT(ISNUMBER(B779)),"",IF(H779="تم",IF(ISNUMBER(I779),I779-B779,""),'الإعدادات'!$B$4-B779))</f>
        <v/>
      </c>
      <c r="L779" s="18">
        <f>IF(F779="","",IFERROR(VLOOKUP(F779,'الإعدادات'!$A$7:$B$10,2,FALSE),""))</f>
        <v/>
      </c>
      <c r="M779" s="6">
        <f>IF(OR(NOT(ISNUMBER(B779)),H779="تم",L779=""),"",IF(K779&gt;L779,"متأخر",""))</f>
        <v/>
      </c>
      <c r="N779" s="18">
        <f>IF(OR(NOT(ISNUMBER(B779)),H779="تم"),"",K779)</f>
        <v/>
      </c>
      <c r="O779" s="18">
        <f>IF(N779="","",COUNTIF($N$6:$N$1005,"&gt;"&amp;N779)+COUNTIF($N$6:N779,N779))</f>
        <v/>
      </c>
      <c r="P779" s="19">
        <f>IF(OR(NOT(ISNUMBER(J779)),NOT(ISNUMBER(B779))),"",IF(ISNUMBER(I779),I779,B779))</f>
        <v/>
      </c>
    </row>
    <row r="780">
      <c r="A780" s="16">
        <f>IF(B780="","",ROW()-5)</f>
        <v/>
      </c>
      <c r="B780" s="13" t="n"/>
      <c r="C780" s="5" t="n"/>
      <c r="D780" s="5" t="n"/>
      <c r="E780" s="5" t="n"/>
      <c r="F780" s="5" t="n"/>
      <c r="G780" s="5" t="n"/>
      <c r="H780" s="5" t="n"/>
      <c r="I780" s="13" t="n"/>
      <c r="J780" s="17" t="n"/>
      <c r="K780" s="18">
        <f>IF(NOT(ISNUMBER(B780)),"",IF(H780="تم",IF(ISNUMBER(I780),I780-B780,""),'الإعدادات'!$B$4-B780))</f>
        <v/>
      </c>
      <c r="L780" s="18">
        <f>IF(F780="","",IFERROR(VLOOKUP(F780,'الإعدادات'!$A$7:$B$10,2,FALSE),""))</f>
        <v/>
      </c>
      <c r="M780" s="6">
        <f>IF(OR(NOT(ISNUMBER(B780)),H780="تم",L780=""),"",IF(K780&gt;L780,"متأخر",""))</f>
        <v/>
      </c>
      <c r="N780" s="18">
        <f>IF(OR(NOT(ISNUMBER(B780)),H780="تم"),"",K780)</f>
        <v/>
      </c>
      <c r="O780" s="18">
        <f>IF(N780="","",COUNTIF($N$6:$N$1005,"&gt;"&amp;N780)+COUNTIF($N$6:N780,N780))</f>
        <v/>
      </c>
      <c r="P780" s="19">
        <f>IF(OR(NOT(ISNUMBER(J780)),NOT(ISNUMBER(B780))),"",IF(ISNUMBER(I780),I780,B780))</f>
        <v/>
      </c>
    </row>
    <row r="781">
      <c r="A781" s="16">
        <f>IF(B781="","",ROW()-5)</f>
        <v/>
      </c>
      <c r="B781" s="13" t="n"/>
      <c r="C781" s="5" t="n"/>
      <c r="D781" s="5" t="n"/>
      <c r="E781" s="5" t="n"/>
      <c r="F781" s="5" t="n"/>
      <c r="G781" s="5" t="n"/>
      <c r="H781" s="5" t="n"/>
      <c r="I781" s="13" t="n"/>
      <c r="J781" s="17" t="n"/>
      <c r="K781" s="18">
        <f>IF(NOT(ISNUMBER(B781)),"",IF(H781="تم",IF(ISNUMBER(I781),I781-B781,""),'الإعدادات'!$B$4-B781))</f>
        <v/>
      </c>
      <c r="L781" s="18">
        <f>IF(F781="","",IFERROR(VLOOKUP(F781,'الإعدادات'!$A$7:$B$10,2,FALSE),""))</f>
        <v/>
      </c>
      <c r="M781" s="6">
        <f>IF(OR(NOT(ISNUMBER(B781)),H781="تم",L781=""),"",IF(K781&gt;L781,"متأخر",""))</f>
        <v/>
      </c>
      <c r="N781" s="18">
        <f>IF(OR(NOT(ISNUMBER(B781)),H781="تم"),"",K781)</f>
        <v/>
      </c>
      <c r="O781" s="18">
        <f>IF(N781="","",COUNTIF($N$6:$N$1005,"&gt;"&amp;N781)+COUNTIF($N$6:N781,N781))</f>
        <v/>
      </c>
      <c r="P781" s="19">
        <f>IF(OR(NOT(ISNUMBER(J781)),NOT(ISNUMBER(B781))),"",IF(ISNUMBER(I781),I781,B781))</f>
        <v/>
      </c>
    </row>
    <row r="782">
      <c r="A782" s="16">
        <f>IF(B782="","",ROW()-5)</f>
        <v/>
      </c>
      <c r="B782" s="13" t="n"/>
      <c r="C782" s="5" t="n"/>
      <c r="D782" s="5" t="n"/>
      <c r="E782" s="5" t="n"/>
      <c r="F782" s="5" t="n"/>
      <c r="G782" s="5" t="n"/>
      <c r="H782" s="5" t="n"/>
      <c r="I782" s="13" t="n"/>
      <c r="J782" s="17" t="n"/>
      <c r="K782" s="18">
        <f>IF(NOT(ISNUMBER(B782)),"",IF(H782="تم",IF(ISNUMBER(I782),I782-B782,""),'الإعدادات'!$B$4-B782))</f>
        <v/>
      </c>
      <c r="L782" s="18">
        <f>IF(F782="","",IFERROR(VLOOKUP(F782,'الإعدادات'!$A$7:$B$10,2,FALSE),""))</f>
        <v/>
      </c>
      <c r="M782" s="6">
        <f>IF(OR(NOT(ISNUMBER(B782)),H782="تم",L782=""),"",IF(K782&gt;L782,"متأخر",""))</f>
        <v/>
      </c>
      <c r="N782" s="18">
        <f>IF(OR(NOT(ISNUMBER(B782)),H782="تم"),"",K782)</f>
        <v/>
      </c>
      <c r="O782" s="18">
        <f>IF(N782="","",COUNTIF($N$6:$N$1005,"&gt;"&amp;N782)+COUNTIF($N$6:N782,N782))</f>
        <v/>
      </c>
      <c r="P782" s="19">
        <f>IF(OR(NOT(ISNUMBER(J782)),NOT(ISNUMBER(B782))),"",IF(ISNUMBER(I782),I782,B782))</f>
        <v/>
      </c>
    </row>
    <row r="783">
      <c r="A783" s="16">
        <f>IF(B783="","",ROW()-5)</f>
        <v/>
      </c>
      <c r="B783" s="13" t="n"/>
      <c r="C783" s="5" t="n"/>
      <c r="D783" s="5" t="n"/>
      <c r="E783" s="5" t="n"/>
      <c r="F783" s="5" t="n"/>
      <c r="G783" s="5" t="n"/>
      <c r="H783" s="5" t="n"/>
      <c r="I783" s="13" t="n"/>
      <c r="J783" s="17" t="n"/>
      <c r="K783" s="18">
        <f>IF(NOT(ISNUMBER(B783)),"",IF(H783="تم",IF(ISNUMBER(I783),I783-B783,""),'الإعدادات'!$B$4-B783))</f>
        <v/>
      </c>
      <c r="L783" s="18">
        <f>IF(F783="","",IFERROR(VLOOKUP(F783,'الإعدادات'!$A$7:$B$10,2,FALSE),""))</f>
        <v/>
      </c>
      <c r="M783" s="6">
        <f>IF(OR(NOT(ISNUMBER(B783)),H783="تم",L783=""),"",IF(K783&gt;L783,"متأخر",""))</f>
        <v/>
      </c>
      <c r="N783" s="18">
        <f>IF(OR(NOT(ISNUMBER(B783)),H783="تم"),"",K783)</f>
        <v/>
      </c>
      <c r="O783" s="18">
        <f>IF(N783="","",COUNTIF($N$6:$N$1005,"&gt;"&amp;N783)+COUNTIF($N$6:N783,N783))</f>
        <v/>
      </c>
      <c r="P783" s="19">
        <f>IF(OR(NOT(ISNUMBER(J783)),NOT(ISNUMBER(B783))),"",IF(ISNUMBER(I783),I783,B783))</f>
        <v/>
      </c>
    </row>
    <row r="784">
      <c r="A784" s="16">
        <f>IF(B784="","",ROW()-5)</f>
        <v/>
      </c>
      <c r="B784" s="13" t="n"/>
      <c r="C784" s="5" t="n"/>
      <c r="D784" s="5" t="n"/>
      <c r="E784" s="5" t="n"/>
      <c r="F784" s="5" t="n"/>
      <c r="G784" s="5" t="n"/>
      <c r="H784" s="5" t="n"/>
      <c r="I784" s="13" t="n"/>
      <c r="J784" s="17" t="n"/>
      <c r="K784" s="18">
        <f>IF(NOT(ISNUMBER(B784)),"",IF(H784="تم",IF(ISNUMBER(I784),I784-B784,""),'الإعدادات'!$B$4-B784))</f>
        <v/>
      </c>
      <c r="L784" s="18">
        <f>IF(F784="","",IFERROR(VLOOKUP(F784,'الإعدادات'!$A$7:$B$10,2,FALSE),""))</f>
        <v/>
      </c>
      <c r="M784" s="6">
        <f>IF(OR(NOT(ISNUMBER(B784)),H784="تم",L784=""),"",IF(K784&gt;L784,"متأخر",""))</f>
        <v/>
      </c>
      <c r="N784" s="18">
        <f>IF(OR(NOT(ISNUMBER(B784)),H784="تم"),"",K784)</f>
        <v/>
      </c>
      <c r="O784" s="18">
        <f>IF(N784="","",COUNTIF($N$6:$N$1005,"&gt;"&amp;N784)+COUNTIF($N$6:N784,N784))</f>
        <v/>
      </c>
      <c r="P784" s="19">
        <f>IF(OR(NOT(ISNUMBER(J784)),NOT(ISNUMBER(B784))),"",IF(ISNUMBER(I784),I784,B784))</f>
        <v/>
      </c>
    </row>
    <row r="785">
      <c r="A785" s="16">
        <f>IF(B785="","",ROW()-5)</f>
        <v/>
      </c>
      <c r="B785" s="13" t="n"/>
      <c r="C785" s="5" t="n"/>
      <c r="D785" s="5" t="n"/>
      <c r="E785" s="5" t="n"/>
      <c r="F785" s="5" t="n"/>
      <c r="G785" s="5" t="n"/>
      <c r="H785" s="5" t="n"/>
      <c r="I785" s="13" t="n"/>
      <c r="J785" s="17" t="n"/>
      <c r="K785" s="18">
        <f>IF(NOT(ISNUMBER(B785)),"",IF(H785="تم",IF(ISNUMBER(I785),I785-B785,""),'الإعدادات'!$B$4-B785))</f>
        <v/>
      </c>
      <c r="L785" s="18">
        <f>IF(F785="","",IFERROR(VLOOKUP(F785,'الإعدادات'!$A$7:$B$10,2,FALSE),""))</f>
        <v/>
      </c>
      <c r="M785" s="6">
        <f>IF(OR(NOT(ISNUMBER(B785)),H785="تم",L785=""),"",IF(K785&gt;L785,"متأخر",""))</f>
        <v/>
      </c>
      <c r="N785" s="18">
        <f>IF(OR(NOT(ISNUMBER(B785)),H785="تم"),"",K785)</f>
        <v/>
      </c>
      <c r="O785" s="18">
        <f>IF(N785="","",COUNTIF($N$6:$N$1005,"&gt;"&amp;N785)+COUNTIF($N$6:N785,N785))</f>
        <v/>
      </c>
      <c r="P785" s="19">
        <f>IF(OR(NOT(ISNUMBER(J785)),NOT(ISNUMBER(B785))),"",IF(ISNUMBER(I785),I785,B785))</f>
        <v/>
      </c>
    </row>
    <row r="786">
      <c r="A786" s="16">
        <f>IF(B786="","",ROW()-5)</f>
        <v/>
      </c>
      <c r="B786" s="13" t="n"/>
      <c r="C786" s="5" t="n"/>
      <c r="D786" s="5" t="n"/>
      <c r="E786" s="5" t="n"/>
      <c r="F786" s="5" t="n"/>
      <c r="G786" s="5" t="n"/>
      <c r="H786" s="5" t="n"/>
      <c r="I786" s="13" t="n"/>
      <c r="J786" s="17" t="n"/>
      <c r="K786" s="18">
        <f>IF(NOT(ISNUMBER(B786)),"",IF(H786="تم",IF(ISNUMBER(I786),I786-B786,""),'الإعدادات'!$B$4-B786))</f>
        <v/>
      </c>
      <c r="L786" s="18">
        <f>IF(F786="","",IFERROR(VLOOKUP(F786,'الإعدادات'!$A$7:$B$10,2,FALSE),""))</f>
        <v/>
      </c>
      <c r="M786" s="6">
        <f>IF(OR(NOT(ISNUMBER(B786)),H786="تم",L786=""),"",IF(K786&gt;L786,"متأخر",""))</f>
        <v/>
      </c>
      <c r="N786" s="18">
        <f>IF(OR(NOT(ISNUMBER(B786)),H786="تم"),"",K786)</f>
        <v/>
      </c>
      <c r="O786" s="18">
        <f>IF(N786="","",COUNTIF($N$6:$N$1005,"&gt;"&amp;N786)+COUNTIF($N$6:N786,N786))</f>
        <v/>
      </c>
      <c r="P786" s="19">
        <f>IF(OR(NOT(ISNUMBER(J786)),NOT(ISNUMBER(B786))),"",IF(ISNUMBER(I786),I786,B786))</f>
        <v/>
      </c>
    </row>
    <row r="787">
      <c r="A787" s="16">
        <f>IF(B787="","",ROW()-5)</f>
        <v/>
      </c>
      <c r="B787" s="13" t="n"/>
      <c r="C787" s="5" t="n"/>
      <c r="D787" s="5" t="n"/>
      <c r="E787" s="5" t="n"/>
      <c r="F787" s="5" t="n"/>
      <c r="G787" s="5" t="n"/>
      <c r="H787" s="5" t="n"/>
      <c r="I787" s="13" t="n"/>
      <c r="J787" s="17" t="n"/>
      <c r="K787" s="18">
        <f>IF(NOT(ISNUMBER(B787)),"",IF(H787="تم",IF(ISNUMBER(I787),I787-B787,""),'الإعدادات'!$B$4-B787))</f>
        <v/>
      </c>
      <c r="L787" s="18">
        <f>IF(F787="","",IFERROR(VLOOKUP(F787,'الإعدادات'!$A$7:$B$10,2,FALSE),""))</f>
        <v/>
      </c>
      <c r="M787" s="6">
        <f>IF(OR(NOT(ISNUMBER(B787)),H787="تم",L787=""),"",IF(K787&gt;L787,"متأخر",""))</f>
        <v/>
      </c>
      <c r="N787" s="18">
        <f>IF(OR(NOT(ISNUMBER(B787)),H787="تم"),"",K787)</f>
        <v/>
      </c>
      <c r="O787" s="18">
        <f>IF(N787="","",COUNTIF($N$6:$N$1005,"&gt;"&amp;N787)+COUNTIF($N$6:N787,N787))</f>
        <v/>
      </c>
      <c r="P787" s="19">
        <f>IF(OR(NOT(ISNUMBER(J787)),NOT(ISNUMBER(B787))),"",IF(ISNUMBER(I787),I787,B787))</f>
        <v/>
      </c>
    </row>
    <row r="788">
      <c r="A788" s="16">
        <f>IF(B788="","",ROW()-5)</f>
        <v/>
      </c>
      <c r="B788" s="13" t="n"/>
      <c r="C788" s="5" t="n"/>
      <c r="D788" s="5" t="n"/>
      <c r="E788" s="5" t="n"/>
      <c r="F788" s="5" t="n"/>
      <c r="G788" s="5" t="n"/>
      <c r="H788" s="5" t="n"/>
      <c r="I788" s="13" t="n"/>
      <c r="J788" s="17" t="n"/>
      <c r="K788" s="18">
        <f>IF(NOT(ISNUMBER(B788)),"",IF(H788="تم",IF(ISNUMBER(I788),I788-B788,""),'الإعدادات'!$B$4-B788))</f>
        <v/>
      </c>
      <c r="L788" s="18">
        <f>IF(F788="","",IFERROR(VLOOKUP(F788,'الإعدادات'!$A$7:$B$10,2,FALSE),""))</f>
        <v/>
      </c>
      <c r="M788" s="6">
        <f>IF(OR(NOT(ISNUMBER(B788)),H788="تم",L788=""),"",IF(K788&gt;L788,"متأخر",""))</f>
        <v/>
      </c>
      <c r="N788" s="18">
        <f>IF(OR(NOT(ISNUMBER(B788)),H788="تم"),"",K788)</f>
        <v/>
      </c>
      <c r="O788" s="18">
        <f>IF(N788="","",COUNTIF($N$6:$N$1005,"&gt;"&amp;N788)+COUNTIF($N$6:N788,N788))</f>
        <v/>
      </c>
      <c r="P788" s="19">
        <f>IF(OR(NOT(ISNUMBER(J788)),NOT(ISNUMBER(B788))),"",IF(ISNUMBER(I788),I788,B788))</f>
        <v/>
      </c>
    </row>
    <row r="789">
      <c r="A789" s="16">
        <f>IF(B789="","",ROW()-5)</f>
        <v/>
      </c>
      <c r="B789" s="13" t="n"/>
      <c r="C789" s="5" t="n"/>
      <c r="D789" s="5" t="n"/>
      <c r="E789" s="5" t="n"/>
      <c r="F789" s="5" t="n"/>
      <c r="G789" s="5" t="n"/>
      <c r="H789" s="5" t="n"/>
      <c r="I789" s="13" t="n"/>
      <c r="J789" s="17" t="n"/>
      <c r="K789" s="18">
        <f>IF(NOT(ISNUMBER(B789)),"",IF(H789="تم",IF(ISNUMBER(I789),I789-B789,""),'الإعدادات'!$B$4-B789))</f>
        <v/>
      </c>
      <c r="L789" s="18">
        <f>IF(F789="","",IFERROR(VLOOKUP(F789,'الإعدادات'!$A$7:$B$10,2,FALSE),""))</f>
        <v/>
      </c>
      <c r="M789" s="6">
        <f>IF(OR(NOT(ISNUMBER(B789)),H789="تم",L789=""),"",IF(K789&gt;L789,"متأخر",""))</f>
        <v/>
      </c>
      <c r="N789" s="18">
        <f>IF(OR(NOT(ISNUMBER(B789)),H789="تم"),"",K789)</f>
        <v/>
      </c>
      <c r="O789" s="18">
        <f>IF(N789="","",COUNTIF($N$6:$N$1005,"&gt;"&amp;N789)+COUNTIF($N$6:N789,N789))</f>
        <v/>
      </c>
      <c r="P789" s="19">
        <f>IF(OR(NOT(ISNUMBER(J789)),NOT(ISNUMBER(B789))),"",IF(ISNUMBER(I789),I789,B789))</f>
        <v/>
      </c>
    </row>
    <row r="790">
      <c r="A790" s="16">
        <f>IF(B790="","",ROW()-5)</f>
        <v/>
      </c>
      <c r="B790" s="13" t="n"/>
      <c r="C790" s="5" t="n"/>
      <c r="D790" s="5" t="n"/>
      <c r="E790" s="5" t="n"/>
      <c r="F790" s="5" t="n"/>
      <c r="G790" s="5" t="n"/>
      <c r="H790" s="5" t="n"/>
      <c r="I790" s="13" t="n"/>
      <c r="J790" s="17" t="n"/>
      <c r="K790" s="18">
        <f>IF(NOT(ISNUMBER(B790)),"",IF(H790="تم",IF(ISNUMBER(I790),I790-B790,""),'الإعدادات'!$B$4-B790))</f>
        <v/>
      </c>
      <c r="L790" s="18">
        <f>IF(F790="","",IFERROR(VLOOKUP(F790,'الإعدادات'!$A$7:$B$10,2,FALSE),""))</f>
        <v/>
      </c>
      <c r="M790" s="6">
        <f>IF(OR(NOT(ISNUMBER(B790)),H790="تم",L790=""),"",IF(K790&gt;L790,"متأخر",""))</f>
        <v/>
      </c>
      <c r="N790" s="18">
        <f>IF(OR(NOT(ISNUMBER(B790)),H790="تم"),"",K790)</f>
        <v/>
      </c>
      <c r="O790" s="18">
        <f>IF(N790="","",COUNTIF($N$6:$N$1005,"&gt;"&amp;N790)+COUNTIF($N$6:N790,N790))</f>
        <v/>
      </c>
      <c r="P790" s="19">
        <f>IF(OR(NOT(ISNUMBER(J790)),NOT(ISNUMBER(B790))),"",IF(ISNUMBER(I790),I790,B790))</f>
        <v/>
      </c>
    </row>
    <row r="791">
      <c r="A791" s="16">
        <f>IF(B791="","",ROW()-5)</f>
        <v/>
      </c>
      <c r="B791" s="13" t="n"/>
      <c r="C791" s="5" t="n"/>
      <c r="D791" s="5" t="n"/>
      <c r="E791" s="5" t="n"/>
      <c r="F791" s="5" t="n"/>
      <c r="G791" s="5" t="n"/>
      <c r="H791" s="5" t="n"/>
      <c r="I791" s="13" t="n"/>
      <c r="J791" s="17" t="n"/>
      <c r="K791" s="18">
        <f>IF(NOT(ISNUMBER(B791)),"",IF(H791="تم",IF(ISNUMBER(I791),I791-B791,""),'الإعدادات'!$B$4-B791))</f>
        <v/>
      </c>
      <c r="L791" s="18">
        <f>IF(F791="","",IFERROR(VLOOKUP(F791,'الإعدادات'!$A$7:$B$10,2,FALSE),""))</f>
        <v/>
      </c>
      <c r="M791" s="6">
        <f>IF(OR(NOT(ISNUMBER(B791)),H791="تم",L791=""),"",IF(K791&gt;L791,"متأخر",""))</f>
        <v/>
      </c>
      <c r="N791" s="18">
        <f>IF(OR(NOT(ISNUMBER(B791)),H791="تم"),"",K791)</f>
        <v/>
      </c>
      <c r="O791" s="18">
        <f>IF(N791="","",COUNTIF($N$6:$N$1005,"&gt;"&amp;N791)+COUNTIF($N$6:N791,N791))</f>
        <v/>
      </c>
      <c r="P791" s="19">
        <f>IF(OR(NOT(ISNUMBER(J791)),NOT(ISNUMBER(B791))),"",IF(ISNUMBER(I791),I791,B791))</f>
        <v/>
      </c>
    </row>
    <row r="792">
      <c r="A792" s="16">
        <f>IF(B792="","",ROW()-5)</f>
        <v/>
      </c>
      <c r="B792" s="13" t="n"/>
      <c r="C792" s="5" t="n"/>
      <c r="D792" s="5" t="n"/>
      <c r="E792" s="5" t="n"/>
      <c r="F792" s="5" t="n"/>
      <c r="G792" s="5" t="n"/>
      <c r="H792" s="5" t="n"/>
      <c r="I792" s="13" t="n"/>
      <c r="J792" s="17" t="n"/>
      <c r="K792" s="18">
        <f>IF(NOT(ISNUMBER(B792)),"",IF(H792="تم",IF(ISNUMBER(I792),I792-B792,""),'الإعدادات'!$B$4-B792))</f>
        <v/>
      </c>
      <c r="L792" s="18">
        <f>IF(F792="","",IFERROR(VLOOKUP(F792,'الإعدادات'!$A$7:$B$10,2,FALSE),""))</f>
        <v/>
      </c>
      <c r="M792" s="6">
        <f>IF(OR(NOT(ISNUMBER(B792)),H792="تم",L792=""),"",IF(K792&gt;L792,"متأخر",""))</f>
        <v/>
      </c>
      <c r="N792" s="18">
        <f>IF(OR(NOT(ISNUMBER(B792)),H792="تم"),"",K792)</f>
        <v/>
      </c>
      <c r="O792" s="18">
        <f>IF(N792="","",COUNTIF($N$6:$N$1005,"&gt;"&amp;N792)+COUNTIF($N$6:N792,N792))</f>
        <v/>
      </c>
      <c r="P792" s="19">
        <f>IF(OR(NOT(ISNUMBER(J792)),NOT(ISNUMBER(B792))),"",IF(ISNUMBER(I792),I792,B792))</f>
        <v/>
      </c>
    </row>
    <row r="793">
      <c r="A793" s="16">
        <f>IF(B793="","",ROW()-5)</f>
        <v/>
      </c>
      <c r="B793" s="13" t="n"/>
      <c r="C793" s="5" t="n"/>
      <c r="D793" s="5" t="n"/>
      <c r="E793" s="5" t="n"/>
      <c r="F793" s="5" t="n"/>
      <c r="G793" s="5" t="n"/>
      <c r="H793" s="5" t="n"/>
      <c r="I793" s="13" t="n"/>
      <c r="J793" s="17" t="n"/>
      <c r="K793" s="18">
        <f>IF(NOT(ISNUMBER(B793)),"",IF(H793="تم",IF(ISNUMBER(I793),I793-B793,""),'الإعدادات'!$B$4-B793))</f>
        <v/>
      </c>
      <c r="L793" s="18">
        <f>IF(F793="","",IFERROR(VLOOKUP(F793,'الإعدادات'!$A$7:$B$10,2,FALSE),""))</f>
        <v/>
      </c>
      <c r="M793" s="6">
        <f>IF(OR(NOT(ISNUMBER(B793)),H793="تم",L793=""),"",IF(K793&gt;L793,"متأخر",""))</f>
        <v/>
      </c>
      <c r="N793" s="18">
        <f>IF(OR(NOT(ISNUMBER(B793)),H793="تم"),"",K793)</f>
        <v/>
      </c>
      <c r="O793" s="18">
        <f>IF(N793="","",COUNTIF($N$6:$N$1005,"&gt;"&amp;N793)+COUNTIF($N$6:N793,N793))</f>
        <v/>
      </c>
      <c r="P793" s="19">
        <f>IF(OR(NOT(ISNUMBER(J793)),NOT(ISNUMBER(B793))),"",IF(ISNUMBER(I793),I793,B793))</f>
        <v/>
      </c>
    </row>
    <row r="794">
      <c r="A794" s="16">
        <f>IF(B794="","",ROW()-5)</f>
        <v/>
      </c>
      <c r="B794" s="13" t="n"/>
      <c r="C794" s="5" t="n"/>
      <c r="D794" s="5" t="n"/>
      <c r="E794" s="5" t="n"/>
      <c r="F794" s="5" t="n"/>
      <c r="G794" s="5" t="n"/>
      <c r="H794" s="5" t="n"/>
      <c r="I794" s="13" t="n"/>
      <c r="J794" s="17" t="n"/>
      <c r="K794" s="18">
        <f>IF(NOT(ISNUMBER(B794)),"",IF(H794="تم",IF(ISNUMBER(I794),I794-B794,""),'الإعدادات'!$B$4-B794))</f>
        <v/>
      </c>
      <c r="L794" s="18">
        <f>IF(F794="","",IFERROR(VLOOKUP(F794,'الإعدادات'!$A$7:$B$10,2,FALSE),""))</f>
        <v/>
      </c>
      <c r="M794" s="6">
        <f>IF(OR(NOT(ISNUMBER(B794)),H794="تم",L794=""),"",IF(K794&gt;L794,"متأخر",""))</f>
        <v/>
      </c>
      <c r="N794" s="18">
        <f>IF(OR(NOT(ISNUMBER(B794)),H794="تم"),"",K794)</f>
        <v/>
      </c>
      <c r="O794" s="18">
        <f>IF(N794="","",COUNTIF($N$6:$N$1005,"&gt;"&amp;N794)+COUNTIF($N$6:N794,N794))</f>
        <v/>
      </c>
      <c r="P794" s="19">
        <f>IF(OR(NOT(ISNUMBER(J794)),NOT(ISNUMBER(B794))),"",IF(ISNUMBER(I794),I794,B794))</f>
        <v/>
      </c>
    </row>
    <row r="795">
      <c r="A795" s="16">
        <f>IF(B795="","",ROW()-5)</f>
        <v/>
      </c>
      <c r="B795" s="13" t="n"/>
      <c r="C795" s="5" t="n"/>
      <c r="D795" s="5" t="n"/>
      <c r="E795" s="5" t="n"/>
      <c r="F795" s="5" t="n"/>
      <c r="G795" s="5" t="n"/>
      <c r="H795" s="5" t="n"/>
      <c r="I795" s="13" t="n"/>
      <c r="J795" s="17" t="n"/>
      <c r="K795" s="18">
        <f>IF(NOT(ISNUMBER(B795)),"",IF(H795="تم",IF(ISNUMBER(I795),I795-B795,""),'الإعدادات'!$B$4-B795))</f>
        <v/>
      </c>
      <c r="L795" s="18">
        <f>IF(F795="","",IFERROR(VLOOKUP(F795,'الإعدادات'!$A$7:$B$10,2,FALSE),""))</f>
        <v/>
      </c>
      <c r="M795" s="6">
        <f>IF(OR(NOT(ISNUMBER(B795)),H795="تم",L795=""),"",IF(K795&gt;L795,"متأخر",""))</f>
        <v/>
      </c>
      <c r="N795" s="18">
        <f>IF(OR(NOT(ISNUMBER(B795)),H795="تم"),"",K795)</f>
        <v/>
      </c>
      <c r="O795" s="18">
        <f>IF(N795="","",COUNTIF($N$6:$N$1005,"&gt;"&amp;N795)+COUNTIF($N$6:N795,N795))</f>
        <v/>
      </c>
      <c r="P795" s="19">
        <f>IF(OR(NOT(ISNUMBER(J795)),NOT(ISNUMBER(B795))),"",IF(ISNUMBER(I795),I795,B795))</f>
        <v/>
      </c>
    </row>
    <row r="796">
      <c r="A796" s="16">
        <f>IF(B796="","",ROW()-5)</f>
        <v/>
      </c>
      <c r="B796" s="13" t="n"/>
      <c r="C796" s="5" t="n"/>
      <c r="D796" s="5" t="n"/>
      <c r="E796" s="5" t="n"/>
      <c r="F796" s="5" t="n"/>
      <c r="G796" s="5" t="n"/>
      <c r="H796" s="5" t="n"/>
      <c r="I796" s="13" t="n"/>
      <c r="J796" s="17" t="n"/>
      <c r="K796" s="18">
        <f>IF(NOT(ISNUMBER(B796)),"",IF(H796="تم",IF(ISNUMBER(I796),I796-B796,""),'الإعدادات'!$B$4-B796))</f>
        <v/>
      </c>
      <c r="L796" s="18">
        <f>IF(F796="","",IFERROR(VLOOKUP(F796,'الإعدادات'!$A$7:$B$10,2,FALSE),""))</f>
        <v/>
      </c>
      <c r="M796" s="6">
        <f>IF(OR(NOT(ISNUMBER(B796)),H796="تم",L796=""),"",IF(K796&gt;L796,"متأخر",""))</f>
        <v/>
      </c>
      <c r="N796" s="18">
        <f>IF(OR(NOT(ISNUMBER(B796)),H796="تم"),"",K796)</f>
        <v/>
      </c>
      <c r="O796" s="18">
        <f>IF(N796="","",COUNTIF($N$6:$N$1005,"&gt;"&amp;N796)+COUNTIF($N$6:N796,N796))</f>
        <v/>
      </c>
      <c r="P796" s="19">
        <f>IF(OR(NOT(ISNUMBER(J796)),NOT(ISNUMBER(B796))),"",IF(ISNUMBER(I796),I796,B796))</f>
        <v/>
      </c>
    </row>
    <row r="797">
      <c r="A797" s="16">
        <f>IF(B797="","",ROW()-5)</f>
        <v/>
      </c>
      <c r="B797" s="13" t="n"/>
      <c r="C797" s="5" t="n"/>
      <c r="D797" s="5" t="n"/>
      <c r="E797" s="5" t="n"/>
      <c r="F797" s="5" t="n"/>
      <c r="G797" s="5" t="n"/>
      <c r="H797" s="5" t="n"/>
      <c r="I797" s="13" t="n"/>
      <c r="J797" s="17" t="n"/>
      <c r="K797" s="18">
        <f>IF(NOT(ISNUMBER(B797)),"",IF(H797="تم",IF(ISNUMBER(I797),I797-B797,""),'الإعدادات'!$B$4-B797))</f>
        <v/>
      </c>
      <c r="L797" s="18">
        <f>IF(F797="","",IFERROR(VLOOKUP(F797,'الإعدادات'!$A$7:$B$10,2,FALSE),""))</f>
        <v/>
      </c>
      <c r="M797" s="6">
        <f>IF(OR(NOT(ISNUMBER(B797)),H797="تم",L797=""),"",IF(K797&gt;L797,"متأخر",""))</f>
        <v/>
      </c>
      <c r="N797" s="18">
        <f>IF(OR(NOT(ISNUMBER(B797)),H797="تم"),"",K797)</f>
        <v/>
      </c>
      <c r="O797" s="18">
        <f>IF(N797="","",COUNTIF($N$6:$N$1005,"&gt;"&amp;N797)+COUNTIF($N$6:N797,N797))</f>
        <v/>
      </c>
      <c r="P797" s="19">
        <f>IF(OR(NOT(ISNUMBER(J797)),NOT(ISNUMBER(B797))),"",IF(ISNUMBER(I797),I797,B797))</f>
        <v/>
      </c>
    </row>
    <row r="798">
      <c r="A798" s="16">
        <f>IF(B798="","",ROW()-5)</f>
        <v/>
      </c>
      <c r="B798" s="13" t="n"/>
      <c r="C798" s="5" t="n"/>
      <c r="D798" s="5" t="n"/>
      <c r="E798" s="5" t="n"/>
      <c r="F798" s="5" t="n"/>
      <c r="G798" s="5" t="n"/>
      <c r="H798" s="5" t="n"/>
      <c r="I798" s="13" t="n"/>
      <c r="J798" s="17" t="n"/>
      <c r="K798" s="18">
        <f>IF(NOT(ISNUMBER(B798)),"",IF(H798="تم",IF(ISNUMBER(I798),I798-B798,""),'الإعدادات'!$B$4-B798))</f>
        <v/>
      </c>
      <c r="L798" s="18">
        <f>IF(F798="","",IFERROR(VLOOKUP(F798,'الإعدادات'!$A$7:$B$10,2,FALSE),""))</f>
        <v/>
      </c>
      <c r="M798" s="6">
        <f>IF(OR(NOT(ISNUMBER(B798)),H798="تم",L798=""),"",IF(K798&gt;L798,"متأخر",""))</f>
        <v/>
      </c>
      <c r="N798" s="18">
        <f>IF(OR(NOT(ISNUMBER(B798)),H798="تم"),"",K798)</f>
        <v/>
      </c>
      <c r="O798" s="18">
        <f>IF(N798="","",COUNTIF($N$6:$N$1005,"&gt;"&amp;N798)+COUNTIF($N$6:N798,N798))</f>
        <v/>
      </c>
      <c r="P798" s="19">
        <f>IF(OR(NOT(ISNUMBER(J798)),NOT(ISNUMBER(B798))),"",IF(ISNUMBER(I798),I798,B798))</f>
        <v/>
      </c>
    </row>
    <row r="799">
      <c r="A799" s="16">
        <f>IF(B799="","",ROW()-5)</f>
        <v/>
      </c>
      <c r="B799" s="13" t="n"/>
      <c r="C799" s="5" t="n"/>
      <c r="D799" s="5" t="n"/>
      <c r="E799" s="5" t="n"/>
      <c r="F799" s="5" t="n"/>
      <c r="G799" s="5" t="n"/>
      <c r="H799" s="5" t="n"/>
      <c r="I799" s="13" t="n"/>
      <c r="J799" s="17" t="n"/>
      <c r="K799" s="18">
        <f>IF(NOT(ISNUMBER(B799)),"",IF(H799="تم",IF(ISNUMBER(I799),I799-B799,""),'الإعدادات'!$B$4-B799))</f>
        <v/>
      </c>
      <c r="L799" s="18">
        <f>IF(F799="","",IFERROR(VLOOKUP(F799,'الإعدادات'!$A$7:$B$10,2,FALSE),""))</f>
        <v/>
      </c>
      <c r="M799" s="6">
        <f>IF(OR(NOT(ISNUMBER(B799)),H799="تم",L799=""),"",IF(K799&gt;L799,"متأخر",""))</f>
        <v/>
      </c>
      <c r="N799" s="18">
        <f>IF(OR(NOT(ISNUMBER(B799)),H799="تم"),"",K799)</f>
        <v/>
      </c>
      <c r="O799" s="18">
        <f>IF(N799="","",COUNTIF($N$6:$N$1005,"&gt;"&amp;N799)+COUNTIF($N$6:N799,N799))</f>
        <v/>
      </c>
      <c r="P799" s="19">
        <f>IF(OR(NOT(ISNUMBER(J799)),NOT(ISNUMBER(B799))),"",IF(ISNUMBER(I799),I799,B799))</f>
        <v/>
      </c>
    </row>
    <row r="800">
      <c r="A800" s="16">
        <f>IF(B800="","",ROW()-5)</f>
        <v/>
      </c>
      <c r="B800" s="13" t="n"/>
      <c r="C800" s="5" t="n"/>
      <c r="D800" s="5" t="n"/>
      <c r="E800" s="5" t="n"/>
      <c r="F800" s="5" t="n"/>
      <c r="G800" s="5" t="n"/>
      <c r="H800" s="5" t="n"/>
      <c r="I800" s="13" t="n"/>
      <c r="J800" s="17" t="n"/>
      <c r="K800" s="18">
        <f>IF(NOT(ISNUMBER(B800)),"",IF(H800="تم",IF(ISNUMBER(I800),I800-B800,""),'الإعدادات'!$B$4-B800))</f>
        <v/>
      </c>
      <c r="L800" s="18">
        <f>IF(F800="","",IFERROR(VLOOKUP(F800,'الإعدادات'!$A$7:$B$10,2,FALSE),""))</f>
        <v/>
      </c>
      <c r="M800" s="6">
        <f>IF(OR(NOT(ISNUMBER(B800)),H800="تم",L800=""),"",IF(K800&gt;L800,"متأخر",""))</f>
        <v/>
      </c>
      <c r="N800" s="18">
        <f>IF(OR(NOT(ISNUMBER(B800)),H800="تم"),"",K800)</f>
        <v/>
      </c>
      <c r="O800" s="18">
        <f>IF(N800="","",COUNTIF($N$6:$N$1005,"&gt;"&amp;N800)+COUNTIF($N$6:N800,N800))</f>
        <v/>
      </c>
      <c r="P800" s="19">
        <f>IF(OR(NOT(ISNUMBER(J800)),NOT(ISNUMBER(B800))),"",IF(ISNUMBER(I800),I800,B800))</f>
        <v/>
      </c>
    </row>
    <row r="801">
      <c r="A801" s="16">
        <f>IF(B801="","",ROW()-5)</f>
        <v/>
      </c>
      <c r="B801" s="13" t="n"/>
      <c r="C801" s="5" t="n"/>
      <c r="D801" s="5" t="n"/>
      <c r="E801" s="5" t="n"/>
      <c r="F801" s="5" t="n"/>
      <c r="G801" s="5" t="n"/>
      <c r="H801" s="5" t="n"/>
      <c r="I801" s="13" t="n"/>
      <c r="J801" s="17" t="n"/>
      <c r="K801" s="18">
        <f>IF(NOT(ISNUMBER(B801)),"",IF(H801="تم",IF(ISNUMBER(I801),I801-B801,""),'الإعدادات'!$B$4-B801))</f>
        <v/>
      </c>
      <c r="L801" s="18">
        <f>IF(F801="","",IFERROR(VLOOKUP(F801,'الإعدادات'!$A$7:$B$10,2,FALSE),""))</f>
        <v/>
      </c>
      <c r="M801" s="6">
        <f>IF(OR(NOT(ISNUMBER(B801)),H801="تم",L801=""),"",IF(K801&gt;L801,"متأخر",""))</f>
        <v/>
      </c>
      <c r="N801" s="18">
        <f>IF(OR(NOT(ISNUMBER(B801)),H801="تم"),"",K801)</f>
        <v/>
      </c>
      <c r="O801" s="18">
        <f>IF(N801="","",COUNTIF($N$6:$N$1005,"&gt;"&amp;N801)+COUNTIF($N$6:N801,N801))</f>
        <v/>
      </c>
      <c r="P801" s="19">
        <f>IF(OR(NOT(ISNUMBER(J801)),NOT(ISNUMBER(B801))),"",IF(ISNUMBER(I801),I801,B801))</f>
        <v/>
      </c>
    </row>
    <row r="802">
      <c r="A802" s="16">
        <f>IF(B802="","",ROW()-5)</f>
        <v/>
      </c>
      <c r="B802" s="13" t="n"/>
      <c r="C802" s="5" t="n"/>
      <c r="D802" s="5" t="n"/>
      <c r="E802" s="5" t="n"/>
      <c r="F802" s="5" t="n"/>
      <c r="G802" s="5" t="n"/>
      <c r="H802" s="5" t="n"/>
      <c r="I802" s="13" t="n"/>
      <c r="J802" s="17" t="n"/>
      <c r="K802" s="18">
        <f>IF(NOT(ISNUMBER(B802)),"",IF(H802="تم",IF(ISNUMBER(I802),I802-B802,""),'الإعدادات'!$B$4-B802))</f>
        <v/>
      </c>
      <c r="L802" s="18">
        <f>IF(F802="","",IFERROR(VLOOKUP(F802,'الإعدادات'!$A$7:$B$10,2,FALSE),""))</f>
        <v/>
      </c>
      <c r="M802" s="6">
        <f>IF(OR(NOT(ISNUMBER(B802)),H802="تم",L802=""),"",IF(K802&gt;L802,"متأخر",""))</f>
        <v/>
      </c>
      <c r="N802" s="18">
        <f>IF(OR(NOT(ISNUMBER(B802)),H802="تم"),"",K802)</f>
        <v/>
      </c>
      <c r="O802" s="18">
        <f>IF(N802="","",COUNTIF($N$6:$N$1005,"&gt;"&amp;N802)+COUNTIF($N$6:N802,N802))</f>
        <v/>
      </c>
      <c r="P802" s="19">
        <f>IF(OR(NOT(ISNUMBER(J802)),NOT(ISNUMBER(B802))),"",IF(ISNUMBER(I802),I802,B802))</f>
        <v/>
      </c>
    </row>
    <row r="803">
      <c r="A803" s="16">
        <f>IF(B803="","",ROW()-5)</f>
        <v/>
      </c>
      <c r="B803" s="13" t="n"/>
      <c r="C803" s="5" t="n"/>
      <c r="D803" s="5" t="n"/>
      <c r="E803" s="5" t="n"/>
      <c r="F803" s="5" t="n"/>
      <c r="G803" s="5" t="n"/>
      <c r="H803" s="5" t="n"/>
      <c r="I803" s="13" t="n"/>
      <c r="J803" s="17" t="n"/>
      <c r="K803" s="18">
        <f>IF(NOT(ISNUMBER(B803)),"",IF(H803="تم",IF(ISNUMBER(I803),I803-B803,""),'الإعدادات'!$B$4-B803))</f>
        <v/>
      </c>
      <c r="L803" s="18">
        <f>IF(F803="","",IFERROR(VLOOKUP(F803,'الإعدادات'!$A$7:$B$10,2,FALSE),""))</f>
        <v/>
      </c>
      <c r="M803" s="6">
        <f>IF(OR(NOT(ISNUMBER(B803)),H803="تم",L803=""),"",IF(K803&gt;L803,"متأخر",""))</f>
        <v/>
      </c>
      <c r="N803" s="18">
        <f>IF(OR(NOT(ISNUMBER(B803)),H803="تم"),"",K803)</f>
        <v/>
      </c>
      <c r="O803" s="18">
        <f>IF(N803="","",COUNTIF($N$6:$N$1005,"&gt;"&amp;N803)+COUNTIF($N$6:N803,N803))</f>
        <v/>
      </c>
      <c r="P803" s="19">
        <f>IF(OR(NOT(ISNUMBER(J803)),NOT(ISNUMBER(B803))),"",IF(ISNUMBER(I803),I803,B803))</f>
        <v/>
      </c>
    </row>
    <row r="804">
      <c r="A804" s="16">
        <f>IF(B804="","",ROW()-5)</f>
        <v/>
      </c>
      <c r="B804" s="13" t="n"/>
      <c r="C804" s="5" t="n"/>
      <c r="D804" s="5" t="n"/>
      <c r="E804" s="5" t="n"/>
      <c r="F804" s="5" t="n"/>
      <c r="G804" s="5" t="n"/>
      <c r="H804" s="5" t="n"/>
      <c r="I804" s="13" t="n"/>
      <c r="J804" s="17" t="n"/>
      <c r="K804" s="18">
        <f>IF(NOT(ISNUMBER(B804)),"",IF(H804="تم",IF(ISNUMBER(I804),I804-B804,""),'الإعدادات'!$B$4-B804))</f>
        <v/>
      </c>
      <c r="L804" s="18">
        <f>IF(F804="","",IFERROR(VLOOKUP(F804,'الإعدادات'!$A$7:$B$10,2,FALSE),""))</f>
        <v/>
      </c>
      <c r="M804" s="6">
        <f>IF(OR(NOT(ISNUMBER(B804)),H804="تم",L804=""),"",IF(K804&gt;L804,"متأخر",""))</f>
        <v/>
      </c>
      <c r="N804" s="18">
        <f>IF(OR(NOT(ISNUMBER(B804)),H804="تم"),"",K804)</f>
        <v/>
      </c>
      <c r="O804" s="18">
        <f>IF(N804="","",COUNTIF($N$6:$N$1005,"&gt;"&amp;N804)+COUNTIF($N$6:N804,N804))</f>
        <v/>
      </c>
      <c r="P804" s="19">
        <f>IF(OR(NOT(ISNUMBER(J804)),NOT(ISNUMBER(B804))),"",IF(ISNUMBER(I804),I804,B804))</f>
        <v/>
      </c>
    </row>
    <row r="805">
      <c r="A805" s="16">
        <f>IF(B805="","",ROW()-5)</f>
        <v/>
      </c>
      <c r="B805" s="13" t="n"/>
      <c r="C805" s="5" t="n"/>
      <c r="D805" s="5" t="n"/>
      <c r="E805" s="5" t="n"/>
      <c r="F805" s="5" t="n"/>
      <c r="G805" s="5" t="n"/>
      <c r="H805" s="5" t="n"/>
      <c r="I805" s="13" t="n"/>
      <c r="J805" s="17" t="n"/>
      <c r="K805" s="18">
        <f>IF(NOT(ISNUMBER(B805)),"",IF(H805="تم",IF(ISNUMBER(I805),I805-B805,""),'الإعدادات'!$B$4-B805))</f>
        <v/>
      </c>
      <c r="L805" s="18">
        <f>IF(F805="","",IFERROR(VLOOKUP(F805,'الإعدادات'!$A$7:$B$10,2,FALSE),""))</f>
        <v/>
      </c>
      <c r="M805" s="6">
        <f>IF(OR(NOT(ISNUMBER(B805)),H805="تم",L805=""),"",IF(K805&gt;L805,"متأخر",""))</f>
        <v/>
      </c>
      <c r="N805" s="18">
        <f>IF(OR(NOT(ISNUMBER(B805)),H805="تم"),"",K805)</f>
        <v/>
      </c>
      <c r="O805" s="18">
        <f>IF(N805="","",COUNTIF($N$6:$N$1005,"&gt;"&amp;N805)+COUNTIF($N$6:N805,N805))</f>
        <v/>
      </c>
      <c r="P805" s="19">
        <f>IF(OR(NOT(ISNUMBER(J805)),NOT(ISNUMBER(B805))),"",IF(ISNUMBER(I805),I805,B805))</f>
        <v/>
      </c>
    </row>
    <row r="806">
      <c r="A806" s="16">
        <f>IF(B806="","",ROW()-5)</f>
        <v/>
      </c>
      <c r="B806" s="13" t="n"/>
      <c r="C806" s="5" t="n"/>
      <c r="D806" s="5" t="n"/>
      <c r="E806" s="5" t="n"/>
      <c r="F806" s="5" t="n"/>
      <c r="G806" s="5" t="n"/>
      <c r="H806" s="5" t="n"/>
      <c r="I806" s="13" t="n"/>
      <c r="J806" s="17" t="n"/>
      <c r="K806" s="18">
        <f>IF(NOT(ISNUMBER(B806)),"",IF(H806="تم",IF(ISNUMBER(I806),I806-B806,""),'الإعدادات'!$B$4-B806))</f>
        <v/>
      </c>
      <c r="L806" s="18">
        <f>IF(F806="","",IFERROR(VLOOKUP(F806,'الإعدادات'!$A$7:$B$10,2,FALSE),""))</f>
        <v/>
      </c>
      <c r="M806" s="6">
        <f>IF(OR(NOT(ISNUMBER(B806)),H806="تم",L806=""),"",IF(K806&gt;L806,"متأخر",""))</f>
        <v/>
      </c>
      <c r="N806" s="18">
        <f>IF(OR(NOT(ISNUMBER(B806)),H806="تم"),"",K806)</f>
        <v/>
      </c>
      <c r="O806" s="18">
        <f>IF(N806="","",COUNTIF($N$6:$N$1005,"&gt;"&amp;N806)+COUNTIF($N$6:N806,N806))</f>
        <v/>
      </c>
      <c r="P806" s="19">
        <f>IF(OR(NOT(ISNUMBER(J806)),NOT(ISNUMBER(B806))),"",IF(ISNUMBER(I806),I806,B806))</f>
        <v/>
      </c>
    </row>
    <row r="807">
      <c r="A807" s="16">
        <f>IF(B807="","",ROW()-5)</f>
        <v/>
      </c>
      <c r="B807" s="13" t="n"/>
      <c r="C807" s="5" t="n"/>
      <c r="D807" s="5" t="n"/>
      <c r="E807" s="5" t="n"/>
      <c r="F807" s="5" t="n"/>
      <c r="G807" s="5" t="n"/>
      <c r="H807" s="5" t="n"/>
      <c r="I807" s="13" t="n"/>
      <c r="J807" s="17" t="n"/>
      <c r="K807" s="18">
        <f>IF(NOT(ISNUMBER(B807)),"",IF(H807="تم",IF(ISNUMBER(I807),I807-B807,""),'الإعدادات'!$B$4-B807))</f>
        <v/>
      </c>
      <c r="L807" s="18">
        <f>IF(F807="","",IFERROR(VLOOKUP(F807,'الإعدادات'!$A$7:$B$10,2,FALSE),""))</f>
        <v/>
      </c>
      <c r="M807" s="6">
        <f>IF(OR(NOT(ISNUMBER(B807)),H807="تم",L807=""),"",IF(K807&gt;L807,"متأخر",""))</f>
        <v/>
      </c>
      <c r="N807" s="18">
        <f>IF(OR(NOT(ISNUMBER(B807)),H807="تم"),"",K807)</f>
        <v/>
      </c>
      <c r="O807" s="18">
        <f>IF(N807="","",COUNTIF($N$6:$N$1005,"&gt;"&amp;N807)+COUNTIF($N$6:N807,N807))</f>
        <v/>
      </c>
      <c r="P807" s="19">
        <f>IF(OR(NOT(ISNUMBER(J807)),NOT(ISNUMBER(B807))),"",IF(ISNUMBER(I807),I807,B807))</f>
        <v/>
      </c>
    </row>
    <row r="808">
      <c r="A808" s="16">
        <f>IF(B808="","",ROW()-5)</f>
        <v/>
      </c>
      <c r="B808" s="13" t="n"/>
      <c r="C808" s="5" t="n"/>
      <c r="D808" s="5" t="n"/>
      <c r="E808" s="5" t="n"/>
      <c r="F808" s="5" t="n"/>
      <c r="G808" s="5" t="n"/>
      <c r="H808" s="5" t="n"/>
      <c r="I808" s="13" t="n"/>
      <c r="J808" s="17" t="n"/>
      <c r="K808" s="18">
        <f>IF(NOT(ISNUMBER(B808)),"",IF(H808="تم",IF(ISNUMBER(I808),I808-B808,""),'الإعدادات'!$B$4-B808))</f>
        <v/>
      </c>
      <c r="L808" s="18">
        <f>IF(F808="","",IFERROR(VLOOKUP(F808,'الإعدادات'!$A$7:$B$10,2,FALSE),""))</f>
        <v/>
      </c>
      <c r="M808" s="6">
        <f>IF(OR(NOT(ISNUMBER(B808)),H808="تم",L808=""),"",IF(K808&gt;L808,"متأخر",""))</f>
        <v/>
      </c>
      <c r="N808" s="18">
        <f>IF(OR(NOT(ISNUMBER(B808)),H808="تم"),"",K808)</f>
        <v/>
      </c>
      <c r="O808" s="18">
        <f>IF(N808="","",COUNTIF($N$6:$N$1005,"&gt;"&amp;N808)+COUNTIF($N$6:N808,N808))</f>
        <v/>
      </c>
      <c r="P808" s="19">
        <f>IF(OR(NOT(ISNUMBER(J808)),NOT(ISNUMBER(B808))),"",IF(ISNUMBER(I808),I808,B808))</f>
        <v/>
      </c>
    </row>
    <row r="809">
      <c r="A809" s="16">
        <f>IF(B809="","",ROW()-5)</f>
        <v/>
      </c>
      <c r="B809" s="13" t="n"/>
      <c r="C809" s="5" t="n"/>
      <c r="D809" s="5" t="n"/>
      <c r="E809" s="5" t="n"/>
      <c r="F809" s="5" t="n"/>
      <c r="G809" s="5" t="n"/>
      <c r="H809" s="5" t="n"/>
      <c r="I809" s="13" t="n"/>
      <c r="J809" s="17" t="n"/>
      <c r="K809" s="18">
        <f>IF(NOT(ISNUMBER(B809)),"",IF(H809="تم",IF(ISNUMBER(I809),I809-B809,""),'الإعدادات'!$B$4-B809))</f>
        <v/>
      </c>
      <c r="L809" s="18">
        <f>IF(F809="","",IFERROR(VLOOKUP(F809,'الإعدادات'!$A$7:$B$10,2,FALSE),""))</f>
        <v/>
      </c>
      <c r="M809" s="6">
        <f>IF(OR(NOT(ISNUMBER(B809)),H809="تم",L809=""),"",IF(K809&gt;L809,"متأخر",""))</f>
        <v/>
      </c>
      <c r="N809" s="18">
        <f>IF(OR(NOT(ISNUMBER(B809)),H809="تم"),"",K809)</f>
        <v/>
      </c>
      <c r="O809" s="18">
        <f>IF(N809="","",COUNTIF($N$6:$N$1005,"&gt;"&amp;N809)+COUNTIF($N$6:N809,N809))</f>
        <v/>
      </c>
      <c r="P809" s="19">
        <f>IF(OR(NOT(ISNUMBER(J809)),NOT(ISNUMBER(B809))),"",IF(ISNUMBER(I809),I809,B809))</f>
        <v/>
      </c>
    </row>
    <row r="810">
      <c r="A810" s="16">
        <f>IF(B810="","",ROW()-5)</f>
        <v/>
      </c>
      <c r="B810" s="13" t="n"/>
      <c r="C810" s="5" t="n"/>
      <c r="D810" s="5" t="n"/>
      <c r="E810" s="5" t="n"/>
      <c r="F810" s="5" t="n"/>
      <c r="G810" s="5" t="n"/>
      <c r="H810" s="5" t="n"/>
      <c r="I810" s="13" t="n"/>
      <c r="J810" s="17" t="n"/>
      <c r="K810" s="18">
        <f>IF(NOT(ISNUMBER(B810)),"",IF(H810="تم",IF(ISNUMBER(I810),I810-B810,""),'الإعدادات'!$B$4-B810))</f>
        <v/>
      </c>
      <c r="L810" s="18">
        <f>IF(F810="","",IFERROR(VLOOKUP(F810,'الإعدادات'!$A$7:$B$10,2,FALSE),""))</f>
        <v/>
      </c>
      <c r="M810" s="6">
        <f>IF(OR(NOT(ISNUMBER(B810)),H810="تم",L810=""),"",IF(K810&gt;L810,"متأخر",""))</f>
        <v/>
      </c>
      <c r="N810" s="18">
        <f>IF(OR(NOT(ISNUMBER(B810)),H810="تم"),"",K810)</f>
        <v/>
      </c>
      <c r="O810" s="18">
        <f>IF(N810="","",COUNTIF($N$6:$N$1005,"&gt;"&amp;N810)+COUNTIF($N$6:N810,N810))</f>
        <v/>
      </c>
      <c r="P810" s="19">
        <f>IF(OR(NOT(ISNUMBER(J810)),NOT(ISNUMBER(B810))),"",IF(ISNUMBER(I810),I810,B810))</f>
        <v/>
      </c>
    </row>
    <row r="811">
      <c r="A811" s="16">
        <f>IF(B811="","",ROW()-5)</f>
        <v/>
      </c>
      <c r="B811" s="13" t="n"/>
      <c r="C811" s="5" t="n"/>
      <c r="D811" s="5" t="n"/>
      <c r="E811" s="5" t="n"/>
      <c r="F811" s="5" t="n"/>
      <c r="G811" s="5" t="n"/>
      <c r="H811" s="5" t="n"/>
      <c r="I811" s="13" t="n"/>
      <c r="J811" s="17" t="n"/>
      <c r="K811" s="18">
        <f>IF(NOT(ISNUMBER(B811)),"",IF(H811="تم",IF(ISNUMBER(I811),I811-B811,""),'الإعدادات'!$B$4-B811))</f>
        <v/>
      </c>
      <c r="L811" s="18">
        <f>IF(F811="","",IFERROR(VLOOKUP(F811,'الإعدادات'!$A$7:$B$10,2,FALSE),""))</f>
        <v/>
      </c>
      <c r="M811" s="6">
        <f>IF(OR(NOT(ISNUMBER(B811)),H811="تم",L811=""),"",IF(K811&gt;L811,"متأخر",""))</f>
        <v/>
      </c>
      <c r="N811" s="18">
        <f>IF(OR(NOT(ISNUMBER(B811)),H811="تم"),"",K811)</f>
        <v/>
      </c>
      <c r="O811" s="18">
        <f>IF(N811="","",COUNTIF($N$6:$N$1005,"&gt;"&amp;N811)+COUNTIF($N$6:N811,N811))</f>
        <v/>
      </c>
      <c r="P811" s="19">
        <f>IF(OR(NOT(ISNUMBER(J811)),NOT(ISNUMBER(B811))),"",IF(ISNUMBER(I811),I811,B811))</f>
        <v/>
      </c>
    </row>
    <row r="812">
      <c r="A812" s="16">
        <f>IF(B812="","",ROW()-5)</f>
        <v/>
      </c>
      <c r="B812" s="13" t="n"/>
      <c r="C812" s="5" t="n"/>
      <c r="D812" s="5" t="n"/>
      <c r="E812" s="5" t="n"/>
      <c r="F812" s="5" t="n"/>
      <c r="G812" s="5" t="n"/>
      <c r="H812" s="5" t="n"/>
      <c r="I812" s="13" t="n"/>
      <c r="J812" s="17" t="n"/>
      <c r="K812" s="18">
        <f>IF(NOT(ISNUMBER(B812)),"",IF(H812="تم",IF(ISNUMBER(I812),I812-B812,""),'الإعدادات'!$B$4-B812))</f>
        <v/>
      </c>
      <c r="L812" s="18">
        <f>IF(F812="","",IFERROR(VLOOKUP(F812,'الإعدادات'!$A$7:$B$10,2,FALSE),""))</f>
        <v/>
      </c>
      <c r="M812" s="6">
        <f>IF(OR(NOT(ISNUMBER(B812)),H812="تم",L812=""),"",IF(K812&gt;L812,"متأخر",""))</f>
        <v/>
      </c>
      <c r="N812" s="18">
        <f>IF(OR(NOT(ISNUMBER(B812)),H812="تم"),"",K812)</f>
        <v/>
      </c>
      <c r="O812" s="18">
        <f>IF(N812="","",COUNTIF($N$6:$N$1005,"&gt;"&amp;N812)+COUNTIF($N$6:N812,N812))</f>
        <v/>
      </c>
      <c r="P812" s="19">
        <f>IF(OR(NOT(ISNUMBER(J812)),NOT(ISNUMBER(B812))),"",IF(ISNUMBER(I812),I812,B812))</f>
        <v/>
      </c>
    </row>
    <row r="813">
      <c r="A813" s="16">
        <f>IF(B813="","",ROW()-5)</f>
        <v/>
      </c>
      <c r="B813" s="13" t="n"/>
      <c r="C813" s="5" t="n"/>
      <c r="D813" s="5" t="n"/>
      <c r="E813" s="5" t="n"/>
      <c r="F813" s="5" t="n"/>
      <c r="G813" s="5" t="n"/>
      <c r="H813" s="5" t="n"/>
      <c r="I813" s="13" t="n"/>
      <c r="J813" s="17" t="n"/>
      <c r="K813" s="18">
        <f>IF(NOT(ISNUMBER(B813)),"",IF(H813="تم",IF(ISNUMBER(I813),I813-B813,""),'الإعدادات'!$B$4-B813))</f>
        <v/>
      </c>
      <c r="L813" s="18">
        <f>IF(F813="","",IFERROR(VLOOKUP(F813,'الإعدادات'!$A$7:$B$10,2,FALSE),""))</f>
        <v/>
      </c>
      <c r="M813" s="6">
        <f>IF(OR(NOT(ISNUMBER(B813)),H813="تم",L813=""),"",IF(K813&gt;L813,"متأخر",""))</f>
        <v/>
      </c>
      <c r="N813" s="18">
        <f>IF(OR(NOT(ISNUMBER(B813)),H813="تم"),"",K813)</f>
        <v/>
      </c>
      <c r="O813" s="18">
        <f>IF(N813="","",COUNTIF($N$6:$N$1005,"&gt;"&amp;N813)+COUNTIF($N$6:N813,N813))</f>
        <v/>
      </c>
      <c r="P813" s="19">
        <f>IF(OR(NOT(ISNUMBER(J813)),NOT(ISNUMBER(B813))),"",IF(ISNUMBER(I813),I813,B813))</f>
        <v/>
      </c>
    </row>
    <row r="814">
      <c r="A814" s="16">
        <f>IF(B814="","",ROW()-5)</f>
        <v/>
      </c>
      <c r="B814" s="13" t="n"/>
      <c r="C814" s="5" t="n"/>
      <c r="D814" s="5" t="n"/>
      <c r="E814" s="5" t="n"/>
      <c r="F814" s="5" t="n"/>
      <c r="G814" s="5" t="n"/>
      <c r="H814" s="5" t="n"/>
      <c r="I814" s="13" t="n"/>
      <c r="J814" s="17" t="n"/>
      <c r="K814" s="18">
        <f>IF(NOT(ISNUMBER(B814)),"",IF(H814="تم",IF(ISNUMBER(I814),I814-B814,""),'الإعدادات'!$B$4-B814))</f>
        <v/>
      </c>
      <c r="L814" s="18">
        <f>IF(F814="","",IFERROR(VLOOKUP(F814,'الإعدادات'!$A$7:$B$10,2,FALSE),""))</f>
        <v/>
      </c>
      <c r="M814" s="6">
        <f>IF(OR(NOT(ISNUMBER(B814)),H814="تم",L814=""),"",IF(K814&gt;L814,"متأخر",""))</f>
        <v/>
      </c>
      <c r="N814" s="18">
        <f>IF(OR(NOT(ISNUMBER(B814)),H814="تم"),"",K814)</f>
        <v/>
      </c>
      <c r="O814" s="18">
        <f>IF(N814="","",COUNTIF($N$6:$N$1005,"&gt;"&amp;N814)+COUNTIF($N$6:N814,N814))</f>
        <v/>
      </c>
      <c r="P814" s="19">
        <f>IF(OR(NOT(ISNUMBER(J814)),NOT(ISNUMBER(B814))),"",IF(ISNUMBER(I814),I814,B814))</f>
        <v/>
      </c>
    </row>
    <row r="815">
      <c r="A815" s="16">
        <f>IF(B815="","",ROW()-5)</f>
        <v/>
      </c>
      <c r="B815" s="13" t="n"/>
      <c r="C815" s="5" t="n"/>
      <c r="D815" s="5" t="n"/>
      <c r="E815" s="5" t="n"/>
      <c r="F815" s="5" t="n"/>
      <c r="G815" s="5" t="n"/>
      <c r="H815" s="5" t="n"/>
      <c r="I815" s="13" t="n"/>
      <c r="J815" s="17" t="n"/>
      <c r="K815" s="18">
        <f>IF(NOT(ISNUMBER(B815)),"",IF(H815="تم",IF(ISNUMBER(I815),I815-B815,""),'الإعدادات'!$B$4-B815))</f>
        <v/>
      </c>
      <c r="L815" s="18">
        <f>IF(F815="","",IFERROR(VLOOKUP(F815,'الإعدادات'!$A$7:$B$10,2,FALSE),""))</f>
        <v/>
      </c>
      <c r="M815" s="6">
        <f>IF(OR(NOT(ISNUMBER(B815)),H815="تم",L815=""),"",IF(K815&gt;L815,"متأخر",""))</f>
        <v/>
      </c>
      <c r="N815" s="18">
        <f>IF(OR(NOT(ISNUMBER(B815)),H815="تم"),"",K815)</f>
        <v/>
      </c>
      <c r="O815" s="18">
        <f>IF(N815="","",COUNTIF($N$6:$N$1005,"&gt;"&amp;N815)+COUNTIF($N$6:N815,N815))</f>
        <v/>
      </c>
      <c r="P815" s="19">
        <f>IF(OR(NOT(ISNUMBER(J815)),NOT(ISNUMBER(B815))),"",IF(ISNUMBER(I815),I815,B815))</f>
        <v/>
      </c>
    </row>
    <row r="816">
      <c r="A816" s="16">
        <f>IF(B816="","",ROW()-5)</f>
        <v/>
      </c>
      <c r="B816" s="13" t="n"/>
      <c r="C816" s="5" t="n"/>
      <c r="D816" s="5" t="n"/>
      <c r="E816" s="5" t="n"/>
      <c r="F816" s="5" t="n"/>
      <c r="G816" s="5" t="n"/>
      <c r="H816" s="5" t="n"/>
      <c r="I816" s="13" t="n"/>
      <c r="J816" s="17" t="n"/>
      <c r="K816" s="18">
        <f>IF(NOT(ISNUMBER(B816)),"",IF(H816="تم",IF(ISNUMBER(I816),I816-B816,""),'الإعدادات'!$B$4-B816))</f>
        <v/>
      </c>
      <c r="L816" s="18">
        <f>IF(F816="","",IFERROR(VLOOKUP(F816,'الإعدادات'!$A$7:$B$10,2,FALSE),""))</f>
        <v/>
      </c>
      <c r="M816" s="6">
        <f>IF(OR(NOT(ISNUMBER(B816)),H816="تم",L816=""),"",IF(K816&gt;L816,"متأخر",""))</f>
        <v/>
      </c>
      <c r="N816" s="18">
        <f>IF(OR(NOT(ISNUMBER(B816)),H816="تم"),"",K816)</f>
        <v/>
      </c>
      <c r="O816" s="18">
        <f>IF(N816="","",COUNTIF($N$6:$N$1005,"&gt;"&amp;N816)+COUNTIF($N$6:N816,N816))</f>
        <v/>
      </c>
      <c r="P816" s="19">
        <f>IF(OR(NOT(ISNUMBER(J816)),NOT(ISNUMBER(B816))),"",IF(ISNUMBER(I816),I816,B816))</f>
        <v/>
      </c>
    </row>
    <row r="817">
      <c r="A817" s="16">
        <f>IF(B817="","",ROW()-5)</f>
        <v/>
      </c>
      <c r="B817" s="13" t="n"/>
      <c r="C817" s="5" t="n"/>
      <c r="D817" s="5" t="n"/>
      <c r="E817" s="5" t="n"/>
      <c r="F817" s="5" t="n"/>
      <c r="G817" s="5" t="n"/>
      <c r="H817" s="5" t="n"/>
      <c r="I817" s="13" t="n"/>
      <c r="J817" s="17" t="n"/>
      <c r="K817" s="18">
        <f>IF(NOT(ISNUMBER(B817)),"",IF(H817="تم",IF(ISNUMBER(I817),I817-B817,""),'الإعدادات'!$B$4-B817))</f>
        <v/>
      </c>
      <c r="L817" s="18">
        <f>IF(F817="","",IFERROR(VLOOKUP(F817,'الإعدادات'!$A$7:$B$10,2,FALSE),""))</f>
        <v/>
      </c>
      <c r="M817" s="6">
        <f>IF(OR(NOT(ISNUMBER(B817)),H817="تم",L817=""),"",IF(K817&gt;L817,"متأخر",""))</f>
        <v/>
      </c>
      <c r="N817" s="18">
        <f>IF(OR(NOT(ISNUMBER(B817)),H817="تم"),"",K817)</f>
        <v/>
      </c>
      <c r="O817" s="18">
        <f>IF(N817="","",COUNTIF($N$6:$N$1005,"&gt;"&amp;N817)+COUNTIF($N$6:N817,N817))</f>
        <v/>
      </c>
      <c r="P817" s="19">
        <f>IF(OR(NOT(ISNUMBER(J817)),NOT(ISNUMBER(B817))),"",IF(ISNUMBER(I817),I817,B817))</f>
        <v/>
      </c>
    </row>
    <row r="818">
      <c r="A818" s="16">
        <f>IF(B818="","",ROW()-5)</f>
        <v/>
      </c>
      <c r="B818" s="13" t="n"/>
      <c r="C818" s="5" t="n"/>
      <c r="D818" s="5" t="n"/>
      <c r="E818" s="5" t="n"/>
      <c r="F818" s="5" t="n"/>
      <c r="G818" s="5" t="n"/>
      <c r="H818" s="5" t="n"/>
      <c r="I818" s="13" t="n"/>
      <c r="J818" s="17" t="n"/>
      <c r="K818" s="18">
        <f>IF(NOT(ISNUMBER(B818)),"",IF(H818="تم",IF(ISNUMBER(I818),I818-B818,""),'الإعدادات'!$B$4-B818))</f>
        <v/>
      </c>
      <c r="L818" s="18">
        <f>IF(F818="","",IFERROR(VLOOKUP(F818,'الإعدادات'!$A$7:$B$10,2,FALSE),""))</f>
        <v/>
      </c>
      <c r="M818" s="6">
        <f>IF(OR(NOT(ISNUMBER(B818)),H818="تم",L818=""),"",IF(K818&gt;L818,"متأخر",""))</f>
        <v/>
      </c>
      <c r="N818" s="18">
        <f>IF(OR(NOT(ISNUMBER(B818)),H818="تم"),"",K818)</f>
        <v/>
      </c>
      <c r="O818" s="18">
        <f>IF(N818="","",COUNTIF($N$6:$N$1005,"&gt;"&amp;N818)+COUNTIF($N$6:N818,N818))</f>
        <v/>
      </c>
      <c r="P818" s="19">
        <f>IF(OR(NOT(ISNUMBER(J818)),NOT(ISNUMBER(B818))),"",IF(ISNUMBER(I818),I818,B818))</f>
        <v/>
      </c>
    </row>
    <row r="819">
      <c r="A819" s="16">
        <f>IF(B819="","",ROW()-5)</f>
        <v/>
      </c>
      <c r="B819" s="13" t="n"/>
      <c r="C819" s="5" t="n"/>
      <c r="D819" s="5" t="n"/>
      <c r="E819" s="5" t="n"/>
      <c r="F819" s="5" t="n"/>
      <c r="G819" s="5" t="n"/>
      <c r="H819" s="5" t="n"/>
      <c r="I819" s="13" t="n"/>
      <c r="J819" s="17" t="n"/>
      <c r="K819" s="18">
        <f>IF(NOT(ISNUMBER(B819)),"",IF(H819="تم",IF(ISNUMBER(I819),I819-B819,""),'الإعدادات'!$B$4-B819))</f>
        <v/>
      </c>
      <c r="L819" s="18">
        <f>IF(F819="","",IFERROR(VLOOKUP(F819,'الإعدادات'!$A$7:$B$10,2,FALSE),""))</f>
        <v/>
      </c>
      <c r="M819" s="6">
        <f>IF(OR(NOT(ISNUMBER(B819)),H819="تم",L819=""),"",IF(K819&gt;L819,"متأخر",""))</f>
        <v/>
      </c>
      <c r="N819" s="18">
        <f>IF(OR(NOT(ISNUMBER(B819)),H819="تم"),"",K819)</f>
        <v/>
      </c>
      <c r="O819" s="18">
        <f>IF(N819="","",COUNTIF($N$6:$N$1005,"&gt;"&amp;N819)+COUNTIF($N$6:N819,N819))</f>
        <v/>
      </c>
      <c r="P819" s="19">
        <f>IF(OR(NOT(ISNUMBER(J819)),NOT(ISNUMBER(B819))),"",IF(ISNUMBER(I819),I819,B819))</f>
        <v/>
      </c>
    </row>
    <row r="820">
      <c r="A820" s="16">
        <f>IF(B820="","",ROW()-5)</f>
        <v/>
      </c>
      <c r="B820" s="13" t="n"/>
      <c r="C820" s="5" t="n"/>
      <c r="D820" s="5" t="n"/>
      <c r="E820" s="5" t="n"/>
      <c r="F820" s="5" t="n"/>
      <c r="G820" s="5" t="n"/>
      <c r="H820" s="5" t="n"/>
      <c r="I820" s="13" t="n"/>
      <c r="J820" s="17" t="n"/>
      <c r="K820" s="18">
        <f>IF(NOT(ISNUMBER(B820)),"",IF(H820="تم",IF(ISNUMBER(I820),I820-B820,""),'الإعدادات'!$B$4-B820))</f>
        <v/>
      </c>
      <c r="L820" s="18">
        <f>IF(F820="","",IFERROR(VLOOKUP(F820,'الإعدادات'!$A$7:$B$10,2,FALSE),""))</f>
        <v/>
      </c>
      <c r="M820" s="6">
        <f>IF(OR(NOT(ISNUMBER(B820)),H820="تم",L820=""),"",IF(K820&gt;L820,"متأخر",""))</f>
        <v/>
      </c>
      <c r="N820" s="18">
        <f>IF(OR(NOT(ISNUMBER(B820)),H820="تم"),"",K820)</f>
        <v/>
      </c>
      <c r="O820" s="18">
        <f>IF(N820="","",COUNTIF($N$6:$N$1005,"&gt;"&amp;N820)+COUNTIF($N$6:N820,N820))</f>
        <v/>
      </c>
      <c r="P820" s="19">
        <f>IF(OR(NOT(ISNUMBER(J820)),NOT(ISNUMBER(B820))),"",IF(ISNUMBER(I820),I820,B820))</f>
        <v/>
      </c>
    </row>
    <row r="821">
      <c r="A821" s="16">
        <f>IF(B821="","",ROW()-5)</f>
        <v/>
      </c>
      <c r="B821" s="13" t="n"/>
      <c r="C821" s="5" t="n"/>
      <c r="D821" s="5" t="n"/>
      <c r="E821" s="5" t="n"/>
      <c r="F821" s="5" t="n"/>
      <c r="G821" s="5" t="n"/>
      <c r="H821" s="5" t="n"/>
      <c r="I821" s="13" t="n"/>
      <c r="J821" s="17" t="n"/>
      <c r="K821" s="18">
        <f>IF(NOT(ISNUMBER(B821)),"",IF(H821="تم",IF(ISNUMBER(I821),I821-B821,""),'الإعدادات'!$B$4-B821))</f>
        <v/>
      </c>
      <c r="L821" s="18">
        <f>IF(F821="","",IFERROR(VLOOKUP(F821,'الإعدادات'!$A$7:$B$10,2,FALSE),""))</f>
        <v/>
      </c>
      <c r="M821" s="6">
        <f>IF(OR(NOT(ISNUMBER(B821)),H821="تم",L821=""),"",IF(K821&gt;L821,"متأخر",""))</f>
        <v/>
      </c>
      <c r="N821" s="18">
        <f>IF(OR(NOT(ISNUMBER(B821)),H821="تم"),"",K821)</f>
        <v/>
      </c>
      <c r="O821" s="18">
        <f>IF(N821="","",COUNTIF($N$6:$N$1005,"&gt;"&amp;N821)+COUNTIF($N$6:N821,N821))</f>
        <v/>
      </c>
      <c r="P821" s="19">
        <f>IF(OR(NOT(ISNUMBER(J821)),NOT(ISNUMBER(B821))),"",IF(ISNUMBER(I821),I821,B821))</f>
        <v/>
      </c>
    </row>
    <row r="822">
      <c r="A822" s="16">
        <f>IF(B822="","",ROW()-5)</f>
        <v/>
      </c>
      <c r="B822" s="13" t="n"/>
      <c r="C822" s="5" t="n"/>
      <c r="D822" s="5" t="n"/>
      <c r="E822" s="5" t="n"/>
      <c r="F822" s="5" t="n"/>
      <c r="G822" s="5" t="n"/>
      <c r="H822" s="5" t="n"/>
      <c r="I822" s="13" t="n"/>
      <c r="J822" s="17" t="n"/>
      <c r="K822" s="18">
        <f>IF(NOT(ISNUMBER(B822)),"",IF(H822="تم",IF(ISNUMBER(I822),I822-B822,""),'الإعدادات'!$B$4-B822))</f>
        <v/>
      </c>
      <c r="L822" s="18">
        <f>IF(F822="","",IFERROR(VLOOKUP(F822,'الإعدادات'!$A$7:$B$10,2,FALSE),""))</f>
        <v/>
      </c>
      <c r="M822" s="6">
        <f>IF(OR(NOT(ISNUMBER(B822)),H822="تم",L822=""),"",IF(K822&gt;L822,"متأخر",""))</f>
        <v/>
      </c>
      <c r="N822" s="18">
        <f>IF(OR(NOT(ISNUMBER(B822)),H822="تم"),"",K822)</f>
        <v/>
      </c>
      <c r="O822" s="18">
        <f>IF(N822="","",COUNTIF($N$6:$N$1005,"&gt;"&amp;N822)+COUNTIF($N$6:N822,N822))</f>
        <v/>
      </c>
      <c r="P822" s="19">
        <f>IF(OR(NOT(ISNUMBER(J822)),NOT(ISNUMBER(B822))),"",IF(ISNUMBER(I822),I822,B822))</f>
        <v/>
      </c>
    </row>
    <row r="823">
      <c r="A823" s="16">
        <f>IF(B823="","",ROW()-5)</f>
        <v/>
      </c>
      <c r="B823" s="13" t="n"/>
      <c r="C823" s="5" t="n"/>
      <c r="D823" s="5" t="n"/>
      <c r="E823" s="5" t="n"/>
      <c r="F823" s="5" t="n"/>
      <c r="G823" s="5" t="n"/>
      <c r="H823" s="5" t="n"/>
      <c r="I823" s="13" t="n"/>
      <c r="J823" s="17" t="n"/>
      <c r="K823" s="18">
        <f>IF(NOT(ISNUMBER(B823)),"",IF(H823="تم",IF(ISNUMBER(I823),I823-B823,""),'الإعدادات'!$B$4-B823))</f>
        <v/>
      </c>
      <c r="L823" s="18">
        <f>IF(F823="","",IFERROR(VLOOKUP(F823,'الإعدادات'!$A$7:$B$10,2,FALSE),""))</f>
        <v/>
      </c>
      <c r="M823" s="6">
        <f>IF(OR(NOT(ISNUMBER(B823)),H823="تم",L823=""),"",IF(K823&gt;L823,"متأخر",""))</f>
        <v/>
      </c>
      <c r="N823" s="18">
        <f>IF(OR(NOT(ISNUMBER(B823)),H823="تم"),"",K823)</f>
        <v/>
      </c>
      <c r="O823" s="18">
        <f>IF(N823="","",COUNTIF($N$6:$N$1005,"&gt;"&amp;N823)+COUNTIF($N$6:N823,N823))</f>
        <v/>
      </c>
      <c r="P823" s="19">
        <f>IF(OR(NOT(ISNUMBER(J823)),NOT(ISNUMBER(B823))),"",IF(ISNUMBER(I823),I823,B823))</f>
        <v/>
      </c>
    </row>
    <row r="824">
      <c r="A824" s="16">
        <f>IF(B824="","",ROW()-5)</f>
        <v/>
      </c>
      <c r="B824" s="13" t="n"/>
      <c r="C824" s="5" t="n"/>
      <c r="D824" s="5" t="n"/>
      <c r="E824" s="5" t="n"/>
      <c r="F824" s="5" t="n"/>
      <c r="G824" s="5" t="n"/>
      <c r="H824" s="5" t="n"/>
      <c r="I824" s="13" t="n"/>
      <c r="J824" s="17" t="n"/>
      <c r="K824" s="18">
        <f>IF(NOT(ISNUMBER(B824)),"",IF(H824="تم",IF(ISNUMBER(I824),I824-B824,""),'الإعدادات'!$B$4-B824))</f>
        <v/>
      </c>
      <c r="L824" s="18">
        <f>IF(F824="","",IFERROR(VLOOKUP(F824,'الإعدادات'!$A$7:$B$10,2,FALSE),""))</f>
        <v/>
      </c>
      <c r="M824" s="6">
        <f>IF(OR(NOT(ISNUMBER(B824)),H824="تم",L824=""),"",IF(K824&gt;L824,"متأخر",""))</f>
        <v/>
      </c>
      <c r="N824" s="18">
        <f>IF(OR(NOT(ISNUMBER(B824)),H824="تم"),"",K824)</f>
        <v/>
      </c>
      <c r="O824" s="18">
        <f>IF(N824="","",COUNTIF($N$6:$N$1005,"&gt;"&amp;N824)+COUNTIF($N$6:N824,N824))</f>
        <v/>
      </c>
      <c r="P824" s="19">
        <f>IF(OR(NOT(ISNUMBER(J824)),NOT(ISNUMBER(B824))),"",IF(ISNUMBER(I824),I824,B824))</f>
        <v/>
      </c>
    </row>
    <row r="825">
      <c r="A825" s="16">
        <f>IF(B825="","",ROW()-5)</f>
        <v/>
      </c>
      <c r="B825" s="13" t="n"/>
      <c r="C825" s="5" t="n"/>
      <c r="D825" s="5" t="n"/>
      <c r="E825" s="5" t="n"/>
      <c r="F825" s="5" t="n"/>
      <c r="G825" s="5" t="n"/>
      <c r="H825" s="5" t="n"/>
      <c r="I825" s="13" t="n"/>
      <c r="J825" s="17" t="n"/>
      <c r="K825" s="18">
        <f>IF(NOT(ISNUMBER(B825)),"",IF(H825="تم",IF(ISNUMBER(I825),I825-B825,""),'الإعدادات'!$B$4-B825))</f>
        <v/>
      </c>
      <c r="L825" s="18">
        <f>IF(F825="","",IFERROR(VLOOKUP(F825,'الإعدادات'!$A$7:$B$10,2,FALSE),""))</f>
        <v/>
      </c>
      <c r="M825" s="6">
        <f>IF(OR(NOT(ISNUMBER(B825)),H825="تم",L825=""),"",IF(K825&gt;L825,"متأخر",""))</f>
        <v/>
      </c>
      <c r="N825" s="18">
        <f>IF(OR(NOT(ISNUMBER(B825)),H825="تم"),"",K825)</f>
        <v/>
      </c>
      <c r="O825" s="18">
        <f>IF(N825="","",COUNTIF($N$6:$N$1005,"&gt;"&amp;N825)+COUNTIF($N$6:N825,N825))</f>
        <v/>
      </c>
      <c r="P825" s="19">
        <f>IF(OR(NOT(ISNUMBER(J825)),NOT(ISNUMBER(B825))),"",IF(ISNUMBER(I825),I825,B825))</f>
        <v/>
      </c>
    </row>
    <row r="826">
      <c r="A826" s="16">
        <f>IF(B826="","",ROW()-5)</f>
        <v/>
      </c>
      <c r="B826" s="13" t="n"/>
      <c r="C826" s="5" t="n"/>
      <c r="D826" s="5" t="n"/>
      <c r="E826" s="5" t="n"/>
      <c r="F826" s="5" t="n"/>
      <c r="G826" s="5" t="n"/>
      <c r="H826" s="5" t="n"/>
      <c r="I826" s="13" t="n"/>
      <c r="J826" s="17" t="n"/>
      <c r="K826" s="18">
        <f>IF(NOT(ISNUMBER(B826)),"",IF(H826="تم",IF(ISNUMBER(I826),I826-B826,""),'الإعدادات'!$B$4-B826))</f>
        <v/>
      </c>
      <c r="L826" s="18">
        <f>IF(F826="","",IFERROR(VLOOKUP(F826,'الإعدادات'!$A$7:$B$10,2,FALSE),""))</f>
        <v/>
      </c>
      <c r="M826" s="6">
        <f>IF(OR(NOT(ISNUMBER(B826)),H826="تم",L826=""),"",IF(K826&gt;L826,"متأخر",""))</f>
        <v/>
      </c>
      <c r="N826" s="18">
        <f>IF(OR(NOT(ISNUMBER(B826)),H826="تم"),"",K826)</f>
        <v/>
      </c>
      <c r="O826" s="18">
        <f>IF(N826="","",COUNTIF($N$6:$N$1005,"&gt;"&amp;N826)+COUNTIF($N$6:N826,N826))</f>
        <v/>
      </c>
      <c r="P826" s="19">
        <f>IF(OR(NOT(ISNUMBER(J826)),NOT(ISNUMBER(B826))),"",IF(ISNUMBER(I826),I826,B826))</f>
        <v/>
      </c>
    </row>
    <row r="827">
      <c r="A827" s="16">
        <f>IF(B827="","",ROW()-5)</f>
        <v/>
      </c>
      <c r="B827" s="13" t="n"/>
      <c r="C827" s="5" t="n"/>
      <c r="D827" s="5" t="n"/>
      <c r="E827" s="5" t="n"/>
      <c r="F827" s="5" t="n"/>
      <c r="G827" s="5" t="n"/>
      <c r="H827" s="5" t="n"/>
      <c r="I827" s="13" t="n"/>
      <c r="J827" s="17" t="n"/>
      <c r="K827" s="18">
        <f>IF(NOT(ISNUMBER(B827)),"",IF(H827="تم",IF(ISNUMBER(I827),I827-B827,""),'الإعدادات'!$B$4-B827))</f>
        <v/>
      </c>
      <c r="L827" s="18">
        <f>IF(F827="","",IFERROR(VLOOKUP(F827,'الإعدادات'!$A$7:$B$10,2,FALSE),""))</f>
        <v/>
      </c>
      <c r="M827" s="6">
        <f>IF(OR(NOT(ISNUMBER(B827)),H827="تم",L827=""),"",IF(K827&gt;L827,"متأخر",""))</f>
        <v/>
      </c>
      <c r="N827" s="18">
        <f>IF(OR(NOT(ISNUMBER(B827)),H827="تم"),"",K827)</f>
        <v/>
      </c>
      <c r="O827" s="18">
        <f>IF(N827="","",COUNTIF($N$6:$N$1005,"&gt;"&amp;N827)+COUNTIF($N$6:N827,N827))</f>
        <v/>
      </c>
      <c r="P827" s="19">
        <f>IF(OR(NOT(ISNUMBER(J827)),NOT(ISNUMBER(B827))),"",IF(ISNUMBER(I827),I827,B827))</f>
        <v/>
      </c>
    </row>
    <row r="828">
      <c r="A828" s="16">
        <f>IF(B828="","",ROW()-5)</f>
        <v/>
      </c>
      <c r="B828" s="13" t="n"/>
      <c r="C828" s="5" t="n"/>
      <c r="D828" s="5" t="n"/>
      <c r="E828" s="5" t="n"/>
      <c r="F828" s="5" t="n"/>
      <c r="G828" s="5" t="n"/>
      <c r="H828" s="5" t="n"/>
      <c r="I828" s="13" t="n"/>
      <c r="J828" s="17" t="n"/>
      <c r="K828" s="18">
        <f>IF(NOT(ISNUMBER(B828)),"",IF(H828="تم",IF(ISNUMBER(I828),I828-B828,""),'الإعدادات'!$B$4-B828))</f>
        <v/>
      </c>
      <c r="L828" s="18">
        <f>IF(F828="","",IFERROR(VLOOKUP(F828,'الإعدادات'!$A$7:$B$10,2,FALSE),""))</f>
        <v/>
      </c>
      <c r="M828" s="6">
        <f>IF(OR(NOT(ISNUMBER(B828)),H828="تم",L828=""),"",IF(K828&gt;L828,"متأخر",""))</f>
        <v/>
      </c>
      <c r="N828" s="18">
        <f>IF(OR(NOT(ISNUMBER(B828)),H828="تم"),"",K828)</f>
        <v/>
      </c>
      <c r="O828" s="18">
        <f>IF(N828="","",COUNTIF($N$6:$N$1005,"&gt;"&amp;N828)+COUNTIF($N$6:N828,N828))</f>
        <v/>
      </c>
      <c r="P828" s="19">
        <f>IF(OR(NOT(ISNUMBER(J828)),NOT(ISNUMBER(B828))),"",IF(ISNUMBER(I828),I828,B828))</f>
        <v/>
      </c>
    </row>
    <row r="829">
      <c r="A829" s="16">
        <f>IF(B829="","",ROW()-5)</f>
        <v/>
      </c>
      <c r="B829" s="13" t="n"/>
      <c r="C829" s="5" t="n"/>
      <c r="D829" s="5" t="n"/>
      <c r="E829" s="5" t="n"/>
      <c r="F829" s="5" t="n"/>
      <c r="G829" s="5" t="n"/>
      <c r="H829" s="5" t="n"/>
      <c r="I829" s="13" t="n"/>
      <c r="J829" s="17" t="n"/>
      <c r="K829" s="18">
        <f>IF(NOT(ISNUMBER(B829)),"",IF(H829="تم",IF(ISNUMBER(I829),I829-B829,""),'الإعدادات'!$B$4-B829))</f>
        <v/>
      </c>
      <c r="L829" s="18">
        <f>IF(F829="","",IFERROR(VLOOKUP(F829,'الإعدادات'!$A$7:$B$10,2,FALSE),""))</f>
        <v/>
      </c>
      <c r="M829" s="6">
        <f>IF(OR(NOT(ISNUMBER(B829)),H829="تم",L829=""),"",IF(K829&gt;L829,"متأخر",""))</f>
        <v/>
      </c>
      <c r="N829" s="18">
        <f>IF(OR(NOT(ISNUMBER(B829)),H829="تم"),"",K829)</f>
        <v/>
      </c>
      <c r="O829" s="18">
        <f>IF(N829="","",COUNTIF($N$6:$N$1005,"&gt;"&amp;N829)+COUNTIF($N$6:N829,N829))</f>
        <v/>
      </c>
      <c r="P829" s="19">
        <f>IF(OR(NOT(ISNUMBER(J829)),NOT(ISNUMBER(B829))),"",IF(ISNUMBER(I829),I829,B829))</f>
        <v/>
      </c>
    </row>
    <row r="830">
      <c r="A830" s="16">
        <f>IF(B830="","",ROW()-5)</f>
        <v/>
      </c>
      <c r="B830" s="13" t="n"/>
      <c r="C830" s="5" t="n"/>
      <c r="D830" s="5" t="n"/>
      <c r="E830" s="5" t="n"/>
      <c r="F830" s="5" t="n"/>
      <c r="G830" s="5" t="n"/>
      <c r="H830" s="5" t="n"/>
      <c r="I830" s="13" t="n"/>
      <c r="J830" s="17" t="n"/>
      <c r="K830" s="18">
        <f>IF(NOT(ISNUMBER(B830)),"",IF(H830="تم",IF(ISNUMBER(I830),I830-B830,""),'الإعدادات'!$B$4-B830))</f>
        <v/>
      </c>
      <c r="L830" s="18">
        <f>IF(F830="","",IFERROR(VLOOKUP(F830,'الإعدادات'!$A$7:$B$10,2,FALSE),""))</f>
        <v/>
      </c>
      <c r="M830" s="6">
        <f>IF(OR(NOT(ISNUMBER(B830)),H830="تم",L830=""),"",IF(K830&gt;L830,"متأخر",""))</f>
        <v/>
      </c>
      <c r="N830" s="18">
        <f>IF(OR(NOT(ISNUMBER(B830)),H830="تم"),"",K830)</f>
        <v/>
      </c>
      <c r="O830" s="18">
        <f>IF(N830="","",COUNTIF($N$6:$N$1005,"&gt;"&amp;N830)+COUNTIF($N$6:N830,N830))</f>
        <v/>
      </c>
      <c r="P830" s="19">
        <f>IF(OR(NOT(ISNUMBER(J830)),NOT(ISNUMBER(B830))),"",IF(ISNUMBER(I830),I830,B830))</f>
        <v/>
      </c>
    </row>
    <row r="831">
      <c r="A831" s="16">
        <f>IF(B831="","",ROW()-5)</f>
        <v/>
      </c>
      <c r="B831" s="13" t="n"/>
      <c r="C831" s="5" t="n"/>
      <c r="D831" s="5" t="n"/>
      <c r="E831" s="5" t="n"/>
      <c r="F831" s="5" t="n"/>
      <c r="G831" s="5" t="n"/>
      <c r="H831" s="5" t="n"/>
      <c r="I831" s="13" t="n"/>
      <c r="J831" s="17" t="n"/>
      <c r="K831" s="18">
        <f>IF(NOT(ISNUMBER(B831)),"",IF(H831="تم",IF(ISNUMBER(I831),I831-B831,""),'الإعدادات'!$B$4-B831))</f>
        <v/>
      </c>
      <c r="L831" s="18">
        <f>IF(F831="","",IFERROR(VLOOKUP(F831,'الإعدادات'!$A$7:$B$10,2,FALSE),""))</f>
        <v/>
      </c>
      <c r="M831" s="6">
        <f>IF(OR(NOT(ISNUMBER(B831)),H831="تم",L831=""),"",IF(K831&gt;L831,"متأخر",""))</f>
        <v/>
      </c>
      <c r="N831" s="18">
        <f>IF(OR(NOT(ISNUMBER(B831)),H831="تم"),"",K831)</f>
        <v/>
      </c>
      <c r="O831" s="18">
        <f>IF(N831="","",COUNTIF($N$6:$N$1005,"&gt;"&amp;N831)+COUNTIF($N$6:N831,N831))</f>
        <v/>
      </c>
      <c r="P831" s="19">
        <f>IF(OR(NOT(ISNUMBER(J831)),NOT(ISNUMBER(B831))),"",IF(ISNUMBER(I831),I831,B831))</f>
        <v/>
      </c>
    </row>
    <row r="832">
      <c r="A832" s="16">
        <f>IF(B832="","",ROW()-5)</f>
        <v/>
      </c>
      <c r="B832" s="13" t="n"/>
      <c r="C832" s="5" t="n"/>
      <c r="D832" s="5" t="n"/>
      <c r="E832" s="5" t="n"/>
      <c r="F832" s="5" t="n"/>
      <c r="G832" s="5" t="n"/>
      <c r="H832" s="5" t="n"/>
      <c r="I832" s="13" t="n"/>
      <c r="J832" s="17" t="n"/>
      <c r="K832" s="18">
        <f>IF(NOT(ISNUMBER(B832)),"",IF(H832="تم",IF(ISNUMBER(I832),I832-B832,""),'الإعدادات'!$B$4-B832))</f>
        <v/>
      </c>
      <c r="L832" s="18">
        <f>IF(F832="","",IFERROR(VLOOKUP(F832,'الإعدادات'!$A$7:$B$10,2,FALSE),""))</f>
        <v/>
      </c>
      <c r="M832" s="6">
        <f>IF(OR(NOT(ISNUMBER(B832)),H832="تم",L832=""),"",IF(K832&gt;L832,"متأخر",""))</f>
        <v/>
      </c>
      <c r="N832" s="18">
        <f>IF(OR(NOT(ISNUMBER(B832)),H832="تم"),"",K832)</f>
        <v/>
      </c>
      <c r="O832" s="18">
        <f>IF(N832="","",COUNTIF($N$6:$N$1005,"&gt;"&amp;N832)+COUNTIF($N$6:N832,N832))</f>
        <v/>
      </c>
      <c r="P832" s="19">
        <f>IF(OR(NOT(ISNUMBER(J832)),NOT(ISNUMBER(B832))),"",IF(ISNUMBER(I832),I832,B832))</f>
        <v/>
      </c>
    </row>
    <row r="833">
      <c r="A833" s="16">
        <f>IF(B833="","",ROW()-5)</f>
        <v/>
      </c>
      <c r="B833" s="13" t="n"/>
      <c r="C833" s="5" t="n"/>
      <c r="D833" s="5" t="n"/>
      <c r="E833" s="5" t="n"/>
      <c r="F833" s="5" t="n"/>
      <c r="G833" s="5" t="n"/>
      <c r="H833" s="5" t="n"/>
      <c r="I833" s="13" t="n"/>
      <c r="J833" s="17" t="n"/>
      <c r="K833" s="18">
        <f>IF(NOT(ISNUMBER(B833)),"",IF(H833="تم",IF(ISNUMBER(I833),I833-B833,""),'الإعدادات'!$B$4-B833))</f>
        <v/>
      </c>
      <c r="L833" s="18">
        <f>IF(F833="","",IFERROR(VLOOKUP(F833,'الإعدادات'!$A$7:$B$10,2,FALSE),""))</f>
        <v/>
      </c>
      <c r="M833" s="6">
        <f>IF(OR(NOT(ISNUMBER(B833)),H833="تم",L833=""),"",IF(K833&gt;L833,"متأخر",""))</f>
        <v/>
      </c>
      <c r="N833" s="18">
        <f>IF(OR(NOT(ISNUMBER(B833)),H833="تم"),"",K833)</f>
        <v/>
      </c>
      <c r="O833" s="18">
        <f>IF(N833="","",COUNTIF($N$6:$N$1005,"&gt;"&amp;N833)+COUNTIF($N$6:N833,N833))</f>
        <v/>
      </c>
      <c r="P833" s="19">
        <f>IF(OR(NOT(ISNUMBER(J833)),NOT(ISNUMBER(B833))),"",IF(ISNUMBER(I833),I833,B833))</f>
        <v/>
      </c>
    </row>
    <row r="834">
      <c r="A834" s="16">
        <f>IF(B834="","",ROW()-5)</f>
        <v/>
      </c>
      <c r="B834" s="13" t="n"/>
      <c r="C834" s="5" t="n"/>
      <c r="D834" s="5" t="n"/>
      <c r="E834" s="5" t="n"/>
      <c r="F834" s="5" t="n"/>
      <c r="G834" s="5" t="n"/>
      <c r="H834" s="5" t="n"/>
      <c r="I834" s="13" t="n"/>
      <c r="J834" s="17" t="n"/>
      <c r="K834" s="18">
        <f>IF(NOT(ISNUMBER(B834)),"",IF(H834="تم",IF(ISNUMBER(I834),I834-B834,""),'الإعدادات'!$B$4-B834))</f>
        <v/>
      </c>
      <c r="L834" s="18">
        <f>IF(F834="","",IFERROR(VLOOKUP(F834,'الإعدادات'!$A$7:$B$10,2,FALSE),""))</f>
        <v/>
      </c>
      <c r="M834" s="6">
        <f>IF(OR(NOT(ISNUMBER(B834)),H834="تم",L834=""),"",IF(K834&gt;L834,"متأخر",""))</f>
        <v/>
      </c>
      <c r="N834" s="18">
        <f>IF(OR(NOT(ISNUMBER(B834)),H834="تم"),"",K834)</f>
        <v/>
      </c>
      <c r="O834" s="18">
        <f>IF(N834="","",COUNTIF($N$6:$N$1005,"&gt;"&amp;N834)+COUNTIF($N$6:N834,N834))</f>
        <v/>
      </c>
      <c r="P834" s="19">
        <f>IF(OR(NOT(ISNUMBER(J834)),NOT(ISNUMBER(B834))),"",IF(ISNUMBER(I834),I834,B834))</f>
        <v/>
      </c>
    </row>
    <row r="835">
      <c r="A835" s="16">
        <f>IF(B835="","",ROW()-5)</f>
        <v/>
      </c>
      <c r="B835" s="13" t="n"/>
      <c r="C835" s="5" t="n"/>
      <c r="D835" s="5" t="n"/>
      <c r="E835" s="5" t="n"/>
      <c r="F835" s="5" t="n"/>
      <c r="G835" s="5" t="n"/>
      <c r="H835" s="5" t="n"/>
      <c r="I835" s="13" t="n"/>
      <c r="J835" s="17" t="n"/>
      <c r="K835" s="18">
        <f>IF(NOT(ISNUMBER(B835)),"",IF(H835="تم",IF(ISNUMBER(I835),I835-B835,""),'الإعدادات'!$B$4-B835))</f>
        <v/>
      </c>
      <c r="L835" s="18">
        <f>IF(F835="","",IFERROR(VLOOKUP(F835,'الإعدادات'!$A$7:$B$10,2,FALSE),""))</f>
        <v/>
      </c>
      <c r="M835" s="6">
        <f>IF(OR(NOT(ISNUMBER(B835)),H835="تم",L835=""),"",IF(K835&gt;L835,"متأخر",""))</f>
        <v/>
      </c>
      <c r="N835" s="18">
        <f>IF(OR(NOT(ISNUMBER(B835)),H835="تم"),"",K835)</f>
        <v/>
      </c>
      <c r="O835" s="18">
        <f>IF(N835="","",COUNTIF($N$6:$N$1005,"&gt;"&amp;N835)+COUNTIF($N$6:N835,N835))</f>
        <v/>
      </c>
      <c r="P835" s="19">
        <f>IF(OR(NOT(ISNUMBER(J835)),NOT(ISNUMBER(B835))),"",IF(ISNUMBER(I835),I835,B835))</f>
        <v/>
      </c>
    </row>
    <row r="836">
      <c r="A836" s="16">
        <f>IF(B836="","",ROW()-5)</f>
        <v/>
      </c>
      <c r="B836" s="13" t="n"/>
      <c r="C836" s="5" t="n"/>
      <c r="D836" s="5" t="n"/>
      <c r="E836" s="5" t="n"/>
      <c r="F836" s="5" t="n"/>
      <c r="G836" s="5" t="n"/>
      <c r="H836" s="5" t="n"/>
      <c r="I836" s="13" t="n"/>
      <c r="J836" s="17" t="n"/>
      <c r="K836" s="18">
        <f>IF(NOT(ISNUMBER(B836)),"",IF(H836="تم",IF(ISNUMBER(I836),I836-B836,""),'الإعدادات'!$B$4-B836))</f>
        <v/>
      </c>
      <c r="L836" s="18">
        <f>IF(F836="","",IFERROR(VLOOKUP(F836,'الإعدادات'!$A$7:$B$10,2,FALSE),""))</f>
        <v/>
      </c>
      <c r="M836" s="6">
        <f>IF(OR(NOT(ISNUMBER(B836)),H836="تم",L836=""),"",IF(K836&gt;L836,"متأخر",""))</f>
        <v/>
      </c>
      <c r="N836" s="18">
        <f>IF(OR(NOT(ISNUMBER(B836)),H836="تم"),"",K836)</f>
        <v/>
      </c>
      <c r="O836" s="18">
        <f>IF(N836="","",COUNTIF($N$6:$N$1005,"&gt;"&amp;N836)+COUNTIF($N$6:N836,N836))</f>
        <v/>
      </c>
      <c r="P836" s="19">
        <f>IF(OR(NOT(ISNUMBER(J836)),NOT(ISNUMBER(B836))),"",IF(ISNUMBER(I836),I836,B836))</f>
        <v/>
      </c>
    </row>
    <row r="837">
      <c r="A837" s="16">
        <f>IF(B837="","",ROW()-5)</f>
        <v/>
      </c>
      <c r="B837" s="13" t="n"/>
      <c r="C837" s="5" t="n"/>
      <c r="D837" s="5" t="n"/>
      <c r="E837" s="5" t="n"/>
      <c r="F837" s="5" t="n"/>
      <c r="G837" s="5" t="n"/>
      <c r="H837" s="5" t="n"/>
      <c r="I837" s="13" t="n"/>
      <c r="J837" s="17" t="n"/>
      <c r="K837" s="18">
        <f>IF(NOT(ISNUMBER(B837)),"",IF(H837="تم",IF(ISNUMBER(I837),I837-B837,""),'الإعدادات'!$B$4-B837))</f>
        <v/>
      </c>
      <c r="L837" s="18">
        <f>IF(F837="","",IFERROR(VLOOKUP(F837,'الإعدادات'!$A$7:$B$10,2,FALSE),""))</f>
        <v/>
      </c>
      <c r="M837" s="6">
        <f>IF(OR(NOT(ISNUMBER(B837)),H837="تم",L837=""),"",IF(K837&gt;L837,"متأخر",""))</f>
        <v/>
      </c>
      <c r="N837" s="18">
        <f>IF(OR(NOT(ISNUMBER(B837)),H837="تم"),"",K837)</f>
        <v/>
      </c>
      <c r="O837" s="18">
        <f>IF(N837="","",COUNTIF($N$6:$N$1005,"&gt;"&amp;N837)+COUNTIF($N$6:N837,N837))</f>
        <v/>
      </c>
      <c r="P837" s="19">
        <f>IF(OR(NOT(ISNUMBER(J837)),NOT(ISNUMBER(B837))),"",IF(ISNUMBER(I837),I837,B837))</f>
        <v/>
      </c>
    </row>
    <row r="838">
      <c r="A838" s="16">
        <f>IF(B838="","",ROW()-5)</f>
        <v/>
      </c>
      <c r="B838" s="13" t="n"/>
      <c r="C838" s="5" t="n"/>
      <c r="D838" s="5" t="n"/>
      <c r="E838" s="5" t="n"/>
      <c r="F838" s="5" t="n"/>
      <c r="G838" s="5" t="n"/>
      <c r="H838" s="5" t="n"/>
      <c r="I838" s="13" t="n"/>
      <c r="J838" s="17" t="n"/>
      <c r="K838" s="18">
        <f>IF(NOT(ISNUMBER(B838)),"",IF(H838="تم",IF(ISNUMBER(I838),I838-B838,""),'الإعدادات'!$B$4-B838))</f>
        <v/>
      </c>
      <c r="L838" s="18">
        <f>IF(F838="","",IFERROR(VLOOKUP(F838,'الإعدادات'!$A$7:$B$10,2,FALSE),""))</f>
        <v/>
      </c>
      <c r="M838" s="6">
        <f>IF(OR(NOT(ISNUMBER(B838)),H838="تم",L838=""),"",IF(K838&gt;L838,"متأخر",""))</f>
        <v/>
      </c>
      <c r="N838" s="18">
        <f>IF(OR(NOT(ISNUMBER(B838)),H838="تم"),"",K838)</f>
        <v/>
      </c>
      <c r="O838" s="18">
        <f>IF(N838="","",COUNTIF($N$6:$N$1005,"&gt;"&amp;N838)+COUNTIF($N$6:N838,N838))</f>
        <v/>
      </c>
      <c r="P838" s="19">
        <f>IF(OR(NOT(ISNUMBER(J838)),NOT(ISNUMBER(B838))),"",IF(ISNUMBER(I838),I838,B838))</f>
        <v/>
      </c>
    </row>
    <row r="839">
      <c r="A839" s="16">
        <f>IF(B839="","",ROW()-5)</f>
        <v/>
      </c>
      <c r="B839" s="13" t="n"/>
      <c r="C839" s="5" t="n"/>
      <c r="D839" s="5" t="n"/>
      <c r="E839" s="5" t="n"/>
      <c r="F839" s="5" t="n"/>
      <c r="G839" s="5" t="n"/>
      <c r="H839" s="5" t="n"/>
      <c r="I839" s="13" t="n"/>
      <c r="J839" s="17" t="n"/>
      <c r="K839" s="18">
        <f>IF(NOT(ISNUMBER(B839)),"",IF(H839="تم",IF(ISNUMBER(I839),I839-B839,""),'الإعدادات'!$B$4-B839))</f>
        <v/>
      </c>
      <c r="L839" s="18">
        <f>IF(F839="","",IFERROR(VLOOKUP(F839,'الإعدادات'!$A$7:$B$10,2,FALSE),""))</f>
        <v/>
      </c>
      <c r="M839" s="6">
        <f>IF(OR(NOT(ISNUMBER(B839)),H839="تم",L839=""),"",IF(K839&gt;L839,"متأخر",""))</f>
        <v/>
      </c>
      <c r="N839" s="18">
        <f>IF(OR(NOT(ISNUMBER(B839)),H839="تم"),"",K839)</f>
        <v/>
      </c>
      <c r="O839" s="18">
        <f>IF(N839="","",COUNTIF($N$6:$N$1005,"&gt;"&amp;N839)+COUNTIF($N$6:N839,N839))</f>
        <v/>
      </c>
      <c r="P839" s="19">
        <f>IF(OR(NOT(ISNUMBER(J839)),NOT(ISNUMBER(B839))),"",IF(ISNUMBER(I839),I839,B839))</f>
        <v/>
      </c>
    </row>
    <row r="840">
      <c r="A840" s="16">
        <f>IF(B840="","",ROW()-5)</f>
        <v/>
      </c>
      <c r="B840" s="13" t="n"/>
      <c r="C840" s="5" t="n"/>
      <c r="D840" s="5" t="n"/>
      <c r="E840" s="5" t="n"/>
      <c r="F840" s="5" t="n"/>
      <c r="G840" s="5" t="n"/>
      <c r="H840" s="5" t="n"/>
      <c r="I840" s="13" t="n"/>
      <c r="J840" s="17" t="n"/>
      <c r="K840" s="18">
        <f>IF(NOT(ISNUMBER(B840)),"",IF(H840="تم",IF(ISNUMBER(I840),I840-B840,""),'الإعدادات'!$B$4-B840))</f>
        <v/>
      </c>
      <c r="L840" s="18">
        <f>IF(F840="","",IFERROR(VLOOKUP(F840,'الإعدادات'!$A$7:$B$10,2,FALSE),""))</f>
        <v/>
      </c>
      <c r="M840" s="6">
        <f>IF(OR(NOT(ISNUMBER(B840)),H840="تم",L840=""),"",IF(K840&gt;L840,"متأخر",""))</f>
        <v/>
      </c>
      <c r="N840" s="18">
        <f>IF(OR(NOT(ISNUMBER(B840)),H840="تم"),"",K840)</f>
        <v/>
      </c>
      <c r="O840" s="18">
        <f>IF(N840="","",COUNTIF($N$6:$N$1005,"&gt;"&amp;N840)+COUNTIF($N$6:N840,N840))</f>
        <v/>
      </c>
      <c r="P840" s="19">
        <f>IF(OR(NOT(ISNUMBER(J840)),NOT(ISNUMBER(B840))),"",IF(ISNUMBER(I840),I840,B840))</f>
        <v/>
      </c>
    </row>
    <row r="841">
      <c r="A841" s="16">
        <f>IF(B841="","",ROW()-5)</f>
        <v/>
      </c>
      <c r="B841" s="13" t="n"/>
      <c r="C841" s="5" t="n"/>
      <c r="D841" s="5" t="n"/>
      <c r="E841" s="5" t="n"/>
      <c r="F841" s="5" t="n"/>
      <c r="G841" s="5" t="n"/>
      <c r="H841" s="5" t="n"/>
      <c r="I841" s="13" t="n"/>
      <c r="J841" s="17" t="n"/>
      <c r="K841" s="18">
        <f>IF(NOT(ISNUMBER(B841)),"",IF(H841="تم",IF(ISNUMBER(I841),I841-B841,""),'الإعدادات'!$B$4-B841))</f>
        <v/>
      </c>
      <c r="L841" s="18">
        <f>IF(F841="","",IFERROR(VLOOKUP(F841,'الإعدادات'!$A$7:$B$10,2,FALSE),""))</f>
        <v/>
      </c>
      <c r="M841" s="6">
        <f>IF(OR(NOT(ISNUMBER(B841)),H841="تم",L841=""),"",IF(K841&gt;L841,"متأخر",""))</f>
        <v/>
      </c>
      <c r="N841" s="18">
        <f>IF(OR(NOT(ISNUMBER(B841)),H841="تم"),"",K841)</f>
        <v/>
      </c>
      <c r="O841" s="18">
        <f>IF(N841="","",COUNTIF($N$6:$N$1005,"&gt;"&amp;N841)+COUNTIF($N$6:N841,N841))</f>
        <v/>
      </c>
      <c r="P841" s="19">
        <f>IF(OR(NOT(ISNUMBER(J841)),NOT(ISNUMBER(B841))),"",IF(ISNUMBER(I841),I841,B841))</f>
        <v/>
      </c>
    </row>
    <row r="842">
      <c r="A842" s="16">
        <f>IF(B842="","",ROW()-5)</f>
        <v/>
      </c>
      <c r="B842" s="13" t="n"/>
      <c r="C842" s="5" t="n"/>
      <c r="D842" s="5" t="n"/>
      <c r="E842" s="5" t="n"/>
      <c r="F842" s="5" t="n"/>
      <c r="G842" s="5" t="n"/>
      <c r="H842" s="5" t="n"/>
      <c r="I842" s="13" t="n"/>
      <c r="J842" s="17" t="n"/>
      <c r="K842" s="18">
        <f>IF(NOT(ISNUMBER(B842)),"",IF(H842="تم",IF(ISNUMBER(I842),I842-B842,""),'الإعدادات'!$B$4-B842))</f>
        <v/>
      </c>
      <c r="L842" s="18">
        <f>IF(F842="","",IFERROR(VLOOKUP(F842,'الإعدادات'!$A$7:$B$10,2,FALSE),""))</f>
        <v/>
      </c>
      <c r="M842" s="6">
        <f>IF(OR(NOT(ISNUMBER(B842)),H842="تم",L842=""),"",IF(K842&gt;L842,"متأخر",""))</f>
        <v/>
      </c>
      <c r="N842" s="18">
        <f>IF(OR(NOT(ISNUMBER(B842)),H842="تم"),"",K842)</f>
        <v/>
      </c>
      <c r="O842" s="18">
        <f>IF(N842="","",COUNTIF($N$6:$N$1005,"&gt;"&amp;N842)+COUNTIF($N$6:N842,N842))</f>
        <v/>
      </c>
      <c r="P842" s="19">
        <f>IF(OR(NOT(ISNUMBER(J842)),NOT(ISNUMBER(B842))),"",IF(ISNUMBER(I842),I842,B842))</f>
        <v/>
      </c>
    </row>
    <row r="843">
      <c r="A843" s="16">
        <f>IF(B843="","",ROW()-5)</f>
        <v/>
      </c>
      <c r="B843" s="13" t="n"/>
      <c r="C843" s="5" t="n"/>
      <c r="D843" s="5" t="n"/>
      <c r="E843" s="5" t="n"/>
      <c r="F843" s="5" t="n"/>
      <c r="G843" s="5" t="n"/>
      <c r="H843" s="5" t="n"/>
      <c r="I843" s="13" t="n"/>
      <c r="J843" s="17" t="n"/>
      <c r="K843" s="18">
        <f>IF(NOT(ISNUMBER(B843)),"",IF(H843="تم",IF(ISNUMBER(I843),I843-B843,""),'الإعدادات'!$B$4-B843))</f>
        <v/>
      </c>
      <c r="L843" s="18">
        <f>IF(F843="","",IFERROR(VLOOKUP(F843,'الإعدادات'!$A$7:$B$10,2,FALSE),""))</f>
        <v/>
      </c>
      <c r="M843" s="6">
        <f>IF(OR(NOT(ISNUMBER(B843)),H843="تم",L843=""),"",IF(K843&gt;L843,"متأخر",""))</f>
        <v/>
      </c>
      <c r="N843" s="18">
        <f>IF(OR(NOT(ISNUMBER(B843)),H843="تم"),"",K843)</f>
        <v/>
      </c>
      <c r="O843" s="18">
        <f>IF(N843="","",COUNTIF($N$6:$N$1005,"&gt;"&amp;N843)+COUNTIF($N$6:N843,N843))</f>
        <v/>
      </c>
      <c r="P843" s="19">
        <f>IF(OR(NOT(ISNUMBER(J843)),NOT(ISNUMBER(B843))),"",IF(ISNUMBER(I843),I843,B843))</f>
        <v/>
      </c>
    </row>
    <row r="844">
      <c r="A844" s="16">
        <f>IF(B844="","",ROW()-5)</f>
        <v/>
      </c>
      <c r="B844" s="13" t="n"/>
      <c r="C844" s="5" t="n"/>
      <c r="D844" s="5" t="n"/>
      <c r="E844" s="5" t="n"/>
      <c r="F844" s="5" t="n"/>
      <c r="G844" s="5" t="n"/>
      <c r="H844" s="5" t="n"/>
      <c r="I844" s="13" t="n"/>
      <c r="J844" s="17" t="n"/>
      <c r="K844" s="18">
        <f>IF(NOT(ISNUMBER(B844)),"",IF(H844="تم",IF(ISNUMBER(I844),I844-B844,""),'الإعدادات'!$B$4-B844))</f>
        <v/>
      </c>
      <c r="L844" s="18">
        <f>IF(F844="","",IFERROR(VLOOKUP(F844,'الإعدادات'!$A$7:$B$10,2,FALSE),""))</f>
        <v/>
      </c>
      <c r="M844" s="6">
        <f>IF(OR(NOT(ISNUMBER(B844)),H844="تم",L844=""),"",IF(K844&gt;L844,"متأخر",""))</f>
        <v/>
      </c>
      <c r="N844" s="18">
        <f>IF(OR(NOT(ISNUMBER(B844)),H844="تم"),"",K844)</f>
        <v/>
      </c>
      <c r="O844" s="18">
        <f>IF(N844="","",COUNTIF($N$6:$N$1005,"&gt;"&amp;N844)+COUNTIF($N$6:N844,N844))</f>
        <v/>
      </c>
      <c r="P844" s="19">
        <f>IF(OR(NOT(ISNUMBER(J844)),NOT(ISNUMBER(B844))),"",IF(ISNUMBER(I844),I844,B844))</f>
        <v/>
      </c>
    </row>
    <row r="845">
      <c r="A845" s="16">
        <f>IF(B845="","",ROW()-5)</f>
        <v/>
      </c>
      <c r="B845" s="13" t="n"/>
      <c r="C845" s="5" t="n"/>
      <c r="D845" s="5" t="n"/>
      <c r="E845" s="5" t="n"/>
      <c r="F845" s="5" t="n"/>
      <c r="G845" s="5" t="n"/>
      <c r="H845" s="5" t="n"/>
      <c r="I845" s="13" t="n"/>
      <c r="J845" s="17" t="n"/>
      <c r="K845" s="18">
        <f>IF(NOT(ISNUMBER(B845)),"",IF(H845="تم",IF(ISNUMBER(I845),I845-B845,""),'الإعدادات'!$B$4-B845))</f>
        <v/>
      </c>
      <c r="L845" s="18">
        <f>IF(F845="","",IFERROR(VLOOKUP(F845,'الإعدادات'!$A$7:$B$10,2,FALSE),""))</f>
        <v/>
      </c>
      <c r="M845" s="6">
        <f>IF(OR(NOT(ISNUMBER(B845)),H845="تم",L845=""),"",IF(K845&gt;L845,"متأخر",""))</f>
        <v/>
      </c>
      <c r="N845" s="18">
        <f>IF(OR(NOT(ISNUMBER(B845)),H845="تم"),"",K845)</f>
        <v/>
      </c>
      <c r="O845" s="18">
        <f>IF(N845="","",COUNTIF($N$6:$N$1005,"&gt;"&amp;N845)+COUNTIF($N$6:N845,N845))</f>
        <v/>
      </c>
      <c r="P845" s="19">
        <f>IF(OR(NOT(ISNUMBER(J845)),NOT(ISNUMBER(B845))),"",IF(ISNUMBER(I845),I845,B845))</f>
        <v/>
      </c>
    </row>
    <row r="846">
      <c r="A846" s="16">
        <f>IF(B846="","",ROW()-5)</f>
        <v/>
      </c>
      <c r="B846" s="13" t="n"/>
      <c r="C846" s="5" t="n"/>
      <c r="D846" s="5" t="n"/>
      <c r="E846" s="5" t="n"/>
      <c r="F846" s="5" t="n"/>
      <c r="G846" s="5" t="n"/>
      <c r="H846" s="5" t="n"/>
      <c r="I846" s="13" t="n"/>
      <c r="J846" s="17" t="n"/>
      <c r="K846" s="18">
        <f>IF(NOT(ISNUMBER(B846)),"",IF(H846="تم",IF(ISNUMBER(I846),I846-B846,""),'الإعدادات'!$B$4-B846))</f>
        <v/>
      </c>
      <c r="L846" s="18">
        <f>IF(F846="","",IFERROR(VLOOKUP(F846,'الإعدادات'!$A$7:$B$10,2,FALSE),""))</f>
        <v/>
      </c>
      <c r="M846" s="6">
        <f>IF(OR(NOT(ISNUMBER(B846)),H846="تم",L846=""),"",IF(K846&gt;L846,"متأخر",""))</f>
        <v/>
      </c>
      <c r="N846" s="18">
        <f>IF(OR(NOT(ISNUMBER(B846)),H846="تم"),"",K846)</f>
        <v/>
      </c>
      <c r="O846" s="18">
        <f>IF(N846="","",COUNTIF($N$6:$N$1005,"&gt;"&amp;N846)+COUNTIF($N$6:N846,N846))</f>
        <v/>
      </c>
      <c r="P846" s="19">
        <f>IF(OR(NOT(ISNUMBER(J846)),NOT(ISNUMBER(B846))),"",IF(ISNUMBER(I846),I846,B846))</f>
        <v/>
      </c>
    </row>
    <row r="847">
      <c r="A847" s="16">
        <f>IF(B847="","",ROW()-5)</f>
        <v/>
      </c>
      <c r="B847" s="13" t="n"/>
      <c r="C847" s="5" t="n"/>
      <c r="D847" s="5" t="n"/>
      <c r="E847" s="5" t="n"/>
      <c r="F847" s="5" t="n"/>
      <c r="G847" s="5" t="n"/>
      <c r="H847" s="5" t="n"/>
      <c r="I847" s="13" t="n"/>
      <c r="J847" s="17" t="n"/>
      <c r="K847" s="18">
        <f>IF(NOT(ISNUMBER(B847)),"",IF(H847="تم",IF(ISNUMBER(I847),I847-B847,""),'الإعدادات'!$B$4-B847))</f>
        <v/>
      </c>
      <c r="L847" s="18">
        <f>IF(F847="","",IFERROR(VLOOKUP(F847,'الإعدادات'!$A$7:$B$10,2,FALSE),""))</f>
        <v/>
      </c>
      <c r="M847" s="6">
        <f>IF(OR(NOT(ISNUMBER(B847)),H847="تم",L847=""),"",IF(K847&gt;L847,"متأخر",""))</f>
        <v/>
      </c>
      <c r="N847" s="18">
        <f>IF(OR(NOT(ISNUMBER(B847)),H847="تم"),"",K847)</f>
        <v/>
      </c>
      <c r="O847" s="18">
        <f>IF(N847="","",COUNTIF($N$6:$N$1005,"&gt;"&amp;N847)+COUNTIF($N$6:N847,N847))</f>
        <v/>
      </c>
      <c r="P847" s="19">
        <f>IF(OR(NOT(ISNUMBER(J847)),NOT(ISNUMBER(B847))),"",IF(ISNUMBER(I847),I847,B847))</f>
        <v/>
      </c>
    </row>
    <row r="848">
      <c r="A848" s="16">
        <f>IF(B848="","",ROW()-5)</f>
        <v/>
      </c>
      <c r="B848" s="13" t="n"/>
      <c r="C848" s="5" t="n"/>
      <c r="D848" s="5" t="n"/>
      <c r="E848" s="5" t="n"/>
      <c r="F848" s="5" t="n"/>
      <c r="G848" s="5" t="n"/>
      <c r="H848" s="5" t="n"/>
      <c r="I848" s="13" t="n"/>
      <c r="J848" s="17" t="n"/>
      <c r="K848" s="18">
        <f>IF(NOT(ISNUMBER(B848)),"",IF(H848="تم",IF(ISNUMBER(I848),I848-B848,""),'الإعدادات'!$B$4-B848))</f>
        <v/>
      </c>
      <c r="L848" s="18">
        <f>IF(F848="","",IFERROR(VLOOKUP(F848,'الإعدادات'!$A$7:$B$10,2,FALSE),""))</f>
        <v/>
      </c>
      <c r="M848" s="6">
        <f>IF(OR(NOT(ISNUMBER(B848)),H848="تم",L848=""),"",IF(K848&gt;L848,"متأخر",""))</f>
        <v/>
      </c>
      <c r="N848" s="18">
        <f>IF(OR(NOT(ISNUMBER(B848)),H848="تم"),"",K848)</f>
        <v/>
      </c>
      <c r="O848" s="18">
        <f>IF(N848="","",COUNTIF($N$6:$N$1005,"&gt;"&amp;N848)+COUNTIF($N$6:N848,N848))</f>
        <v/>
      </c>
      <c r="P848" s="19">
        <f>IF(OR(NOT(ISNUMBER(J848)),NOT(ISNUMBER(B848))),"",IF(ISNUMBER(I848),I848,B848))</f>
        <v/>
      </c>
    </row>
    <row r="849">
      <c r="A849" s="16">
        <f>IF(B849="","",ROW()-5)</f>
        <v/>
      </c>
      <c r="B849" s="13" t="n"/>
      <c r="C849" s="5" t="n"/>
      <c r="D849" s="5" t="n"/>
      <c r="E849" s="5" t="n"/>
      <c r="F849" s="5" t="n"/>
      <c r="G849" s="5" t="n"/>
      <c r="H849" s="5" t="n"/>
      <c r="I849" s="13" t="n"/>
      <c r="J849" s="17" t="n"/>
      <c r="K849" s="18">
        <f>IF(NOT(ISNUMBER(B849)),"",IF(H849="تم",IF(ISNUMBER(I849),I849-B849,""),'الإعدادات'!$B$4-B849))</f>
        <v/>
      </c>
      <c r="L849" s="18">
        <f>IF(F849="","",IFERROR(VLOOKUP(F849,'الإعدادات'!$A$7:$B$10,2,FALSE),""))</f>
        <v/>
      </c>
      <c r="M849" s="6">
        <f>IF(OR(NOT(ISNUMBER(B849)),H849="تم",L849=""),"",IF(K849&gt;L849,"متأخر",""))</f>
        <v/>
      </c>
      <c r="N849" s="18">
        <f>IF(OR(NOT(ISNUMBER(B849)),H849="تم"),"",K849)</f>
        <v/>
      </c>
      <c r="O849" s="18">
        <f>IF(N849="","",COUNTIF($N$6:$N$1005,"&gt;"&amp;N849)+COUNTIF($N$6:N849,N849))</f>
        <v/>
      </c>
      <c r="P849" s="19">
        <f>IF(OR(NOT(ISNUMBER(J849)),NOT(ISNUMBER(B849))),"",IF(ISNUMBER(I849),I849,B849))</f>
        <v/>
      </c>
    </row>
    <row r="850">
      <c r="A850" s="16">
        <f>IF(B850="","",ROW()-5)</f>
        <v/>
      </c>
      <c r="B850" s="13" t="n"/>
      <c r="C850" s="5" t="n"/>
      <c r="D850" s="5" t="n"/>
      <c r="E850" s="5" t="n"/>
      <c r="F850" s="5" t="n"/>
      <c r="G850" s="5" t="n"/>
      <c r="H850" s="5" t="n"/>
      <c r="I850" s="13" t="n"/>
      <c r="J850" s="17" t="n"/>
      <c r="K850" s="18">
        <f>IF(NOT(ISNUMBER(B850)),"",IF(H850="تم",IF(ISNUMBER(I850),I850-B850,""),'الإعدادات'!$B$4-B850))</f>
        <v/>
      </c>
      <c r="L850" s="18">
        <f>IF(F850="","",IFERROR(VLOOKUP(F850,'الإعدادات'!$A$7:$B$10,2,FALSE),""))</f>
        <v/>
      </c>
      <c r="M850" s="6">
        <f>IF(OR(NOT(ISNUMBER(B850)),H850="تم",L850=""),"",IF(K850&gt;L850,"متأخر",""))</f>
        <v/>
      </c>
      <c r="N850" s="18">
        <f>IF(OR(NOT(ISNUMBER(B850)),H850="تم"),"",K850)</f>
        <v/>
      </c>
      <c r="O850" s="18">
        <f>IF(N850="","",COUNTIF($N$6:$N$1005,"&gt;"&amp;N850)+COUNTIF($N$6:N850,N850))</f>
        <v/>
      </c>
      <c r="P850" s="19">
        <f>IF(OR(NOT(ISNUMBER(J850)),NOT(ISNUMBER(B850))),"",IF(ISNUMBER(I850),I850,B850))</f>
        <v/>
      </c>
    </row>
    <row r="851">
      <c r="A851" s="16">
        <f>IF(B851="","",ROW()-5)</f>
        <v/>
      </c>
      <c r="B851" s="13" t="n"/>
      <c r="C851" s="5" t="n"/>
      <c r="D851" s="5" t="n"/>
      <c r="E851" s="5" t="n"/>
      <c r="F851" s="5" t="n"/>
      <c r="G851" s="5" t="n"/>
      <c r="H851" s="5" t="n"/>
      <c r="I851" s="13" t="n"/>
      <c r="J851" s="17" t="n"/>
      <c r="K851" s="18">
        <f>IF(NOT(ISNUMBER(B851)),"",IF(H851="تم",IF(ISNUMBER(I851),I851-B851,""),'الإعدادات'!$B$4-B851))</f>
        <v/>
      </c>
      <c r="L851" s="18">
        <f>IF(F851="","",IFERROR(VLOOKUP(F851,'الإعدادات'!$A$7:$B$10,2,FALSE),""))</f>
        <v/>
      </c>
      <c r="M851" s="6">
        <f>IF(OR(NOT(ISNUMBER(B851)),H851="تم",L851=""),"",IF(K851&gt;L851,"متأخر",""))</f>
        <v/>
      </c>
      <c r="N851" s="18">
        <f>IF(OR(NOT(ISNUMBER(B851)),H851="تم"),"",K851)</f>
        <v/>
      </c>
      <c r="O851" s="18">
        <f>IF(N851="","",COUNTIF($N$6:$N$1005,"&gt;"&amp;N851)+COUNTIF($N$6:N851,N851))</f>
        <v/>
      </c>
      <c r="P851" s="19">
        <f>IF(OR(NOT(ISNUMBER(J851)),NOT(ISNUMBER(B851))),"",IF(ISNUMBER(I851),I851,B851))</f>
        <v/>
      </c>
    </row>
    <row r="852">
      <c r="A852" s="16">
        <f>IF(B852="","",ROW()-5)</f>
        <v/>
      </c>
      <c r="B852" s="13" t="n"/>
      <c r="C852" s="5" t="n"/>
      <c r="D852" s="5" t="n"/>
      <c r="E852" s="5" t="n"/>
      <c r="F852" s="5" t="n"/>
      <c r="G852" s="5" t="n"/>
      <c r="H852" s="5" t="n"/>
      <c r="I852" s="13" t="n"/>
      <c r="J852" s="17" t="n"/>
      <c r="K852" s="18">
        <f>IF(NOT(ISNUMBER(B852)),"",IF(H852="تم",IF(ISNUMBER(I852),I852-B852,""),'الإعدادات'!$B$4-B852))</f>
        <v/>
      </c>
      <c r="L852" s="18">
        <f>IF(F852="","",IFERROR(VLOOKUP(F852,'الإعدادات'!$A$7:$B$10,2,FALSE),""))</f>
        <v/>
      </c>
      <c r="M852" s="6">
        <f>IF(OR(NOT(ISNUMBER(B852)),H852="تم",L852=""),"",IF(K852&gt;L852,"متأخر",""))</f>
        <v/>
      </c>
      <c r="N852" s="18">
        <f>IF(OR(NOT(ISNUMBER(B852)),H852="تم"),"",K852)</f>
        <v/>
      </c>
      <c r="O852" s="18">
        <f>IF(N852="","",COUNTIF($N$6:$N$1005,"&gt;"&amp;N852)+COUNTIF($N$6:N852,N852))</f>
        <v/>
      </c>
      <c r="P852" s="19">
        <f>IF(OR(NOT(ISNUMBER(J852)),NOT(ISNUMBER(B852))),"",IF(ISNUMBER(I852),I852,B852))</f>
        <v/>
      </c>
    </row>
    <row r="853">
      <c r="A853" s="16">
        <f>IF(B853="","",ROW()-5)</f>
        <v/>
      </c>
      <c r="B853" s="13" t="n"/>
      <c r="C853" s="5" t="n"/>
      <c r="D853" s="5" t="n"/>
      <c r="E853" s="5" t="n"/>
      <c r="F853" s="5" t="n"/>
      <c r="G853" s="5" t="n"/>
      <c r="H853" s="5" t="n"/>
      <c r="I853" s="13" t="n"/>
      <c r="J853" s="17" t="n"/>
      <c r="K853" s="18">
        <f>IF(NOT(ISNUMBER(B853)),"",IF(H853="تم",IF(ISNUMBER(I853),I853-B853,""),'الإعدادات'!$B$4-B853))</f>
        <v/>
      </c>
      <c r="L853" s="18">
        <f>IF(F853="","",IFERROR(VLOOKUP(F853,'الإعدادات'!$A$7:$B$10,2,FALSE),""))</f>
        <v/>
      </c>
      <c r="M853" s="6">
        <f>IF(OR(NOT(ISNUMBER(B853)),H853="تم",L853=""),"",IF(K853&gt;L853,"متأخر",""))</f>
        <v/>
      </c>
      <c r="N853" s="18">
        <f>IF(OR(NOT(ISNUMBER(B853)),H853="تم"),"",K853)</f>
        <v/>
      </c>
      <c r="O853" s="18">
        <f>IF(N853="","",COUNTIF($N$6:$N$1005,"&gt;"&amp;N853)+COUNTIF($N$6:N853,N853))</f>
        <v/>
      </c>
      <c r="P853" s="19">
        <f>IF(OR(NOT(ISNUMBER(J853)),NOT(ISNUMBER(B853))),"",IF(ISNUMBER(I853),I853,B853))</f>
        <v/>
      </c>
    </row>
    <row r="854">
      <c r="A854" s="16">
        <f>IF(B854="","",ROW()-5)</f>
        <v/>
      </c>
      <c r="B854" s="13" t="n"/>
      <c r="C854" s="5" t="n"/>
      <c r="D854" s="5" t="n"/>
      <c r="E854" s="5" t="n"/>
      <c r="F854" s="5" t="n"/>
      <c r="G854" s="5" t="n"/>
      <c r="H854" s="5" t="n"/>
      <c r="I854" s="13" t="n"/>
      <c r="J854" s="17" t="n"/>
      <c r="K854" s="18">
        <f>IF(NOT(ISNUMBER(B854)),"",IF(H854="تم",IF(ISNUMBER(I854),I854-B854,""),'الإعدادات'!$B$4-B854))</f>
        <v/>
      </c>
      <c r="L854" s="18">
        <f>IF(F854="","",IFERROR(VLOOKUP(F854,'الإعدادات'!$A$7:$B$10,2,FALSE),""))</f>
        <v/>
      </c>
      <c r="M854" s="6">
        <f>IF(OR(NOT(ISNUMBER(B854)),H854="تم",L854=""),"",IF(K854&gt;L854,"متأخر",""))</f>
        <v/>
      </c>
      <c r="N854" s="18">
        <f>IF(OR(NOT(ISNUMBER(B854)),H854="تم"),"",K854)</f>
        <v/>
      </c>
      <c r="O854" s="18">
        <f>IF(N854="","",COUNTIF($N$6:$N$1005,"&gt;"&amp;N854)+COUNTIF($N$6:N854,N854))</f>
        <v/>
      </c>
      <c r="P854" s="19">
        <f>IF(OR(NOT(ISNUMBER(J854)),NOT(ISNUMBER(B854))),"",IF(ISNUMBER(I854),I854,B854))</f>
        <v/>
      </c>
    </row>
    <row r="855">
      <c r="A855" s="16">
        <f>IF(B855="","",ROW()-5)</f>
        <v/>
      </c>
      <c r="B855" s="13" t="n"/>
      <c r="C855" s="5" t="n"/>
      <c r="D855" s="5" t="n"/>
      <c r="E855" s="5" t="n"/>
      <c r="F855" s="5" t="n"/>
      <c r="G855" s="5" t="n"/>
      <c r="H855" s="5" t="n"/>
      <c r="I855" s="13" t="n"/>
      <c r="J855" s="17" t="n"/>
      <c r="K855" s="18">
        <f>IF(NOT(ISNUMBER(B855)),"",IF(H855="تم",IF(ISNUMBER(I855),I855-B855,""),'الإعدادات'!$B$4-B855))</f>
        <v/>
      </c>
      <c r="L855" s="18">
        <f>IF(F855="","",IFERROR(VLOOKUP(F855,'الإعدادات'!$A$7:$B$10,2,FALSE),""))</f>
        <v/>
      </c>
      <c r="M855" s="6">
        <f>IF(OR(NOT(ISNUMBER(B855)),H855="تم",L855=""),"",IF(K855&gt;L855,"متأخر",""))</f>
        <v/>
      </c>
      <c r="N855" s="18">
        <f>IF(OR(NOT(ISNUMBER(B855)),H855="تم"),"",K855)</f>
        <v/>
      </c>
      <c r="O855" s="18">
        <f>IF(N855="","",COUNTIF($N$6:$N$1005,"&gt;"&amp;N855)+COUNTIF($N$6:N855,N855))</f>
        <v/>
      </c>
      <c r="P855" s="19">
        <f>IF(OR(NOT(ISNUMBER(J855)),NOT(ISNUMBER(B855))),"",IF(ISNUMBER(I855),I855,B855))</f>
        <v/>
      </c>
    </row>
    <row r="856">
      <c r="A856" s="16">
        <f>IF(B856="","",ROW()-5)</f>
        <v/>
      </c>
      <c r="B856" s="13" t="n"/>
      <c r="C856" s="5" t="n"/>
      <c r="D856" s="5" t="n"/>
      <c r="E856" s="5" t="n"/>
      <c r="F856" s="5" t="n"/>
      <c r="G856" s="5" t="n"/>
      <c r="H856" s="5" t="n"/>
      <c r="I856" s="13" t="n"/>
      <c r="J856" s="17" t="n"/>
      <c r="K856" s="18">
        <f>IF(NOT(ISNUMBER(B856)),"",IF(H856="تم",IF(ISNUMBER(I856),I856-B856,""),'الإعدادات'!$B$4-B856))</f>
        <v/>
      </c>
      <c r="L856" s="18">
        <f>IF(F856="","",IFERROR(VLOOKUP(F856,'الإعدادات'!$A$7:$B$10,2,FALSE),""))</f>
        <v/>
      </c>
      <c r="M856" s="6">
        <f>IF(OR(NOT(ISNUMBER(B856)),H856="تم",L856=""),"",IF(K856&gt;L856,"متأخر",""))</f>
        <v/>
      </c>
      <c r="N856" s="18">
        <f>IF(OR(NOT(ISNUMBER(B856)),H856="تم"),"",K856)</f>
        <v/>
      </c>
      <c r="O856" s="18">
        <f>IF(N856="","",COUNTIF($N$6:$N$1005,"&gt;"&amp;N856)+COUNTIF($N$6:N856,N856))</f>
        <v/>
      </c>
      <c r="P856" s="19">
        <f>IF(OR(NOT(ISNUMBER(J856)),NOT(ISNUMBER(B856))),"",IF(ISNUMBER(I856),I856,B856))</f>
        <v/>
      </c>
    </row>
    <row r="857">
      <c r="A857" s="16">
        <f>IF(B857="","",ROW()-5)</f>
        <v/>
      </c>
      <c r="B857" s="13" t="n"/>
      <c r="C857" s="5" t="n"/>
      <c r="D857" s="5" t="n"/>
      <c r="E857" s="5" t="n"/>
      <c r="F857" s="5" t="n"/>
      <c r="G857" s="5" t="n"/>
      <c r="H857" s="5" t="n"/>
      <c r="I857" s="13" t="n"/>
      <c r="J857" s="17" t="n"/>
      <c r="K857" s="18">
        <f>IF(NOT(ISNUMBER(B857)),"",IF(H857="تم",IF(ISNUMBER(I857),I857-B857,""),'الإعدادات'!$B$4-B857))</f>
        <v/>
      </c>
      <c r="L857" s="18">
        <f>IF(F857="","",IFERROR(VLOOKUP(F857,'الإعدادات'!$A$7:$B$10,2,FALSE),""))</f>
        <v/>
      </c>
      <c r="M857" s="6">
        <f>IF(OR(NOT(ISNUMBER(B857)),H857="تم",L857=""),"",IF(K857&gt;L857,"متأخر",""))</f>
        <v/>
      </c>
      <c r="N857" s="18">
        <f>IF(OR(NOT(ISNUMBER(B857)),H857="تم"),"",K857)</f>
        <v/>
      </c>
      <c r="O857" s="18">
        <f>IF(N857="","",COUNTIF($N$6:$N$1005,"&gt;"&amp;N857)+COUNTIF($N$6:N857,N857))</f>
        <v/>
      </c>
      <c r="P857" s="19">
        <f>IF(OR(NOT(ISNUMBER(J857)),NOT(ISNUMBER(B857))),"",IF(ISNUMBER(I857),I857,B857))</f>
        <v/>
      </c>
    </row>
    <row r="858">
      <c r="A858" s="16">
        <f>IF(B858="","",ROW()-5)</f>
        <v/>
      </c>
      <c r="B858" s="13" t="n"/>
      <c r="C858" s="5" t="n"/>
      <c r="D858" s="5" t="n"/>
      <c r="E858" s="5" t="n"/>
      <c r="F858" s="5" t="n"/>
      <c r="G858" s="5" t="n"/>
      <c r="H858" s="5" t="n"/>
      <c r="I858" s="13" t="n"/>
      <c r="J858" s="17" t="n"/>
      <c r="K858" s="18">
        <f>IF(NOT(ISNUMBER(B858)),"",IF(H858="تم",IF(ISNUMBER(I858),I858-B858,""),'الإعدادات'!$B$4-B858))</f>
        <v/>
      </c>
      <c r="L858" s="18">
        <f>IF(F858="","",IFERROR(VLOOKUP(F858,'الإعدادات'!$A$7:$B$10,2,FALSE),""))</f>
        <v/>
      </c>
      <c r="M858" s="6">
        <f>IF(OR(NOT(ISNUMBER(B858)),H858="تم",L858=""),"",IF(K858&gt;L858,"متأخر",""))</f>
        <v/>
      </c>
      <c r="N858" s="18">
        <f>IF(OR(NOT(ISNUMBER(B858)),H858="تم"),"",K858)</f>
        <v/>
      </c>
      <c r="O858" s="18">
        <f>IF(N858="","",COUNTIF($N$6:$N$1005,"&gt;"&amp;N858)+COUNTIF($N$6:N858,N858))</f>
        <v/>
      </c>
      <c r="P858" s="19">
        <f>IF(OR(NOT(ISNUMBER(J858)),NOT(ISNUMBER(B858))),"",IF(ISNUMBER(I858),I858,B858))</f>
        <v/>
      </c>
    </row>
    <row r="859">
      <c r="A859" s="16">
        <f>IF(B859="","",ROW()-5)</f>
        <v/>
      </c>
      <c r="B859" s="13" t="n"/>
      <c r="C859" s="5" t="n"/>
      <c r="D859" s="5" t="n"/>
      <c r="E859" s="5" t="n"/>
      <c r="F859" s="5" t="n"/>
      <c r="G859" s="5" t="n"/>
      <c r="H859" s="5" t="n"/>
      <c r="I859" s="13" t="n"/>
      <c r="J859" s="17" t="n"/>
      <c r="K859" s="18">
        <f>IF(NOT(ISNUMBER(B859)),"",IF(H859="تم",IF(ISNUMBER(I859),I859-B859,""),'الإعدادات'!$B$4-B859))</f>
        <v/>
      </c>
      <c r="L859" s="18">
        <f>IF(F859="","",IFERROR(VLOOKUP(F859,'الإعدادات'!$A$7:$B$10,2,FALSE),""))</f>
        <v/>
      </c>
      <c r="M859" s="6">
        <f>IF(OR(NOT(ISNUMBER(B859)),H859="تم",L859=""),"",IF(K859&gt;L859,"متأخر",""))</f>
        <v/>
      </c>
      <c r="N859" s="18">
        <f>IF(OR(NOT(ISNUMBER(B859)),H859="تم"),"",K859)</f>
        <v/>
      </c>
      <c r="O859" s="18">
        <f>IF(N859="","",COUNTIF($N$6:$N$1005,"&gt;"&amp;N859)+COUNTIF($N$6:N859,N859))</f>
        <v/>
      </c>
      <c r="P859" s="19">
        <f>IF(OR(NOT(ISNUMBER(J859)),NOT(ISNUMBER(B859))),"",IF(ISNUMBER(I859),I859,B859))</f>
        <v/>
      </c>
    </row>
    <row r="860">
      <c r="A860" s="16">
        <f>IF(B860="","",ROW()-5)</f>
        <v/>
      </c>
      <c r="B860" s="13" t="n"/>
      <c r="C860" s="5" t="n"/>
      <c r="D860" s="5" t="n"/>
      <c r="E860" s="5" t="n"/>
      <c r="F860" s="5" t="n"/>
      <c r="G860" s="5" t="n"/>
      <c r="H860" s="5" t="n"/>
      <c r="I860" s="13" t="n"/>
      <c r="J860" s="17" t="n"/>
      <c r="K860" s="18">
        <f>IF(NOT(ISNUMBER(B860)),"",IF(H860="تم",IF(ISNUMBER(I860),I860-B860,""),'الإعدادات'!$B$4-B860))</f>
        <v/>
      </c>
      <c r="L860" s="18">
        <f>IF(F860="","",IFERROR(VLOOKUP(F860,'الإعدادات'!$A$7:$B$10,2,FALSE),""))</f>
        <v/>
      </c>
      <c r="M860" s="6">
        <f>IF(OR(NOT(ISNUMBER(B860)),H860="تم",L860=""),"",IF(K860&gt;L860,"متأخر",""))</f>
        <v/>
      </c>
      <c r="N860" s="18">
        <f>IF(OR(NOT(ISNUMBER(B860)),H860="تم"),"",K860)</f>
        <v/>
      </c>
      <c r="O860" s="18">
        <f>IF(N860="","",COUNTIF($N$6:$N$1005,"&gt;"&amp;N860)+COUNTIF($N$6:N860,N860))</f>
        <v/>
      </c>
      <c r="P860" s="19">
        <f>IF(OR(NOT(ISNUMBER(J860)),NOT(ISNUMBER(B860))),"",IF(ISNUMBER(I860),I860,B860))</f>
        <v/>
      </c>
    </row>
    <row r="861">
      <c r="A861" s="16">
        <f>IF(B861="","",ROW()-5)</f>
        <v/>
      </c>
      <c r="B861" s="13" t="n"/>
      <c r="C861" s="5" t="n"/>
      <c r="D861" s="5" t="n"/>
      <c r="E861" s="5" t="n"/>
      <c r="F861" s="5" t="n"/>
      <c r="G861" s="5" t="n"/>
      <c r="H861" s="5" t="n"/>
      <c r="I861" s="13" t="n"/>
      <c r="J861" s="17" t="n"/>
      <c r="K861" s="18">
        <f>IF(NOT(ISNUMBER(B861)),"",IF(H861="تم",IF(ISNUMBER(I861),I861-B861,""),'الإعدادات'!$B$4-B861))</f>
        <v/>
      </c>
      <c r="L861" s="18">
        <f>IF(F861="","",IFERROR(VLOOKUP(F861,'الإعدادات'!$A$7:$B$10,2,FALSE),""))</f>
        <v/>
      </c>
      <c r="M861" s="6">
        <f>IF(OR(NOT(ISNUMBER(B861)),H861="تم",L861=""),"",IF(K861&gt;L861,"متأخر",""))</f>
        <v/>
      </c>
      <c r="N861" s="18">
        <f>IF(OR(NOT(ISNUMBER(B861)),H861="تم"),"",K861)</f>
        <v/>
      </c>
      <c r="O861" s="18">
        <f>IF(N861="","",COUNTIF($N$6:$N$1005,"&gt;"&amp;N861)+COUNTIF($N$6:N861,N861))</f>
        <v/>
      </c>
      <c r="P861" s="19">
        <f>IF(OR(NOT(ISNUMBER(J861)),NOT(ISNUMBER(B861))),"",IF(ISNUMBER(I861),I861,B861))</f>
        <v/>
      </c>
    </row>
    <row r="862">
      <c r="A862" s="16">
        <f>IF(B862="","",ROW()-5)</f>
        <v/>
      </c>
      <c r="B862" s="13" t="n"/>
      <c r="C862" s="5" t="n"/>
      <c r="D862" s="5" t="n"/>
      <c r="E862" s="5" t="n"/>
      <c r="F862" s="5" t="n"/>
      <c r="G862" s="5" t="n"/>
      <c r="H862" s="5" t="n"/>
      <c r="I862" s="13" t="n"/>
      <c r="J862" s="17" t="n"/>
      <c r="K862" s="18">
        <f>IF(NOT(ISNUMBER(B862)),"",IF(H862="تم",IF(ISNUMBER(I862),I862-B862,""),'الإعدادات'!$B$4-B862))</f>
        <v/>
      </c>
      <c r="L862" s="18">
        <f>IF(F862="","",IFERROR(VLOOKUP(F862,'الإعدادات'!$A$7:$B$10,2,FALSE),""))</f>
        <v/>
      </c>
      <c r="M862" s="6">
        <f>IF(OR(NOT(ISNUMBER(B862)),H862="تم",L862=""),"",IF(K862&gt;L862,"متأخر",""))</f>
        <v/>
      </c>
      <c r="N862" s="18">
        <f>IF(OR(NOT(ISNUMBER(B862)),H862="تم"),"",K862)</f>
        <v/>
      </c>
      <c r="O862" s="18">
        <f>IF(N862="","",COUNTIF($N$6:$N$1005,"&gt;"&amp;N862)+COUNTIF($N$6:N862,N862))</f>
        <v/>
      </c>
      <c r="P862" s="19">
        <f>IF(OR(NOT(ISNUMBER(J862)),NOT(ISNUMBER(B862))),"",IF(ISNUMBER(I862),I862,B862))</f>
        <v/>
      </c>
    </row>
    <row r="863">
      <c r="A863" s="16">
        <f>IF(B863="","",ROW()-5)</f>
        <v/>
      </c>
      <c r="B863" s="13" t="n"/>
      <c r="C863" s="5" t="n"/>
      <c r="D863" s="5" t="n"/>
      <c r="E863" s="5" t="n"/>
      <c r="F863" s="5" t="n"/>
      <c r="G863" s="5" t="n"/>
      <c r="H863" s="5" t="n"/>
      <c r="I863" s="13" t="n"/>
      <c r="J863" s="17" t="n"/>
      <c r="K863" s="18">
        <f>IF(NOT(ISNUMBER(B863)),"",IF(H863="تم",IF(ISNUMBER(I863),I863-B863,""),'الإعدادات'!$B$4-B863))</f>
        <v/>
      </c>
      <c r="L863" s="18">
        <f>IF(F863="","",IFERROR(VLOOKUP(F863,'الإعدادات'!$A$7:$B$10,2,FALSE),""))</f>
        <v/>
      </c>
      <c r="M863" s="6">
        <f>IF(OR(NOT(ISNUMBER(B863)),H863="تم",L863=""),"",IF(K863&gt;L863,"متأخر",""))</f>
        <v/>
      </c>
      <c r="N863" s="18">
        <f>IF(OR(NOT(ISNUMBER(B863)),H863="تم"),"",K863)</f>
        <v/>
      </c>
      <c r="O863" s="18">
        <f>IF(N863="","",COUNTIF($N$6:$N$1005,"&gt;"&amp;N863)+COUNTIF($N$6:N863,N863))</f>
        <v/>
      </c>
      <c r="P863" s="19">
        <f>IF(OR(NOT(ISNUMBER(J863)),NOT(ISNUMBER(B863))),"",IF(ISNUMBER(I863),I863,B863))</f>
        <v/>
      </c>
    </row>
    <row r="864">
      <c r="A864" s="16">
        <f>IF(B864="","",ROW()-5)</f>
        <v/>
      </c>
      <c r="B864" s="13" t="n"/>
      <c r="C864" s="5" t="n"/>
      <c r="D864" s="5" t="n"/>
      <c r="E864" s="5" t="n"/>
      <c r="F864" s="5" t="n"/>
      <c r="G864" s="5" t="n"/>
      <c r="H864" s="5" t="n"/>
      <c r="I864" s="13" t="n"/>
      <c r="J864" s="17" t="n"/>
      <c r="K864" s="18">
        <f>IF(NOT(ISNUMBER(B864)),"",IF(H864="تم",IF(ISNUMBER(I864),I864-B864,""),'الإعدادات'!$B$4-B864))</f>
        <v/>
      </c>
      <c r="L864" s="18">
        <f>IF(F864="","",IFERROR(VLOOKUP(F864,'الإعدادات'!$A$7:$B$10,2,FALSE),""))</f>
        <v/>
      </c>
      <c r="M864" s="6">
        <f>IF(OR(NOT(ISNUMBER(B864)),H864="تم",L864=""),"",IF(K864&gt;L864,"متأخر",""))</f>
        <v/>
      </c>
      <c r="N864" s="18">
        <f>IF(OR(NOT(ISNUMBER(B864)),H864="تم"),"",K864)</f>
        <v/>
      </c>
      <c r="O864" s="18">
        <f>IF(N864="","",COUNTIF($N$6:$N$1005,"&gt;"&amp;N864)+COUNTIF($N$6:N864,N864))</f>
        <v/>
      </c>
      <c r="P864" s="19">
        <f>IF(OR(NOT(ISNUMBER(J864)),NOT(ISNUMBER(B864))),"",IF(ISNUMBER(I864),I864,B864))</f>
        <v/>
      </c>
    </row>
    <row r="865">
      <c r="A865" s="16">
        <f>IF(B865="","",ROW()-5)</f>
        <v/>
      </c>
      <c r="B865" s="13" t="n"/>
      <c r="C865" s="5" t="n"/>
      <c r="D865" s="5" t="n"/>
      <c r="E865" s="5" t="n"/>
      <c r="F865" s="5" t="n"/>
      <c r="G865" s="5" t="n"/>
      <c r="H865" s="5" t="n"/>
      <c r="I865" s="13" t="n"/>
      <c r="J865" s="17" t="n"/>
      <c r="K865" s="18">
        <f>IF(NOT(ISNUMBER(B865)),"",IF(H865="تم",IF(ISNUMBER(I865),I865-B865,""),'الإعدادات'!$B$4-B865))</f>
        <v/>
      </c>
      <c r="L865" s="18">
        <f>IF(F865="","",IFERROR(VLOOKUP(F865,'الإعدادات'!$A$7:$B$10,2,FALSE),""))</f>
        <v/>
      </c>
      <c r="M865" s="6">
        <f>IF(OR(NOT(ISNUMBER(B865)),H865="تم",L865=""),"",IF(K865&gt;L865,"متأخر",""))</f>
        <v/>
      </c>
      <c r="N865" s="18">
        <f>IF(OR(NOT(ISNUMBER(B865)),H865="تم"),"",K865)</f>
        <v/>
      </c>
      <c r="O865" s="18">
        <f>IF(N865="","",COUNTIF($N$6:$N$1005,"&gt;"&amp;N865)+COUNTIF($N$6:N865,N865))</f>
        <v/>
      </c>
      <c r="P865" s="19">
        <f>IF(OR(NOT(ISNUMBER(J865)),NOT(ISNUMBER(B865))),"",IF(ISNUMBER(I865),I865,B865))</f>
        <v/>
      </c>
    </row>
    <row r="866">
      <c r="A866" s="16">
        <f>IF(B866="","",ROW()-5)</f>
        <v/>
      </c>
      <c r="B866" s="13" t="n"/>
      <c r="C866" s="5" t="n"/>
      <c r="D866" s="5" t="n"/>
      <c r="E866" s="5" t="n"/>
      <c r="F866" s="5" t="n"/>
      <c r="G866" s="5" t="n"/>
      <c r="H866" s="5" t="n"/>
      <c r="I866" s="13" t="n"/>
      <c r="J866" s="17" t="n"/>
      <c r="K866" s="18">
        <f>IF(NOT(ISNUMBER(B866)),"",IF(H866="تم",IF(ISNUMBER(I866),I866-B866,""),'الإعدادات'!$B$4-B866))</f>
        <v/>
      </c>
      <c r="L866" s="18">
        <f>IF(F866="","",IFERROR(VLOOKUP(F866,'الإعدادات'!$A$7:$B$10,2,FALSE),""))</f>
        <v/>
      </c>
      <c r="M866" s="6">
        <f>IF(OR(NOT(ISNUMBER(B866)),H866="تم",L866=""),"",IF(K866&gt;L866,"متأخر",""))</f>
        <v/>
      </c>
      <c r="N866" s="18">
        <f>IF(OR(NOT(ISNUMBER(B866)),H866="تم"),"",K866)</f>
        <v/>
      </c>
      <c r="O866" s="18">
        <f>IF(N866="","",COUNTIF($N$6:$N$1005,"&gt;"&amp;N866)+COUNTIF($N$6:N866,N866))</f>
        <v/>
      </c>
      <c r="P866" s="19">
        <f>IF(OR(NOT(ISNUMBER(J866)),NOT(ISNUMBER(B866))),"",IF(ISNUMBER(I866),I866,B866))</f>
        <v/>
      </c>
    </row>
    <row r="867">
      <c r="A867" s="16">
        <f>IF(B867="","",ROW()-5)</f>
        <v/>
      </c>
      <c r="B867" s="13" t="n"/>
      <c r="C867" s="5" t="n"/>
      <c r="D867" s="5" t="n"/>
      <c r="E867" s="5" t="n"/>
      <c r="F867" s="5" t="n"/>
      <c r="G867" s="5" t="n"/>
      <c r="H867" s="5" t="n"/>
      <c r="I867" s="13" t="n"/>
      <c r="J867" s="17" t="n"/>
      <c r="K867" s="18">
        <f>IF(NOT(ISNUMBER(B867)),"",IF(H867="تم",IF(ISNUMBER(I867),I867-B867,""),'الإعدادات'!$B$4-B867))</f>
        <v/>
      </c>
      <c r="L867" s="18">
        <f>IF(F867="","",IFERROR(VLOOKUP(F867,'الإعدادات'!$A$7:$B$10,2,FALSE),""))</f>
        <v/>
      </c>
      <c r="M867" s="6">
        <f>IF(OR(NOT(ISNUMBER(B867)),H867="تم",L867=""),"",IF(K867&gt;L867,"متأخر",""))</f>
        <v/>
      </c>
      <c r="N867" s="18">
        <f>IF(OR(NOT(ISNUMBER(B867)),H867="تم"),"",K867)</f>
        <v/>
      </c>
      <c r="O867" s="18">
        <f>IF(N867="","",COUNTIF($N$6:$N$1005,"&gt;"&amp;N867)+COUNTIF($N$6:N867,N867))</f>
        <v/>
      </c>
      <c r="P867" s="19">
        <f>IF(OR(NOT(ISNUMBER(J867)),NOT(ISNUMBER(B867))),"",IF(ISNUMBER(I867),I867,B867))</f>
        <v/>
      </c>
    </row>
    <row r="868">
      <c r="A868" s="16">
        <f>IF(B868="","",ROW()-5)</f>
        <v/>
      </c>
      <c r="B868" s="13" t="n"/>
      <c r="C868" s="5" t="n"/>
      <c r="D868" s="5" t="n"/>
      <c r="E868" s="5" t="n"/>
      <c r="F868" s="5" t="n"/>
      <c r="G868" s="5" t="n"/>
      <c r="H868" s="5" t="n"/>
      <c r="I868" s="13" t="n"/>
      <c r="J868" s="17" t="n"/>
      <c r="K868" s="18">
        <f>IF(NOT(ISNUMBER(B868)),"",IF(H868="تم",IF(ISNUMBER(I868),I868-B868,""),'الإعدادات'!$B$4-B868))</f>
        <v/>
      </c>
      <c r="L868" s="18">
        <f>IF(F868="","",IFERROR(VLOOKUP(F868,'الإعدادات'!$A$7:$B$10,2,FALSE),""))</f>
        <v/>
      </c>
      <c r="M868" s="6">
        <f>IF(OR(NOT(ISNUMBER(B868)),H868="تم",L868=""),"",IF(K868&gt;L868,"متأخر",""))</f>
        <v/>
      </c>
      <c r="N868" s="18">
        <f>IF(OR(NOT(ISNUMBER(B868)),H868="تم"),"",K868)</f>
        <v/>
      </c>
      <c r="O868" s="18">
        <f>IF(N868="","",COUNTIF($N$6:$N$1005,"&gt;"&amp;N868)+COUNTIF($N$6:N868,N868))</f>
        <v/>
      </c>
      <c r="P868" s="19">
        <f>IF(OR(NOT(ISNUMBER(J868)),NOT(ISNUMBER(B868))),"",IF(ISNUMBER(I868),I868,B868))</f>
        <v/>
      </c>
    </row>
    <row r="869">
      <c r="A869" s="16">
        <f>IF(B869="","",ROW()-5)</f>
        <v/>
      </c>
      <c r="B869" s="13" t="n"/>
      <c r="C869" s="5" t="n"/>
      <c r="D869" s="5" t="n"/>
      <c r="E869" s="5" t="n"/>
      <c r="F869" s="5" t="n"/>
      <c r="G869" s="5" t="n"/>
      <c r="H869" s="5" t="n"/>
      <c r="I869" s="13" t="n"/>
      <c r="J869" s="17" t="n"/>
      <c r="K869" s="18">
        <f>IF(NOT(ISNUMBER(B869)),"",IF(H869="تم",IF(ISNUMBER(I869),I869-B869,""),'الإعدادات'!$B$4-B869))</f>
        <v/>
      </c>
      <c r="L869" s="18">
        <f>IF(F869="","",IFERROR(VLOOKUP(F869,'الإعدادات'!$A$7:$B$10,2,FALSE),""))</f>
        <v/>
      </c>
      <c r="M869" s="6">
        <f>IF(OR(NOT(ISNUMBER(B869)),H869="تم",L869=""),"",IF(K869&gt;L869,"متأخر",""))</f>
        <v/>
      </c>
      <c r="N869" s="18">
        <f>IF(OR(NOT(ISNUMBER(B869)),H869="تم"),"",K869)</f>
        <v/>
      </c>
      <c r="O869" s="18">
        <f>IF(N869="","",COUNTIF($N$6:$N$1005,"&gt;"&amp;N869)+COUNTIF($N$6:N869,N869))</f>
        <v/>
      </c>
      <c r="P869" s="19">
        <f>IF(OR(NOT(ISNUMBER(J869)),NOT(ISNUMBER(B869))),"",IF(ISNUMBER(I869),I869,B869))</f>
        <v/>
      </c>
    </row>
    <row r="870">
      <c r="A870" s="16">
        <f>IF(B870="","",ROW()-5)</f>
        <v/>
      </c>
      <c r="B870" s="13" t="n"/>
      <c r="C870" s="5" t="n"/>
      <c r="D870" s="5" t="n"/>
      <c r="E870" s="5" t="n"/>
      <c r="F870" s="5" t="n"/>
      <c r="G870" s="5" t="n"/>
      <c r="H870" s="5" t="n"/>
      <c r="I870" s="13" t="n"/>
      <c r="J870" s="17" t="n"/>
      <c r="K870" s="18">
        <f>IF(NOT(ISNUMBER(B870)),"",IF(H870="تم",IF(ISNUMBER(I870),I870-B870,""),'الإعدادات'!$B$4-B870))</f>
        <v/>
      </c>
      <c r="L870" s="18">
        <f>IF(F870="","",IFERROR(VLOOKUP(F870,'الإعدادات'!$A$7:$B$10,2,FALSE),""))</f>
        <v/>
      </c>
      <c r="M870" s="6">
        <f>IF(OR(NOT(ISNUMBER(B870)),H870="تم",L870=""),"",IF(K870&gt;L870,"متأخر",""))</f>
        <v/>
      </c>
      <c r="N870" s="18">
        <f>IF(OR(NOT(ISNUMBER(B870)),H870="تم"),"",K870)</f>
        <v/>
      </c>
      <c r="O870" s="18">
        <f>IF(N870="","",COUNTIF($N$6:$N$1005,"&gt;"&amp;N870)+COUNTIF($N$6:N870,N870))</f>
        <v/>
      </c>
      <c r="P870" s="19">
        <f>IF(OR(NOT(ISNUMBER(J870)),NOT(ISNUMBER(B870))),"",IF(ISNUMBER(I870),I870,B870))</f>
        <v/>
      </c>
    </row>
    <row r="871">
      <c r="A871" s="16">
        <f>IF(B871="","",ROW()-5)</f>
        <v/>
      </c>
      <c r="B871" s="13" t="n"/>
      <c r="C871" s="5" t="n"/>
      <c r="D871" s="5" t="n"/>
      <c r="E871" s="5" t="n"/>
      <c r="F871" s="5" t="n"/>
      <c r="G871" s="5" t="n"/>
      <c r="H871" s="5" t="n"/>
      <c r="I871" s="13" t="n"/>
      <c r="J871" s="17" t="n"/>
      <c r="K871" s="18">
        <f>IF(NOT(ISNUMBER(B871)),"",IF(H871="تم",IF(ISNUMBER(I871),I871-B871,""),'الإعدادات'!$B$4-B871))</f>
        <v/>
      </c>
      <c r="L871" s="18">
        <f>IF(F871="","",IFERROR(VLOOKUP(F871,'الإعدادات'!$A$7:$B$10,2,FALSE),""))</f>
        <v/>
      </c>
      <c r="M871" s="6">
        <f>IF(OR(NOT(ISNUMBER(B871)),H871="تم",L871=""),"",IF(K871&gt;L871,"متأخر",""))</f>
        <v/>
      </c>
      <c r="N871" s="18">
        <f>IF(OR(NOT(ISNUMBER(B871)),H871="تم"),"",K871)</f>
        <v/>
      </c>
      <c r="O871" s="18">
        <f>IF(N871="","",COUNTIF($N$6:$N$1005,"&gt;"&amp;N871)+COUNTIF($N$6:N871,N871))</f>
        <v/>
      </c>
      <c r="P871" s="19">
        <f>IF(OR(NOT(ISNUMBER(J871)),NOT(ISNUMBER(B871))),"",IF(ISNUMBER(I871),I871,B871))</f>
        <v/>
      </c>
    </row>
    <row r="872">
      <c r="A872" s="16">
        <f>IF(B872="","",ROW()-5)</f>
        <v/>
      </c>
      <c r="B872" s="13" t="n"/>
      <c r="C872" s="5" t="n"/>
      <c r="D872" s="5" t="n"/>
      <c r="E872" s="5" t="n"/>
      <c r="F872" s="5" t="n"/>
      <c r="G872" s="5" t="n"/>
      <c r="H872" s="5" t="n"/>
      <c r="I872" s="13" t="n"/>
      <c r="J872" s="17" t="n"/>
      <c r="K872" s="18">
        <f>IF(NOT(ISNUMBER(B872)),"",IF(H872="تم",IF(ISNUMBER(I872),I872-B872,""),'الإعدادات'!$B$4-B872))</f>
        <v/>
      </c>
      <c r="L872" s="18">
        <f>IF(F872="","",IFERROR(VLOOKUP(F872,'الإعدادات'!$A$7:$B$10,2,FALSE),""))</f>
        <v/>
      </c>
      <c r="M872" s="6">
        <f>IF(OR(NOT(ISNUMBER(B872)),H872="تم",L872=""),"",IF(K872&gt;L872,"متأخر",""))</f>
        <v/>
      </c>
      <c r="N872" s="18">
        <f>IF(OR(NOT(ISNUMBER(B872)),H872="تم"),"",K872)</f>
        <v/>
      </c>
      <c r="O872" s="18">
        <f>IF(N872="","",COUNTIF($N$6:$N$1005,"&gt;"&amp;N872)+COUNTIF($N$6:N872,N872))</f>
        <v/>
      </c>
      <c r="P872" s="19">
        <f>IF(OR(NOT(ISNUMBER(J872)),NOT(ISNUMBER(B872))),"",IF(ISNUMBER(I872),I872,B872))</f>
        <v/>
      </c>
    </row>
    <row r="873">
      <c r="A873" s="16">
        <f>IF(B873="","",ROW()-5)</f>
        <v/>
      </c>
      <c r="B873" s="13" t="n"/>
      <c r="C873" s="5" t="n"/>
      <c r="D873" s="5" t="n"/>
      <c r="E873" s="5" t="n"/>
      <c r="F873" s="5" t="n"/>
      <c r="G873" s="5" t="n"/>
      <c r="H873" s="5" t="n"/>
      <c r="I873" s="13" t="n"/>
      <c r="J873" s="17" t="n"/>
      <c r="K873" s="18">
        <f>IF(NOT(ISNUMBER(B873)),"",IF(H873="تم",IF(ISNUMBER(I873),I873-B873,""),'الإعدادات'!$B$4-B873))</f>
        <v/>
      </c>
      <c r="L873" s="18">
        <f>IF(F873="","",IFERROR(VLOOKUP(F873,'الإعدادات'!$A$7:$B$10,2,FALSE),""))</f>
        <v/>
      </c>
      <c r="M873" s="6">
        <f>IF(OR(NOT(ISNUMBER(B873)),H873="تم",L873=""),"",IF(K873&gt;L873,"متأخر",""))</f>
        <v/>
      </c>
      <c r="N873" s="18">
        <f>IF(OR(NOT(ISNUMBER(B873)),H873="تم"),"",K873)</f>
        <v/>
      </c>
      <c r="O873" s="18">
        <f>IF(N873="","",COUNTIF($N$6:$N$1005,"&gt;"&amp;N873)+COUNTIF($N$6:N873,N873))</f>
        <v/>
      </c>
      <c r="P873" s="19">
        <f>IF(OR(NOT(ISNUMBER(J873)),NOT(ISNUMBER(B873))),"",IF(ISNUMBER(I873),I873,B873))</f>
        <v/>
      </c>
    </row>
    <row r="874">
      <c r="A874" s="16">
        <f>IF(B874="","",ROW()-5)</f>
        <v/>
      </c>
      <c r="B874" s="13" t="n"/>
      <c r="C874" s="5" t="n"/>
      <c r="D874" s="5" t="n"/>
      <c r="E874" s="5" t="n"/>
      <c r="F874" s="5" t="n"/>
      <c r="G874" s="5" t="n"/>
      <c r="H874" s="5" t="n"/>
      <c r="I874" s="13" t="n"/>
      <c r="J874" s="17" t="n"/>
      <c r="K874" s="18">
        <f>IF(NOT(ISNUMBER(B874)),"",IF(H874="تم",IF(ISNUMBER(I874),I874-B874,""),'الإعدادات'!$B$4-B874))</f>
        <v/>
      </c>
      <c r="L874" s="18">
        <f>IF(F874="","",IFERROR(VLOOKUP(F874,'الإعدادات'!$A$7:$B$10,2,FALSE),""))</f>
        <v/>
      </c>
      <c r="M874" s="6">
        <f>IF(OR(NOT(ISNUMBER(B874)),H874="تم",L874=""),"",IF(K874&gt;L874,"متأخر",""))</f>
        <v/>
      </c>
      <c r="N874" s="18">
        <f>IF(OR(NOT(ISNUMBER(B874)),H874="تم"),"",K874)</f>
        <v/>
      </c>
      <c r="O874" s="18">
        <f>IF(N874="","",COUNTIF($N$6:$N$1005,"&gt;"&amp;N874)+COUNTIF($N$6:N874,N874))</f>
        <v/>
      </c>
      <c r="P874" s="19">
        <f>IF(OR(NOT(ISNUMBER(J874)),NOT(ISNUMBER(B874))),"",IF(ISNUMBER(I874),I874,B874))</f>
        <v/>
      </c>
    </row>
    <row r="875">
      <c r="A875" s="16">
        <f>IF(B875="","",ROW()-5)</f>
        <v/>
      </c>
      <c r="B875" s="13" t="n"/>
      <c r="C875" s="5" t="n"/>
      <c r="D875" s="5" t="n"/>
      <c r="E875" s="5" t="n"/>
      <c r="F875" s="5" t="n"/>
      <c r="G875" s="5" t="n"/>
      <c r="H875" s="5" t="n"/>
      <c r="I875" s="13" t="n"/>
      <c r="J875" s="17" t="n"/>
      <c r="K875" s="18">
        <f>IF(NOT(ISNUMBER(B875)),"",IF(H875="تم",IF(ISNUMBER(I875),I875-B875,""),'الإعدادات'!$B$4-B875))</f>
        <v/>
      </c>
      <c r="L875" s="18">
        <f>IF(F875="","",IFERROR(VLOOKUP(F875,'الإعدادات'!$A$7:$B$10,2,FALSE),""))</f>
        <v/>
      </c>
      <c r="M875" s="6">
        <f>IF(OR(NOT(ISNUMBER(B875)),H875="تم",L875=""),"",IF(K875&gt;L875,"متأخر",""))</f>
        <v/>
      </c>
      <c r="N875" s="18">
        <f>IF(OR(NOT(ISNUMBER(B875)),H875="تم"),"",K875)</f>
        <v/>
      </c>
      <c r="O875" s="18">
        <f>IF(N875="","",COUNTIF($N$6:$N$1005,"&gt;"&amp;N875)+COUNTIF($N$6:N875,N875))</f>
        <v/>
      </c>
      <c r="P875" s="19">
        <f>IF(OR(NOT(ISNUMBER(J875)),NOT(ISNUMBER(B875))),"",IF(ISNUMBER(I875),I875,B875))</f>
        <v/>
      </c>
    </row>
    <row r="876">
      <c r="A876" s="16">
        <f>IF(B876="","",ROW()-5)</f>
        <v/>
      </c>
      <c r="B876" s="13" t="n"/>
      <c r="C876" s="5" t="n"/>
      <c r="D876" s="5" t="n"/>
      <c r="E876" s="5" t="n"/>
      <c r="F876" s="5" t="n"/>
      <c r="G876" s="5" t="n"/>
      <c r="H876" s="5" t="n"/>
      <c r="I876" s="13" t="n"/>
      <c r="J876" s="17" t="n"/>
      <c r="K876" s="18">
        <f>IF(NOT(ISNUMBER(B876)),"",IF(H876="تم",IF(ISNUMBER(I876),I876-B876,""),'الإعدادات'!$B$4-B876))</f>
        <v/>
      </c>
      <c r="L876" s="18">
        <f>IF(F876="","",IFERROR(VLOOKUP(F876,'الإعدادات'!$A$7:$B$10,2,FALSE),""))</f>
        <v/>
      </c>
      <c r="M876" s="6">
        <f>IF(OR(NOT(ISNUMBER(B876)),H876="تم",L876=""),"",IF(K876&gt;L876,"متأخر",""))</f>
        <v/>
      </c>
      <c r="N876" s="18">
        <f>IF(OR(NOT(ISNUMBER(B876)),H876="تم"),"",K876)</f>
        <v/>
      </c>
      <c r="O876" s="18">
        <f>IF(N876="","",COUNTIF($N$6:$N$1005,"&gt;"&amp;N876)+COUNTIF($N$6:N876,N876))</f>
        <v/>
      </c>
      <c r="P876" s="19">
        <f>IF(OR(NOT(ISNUMBER(J876)),NOT(ISNUMBER(B876))),"",IF(ISNUMBER(I876),I876,B876))</f>
        <v/>
      </c>
    </row>
    <row r="877">
      <c r="A877" s="16">
        <f>IF(B877="","",ROW()-5)</f>
        <v/>
      </c>
      <c r="B877" s="13" t="n"/>
      <c r="C877" s="5" t="n"/>
      <c r="D877" s="5" t="n"/>
      <c r="E877" s="5" t="n"/>
      <c r="F877" s="5" t="n"/>
      <c r="G877" s="5" t="n"/>
      <c r="H877" s="5" t="n"/>
      <c r="I877" s="13" t="n"/>
      <c r="J877" s="17" t="n"/>
      <c r="K877" s="18">
        <f>IF(NOT(ISNUMBER(B877)),"",IF(H877="تم",IF(ISNUMBER(I877),I877-B877,""),'الإعدادات'!$B$4-B877))</f>
        <v/>
      </c>
      <c r="L877" s="18">
        <f>IF(F877="","",IFERROR(VLOOKUP(F877,'الإعدادات'!$A$7:$B$10,2,FALSE),""))</f>
        <v/>
      </c>
      <c r="M877" s="6">
        <f>IF(OR(NOT(ISNUMBER(B877)),H877="تم",L877=""),"",IF(K877&gt;L877,"متأخر",""))</f>
        <v/>
      </c>
      <c r="N877" s="18">
        <f>IF(OR(NOT(ISNUMBER(B877)),H877="تم"),"",K877)</f>
        <v/>
      </c>
      <c r="O877" s="18">
        <f>IF(N877="","",COUNTIF($N$6:$N$1005,"&gt;"&amp;N877)+COUNTIF($N$6:N877,N877))</f>
        <v/>
      </c>
      <c r="P877" s="19">
        <f>IF(OR(NOT(ISNUMBER(J877)),NOT(ISNUMBER(B877))),"",IF(ISNUMBER(I877),I877,B877))</f>
        <v/>
      </c>
    </row>
    <row r="878">
      <c r="A878" s="16">
        <f>IF(B878="","",ROW()-5)</f>
        <v/>
      </c>
      <c r="B878" s="13" t="n"/>
      <c r="C878" s="5" t="n"/>
      <c r="D878" s="5" t="n"/>
      <c r="E878" s="5" t="n"/>
      <c r="F878" s="5" t="n"/>
      <c r="G878" s="5" t="n"/>
      <c r="H878" s="5" t="n"/>
      <c r="I878" s="13" t="n"/>
      <c r="J878" s="17" t="n"/>
      <c r="K878" s="18">
        <f>IF(NOT(ISNUMBER(B878)),"",IF(H878="تم",IF(ISNUMBER(I878),I878-B878,""),'الإعدادات'!$B$4-B878))</f>
        <v/>
      </c>
      <c r="L878" s="18">
        <f>IF(F878="","",IFERROR(VLOOKUP(F878,'الإعدادات'!$A$7:$B$10,2,FALSE),""))</f>
        <v/>
      </c>
      <c r="M878" s="6">
        <f>IF(OR(NOT(ISNUMBER(B878)),H878="تم",L878=""),"",IF(K878&gt;L878,"متأخر",""))</f>
        <v/>
      </c>
      <c r="N878" s="18">
        <f>IF(OR(NOT(ISNUMBER(B878)),H878="تم"),"",K878)</f>
        <v/>
      </c>
      <c r="O878" s="18">
        <f>IF(N878="","",COUNTIF($N$6:$N$1005,"&gt;"&amp;N878)+COUNTIF($N$6:N878,N878))</f>
        <v/>
      </c>
      <c r="P878" s="19">
        <f>IF(OR(NOT(ISNUMBER(J878)),NOT(ISNUMBER(B878))),"",IF(ISNUMBER(I878),I878,B878))</f>
        <v/>
      </c>
    </row>
    <row r="879">
      <c r="A879" s="16">
        <f>IF(B879="","",ROW()-5)</f>
        <v/>
      </c>
      <c r="B879" s="13" t="n"/>
      <c r="C879" s="5" t="n"/>
      <c r="D879" s="5" t="n"/>
      <c r="E879" s="5" t="n"/>
      <c r="F879" s="5" t="n"/>
      <c r="G879" s="5" t="n"/>
      <c r="H879" s="5" t="n"/>
      <c r="I879" s="13" t="n"/>
      <c r="J879" s="17" t="n"/>
      <c r="K879" s="18">
        <f>IF(NOT(ISNUMBER(B879)),"",IF(H879="تم",IF(ISNUMBER(I879),I879-B879,""),'الإعدادات'!$B$4-B879))</f>
        <v/>
      </c>
      <c r="L879" s="18">
        <f>IF(F879="","",IFERROR(VLOOKUP(F879,'الإعدادات'!$A$7:$B$10,2,FALSE),""))</f>
        <v/>
      </c>
      <c r="M879" s="6">
        <f>IF(OR(NOT(ISNUMBER(B879)),H879="تم",L879=""),"",IF(K879&gt;L879,"متأخر",""))</f>
        <v/>
      </c>
      <c r="N879" s="18">
        <f>IF(OR(NOT(ISNUMBER(B879)),H879="تم"),"",K879)</f>
        <v/>
      </c>
      <c r="O879" s="18">
        <f>IF(N879="","",COUNTIF($N$6:$N$1005,"&gt;"&amp;N879)+COUNTIF($N$6:N879,N879))</f>
        <v/>
      </c>
      <c r="P879" s="19">
        <f>IF(OR(NOT(ISNUMBER(J879)),NOT(ISNUMBER(B879))),"",IF(ISNUMBER(I879),I879,B879))</f>
        <v/>
      </c>
    </row>
    <row r="880">
      <c r="A880" s="16">
        <f>IF(B880="","",ROW()-5)</f>
        <v/>
      </c>
      <c r="B880" s="13" t="n"/>
      <c r="C880" s="5" t="n"/>
      <c r="D880" s="5" t="n"/>
      <c r="E880" s="5" t="n"/>
      <c r="F880" s="5" t="n"/>
      <c r="G880" s="5" t="n"/>
      <c r="H880" s="5" t="n"/>
      <c r="I880" s="13" t="n"/>
      <c r="J880" s="17" t="n"/>
      <c r="K880" s="18">
        <f>IF(NOT(ISNUMBER(B880)),"",IF(H880="تم",IF(ISNUMBER(I880),I880-B880,""),'الإعدادات'!$B$4-B880))</f>
        <v/>
      </c>
      <c r="L880" s="18">
        <f>IF(F880="","",IFERROR(VLOOKUP(F880,'الإعدادات'!$A$7:$B$10,2,FALSE),""))</f>
        <v/>
      </c>
      <c r="M880" s="6">
        <f>IF(OR(NOT(ISNUMBER(B880)),H880="تم",L880=""),"",IF(K880&gt;L880,"متأخر",""))</f>
        <v/>
      </c>
      <c r="N880" s="18">
        <f>IF(OR(NOT(ISNUMBER(B880)),H880="تم"),"",K880)</f>
        <v/>
      </c>
      <c r="O880" s="18">
        <f>IF(N880="","",COUNTIF($N$6:$N$1005,"&gt;"&amp;N880)+COUNTIF($N$6:N880,N880))</f>
        <v/>
      </c>
      <c r="P880" s="19">
        <f>IF(OR(NOT(ISNUMBER(J880)),NOT(ISNUMBER(B880))),"",IF(ISNUMBER(I880),I880,B880))</f>
        <v/>
      </c>
    </row>
    <row r="881">
      <c r="A881" s="16">
        <f>IF(B881="","",ROW()-5)</f>
        <v/>
      </c>
      <c r="B881" s="13" t="n"/>
      <c r="C881" s="5" t="n"/>
      <c r="D881" s="5" t="n"/>
      <c r="E881" s="5" t="n"/>
      <c r="F881" s="5" t="n"/>
      <c r="G881" s="5" t="n"/>
      <c r="H881" s="5" t="n"/>
      <c r="I881" s="13" t="n"/>
      <c r="J881" s="17" t="n"/>
      <c r="K881" s="18">
        <f>IF(NOT(ISNUMBER(B881)),"",IF(H881="تم",IF(ISNUMBER(I881),I881-B881,""),'الإعدادات'!$B$4-B881))</f>
        <v/>
      </c>
      <c r="L881" s="18">
        <f>IF(F881="","",IFERROR(VLOOKUP(F881,'الإعدادات'!$A$7:$B$10,2,FALSE),""))</f>
        <v/>
      </c>
      <c r="M881" s="6">
        <f>IF(OR(NOT(ISNUMBER(B881)),H881="تم",L881=""),"",IF(K881&gt;L881,"متأخر",""))</f>
        <v/>
      </c>
      <c r="N881" s="18">
        <f>IF(OR(NOT(ISNUMBER(B881)),H881="تم"),"",K881)</f>
        <v/>
      </c>
      <c r="O881" s="18">
        <f>IF(N881="","",COUNTIF($N$6:$N$1005,"&gt;"&amp;N881)+COUNTIF($N$6:N881,N881))</f>
        <v/>
      </c>
      <c r="P881" s="19">
        <f>IF(OR(NOT(ISNUMBER(J881)),NOT(ISNUMBER(B881))),"",IF(ISNUMBER(I881),I881,B881))</f>
        <v/>
      </c>
    </row>
    <row r="882">
      <c r="A882" s="16">
        <f>IF(B882="","",ROW()-5)</f>
        <v/>
      </c>
      <c r="B882" s="13" t="n"/>
      <c r="C882" s="5" t="n"/>
      <c r="D882" s="5" t="n"/>
      <c r="E882" s="5" t="n"/>
      <c r="F882" s="5" t="n"/>
      <c r="G882" s="5" t="n"/>
      <c r="H882" s="5" t="n"/>
      <c r="I882" s="13" t="n"/>
      <c r="J882" s="17" t="n"/>
      <c r="K882" s="18">
        <f>IF(NOT(ISNUMBER(B882)),"",IF(H882="تم",IF(ISNUMBER(I882),I882-B882,""),'الإعدادات'!$B$4-B882))</f>
        <v/>
      </c>
      <c r="L882" s="18">
        <f>IF(F882="","",IFERROR(VLOOKUP(F882,'الإعدادات'!$A$7:$B$10,2,FALSE),""))</f>
        <v/>
      </c>
      <c r="M882" s="6">
        <f>IF(OR(NOT(ISNUMBER(B882)),H882="تم",L882=""),"",IF(K882&gt;L882,"متأخر",""))</f>
        <v/>
      </c>
      <c r="N882" s="18">
        <f>IF(OR(NOT(ISNUMBER(B882)),H882="تم"),"",K882)</f>
        <v/>
      </c>
      <c r="O882" s="18">
        <f>IF(N882="","",COUNTIF($N$6:$N$1005,"&gt;"&amp;N882)+COUNTIF($N$6:N882,N882))</f>
        <v/>
      </c>
      <c r="P882" s="19">
        <f>IF(OR(NOT(ISNUMBER(J882)),NOT(ISNUMBER(B882))),"",IF(ISNUMBER(I882),I882,B882))</f>
        <v/>
      </c>
    </row>
    <row r="883">
      <c r="A883" s="16">
        <f>IF(B883="","",ROW()-5)</f>
        <v/>
      </c>
      <c r="B883" s="13" t="n"/>
      <c r="C883" s="5" t="n"/>
      <c r="D883" s="5" t="n"/>
      <c r="E883" s="5" t="n"/>
      <c r="F883" s="5" t="n"/>
      <c r="G883" s="5" t="n"/>
      <c r="H883" s="5" t="n"/>
      <c r="I883" s="13" t="n"/>
      <c r="J883" s="17" t="n"/>
      <c r="K883" s="18">
        <f>IF(NOT(ISNUMBER(B883)),"",IF(H883="تم",IF(ISNUMBER(I883),I883-B883,""),'الإعدادات'!$B$4-B883))</f>
        <v/>
      </c>
      <c r="L883" s="18">
        <f>IF(F883="","",IFERROR(VLOOKUP(F883,'الإعدادات'!$A$7:$B$10,2,FALSE),""))</f>
        <v/>
      </c>
      <c r="M883" s="6">
        <f>IF(OR(NOT(ISNUMBER(B883)),H883="تم",L883=""),"",IF(K883&gt;L883,"متأخر",""))</f>
        <v/>
      </c>
      <c r="N883" s="18">
        <f>IF(OR(NOT(ISNUMBER(B883)),H883="تم"),"",K883)</f>
        <v/>
      </c>
      <c r="O883" s="18">
        <f>IF(N883="","",COUNTIF($N$6:$N$1005,"&gt;"&amp;N883)+COUNTIF($N$6:N883,N883))</f>
        <v/>
      </c>
      <c r="P883" s="19">
        <f>IF(OR(NOT(ISNUMBER(J883)),NOT(ISNUMBER(B883))),"",IF(ISNUMBER(I883),I883,B883))</f>
        <v/>
      </c>
    </row>
    <row r="884">
      <c r="A884" s="16">
        <f>IF(B884="","",ROW()-5)</f>
        <v/>
      </c>
      <c r="B884" s="13" t="n"/>
      <c r="C884" s="5" t="n"/>
      <c r="D884" s="5" t="n"/>
      <c r="E884" s="5" t="n"/>
      <c r="F884" s="5" t="n"/>
      <c r="G884" s="5" t="n"/>
      <c r="H884" s="5" t="n"/>
      <c r="I884" s="13" t="n"/>
      <c r="J884" s="17" t="n"/>
      <c r="K884" s="18">
        <f>IF(NOT(ISNUMBER(B884)),"",IF(H884="تم",IF(ISNUMBER(I884),I884-B884,""),'الإعدادات'!$B$4-B884))</f>
        <v/>
      </c>
      <c r="L884" s="18">
        <f>IF(F884="","",IFERROR(VLOOKUP(F884,'الإعدادات'!$A$7:$B$10,2,FALSE),""))</f>
        <v/>
      </c>
      <c r="M884" s="6">
        <f>IF(OR(NOT(ISNUMBER(B884)),H884="تم",L884=""),"",IF(K884&gt;L884,"متأخر",""))</f>
        <v/>
      </c>
      <c r="N884" s="18">
        <f>IF(OR(NOT(ISNUMBER(B884)),H884="تم"),"",K884)</f>
        <v/>
      </c>
      <c r="O884" s="18">
        <f>IF(N884="","",COUNTIF($N$6:$N$1005,"&gt;"&amp;N884)+COUNTIF($N$6:N884,N884))</f>
        <v/>
      </c>
      <c r="P884" s="19">
        <f>IF(OR(NOT(ISNUMBER(J884)),NOT(ISNUMBER(B884))),"",IF(ISNUMBER(I884),I884,B884))</f>
        <v/>
      </c>
    </row>
    <row r="885">
      <c r="A885" s="16">
        <f>IF(B885="","",ROW()-5)</f>
        <v/>
      </c>
      <c r="B885" s="13" t="n"/>
      <c r="C885" s="5" t="n"/>
      <c r="D885" s="5" t="n"/>
      <c r="E885" s="5" t="n"/>
      <c r="F885" s="5" t="n"/>
      <c r="G885" s="5" t="n"/>
      <c r="H885" s="5" t="n"/>
      <c r="I885" s="13" t="n"/>
      <c r="J885" s="17" t="n"/>
      <c r="K885" s="18">
        <f>IF(NOT(ISNUMBER(B885)),"",IF(H885="تم",IF(ISNUMBER(I885),I885-B885,""),'الإعدادات'!$B$4-B885))</f>
        <v/>
      </c>
      <c r="L885" s="18">
        <f>IF(F885="","",IFERROR(VLOOKUP(F885,'الإعدادات'!$A$7:$B$10,2,FALSE),""))</f>
        <v/>
      </c>
      <c r="M885" s="6">
        <f>IF(OR(NOT(ISNUMBER(B885)),H885="تم",L885=""),"",IF(K885&gt;L885,"متأخر",""))</f>
        <v/>
      </c>
      <c r="N885" s="18">
        <f>IF(OR(NOT(ISNUMBER(B885)),H885="تم"),"",K885)</f>
        <v/>
      </c>
      <c r="O885" s="18">
        <f>IF(N885="","",COUNTIF($N$6:$N$1005,"&gt;"&amp;N885)+COUNTIF($N$6:N885,N885))</f>
        <v/>
      </c>
      <c r="P885" s="19">
        <f>IF(OR(NOT(ISNUMBER(J885)),NOT(ISNUMBER(B885))),"",IF(ISNUMBER(I885),I885,B885))</f>
        <v/>
      </c>
    </row>
    <row r="886">
      <c r="A886" s="16">
        <f>IF(B886="","",ROW()-5)</f>
        <v/>
      </c>
      <c r="B886" s="13" t="n"/>
      <c r="C886" s="5" t="n"/>
      <c r="D886" s="5" t="n"/>
      <c r="E886" s="5" t="n"/>
      <c r="F886" s="5" t="n"/>
      <c r="G886" s="5" t="n"/>
      <c r="H886" s="5" t="n"/>
      <c r="I886" s="13" t="n"/>
      <c r="J886" s="17" t="n"/>
      <c r="K886" s="18">
        <f>IF(NOT(ISNUMBER(B886)),"",IF(H886="تم",IF(ISNUMBER(I886),I886-B886,""),'الإعدادات'!$B$4-B886))</f>
        <v/>
      </c>
      <c r="L886" s="18">
        <f>IF(F886="","",IFERROR(VLOOKUP(F886,'الإعدادات'!$A$7:$B$10,2,FALSE),""))</f>
        <v/>
      </c>
      <c r="M886" s="6">
        <f>IF(OR(NOT(ISNUMBER(B886)),H886="تم",L886=""),"",IF(K886&gt;L886,"متأخر",""))</f>
        <v/>
      </c>
      <c r="N886" s="18">
        <f>IF(OR(NOT(ISNUMBER(B886)),H886="تم"),"",K886)</f>
        <v/>
      </c>
      <c r="O886" s="18">
        <f>IF(N886="","",COUNTIF($N$6:$N$1005,"&gt;"&amp;N886)+COUNTIF($N$6:N886,N886))</f>
        <v/>
      </c>
      <c r="P886" s="19">
        <f>IF(OR(NOT(ISNUMBER(J886)),NOT(ISNUMBER(B886))),"",IF(ISNUMBER(I886),I886,B886))</f>
        <v/>
      </c>
    </row>
    <row r="887">
      <c r="A887" s="16">
        <f>IF(B887="","",ROW()-5)</f>
        <v/>
      </c>
      <c r="B887" s="13" t="n"/>
      <c r="C887" s="5" t="n"/>
      <c r="D887" s="5" t="n"/>
      <c r="E887" s="5" t="n"/>
      <c r="F887" s="5" t="n"/>
      <c r="G887" s="5" t="n"/>
      <c r="H887" s="5" t="n"/>
      <c r="I887" s="13" t="n"/>
      <c r="J887" s="17" t="n"/>
      <c r="K887" s="18">
        <f>IF(NOT(ISNUMBER(B887)),"",IF(H887="تم",IF(ISNUMBER(I887),I887-B887,""),'الإعدادات'!$B$4-B887))</f>
        <v/>
      </c>
      <c r="L887" s="18">
        <f>IF(F887="","",IFERROR(VLOOKUP(F887,'الإعدادات'!$A$7:$B$10,2,FALSE),""))</f>
        <v/>
      </c>
      <c r="M887" s="6">
        <f>IF(OR(NOT(ISNUMBER(B887)),H887="تم",L887=""),"",IF(K887&gt;L887,"متأخر",""))</f>
        <v/>
      </c>
      <c r="N887" s="18">
        <f>IF(OR(NOT(ISNUMBER(B887)),H887="تم"),"",K887)</f>
        <v/>
      </c>
      <c r="O887" s="18">
        <f>IF(N887="","",COUNTIF($N$6:$N$1005,"&gt;"&amp;N887)+COUNTIF($N$6:N887,N887))</f>
        <v/>
      </c>
      <c r="P887" s="19">
        <f>IF(OR(NOT(ISNUMBER(J887)),NOT(ISNUMBER(B887))),"",IF(ISNUMBER(I887),I887,B887))</f>
        <v/>
      </c>
    </row>
    <row r="888">
      <c r="A888" s="16">
        <f>IF(B888="","",ROW()-5)</f>
        <v/>
      </c>
      <c r="B888" s="13" t="n"/>
      <c r="C888" s="5" t="n"/>
      <c r="D888" s="5" t="n"/>
      <c r="E888" s="5" t="n"/>
      <c r="F888" s="5" t="n"/>
      <c r="G888" s="5" t="n"/>
      <c r="H888" s="5" t="n"/>
      <c r="I888" s="13" t="n"/>
      <c r="J888" s="17" t="n"/>
      <c r="K888" s="18">
        <f>IF(NOT(ISNUMBER(B888)),"",IF(H888="تم",IF(ISNUMBER(I888),I888-B888,""),'الإعدادات'!$B$4-B888))</f>
        <v/>
      </c>
      <c r="L888" s="18">
        <f>IF(F888="","",IFERROR(VLOOKUP(F888,'الإعدادات'!$A$7:$B$10,2,FALSE),""))</f>
        <v/>
      </c>
      <c r="M888" s="6">
        <f>IF(OR(NOT(ISNUMBER(B888)),H888="تم",L888=""),"",IF(K888&gt;L888,"متأخر",""))</f>
        <v/>
      </c>
      <c r="N888" s="18">
        <f>IF(OR(NOT(ISNUMBER(B888)),H888="تم"),"",K888)</f>
        <v/>
      </c>
      <c r="O888" s="18">
        <f>IF(N888="","",COUNTIF($N$6:$N$1005,"&gt;"&amp;N888)+COUNTIF($N$6:N888,N888))</f>
        <v/>
      </c>
      <c r="P888" s="19">
        <f>IF(OR(NOT(ISNUMBER(J888)),NOT(ISNUMBER(B888))),"",IF(ISNUMBER(I888),I888,B888))</f>
        <v/>
      </c>
    </row>
    <row r="889">
      <c r="A889" s="16">
        <f>IF(B889="","",ROW()-5)</f>
        <v/>
      </c>
      <c r="B889" s="13" t="n"/>
      <c r="C889" s="5" t="n"/>
      <c r="D889" s="5" t="n"/>
      <c r="E889" s="5" t="n"/>
      <c r="F889" s="5" t="n"/>
      <c r="G889" s="5" t="n"/>
      <c r="H889" s="5" t="n"/>
      <c r="I889" s="13" t="n"/>
      <c r="J889" s="17" t="n"/>
      <c r="K889" s="18">
        <f>IF(NOT(ISNUMBER(B889)),"",IF(H889="تم",IF(ISNUMBER(I889),I889-B889,""),'الإعدادات'!$B$4-B889))</f>
        <v/>
      </c>
      <c r="L889" s="18">
        <f>IF(F889="","",IFERROR(VLOOKUP(F889,'الإعدادات'!$A$7:$B$10,2,FALSE),""))</f>
        <v/>
      </c>
      <c r="M889" s="6">
        <f>IF(OR(NOT(ISNUMBER(B889)),H889="تم",L889=""),"",IF(K889&gt;L889,"متأخر",""))</f>
        <v/>
      </c>
      <c r="N889" s="18">
        <f>IF(OR(NOT(ISNUMBER(B889)),H889="تم"),"",K889)</f>
        <v/>
      </c>
      <c r="O889" s="18">
        <f>IF(N889="","",COUNTIF($N$6:$N$1005,"&gt;"&amp;N889)+COUNTIF($N$6:N889,N889))</f>
        <v/>
      </c>
      <c r="P889" s="19">
        <f>IF(OR(NOT(ISNUMBER(J889)),NOT(ISNUMBER(B889))),"",IF(ISNUMBER(I889),I889,B889))</f>
        <v/>
      </c>
    </row>
    <row r="890">
      <c r="A890" s="16">
        <f>IF(B890="","",ROW()-5)</f>
        <v/>
      </c>
      <c r="B890" s="13" t="n"/>
      <c r="C890" s="5" t="n"/>
      <c r="D890" s="5" t="n"/>
      <c r="E890" s="5" t="n"/>
      <c r="F890" s="5" t="n"/>
      <c r="G890" s="5" t="n"/>
      <c r="H890" s="5" t="n"/>
      <c r="I890" s="13" t="n"/>
      <c r="J890" s="17" t="n"/>
      <c r="K890" s="18">
        <f>IF(NOT(ISNUMBER(B890)),"",IF(H890="تم",IF(ISNUMBER(I890),I890-B890,""),'الإعدادات'!$B$4-B890))</f>
        <v/>
      </c>
      <c r="L890" s="18">
        <f>IF(F890="","",IFERROR(VLOOKUP(F890,'الإعدادات'!$A$7:$B$10,2,FALSE),""))</f>
        <v/>
      </c>
      <c r="M890" s="6">
        <f>IF(OR(NOT(ISNUMBER(B890)),H890="تم",L890=""),"",IF(K890&gt;L890,"متأخر",""))</f>
        <v/>
      </c>
      <c r="N890" s="18">
        <f>IF(OR(NOT(ISNUMBER(B890)),H890="تم"),"",K890)</f>
        <v/>
      </c>
      <c r="O890" s="18">
        <f>IF(N890="","",COUNTIF($N$6:$N$1005,"&gt;"&amp;N890)+COUNTIF($N$6:N890,N890))</f>
        <v/>
      </c>
      <c r="P890" s="19">
        <f>IF(OR(NOT(ISNUMBER(J890)),NOT(ISNUMBER(B890))),"",IF(ISNUMBER(I890),I890,B890))</f>
        <v/>
      </c>
    </row>
    <row r="891">
      <c r="A891" s="16">
        <f>IF(B891="","",ROW()-5)</f>
        <v/>
      </c>
      <c r="B891" s="13" t="n"/>
      <c r="C891" s="5" t="n"/>
      <c r="D891" s="5" t="n"/>
      <c r="E891" s="5" t="n"/>
      <c r="F891" s="5" t="n"/>
      <c r="G891" s="5" t="n"/>
      <c r="H891" s="5" t="n"/>
      <c r="I891" s="13" t="n"/>
      <c r="J891" s="17" t="n"/>
      <c r="K891" s="18">
        <f>IF(NOT(ISNUMBER(B891)),"",IF(H891="تم",IF(ISNUMBER(I891),I891-B891,""),'الإعدادات'!$B$4-B891))</f>
        <v/>
      </c>
      <c r="L891" s="18">
        <f>IF(F891="","",IFERROR(VLOOKUP(F891,'الإعدادات'!$A$7:$B$10,2,FALSE),""))</f>
        <v/>
      </c>
      <c r="M891" s="6">
        <f>IF(OR(NOT(ISNUMBER(B891)),H891="تم",L891=""),"",IF(K891&gt;L891,"متأخر",""))</f>
        <v/>
      </c>
      <c r="N891" s="18">
        <f>IF(OR(NOT(ISNUMBER(B891)),H891="تم"),"",K891)</f>
        <v/>
      </c>
      <c r="O891" s="18">
        <f>IF(N891="","",COUNTIF($N$6:$N$1005,"&gt;"&amp;N891)+COUNTIF($N$6:N891,N891))</f>
        <v/>
      </c>
      <c r="P891" s="19">
        <f>IF(OR(NOT(ISNUMBER(J891)),NOT(ISNUMBER(B891))),"",IF(ISNUMBER(I891),I891,B891))</f>
        <v/>
      </c>
    </row>
    <row r="892">
      <c r="A892" s="16">
        <f>IF(B892="","",ROW()-5)</f>
        <v/>
      </c>
      <c r="B892" s="13" t="n"/>
      <c r="C892" s="5" t="n"/>
      <c r="D892" s="5" t="n"/>
      <c r="E892" s="5" t="n"/>
      <c r="F892" s="5" t="n"/>
      <c r="G892" s="5" t="n"/>
      <c r="H892" s="5" t="n"/>
      <c r="I892" s="13" t="n"/>
      <c r="J892" s="17" t="n"/>
      <c r="K892" s="18">
        <f>IF(NOT(ISNUMBER(B892)),"",IF(H892="تم",IF(ISNUMBER(I892),I892-B892,""),'الإعدادات'!$B$4-B892))</f>
        <v/>
      </c>
      <c r="L892" s="18">
        <f>IF(F892="","",IFERROR(VLOOKUP(F892,'الإعدادات'!$A$7:$B$10,2,FALSE),""))</f>
        <v/>
      </c>
      <c r="M892" s="6">
        <f>IF(OR(NOT(ISNUMBER(B892)),H892="تم",L892=""),"",IF(K892&gt;L892,"متأخر",""))</f>
        <v/>
      </c>
      <c r="N892" s="18">
        <f>IF(OR(NOT(ISNUMBER(B892)),H892="تم"),"",K892)</f>
        <v/>
      </c>
      <c r="O892" s="18">
        <f>IF(N892="","",COUNTIF($N$6:$N$1005,"&gt;"&amp;N892)+COUNTIF($N$6:N892,N892))</f>
        <v/>
      </c>
      <c r="P892" s="19">
        <f>IF(OR(NOT(ISNUMBER(J892)),NOT(ISNUMBER(B892))),"",IF(ISNUMBER(I892),I892,B892))</f>
        <v/>
      </c>
    </row>
    <row r="893">
      <c r="A893" s="16">
        <f>IF(B893="","",ROW()-5)</f>
        <v/>
      </c>
      <c r="B893" s="13" t="n"/>
      <c r="C893" s="5" t="n"/>
      <c r="D893" s="5" t="n"/>
      <c r="E893" s="5" t="n"/>
      <c r="F893" s="5" t="n"/>
      <c r="G893" s="5" t="n"/>
      <c r="H893" s="5" t="n"/>
      <c r="I893" s="13" t="n"/>
      <c r="J893" s="17" t="n"/>
      <c r="K893" s="18">
        <f>IF(NOT(ISNUMBER(B893)),"",IF(H893="تم",IF(ISNUMBER(I893),I893-B893,""),'الإعدادات'!$B$4-B893))</f>
        <v/>
      </c>
      <c r="L893" s="18">
        <f>IF(F893="","",IFERROR(VLOOKUP(F893,'الإعدادات'!$A$7:$B$10,2,FALSE),""))</f>
        <v/>
      </c>
      <c r="M893" s="6">
        <f>IF(OR(NOT(ISNUMBER(B893)),H893="تم",L893=""),"",IF(K893&gt;L893,"متأخر",""))</f>
        <v/>
      </c>
      <c r="N893" s="18">
        <f>IF(OR(NOT(ISNUMBER(B893)),H893="تم"),"",K893)</f>
        <v/>
      </c>
      <c r="O893" s="18">
        <f>IF(N893="","",COUNTIF($N$6:$N$1005,"&gt;"&amp;N893)+COUNTIF($N$6:N893,N893))</f>
        <v/>
      </c>
      <c r="P893" s="19">
        <f>IF(OR(NOT(ISNUMBER(J893)),NOT(ISNUMBER(B893))),"",IF(ISNUMBER(I893),I893,B893))</f>
        <v/>
      </c>
    </row>
    <row r="894">
      <c r="A894" s="16">
        <f>IF(B894="","",ROW()-5)</f>
        <v/>
      </c>
      <c r="B894" s="13" t="n"/>
      <c r="C894" s="5" t="n"/>
      <c r="D894" s="5" t="n"/>
      <c r="E894" s="5" t="n"/>
      <c r="F894" s="5" t="n"/>
      <c r="G894" s="5" t="n"/>
      <c r="H894" s="5" t="n"/>
      <c r="I894" s="13" t="n"/>
      <c r="J894" s="17" t="n"/>
      <c r="K894" s="18">
        <f>IF(NOT(ISNUMBER(B894)),"",IF(H894="تم",IF(ISNUMBER(I894),I894-B894,""),'الإعدادات'!$B$4-B894))</f>
        <v/>
      </c>
      <c r="L894" s="18">
        <f>IF(F894="","",IFERROR(VLOOKUP(F894,'الإعدادات'!$A$7:$B$10,2,FALSE),""))</f>
        <v/>
      </c>
      <c r="M894" s="6">
        <f>IF(OR(NOT(ISNUMBER(B894)),H894="تم",L894=""),"",IF(K894&gt;L894,"متأخر",""))</f>
        <v/>
      </c>
      <c r="N894" s="18">
        <f>IF(OR(NOT(ISNUMBER(B894)),H894="تم"),"",K894)</f>
        <v/>
      </c>
      <c r="O894" s="18">
        <f>IF(N894="","",COUNTIF($N$6:$N$1005,"&gt;"&amp;N894)+COUNTIF($N$6:N894,N894))</f>
        <v/>
      </c>
      <c r="P894" s="19">
        <f>IF(OR(NOT(ISNUMBER(J894)),NOT(ISNUMBER(B894))),"",IF(ISNUMBER(I894),I894,B894))</f>
        <v/>
      </c>
    </row>
    <row r="895">
      <c r="A895" s="16">
        <f>IF(B895="","",ROW()-5)</f>
        <v/>
      </c>
      <c r="B895" s="13" t="n"/>
      <c r="C895" s="5" t="n"/>
      <c r="D895" s="5" t="n"/>
      <c r="E895" s="5" t="n"/>
      <c r="F895" s="5" t="n"/>
      <c r="G895" s="5" t="n"/>
      <c r="H895" s="5" t="n"/>
      <c r="I895" s="13" t="n"/>
      <c r="J895" s="17" t="n"/>
      <c r="K895" s="18">
        <f>IF(NOT(ISNUMBER(B895)),"",IF(H895="تم",IF(ISNUMBER(I895),I895-B895,""),'الإعدادات'!$B$4-B895))</f>
        <v/>
      </c>
      <c r="L895" s="18">
        <f>IF(F895="","",IFERROR(VLOOKUP(F895,'الإعدادات'!$A$7:$B$10,2,FALSE),""))</f>
        <v/>
      </c>
      <c r="M895" s="6">
        <f>IF(OR(NOT(ISNUMBER(B895)),H895="تم",L895=""),"",IF(K895&gt;L895,"متأخر",""))</f>
        <v/>
      </c>
      <c r="N895" s="18">
        <f>IF(OR(NOT(ISNUMBER(B895)),H895="تم"),"",K895)</f>
        <v/>
      </c>
      <c r="O895" s="18">
        <f>IF(N895="","",COUNTIF($N$6:$N$1005,"&gt;"&amp;N895)+COUNTIF($N$6:N895,N895))</f>
        <v/>
      </c>
      <c r="P895" s="19">
        <f>IF(OR(NOT(ISNUMBER(J895)),NOT(ISNUMBER(B895))),"",IF(ISNUMBER(I895),I895,B895))</f>
        <v/>
      </c>
    </row>
    <row r="896">
      <c r="A896" s="16">
        <f>IF(B896="","",ROW()-5)</f>
        <v/>
      </c>
      <c r="B896" s="13" t="n"/>
      <c r="C896" s="5" t="n"/>
      <c r="D896" s="5" t="n"/>
      <c r="E896" s="5" t="n"/>
      <c r="F896" s="5" t="n"/>
      <c r="G896" s="5" t="n"/>
      <c r="H896" s="5" t="n"/>
      <c r="I896" s="13" t="n"/>
      <c r="J896" s="17" t="n"/>
      <c r="K896" s="18">
        <f>IF(NOT(ISNUMBER(B896)),"",IF(H896="تم",IF(ISNUMBER(I896),I896-B896,""),'الإعدادات'!$B$4-B896))</f>
        <v/>
      </c>
      <c r="L896" s="18">
        <f>IF(F896="","",IFERROR(VLOOKUP(F896,'الإعدادات'!$A$7:$B$10,2,FALSE),""))</f>
        <v/>
      </c>
      <c r="M896" s="6">
        <f>IF(OR(NOT(ISNUMBER(B896)),H896="تم",L896=""),"",IF(K896&gt;L896,"متأخر",""))</f>
        <v/>
      </c>
      <c r="N896" s="18">
        <f>IF(OR(NOT(ISNUMBER(B896)),H896="تم"),"",K896)</f>
        <v/>
      </c>
      <c r="O896" s="18">
        <f>IF(N896="","",COUNTIF($N$6:$N$1005,"&gt;"&amp;N896)+COUNTIF($N$6:N896,N896))</f>
        <v/>
      </c>
      <c r="P896" s="19">
        <f>IF(OR(NOT(ISNUMBER(J896)),NOT(ISNUMBER(B896))),"",IF(ISNUMBER(I896),I896,B896))</f>
        <v/>
      </c>
    </row>
    <row r="897">
      <c r="A897" s="16">
        <f>IF(B897="","",ROW()-5)</f>
        <v/>
      </c>
      <c r="B897" s="13" t="n"/>
      <c r="C897" s="5" t="n"/>
      <c r="D897" s="5" t="n"/>
      <c r="E897" s="5" t="n"/>
      <c r="F897" s="5" t="n"/>
      <c r="G897" s="5" t="n"/>
      <c r="H897" s="5" t="n"/>
      <c r="I897" s="13" t="n"/>
      <c r="J897" s="17" t="n"/>
      <c r="K897" s="18">
        <f>IF(NOT(ISNUMBER(B897)),"",IF(H897="تم",IF(ISNUMBER(I897),I897-B897,""),'الإعدادات'!$B$4-B897))</f>
        <v/>
      </c>
      <c r="L897" s="18">
        <f>IF(F897="","",IFERROR(VLOOKUP(F897,'الإعدادات'!$A$7:$B$10,2,FALSE),""))</f>
        <v/>
      </c>
      <c r="M897" s="6">
        <f>IF(OR(NOT(ISNUMBER(B897)),H897="تم",L897=""),"",IF(K897&gt;L897,"متأخر",""))</f>
        <v/>
      </c>
      <c r="N897" s="18">
        <f>IF(OR(NOT(ISNUMBER(B897)),H897="تم"),"",K897)</f>
        <v/>
      </c>
      <c r="O897" s="18">
        <f>IF(N897="","",COUNTIF($N$6:$N$1005,"&gt;"&amp;N897)+COUNTIF($N$6:N897,N897))</f>
        <v/>
      </c>
      <c r="P897" s="19">
        <f>IF(OR(NOT(ISNUMBER(J897)),NOT(ISNUMBER(B897))),"",IF(ISNUMBER(I897),I897,B897))</f>
        <v/>
      </c>
    </row>
    <row r="898">
      <c r="A898" s="16">
        <f>IF(B898="","",ROW()-5)</f>
        <v/>
      </c>
      <c r="B898" s="13" t="n"/>
      <c r="C898" s="5" t="n"/>
      <c r="D898" s="5" t="n"/>
      <c r="E898" s="5" t="n"/>
      <c r="F898" s="5" t="n"/>
      <c r="G898" s="5" t="n"/>
      <c r="H898" s="5" t="n"/>
      <c r="I898" s="13" t="n"/>
      <c r="J898" s="17" t="n"/>
      <c r="K898" s="18">
        <f>IF(NOT(ISNUMBER(B898)),"",IF(H898="تم",IF(ISNUMBER(I898),I898-B898,""),'الإعدادات'!$B$4-B898))</f>
        <v/>
      </c>
      <c r="L898" s="18">
        <f>IF(F898="","",IFERROR(VLOOKUP(F898,'الإعدادات'!$A$7:$B$10,2,FALSE),""))</f>
        <v/>
      </c>
      <c r="M898" s="6">
        <f>IF(OR(NOT(ISNUMBER(B898)),H898="تم",L898=""),"",IF(K898&gt;L898,"متأخر",""))</f>
        <v/>
      </c>
      <c r="N898" s="18">
        <f>IF(OR(NOT(ISNUMBER(B898)),H898="تم"),"",K898)</f>
        <v/>
      </c>
      <c r="O898" s="18">
        <f>IF(N898="","",COUNTIF($N$6:$N$1005,"&gt;"&amp;N898)+COUNTIF($N$6:N898,N898))</f>
        <v/>
      </c>
      <c r="P898" s="19">
        <f>IF(OR(NOT(ISNUMBER(J898)),NOT(ISNUMBER(B898))),"",IF(ISNUMBER(I898),I898,B898))</f>
        <v/>
      </c>
    </row>
    <row r="899">
      <c r="A899" s="16">
        <f>IF(B899="","",ROW()-5)</f>
        <v/>
      </c>
      <c r="B899" s="13" t="n"/>
      <c r="C899" s="5" t="n"/>
      <c r="D899" s="5" t="n"/>
      <c r="E899" s="5" t="n"/>
      <c r="F899" s="5" t="n"/>
      <c r="G899" s="5" t="n"/>
      <c r="H899" s="5" t="n"/>
      <c r="I899" s="13" t="n"/>
      <c r="J899" s="17" t="n"/>
      <c r="K899" s="18">
        <f>IF(NOT(ISNUMBER(B899)),"",IF(H899="تم",IF(ISNUMBER(I899),I899-B899,""),'الإعدادات'!$B$4-B899))</f>
        <v/>
      </c>
      <c r="L899" s="18">
        <f>IF(F899="","",IFERROR(VLOOKUP(F899,'الإعدادات'!$A$7:$B$10,2,FALSE),""))</f>
        <v/>
      </c>
      <c r="M899" s="6">
        <f>IF(OR(NOT(ISNUMBER(B899)),H899="تم",L899=""),"",IF(K899&gt;L899,"متأخر",""))</f>
        <v/>
      </c>
      <c r="N899" s="18">
        <f>IF(OR(NOT(ISNUMBER(B899)),H899="تم"),"",K899)</f>
        <v/>
      </c>
      <c r="O899" s="18">
        <f>IF(N899="","",COUNTIF($N$6:$N$1005,"&gt;"&amp;N899)+COUNTIF($N$6:N899,N899))</f>
        <v/>
      </c>
      <c r="P899" s="19">
        <f>IF(OR(NOT(ISNUMBER(J899)),NOT(ISNUMBER(B899))),"",IF(ISNUMBER(I899),I899,B899))</f>
        <v/>
      </c>
    </row>
    <row r="900">
      <c r="A900" s="16">
        <f>IF(B900="","",ROW()-5)</f>
        <v/>
      </c>
      <c r="B900" s="13" t="n"/>
      <c r="C900" s="5" t="n"/>
      <c r="D900" s="5" t="n"/>
      <c r="E900" s="5" t="n"/>
      <c r="F900" s="5" t="n"/>
      <c r="G900" s="5" t="n"/>
      <c r="H900" s="5" t="n"/>
      <c r="I900" s="13" t="n"/>
      <c r="J900" s="17" t="n"/>
      <c r="K900" s="18">
        <f>IF(NOT(ISNUMBER(B900)),"",IF(H900="تم",IF(ISNUMBER(I900),I900-B900,""),'الإعدادات'!$B$4-B900))</f>
        <v/>
      </c>
      <c r="L900" s="18">
        <f>IF(F900="","",IFERROR(VLOOKUP(F900,'الإعدادات'!$A$7:$B$10,2,FALSE),""))</f>
        <v/>
      </c>
      <c r="M900" s="6">
        <f>IF(OR(NOT(ISNUMBER(B900)),H900="تم",L900=""),"",IF(K900&gt;L900,"متأخر",""))</f>
        <v/>
      </c>
      <c r="N900" s="18">
        <f>IF(OR(NOT(ISNUMBER(B900)),H900="تم"),"",K900)</f>
        <v/>
      </c>
      <c r="O900" s="18">
        <f>IF(N900="","",COUNTIF($N$6:$N$1005,"&gt;"&amp;N900)+COUNTIF($N$6:N900,N900))</f>
        <v/>
      </c>
      <c r="P900" s="19">
        <f>IF(OR(NOT(ISNUMBER(J900)),NOT(ISNUMBER(B900))),"",IF(ISNUMBER(I900),I900,B900))</f>
        <v/>
      </c>
    </row>
    <row r="901">
      <c r="A901" s="16">
        <f>IF(B901="","",ROW()-5)</f>
        <v/>
      </c>
      <c r="B901" s="13" t="n"/>
      <c r="C901" s="5" t="n"/>
      <c r="D901" s="5" t="n"/>
      <c r="E901" s="5" t="n"/>
      <c r="F901" s="5" t="n"/>
      <c r="G901" s="5" t="n"/>
      <c r="H901" s="5" t="n"/>
      <c r="I901" s="13" t="n"/>
      <c r="J901" s="17" t="n"/>
      <c r="K901" s="18">
        <f>IF(NOT(ISNUMBER(B901)),"",IF(H901="تم",IF(ISNUMBER(I901),I901-B901,""),'الإعدادات'!$B$4-B901))</f>
        <v/>
      </c>
      <c r="L901" s="18">
        <f>IF(F901="","",IFERROR(VLOOKUP(F901,'الإعدادات'!$A$7:$B$10,2,FALSE),""))</f>
        <v/>
      </c>
      <c r="M901" s="6">
        <f>IF(OR(NOT(ISNUMBER(B901)),H901="تم",L901=""),"",IF(K901&gt;L901,"متأخر",""))</f>
        <v/>
      </c>
      <c r="N901" s="18">
        <f>IF(OR(NOT(ISNUMBER(B901)),H901="تم"),"",K901)</f>
        <v/>
      </c>
      <c r="O901" s="18">
        <f>IF(N901="","",COUNTIF($N$6:$N$1005,"&gt;"&amp;N901)+COUNTIF($N$6:N901,N901))</f>
        <v/>
      </c>
      <c r="P901" s="19">
        <f>IF(OR(NOT(ISNUMBER(J901)),NOT(ISNUMBER(B901))),"",IF(ISNUMBER(I901),I901,B901))</f>
        <v/>
      </c>
    </row>
    <row r="902">
      <c r="A902" s="16">
        <f>IF(B902="","",ROW()-5)</f>
        <v/>
      </c>
      <c r="B902" s="13" t="n"/>
      <c r="C902" s="5" t="n"/>
      <c r="D902" s="5" t="n"/>
      <c r="E902" s="5" t="n"/>
      <c r="F902" s="5" t="n"/>
      <c r="G902" s="5" t="n"/>
      <c r="H902" s="5" t="n"/>
      <c r="I902" s="13" t="n"/>
      <c r="J902" s="17" t="n"/>
      <c r="K902" s="18">
        <f>IF(NOT(ISNUMBER(B902)),"",IF(H902="تم",IF(ISNUMBER(I902),I902-B902,""),'الإعدادات'!$B$4-B902))</f>
        <v/>
      </c>
      <c r="L902" s="18">
        <f>IF(F902="","",IFERROR(VLOOKUP(F902,'الإعدادات'!$A$7:$B$10,2,FALSE),""))</f>
        <v/>
      </c>
      <c r="M902" s="6">
        <f>IF(OR(NOT(ISNUMBER(B902)),H902="تم",L902=""),"",IF(K902&gt;L902,"متأخر",""))</f>
        <v/>
      </c>
      <c r="N902" s="18">
        <f>IF(OR(NOT(ISNUMBER(B902)),H902="تم"),"",K902)</f>
        <v/>
      </c>
      <c r="O902" s="18">
        <f>IF(N902="","",COUNTIF($N$6:$N$1005,"&gt;"&amp;N902)+COUNTIF($N$6:N902,N902))</f>
        <v/>
      </c>
      <c r="P902" s="19">
        <f>IF(OR(NOT(ISNUMBER(J902)),NOT(ISNUMBER(B902))),"",IF(ISNUMBER(I902),I902,B902))</f>
        <v/>
      </c>
    </row>
    <row r="903">
      <c r="A903" s="16">
        <f>IF(B903="","",ROW()-5)</f>
        <v/>
      </c>
      <c r="B903" s="13" t="n"/>
      <c r="C903" s="5" t="n"/>
      <c r="D903" s="5" t="n"/>
      <c r="E903" s="5" t="n"/>
      <c r="F903" s="5" t="n"/>
      <c r="G903" s="5" t="n"/>
      <c r="H903" s="5" t="n"/>
      <c r="I903" s="13" t="n"/>
      <c r="J903" s="17" t="n"/>
      <c r="K903" s="18">
        <f>IF(NOT(ISNUMBER(B903)),"",IF(H903="تم",IF(ISNUMBER(I903),I903-B903,""),'الإعدادات'!$B$4-B903))</f>
        <v/>
      </c>
      <c r="L903" s="18">
        <f>IF(F903="","",IFERROR(VLOOKUP(F903,'الإعدادات'!$A$7:$B$10,2,FALSE),""))</f>
        <v/>
      </c>
      <c r="M903" s="6">
        <f>IF(OR(NOT(ISNUMBER(B903)),H903="تم",L903=""),"",IF(K903&gt;L903,"متأخر",""))</f>
        <v/>
      </c>
      <c r="N903" s="18">
        <f>IF(OR(NOT(ISNUMBER(B903)),H903="تم"),"",K903)</f>
        <v/>
      </c>
      <c r="O903" s="18">
        <f>IF(N903="","",COUNTIF($N$6:$N$1005,"&gt;"&amp;N903)+COUNTIF($N$6:N903,N903))</f>
        <v/>
      </c>
      <c r="P903" s="19">
        <f>IF(OR(NOT(ISNUMBER(J903)),NOT(ISNUMBER(B903))),"",IF(ISNUMBER(I903),I903,B903))</f>
        <v/>
      </c>
    </row>
    <row r="904">
      <c r="A904" s="16">
        <f>IF(B904="","",ROW()-5)</f>
        <v/>
      </c>
      <c r="B904" s="13" t="n"/>
      <c r="C904" s="5" t="n"/>
      <c r="D904" s="5" t="n"/>
      <c r="E904" s="5" t="n"/>
      <c r="F904" s="5" t="n"/>
      <c r="G904" s="5" t="n"/>
      <c r="H904" s="5" t="n"/>
      <c r="I904" s="13" t="n"/>
      <c r="J904" s="17" t="n"/>
      <c r="K904" s="18">
        <f>IF(NOT(ISNUMBER(B904)),"",IF(H904="تم",IF(ISNUMBER(I904),I904-B904,""),'الإعدادات'!$B$4-B904))</f>
        <v/>
      </c>
      <c r="L904" s="18">
        <f>IF(F904="","",IFERROR(VLOOKUP(F904,'الإعدادات'!$A$7:$B$10,2,FALSE),""))</f>
        <v/>
      </c>
      <c r="M904" s="6">
        <f>IF(OR(NOT(ISNUMBER(B904)),H904="تم",L904=""),"",IF(K904&gt;L904,"متأخر",""))</f>
        <v/>
      </c>
      <c r="N904" s="18">
        <f>IF(OR(NOT(ISNUMBER(B904)),H904="تم"),"",K904)</f>
        <v/>
      </c>
      <c r="O904" s="18">
        <f>IF(N904="","",COUNTIF($N$6:$N$1005,"&gt;"&amp;N904)+COUNTIF($N$6:N904,N904))</f>
        <v/>
      </c>
      <c r="P904" s="19">
        <f>IF(OR(NOT(ISNUMBER(J904)),NOT(ISNUMBER(B904))),"",IF(ISNUMBER(I904),I904,B904))</f>
        <v/>
      </c>
    </row>
    <row r="905">
      <c r="A905" s="16">
        <f>IF(B905="","",ROW()-5)</f>
        <v/>
      </c>
      <c r="B905" s="13" t="n"/>
      <c r="C905" s="5" t="n"/>
      <c r="D905" s="5" t="n"/>
      <c r="E905" s="5" t="n"/>
      <c r="F905" s="5" t="n"/>
      <c r="G905" s="5" t="n"/>
      <c r="H905" s="5" t="n"/>
      <c r="I905" s="13" t="n"/>
      <c r="J905" s="17" t="n"/>
      <c r="K905" s="18">
        <f>IF(NOT(ISNUMBER(B905)),"",IF(H905="تم",IF(ISNUMBER(I905),I905-B905,""),'الإعدادات'!$B$4-B905))</f>
        <v/>
      </c>
      <c r="L905" s="18">
        <f>IF(F905="","",IFERROR(VLOOKUP(F905,'الإعدادات'!$A$7:$B$10,2,FALSE),""))</f>
        <v/>
      </c>
      <c r="M905" s="6">
        <f>IF(OR(NOT(ISNUMBER(B905)),H905="تم",L905=""),"",IF(K905&gt;L905,"متأخر",""))</f>
        <v/>
      </c>
      <c r="N905" s="18">
        <f>IF(OR(NOT(ISNUMBER(B905)),H905="تم"),"",K905)</f>
        <v/>
      </c>
      <c r="O905" s="18">
        <f>IF(N905="","",COUNTIF($N$6:$N$1005,"&gt;"&amp;N905)+COUNTIF($N$6:N905,N905))</f>
        <v/>
      </c>
      <c r="P905" s="19">
        <f>IF(OR(NOT(ISNUMBER(J905)),NOT(ISNUMBER(B905))),"",IF(ISNUMBER(I905),I905,B905))</f>
        <v/>
      </c>
    </row>
    <row r="906">
      <c r="A906" s="16">
        <f>IF(B906="","",ROW()-5)</f>
        <v/>
      </c>
      <c r="B906" s="13" t="n"/>
      <c r="C906" s="5" t="n"/>
      <c r="D906" s="5" t="n"/>
      <c r="E906" s="5" t="n"/>
      <c r="F906" s="5" t="n"/>
      <c r="G906" s="5" t="n"/>
      <c r="H906" s="5" t="n"/>
      <c r="I906" s="13" t="n"/>
      <c r="J906" s="17" t="n"/>
      <c r="K906" s="18">
        <f>IF(NOT(ISNUMBER(B906)),"",IF(H906="تم",IF(ISNUMBER(I906),I906-B906,""),'الإعدادات'!$B$4-B906))</f>
        <v/>
      </c>
      <c r="L906" s="18">
        <f>IF(F906="","",IFERROR(VLOOKUP(F906,'الإعدادات'!$A$7:$B$10,2,FALSE),""))</f>
        <v/>
      </c>
      <c r="M906" s="6">
        <f>IF(OR(NOT(ISNUMBER(B906)),H906="تم",L906=""),"",IF(K906&gt;L906,"متأخر",""))</f>
        <v/>
      </c>
      <c r="N906" s="18">
        <f>IF(OR(NOT(ISNUMBER(B906)),H906="تم"),"",K906)</f>
        <v/>
      </c>
      <c r="O906" s="18">
        <f>IF(N906="","",COUNTIF($N$6:$N$1005,"&gt;"&amp;N906)+COUNTIF($N$6:N906,N906))</f>
        <v/>
      </c>
      <c r="P906" s="19">
        <f>IF(OR(NOT(ISNUMBER(J906)),NOT(ISNUMBER(B906))),"",IF(ISNUMBER(I906),I906,B906))</f>
        <v/>
      </c>
    </row>
    <row r="907">
      <c r="A907" s="16">
        <f>IF(B907="","",ROW()-5)</f>
        <v/>
      </c>
      <c r="B907" s="13" t="n"/>
      <c r="C907" s="5" t="n"/>
      <c r="D907" s="5" t="n"/>
      <c r="E907" s="5" t="n"/>
      <c r="F907" s="5" t="n"/>
      <c r="G907" s="5" t="n"/>
      <c r="H907" s="5" t="n"/>
      <c r="I907" s="13" t="n"/>
      <c r="J907" s="17" t="n"/>
      <c r="K907" s="18">
        <f>IF(NOT(ISNUMBER(B907)),"",IF(H907="تم",IF(ISNUMBER(I907),I907-B907,""),'الإعدادات'!$B$4-B907))</f>
        <v/>
      </c>
      <c r="L907" s="18">
        <f>IF(F907="","",IFERROR(VLOOKUP(F907,'الإعدادات'!$A$7:$B$10,2,FALSE),""))</f>
        <v/>
      </c>
      <c r="M907" s="6">
        <f>IF(OR(NOT(ISNUMBER(B907)),H907="تم",L907=""),"",IF(K907&gt;L907,"متأخر",""))</f>
        <v/>
      </c>
      <c r="N907" s="18">
        <f>IF(OR(NOT(ISNUMBER(B907)),H907="تم"),"",K907)</f>
        <v/>
      </c>
      <c r="O907" s="18">
        <f>IF(N907="","",COUNTIF($N$6:$N$1005,"&gt;"&amp;N907)+COUNTIF($N$6:N907,N907))</f>
        <v/>
      </c>
      <c r="P907" s="19">
        <f>IF(OR(NOT(ISNUMBER(J907)),NOT(ISNUMBER(B907))),"",IF(ISNUMBER(I907),I907,B907))</f>
        <v/>
      </c>
    </row>
    <row r="908">
      <c r="A908" s="16">
        <f>IF(B908="","",ROW()-5)</f>
        <v/>
      </c>
      <c r="B908" s="13" t="n"/>
      <c r="C908" s="5" t="n"/>
      <c r="D908" s="5" t="n"/>
      <c r="E908" s="5" t="n"/>
      <c r="F908" s="5" t="n"/>
      <c r="G908" s="5" t="n"/>
      <c r="H908" s="5" t="n"/>
      <c r="I908" s="13" t="n"/>
      <c r="J908" s="17" t="n"/>
      <c r="K908" s="18">
        <f>IF(NOT(ISNUMBER(B908)),"",IF(H908="تم",IF(ISNUMBER(I908),I908-B908,""),'الإعدادات'!$B$4-B908))</f>
        <v/>
      </c>
      <c r="L908" s="18">
        <f>IF(F908="","",IFERROR(VLOOKUP(F908,'الإعدادات'!$A$7:$B$10,2,FALSE),""))</f>
        <v/>
      </c>
      <c r="M908" s="6">
        <f>IF(OR(NOT(ISNUMBER(B908)),H908="تم",L908=""),"",IF(K908&gt;L908,"متأخر",""))</f>
        <v/>
      </c>
      <c r="N908" s="18">
        <f>IF(OR(NOT(ISNUMBER(B908)),H908="تم"),"",K908)</f>
        <v/>
      </c>
      <c r="O908" s="18">
        <f>IF(N908="","",COUNTIF($N$6:$N$1005,"&gt;"&amp;N908)+COUNTIF($N$6:N908,N908))</f>
        <v/>
      </c>
      <c r="P908" s="19">
        <f>IF(OR(NOT(ISNUMBER(J908)),NOT(ISNUMBER(B908))),"",IF(ISNUMBER(I908),I908,B908))</f>
        <v/>
      </c>
    </row>
    <row r="909">
      <c r="A909" s="16">
        <f>IF(B909="","",ROW()-5)</f>
        <v/>
      </c>
      <c r="B909" s="13" t="n"/>
      <c r="C909" s="5" t="n"/>
      <c r="D909" s="5" t="n"/>
      <c r="E909" s="5" t="n"/>
      <c r="F909" s="5" t="n"/>
      <c r="G909" s="5" t="n"/>
      <c r="H909" s="5" t="n"/>
      <c r="I909" s="13" t="n"/>
      <c r="J909" s="17" t="n"/>
      <c r="K909" s="18">
        <f>IF(NOT(ISNUMBER(B909)),"",IF(H909="تم",IF(ISNUMBER(I909),I909-B909,""),'الإعدادات'!$B$4-B909))</f>
        <v/>
      </c>
      <c r="L909" s="18">
        <f>IF(F909="","",IFERROR(VLOOKUP(F909,'الإعدادات'!$A$7:$B$10,2,FALSE),""))</f>
        <v/>
      </c>
      <c r="M909" s="6">
        <f>IF(OR(NOT(ISNUMBER(B909)),H909="تم",L909=""),"",IF(K909&gt;L909,"متأخر",""))</f>
        <v/>
      </c>
      <c r="N909" s="18">
        <f>IF(OR(NOT(ISNUMBER(B909)),H909="تم"),"",K909)</f>
        <v/>
      </c>
      <c r="O909" s="18">
        <f>IF(N909="","",COUNTIF($N$6:$N$1005,"&gt;"&amp;N909)+COUNTIF($N$6:N909,N909))</f>
        <v/>
      </c>
      <c r="P909" s="19">
        <f>IF(OR(NOT(ISNUMBER(J909)),NOT(ISNUMBER(B909))),"",IF(ISNUMBER(I909),I909,B909))</f>
        <v/>
      </c>
    </row>
    <row r="910">
      <c r="A910" s="16">
        <f>IF(B910="","",ROW()-5)</f>
        <v/>
      </c>
      <c r="B910" s="13" t="n"/>
      <c r="C910" s="5" t="n"/>
      <c r="D910" s="5" t="n"/>
      <c r="E910" s="5" t="n"/>
      <c r="F910" s="5" t="n"/>
      <c r="G910" s="5" t="n"/>
      <c r="H910" s="5" t="n"/>
      <c r="I910" s="13" t="n"/>
      <c r="J910" s="17" t="n"/>
      <c r="K910" s="18">
        <f>IF(NOT(ISNUMBER(B910)),"",IF(H910="تم",IF(ISNUMBER(I910),I910-B910,""),'الإعدادات'!$B$4-B910))</f>
        <v/>
      </c>
      <c r="L910" s="18">
        <f>IF(F910="","",IFERROR(VLOOKUP(F910,'الإعدادات'!$A$7:$B$10,2,FALSE),""))</f>
        <v/>
      </c>
      <c r="M910" s="6">
        <f>IF(OR(NOT(ISNUMBER(B910)),H910="تم",L910=""),"",IF(K910&gt;L910,"متأخر",""))</f>
        <v/>
      </c>
      <c r="N910" s="18">
        <f>IF(OR(NOT(ISNUMBER(B910)),H910="تم"),"",K910)</f>
        <v/>
      </c>
      <c r="O910" s="18">
        <f>IF(N910="","",COUNTIF($N$6:$N$1005,"&gt;"&amp;N910)+COUNTIF($N$6:N910,N910))</f>
        <v/>
      </c>
      <c r="P910" s="19">
        <f>IF(OR(NOT(ISNUMBER(J910)),NOT(ISNUMBER(B910))),"",IF(ISNUMBER(I910),I910,B910))</f>
        <v/>
      </c>
    </row>
    <row r="911">
      <c r="A911" s="16">
        <f>IF(B911="","",ROW()-5)</f>
        <v/>
      </c>
      <c r="B911" s="13" t="n"/>
      <c r="C911" s="5" t="n"/>
      <c r="D911" s="5" t="n"/>
      <c r="E911" s="5" t="n"/>
      <c r="F911" s="5" t="n"/>
      <c r="G911" s="5" t="n"/>
      <c r="H911" s="5" t="n"/>
      <c r="I911" s="13" t="n"/>
      <c r="J911" s="17" t="n"/>
      <c r="K911" s="18">
        <f>IF(NOT(ISNUMBER(B911)),"",IF(H911="تم",IF(ISNUMBER(I911),I911-B911,""),'الإعدادات'!$B$4-B911))</f>
        <v/>
      </c>
      <c r="L911" s="18">
        <f>IF(F911="","",IFERROR(VLOOKUP(F911,'الإعدادات'!$A$7:$B$10,2,FALSE),""))</f>
        <v/>
      </c>
      <c r="M911" s="6">
        <f>IF(OR(NOT(ISNUMBER(B911)),H911="تم",L911=""),"",IF(K911&gt;L911,"متأخر",""))</f>
        <v/>
      </c>
      <c r="N911" s="18">
        <f>IF(OR(NOT(ISNUMBER(B911)),H911="تم"),"",K911)</f>
        <v/>
      </c>
      <c r="O911" s="18">
        <f>IF(N911="","",COUNTIF($N$6:$N$1005,"&gt;"&amp;N911)+COUNTIF($N$6:N911,N911))</f>
        <v/>
      </c>
      <c r="P911" s="19">
        <f>IF(OR(NOT(ISNUMBER(J911)),NOT(ISNUMBER(B911))),"",IF(ISNUMBER(I911),I911,B911))</f>
        <v/>
      </c>
    </row>
    <row r="912">
      <c r="A912" s="16">
        <f>IF(B912="","",ROW()-5)</f>
        <v/>
      </c>
      <c r="B912" s="13" t="n"/>
      <c r="C912" s="5" t="n"/>
      <c r="D912" s="5" t="n"/>
      <c r="E912" s="5" t="n"/>
      <c r="F912" s="5" t="n"/>
      <c r="G912" s="5" t="n"/>
      <c r="H912" s="5" t="n"/>
      <c r="I912" s="13" t="n"/>
      <c r="J912" s="17" t="n"/>
      <c r="K912" s="18">
        <f>IF(NOT(ISNUMBER(B912)),"",IF(H912="تم",IF(ISNUMBER(I912),I912-B912,""),'الإعدادات'!$B$4-B912))</f>
        <v/>
      </c>
      <c r="L912" s="18">
        <f>IF(F912="","",IFERROR(VLOOKUP(F912,'الإعدادات'!$A$7:$B$10,2,FALSE),""))</f>
        <v/>
      </c>
      <c r="M912" s="6">
        <f>IF(OR(NOT(ISNUMBER(B912)),H912="تم",L912=""),"",IF(K912&gt;L912,"متأخر",""))</f>
        <v/>
      </c>
      <c r="N912" s="18">
        <f>IF(OR(NOT(ISNUMBER(B912)),H912="تم"),"",K912)</f>
        <v/>
      </c>
      <c r="O912" s="18">
        <f>IF(N912="","",COUNTIF($N$6:$N$1005,"&gt;"&amp;N912)+COUNTIF($N$6:N912,N912))</f>
        <v/>
      </c>
      <c r="P912" s="19">
        <f>IF(OR(NOT(ISNUMBER(J912)),NOT(ISNUMBER(B912))),"",IF(ISNUMBER(I912),I912,B912))</f>
        <v/>
      </c>
    </row>
    <row r="913">
      <c r="A913" s="16">
        <f>IF(B913="","",ROW()-5)</f>
        <v/>
      </c>
      <c r="B913" s="13" t="n"/>
      <c r="C913" s="5" t="n"/>
      <c r="D913" s="5" t="n"/>
      <c r="E913" s="5" t="n"/>
      <c r="F913" s="5" t="n"/>
      <c r="G913" s="5" t="n"/>
      <c r="H913" s="5" t="n"/>
      <c r="I913" s="13" t="n"/>
      <c r="J913" s="17" t="n"/>
      <c r="K913" s="18">
        <f>IF(NOT(ISNUMBER(B913)),"",IF(H913="تم",IF(ISNUMBER(I913),I913-B913,""),'الإعدادات'!$B$4-B913))</f>
        <v/>
      </c>
      <c r="L913" s="18">
        <f>IF(F913="","",IFERROR(VLOOKUP(F913,'الإعدادات'!$A$7:$B$10,2,FALSE),""))</f>
        <v/>
      </c>
      <c r="M913" s="6">
        <f>IF(OR(NOT(ISNUMBER(B913)),H913="تم",L913=""),"",IF(K913&gt;L913,"متأخر",""))</f>
        <v/>
      </c>
      <c r="N913" s="18">
        <f>IF(OR(NOT(ISNUMBER(B913)),H913="تم"),"",K913)</f>
        <v/>
      </c>
      <c r="O913" s="18">
        <f>IF(N913="","",COUNTIF($N$6:$N$1005,"&gt;"&amp;N913)+COUNTIF($N$6:N913,N913))</f>
        <v/>
      </c>
      <c r="P913" s="19">
        <f>IF(OR(NOT(ISNUMBER(J913)),NOT(ISNUMBER(B913))),"",IF(ISNUMBER(I913),I913,B913))</f>
        <v/>
      </c>
    </row>
    <row r="914">
      <c r="A914" s="16">
        <f>IF(B914="","",ROW()-5)</f>
        <v/>
      </c>
      <c r="B914" s="13" t="n"/>
      <c r="C914" s="5" t="n"/>
      <c r="D914" s="5" t="n"/>
      <c r="E914" s="5" t="n"/>
      <c r="F914" s="5" t="n"/>
      <c r="G914" s="5" t="n"/>
      <c r="H914" s="5" t="n"/>
      <c r="I914" s="13" t="n"/>
      <c r="J914" s="17" t="n"/>
      <c r="K914" s="18">
        <f>IF(NOT(ISNUMBER(B914)),"",IF(H914="تم",IF(ISNUMBER(I914),I914-B914,""),'الإعدادات'!$B$4-B914))</f>
        <v/>
      </c>
      <c r="L914" s="18">
        <f>IF(F914="","",IFERROR(VLOOKUP(F914,'الإعدادات'!$A$7:$B$10,2,FALSE),""))</f>
        <v/>
      </c>
      <c r="M914" s="6">
        <f>IF(OR(NOT(ISNUMBER(B914)),H914="تم",L914=""),"",IF(K914&gt;L914,"متأخر",""))</f>
        <v/>
      </c>
      <c r="N914" s="18">
        <f>IF(OR(NOT(ISNUMBER(B914)),H914="تم"),"",K914)</f>
        <v/>
      </c>
      <c r="O914" s="18">
        <f>IF(N914="","",COUNTIF($N$6:$N$1005,"&gt;"&amp;N914)+COUNTIF($N$6:N914,N914))</f>
        <v/>
      </c>
      <c r="P914" s="19">
        <f>IF(OR(NOT(ISNUMBER(J914)),NOT(ISNUMBER(B914))),"",IF(ISNUMBER(I914),I914,B914))</f>
        <v/>
      </c>
    </row>
    <row r="915">
      <c r="A915" s="16">
        <f>IF(B915="","",ROW()-5)</f>
        <v/>
      </c>
      <c r="B915" s="13" t="n"/>
      <c r="C915" s="5" t="n"/>
      <c r="D915" s="5" t="n"/>
      <c r="E915" s="5" t="n"/>
      <c r="F915" s="5" t="n"/>
      <c r="G915" s="5" t="n"/>
      <c r="H915" s="5" t="n"/>
      <c r="I915" s="13" t="n"/>
      <c r="J915" s="17" t="n"/>
      <c r="K915" s="18">
        <f>IF(NOT(ISNUMBER(B915)),"",IF(H915="تم",IF(ISNUMBER(I915),I915-B915,""),'الإعدادات'!$B$4-B915))</f>
        <v/>
      </c>
      <c r="L915" s="18">
        <f>IF(F915="","",IFERROR(VLOOKUP(F915,'الإعدادات'!$A$7:$B$10,2,FALSE),""))</f>
        <v/>
      </c>
      <c r="M915" s="6">
        <f>IF(OR(NOT(ISNUMBER(B915)),H915="تم",L915=""),"",IF(K915&gt;L915,"متأخر",""))</f>
        <v/>
      </c>
      <c r="N915" s="18">
        <f>IF(OR(NOT(ISNUMBER(B915)),H915="تم"),"",K915)</f>
        <v/>
      </c>
      <c r="O915" s="18">
        <f>IF(N915="","",COUNTIF($N$6:$N$1005,"&gt;"&amp;N915)+COUNTIF($N$6:N915,N915))</f>
        <v/>
      </c>
      <c r="P915" s="19">
        <f>IF(OR(NOT(ISNUMBER(J915)),NOT(ISNUMBER(B915))),"",IF(ISNUMBER(I915),I915,B915))</f>
        <v/>
      </c>
    </row>
    <row r="916">
      <c r="A916" s="16">
        <f>IF(B916="","",ROW()-5)</f>
        <v/>
      </c>
      <c r="B916" s="13" t="n"/>
      <c r="C916" s="5" t="n"/>
      <c r="D916" s="5" t="n"/>
      <c r="E916" s="5" t="n"/>
      <c r="F916" s="5" t="n"/>
      <c r="G916" s="5" t="n"/>
      <c r="H916" s="5" t="n"/>
      <c r="I916" s="13" t="n"/>
      <c r="J916" s="17" t="n"/>
      <c r="K916" s="18">
        <f>IF(NOT(ISNUMBER(B916)),"",IF(H916="تم",IF(ISNUMBER(I916),I916-B916,""),'الإعدادات'!$B$4-B916))</f>
        <v/>
      </c>
      <c r="L916" s="18">
        <f>IF(F916="","",IFERROR(VLOOKUP(F916,'الإعدادات'!$A$7:$B$10,2,FALSE),""))</f>
        <v/>
      </c>
      <c r="M916" s="6">
        <f>IF(OR(NOT(ISNUMBER(B916)),H916="تم",L916=""),"",IF(K916&gt;L916,"متأخر",""))</f>
        <v/>
      </c>
      <c r="N916" s="18">
        <f>IF(OR(NOT(ISNUMBER(B916)),H916="تم"),"",K916)</f>
        <v/>
      </c>
      <c r="O916" s="18">
        <f>IF(N916="","",COUNTIF($N$6:$N$1005,"&gt;"&amp;N916)+COUNTIF($N$6:N916,N916))</f>
        <v/>
      </c>
      <c r="P916" s="19">
        <f>IF(OR(NOT(ISNUMBER(J916)),NOT(ISNUMBER(B916))),"",IF(ISNUMBER(I916),I916,B916))</f>
        <v/>
      </c>
    </row>
    <row r="917">
      <c r="A917" s="16">
        <f>IF(B917="","",ROW()-5)</f>
        <v/>
      </c>
      <c r="B917" s="13" t="n"/>
      <c r="C917" s="5" t="n"/>
      <c r="D917" s="5" t="n"/>
      <c r="E917" s="5" t="n"/>
      <c r="F917" s="5" t="n"/>
      <c r="G917" s="5" t="n"/>
      <c r="H917" s="5" t="n"/>
      <c r="I917" s="13" t="n"/>
      <c r="J917" s="17" t="n"/>
      <c r="K917" s="18">
        <f>IF(NOT(ISNUMBER(B917)),"",IF(H917="تم",IF(ISNUMBER(I917),I917-B917,""),'الإعدادات'!$B$4-B917))</f>
        <v/>
      </c>
      <c r="L917" s="18">
        <f>IF(F917="","",IFERROR(VLOOKUP(F917,'الإعدادات'!$A$7:$B$10,2,FALSE),""))</f>
        <v/>
      </c>
      <c r="M917" s="6">
        <f>IF(OR(NOT(ISNUMBER(B917)),H917="تم",L917=""),"",IF(K917&gt;L917,"متأخر",""))</f>
        <v/>
      </c>
      <c r="N917" s="18">
        <f>IF(OR(NOT(ISNUMBER(B917)),H917="تم"),"",K917)</f>
        <v/>
      </c>
      <c r="O917" s="18">
        <f>IF(N917="","",COUNTIF($N$6:$N$1005,"&gt;"&amp;N917)+COUNTIF($N$6:N917,N917))</f>
        <v/>
      </c>
      <c r="P917" s="19">
        <f>IF(OR(NOT(ISNUMBER(J917)),NOT(ISNUMBER(B917))),"",IF(ISNUMBER(I917),I917,B917))</f>
        <v/>
      </c>
    </row>
    <row r="918">
      <c r="A918" s="16">
        <f>IF(B918="","",ROW()-5)</f>
        <v/>
      </c>
      <c r="B918" s="13" t="n"/>
      <c r="C918" s="5" t="n"/>
      <c r="D918" s="5" t="n"/>
      <c r="E918" s="5" t="n"/>
      <c r="F918" s="5" t="n"/>
      <c r="G918" s="5" t="n"/>
      <c r="H918" s="5" t="n"/>
      <c r="I918" s="13" t="n"/>
      <c r="J918" s="17" t="n"/>
      <c r="K918" s="18">
        <f>IF(NOT(ISNUMBER(B918)),"",IF(H918="تم",IF(ISNUMBER(I918),I918-B918,""),'الإعدادات'!$B$4-B918))</f>
        <v/>
      </c>
      <c r="L918" s="18">
        <f>IF(F918="","",IFERROR(VLOOKUP(F918,'الإعدادات'!$A$7:$B$10,2,FALSE),""))</f>
        <v/>
      </c>
      <c r="M918" s="6">
        <f>IF(OR(NOT(ISNUMBER(B918)),H918="تم",L918=""),"",IF(K918&gt;L918,"متأخر",""))</f>
        <v/>
      </c>
      <c r="N918" s="18">
        <f>IF(OR(NOT(ISNUMBER(B918)),H918="تم"),"",K918)</f>
        <v/>
      </c>
      <c r="O918" s="18">
        <f>IF(N918="","",COUNTIF($N$6:$N$1005,"&gt;"&amp;N918)+COUNTIF($N$6:N918,N918))</f>
        <v/>
      </c>
      <c r="P918" s="19">
        <f>IF(OR(NOT(ISNUMBER(J918)),NOT(ISNUMBER(B918))),"",IF(ISNUMBER(I918),I918,B918))</f>
        <v/>
      </c>
    </row>
    <row r="919">
      <c r="A919" s="16">
        <f>IF(B919="","",ROW()-5)</f>
        <v/>
      </c>
      <c r="B919" s="13" t="n"/>
      <c r="C919" s="5" t="n"/>
      <c r="D919" s="5" t="n"/>
      <c r="E919" s="5" t="n"/>
      <c r="F919" s="5" t="n"/>
      <c r="G919" s="5" t="n"/>
      <c r="H919" s="5" t="n"/>
      <c r="I919" s="13" t="n"/>
      <c r="J919" s="17" t="n"/>
      <c r="K919" s="18">
        <f>IF(NOT(ISNUMBER(B919)),"",IF(H919="تم",IF(ISNUMBER(I919),I919-B919,""),'الإعدادات'!$B$4-B919))</f>
        <v/>
      </c>
      <c r="L919" s="18">
        <f>IF(F919="","",IFERROR(VLOOKUP(F919,'الإعدادات'!$A$7:$B$10,2,FALSE),""))</f>
        <v/>
      </c>
      <c r="M919" s="6">
        <f>IF(OR(NOT(ISNUMBER(B919)),H919="تم",L919=""),"",IF(K919&gt;L919,"متأخر",""))</f>
        <v/>
      </c>
      <c r="N919" s="18">
        <f>IF(OR(NOT(ISNUMBER(B919)),H919="تم"),"",K919)</f>
        <v/>
      </c>
      <c r="O919" s="18">
        <f>IF(N919="","",COUNTIF($N$6:$N$1005,"&gt;"&amp;N919)+COUNTIF($N$6:N919,N919))</f>
        <v/>
      </c>
      <c r="P919" s="19">
        <f>IF(OR(NOT(ISNUMBER(J919)),NOT(ISNUMBER(B919))),"",IF(ISNUMBER(I919),I919,B919))</f>
        <v/>
      </c>
    </row>
    <row r="920">
      <c r="A920" s="16">
        <f>IF(B920="","",ROW()-5)</f>
        <v/>
      </c>
      <c r="B920" s="13" t="n"/>
      <c r="C920" s="5" t="n"/>
      <c r="D920" s="5" t="n"/>
      <c r="E920" s="5" t="n"/>
      <c r="F920" s="5" t="n"/>
      <c r="G920" s="5" t="n"/>
      <c r="H920" s="5" t="n"/>
      <c r="I920" s="13" t="n"/>
      <c r="J920" s="17" t="n"/>
      <c r="K920" s="18">
        <f>IF(NOT(ISNUMBER(B920)),"",IF(H920="تم",IF(ISNUMBER(I920),I920-B920,""),'الإعدادات'!$B$4-B920))</f>
        <v/>
      </c>
      <c r="L920" s="18">
        <f>IF(F920="","",IFERROR(VLOOKUP(F920,'الإعدادات'!$A$7:$B$10,2,FALSE),""))</f>
        <v/>
      </c>
      <c r="M920" s="6">
        <f>IF(OR(NOT(ISNUMBER(B920)),H920="تم",L920=""),"",IF(K920&gt;L920,"متأخر",""))</f>
        <v/>
      </c>
      <c r="N920" s="18">
        <f>IF(OR(NOT(ISNUMBER(B920)),H920="تم"),"",K920)</f>
        <v/>
      </c>
      <c r="O920" s="18">
        <f>IF(N920="","",COUNTIF($N$6:$N$1005,"&gt;"&amp;N920)+COUNTIF($N$6:N920,N920))</f>
        <v/>
      </c>
      <c r="P920" s="19">
        <f>IF(OR(NOT(ISNUMBER(J920)),NOT(ISNUMBER(B920))),"",IF(ISNUMBER(I920),I920,B920))</f>
        <v/>
      </c>
    </row>
    <row r="921">
      <c r="A921" s="16">
        <f>IF(B921="","",ROW()-5)</f>
        <v/>
      </c>
      <c r="B921" s="13" t="n"/>
      <c r="C921" s="5" t="n"/>
      <c r="D921" s="5" t="n"/>
      <c r="E921" s="5" t="n"/>
      <c r="F921" s="5" t="n"/>
      <c r="G921" s="5" t="n"/>
      <c r="H921" s="5" t="n"/>
      <c r="I921" s="13" t="n"/>
      <c r="J921" s="17" t="n"/>
      <c r="K921" s="18">
        <f>IF(NOT(ISNUMBER(B921)),"",IF(H921="تم",IF(ISNUMBER(I921),I921-B921,""),'الإعدادات'!$B$4-B921))</f>
        <v/>
      </c>
      <c r="L921" s="18">
        <f>IF(F921="","",IFERROR(VLOOKUP(F921,'الإعدادات'!$A$7:$B$10,2,FALSE),""))</f>
        <v/>
      </c>
      <c r="M921" s="6">
        <f>IF(OR(NOT(ISNUMBER(B921)),H921="تم",L921=""),"",IF(K921&gt;L921,"متأخر",""))</f>
        <v/>
      </c>
      <c r="N921" s="18">
        <f>IF(OR(NOT(ISNUMBER(B921)),H921="تم"),"",K921)</f>
        <v/>
      </c>
      <c r="O921" s="18">
        <f>IF(N921="","",COUNTIF($N$6:$N$1005,"&gt;"&amp;N921)+COUNTIF($N$6:N921,N921))</f>
        <v/>
      </c>
      <c r="P921" s="19">
        <f>IF(OR(NOT(ISNUMBER(J921)),NOT(ISNUMBER(B921))),"",IF(ISNUMBER(I921),I921,B921))</f>
        <v/>
      </c>
    </row>
    <row r="922">
      <c r="A922" s="16">
        <f>IF(B922="","",ROW()-5)</f>
        <v/>
      </c>
      <c r="B922" s="13" t="n"/>
      <c r="C922" s="5" t="n"/>
      <c r="D922" s="5" t="n"/>
      <c r="E922" s="5" t="n"/>
      <c r="F922" s="5" t="n"/>
      <c r="G922" s="5" t="n"/>
      <c r="H922" s="5" t="n"/>
      <c r="I922" s="13" t="n"/>
      <c r="J922" s="17" t="n"/>
      <c r="K922" s="18">
        <f>IF(NOT(ISNUMBER(B922)),"",IF(H922="تم",IF(ISNUMBER(I922),I922-B922,""),'الإعدادات'!$B$4-B922))</f>
        <v/>
      </c>
      <c r="L922" s="18">
        <f>IF(F922="","",IFERROR(VLOOKUP(F922,'الإعدادات'!$A$7:$B$10,2,FALSE),""))</f>
        <v/>
      </c>
      <c r="M922" s="6">
        <f>IF(OR(NOT(ISNUMBER(B922)),H922="تم",L922=""),"",IF(K922&gt;L922,"متأخر",""))</f>
        <v/>
      </c>
      <c r="N922" s="18">
        <f>IF(OR(NOT(ISNUMBER(B922)),H922="تم"),"",K922)</f>
        <v/>
      </c>
      <c r="O922" s="18">
        <f>IF(N922="","",COUNTIF($N$6:$N$1005,"&gt;"&amp;N922)+COUNTIF($N$6:N922,N922))</f>
        <v/>
      </c>
      <c r="P922" s="19">
        <f>IF(OR(NOT(ISNUMBER(J922)),NOT(ISNUMBER(B922))),"",IF(ISNUMBER(I922),I922,B922))</f>
        <v/>
      </c>
    </row>
    <row r="923">
      <c r="A923" s="16">
        <f>IF(B923="","",ROW()-5)</f>
        <v/>
      </c>
      <c r="B923" s="13" t="n"/>
      <c r="C923" s="5" t="n"/>
      <c r="D923" s="5" t="n"/>
      <c r="E923" s="5" t="n"/>
      <c r="F923" s="5" t="n"/>
      <c r="G923" s="5" t="n"/>
      <c r="H923" s="5" t="n"/>
      <c r="I923" s="13" t="n"/>
      <c r="J923" s="17" t="n"/>
      <c r="K923" s="18">
        <f>IF(NOT(ISNUMBER(B923)),"",IF(H923="تم",IF(ISNUMBER(I923),I923-B923,""),'الإعدادات'!$B$4-B923))</f>
        <v/>
      </c>
      <c r="L923" s="18">
        <f>IF(F923="","",IFERROR(VLOOKUP(F923,'الإعدادات'!$A$7:$B$10,2,FALSE),""))</f>
        <v/>
      </c>
      <c r="M923" s="6">
        <f>IF(OR(NOT(ISNUMBER(B923)),H923="تم",L923=""),"",IF(K923&gt;L923,"متأخر",""))</f>
        <v/>
      </c>
      <c r="N923" s="18">
        <f>IF(OR(NOT(ISNUMBER(B923)),H923="تم"),"",K923)</f>
        <v/>
      </c>
      <c r="O923" s="18">
        <f>IF(N923="","",COUNTIF($N$6:$N$1005,"&gt;"&amp;N923)+COUNTIF($N$6:N923,N923))</f>
        <v/>
      </c>
      <c r="P923" s="19">
        <f>IF(OR(NOT(ISNUMBER(J923)),NOT(ISNUMBER(B923))),"",IF(ISNUMBER(I923),I923,B923))</f>
        <v/>
      </c>
    </row>
    <row r="924">
      <c r="A924" s="16">
        <f>IF(B924="","",ROW()-5)</f>
        <v/>
      </c>
      <c r="B924" s="13" t="n"/>
      <c r="C924" s="5" t="n"/>
      <c r="D924" s="5" t="n"/>
      <c r="E924" s="5" t="n"/>
      <c r="F924" s="5" t="n"/>
      <c r="G924" s="5" t="n"/>
      <c r="H924" s="5" t="n"/>
      <c r="I924" s="13" t="n"/>
      <c r="J924" s="17" t="n"/>
      <c r="K924" s="18">
        <f>IF(NOT(ISNUMBER(B924)),"",IF(H924="تم",IF(ISNUMBER(I924),I924-B924,""),'الإعدادات'!$B$4-B924))</f>
        <v/>
      </c>
      <c r="L924" s="18">
        <f>IF(F924="","",IFERROR(VLOOKUP(F924,'الإعدادات'!$A$7:$B$10,2,FALSE),""))</f>
        <v/>
      </c>
      <c r="M924" s="6">
        <f>IF(OR(NOT(ISNUMBER(B924)),H924="تم",L924=""),"",IF(K924&gt;L924,"متأخر",""))</f>
        <v/>
      </c>
      <c r="N924" s="18">
        <f>IF(OR(NOT(ISNUMBER(B924)),H924="تم"),"",K924)</f>
        <v/>
      </c>
      <c r="O924" s="18">
        <f>IF(N924="","",COUNTIF($N$6:$N$1005,"&gt;"&amp;N924)+COUNTIF($N$6:N924,N924))</f>
        <v/>
      </c>
      <c r="P924" s="19">
        <f>IF(OR(NOT(ISNUMBER(J924)),NOT(ISNUMBER(B924))),"",IF(ISNUMBER(I924),I924,B924))</f>
        <v/>
      </c>
    </row>
    <row r="925">
      <c r="A925" s="16">
        <f>IF(B925="","",ROW()-5)</f>
        <v/>
      </c>
      <c r="B925" s="13" t="n"/>
      <c r="C925" s="5" t="n"/>
      <c r="D925" s="5" t="n"/>
      <c r="E925" s="5" t="n"/>
      <c r="F925" s="5" t="n"/>
      <c r="G925" s="5" t="n"/>
      <c r="H925" s="5" t="n"/>
      <c r="I925" s="13" t="n"/>
      <c r="J925" s="17" t="n"/>
      <c r="K925" s="18">
        <f>IF(NOT(ISNUMBER(B925)),"",IF(H925="تم",IF(ISNUMBER(I925),I925-B925,""),'الإعدادات'!$B$4-B925))</f>
        <v/>
      </c>
      <c r="L925" s="18">
        <f>IF(F925="","",IFERROR(VLOOKUP(F925,'الإعدادات'!$A$7:$B$10,2,FALSE),""))</f>
        <v/>
      </c>
      <c r="M925" s="6">
        <f>IF(OR(NOT(ISNUMBER(B925)),H925="تم",L925=""),"",IF(K925&gt;L925,"متأخر",""))</f>
        <v/>
      </c>
      <c r="N925" s="18">
        <f>IF(OR(NOT(ISNUMBER(B925)),H925="تم"),"",K925)</f>
        <v/>
      </c>
      <c r="O925" s="18">
        <f>IF(N925="","",COUNTIF($N$6:$N$1005,"&gt;"&amp;N925)+COUNTIF($N$6:N925,N925))</f>
        <v/>
      </c>
      <c r="P925" s="19">
        <f>IF(OR(NOT(ISNUMBER(J925)),NOT(ISNUMBER(B925))),"",IF(ISNUMBER(I925),I925,B925))</f>
        <v/>
      </c>
    </row>
    <row r="926">
      <c r="A926" s="16">
        <f>IF(B926="","",ROW()-5)</f>
        <v/>
      </c>
      <c r="B926" s="13" t="n"/>
      <c r="C926" s="5" t="n"/>
      <c r="D926" s="5" t="n"/>
      <c r="E926" s="5" t="n"/>
      <c r="F926" s="5" t="n"/>
      <c r="G926" s="5" t="n"/>
      <c r="H926" s="5" t="n"/>
      <c r="I926" s="13" t="n"/>
      <c r="J926" s="17" t="n"/>
      <c r="K926" s="18">
        <f>IF(NOT(ISNUMBER(B926)),"",IF(H926="تم",IF(ISNUMBER(I926),I926-B926,""),'الإعدادات'!$B$4-B926))</f>
        <v/>
      </c>
      <c r="L926" s="18">
        <f>IF(F926="","",IFERROR(VLOOKUP(F926,'الإعدادات'!$A$7:$B$10,2,FALSE),""))</f>
        <v/>
      </c>
      <c r="M926" s="6">
        <f>IF(OR(NOT(ISNUMBER(B926)),H926="تم",L926=""),"",IF(K926&gt;L926,"متأخر",""))</f>
        <v/>
      </c>
      <c r="N926" s="18">
        <f>IF(OR(NOT(ISNUMBER(B926)),H926="تم"),"",K926)</f>
        <v/>
      </c>
      <c r="O926" s="18">
        <f>IF(N926="","",COUNTIF($N$6:$N$1005,"&gt;"&amp;N926)+COUNTIF($N$6:N926,N926))</f>
        <v/>
      </c>
      <c r="P926" s="19">
        <f>IF(OR(NOT(ISNUMBER(J926)),NOT(ISNUMBER(B926))),"",IF(ISNUMBER(I926),I926,B926))</f>
        <v/>
      </c>
    </row>
    <row r="927">
      <c r="A927" s="16">
        <f>IF(B927="","",ROW()-5)</f>
        <v/>
      </c>
      <c r="B927" s="13" t="n"/>
      <c r="C927" s="5" t="n"/>
      <c r="D927" s="5" t="n"/>
      <c r="E927" s="5" t="n"/>
      <c r="F927" s="5" t="n"/>
      <c r="G927" s="5" t="n"/>
      <c r="H927" s="5" t="n"/>
      <c r="I927" s="13" t="n"/>
      <c r="J927" s="17" t="n"/>
      <c r="K927" s="18">
        <f>IF(NOT(ISNUMBER(B927)),"",IF(H927="تم",IF(ISNUMBER(I927),I927-B927,""),'الإعدادات'!$B$4-B927))</f>
        <v/>
      </c>
      <c r="L927" s="18">
        <f>IF(F927="","",IFERROR(VLOOKUP(F927,'الإعدادات'!$A$7:$B$10,2,FALSE),""))</f>
        <v/>
      </c>
      <c r="M927" s="6">
        <f>IF(OR(NOT(ISNUMBER(B927)),H927="تم",L927=""),"",IF(K927&gt;L927,"متأخر",""))</f>
        <v/>
      </c>
      <c r="N927" s="18">
        <f>IF(OR(NOT(ISNUMBER(B927)),H927="تم"),"",K927)</f>
        <v/>
      </c>
      <c r="O927" s="18">
        <f>IF(N927="","",COUNTIF($N$6:$N$1005,"&gt;"&amp;N927)+COUNTIF($N$6:N927,N927))</f>
        <v/>
      </c>
      <c r="P927" s="19">
        <f>IF(OR(NOT(ISNUMBER(J927)),NOT(ISNUMBER(B927))),"",IF(ISNUMBER(I927),I927,B927))</f>
        <v/>
      </c>
    </row>
    <row r="928">
      <c r="A928" s="16">
        <f>IF(B928="","",ROW()-5)</f>
        <v/>
      </c>
      <c r="B928" s="13" t="n"/>
      <c r="C928" s="5" t="n"/>
      <c r="D928" s="5" t="n"/>
      <c r="E928" s="5" t="n"/>
      <c r="F928" s="5" t="n"/>
      <c r="G928" s="5" t="n"/>
      <c r="H928" s="5" t="n"/>
      <c r="I928" s="13" t="n"/>
      <c r="J928" s="17" t="n"/>
      <c r="K928" s="18">
        <f>IF(NOT(ISNUMBER(B928)),"",IF(H928="تم",IF(ISNUMBER(I928),I928-B928,""),'الإعدادات'!$B$4-B928))</f>
        <v/>
      </c>
      <c r="L928" s="18">
        <f>IF(F928="","",IFERROR(VLOOKUP(F928,'الإعدادات'!$A$7:$B$10,2,FALSE),""))</f>
        <v/>
      </c>
      <c r="M928" s="6">
        <f>IF(OR(NOT(ISNUMBER(B928)),H928="تم",L928=""),"",IF(K928&gt;L928,"متأخر",""))</f>
        <v/>
      </c>
      <c r="N928" s="18">
        <f>IF(OR(NOT(ISNUMBER(B928)),H928="تم"),"",K928)</f>
        <v/>
      </c>
      <c r="O928" s="18">
        <f>IF(N928="","",COUNTIF($N$6:$N$1005,"&gt;"&amp;N928)+COUNTIF($N$6:N928,N928))</f>
        <v/>
      </c>
      <c r="P928" s="19">
        <f>IF(OR(NOT(ISNUMBER(J928)),NOT(ISNUMBER(B928))),"",IF(ISNUMBER(I928),I928,B928))</f>
        <v/>
      </c>
    </row>
    <row r="929">
      <c r="A929" s="16">
        <f>IF(B929="","",ROW()-5)</f>
        <v/>
      </c>
      <c r="B929" s="13" t="n"/>
      <c r="C929" s="5" t="n"/>
      <c r="D929" s="5" t="n"/>
      <c r="E929" s="5" t="n"/>
      <c r="F929" s="5" t="n"/>
      <c r="G929" s="5" t="n"/>
      <c r="H929" s="5" t="n"/>
      <c r="I929" s="13" t="n"/>
      <c r="J929" s="17" t="n"/>
      <c r="K929" s="18">
        <f>IF(NOT(ISNUMBER(B929)),"",IF(H929="تم",IF(ISNUMBER(I929),I929-B929,""),'الإعدادات'!$B$4-B929))</f>
        <v/>
      </c>
      <c r="L929" s="18">
        <f>IF(F929="","",IFERROR(VLOOKUP(F929,'الإعدادات'!$A$7:$B$10,2,FALSE),""))</f>
        <v/>
      </c>
      <c r="M929" s="6">
        <f>IF(OR(NOT(ISNUMBER(B929)),H929="تم",L929=""),"",IF(K929&gt;L929,"متأخر",""))</f>
        <v/>
      </c>
      <c r="N929" s="18">
        <f>IF(OR(NOT(ISNUMBER(B929)),H929="تم"),"",K929)</f>
        <v/>
      </c>
      <c r="O929" s="18">
        <f>IF(N929="","",COUNTIF($N$6:$N$1005,"&gt;"&amp;N929)+COUNTIF($N$6:N929,N929))</f>
        <v/>
      </c>
      <c r="P929" s="19">
        <f>IF(OR(NOT(ISNUMBER(J929)),NOT(ISNUMBER(B929))),"",IF(ISNUMBER(I929),I929,B929))</f>
        <v/>
      </c>
    </row>
    <row r="930">
      <c r="A930" s="16">
        <f>IF(B930="","",ROW()-5)</f>
        <v/>
      </c>
      <c r="B930" s="13" t="n"/>
      <c r="C930" s="5" t="n"/>
      <c r="D930" s="5" t="n"/>
      <c r="E930" s="5" t="n"/>
      <c r="F930" s="5" t="n"/>
      <c r="G930" s="5" t="n"/>
      <c r="H930" s="5" t="n"/>
      <c r="I930" s="13" t="n"/>
      <c r="J930" s="17" t="n"/>
      <c r="K930" s="18">
        <f>IF(NOT(ISNUMBER(B930)),"",IF(H930="تم",IF(ISNUMBER(I930),I930-B930,""),'الإعدادات'!$B$4-B930))</f>
        <v/>
      </c>
      <c r="L930" s="18">
        <f>IF(F930="","",IFERROR(VLOOKUP(F930,'الإعدادات'!$A$7:$B$10,2,FALSE),""))</f>
        <v/>
      </c>
      <c r="M930" s="6">
        <f>IF(OR(NOT(ISNUMBER(B930)),H930="تم",L930=""),"",IF(K930&gt;L930,"متأخر",""))</f>
        <v/>
      </c>
      <c r="N930" s="18">
        <f>IF(OR(NOT(ISNUMBER(B930)),H930="تم"),"",K930)</f>
        <v/>
      </c>
      <c r="O930" s="18">
        <f>IF(N930="","",COUNTIF($N$6:$N$1005,"&gt;"&amp;N930)+COUNTIF($N$6:N930,N930))</f>
        <v/>
      </c>
      <c r="P930" s="19">
        <f>IF(OR(NOT(ISNUMBER(J930)),NOT(ISNUMBER(B930))),"",IF(ISNUMBER(I930),I930,B930))</f>
        <v/>
      </c>
    </row>
    <row r="931">
      <c r="A931" s="16">
        <f>IF(B931="","",ROW()-5)</f>
        <v/>
      </c>
      <c r="B931" s="13" t="n"/>
      <c r="C931" s="5" t="n"/>
      <c r="D931" s="5" t="n"/>
      <c r="E931" s="5" t="n"/>
      <c r="F931" s="5" t="n"/>
      <c r="G931" s="5" t="n"/>
      <c r="H931" s="5" t="n"/>
      <c r="I931" s="13" t="n"/>
      <c r="J931" s="17" t="n"/>
      <c r="K931" s="18">
        <f>IF(NOT(ISNUMBER(B931)),"",IF(H931="تم",IF(ISNUMBER(I931),I931-B931,""),'الإعدادات'!$B$4-B931))</f>
        <v/>
      </c>
      <c r="L931" s="18">
        <f>IF(F931="","",IFERROR(VLOOKUP(F931,'الإعدادات'!$A$7:$B$10,2,FALSE),""))</f>
        <v/>
      </c>
      <c r="M931" s="6">
        <f>IF(OR(NOT(ISNUMBER(B931)),H931="تم",L931=""),"",IF(K931&gt;L931,"متأخر",""))</f>
        <v/>
      </c>
      <c r="N931" s="18">
        <f>IF(OR(NOT(ISNUMBER(B931)),H931="تم"),"",K931)</f>
        <v/>
      </c>
      <c r="O931" s="18">
        <f>IF(N931="","",COUNTIF($N$6:$N$1005,"&gt;"&amp;N931)+COUNTIF($N$6:N931,N931))</f>
        <v/>
      </c>
      <c r="P931" s="19">
        <f>IF(OR(NOT(ISNUMBER(J931)),NOT(ISNUMBER(B931))),"",IF(ISNUMBER(I931),I931,B931))</f>
        <v/>
      </c>
    </row>
    <row r="932">
      <c r="A932" s="16">
        <f>IF(B932="","",ROW()-5)</f>
        <v/>
      </c>
      <c r="B932" s="13" t="n"/>
      <c r="C932" s="5" t="n"/>
      <c r="D932" s="5" t="n"/>
      <c r="E932" s="5" t="n"/>
      <c r="F932" s="5" t="n"/>
      <c r="G932" s="5" t="n"/>
      <c r="H932" s="5" t="n"/>
      <c r="I932" s="13" t="n"/>
      <c r="J932" s="17" t="n"/>
      <c r="K932" s="18">
        <f>IF(NOT(ISNUMBER(B932)),"",IF(H932="تم",IF(ISNUMBER(I932),I932-B932,""),'الإعدادات'!$B$4-B932))</f>
        <v/>
      </c>
      <c r="L932" s="18">
        <f>IF(F932="","",IFERROR(VLOOKUP(F932,'الإعدادات'!$A$7:$B$10,2,FALSE),""))</f>
        <v/>
      </c>
      <c r="M932" s="6">
        <f>IF(OR(NOT(ISNUMBER(B932)),H932="تم",L932=""),"",IF(K932&gt;L932,"متأخر",""))</f>
        <v/>
      </c>
      <c r="N932" s="18">
        <f>IF(OR(NOT(ISNUMBER(B932)),H932="تم"),"",K932)</f>
        <v/>
      </c>
      <c r="O932" s="18">
        <f>IF(N932="","",COUNTIF($N$6:$N$1005,"&gt;"&amp;N932)+COUNTIF($N$6:N932,N932))</f>
        <v/>
      </c>
      <c r="P932" s="19">
        <f>IF(OR(NOT(ISNUMBER(J932)),NOT(ISNUMBER(B932))),"",IF(ISNUMBER(I932),I932,B932))</f>
        <v/>
      </c>
    </row>
    <row r="933">
      <c r="A933" s="16">
        <f>IF(B933="","",ROW()-5)</f>
        <v/>
      </c>
      <c r="B933" s="13" t="n"/>
      <c r="C933" s="5" t="n"/>
      <c r="D933" s="5" t="n"/>
      <c r="E933" s="5" t="n"/>
      <c r="F933" s="5" t="n"/>
      <c r="G933" s="5" t="n"/>
      <c r="H933" s="5" t="n"/>
      <c r="I933" s="13" t="n"/>
      <c r="J933" s="17" t="n"/>
      <c r="K933" s="18">
        <f>IF(NOT(ISNUMBER(B933)),"",IF(H933="تم",IF(ISNUMBER(I933),I933-B933,""),'الإعدادات'!$B$4-B933))</f>
        <v/>
      </c>
      <c r="L933" s="18">
        <f>IF(F933="","",IFERROR(VLOOKUP(F933,'الإعدادات'!$A$7:$B$10,2,FALSE),""))</f>
        <v/>
      </c>
      <c r="M933" s="6">
        <f>IF(OR(NOT(ISNUMBER(B933)),H933="تم",L933=""),"",IF(K933&gt;L933,"متأخر",""))</f>
        <v/>
      </c>
      <c r="N933" s="18">
        <f>IF(OR(NOT(ISNUMBER(B933)),H933="تم"),"",K933)</f>
        <v/>
      </c>
      <c r="O933" s="18">
        <f>IF(N933="","",COUNTIF($N$6:$N$1005,"&gt;"&amp;N933)+COUNTIF($N$6:N933,N933))</f>
        <v/>
      </c>
      <c r="P933" s="19">
        <f>IF(OR(NOT(ISNUMBER(J933)),NOT(ISNUMBER(B933))),"",IF(ISNUMBER(I933),I933,B933))</f>
        <v/>
      </c>
    </row>
    <row r="934">
      <c r="A934" s="16">
        <f>IF(B934="","",ROW()-5)</f>
        <v/>
      </c>
      <c r="B934" s="13" t="n"/>
      <c r="C934" s="5" t="n"/>
      <c r="D934" s="5" t="n"/>
      <c r="E934" s="5" t="n"/>
      <c r="F934" s="5" t="n"/>
      <c r="G934" s="5" t="n"/>
      <c r="H934" s="5" t="n"/>
      <c r="I934" s="13" t="n"/>
      <c r="J934" s="17" t="n"/>
      <c r="K934" s="18">
        <f>IF(NOT(ISNUMBER(B934)),"",IF(H934="تم",IF(ISNUMBER(I934),I934-B934,""),'الإعدادات'!$B$4-B934))</f>
        <v/>
      </c>
      <c r="L934" s="18">
        <f>IF(F934="","",IFERROR(VLOOKUP(F934,'الإعدادات'!$A$7:$B$10,2,FALSE),""))</f>
        <v/>
      </c>
      <c r="M934" s="6">
        <f>IF(OR(NOT(ISNUMBER(B934)),H934="تم",L934=""),"",IF(K934&gt;L934,"متأخر",""))</f>
        <v/>
      </c>
      <c r="N934" s="18">
        <f>IF(OR(NOT(ISNUMBER(B934)),H934="تم"),"",K934)</f>
        <v/>
      </c>
      <c r="O934" s="18">
        <f>IF(N934="","",COUNTIF($N$6:$N$1005,"&gt;"&amp;N934)+COUNTIF($N$6:N934,N934))</f>
        <v/>
      </c>
      <c r="P934" s="19">
        <f>IF(OR(NOT(ISNUMBER(J934)),NOT(ISNUMBER(B934))),"",IF(ISNUMBER(I934),I934,B934))</f>
        <v/>
      </c>
    </row>
    <row r="935">
      <c r="A935" s="16">
        <f>IF(B935="","",ROW()-5)</f>
        <v/>
      </c>
      <c r="B935" s="13" t="n"/>
      <c r="C935" s="5" t="n"/>
      <c r="D935" s="5" t="n"/>
      <c r="E935" s="5" t="n"/>
      <c r="F935" s="5" t="n"/>
      <c r="G935" s="5" t="n"/>
      <c r="H935" s="5" t="n"/>
      <c r="I935" s="13" t="n"/>
      <c r="J935" s="17" t="n"/>
      <c r="K935" s="18">
        <f>IF(NOT(ISNUMBER(B935)),"",IF(H935="تم",IF(ISNUMBER(I935),I935-B935,""),'الإعدادات'!$B$4-B935))</f>
        <v/>
      </c>
      <c r="L935" s="18">
        <f>IF(F935="","",IFERROR(VLOOKUP(F935,'الإعدادات'!$A$7:$B$10,2,FALSE),""))</f>
        <v/>
      </c>
      <c r="M935" s="6">
        <f>IF(OR(NOT(ISNUMBER(B935)),H935="تم",L935=""),"",IF(K935&gt;L935,"متأخر",""))</f>
        <v/>
      </c>
      <c r="N935" s="18">
        <f>IF(OR(NOT(ISNUMBER(B935)),H935="تم"),"",K935)</f>
        <v/>
      </c>
      <c r="O935" s="18">
        <f>IF(N935="","",COUNTIF($N$6:$N$1005,"&gt;"&amp;N935)+COUNTIF($N$6:N935,N935))</f>
        <v/>
      </c>
      <c r="P935" s="19">
        <f>IF(OR(NOT(ISNUMBER(J935)),NOT(ISNUMBER(B935))),"",IF(ISNUMBER(I935),I935,B935))</f>
        <v/>
      </c>
    </row>
    <row r="936">
      <c r="A936" s="16">
        <f>IF(B936="","",ROW()-5)</f>
        <v/>
      </c>
      <c r="B936" s="13" t="n"/>
      <c r="C936" s="5" t="n"/>
      <c r="D936" s="5" t="n"/>
      <c r="E936" s="5" t="n"/>
      <c r="F936" s="5" t="n"/>
      <c r="G936" s="5" t="n"/>
      <c r="H936" s="5" t="n"/>
      <c r="I936" s="13" t="n"/>
      <c r="J936" s="17" t="n"/>
      <c r="K936" s="18">
        <f>IF(NOT(ISNUMBER(B936)),"",IF(H936="تم",IF(ISNUMBER(I936),I936-B936,""),'الإعدادات'!$B$4-B936))</f>
        <v/>
      </c>
      <c r="L936" s="18">
        <f>IF(F936="","",IFERROR(VLOOKUP(F936,'الإعدادات'!$A$7:$B$10,2,FALSE),""))</f>
        <v/>
      </c>
      <c r="M936" s="6">
        <f>IF(OR(NOT(ISNUMBER(B936)),H936="تم",L936=""),"",IF(K936&gt;L936,"متأخر",""))</f>
        <v/>
      </c>
      <c r="N936" s="18">
        <f>IF(OR(NOT(ISNUMBER(B936)),H936="تم"),"",K936)</f>
        <v/>
      </c>
      <c r="O936" s="18">
        <f>IF(N936="","",COUNTIF($N$6:$N$1005,"&gt;"&amp;N936)+COUNTIF($N$6:N936,N936))</f>
        <v/>
      </c>
      <c r="P936" s="19">
        <f>IF(OR(NOT(ISNUMBER(J936)),NOT(ISNUMBER(B936))),"",IF(ISNUMBER(I936),I936,B936))</f>
        <v/>
      </c>
    </row>
    <row r="937">
      <c r="A937" s="16">
        <f>IF(B937="","",ROW()-5)</f>
        <v/>
      </c>
      <c r="B937" s="13" t="n"/>
      <c r="C937" s="5" t="n"/>
      <c r="D937" s="5" t="n"/>
      <c r="E937" s="5" t="n"/>
      <c r="F937" s="5" t="n"/>
      <c r="G937" s="5" t="n"/>
      <c r="H937" s="5" t="n"/>
      <c r="I937" s="13" t="n"/>
      <c r="J937" s="17" t="n"/>
      <c r="K937" s="18">
        <f>IF(NOT(ISNUMBER(B937)),"",IF(H937="تم",IF(ISNUMBER(I937),I937-B937,""),'الإعدادات'!$B$4-B937))</f>
        <v/>
      </c>
      <c r="L937" s="18">
        <f>IF(F937="","",IFERROR(VLOOKUP(F937,'الإعدادات'!$A$7:$B$10,2,FALSE),""))</f>
        <v/>
      </c>
      <c r="M937" s="6">
        <f>IF(OR(NOT(ISNUMBER(B937)),H937="تم",L937=""),"",IF(K937&gt;L937,"متأخر",""))</f>
        <v/>
      </c>
      <c r="N937" s="18">
        <f>IF(OR(NOT(ISNUMBER(B937)),H937="تم"),"",K937)</f>
        <v/>
      </c>
      <c r="O937" s="18">
        <f>IF(N937="","",COUNTIF($N$6:$N$1005,"&gt;"&amp;N937)+COUNTIF($N$6:N937,N937))</f>
        <v/>
      </c>
      <c r="P937" s="19">
        <f>IF(OR(NOT(ISNUMBER(J937)),NOT(ISNUMBER(B937))),"",IF(ISNUMBER(I937),I937,B937))</f>
        <v/>
      </c>
    </row>
    <row r="938">
      <c r="A938" s="16">
        <f>IF(B938="","",ROW()-5)</f>
        <v/>
      </c>
      <c r="B938" s="13" t="n"/>
      <c r="C938" s="5" t="n"/>
      <c r="D938" s="5" t="n"/>
      <c r="E938" s="5" t="n"/>
      <c r="F938" s="5" t="n"/>
      <c r="G938" s="5" t="n"/>
      <c r="H938" s="5" t="n"/>
      <c r="I938" s="13" t="n"/>
      <c r="J938" s="17" t="n"/>
      <c r="K938" s="18">
        <f>IF(NOT(ISNUMBER(B938)),"",IF(H938="تم",IF(ISNUMBER(I938),I938-B938,""),'الإعدادات'!$B$4-B938))</f>
        <v/>
      </c>
      <c r="L938" s="18">
        <f>IF(F938="","",IFERROR(VLOOKUP(F938,'الإعدادات'!$A$7:$B$10,2,FALSE),""))</f>
        <v/>
      </c>
      <c r="M938" s="6">
        <f>IF(OR(NOT(ISNUMBER(B938)),H938="تم",L938=""),"",IF(K938&gt;L938,"متأخر",""))</f>
        <v/>
      </c>
      <c r="N938" s="18">
        <f>IF(OR(NOT(ISNUMBER(B938)),H938="تم"),"",K938)</f>
        <v/>
      </c>
      <c r="O938" s="18">
        <f>IF(N938="","",COUNTIF($N$6:$N$1005,"&gt;"&amp;N938)+COUNTIF($N$6:N938,N938))</f>
        <v/>
      </c>
      <c r="P938" s="19">
        <f>IF(OR(NOT(ISNUMBER(J938)),NOT(ISNUMBER(B938))),"",IF(ISNUMBER(I938),I938,B938))</f>
        <v/>
      </c>
    </row>
    <row r="939">
      <c r="A939" s="16">
        <f>IF(B939="","",ROW()-5)</f>
        <v/>
      </c>
      <c r="B939" s="13" t="n"/>
      <c r="C939" s="5" t="n"/>
      <c r="D939" s="5" t="n"/>
      <c r="E939" s="5" t="n"/>
      <c r="F939" s="5" t="n"/>
      <c r="G939" s="5" t="n"/>
      <c r="H939" s="5" t="n"/>
      <c r="I939" s="13" t="n"/>
      <c r="J939" s="17" t="n"/>
      <c r="K939" s="18">
        <f>IF(NOT(ISNUMBER(B939)),"",IF(H939="تم",IF(ISNUMBER(I939),I939-B939,""),'الإعدادات'!$B$4-B939))</f>
        <v/>
      </c>
      <c r="L939" s="18">
        <f>IF(F939="","",IFERROR(VLOOKUP(F939,'الإعدادات'!$A$7:$B$10,2,FALSE),""))</f>
        <v/>
      </c>
      <c r="M939" s="6">
        <f>IF(OR(NOT(ISNUMBER(B939)),H939="تم",L939=""),"",IF(K939&gt;L939,"متأخر",""))</f>
        <v/>
      </c>
      <c r="N939" s="18">
        <f>IF(OR(NOT(ISNUMBER(B939)),H939="تم"),"",K939)</f>
        <v/>
      </c>
      <c r="O939" s="18">
        <f>IF(N939="","",COUNTIF($N$6:$N$1005,"&gt;"&amp;N939)+COUNTIF($N$6:N939,N939))</f>
        <v/>
      </c>
      <c r="P939" s="19">
        <f>IF(OR(NOT(ISNUMBER(J939)),NOT(ISNUMBER(B939))),"",IF(ISNUMBER(I939),I939,B939))</f>
        <v/>
      </c>
    </row>
    <row r="940">
      <c r="A940" s="16">
        <f>IF(B940="","",ROW()-5)</f>
        <v/>
      </c>
      <c r="B940" s="13" t="n"/>
      <c r="C940" s="5" t="n"/>
      <c r="D940" s="5" t="n"/>
      <c r="E940" s="5" t="n"/>
      <c r="F940" s="5" t="n"/>
      <c r="G940" s="5" t="n"/>
      <c r="H940" s="5" t="n"/>
      <c r="I940" s="13" t="n"/>
      <c r="J940" s="17" t="n"/>
      <c r="K940" s="18">
        <f>IF(NOT(ISNUMBER(B940)),"",IF(H940="تم",IF(ISNUMBER(I940),I940-B940,""),'الإعدادات'!$B$4-B940))</f>
        <v/>
      </c>
      <c r="L940" s="18">
        <f>IF(F940="","",IFERROR(VLOOKUP(F940,'الإعدادات'!$A$7:$B$10,2,FALSE),""))</f>
        <v/>
      </c>
      <c r="M940" s="6">
        <f>IF(OR(NOT(ISNUMBER(B940)),H940="تم",L940=""),"",IF(K940&gt;L940,"متأخر",""))</f>
        <v/>
      </c>
      <c r="N940" s="18">
        <f>IF(OR(NOT(ISNUMBER(B940)),H940="تم"),"",K940)</f>
        <v/>
      </c>
      <c r="O940" s="18">
        <f>IF(N940="","",COUNTIF($N$6:$N$1005,"&gt;"&amp;N940)+COUNTIF($N$6:N940,N940))</f>
        <v/>
      </c>
      <c r="P940" s="19">
        <f>IF(OR(NOT(ISNUMBER(J940)),NOT(ISNUMBER(B940))),"",IF(ISNUMBER(I940),I940,B940))</f>
        <v/>
      </c>
    </row>
    <row r="941">
      <c r="A941" s="16">
        <f>IF(B941="","",ROW()-5)</f>
        <v/>
      </c>
      <c r="B941" s="13" t="n"/>
      <c r="C941" s="5" t="n"/>
      <c r="D941" s="5" t="n"/>
      <c r="E941" s="5" t="n"/>
      <c r="F941" s="5" t="n"/>
      <c r="G941" s="5" t="n"/>
      <c r="H941" s="5" t="n"/>
      <c r="I941" s="13" t="n"/>
      <c r="J941" s="17" t="n"/>
      <c r="K941" s="18">
        <f>IF(NOT(ISNUMBER(B941)),"",IF(H941="تم",IF(ISNUMBER(I941),I941-B941,""),'الإعدادات'!$B$4-B941))</f>
        <v/>
      </c>
      <c r="L941" s="18">
        <f>IF(F941="","",IFERROR(VLOOKUP(F941,'الإعدادات'!$A$7:$B$10,2,FALSE),""))</f>
        <v/>
      </c>
      <c r="M941" s="6">
        <f>IF(OR(NOT(ISNUMBER(B941)),H941="تم",L941=""),"",IF(K941&gt;L941,"متأخر",""))</f>
        <v/>
      </c>
      <c r="N941" s="18">
        <f>IF(OR(NOT(ISNUMBER(B941)),H941="تم"),"",K941)</f>
        <v/>
      </c>
      <c r="O941" s="18">
        <f>IF(N941="","",COUNTIF($N$6:$N$1005,"&gt;"&amp;N941)+COUNTIF($N$6:N941,N941))</f>
        <v/>
      </c>
      <c r="P941" s="19">
        <f>IF(OR(NOT(ISNUMBER(J941)),NOT(ISNUMBER(B941))),"",IF(ISNUMBER(I941),I941,B941))</f>
        <v/>
      </c>
    </row>
    <row r="942">
      <c r="A942" s="16">
        <f>IF(B942="","",ROW()-5)</f>
        <v/>
      </c>
      <c r="B942" s="13" t="n"/>
      <c r="C942" s="5" t="n"/>
      <c r="D942" s="5" t="n"/>
      <c r="E942" s="5" t="n"/>
      <c r="F942" s="5" t="n"/>
      <c r="G942" s="5" t="n"/>
      <c r="H942" s="5" t="n"/>
      <c r="I942" s="13" t="n"/>
      <c r="J942" s="17" t="n"/>
      <c r="K942" s="18">
        <f>IF(NOT(ISNUMBER(B942)),"",IF(H942="تم",IF(ISNUMBER(I942),I942-B942,""),'الإعدادات'!$B$4-B942))</f>
        <v/>
      </c>
      <c r="L942" s="18">
        <f>IF(F942="","",IFERROR(VLOOKUP(F942,'الإعدادات'!$A$7:$B$10,2,FALSE),""))</f>
        <v/>
      </c>
      <c r="M942" s="6">
        <f>IF(OR(NOT(ISNUMBER(B942)),H942="تم",L942=""),"",IF(K942&gt;L942,"متأخر",""))</f>
        <v/>
      </c>
      <c r="N942" s="18">
        <f>IF(OR(NOT(ISNUMBER(B942)),H942="تم"),"",K942)</f>
        <v/>
      </c>
      <c r="O942" s="18">
        <f>IF(N942="","",COUNTIF($N$6:$N$1005,"&gt;"&amp;N942)+COUNTIF($N$6:N942,N942))</f>
        <v/>
      </c>
      <c r="P942" s="19">
        <f>IF(OR(NOT(ISNUMBER(J942)),NOT(ISNUMBER(B942))),"",IF(ISNUMBER(I942),I942,B942))</f>
        <v/>
      </c>
    </row>
    <row r="943">
      <c r="A943" s="16">
        <f>IF(B943="","",ROW()-5)</f>
        <v/>
      </c>
      <c r="B943" s="13" t="n"/>
      <c r="C943" s="5" t="n"/>
      <c r="D943" s="5" t="n"/>
      <c r="E943" s="5" t="n"/>
      <c r="F943" s="5" t="n"/>
      <c r="G943" s="5" t="n"/>
      <c r="H943" s="5" t="n"/>
      <c r="I943" s="13" t="n"/>
      <c r="J943" s="17" t="n"/>
      <c r="K943" s="18">
        <f>IF(NOT(ISNUMBER(B943)),"",IF(H943="تم",IF(ISNUMBER(I943),I943-B943,""),'الإعدادات'!$B$4-B943))</f>
        <v/>
      </c>
      <c r="L943" s="18">
        <f>IF(F943="","",IFERROR(VLOOKUP(F943,'الإعدادات'!$A$7:$B$10,2,FALSE),""))</f>
        <v/>
      </c>
      <c r="M943" s="6">
        <f>IF(OR(NOT(ISNUMBER(B943)),H943="تم",L943=""),"",IF(K943&gt;L943,"متأخر",""))</f>
        <v/>
      </c>
      <c r="N943" s="18">
        <f>IF(OR(NOT(ISNUMBER(B943)),H943="تم"),"",K943)</f>
        <v/>
      </c>
      <c r="O943" s="18">
        <f>IF(N943="","",COUNTIF($N$6:$N$1005,"&gt;"&amp;N943)+COUNTIF($N$6:N943,N943))</f>
        <v/>
      </c>
      <c r="P943" s="19">
        <f>IF(OR(NOT(ISNUMBER(J943)),NOT(ISNUMBER(B943))),"",IF(ISNUMBER(I943),I943,B943))</f>
        <v/>
      </c>
    </row>
    <row r="944">
      <c r="A944" s="16">
        <f>IF(B944="","",ROW()-5)</f>
        <v/>
      </c>
      <c r="B944" s="13" t="n"/>
      <c r="C944" s="5" t="n"/>
      <c r="D944" s="5" t="n"/>
      <c r="E944" s="5" t="n"/>
      <c r="F944" s="5" t="n"/>
      <c r="G944" s="5" t="n"/>
      <c r="H944" s="5" t="n"/>
      <c r="I944" s="13" t="n"/>
      <c r="J944" s="17" t="n"/>
      <c r="K944" s="18">
        <f>IF(NOT(ISNUMBER(B944)),"",IF(H944="تم",IF(ISNUMBER(I944),I944-B944,""),'الإعدادات'!$B$4-B944))</f>
        <v/>
      </c>
      <c r="L944" s="18">
        <f>IF(F944="","",IFERROR(VLOOKUP(F944,'الإعدادات'!$A$7:$B$10,2,FALSE),""))</f>
        <v/>
      </c>
      <c r="M944" s="6">
        <f>IF(OR(NOT(ISNUMBER(B944)),H944="تم",L944=""),"",IF(K944&gt;L944,"متأخر",""))</f>
        <v/>
      </c>
      <c r="N944" s="18">
        <f>IF(OR(NOT(ISNUMBER(B944)),H944="تم"),"",K944)</f>
        <v/>
      </c>
      <c r="O944" s="18">
        <f>IF(N944="","",COUNTIF($N$6:$N$1005,"&gt;"&amp;N944)+COUNTIF($N$6:N944,N944))</f>
        <v/>
      </c>
      <c r="P944" s="19">
        <f>IF(OR(NOT(ISNUMBER(J944)),NOT(ISNUMBER(B944))),"",IF(ISNUMBER(I944),I944,B944))</f>
        <v/>
      </c>
    </row>
    <row r="945">
      <c r="A945" s="16">
        <f>IF(B945="","",ROW()-5)</f>
        <v/>
      </c>
      <c r="B945" s="13" t="n"/>
      <c r="C945" s="5" t="n"/>
      <c r="D945" s="5" t="n"/>
      <c r="E945" s="5" t="n"/>
      <c r="F945" s="5" t="n"/>
      <c r="G945" s="5" t="n"/>
      <c r="H945" s="5" t="n"/>
      <c r="I945" s="13" t="n"/>
      <c r="J945" s="17" t="n"/>
      <c r="K945" s="18">
        <f>IF(NOT(ISNUMBER(B945)),"",IF(H945="تم",IF(ISNUMBER(I945),I945-B945,""),'الإعدادات'!$B$4-B945))</f>
        <v/>
      </c>
      <c r="L945" s="18">
        <f>IF(F945="","",IFERROR(VLOOKUP(F945,'الإعدادات'!$A$7:$B$10,2,FALSE),""))</f>
        <v/>
      </c>
      <c r="M945" s="6">
        <f>IF(OR(NOT(ISNUMBER(B945)),H945="تم",L945=""),"",IF(K945&gt;L945,"متأخر",""))</f>
        <v/>
      </c>
      <c r="N945" s="18">
        <f>IF(OR(NOT(ISNUMBER(B945)),H945="تم"),"",K945)</f>
        <v/>
      </c>
      <c r="O945" s="18">
        <f>IF(N945="","",COUNTIF($N$6:$N$1005,"&gt;"&amp;N945)+COUNTIF($N$6:N945,N945))</f>
        <v/>
      </c>
      <c r="P945" s="19">
        <f>IF(OR(NOT(ISNUMBER(J945)),NOT(ISNUMBER(B945))),"",IF(ISNUMBER(I945),I945,B945))</f>
        <v/>
      </c>
    </row>
    <row r="946">
      <c r="A946" s="16">
        <f>IF(B946="","",ROW()-5)</f>
        <v/>
      </c>
      <c r="B946" s="13" t="n"/>
      <c r="C946" s="5" t="n"/>
      <c r="D946" s="5" t="n"/>
      <c r="E946" s="5" t="n"/>
      <c r="F946" s="5" t="n"/>
      <c r="G946" s="5" t="n"/>
      <c r="H946" s="5" t="n"/>
      <c r="I946" s="13" t="n"/>
      <c r="J946" s="17" t="n"/>
      <c r="K946" s="18">
        <f>IF(NOT(ISNUMBER(B946)),"",IF(H946="تم",IF(ISNUMBER(I946),I946-B946,""),'الإعدادات'!$B$4-B946))</f>
        <v/>
      </c>
      <c r="L946" s="18">
        <f>IF(F946="","",IFERROR(VLOOKUP(F946,'الإعدادات'!$A$7:$B$10,2,FALSE),""))</f>
        <v/>
      </c>
      <c r="M946" s="6">
        <f>IF(OR(NOT(ISNUMBER(B946)),H946="تم",L946=""),"",IF(K946&gt;L946,"متأخر",""))</f>
        <v/>
      </c>
      <c r="N946" s="18">
        <f>IF(OR(NOT(ISNUMBER(B946)),H946="تم"),"",K946)</f>
        <v/>
      </c>
      <c r="O946" s="18">
        <f>IF(N946="","",COUNTIF($N$6:$N$1005,"&gt;"&amp;N946)+COUNTIF($N$6:N946,N946))</f>
        <v/>
      </c>
      <c r="P946" s="19">
        <f>IF(OR(NOT(ISNUMBER(J946)),NOT(ISNUMBER(B946))),"",IF(ISNUMBER(I946),I946,B946))</f>
        <v/>
      </c>
    </row>
    <row r="947">
      <c r="A947" s="16">
        <f>IF(B947="","",ROW()-5)</f>
        <v/>
      </c>
      <c r="B947" s="13" t="n"/>
      <c r="C947" s="5" t="n"/>
      <c r="D947" s="5" t="n"/>
      <c r="E947" s="5" t="n"/>
      <c r="F947" s="5" t="n"/>
      <c r="G947" s="5" t="n"/>
      <c r="H947" s="5" t="n"/>
      <c r="I947" s="13" t="n"/>
      <c r="J947" s="17" t="n"/>
      <c r="K947" s="18">
        <f>IF(NOT(ISNUMBER(B947)),"",IF(H947="تم",IF(ISNUMBER(I947),I947-B947,""),'الإعدادات'!$B$4-B947))</f>
        <v/>
      </c>
      <c r="L947" s="18">
        <f>IF(F947="","",IFERROR(VLOOKUP(F947,'الإعدادات'!$A$7:$B$10,2,FALSE),""))</f>
        <v/>
      </c>
      <c r="M947" s="6">
        <f>IF(OR(NOT(ISNUMBER(B947)),H947="تم",L947=""),"",IF(K947&gt;L947,"متأخر",""))</f>
        <v/>
      </c>
      <c r="N947" s="18">
        <f>IF(OR(NOT(ISNUMBER(B947)),H947="تم"),"",K947)</f>
        <v/>
      </c>
      <c r="O947" s="18">
        <f>IF(N947="","",COUNTIF($N$6:$N$1005,"&gt;"&amp;N947)+COUNTIF($N$6:N947,N947))</f>
        <v/>
      </c>
      <c r="P947" s="19">
        <f>IF(OR(NOT(ISNUMBER(J947)),NOT(ISNUMBER(B947))),"",IF(ISNUMBER(I947),I947,B947))</f>
        <v/>
      </c>
    </row>
    <row r="948">
      <c r="A948" s="16">
        <f>IF(B948="","",ROW()-5)</f>
        <v/>
      </c>
      <c r="B948" s="13" t="n"/>
      <c r="C948" s="5" t="n"/>
      <c r="D948" s="5" t="n"/>
      <c r="E948" s="5" t="n"/>
      <c r="F948" s="5" t="n"/>
      <c r="G948" s="5" t="n"/>
      <c r="H948" s="5" t="n"/>
      <c r="I948" s="13" t="n"/>
      <c r="J948" s="17" t="n"/>
      <c r="K948" s="18">
        <f>IF(NOT(ISNUMBER(B948)),"",IF(H948="تم",IF(ISNUMBER(I948),I948-B948,""),'الإعدادات'!$B$4-B948))</f>
        <v/>
      </c>
      <c r="L948" s="18">
        <f>IF(F948="","",IFERROR(VLOOKUP(F948,'الإعدادات'!$A$7:$B$10,2,FALSE),""))</f>
        <v/>
      </c>
      <c r="M948" s="6">
        <f>IF(OR(NOT(ISNUMBER(B948)),H948="تم",L948=""),"",IF(K948&gt;L948,"متأخر",""))</f>
        <v/>
      </c>
      <c r="N948" s="18">
        <f>IF(OR(NOT(ISNUMBER(B948)),H948="تم"),"",K948)</f>
        <v/>
      </c>
      <c r="O948" s="18">
        <f>IF(N948="","",COUNTIF($N$6:$N$1005,"&gt;"&amp;N948)+COUNTIF($N$6:N948,N948))</f>
        <v/>
      </c>
      <c r="P948" s="19">
        <f>IF(OR(NOT(ISNUMBER(J948)),NOT(ISNUMBER(B948))),"",IF(ISNUMBER(I948),I948,B948))</f>
        <v/>
      </c>
    </row>
    <row r="949">
      <c r="A949" s="16">
        <f>IF(B949="","",ROW()-5)</f>
        <v/>
      </c>
      <c r="B949" s="13" t="n"/>
      <c r="C949" s="5" t="n"/>
      <c r="D949" s="5" t="n"/>
      <c r="E949" s="5" t="n"/>
      <c r="F949" s="5" t="n"/>
      <c r="G949" s="5" t="n"/>
      <c r="H949" s="5" t="n"/>
      <c r="I949" s="13" t="n"/>
      <c r="J949" s="17" t="n"/>
      <c r="K949" s="18">
        <f>IF(NOT(ISNUMBER(B949)),"",IF(H949="تم",IF(ISNUMBER(I949),I949-B949,""),'الإعدادات'!$B$4-B949))</f>
        <v/>
      </c>
      <c r="L949" s="18">
        <f>IF(F949="","",IFERROR(VLOOKUP(F949,'الإعدادات'!$A$7:$B$10,2,FALSE),""))</f>
        <v/>
      </c>
      <c r="M949" s="6">
        <f>IF(OR(NOT(ISNUMBER(B949)),H949="تم",L949=""),"",IF(K949&gt;L949,"متأخر",""))</f>
        <v/>
      </c>
      <c r="N949" s="18">
        <f>IF(OR(NOT(ISNUMBER(B949)),H949="تم"),"",K949)</f>
        <v/>
      </c>
      <c r="O949" s="18">
        <f>IF(N949="","",COUNTIF($N$6:$N$1005,"&gt;"&amp;N949)+COUNTIF($N$6:N949,N949))</f>
        <v/>
      </c>
      <c r="P949" s="19">
        <f>IF(OR(NOT(ISNUMBER(J949)),NOT(ISNUMBER(B949))),"",IF(ISNUMBER(I949),I949,B949))</f>
        <v/>
      </c>
    </row>
    <row r="950">
      <c r="A950" s="16">
        <f>IF(B950="","",ROW()-5)</f>
        <v/>
      </c>
      <c r="B950" s="13" t="n"/>
      <c r="C950" s="5" t="n"/>
      <c r="D950" s="5" t="n"/>
      <c r="E950" s="5" t="n"/>
      <c r="F950" s="5" t="n"/>
      <c r="G950" s="5" t="n"/>
      <c r="H950" s="5" t="n"/>
      <c r="I950" s="13" t="n"/>
      <c r="J950" s="17" t="n"/>
      <c r="K950" s="18">
        <f>IF(NOT(ISNUMBER(B950)),"",IF(H950="تم",IF(ISNUMBER(I950),I950-B950,""),'الإعدادات'!$B$4-B950))</f>
        <v/>
      </c>
      <c r="L950" s="18">
        <f>IF(F950="","",IFERROR(VLOOKUP(F950,'الإعدادات'!$A$7:$B$10,2,FALSE),""))</f>
        <v/>
      </c>
      <c r="M950" s="6">
        <f>IF(OR(NOT(ISNUMBER(B950)),H950="تم",L950=""),"",IF(K950&gt;L950,"متأخر",""))</f>
        <v/>
      </c>
      <c r="N950" s="18">
        <f>IF(OR(NOT(ISNUMBER(B950)),H950="تم"),"",K950)</f>
        <v/>
      </c>
      <c r="O950" s="18">
        <f>IF(N950="","",COUNTIF($N$6:$N$1005,"&gt;"&amp;N950)+COUNTIF($N$6:N950,N950))</f>
        <v/>
      </c>
      <c r="P950" s="19">
        <f>IF(OR(NOT(ISNUMBER(J950)),NOT(ISNUMBER(B950))),"",IF(ISNUMBER(I950),I950,B950))</f>
        <v/>
      </c>
    </row>
    <row r="951">
      <c r="A951" s="16">
        <f>IF(B951="","",ROW()-5)</f>
        <v/>
      </c>
      <c r="B951" s="13" t="n"/>
      <c r="C951" s="5" t="n"/>
      <c r="D951" s="5" t="n"/>
      <c r="E951" s="5" t="n"/>
      <c r="F951" s="5" t="n"/>
      <c r="G951" s="5" t="n"/>
      <c r="H951" s="5" t="n"/>
      <c r="I951" s="13" t="n"/>
      <c r="J951" s="17" t="n"/>
      <c r="K951" s="18">
        <f>IF(NOT(ISNUMBER(B951)),"",IF(H951="تم",IF(ISNUMBER(I951),I951-B951,""),'الإعدادات'!$B$4-B951))</f>
        <v/>
      </c>
      <c r="L951" s="18">
        <f>IF(F951="","",IFERROR(VLOOKUP(F951,'الإعدادات'!$A$7:$B$10,2,FALSE),""))</f>
        <v/>
      </c>
      <c r="M951" s="6">
        <f>IF(OR(NOT(ISNUMBER(B951)),H951="تم",L951=""),"",IF(K951&gt;L951,"متأخر",""))</f>
        <v/>
      </c>
      <c r="N951" s="18">
        <f>IF(OR(NOT(ISNUMBER(B951)),H951="تم"),"",K951)</f>
        <v/>
      </c>
      <c r="O951" s="18">
        <f>IF(N951="","",COUNTIF($N$6:$N$1005,"&gt;"&amp;N951)+COUNTIF($N$6:N951,N951))</f>
        <v/>
      </c>
      <c r="P951" s="19">
        <f>IF(OR(NOT(ISNUMBER(J951)),NOT(ISNUMBER(B951))),"",IF(ISNUMBER(I951),I951,B951))</f>
        <v/>
      </c>
    </row>
    <row r="952">
      <c r="A952" s="16">
        <f>IF(B952="","",ROW()-5)</f>
        <v/>
      </c>
      <c r="B952" s="13" t="n"/>
      <c r="C952" s="5" t="n"/>
      <c r="D952" s="5" t="n"/>
      <c r="E952" s="5" t="n"/>
      <c r="F952" s="5" t="n"/>
      <c r="G952" s="5" t="n"/>
      <c r="H952" s="5" t="n"/>
      <c r="I952" s="13" t="n"/>
      <c r="J952" s="17" t="n"/>
      <c r="K952" s="18">
        <f>IF(NOT(ISNUMBER(B952)),"",IF(H952="تم",IF(ISNUMBER(I952),I952-B952,""),'الإعدادات'!$B$4-B952))</f>
        <v/>
      </c>
      <c r="L952" s="18">
        <f>IF(F952="","",IFERROR(VLOOKUP(F952,'الإعدادات'!$A$7:$B$10,2,FALSE),""))</f>
        <v/>
      </c>
      <c r="M952" s="6">
        <f>IF(OR(NOT(ISNUMBER(B952)),H952="تم",L952=""),"",IF(K952&gt;L952,"متأخر",""))</f>
        <v/>
      </c>
      <c r="N952" s="18">
        <f>IF(OR(NOT(ISNUMBER(B952)),H952="تم"),"",K952)</f>
        <v/>
      </c>
      <c r="O952" s="18">
        <f>IF(N952="","",COUNTIF($N$6:$N$1005,"&gt;"&amp;N952)+COUNTIF($N$6:N952,N952))</f>
        <v/>
      </c>
      <c r="P952" s="19">
        <f>IF(OR(NOT(ISNUMBER(J952)),NOT(ISNUMBER(B952))),"",IF(ISNUMBER(I952),I952,B952))</f>
        <v/>
      </c>
    </row>
    <row r="953">
      <c r="A953" s="16">
        <f>IF(B953="","",ROW()-5)</f>
        <v/>
      </c>
      <c r="B953" s="13" t="n"/>
      <c r="C953" s="5" t="n"/>
      <c r="D953" s="5" t="n"/>
      <c r="E953" s="5" t="n"/>
      <c r="F953" s="5" t="n"/>
      <c r="G953" s="5" t="n"/>
      <c r="H953" s="5" t="n"/>
      <c r="I953" s="13" t="n"/>
      <c r="J953" s="17" t="n"/>
      <c r="K953" s="18">
        <f>IF(NOT(ISNUMBER(B953)),"",IF(H953="تم",IF(ISNUMBER(I953),I953-B953,""),'الإعدادات'!$B$4-B953))</f>
        <v/>
      </c>
      <c r="L953" s="18">
        <f>IF(F953="","",IFERROR(VLOOKUP(F953,'الإعدادات'!$A$7:$B$10,2,FALSE),""))</f>
        <v/>
      </c>
      <c r="M953" s="6">
        <f>IF(OR(NOT(ISNUMBER(B953)),H953="تم",L953=""),"",IF(K953&gt;L953,"متأخر",""))</f>
        <v/>
      </c>
      <c r="N953" s="18">
        <f>IF(OR(NOT(ISNUMBER(B953)),H953="تم"),"",K953)</f>
        <v/>
      </c>
      <c r="O953" s="18">
        <f>IF(N953="","",COUNTIF($N$6:$N$1005,"&gt;"&amp;N953)+COUNTIF($N$6:N953,N953))</f>
        <v/>
      </c>
      <c r="P953" s="19">
        <f>IF(OR(NOT(ISNUMBER(J953)),NOT(ISNUMBER(B953))),"",IF(ISNUMBER(I953),I953,B953))</f>
        <v/>
      </c>
    </row>
    <row r="954">
      <c r="A954" s="16">
        <f>IF(B954="","",ROW()-5)</f>
        <v/>
      </c>
      <c r="B954" s="13" t="n"/>
      <c r="C954" s="5" t="n"/>
      <c r="D954" s="5" t="n"/>
      <c r="E954" s="5" t="n"/>
      <c r="F954" s="5" t="n"/>
      <c r="G954" s="5" t="n"/>
      <c r="H954" s="5" t="n"/>
      <c r="I954" s="13" t="n"/>
      <c r="J954" s="17" t="n"/>
      <c r="K954" s="18">
        <f>IF(NOT(ISNUMBER(B954)),"",IF(H954="تم",IF(ISNUMBER(I954),I954-B954,""),'الإعدادات'!$B$4-B954))</f>
        <v/>
      </c>
      <c r="L954" s="18">
        <f>IF(F954="","",IFERROR(VLOOKUP(F954,'الإعدادات'!$A$7:$B$10,2,FALSE),""))</f>
        <v/>
      </c>
      <c r="M954" s="6">
        <f>IF(OR(NOT(ISNUMBER(B954)),H954="تم",L954=""),"",IF(K954&gt;L954,"متأخر",""))</f>
        <v/>
      </c>
      <c r="N954" s="18">
        <f>IF(OR(NOT(ISNUMBER(B954)),H954="تم"),"",K954)</f>
        <v/>
      </c>
      <c r="O954" s="18">
        <f>IF(N954="","",COUNTIF($N$6:$N$1005,"&gt;"&amp;N954)+COUNTIF($N$6:N954,N954))</f>
        <v/>
      </c>
      <c r="P954" s="19">
        <f>IF(OR(NOT(ISNUMBER(J954)),NOT(ISNUMBER(B954))),"",IF(ISNUMBER(I954),I954,B954))</f>
        <v/>
      </c>
    </row>
    <row r="955">
      <c r="A955" s="16">
        <f>IF(B955="","",ROW()-5)</f>
        <v/>
      </c>
      <c r="B955" s="13" t="n"/>
      <c r="C955" s="5" t="n"/>
      <c r="D955" s="5" t="n"/>
      <c r="E955" s="5" t="n"/>
      <c r="F955" s="5" t="n"/>
      <c r="G955" s="5" t="n"/>
      <c r="H955" s="5" t="n"/>
      <c r="I955" s="13" t="n"/>
      <c r="J955" s="17" t="n"/>
      <c r="K955" s="18">
        <f>IF(NOT(ISNUMBER(B955)),"",IF(H955="تم",IF(ISNUMBER(I955),I955-B955,""),'الإعدادات'!$B$4-B955))</f>
        <v/>
      </c>
      <c r="L955" s="18">
        <f>IF(F955="","",IFERROR(VLOOKUP(F955,'الإعدادات'!$A$7:$B$10,2,FALSE),""))</f>
        <v/>
      </c>
      <c r="M955" s="6">
        <f>IF(OR(NOT(ISNUMBER(B955)),H955="تم",L955=""),"",IF(K955&gt;L955,"متأخر",""))</f>
        <v/>
      </c>
      <c r="N955" s="18">
        <f>IF(OR(NOT(ISNUMBER(B955)),H955="تم"),"",K955)</f>
        <v/>
      </c>
      <c r="O955" s="18">
        <f>IF(N955="","",COUNTIF($N$6:$N$1005,"&gt;"&amp;N955)+COUNTIF($N$6:N955,N955))</f>
        <v/>
      </c>
      <c r="P955" s="19">
        <f>IF(OR(NOT(ISNUMBER(J955)),NOT(ISNUMBER(B955))),"",IF(ISNUMBER(I955),I955,B955))</f>
        <v/>
      </c>
    </row>
    <row r="956">
      <c r="A956" s="16">
        <f>IF(B956="","",ROW()-5)</f>
        <v/>
      </c>
      <c r="B956" s="13" t="n"/>
      <c r="C956" s="5" t="n"/>
      <c r="D956" s="5" t="n"/>
      <c r="E956" s="5" t="n"/>
      <c r="F956" s="5" t="n"/>
      <c r="G956" s="5" t="n"/>
      <c r="H956" s="5" t="n"/>
      <c r="I956" s="13" t="n"/>
      <c r="J956" s="17" t="n"/>
      <c r="K956" s="18">
        <f>IF(NOT(ISNUMBER(B956)),"",IF(H956="تم",IF(ISNUMBER(I956),I956-B956,""),'الإعدادات'!$B$4-B956))</f>
        <v/>
      </c>
      <c r="L956" s="18">
        <f>IF(F956="","",IFERROR(VLOOKUP(F956,'الإعدادات'!$A$7:$B$10,2,FALSE),""))</f>
        <v/>
      </c>
      <c r="M956" s="6">
        <f>IF(OR(NOT(ISNUMBER(B956)),H956="تم",L956=""),"",IF(K956&gt;L956,"متأخر",""))</f>
        <v/>
      </c>
      <c r="N956" s="18">
        <f>IF(OR(NOT(ISNUMBER(B956)),H956="تم"),"",K956)</f>
        <v/>
      </c>
      <c r="O956" s="18">
        <f>IF(N956="","",COUNTIF($N$6:$N$1005,"&gt;"&amp;N956)+COUNTIF($N$6:N956,N956))</f>
        <v/>
      </c>
      <c r="P956" s="19">
        <f>IF(OR(NOT(ISNUMBER(J956)),NOT(ISNUMBER(B956))),"",IF(ISNUMBER(I956),I956,B956))</f>
        <v/>
      </c>
    </row>
    <row r="957">
      <c r="A957" s="16">
        <f>IF(B957="","",ROW()-5)</f>
        <v/>
      </c>
      <c r="B957" s="13" t="n"/>
      <c r="C957" s="5" t="n"/>
      <c r="D957" s="5" t="n"/>
      <c r="E957" s="5" t="n"/>
      <c r="F957" s="5" t="n"/>
      <c r="G957" s="5" t="n"/>
      <c r="H957" s="5" t="n"/>
      <c r="I957" s="13" t="n"/>
      <c r="J957" s="17" t="n"/>
      <c r="K957" s="18">
        <f>IF(NOT(ISNUMBER(B957)),"",IF(H957="تم",IF(ISNUMBER(I957),I957-B957,""),'الإعدادات'!$B$4-B957))</f>
        <v/>
      </c>
      <c r="L957" s="18">
        <f>IF(F957="","",IFERROR(VLOOKUP(F957,'الإعدادات'!$A$7:$B$10,2,FALSE),""))</f>
        <v/>
      </c>
      <c r="M957" s="6">
        <f>IF(OR(NOT(ISNUMBER(B957)),H957="تم",L957=""),"",IF(K957&gt;L957,"متأخر",""))</f>
        <v/>
      </c>
      <c r="N957" s="18">
        <f>IF(OR(NOT(ISNUMBER(B957)),H957="تم"),"",K957)</f>
        <v/>
      </c>
      <c r="O957" s="18">
        <f>IF(N957="","",COUNTIF($N$6:$N$1005,"&gt;"&amp;N957)+COUNTIF($N$6:N957,N957))</f>
        <v/>
      </c>
      <c r="P957" s="19">
        <f>IF(OR(NOT(ISNUMBER(J957)),NOT(ISNUMBER(B957))),"",IF(ISNUMBER(I957),I957,B957))</f>
        <v/>
      </c>
    </row>
    <row r="958">
      <c r="A958" s="16">
        <f>IF(B958="","",ROW()-5)</f>
        <v/>
      </c>
      <c r="B958" s="13" t="n"/>
      <c r="C958" s="5" t="n"/>
      <c r="D958" s="5" t="n"/>
      <c r="E958" s="5" t="n"/>
      <c r="F958" s="5" t="n"/>
      <c r="G958" s="5" t="n"/>
      <c r="H958" s="5" t="n"/>
      <c r="I958" s="13" t="n"/>
      <c r="J958" s="17" t="n"/>
      <c r="K958" s="18">
        <f>IF(NOT(ISNUMBER(B958)),"",IF(H958="تم",IF(ISNUMBER(I958),I958-B958,""),'الإعدادات'!$B$4-B958))</f>
        <v/>
      </c>
      <c r="L958" s="18">
        <f>IF(F958="","",IFERROR(VLOOKUP(F958,'الإعدادات'!$A$7:$B$10,2,FALSE),""))</f>
        <v/>
      </c>
      <c r="M958" s="6">
        <f>IF(OR(NOT(ISNUMBER(B958)),H958="تم",L958=""),"",IF(K958&gt;L958,"متأخر",""))</f>
        <v/>
      </c>
      <c r="N958" s="18">
        <f>IF(OR(NOT(ISNUMBER(B958)),H958="تم"),"",K958)</f>
        <v/>
      </c>
      <c r="O958" s="18">
        <f>IF(N958="","",COUNTIF($N$6:$N$1005,"&gt;"&amp;N958)+COUNTIF($N$6:N958,N958))</f>
        <v/>
      </c>
      <c r="P958" s="19">
        <f>IF(OR(NOT(ISNUMBER(J958)),NOT(ISNUMBER(B958))),"",IF(ISNUMBER(I958),I958,B958))</f>
        <v/>
      </c>
    </row>
    <row r="959">
      <c r="A959" s="16">
        <f>IF(B959="","",ROW()-5)</f>
        <v/>
      </c>
      <c r="B959" s="13" t="n"/>
      <c r="C959" s="5" t="n"/>
      <c r="D959" s="5" t="n"/>
      <c r="E959" s="5" t="n"/>
      <c r="F959" s="5" t="n"/>
      <c r="G959" s="5" t="n"/>
      <c r="H959" s="5" t="n"/>
      <c r="I959" s="13" t="n"/>
      <c r="J959" s="17" t="n"/>
      <c r="K959" s="18">
        <f>IF(NOT(ISNUMBER(B959)),"",IF(H959="تم",IF(ISNUMBER(I959),I959-B959,""),'الإعدادات'!$B$4-B959))</f>
        <v/>
      </c>
      <c r="L959" s="18">
        <f>IF(F959="","",IFERROR(VLOOKUP(F959,'الإعدادات'!$A$7:$B$10,2,FALSE),""))</f>
        <v/>
      </c>
      <c r="M959" s="6">
        <f>IF(OR(NOT(ISNUMBER(B959)),H959="تم",L959=""),"",IF(K959&gt;L959,"متأخر",""))</f>
        <v/>
      </c>
      <c r="N959" s="18">
        <f>IF(OR(NOT(ISNUMBER(B959)),H959="تم"),"",K959)</f>
        <v/>
      </c>
      <c r="O959" s="18">
        <f>IF(N959="","",COUNTIF($N$6:$N$1005,"&gt;"&amp;N959)+COUNTIF($N$6:N959,N959))</f>
        <v/>
      </c>
      <c r="P959" s="19">
        <f>IF(OR(NOT(ISNUMBER(J959)),NOT(ISNUMBER(B959))),"",IF(ISNUMBER(I959),I959,B959))</f>
        <v/>
      </c>
    </row>
    <row r="960">
      <c r="A960" s="16">
        <f>IF(B960="","",ROW()-5)</f>
        <v/>
      </c>
      <c r="B960" s="13" t="n"/>
      <c r="C960" s="5" t="n"/>
      <c r="D960" s="5" t="n"/>
      <c r="E960" s="5" t="n"/>
      <c r="F960" s="5" t="n"/>
      <c r="G960" s="5" t="n"/>
      <c r="H960" s="5" t="n"/>
      <c r="I960" s="13" t="n"/>
      <c r="J960" s="17" t="n"/>
      <c r="K960" s="18">
        <f>IF(NOT(ISNUMBER(B960)),"",IF(H960="تم",IF(ISNUMBER(I960),I960-B960,""),'الإعدادات'!$B$4-B960))</f>
        <v/>
      </c>
      <c r="L960" s="18">
        <f>IF(F960="","",IFERROR(VLOOKUP(F960,'الإعدادات'!$A$7:$B$10,2,FALSE),""))</f>
        <v/>
      </c>
      <c r="M960" s="6">
        <f>IF(OR(NOT(ISNUMBER(B960)),H960="تم",L960=""),"",IF(K960&gt;L960,"متأخر",""))</f>
        <v/>
      </c>
      <c r="N960" s="18">
        <f>IF(OR(NOT(ISNUMBER(B960)),H960="تم"),"",K960)</f>
        <v/>
      </c>
      <c r="O960" s="18">
        <f>IF(N960="","",COUNTIF($N$6:$N$1005,"&gt;"&amp;N960)+COUNTIF($N$6:N960,N960))</f>
        <v/>
      </c>
      <c r="P960" s="19">
        <f>IF(OR(NOT(ISNUMBER(J960)),NOT(ISNUMBER(B960))),"",IF(ISNUMBER(I960),I960,B960))</f>
        <v/>
      </c>
    </row>
    <row r="961">
      <c r="A961" s="16">
        <f>IF(B961="","",ROW()-5)</f>
        <v/>
      </c>
      <c r="B961" s="13" t="n"/>
      <c r="C961" s="5" t="n"/>
      <c r="D961" s="5" t="n"/>
      <c r="E961" s="5" t="n"/>
      <c r="F961" s="5" t="n"/>
      <c r="G961" s="5" t="n"/>
      <c r="H961" s="5" t="n"/>
      <c r="I961" s="13" t="n"/>
      <c r="J961" s="17" t="n"/>
      <c r="K961" s="18">
        <f>IF(NOT(ISNUMBER(B961)),"",IF(H961="تم",IF(ISNUMBER(I961),I961-B961,""),'الإعدادات'!$B$4-B961))</f>
        <v/>
      </c>
      <c r="L961" s="18">
        <f>IF(F961="","",IFERROR(VLOOKUP(F961,'الإعدادات'!$A$7:$B$10,2,FALSE),""))</f>
        <v/>
      </c>
      <c r="M961" s="6">
        <f>IF(OR(NOT(ISNUMBER(B961)),H961="تم",L961=""),"",IF(K961&gt;L961,"متأخر",""))</f>
        <v/>
      </c>
      <c r="N961" s="18">
        <f>IF(OR(NOT(ISNUMBER(B961)),H961="تم"),"",K961)</f>
        <v/>
      </c>
      <c r="O961" s="18">
        <f>IF(N961="","",COUNTIF($N$6:$N$1005,"&gt;"&amp;N961)+COUNTIF($N$6:N961,N961))</f>
        <v/>
      </c>
      <c r="P961" s="19">
        <f>IF(OR(NOT(ISNUMBER(J961)),NOT(ISNUMBER(B961))),"",IF(ISNUMBER(I961),I961,B961))</f>
        <v/>
      </c>
    </row>
    <row r="962">
      <c r="A962" s="16">
        <f>IF(B962="","",ROW()-5)</f>
        <v/>
      </c>
      <c r="B962" s="13" t="n"/>
      <c r="C962" s="5" t="n"/>
      <c r="D962" s="5" t="n"/>
      <c r="E962" s="5" t="n"/>
      <c r="F962" s="5" t="n"/>
      <c r="G962" s="5" t="n"/>
      <c r="H962" s="5" t="n"/>
      <c r="I962" s="13" t="n"/>
      <c r="J962" s="17" t="n"/>
      <c r="K962" s="18">
        <f>IF(NOT(ISNUMBER(B962)),"",IF(H962="تم",IF(ISNUMBER(I962),I962-B962,""),'الإعدادات'!$B$4-B962))</f>
        <v/>
      </c>
      <c r="L962" s="18">
        <f>IF(F962="","",IFERROR(VLOOKUP(F962,'الإعدادات'!$A$7:$B$10,2,FALSE),""))</f>
        <v/>
      </c>
      <c r="M962" s="6">
        <f>IF(OR(NOT(ISNUMBER(B962)),H962="تم",L962=""),"",IF(K962&gt;L962,"متأخر",""))</f>
        <v/>
      </c>
      <c r="N962" s="18">
        <f>IF(OR(NOT(ISNUMBER(B962)),H962="تم"),"",K962)</f>
        <v/>
      </c>
      <c r="O962" s="18">
        <f>IF(N962="","",COUNTIF($N$6:$N$1005,"&gt;"&amp;N962)+COUNTIF($N$6:N962,N962))</f>
        <v/>
      </c>
      <c r="P962" s="19">
        <f>IF(OR(NOT(ISNUMBER(J962)),NOT(ISNUMBER(B962))),"",IF(ISNUMBER(I962),I962,B962))</f>
        <v/>
      </c>
    </row>
    <row r="963">
      <c r="A963" s="16">
        <f>IF(B963="","",ROW()-5)</f>
        <v/>
      </c>
      <c r="B963" s="13" t="n"/>
      <c r="C963" s="5" t="n"/>
      <c r="D963" s="5" t="n"/>
      <c r="E963" s="5" t="n"/>
      <c r="F963" s="5" t="n"/>
      <c r="G963" s="5" t="n"/>
      <c r="H963" s="5" t="n"/>
      <c r="I963" s="13" t="n"/>
      <c r="J963" s="17" t="n"/>
      <c r="K963" s="18">
        <f>IF(NOT(ISNUMBER(B963)),"",IF(H963="تم",IF(ISNUMBER(I963),I963-B963,""),'الإعدادات'!$B$4-B963))</f>
        <v/>
      </c>
      <c r="L963" s="18">
        <f>IF(F963="","",IFERROR(VLOOKUP(F963,'الإعدادات'!$A$7:$B$10,2,FALSE),""))</f>
        <v/>
      </c>
      <c r="M963" s="6">
        <f>IF(OR(NOT(ISNUMBER(B963)),H963="تم",L963=""),"",IF(K963&gt;L963,"متأخر",""))</f>
        <v/>
      </c>
      <c r="N963" s="18">
        <f>IF(OR(NOT(ISNUMBER(B963)),H963="تم"),"",K963)</f>
        <v/>
      </c>
      <c r="O963" s="18">
        <f>IF(N963="","",COUNTIF($N$6:$N$1005,"&gt;"&amp;N963)+COUNTIF($N$6:N963,N963))</f>
        <v/>
      </c>
      <c r="P963" s="19">
        <f>IF(OR(NOT(ISNUMBER(J963)),NOT(ISNUMBER(B963))),"",IF(ISNUMBER(I963),I963,B963))</f>
        <v/>
      </c>
    </row>
    <row r="964">
      <c r="A964" s="16">
        <f>IF(B964="","",ROW()-5)</f>
        <v/>
      </c>
      <c r="B964" s="13" t="n"/>
      <c r="C964" s="5" t="n"/>
      <c r="D964" s="5" t="n"/>
      <c r="E964" s="5" t="n"/>
      <c r="F964" s="5" t="n"/>
      <c r="G964" s="5" t="n"/>
      <c r="H964" s="5" t="n"/>
      <c r="I964" s="13" t="n"/>
      <c r="J964" s="17" t="n"/>
      <c r="K964" s="18">
        <f>IF(NOT(ISNUMBER(B964)),"",IF(H964="تم",IF(ISNUMBER(I964),I964-B964,""),'الإعدادات'!$B$4-B964))</f>
        <v/>
      </c>
      <c r="L964" s="18">
        <f>IF(F964="","",IFERROR(VLOOKUP(F964,'الإعدادات'!$A$7:$B$10,2,FALSE),""))</f>
        <v/>
      </c>
      <c r="M964" s="6">
        <f>IF(OR(NOT(ISNUMBER(B964)),H964="تم",L964=""),"",IF(K964&gt;L964,"متأخر",""))</f>
        <v/>
      </c>
      <c r="N964" s="18">
        <f>IF(OR(NOT(ISNUMBER(B964)),H964="تم"),"",K964)</f>
        <v/>
      </c>
      <c r="O964" s="18">
        <f>IF(N964="","",COUNTIF($N$6:$N$1005,"&gt;"&amp;N964)+COUNTIF($N$6:N964,N964))</f>
        <v/>
      </c>
      <c r="P964" s="19">
        <f>IF(OR(NOT(ISNUMBER(J964)),NOT(ISNUMBER(B964))),"",IF(ISNUMBER(I964),I964,B964))</f>
        <v/>
      </c>
    </row>
    <row r="965">
      <c r="A965" s="16">
        <f>IF(B965="","",ROW()-5)</f>
        <v/>
      </c>
      <c r="B965" s="13" t="n"/>
      <c r="C965" s="5" t="n"/>
      <c r="D965" s="5" t="n"/>
      <c r="E965" s="5" t="n"/>
      <c r="F965" s="5" t="n"/>
      <c r="G965" s="5" t="n"/>
      <c r="H965" s="5" t="n"/>
      <c r="I965" s="13" t="n"/>
      <c r="J965" s="17" t="n"/>
      <c r="K965" s="18">
        <f>IF(NOT(ISNUMBER(B965)),"",IF(H965="تم",IF(ISNUMBER(I965),I965-B965,""),'الإعدادات'!$B$4-B965))</f>
        <v/>
      </c>
      <c r="L965" s="18">
        <f>IF(F965="","",IFERROR(VLOOKUP(F965,'الإعدادات'!$A$7:$B$10,2,FALSE),""))</f>
        <v/>
      </c>
      <c r="M965" s="6">
        <f>IF(OR(NOT(ISNUMBER(B965)),H965="تم",L965=""),"",IF(K965&gt;L965,"متأخر",""))</f>
        <v/>
      </c>
      <c r="N965" s="18">
        <f>IF(OR(NOT(ISNUMBER(B965)),H965="تم"),"",K965)</f>
        <v/>
      </c>
      <c r="O965" s="18">
        <f>IF(N965="","",COUNTIF($N$6:$N$1005,"&gt;"&amp;N965)+COUNTIF($N$6:N965,N965))</f>
        <v/>
      </c>
      <c r="P965" s="19">
        <f>IF(OR(NOT(ISNUMBER(J965)),NOT(ISNUMBER(B965))),"",IF(ISNUMBER(I965),I965,B965))</f>
        <v/>
      </c>
    </row>
    <row r="966">
      <c r="A966" s="16">
        <f>IF(B966="","",ROW()-5)</f>
        <v/>
      </c>
      <c r="B966" s="13" t="n"/>
      <c r="C966" s="5" t="n"/>
      <c r="D966" s="5" t="n"/>
      <c r="E966" s="5" t="n"/>
      <c r="F966" s="5" t="n"/>
      <c r="G966" s="5" t="n"/>
      <c r="H966" s="5" t="n"/>
      <c r="I966" s="13" t="n"/>
      <c r="J966" s="17" t="n"/>
      <c r="K966" s="18">
        <f>IF(NOT(ISNUMBER(B966)),"",IF(H966="تم",IF(ISNUMBER(I966),I966-B966,""),'الإعدادات'!$B$4-B966))</f>
        <v/>
      </c>
      <c r="L966" s="18">
        <f>IF(F966="","",IFERROR(VLOOKUP(F966,'الإعدادات'!$A$7:$B$10,2,FALSE),""))</f>
        <v/>
      </c>
      <c r="M966" s="6">
        <f>IF(OR(NOT(ISNUMBER(B966)),H966="تم",L966=""),"",IF(K966&gt;L966,"متأخر",""))</f>
        <v/>
      </c>
      <c r="N966" s="18">
        <f>IF(OR(NOT(ISNUMBER(B966)),H966="تم"),"",K966)</f>
        <v/>
      </c>
      <c r="O966" s="18">
        <f>IF(N966="","",COUNTIF($N$6:$N$1005,"&gt;"&amp;N966)+COUNTIF($N$6:N966,N966))</f>
        <v/>
      </c>
      <c r="P966" s="19">
        <f>IF(OR(NOT(ISNUMBER(J966)),NOT(ISNUMBER(B966))),"",IF(ISNUMBER(I966),I966,B966))</f>
        <v/>
      </c>
    </row>
    <row r="967">
      <c r="A967" s="16">
        <f>IF(B967="","",ROW()-5)</f>
        <v/>
      </c>
      <c r="B967" s="13" t="n"/>
      <c r="C967" s="5" t="n"/>
      <c r="D967" s="5" t="n"/>
      <c r="E967" s="5" t="n"/>
      <c r="F967" s="5" t="n"/>
      <c r="G967" s="5" t="n"/>
      <c r="H967" s="5" t="n"/>
      <c r="I967" s="13" t="n"/>
      <c r="J967" s="17" t="n"/>
      <c r="K967" s="18">
        <f>IF(NOT(ISNUMBER(B967)),"",IF(H967="تم",IF(ISNUMBER(I967),I967-B967,""),'الإعدادات'!$B$4-B967))</f>
        <v/>
      </c>
      <c r="L967" s="18">
        <f>IF(F967="","",IFERROR(VLOOKUP(F967,'الإعدادات'!$A$7:$B$10,2,FALSE),""))</f>
        <v/>
      </c>
      <c r="M967" s="6">
        <f>IF(OR(NOT(ISNUMBER(B967)),H967="تم",L967=""),"",IF(K967&gt;L967,"متأخر",""))</f>
        <v/>
      </c>
      <c r="N967" s="18">
        <f>IF(OR(NOT(ISNUMBER(B967)),H967="تم"),"",K967)</f>
        <v/>
      </c>
      <c r="O967" s="18">
        <f>IF(N967="","",COUNTIF($N$6:$N$1005,"&gt;"&amp;N967)+COUNTIF($N$6:N967,N967))</f>
        <v/>
      </c>
      <c r="P967" s="19">
        <f>IF(OR(NOT(ISNUMBER(J967)),NOT(ISNUMBER(B967))),"",IF(ISNUMBER(I967),I967,B967))</f>
        <v/>
      </c>
    </row>
    <row r="968">
      <c r="A968" s="16">
        <f>IF(B968="","",ROW()-5)</f>
        <v/>
      </c>
      <c r="B968" s="13" t="n"/>
      <c r="C968" s="5" t="n"/>
      <c r="D968" s="5" t="n"/>
      <c r="E968" s="5" t="n"/>
      <c r="F968" s="5" t="n"/>
      <c r="G968" s="5" t="n"/>
      <c r="H968" s="5" t="n"/>
      <c r="I968" s="13" t="n"/>
      <c r="J968" s="17" t="n"/>
      <c r="K968" s="18">
        <f>IF(NOT(ISNUMBER(B968)),"",IF(H968="تم",IF(ISNUMBER(I968),I968-B968,""),'الإعدادات'!$B$4-B968))</f>
        <v/>
      </c>
      <c r="L968" s="18">
        <f>IF(F968="","",IFERROR(VLOOKUP(F968,'الإعدادات'!$A$7:$B$10,2,FALSE),""))</f>
        <v/>
      </c>
      <c r="M968" s="6">
        <f>IF(OR(NOT(ISNUMBER(B968)),H968="تم",L968=""),"",IF(K968&gt;L968,"متأخر",""))</f>
        <v/>
      </c>
      <c r="N968" s="18">
        <f>IF(OR(NOT(ISNUMBER(B968)),H968="تم"),"",K968)</f>
        <v/>
      </c>
      <c r="O968" s="18">
        <f>IF(N968="","",COUNTIF($N$6:$N$1005,"&gt;"&amp;N968)+COUNTIF($N$6:N968,N968))</f>
        <v/>
      </c>
      <c r="P968" s="19">
        <f>IF(OR(NOT(ISNUMBER(J968)),NOT(ISNUMBER(B968))),"",IF(ISNUMBER(I968),I968,B968))</f>
        <v/>
      </c>
    </row>
    <row r="969">
      <c r="A969" s="16">
        <f>IF(B969="","",ROW()-5)</f>
        <v/>
      </c>
      <c r="B969" s="13" t="n"/>
      <c r="C969" s="5" t="n"/>
      <c r="D969" s="5" t="n"/>
      <c r="E969" s="5" t="n"/>
      <c r="F969" s="5" t="n"/>
      <c r="G969" s="5" t="n"/>
      <c r="H969" s="5" t="n"/>
      <c r="I969" s="13" t="n"/>
      <c r="J969" s="17" t="n"/>
      <c r="K969" s="18">
        <f>IF(NOT(ISNUMBER(B969)),"",IF(H969="تم",IF(ISNUMBER(I969),I969-B969,""),'الإعدادات'!$B$4-B969))</f>
        <v/>
      </c>
      <c r="L969" s="18">
        <f>IF(F969="","",IFERROR(VLOOKUP(F969,'الإعدادات'!$A$7:$B$10,2,FALSE),""))</f>
        <v/>
      </c>
      <c r="M969" s="6">
        <f>IF(OR(NOT(ISNUMBER(B969)),H969="تم",L969=""),"",IF(K969&gt;L969,"متأخر",""))</f>
        <v/>
      </c>
      <c r="N969" s="18">
        <f>IF(OR(NOT(ISNUMBER(B969)),H969="تم"),"",K969)</f>
        <v/>
      </c>
      <c r="O969" s="18">
        <f>IF(N969="","",COUNTIF($N$6:$N$1005,"&gt;"&amp;N969)+COUNTIF($N$6:N969,N969))</f>
        <v/>
      </c>
      <c r="P969" s="19">
        <f>IF(OR(NOT(ISNUMBER(J969)),NOT(ISNUMBER(B969))),"",IF(ISNUMBER(I969),I969,B969))</f>
        <v/>
      </c>
    </row>
    <row r="970">
      <c r="A970" s="16">
        <f>IF(B970="","",ROW()-5)</f>
        <v/>
      </c>
      <c r="B970" s="13" t="n"/>
      <c r="C970" s="5" t="n"/>
      <c r="D970" s="5" t="n"/>
      <c r="E970" s="5" t="n"/>
      <c r="F970" s="5" t="n"/>
      <c r="G970" s="5" t="n"/>
      <c r="H970" s="5" t="n"/>
      <c r="I970" s="13" t="n"/>
      <c r="J970" s="17" t="n"/>
      <c r="K970" s="18">
        <f>IF(NOT(ISNUMBER(B970)),"",IF(H970="تم",IF(ISNUMBER(I970),I970-B970,""),'الإعدادات'!$B$4-B970))</f>
        <v/>
      </c>
      <c r="L970" s="18">
        <f>IF(F970="","",IFERROR(VLOOKUP(F970,'الإعدادات'!$A$7:$B$10,2,FALSE),""))</f>
        <v/>
      </c>
      <c r="M970" s="6">
        <f>IF(OR(NOT(ISNUMBER(B970)),H970="تم",L970=""),"",IF(K970&gt;L970,"متأخر",""))</f>
        <v/>
      </c>
      <c r="N970" s="18">
        <f>IF(OR(NOT(ISNUMBER(B970)),H970="تم"),"",K970)</f>
        <v/>
      </c>
      <c r="O970" s="18">
        <f>IF(N970="","",COUNTIF($N$6:$N$1005,"&gt;"&amp;N970)+COUNTIF($N$6:N970,N970))</f>
        <v/>
      </c>
      <c r="P970" s="19">
        <f>IF(OR(NOT(ISNUMBER(J970)),NOT(ISNUMBER(B970))),"",IF(ISNUMBER(I970),I970,B970))</f>
        <v/>
      </c>
    </row>
    <row r="971">
      <c r="A971" s="16">
        <f>IF(B971="","",ROW()-5)</f>
        <v/>
      </c>
      <c r="B971" s="13" t="n"/>
      <c r="C971" s="5" t="n"/>
      <c r="D971" s="5" t="n"/>
      <c r="E971" s="5" t="n"/>
      <c r="F971" s="5" t="n"/>
      <c r="G971" s="5" t="n"/>
      <c r="H971" s="5" t="n"/>
      <c r="I971" s="13" t="n"/>
      <c r="J971" s="17" t="n"/>
      <c r="K971" s="18">
        <f>IF(NOT(ISNUMBER(B971)),"",IF(H971="تم",IF(ISNUMBER(I971),I971-B971,""),'الإعدادات'!$B$4-B971))</f>
        <v/>
      </c>
      <c r="L971" s="18">
        <f>IF(F971="","",IFERROR(VLOOKUP(F971,'الإعدادات'!$A$7:$B$10,2,FALSE),""))</f>
        <v/>
      </c>
      <c r="M971" s="6">
        <f>IF(OR(NOT(ISNUMBER(B971)),H971="تم",L971=""),"",IF(K971&gt;L971,"متأخر",""))</f>
        <v/>
      </c>
      <c r="N971" s="18">
        <f>IF(OR(NOT(ISNUMBER(B971)),H971="تم"),"",K971)</f>
        <v/>
      </c>
      <c r="O971" s="18">
        <f>IF(N971="","",COUNTIF($N$6:$N$1005,"&gt;"&amp;N971)+COUNTIF($N$6:N971,N971))</f>
        <v/>
      </c>
      <c r="P971" s="19">
        <f>IF(OR(NOT(ISNUMBER(J971)),NOT(ISNUMBER(B971))),"",IF(ISNUMBER(I971),I971,B971))</f>
        <v/>
      </c>
    </row>
    <row r="972">
      <c r="A972" s="16">
        <f>IF(B972="","",ROW()-5)</f>
        <v/>
      </c>
      <c r="B972" s="13" t="n"/>
      <c r="C972" s="5" t="n"/>
      <c r="D972" s="5" t="n"/>
      <c r="E972" s="5" t="n"/>
      <c r="F972" s="5" t="n"/>
      <c r="G972" s="5" t="n"/>
      <c r="H972" s="5" t="n"/>
      <c r="I972" s="13" t="n"/>
      <c r="J972" s="17" t="n"/>
      <c r="K972" s="18">
        <f>IF(NOT(ISNUMBER(B972)),"",IF(H972="تم",IF(ISNUMBER(I972),I972-B972,""),'الإعدادات'!$B$4-B972))</f>
        <v/>
      </c>
      <c r="L972" s="18">
        <f>IF(F972="","",IFERROR(VLOOKUP(F972,'الإعدادات'!$A$7:$B$10,2,FALSE),""))</f>
        <v/>
      </c>
      <c r="M972" s="6">
        <f>IF(OR(NOT(ISNUMBER(B972)),H972="تم",L972=""),"",IF(K972&gt;L972,"متأخر",""))</f>
        <v/>
      </c>
      <c r="N972" s="18">
        <f>IF(OR(NOT(ISNUMBER(B972)),H972="تم"),"",K972)</f>
        <v/>
      </c>
      <c r="O972" s="18">
        <f>IF(N972="","",COUNTIF($N$6:$N$1005,"&gt;"&amp;N972)+COUNTIF($N$6:N972,N972))</f>
        <v/>
      </c>
      <c r="P972" s="19">
        <f>IF(OR(NOT(ISNUMBER(J972)),NOT(ISNUMBER(B972))),"",IF(ISNUMBER(I972),I972,B972))</f>
        <v/>
      </c>
    </row>
    <row r="973">
      <c r="A973" s="16">
        <f>IF(B973="","",ROW()-5)</f>
        <v/>
      </c>
      <c r="B973" s="13" t="n"/>
      <c r="C973" s="5" t="n"/>
      <c r="D973" s="5" t="n"/>
      <c r="E973" s="5" t="n"/>
      <c r="F973" s="5" t="n"/>
      <c r="G973" s="5" t="n"/>
      <c r="H973" s="5" t="n"/>
      <c r="I973" s="13" t="n"/>
      <c r="J973" s="17" t="n"/>
      <c r="K973" s="18">
        <f>IF(NOT(ISNUMBER(B973)),"",IF(H973="تم",IF(ISNUMBER(I973),I973-B973,""),'الإعدادات'!$B$4-B973))</f>
        <v/>
      </c>
      <c r="L973" s="18">
        <f>IF(F973="","",IFERROR(VLOOKUP(F973,'الإعدادات'!$A$7:$B$10,2,FALSE),""))</f>
        <v/>
      </c>
      <c r="M973" s="6">
        <f>IF(OR(NOT(ISNUMBER(B973)),H973="تم",L973=""),"",IF(K973&gt;L973,"متأخر",""))</f>
        <v/>
      </c>
      <c r="N973" s="18">
        <f>IF(OR(NOT(ISNUMBER(B973)),H973="تم"),"",K973)</f>
        <v/>
      </c>
      <c r="O973" s="18">
        <f>IF(N973="","",COUNTIF($N$6:$N$1005,"&gt;"&amp;N973)+COUNTIF($N$6:N973,N973))</f>
        <v/>
      </c>
      <c r="P973" s="19">
        <f>IF(OR(NOT(ISNUMBER(J973)),NOT(ISNUMBER(B973))),"",IF(ISNUMBER(I973),I973,B973))</f>
        <v/>
      </c>
    </row>
    <row r="974">
      <c r="A974" s="16">
        <f>IF(B974="","",ROW()-5)</f>
        <v/>
      </c>
      <c r="B974" s="13" t="n"/>
      <c r="C974" s="5" t="n"/>
      <c r="D974" s="5" t="n"/>
      <c r="E974" s="5" t="n"/>
      <c r="F974" s="5" t="n"/>
      <c r="G974" s="5" t="n"/>
      <c r="H974" s="5" t="n"/>
      <c r="I974" s="13" t="n"/>
      <c r="J974" s="17" t="n"/>
      <c r="K974" s="18">
        <f>IF(NOT(ISNUMBER(B974)),"",IF(H974="تم",IF(ISNUMBER(I974),I974-B974,""),'الإعدادات'!$B$4-B974))</f>
        <v/>
      </c>
      <c r="L974" s="18">
        <f>IF(F974="","",IFERROR(VLOOKUP(F974,'الإعدادات'!$A$7:$B$10,2,FALSE),""))</f>
        <v/>
      </c>
      <c r="M974" s="6">
        <f>IF(OR(NOT(ISNUMBER(B974)),H974="تم",L974=""),"",IF(K974&gt;L974,"متأخر",""))</f>
        <v/>
      </c>
      <c r="N974" s="18">
        <f>IF(OR(NOT(ISNUMBER(B974)),H974="تم"),"",K974)</f>
        <v/>
      </c>
      <c r="O974" s="18">
        <f>IF(N974="","",COUNTIF($N$6:$N$1005,"&gt;"&amp;N974)+COUNTIF($N$6:N974,N974))</f>
        <v/>
      </c>
      <c r="P974" s="19">
        <f>IF(OR(NOT(ISNUMBER(J974)),NOT(ISNUMBER(B974))),"",IF(ISNUMBER(I974),I974,B974))</f>
        <v/>
      </c>
    </row>
    <row r="975">
      <c r="A975" s="16">
        <f>IF(B975="","",ROW()-5)</f>
        <v/>
      </c>
      <c r="B975" s="13" t="n"/>
      <c r="C975" s="5" t="n"/>
      <c r="D975" s="5" t="n"/>
      <c r="E975" s="5" t="n"/>
      <c r="F975" s="5" t="n"/>
      <c r="G975" s="5" t="n"/>
      <c r="H975" s="5" t="n"/>
      <c r="I975" s="13" t="n"/>
      <c r="J975" s="17" t="n"/>
      <c r="K975" s="18">
        <f>IF(NOT(ISNUMBER(B975)),"",IF(H975="تم",IF(ISNUMBER(I975),I975-B975,""),'الإعدادات'!$B$4-B975))</f>
        <v/>
      </c>
      <c r="L975" s="18">
        <f>IF(F975="","",IFERROR(VLOOKUP(F975,'الإعدادات'!$A$7:$B$10,2,FALSE),""))</f>
        <v/>
      </c>
      <c r="M975" s="6">
        <f>IF(OR(NOT(ISNUMBER(B975)),H975="تم",L975=""),"",IF(K975&gt;L975,"متأخر",""))</f>
        <v/>
      </c>
      <c r="N975" s="18">
        <f>IF(OR(NOT(ISNUMBER(B975)),H975="تم"),"",K975)</f>
        <v/>
      </c>
      <c r="O975" s="18">
        <f>IF(N975="","",COUNTIF($N$6:$N$1005,"&gt;"&amp;N975)+COUNTIF($N$6:N975,N975))</f>
        <v/>
      </c>
      <c r="P975" s="19">
        <f>IF(OR(NOT(ISNUMBER(J975)),NOT(ISNUMBER(B975))),"",IF(ISNUMBER(I975),I975,B975))</f>
        <v/>
      </c>
    </row>
    <row r="976">
      <c r="A976" s="16">
        <f>IF(B976="","",ROW()-5)</f>
        <v/>
      </c>
      <c r="B976" s="13" t="n"/>
      <c r="C976" s="5" t="n"/>
      <c r="D976" s="5" t="n"/>
      <c r="E976" s="5" t="n"/>
      <c r="F976" s="5" t="n"/>
      <c r="G976" s="5" t="n"/>
      <c r="H976" s="5" t="n"/>
      <c r="I976" s="13" t="n"/>
      <c r="J976" s="17" t="n"/>
      <c r="K976" s="18">
        <f>IF(NOT(ISNUMBER(B976)),"",IF(H976="تم",IF(ISNUMBER(I976),I976-B976,""),'الإعدادات'!$B$4-B976))</f>
        <v/>
      </c>
      <c r="L976" s="18">
        <f>IF(F976="","",IFERROR(VLOOKUP(F976,'الإعدادات'!$A$7:$B$10,2,FALSE),""))</f>
        <v/>
      </c>
      <c r="M976" s="6">
        <f>IF(OR(NOT(ISNUMBER(B976)),H976="تم",L976=""),"",IF(K976&gt;L976,"متأخر",""))</f>
        <v/>
      </c>
      <c r="N976" s="18">
        <f>IF(OR(NOT(ISNUMBER(B976)),H976="تم"),"",K976)</f>
        <v/>
      </c>
      <c r="O976" s="18">
        <f>IF(N976="","",COUNTIF($N$6:$N$1005,"&gt;"&amp;N976)+COUNTIF($N$6:N976,N976))</f>
        <v/>
      </c>
      <c r="P976" s="19">
        <f>IF(OR(NOT(ISNUMBER(J976)),NOT(ISNUMBER(B976))),"",IF(ISNUMBER(I976),I976,B976))</f>
        <v/>
      </c>
    </row>
    <row r="977">
      <c r="A977" s="16">
        <f>IF(B977="","",ROW()-5)</f>
        <v/>
      </c>
      <c r="B977" s="13" t="n"/>
      <c r="C977" s="5" t="n"/>
      <c r="D977" s="5" t="n"/>
      <c r="E977" s="5" t="n"/>
      <c r="F977" s="5" t="n"/>
      <c r="G977" s="5" t="n"/>
      <c r="H977" s="5" t="n"/>
      <c r="I977" s="13" t="n"/>
      <c r="J977" s="17" t="n"/>
      <c r="K977" s="18">
        <f>IF(NOT(ISNUMBER(B977)),"",IF(H977="تم",IF(ISNUMBER(I977),I977-B977,""),'الإعدادات'!$B$4-B977))</f>
        <v/>
      </c>
      <c r="L977" s="18">
        <f>IF(F977="","",IFERROR(VLOOKUP(F977,'الإعدادات'!$A$7:$B$10,2,FALSE),""))</f>
        <v/>
      </c>
      <c r="M977" s="6">
        <f>IF(OR(NOT(ISNUMBER(B977)),H977="تم",L977=""),"",IF(K977&gt;L977,"متأخر",""))</f>
        <v/>
      </c>
      <c r="N977" s="18">
        <f>IF(OR(NOT(ISNUMBER(B977)),H977="تم"),"",K977)</f>
        <v/>
      </c>
      <c r="O977" s="18">
        <f>IF(N977="","",COUNTIF($N$6:$N$1005,"&gt;"&amp;N977)+COUNTIF($N$6:N977,N977))</f>
        <v/>
      </c>
      <c r="P977" s="19">
        <f>IF(OR(NOT(ISNUMBER(J977)),NOT(ISNUMBER(B977))),"",IF(ISNUMBER(I977),I977,B977))</f>
        <v/>
      </c>
    </row>
    <row r="978">
      <c r="A978" s="16">
        <f>IF(B978="","",ROW()-5)</f>
        <v/>
      </c>
      <c r="B978" s="13" t="n"/>
      <c r="C978" s="5" t="n"/>
      <c r="D978" s="5" t="n"/>
      <c r="E978" s="5" t="n"/>
      <c r="F978" s="5" t="n"/>
      <c r="G978" s="5" t="n"/>
      <c r="H978" s="5" t="n"/>
      <c r="I978" s="13" t="n"/>
      <c r="J978" s="17" t="n"/>
      <c r="K978" s="18">
        <f>IF(NOT(ISNUMBER(B978)),"",IF(H978="تم",IF(ISNUMBER(I978),I978-B978,""),'الإعدادات'!$B$4-B978))</f>
        <v/>
      </c>
      <c r="L978" s="18">
        <f>IF(F978="","",IFERROR(VLOOKUP(F978,'الإعدادات'!$A$7:$B$10,2,FALSE),""))</f>
        <v/>
      </c>
      <c r="M978" s="6">
        <f>IF(OR(NOT(ISNUMBER(B978)),H978="تم",L978=""),"",IF(K978&gt;L978,"متأخر",""))</f>
        <v/>
      </c>
      <c r="N978" s="18">
        <f>IF(OR(NOT(ISNUMBER(B978)),H978="تم"),"",K978)</f>
        <v/>
      </c>
      <c r="O978" s="18">
        <f>IF(N978="","",COUNTIF($N$6:$N$1005,"&gt;"&amp;N978)+COUNTIF($N$6:N978,N978))</f>
        <v/>
      </c>
      <c r="P978" s="19">
        <f>IF(OR(NOT(ISNUMBER(J978)),NOT(ISNUMBER(B978))),"",IF(ISNUMBER(I978),I978,B978))</f>
        <v/>
      </c>
    </row>
    <row r="979">
      <c r="A979" s="16">
        <f>IF(B979="","",ROW()-5)</f>
        <v/>
      </c>
      <c r="B979" s="13" t="n"/>
      <c r="C979" s="5" t="n"/>
      <c r="D979" s="5" t="n"/>
      <c r="E979" s="5" t="n"/>
      <c r="F979" s="5" t="n"/>
      <c r="G979" s="5" t="n"/>
      <c r="H979" s="5" t="n"/>
      <c r="I979" s="13" t="n"/>
      <c r="J979" s="17" t="n"/>
      <c r="K979" s="18">
        <f>IF(NOT(ISNUMBER(B979)),"",IF(H979="تم",IF(ISNUMBER(I979),I979-B979,""),'الإعدادات'!$B$4-B979))</f>
        <v/>
      </c>
      <c r="L979" s="18">
        <f>IF(F979="","",IFERROR(VLOOKUP(F979,'الإعدادات'!$A$7:$B$10,2,FALSE),""))</f>
        <v/>
      </c>
      <c r="M979" s="6">
        <f>IF(OR(NOT(ISNUMBER(B979)),H979="تم",L979=""),"",IF(K979&gt;L979,"متأخر",""))</f>
        <v/>
      </c>
      <c r="N979" s="18">
        <f>IF(OR(NOT(ISNUMBER(B979)),H979="تم"),"",K979)</f>
        <v/>
      </c>
      <c r="O979" s="18">
        <f>IF(N979="","",COUNTIF($N$6:$N$1005,"&gt;"&amp;N979)+COUNTIF($N$6:N979,N979))</f>
        <v/>
      </c>
      <c r="P979" s="19">
        <f>IF(OR(NOT(ISNUMBER(J979)),NOT(ISNUMBER(B979))),"",IF(ISNUMBER(I979),I979,B979))</f>
        <v/>
      </c>
    </row>
    <row r="980">
      <c r="A980" s="16">
        <f>IF(B980="","",ROW()-5)</f>
        <v/>
      </c>
      <c r="B980" s="13" t="n"/>
      <c r="C980" s="5" t="n"/>
      <c r="D980" s="5" t="n"/>
      <c r="E980" s="5" t="n"/>
      <c r="F980" s="5" t="n"/>
      <c r="G980" s="5" t="n"/>
      <c r="H980" s="5" t="n"/>
      <c r="I980" s="13" t="n"/>
      <c r="J980" s="17" t="n"/>
      <c r="K980" s="18">
        <f>IF(NOT(ISNUMBER(B980)),"",IF(H980="تم",IF(ISNUMBER(I980),I980-B980,""),'الإعدادات'!$B$4-B980))</f>
        <v/>
      </c>
      <c r="L980" s="18">
        <f>IF(F980="","",IFERROR(VLOOKUP(F980,'الإعدادات'!$A$7:$B$10,2,FALSE),""))</f>
        <v/>
      </c>
      <c r="M980" s="6">
        <f>IF(OR(NOT(ISNUMBER(B980)),H980="تم",L980=""),"",IF(K980&gt;L980,"متأخر",""))</f>
        <v/>
      </c>
      <c r="N980" s="18">
        <f>IF(OR(NOT(ISNUMBER(B980)),H980="تم"),"",K980)</f>
        <v/>
      </c>
      <c r="O980" s="18">
        <f>IF(N980="","",COUNTIF($N$6:$N$1005,"&gt;"&amp;N980)+COUNTIF($N$6:N980,N980))</f>
        <v/>
      </c>
      <c r="P980" s="19">
        <f>IF(OR(NOT(ISNUMBER(J980)),NOT(ISNUMBER(B980))),"",IF(ISNUMBER(I980),I980,B980))</f>
        <v/>
      </c>
    </row>
    <row r="981">
      <c r="A981" s="16">
        <f>IF(B981="","",ROW()-5)</f>
        <v/>
      </c>
      <c r="B981" s="13" t="n"/>
      <c r="C981" s="5" t="n"/>
      <c r="D981" s="5" t="n"/>
      <c r="E981" s="5" t="n"/>
      <c r="F981" s="5" t="n"/>
      <c r="G981" s="5" t="n"/>
      <c r="H981" s="5" t="n"/>
      <c r="I981" s="13" t="n"/>
      <c r="J981" s="17" t="n"/>
      <c r="K981" s="18">
        <f>IF(NOT(ISNUMBER(B981)),"",IF(H981="تم",IF(ISNUMBER(I981),I981-B981,""),'الإعدادات'!$B$4-B981))</f>
        <v/>
      </c>
      <c r="L981" s="18">
        <f>IF(F981="","",IFERROR(VLOOKUP(F981,'الإعدادات'!$A$7:$B$10,2,FALSE),""))</f>
        <v/>
      </c>
      <c r="M981" s="6">
        <f>IF(OR(NOT(ISNUMBER(B981)),H981="تم",L981=""),"",IF(K981&gt;L981,"متأخر",""))</f>
        <v/>
      </c>
      <c r="N981" s="18">
        <f>IF(OR(NOT(ISNUMBER(B981)),H981="تم"),"",K981)</f>
        <v/>
      </c>
      <c r="O981" s="18">
        <f>IF(N981="","",COUNTIF($N$6:$N$1005,"&gt;"&amp;N981)+COUNTIF($N$6:N981,N981))</f>
        <v/>
      </c>
      <c r="P981" s="19">
        <f>IF(OR(NOT(ISNUMBER(J981)),NOT(ISNUMBER(B981))),"",IF(ISNUMBER(I981),I981,B981))</f>
        <v/>
      </c>
    </row>
    <row r="982">
      <c r="A982" s="16">
        <f>IF(B982="","",ROW()-5)</f>
        <v/>
      </c>
      <c r="B982" s="13" t="n"/>
      <c r="C982" s="5" t="n"/>
      <c r="D982" s="5" t="n"/>
      <c r="E982" s="5" t="n"/>
      <c r="F982" s="5" t="n"/>
      <c r="G982" s="5" t="n"/>
      <c r="H982" s="5" t="n"/>
      <c r="I982" s="13" t="n"/>
      <c r="J982" s="17" t="n"/>
      <c r="K982" s="18">
        <f>IF(NOT(ISNUMBER(B982)),"",IF(H982="تم",IF(ISNUMBER(I982),I982-B982,""),'الإعدادات'!$B$4-B982))</f>
        <v/>
      </c>
      <c r="L982" s="18">
        <f>IF(F982="","",IFERROR(VLOOKUP(F982,'الإعدادات'!$A$7:$B$10,2,FALSE),""))</f>
        <v/>
      </c>
      <c r="M982" s="6">
        <f>IF(OR(NOT(ISNUMBER(B982)),H982="تم",L982=""),"",IF(K982&gt;L982,"متأخر",""))</f>
        <v/>
      </c>
      <c r="N982" s="18">
        <f>IF(OR(NOT(ISNUMBER(B982)),H982="تم"),"",K982)</f>
        <v/>
      </c>
      <c r="O982" s="18">
        <f>IF(N982="","",COUNTIF($N$6:$N$1005,"&gt;"&amp;N982)+COUNTIF($N$6:N982,N982))</f>
        <v/>
      </c>
      <c r="P982" s="19">
        <f>IF(OR(NOT(ISNUMBER(J982)),NOT(ISNUMBER(B982))),"",IF(ISNUMBER(I982),I982,B982))</f>
        <v/>
      </c>
    </row>
    <row r="983">
      <c r="A983" s="16">
        <f>IF(B983="","",ROW()-5)</f>
        <v/>
      </c>
      <c r="B983" s="13" t="n"/>
      <c r="C983" s="5" t="n"/>
      <c r="D983" s="5" t="n"/>
      <c r="E983" s="5" t="n"/>
      <c r="F983" s="5" t="n"/>
      <c r="G983" s="5" t="n"/>
      <c r="H983" s="5" t="n"/>
      <c r="I983" s="13" t="n"/>
      <c r="J983" s="17" t="n"/>
      <c r="K983" s="18">
        <f>IF(NOT(ISNUMBER(B983)),"",IF(H983="تم",IF(ISNUMBER(I983),I983-B983,""),'الإعدادات'!$B$4-B983))</f>
        <v/>
      </c>
      <c r="L983" s="18">
        <f>IF(F983="","",IFERROR(VLOOKUP(F983,'الإعدادات'!$A$7:$B$10,2,FALSE),""))</f>
        <v/>
      </c>
      <c r="M983" s="6">
        <f>IF(OR(NOT(ISNUMBER(B983)),H983="تم",L983=""),"",IF(K983&gt;L983,"متأخر",""))</f>
        <v/>
      </c>
      <c r="N983" s="18">
        <f>IF(OR(NOT(ISNUMBER(B983)),H983="تم"),"",K983)</f>
        <v/>
      </c>
      <c r="O983" s="18">
        <f>IF(N983="","",COUNTIF($N$6:$N$1005,"&gt;"&amp;N983)+COUNTIF($N$6:N983,N983))</f>
        <v/>
      </c>
      <c r="P983" s="19">
        <f>IF(OR(NOT(ISNUMBER(J983)),NOT(ISNUMBER(B983))),"",IF(ISNUMBER(I983),I983,B983))</f>
        <v/>
      </c>
    </row>
    <row r="984">
      <c r="A984" s="16">
        <f>IF(B984="","",ROW()-5)</f>
        <v/>
      </c>
      <c r="B984" s="13" t="n"/>
      <c r="C984" s="5" t="n"/>
      <c r="D984" s="5" t="n"/>
      <c r="E984" s="5" t="n"/>
      <c r="F984" s="5" t="n"/>
      <c r="G984" s="5" t="n"/>
      <c r="H984" s="5" t="n"/>
      <c r="I984" s="13" t="n"/>
      <c r="J984" s="17" t="n"/>
      <c r="K984" s="18">
        <f>IF(NOT(ISNUMBER(B984)),"",IF(H984="تم",IF(ISNUMBER(I984),I984-B984,""),'الإعدادات'!$B$4-B984))</f>
        <v/>
      </c>
      <c r="L984" s="18">
        <f>IF(F984="","",IFERROR(VLOOKUP(F984,'الإعدادات'!$A$7:$B$10,2,FALSE),""))</f>
        <v/>
      </c>
      <c r="M984" s="6">
        <f>IF(OR(NOT(ISNUMBER(B984)),H984="تم",L984=""),"",IF(K984&gt;L984,"متأخر",""))</f>
        <v/>
      </c>
      <c r="N984" s="18">
        <f>IF(OR(NOT(ISNUMBER(B984)),H984="تم"),"",K984)</f>
        <v/>
      </c>
      <c r="O984" s="18">
        <f>IF(N984="","",COUNTIF($N$6:$N$1005,"&gt;"&amp;N984)+COUNTIF($N$6:N984,N984))</f>
        <v/>
      </c>
      <c r="P984" s="19">
        <f>IF(OR(NOT(ISNUMBER(J984)),NOT(ISNUMBER(B984))),"",IF(ISNUMBER(I984),I984,B984))</f>
        <v/>
      </c>
    </row>
    <row r="985">
      <c r="A985" s="16">
        <f>IF(B985="","",ROW()-5)</f>
        <v/>
      </c>
      <c r="B985" s="13" t="n"/>
      <c r="C985" s="5" t="n"/>
      <c r="D985" s="5" t="n"/>
      <c r="E985" s="5" t="n"/>
      <c r="F985" s="5" t="n"/>
      <c r="G985" s="5" t="n"/>
      <c r="H985" s="5" t="n"/>
      <c r="I985" s="13" t="n"/>
      <c r="J985" s="17" t="n"/>
      <c r="K985" s="18">
        <f>IF(NOT(ISNUMBER(B985)),"",IF(H985="تم",IF(ISNUMBER(I985),I985-B985,""),'الإعدادات'!$B$4-B985))</f>
        <v/>
      </c>
      <c r="L985" s="18">
        <f>IF(F985="","",IFERROR(VLOOKUP(F985,'الإعدادات'!$A$7:$B$10,2,FALSE),""))</f>
        <v/>
      </c>
      <c r="M985" s="6">
        <f>IF(OR(NOT(ISNUMBER(B985)),H985="تم",L985=""),"",IF(K985&gt;L985,"متأخر",""))</f>
        <v/>
      </c>
      <c r="N985" s="18">
        <f>IF(OR(NOT(ISNUMBER(B985)),H985="تم"),"",K985)</f>
        <v/>
      </c>
      <c r="O985" s="18">
        <f>IF(N985="","",COUNTIF($N$6:$N$1005,"&gt;"&amp;N985)+COUNTIF($N$6:N985,N985))</f>
        <v/>
      </c>
      <c r="P985" s="19">
        <f>IF(OR(NOT(ISNUMBER(J985)),NOT(ISNUMBER(B985))),"",IF(ISNUMBER(I985),I985,B985))</f>
        <v/>
      </c>
    </row>
    <row r="986">
      <c r="A986" s="16">
        <f>IF(B986="","",ROW()-5)</f>
        <v/>
      </c>
      <c r="B986" s="13" t="n"/>
      <c r="C986" s="5" t="n"/>
      <c r="D986" s="5" t="n"/>
      <c r="E986" s="5" t="n"/>
      <c r="F986" s="5" t="n"/>
      <c r="G986" s="5" t="n"/>
      <c r="H986" s="5" t="n"/>
      <c r="I986" s="13" t="n"/>
      <c r="J986" s="17" t="n"/>
      <c r="K986" s="18">
        <f>IF(NOT(ISNUMBER(B986)),"",IF(H986="تم",IF(ISNUMBER(I986),I986-B986,""),'الإعدادات'!$B$4-B986))</f>
        <v/>
      </c>
      <c r="L986" s="18">
        <f>IF(F986="","",IFERROR(VLOOKUP(F986,'الإعدادات'!$A$7:$B$10,2,FALSE),""))</f>
        <v/>
      </c>
      <c r="M986" s="6">
        <f>IF(OR(NOT(ISNUMBER(B986)),H986="تم",L986=""),"",IF(K986&gt;L986,"متأخر",""))</f>
        <v/>
      </c>
      <c r="N986" s="18">
        <f>IF(OR(NOT(ISNUMBER(B986)),H986="تم"),"",K986)</f>
        <v/>
      </c>
      <c r="O986" s="18">
        <f>IF(N986="","",COUNTIF($N$6:$N$1005,"&gt;"&amp;N986)+COUNTIF($N$6:N986,N986))</f>
        <v/>
      </c>
      <c r="P986" s="19">
        <f>IF(OR(NOT(ISNUMBER(J986)),NOT(ISNUMBER(B986))),"",IF(ISNUMBER(I986),I986,B986))</f>
        <v/>
      </c>
    </row>
    <row r="987">
      <c r="A987" s="16">
        <f>IF(B987="","",ROW()-5)</f>
        <v/>
      </c>
      <c r="B987" s="13" t="n"/>
      <c r="C987" s="5" t="n"/>
      <c r="D987" s="5" t="n"/>
      <c r="E987" s="5" t="n"/>
      <c r="F987" s="5" t="n"/>
      <c r="G987" s="5" t="n"/>
      <c r="H987" s="5" t="n"/>
      <c r="I987" s="13" t="n"/>
      <c r="J987" s="17" t="n"/>
      <c r="K987" s="18">
        <f>IF(NOT(ISNUMBER(B987)),"",IF(H987="تم",IF(ISNUMBER(I987),I987-B987,""),'الإعدادات'!$B$4-B987))</f>
        <v/>
      </c>
      <c r="L987" s="18">
        <f>IF(F987="","",IFERROR(VLOOKUP(F987,'الإعدادات'!$A$7:$B$10,2,FALSE),""))</f>
        <v/>
      </c>
      <c r="M987" s="6">
        <f>IF(OR(NOT(ISNUMBER(B987)),H987="تم",L987=""),"",IF(K987&gt;L987,"متأخر",""))</f>
        <v/>
      </c>
      <c r="N987" s="18">
        <f>IF(OR(NOT(ISNUMBER(B987)),H987="تم"),"",K987)</f>
        <v/>
      </c>
      <c r="O987" s="18">
        <f>IF(N987="","",COUNTIF($N$6:$N$1005,"&gt;"&amp;N987)+COUNTIF($N$6:N987,N987))</f>
        <v/>
      </c>
      <c r="P987" s="19">
        <f>IF(OR(NOT(ISNUMBER(J987)),NOT(ISNUMBER(B987))),"",IF(ISNUMBER(I987),I987,B987))</f>
        <v/>
      </c>
    </row>
    <row r="988">
      <c r="A988" s="16">
        <f>IF(B988="","",ROW()-5)</f>
        <v/>
      </c>
      <c r="B988" s="13" t="n"/>
      <c r="C988" s="5" t="n"/>
      <c r="D988" s="5" t="n"/>
      <c r="E988" s="5" t="n"/>
      <c r="F988" s="5" t="n"/>
      <c r="G988" s="5" t="n"/>
      <c r="H988" s="5" t="n"/>
      <c r="I988" s="13" t="n"/>
      <c r="J988" s="17" t="n"/>
      <c r="K988" s="18">
        <f>IF(NOT(ISNUMBER(B988)),"",IF(H988="تم",IF(ISNUMBER(I988),I988-B988,""),'الإعدادات'!$B$4-B988))</f>
        <v/>
      </c>
      <c r="L988" s="18">
        <f>IF(F988="","",IFERROR(VLOOKUP(F988,'الإعدادات'!$A$7:$B$10,2,FALSE),""))</f>
        <v/>
      </c>
      <c r="M988" s="6">
        <f>IF(OR(NOT(ISNUMBER(B988)),H988="تم",L988=""),"",IF(K988&gt;L988,"متأخر",""))</f>
        <v/>
      </c>
      <c r="N988" s="18">
        <f>IF(OR(NOT(ISNUMBER(B988)),H988="تم"),"",K988)</f>
        <v/>
      </c>
      <c r="O988" s="18">
        <f>IF(N988="","",COUNTIF($N$6:$N$1005,"&gt;"&amp;N988)+COUNTIF($N$6:N988,N988))</f>
        <v/>
      </c>
      <c r="P988" s="19">
        <f>IF(OR(NOT(ISNUMBER(J988)),NOT(ISNUMBER(B988))),"",IF(ISNUMBER(I988),I988,B988))</f>
        <v/>
      </c>
    </row>
    <row r="989">
      <c r="A989" s="16">
        <f>IF(B989="","",ROW()-5)</f>
        <v/>
      </c>
      <c r="B989" s="13" t="n"/>
      <c r="C989" s="5" t="n"/>
      <c r="D989" s="5" t="n"/>
      <c r="E989" s="5" t="n"/>
      <c r="F989" s="5" t="n"/>
      <c r="G989" s="5" t="n"/>
      <c r="H989" s="5" t="n"/>
      <c r="I989" s="13" t="n"/>
      <c r="J989" s="17" t="n"/>
      <c r="K989" s="18">
        <f>IF(NOT(ISNUMBER(B989)),"",IF(H989="تم",IF(ISNUMBER(I989),I989-B989,""),'الإعدادات'!$B$4-B989))</f>
        <v/>
      </c>
      <c r="L989" s="18">
        <f>IF(F989="","",IFERROR(VLOOKUP(F989,'الإعدادات'!$A$7:$B$10,2,FALSE),""))</f>
        <v/>
      </c>
      <c r="M989" s="6">
        <f>IF(OR(NOT(ISNUMBER(B989)),H989="تم",L989=""),"",IF(K989&gt;L989,"متأخر",""))</f>
        <v/>
      </c>
      <c r="N989" s="18">
        <f>IF(OR(NOT(ISNUMBER(B989)),H989="تم"),"",K989)</f>
        <v/>
      </c>
      <c r="O989" s="18">
        <f>IF(N989="","",COUNTIF($N$6:$N$1005,"&gt;"&amp;N989)+COUNTIF($N$6:N989,N989))</f>
        <v/>
      </c>
      <c r="P989" s="19">
        <f>IF(OR(NOT(ISNUMBER(J989)),NOT(ISNUMBER(B989))),"",IF(ISNUMBER(I989),I989,B989))</f>
        <v/>
      </c>
    </row>
    <row r="990">
      <c r="A990" s="16">
        <f>IF(B990="","",ROW()-5)</f>
        <v/>
      </c>
      <c r="B990" s="13" t="n"/>
      <c r="C990" s="5" t="n"/>
      <c r="D990" s="5" t="n"/>
      <c r="E990" s="5" t="n"/>
      <c r="F990" s="5" t="n"/>
      <c r="G990" s="5" t="n"/>
      <c r="H990" s="5" t="n"/>
      <c r="I990" s="13" t="n"/>
      <c r="J990" s="17" t="n"/>
      <c r="K990" s="18">
        <f>IF(NOT(ISNUMBER(B990)),"",IF(H990="تم",IF(ISNUMBER(I990),I990-B990,""),'الإعدادات'!$B$4-B990))</f>
        <v/>
      </c>
      <c r="L990" s="18">
        <f>IF(F990="","",IFERROR(VLOOKUP(F990,'الإعدادات'!$A$7:$B$10,2,FALSE),""))</f>
        <v/>
      </c>
      <c r="M990" s="6">
        <f>IF(OR(NOT(ISNUMBER(B990)),H990="تم",L990=""),"",IF(K990&gt;L990,"متأخر",""))</f>
        <v/>
      </c>
      <c r="N990" s="18">
        <f>IF(OR(NOT(ISNUMBER(B990)),H990="تم"),"",K990)</f>
        <v/>
      </c>
      <c r="O990" s="18">
        <f>IF(N990="","",COUNTIF($N$6:$N$1005,"&gt;"&amp;N990)+COUNTIF($N$6:N990,N990))</f>
        <v/>
      </c>
      <c r="P990" s="19">
        <f>IF(OR(NOT(ISNUMBER(J990)),NOT(ISNUMBER(B990))),"",IF(ISNUMBER(I990),I990,B990))</f>
        <v/>
      </c>
    </row>
    <row r="991">
      <c r="A991" s="16">
        <f>IF(B991="","",ROW()-5)</f>
        <v/>
      </c>
      <c r="B991" s="13" t="n"/>
      <c r="C991" s="5" t="n"/>
      <c r="D991" s="5" t="n"/>
      <c r="E991" s="5" t="n"/>
      <c r="F991" s="5" t="n"/>
      <c r="G991" s="5" t="n"/>
      <c r="H991" s="5" t="n"/>
      <c r="I991" s="13" t="n"/>
      <c r="J991" s="17" t="n"/>
      <c r="K991" s="18">
        <f>IF(NOT(ISNUMBER(B991)),"",IF(H991="تم",IF(ISNUMBER(I991),I991-B991,""),'الإعدادات'!$B$4-B991))</f>
        <v/>
      </c>
      <c r="L991" s="18">
        <f>IF(F991="","",IFERROR(VLOOKUP(F991,'الإعدادات'!$A$7:$B$10,2,FALSE),""))</f>
        <v/>
      </c>
      <c r="M991" s="6">
        <f>IF(OR(NOT(ISNUMBER(B991)),H991="تم",L991=""),"",IF(K991&gt;L991,"متأخر",""))</f>
        <v/>
      </c>
      <c r="N991" s="18">
        <f>IF(OR(NOT(ISNUMBER(B991)),H991="تم"),"",K991)</f>
        <v/>
      </c>
      <c r="O991" s="18">
        <f>IF(N991="","",COUNTIF($N$6:$N$1005,"&gt;"&amp;N991)+COUNTIF($N$6:N991,N991))</f>
        <v/>
      </c>
      <c r="P991" s="19">
        <f>IF(OR(NOT(ISNUMBER(J991)),NOT(ISNUMBER(B991))),"",IF(ISNUMBER(I991),I991,B991))</f>
        <v/>
      </c>
    </row>
    <row r="992">
      <c r="A992" s="16">
        <f>IF(B992="","",ROW()-5)</f>
        <v/>
      </c>
      <c r="B992" s="13" t="n"/>
      <c r="C992" s="5" t="n"/>
      <c r="D992" s="5" t="n"/>
      <c r="E992" s="5" t="n"/>
      <c r="F992" s="5" t="n"/>
      <c r="G992" s="5" t="n"/>
      <c r="H992" s="5" t="n"/>
      <c r="I992" s="13" t="n"/>
      <c r="J992" s="17" t="n"/>
      <c r="K992" s="18">
        <f>IF(NOT(ISNUMBER(B992)),"",IF(H992="تم",IF(ISNUMBER(I992),I992-B992,""),'الإعدادات'!$B$4-B992))</f>
        <v/>
      </c>
      <c r="L992" s="18">
        <f>IF(F992="","",IFERROR(VLOOKUP(F992,'الإعدادات'!$A$7:$B$10,2,FALSE),""))</f>
        <v/>
      </c>
      <c r="M992" s="6">
        <f>IF(OR(NOT(ISNUMBER(B992)),H992="تم",L992=""),"",IF(K992&gt;L992,"متأخر",""))</f>
        <v/>
      </c>
      <c r="N992" s="18">
        <f>IF(OR(NOT(ISNUMBER(B992)),H992="تم"),"",K992)</f>
        <v/>
      </c>
      <c r="O992" s="18">
        <f>IF(N992="","",COUNTIF($N$6:$N$1005,"&gt;"&amp;N992)+COUNTIF($N$6:N992,N992))</f>
        <v/>
      </c>
      <c r="P992" s="19">
        <f>IF(OR(NOT(ISNUMBER(J992)),NOT(ISNUMBER(B992))),"",IF(ISNUMBER(I992),I992,B992))</f>
        <v/>
      </c>
    </row>
    <row r="993">
      <c r="A993" s="16">
        <f>IF(B993="","",ROW()-5)</f>
        <v/>
      </c>
      <c r="B993" s="13" t="n"/>
      <c r="C993" s="5" t="n"/>
      <c r="D993" s="5" t="n"/>
      <c r="E993" s="5" t="n"/>
      <c r="F993" s="5" t="n"/>
      <c r="G993" s="5" t="n"/>
      <c r="H993" s="5" t="n"/>
      <c r="I993" s="13" t="n"/>
      <c r="J993" s="17" t="n"/>
      <c r="K993" s="18">
        <f>IF(NOT(ISNUMBER(B993)),"",IF(H993="تم",IF(ISNUMBER(I993),I993-B993,""),'الإعدادات'!$B$4-B993))</f>
        <v/>
      </c>
      <c r="L993" s="18">
        <f>IF(F993="","",IFERROR(VLOOKUP(F993,'الإعدادات'!$A$7:$B$10,2,FALSE),""))</f>
        <v/>
      </c>
      <c r="M993" s="6">
        <f>IF(OR(NOT(ISNUMBER(B993)),H993="تم",L993=""),"",IF(K993&gt;L993,"متأخر",""))</f>
        <v/>
      </c>
      <c r="N993" s="18">
        <f>IF(OR(NOT(ISNUMBER(B993)),H993="تم"),"",K993)</f>
        <v/>
      </c>
      <c r="O993" s="18">
        <f>IF(N993="","",COUNTIF($N$6:$N$1005,"&gt;"&amp;N993)+COUNTIF($N$6:N993,N993))</f>
        <v/>
      </c>
      <c r="P993" s="19">
        <f>IF(OR(NOT(ISNUMBER(J993)),NOT(ISNUMBER(B993))),"",IF(ISNUMBER(I993),I993,B993))</f>
        <v/>
      </c>
    </row>
    <row r="994">
      <c r="A994" s="16">
        <f>IF(B994="","",ROW()-5)</f>
        <v/>
      </c>
      <c r="B994" s="13" t="n"/>
      <c r="C994" s="5" t="n"/>
      <c r="D994" s="5" t="n"/>
      <c r="E994" s="5" t="n"/>
      <c r="F994" s="5" t="n"/>
      <c r="G994" s="5" t="n"/>
      <c r="H994" s="5" t="n"/>
      <c r="I994" s="13" t="n"/>
      <c r="J994" s="17" t="n"/>
      <c r="K994" s="18">
        <f>IF(NOT(ISNUMBER(B994)),"",IF(H994="تم",IF(ISNUMBER(I994),I994-B994,""),'الإعدادات'!$B$4-B994))</f>
        <v/>
      </c>
      <c r="L994" s="18">
        <f>IF(F994="","",IFERROR(VLOOKUP(F994,'الإعدادات'!$A$7:$B$10,2,FALSE),""))</f>
        <v/>
      </c>
      <c r="M994" s="6">
        <f>IF(OR(NOT(ISNUMBER(B994)),H994="تم",L994=""),"",IF(K994&gt;L994,"متأخر",""))</f>
        <v/>
      </c>
      <c r="N994" s="18">
        <f>IF(OR(NOT(ISNUMBER(B994)),H994="تم"),"",K994)</f>
        <v/>
      </c>
      <c r="O994" s="18">
        <f>IF(N994="","",COUNTIF($N$6:$N$1005,"&gt;"&amp;N994)+COUNTIF($N$6:N994,N994))</f>
        <v/>
      </c>
      <c r="P994" s="19">
        <f>IF(OR(NOT(ISNUMBER(J994)),NOT(ISNUMBER(B994))),"",IF(ISNUMBER(I994),I994,B994))</f>
        <v/>
      </c>
    </row>
    <row r="995">
      <c r="A995" s="16">
        <f>IF(B995="","",ROW()-5)</f>
        <v/>
      </c>
      <c r="B995" s="13" t="n"/>
      <c r="C995" s="5" t="n"/>
      <c r="D995" s="5" t="n"/>
      <c r="E995" s="5" t="n"/>
      <c r="F995" s="5" t="n"/>
      <c r="G995" s="5" t="n"/>
      <c r="H995" s="5" t="n"/>
      <c r="I995" s="13" t="n"/>
      <c r="J995" s="17" t="n"/>
      <c r="K995" s="18">
        <f>IF(NOT(ISNUMBER(B995)),"",IF(H995="تم",IF(ISNUMBER(I995),I995-B995,""),'الإعدادات'!$B$4-B995))</f>
        <v/>
      </c>
      <c r="L995" s="18">
        <f>IF(F995="","",IFERROR(VLOOKUP(F995,'الإعدادات'!$A$7:$B$10,2,FALSE),""))</f>
        <v/>
      </c>
      <c r="M995" s="6">
        <f>IF(OR(NOT(ISNUMBER(B995)),H995="تم",L995=""),"",IF(K995&gt;L995,"متأخر",""))</f>
        <v/>
      </c>
      <c r="N995" s="18">
        <f>IF(OR(NOT(ISNUMBER(B995)),H995="تم"),"",K995)</f>
        <v/>
      </c>
      <c r="O995" s="18">
        <f>IF(N995="","",COUNTIF($N$6:$N$1005,"&gt;"&amp;N995)+COUNTIF($N$6:N995,N995))</f>
        <v/>
      </c>
      <c r="P995" s="19">
        <f>IF(OR(NOT(ISNUMBER(J995)),NOT(ISNUMBER(B995))),"",IF(ISNUMBER(I995),I995,B995))</f>
        <v/>
      </c>
    </row>
    <row r="996">
      <c r="A996" s="16">
        <f>IF(B996="","",ROW()-5)</f>
        <v/>
      </c>
      <c r="B996" s="13" t="n"/>
      <c r="C996" s="5" t="n"/>
      <c r="D996" s="5" t="n"/>
      <c r="E996" s="5" t="n"/>
      <c r="F996" s="5" t="n"/>
      <c r="G996" s="5" t="n"/>
      <c r="H996" s="5" t="n"/>
      <c r="I996" s="13" t="n"/>
      <c r="J996" s="17" t="n"/>
      <c r="K996" s="18">
        <f>IF(NOT(ISNUMBER(B996)),"",IF(H996="تم",IF(ISNUMBER(I996),I996-B996,""),'الإعدادات'!$B$4-B996))</f>
        <v/>
      </c>
      <c r="L996" s="18">
        <f>IF(F996="","",IFERROR(VLOOKUP(F996,'الإعدادات'!$A$7:$B$10,2,FALSE),""))</f>
        <v/>
      </c>
      <c r="M996" s="6">
        <f>IF(OR(NOT(ISNUMBER(B996)),H996="تم",L996=""),"",IF(K996&gt;L996,"متأخر",""))</f>
        <v/>
      </c>
      <c r="N996" s="18">
        <f>IF(OR(NOT(ISNUMBER(B996)),H996="تم"),"",K996)</f>
        <v/>
      </c>
      <c r="O996" s="18">
        <f>IF(N996="","",COUNTIF($N$6:$N$1005,"&gt;"&amp;N996)+COUNTIF($N$6:N996,N996))</f>
        <v/>
      </c>
      <c r="P996" s="19">
        <f>IF(OR(NOT(ISNUMBER(J996)),NOT(ISNUMBER(B996))),"",IF(ISNUMBER(I996),I996,B996))</f>
        <v/>
      </c>
    </row>
    <row r="997">
      <c r="A997" s="16">
        <f>IF(B997="","",ROW()-5)</f>
        <v/>
      </c>
      <c r="B997" s="13" t="n"/>
      <c r="C997" s="5" t="n"/>
      <c r="D997" s="5" t="n"/>
      <c r="E997" s="5" t="n"/>
      <c r="F997" s="5" t="n"/>
      <c r="G997" s="5" t="n"/>
      <c r="H997" s="5" t="n"/>
      <c r="I997" s="13" t="n"/>
      <c r="J997" s="17" t="n"/>
      <c r="K997" s="18">
        <f>IF(NOT(ISNUMBER(B997)),"",IF(H997="تم",IF(ISNUMBER(I997),I997-B997,""),'الإعدادات'!$B$4-B997))</f>
        <v/>
      </c>
      <c r="L997" s="18">
        <f>IF(F997="","",IFERROR(VLOOKUP(F997,'الإعدادات'!$A$7:$B$10,2,FALSE),""))</f>
        <v/>
      </c>
      <c r="M997" s="6">
        <f>IF(OR(NOT(ISNUMBER(B997)),H997="تم",L997=""),"",IF(K997&gt;L997,"متأخر",""))</f>
        <v/>
      </c>
      <c r="N997" s="18">
        <f>IF(OR(NOT(ISNUMBER(B997)),H997="تم"),"",K997)</f>
        <v/>
      </c>
      <c r="O997" s="18">
        <f>IF(N997="","",COUNTIF($N$6:$N$1005,"&gt;"&amp;N997)+COUNTIF($N$6:N997,N997))</f>
        <v/>
      </c>
      <c r="P997" s="19">
        <f>IF(OR(NOT(ISNUMBER(J997)),NOT(ISNUMBER(B997))),"",IF(ISNUMBER(I997),I997,B997))</f>
        <v/>
      </c>
    </row>
    <row r="998">
      <c r="A998" s="16">
        <f>IF(B998="","",ROW()-5)</f>
        <v/>
      </c>
      <c r="B998" s="13" t="n"/>
      <c r="C998" s="5" t="n"/>
      <c r="D998" s="5" t="n"/>
      <c r="E998" s="5" t="n"/>
      <c r="F998" s="5" t="n"/>
      <c r="G998" s="5" t="n"/>
      <c r="H998" s="5" t="n"/>
      <c r="I998" s="13" t="n"/>
      <c r="J998" s="17" t="n"/>
      <c r="K998" s="18">
        <f>IF(NOT(ISNUMBER(B998)),"",IF(H998="تم",IF(ISNUMBER(I998),I998-B998,""),'الإعدادات'!$B$4-B998))</f>
        <v/>
      </c>
      <c r="L998" s="18">
        <f>IF(F998="","",IFERROR(VLOOKUP(F998,'الإعدادات'!$A$7:$B$10,2,FALSE),""))</f>
        <v/>
      </c>
      <c r="M998" s="6">
        <f>IF(OR(NOT(ISNUMBER(B998)),H998="تم",L998=""),"",IF(K998&gt;L998,"متأخر",""))</f>
        <v/>
      </c>
      <c r="N998" s="18">
        <f>IF(OR(NOT(ISNUMBER(B998)),H998="تم"),"",K998)</f>
        <v/>
      </c>
      <c r="O998" s="18">
        <f>IF(N998="","",COUNTIF($N$6:$N$1005,"&gt;"&amp;N998)+COUNTIF($N$6:N998,N998))</f>
        <v/>
      </c>
      <c r="P998" s="19">
        <f>IF(OR(NOT(ISNUMBER(J998)),NOT(ISNUMBER(B998))),"",IF(ISNUMBER(I998),I998,B998))</f>
        <v/>
      </c>
    </row>
    <row r="999">
      <c r="A999" s="16">
        <f>IF(B999="","",ROW()-5)</f>
        <v/>
      </c>
      <c r="B999" s="13" t="n"/>
      <c r="C999" s="5" t="n"/>
      <c r="D999" s="5" t="n"/>
      <c r="E999" s="5" t="n"/>
      <c r="F999" s="5" t="n"/>
      <c r="G999" s="5" t="n"/>
      <c r="H999" s="5" t="n"/>
      <c r="I999" s="13" t="n"/>
      <c r="J999" s="17" t="n"/>
      <c r="K999" s="18">
        <f>IF(NOT(ISNUMBER(B999)),"",IF(H999="تم",IF(ISNUMBER(I999),I999-B999,""),'الإعدادات'!$B$4-B999))</f>
        <v/>
      </c>
      <c r="L999" s="18">
        <f>IF(F999="","",IFERROR(VLOOKUP(F999,'الإعدادات'!$A$7:$B$10,2,FALSE),""))</f>
        <v/>
      </c>
      <c r="M999" s="6">
        <f>IF(OR(NOT(ISNUMBER(B999)),H999="تم",L999=""),"",IF(K999&gt;L999,"متأخر",""))</f>
        <v/>
      </c>
      <c r="N999" s="18">
        <f>IF(OR(NOT(ISNUMBER(B999)),H999="تم"),"",K999)</f>
        <v/>
      </c>
      <c r="O999" s="18">
        <f>IF(N999="","",COUNTIF($N$6:$N$1005,"&gt;"&amp;N999)+COUNTIF($N$6:N999,N999))</f>
        <v/>
      </c>
      <c r="P999" s="19">
        <f>IF(OR(NOT(ISNUMBER(J999)),NOT(ISNUMBER(B999))),"",IF(ISNUMBER(I999),I999,B999))</f>
        <v/>
      </c>
    </row>
    <row r="1000">
      <c r="A1000" s="16">
        <f>IF(B1000="","",ROW()-5)</f>
        <v/>
      </c>
      <c r="B1000" s="13" t="n"/>
      <c r="C1000" s="5" t="n"/>
      <c r="D1000" s="5" t="n"/>
      <c r="E1000" s="5" t="n"/>
      <c r="F1000" s="5" t="n"/>
      <c r="G1000" s="5" t="n"/>
      <c r="H1000" s="5" t="n"/>
      <c r="I1000" s="13" t="n"/>
      <c r="J1000" s="17" t="n"/>
      <c r="K1000" s="18">
        <f>IF(NOT(ISNUMBER(B1000)),"",IF(H1000="تم",IF(ISNUMBER(I1000),I1000-B1000,""),'الإعدادات'!$B$4-B1000))</f>
        <v/>
      </c>
      <c r="L1000" s="18">
        <f>IF(F1000="","",IFERROR(VLOOKUP(F1000,'الإعدادات'!$A$7:$B$10,2,FALSE),""))</f>
        <v/>
      </c>
      <c r="M1000" s="6">
        <f>IF(OR(NOT(ISNUMBER(B1000)),H1000="تم",L1000=""),"",IF(K1000&gt;L1000,"متأخر",""))</f>
        <v/>
      </c>
      <c r="N1000" s="18">
        <f>IF(OR(NOT(ISNUMBER(B1000)),H1000="تم"),"",K1000)</f>
        <v/>
      </c>
      <c r="O1000" s="18">
        <f>IF(N1000="","",COUNTIF($N$6:$N$1005,"&gt;"&amp;N1000)+COUNTIF($N$6:N1000,N1000))</f>
        <v/>
      </c>
      <c r="P1000" s="19">
        <f>IF(OR(NOT(ISNUMBER(J1000)),NOT(ISNUMBER(B1000))),"",IF(ISNUMBER(I1000),I1000,B1000))</f>
        <v/>
      </c>
    </row>
    <row r="1001">
      <c r="A1001" s="16">
        <f>IF(B1001="","",ROW()-5)</f>
        <v/>
      </c>
      <c r="B1001" s="13" t="n"/>
      <c r="C1001" s="5" t="n"/>
      <c r="D1001" s="5" t="n"/>
      <c r="E1001" s="5" t="n"/>
      <c r="F1001" s="5" t="n"/>
      <c r="G1001" s="5" t="n"/>
      <c r="H1001" s="5" t="n"/>
      <c r="I1001" s="13" t="n"/>
      <c r="J1001" s="17" t="n"/>
      <c r="K1001" s="18">
        <f>IF(NOT(ISNUMBER(B1001)),"",IF(H1001="تم",IF(ISNUMBER(I1001),I1001-B1001,""),'الإعدادات'!$B$4-B1001))</f>
        <v/>
      </c>
      <c r="L1001" s="18">
        <f>IF(F1001="","",IFERROR(VLOOKUP(F1001,'الإعدادات'!$A$7:$B$10,2,FALSE),""))</f>
        <v/>
      </c>
      <c r="M1001" s="6">
        <f>IF(OR(NOT(ISNUMBER(B1001)),H1001="تم",L1001=""),"",IF(K1001&gt;L1001,"متأخر",""))</f>
        <v/>
      </c>
      <c r="N1001" s="18">
        <f>IF(OR(NOT(ISNUMBER(B1001)),H1001="تم"),"",K1001)</f>
        <v/>
      </c>
      <c r="O1001" s="18">
        <f>IF(N1001="","",COUNTIF($N$6:$N$1005,"&gt;"&amp;N1001)+COUNTIF($N$6:N1001,N1001))</f>
        <v/>
      </c>
      <c r="P1001" s="19">
        <f>IF(OR(NOT(ISNUMBER(J1001)),NOT(ISNUMBER(B1001))),"",IF(ISNUMBER(I1001),I1001,B1001))</f>
        <v/>
      </c>
    </row>
    <row r="1002">
      <c r="A1002" s="16">
        <f>IF(B1002="","",ROW()-5)</f>
        <v/>
      </c>
      <c r="B1002" s="13" t="n"/>
      <c r="C1002" s="5" t="n"/>
      <c r="D1002" s="5" t="n"/>
      <c r="E1002" s="5" t="n"/>
      <c r="F1002" s="5" t="n"/>
      <c r="G1002" s="5" t="n"/>
      <c r="H1002" s="5" t="n"/>
      <c r="I1002" s="13" t="n"/>
      <c r="J1002" s="17" t="n"/>
      <c r="K1002" s="18">
        <f>IF(NOT(ISNUMBER(B1002)),"",IF(H1002="تم",IF(ISNUMBER(I1002),I1002-B1002,""),'الإعدادات'!$B$4-B1002))</f>
        <v/>
      </c>
      <c r="L1002" s="18">
        <f>IF(F1002="","",IFERROR(VLOOKUP(F1002,'الإعدادات'!$A$7:$B$10,2,FALSE),""))</f>
        <v/>
      </c>
      <c r="M1002" s="6">
        <f>IF(OR(NOT(ISNUMBER(B1002)),H1002="تم",L1002=""),"",IF(K1002&gt;L1002,"متأخر",""))</f>
        <v/>
      </c>
      <c r="N1002" s="18">
        <f>IF(OR(NOT(ISNUMBER(B1002)),H1002="تم"),"",K1002)</f>
        <v/>
      </c>
      <c r="O1002" s="18">
        <f>IF(N1002="","",COUNTIF($N$6:$N$1005,"&gt;"&amp;N1002)+COUNTIF($N$6:N1002,N1002))</f>
        <v/>
      </c>
      <c r="P1002" s="19">
        <f>IF(OR(NOT(ISNUMBER(J1002)),NOT(ISNUMBER(B1002))),"",IF(ISNUMBER(I1002),I1002,B1002))</f>
        <v/>
      </c>
    </row>
    <row r="1003">
      <c r="A1003" s="16">
        <f>IF(B1003="","",ROW()-5)</f>
        <v/>
      </c>
      <c r="B1003" s="13" t="n"/>
      <c r="C1003" s="5" t="n"/>
      <c r="D1003" s="5" t="n"/>
      <c r="E1003" s="5" t="n"/>
      <c r="F1003" s="5" t="n"/>
      <c r="G1003" s="5" t="n"/>
      <c r="H1003" s="5" t="n"/>
      <c r="I1003" s="13" t="n"/>
      <c r="J1003" s="17" t="n"/>
      <c r="K1003" s="18">
        <f>IF(NOT(ISNUMBER(B1003)),"",IF(H1003="تم",IF(ISNUMBER(I1003),I1003-B1003,""),'الإعدادات'!$B$4-B1003))</f>
        <v/>
      </c>
      <c r="L1003" s="18">
        <f>IF(F1003="","",IFERROR(VLOOKUP(F1003,'الإعدادات'!$A$7:$B$10,2,FALSE),""))</f>
        <v/>
      </c>
      <c r="M1003" s="6">
        <f>IF(OR(NOT(ISNUMBER(B1003)),H1003="تم",L1003=""),"",IF(K1003&gt;L1003,"متأخر",""))</f>
        <v/>
      </c>
      <c r="N1003" s="18">
        <f>IF(OR(NOT(ISNUMBER(B1003)),H1003="تم"),"",K1003)</f>
        <v/>
      </c>
      <c r="O1003" s="18">
        <f>IF(N1003="","",COUNTIF($N$6:$N$1005,"&gt;"&amp;N1003)+COUNTIF($N$6:N1003,N1003))</f>
        <v/>
      </c>
      <c r="P1003" s="19">
        <f>IF(OR(NOT(ISNUMBER(J1003)),NOT(ISNUMBER(B1003))),"",IF(ISNUMBER(I1003),I1003,B1003))</f>
        <v/>
      </c>
    </row>
    <row r="1004">
      <c r="A1004" s="16">
        <f>IF(B1004="","",ROW()-5)</f>
        <v/>
      </c>
      <c r="B1004" s="13" t="n"/>
      <c r="C1004" s="5" t="n"/>
      <c r="D1004" s="5" t="n"/>
      <c r="E1004" s="5" t="n"/>
      <c r="F1004" s="5" t="n"/>
      <c r="G1004" s="5" t="n"/>
      <c r="H1004" s="5" t="n"/>
      <c r="I1004" s="13" t="n"/>
      <c r="J1004" s="17" t="n"/>
      <c r="K1004" s="18">
        <f>IF(NOT(ISNUMBER(B1004)),"",IF(H1004="تم",IF(ISNUMBER(I1004),I1004-B1004,""),'الإعدادات'!$B$4-B1004))</f>
        <v/>
      </c>
      <c r="L1004" s="18">
        <f>IF(F1004="","",IFERROR(VLOOKUP(F1004,'الإعدادات'!$A$7:$B$10,2,FALSE),""))</f>
        <v/>
      </c>
      <c r="M1004" s="6">
        <f>IF(OR(NOT(ISNUMBER(B1004)),H1004="تم",L1004=""),"",IF(K1004&gt;L1004,"متأخر",""))</f>
        <v/>
      </c>
      <c r="N1004" s="18">
        <f>IF(OR(NOT(ISNUMBER(B1004)),H1004="تم"),"",K1004)</f>
        <v/>
      </c>
      <c r="O1004" s="18">
        <f>IF(N1004="","",COUNTIF($N$6:$N$1005,"&gt;"&amp;N1004)+COUNTIF($N$6:N1004,N1004))</f>
        <v/>
      </c>
      <c r="P1004" s="19">
        <f>IF(OR(NOT(ISNUMBER(J1004)),NOT(ISNUMBER(B1004))),"",IF(ISNUMBER(I1004),I1004,B1004))</f>
        <v/>
      </c>
    </row>
    <row r="1005">
      <c r="A1005" s="16">
        <f>IF(B1005="","",ROW()-5)</f>
        <v/>
      </c>
      <c r="B1005" s="13" t="n"/>
      <c r="C1005" s="5" t="n"/>
      <c r="D1005" s="5" t="n"/>
      <c r="E1005" s="5" t="n"/>
      <c r="F1005" s="5" t="n"/>
      <c r="G1005" s="5" t="n"/>
      <c r="H1005" s="5" t="n"/>
      <c r="I1005" s="13" t="n"/>
      <c r="J1005" s="17" t="n"/>
      <c r="K1005" s="18">
        <f>IF(NOT(ISNUMBER(B1005)),"",IF(H1005="تم",IF(ISNUMBER(I1005),I1005-B1005,""),'الإعدادات'!$B$4-B1005))</f>
        <v/>
      </c>
      <c r="L1005" s="18">
        <f>IF(F1005="","",IFERROR(VLOOKUP(F1005,'الإعدادات'!$A$7:$B$10,2,FALSE),""))</f>
        <v/>
      </c>
      <c r="M1005" s="6">
        <f>IF(OR(NOT(ISNUMBER(B1005)),H1005="تم",L1005=""),"",IF(K1005&gt;L1005,"متأخر",""))</f>
        <v/>
      </c>
      <c r="N1005" s="18">
        <f>IF(OR(NOT(ISNUMBER(B1005)),H1005="تم"),"",K1005)</f>
        <v/>
      </c>
      <c r="O1005" s="18">
        <f>IF(N1005="","",COUNTIF($N$6:$N$1005,"&gt;"&amp;N1005)+COUNTIF($N$6:N1005,N1005))</f>
        <v/>
      </c>
      <c r="P1005" s="19">
        <f>IF(OR(NOT(ISNUMBER(J1005)),NOT(ISNUMBER(B1005))),"",IF(ISNUMBER(I1005),I1005,B1005))</f>
        <v/>
      </c>
    </row>
  </sheetData>
  <autoFilter ref="A5:P1005"/>
  <mergeCells count="2">
    <mergeCell ref="A1:P1"/>
    <mergeCell ref="A2:P2"/>
  </mergeCells>
  <conditionalFormatting sqref="A6:P1005">
    <cfRule type="expression" priority="1" dxfId="0">
      <formula>$M6="متأخر"</formula>
    </cfRule>
  </conditionalFormatting>
  <conditionalFormatting sqref="H6:H1005">
    <cfRule type="expression" priority="2" dxfId="1">
      <formula>$H6="تم"</formula>
    </cfRule>
    <cfRule type="expression" priority="3" dxfId="2">
      <formula>$H6="مؤجل"</formula>
    </cfRule>
  </conditionalFormatting>
  <dataValidations count="3">
    <dataValidation sqref="D6:D1005" showDropDown="0" showInputMessage="0" showErrorMessage="0" allowBlank="1" type="list">
      <formula1>"مصعد,كهرباء,سباكة,نظافة,أمن,أخرى"</formula1>
    </dataValidation>
    <dataValidation sqref="H6:H1005" showDropDown="0" showInputMessage="0" showErrorMessage="0" allowBlank="1" type="list">
      <formula1>"جديد,جارٍ,تم,مؤجل"</formula1>
    </dataValidation>
    <dataValidation sqref="F6:F1005" showDropDown="0" showInputMessage="0" showErrorMessage="0" allowBlank="1" type="list">
      <formula1>='الإعدادات'!$A$7:$A$10</formula1>
    </dataValidation>
  </dataValidations>
  <hyperlinks>
    <hyperlink xmlns:r="http://schemas.openxmlformats.org/officeDocument/2006/relationships" ref="A2" r:id="rId1"/>
  </hyperlinks>
  <pageMargins left="0.75" right="0.75" top="1" bottom="1" header="0.5" footer="0.5"/>
  <pageSetup orientation="landscape" fitToHeight="0" fitToWidth="1"/>
</worksheet>
</file>

<file path=xl/worksheets/sheet4.xml><?xml version="1.0" encoding="utf-8"?>
<worksheet xmlns="http://schemas.openxmlformats.org/spreadsheetml/2006/main">
  <sheetPr>
    <tabColor rgb="004F46E5"/>
    <outlinePr summaryBelow="1" summaryRight="1"/>
    <pageSetUpPr fitToPage="1"/>
  </sheetPr>
  <dimension ref="A1:K106"/>
  <sheetViews>
    <sheetView showGridLines="1" rightToLeft="1" workbookViewId="0">
      <pane ySplit="6" topLeftCell="A7" activePane="bottomLeft" state="frozen"/>
      <selection pane="bottomLeft" activeCell="A1" sqref="A1"/>
    </sheetView>
  </sheetViews>
  <sheetFormatPr baseColWidth="8" defaultRowHeight="15"/>
  <cols>
    <col width="6" customWidth="1" min="1" max="1"/>
    <col width="11" customWidth="1" min="2" max="2"/>
    <col width="13" customWidth="1" min="3" max="3"/>
    <col width="16" customWidth="1" min="4" max="4"/>
    <col width="12" customWidth="1" min="5" max="5"/>
    <col width="34" customWidth="1" min="6" max="6"/>
    <col width="12" customWidth="1" min="7" max="7"/>
    <col width="16" customWidth="1" min="8" max="8"/>
    <col width="11" customWidth="1" min="9" max="9"/>
    <col width="11" customWidth="1" min="10" max="10"/>
    <col width="11" customWidth="1" min="11" max="11"/>
  </cols>
  <sheetData>
    <row r="1" ht="26" customHeight="1">
      <c r="A1" s="10" t="inlineStr">
        <is>
          <t>شيت طلبات الصيانة والشكاوى لاتحاد الملاك · قالب مجاني من Softwiro</t>
        </is>
      </c>
    </row>
    <row r="2">
      <c r="A2" s="11" t="inlineStr">
        <is>
          <t>هل تعبت من نقل الأرقام بين الشيتات؟ هذا العمل يتم تلقائيًا في برنامج مخصص من Softwiro ← اضغط هنا</t>
        </is>
      </c>
    </row>
    <row r="4">
      <c r="A4" s="12" t="inlineStr">
        <is>
          <t>عدد البلاغات المفتوحة</t>
        </is>
      </c>
      <c r="B4" s="20">
        <f>COUNT('البلاغات'!$N$6:$N$1005)</f>
        <v/>
      </c>
    </row>
    <row r="6" ht="32" customHeight="1">
      <c r="A6" s="14" t="inlineStr">
        <is>
          <t>م</t>
        </is>
      </c>
      <c r="B6" s="14" t="inlineStr">
        <is>
          <t>رقم البلاغ</t>
        </is>
      </c>
      <c r="C6" s="14" t="inlineStr">
        <is>
          <t>تاريخ البلاغ</t>
        </is>
      </c>
      <c r="D6" s="14" t="inlineStr">
        <is>
          <t>الوحدة / الموقع</t>
        </is>
      </c>
      <c r="E6" s="14" t="inlineStr">
        <is>
          <t>النوع</t>
        </is>
      </c>
      <c r="F6" s="14" t="inlineStr">
        <is>
          <t>الوصف</t>
        </is>
      </c>
      <c r="G6" s="14" t="inlineStr">
        <is>
          <t>الأولوية</t>
        </is>
      </c>
      <c r="H6" s="14" t="inlineStr">
        <is>
          <t>المسؤول</t>
        </is>
      </c>
      <c r="I6" s="14" t="inlineStr">
        <is>
          <t>الحالة</t>
        </is>
      </c>
      <c r="J6" s="14" t="inlineStr">
        <is>
          <t>الأيام المفتوحة</t>
        </is>
      </c>
      <c r="K6" s="14" t="inlineStr">
        <is>
          <t>التنبيه</t>
        </is>
      </c>
    </row>
    <row r="7">
      <c r="A7" s="6">
        <f>IF(1&lt;=$B$4,1,"")</f>
        <v/>
      </c>
      <c r="B7" s="16">
        <f>IF($A7="","",INDEX('البلاغات'!$A$6:$A$1005,MATCH($A7,'البلاغات'!$O$6:$O$1005,0)))</f>
        <v/>
      </c>
      <c r="C7" s="19">
        <f>IF($A7="","",INDEX('البلاغات'!$B$6:$B$1005,MATCH($A7,'البلاغات'!$O$6:$O$1005,0)))</f>
        <v/>
      </c>
      <c r="D7" s="6">
        <f>IF($A7="","",INDEX('البلاغات'!$C$6:$C$1005,MATCH($A7,'البلاغات'!$O$6:$O$1005,0))&amp;"")</f>
        <v/>
      </c>
      <c r="E7" s="6">
        <f>IF($A7="","",INDEX('البلاغات'!$D$6:$D$1005,MATCH($A7,'البلاغات'!$O$6:$O$1005,0))&amp;"")</f>
        <v/>
      </c>
      <c r="F7" s="6">
        <f>IF($A7="","",INDEX('البلاغات'!$E$6:$E$1005,MATCH($A7,'البلاغات'!$O$6:$O$1005,0))&amp;"")</f>
        <v/>
      </c>
      <c r="G7" s="6">
        <f>IF($A7="","",INDEX('البلاغات'!$F$6:$F$1005,MATCH($A7,'البلاغات'!$O$6:$O$1005,0))&amp;"")</f>
        <v/>
      </c>
      <c r="H7" s="6">
        <f>IF($A7="","",INDEX('البلاغات'!$G$6:$G$1005,MATCH($A7,'البلاغات'!$O$6:$O$1005,0))&amp;"")</f>
        <v/>
      </c>
      <c r="I7" s="6">
        <f>IF($A7="","",INDEX('البلاغات'!$H$6:$H$1005,MATCH($A7,'البلاغات'!$O$6:$O$1005,0))&amp;"")</f>
        <v/>
      </c>
      <c r="J7" s="18">
        <f>IF($A7="","",INDEX('البلاغات'!$K$6:$K$1005,MATCH($A7,'البلاغات'!$O$6:$O$1005,0)))</f>
        <v/>
      </c>
      <c r="K7" s="6">
        <f>IF($A7="","",INDEX('البلاغات'!$M$6:$M$1005,MATCH($A7,'البلاغات'!$O$6:$O$1005,0))&amp;"")</f>
        <v/>
      </c>
    </row>
    <row r="8">
      <c r="A8" s="6">
        <f>IF(2&lt;=$B$4,2,"")</f>
        <v/>
      </c>
      <c r="B8" s="16">
        <f>IF($A8="","",INDEX('البلاغات'!$A$6:$A$1005,MATCH($A8,'البلاغات'!$O$6:$O$1005,0)))</f>
        <v/>
      </c>
      <c r="C8" s="19">
        <f>IF($A8="","",INDEX('البلاغات'!$B$6:$B$1005,MATCH($A8,'البلاغات'!$O$6:$O$1005,0)))</f>
        <v/>
      </c>
      <c r="D8" s="6">
        <f>IF($A8="","",INDEX('البلاغات'!$C$6:$C$1005,MATCH($A8,'البلاغات'!$O$6:$O$1005,0))&amp;"")</f>
        <v/>
      </c>
      <c r="E8" s="6">
        <f>IF($A8="","",INDEX('البلاغات'!$D$6:$D$1005,MATCH($A8,'البلاغات'!$O$6:$O$1005,0))&amp;"")</f>
        <v/>
      </c>
      <c r="F8" s="6">
        <f>IF($A8="","",INDEX('البلاغات'!$E$6:$E$1005,MATCH($A8,'البلاغات'!$O$6:$O$1005,0))&amp;"")</f>
        <v/>
      </c>
      <c r="G8" s="6">
        <f>IF($A8="","",INDEX('البلاغات'!$F$6:$F$1005,MATCH($A8,'البلاغات'!$O$6:$O$1005,0))&amp;"")</f>
        <v/>
      </c>
      <c r="H8" s="6">
        <f>IF($A8="","",INDEX('البلاغات'!$G$6:$G$1005,MATCH($A8,'البلاغات'!$O$6:$O$1005,0))&amp;"")</f>
        <v/>
      </c>
      <c r="I8" s="6">
        <f>IF($A8="","",INDEX('البلاغات'!$H$6:$H$1005,MATCH($A8,'البلاغات'!$O$6:$O$1005,0))&amp;"")</f>
        <v/>
      </c>
      <c r="J8" s="18">
        <f>IF($A8="","",INDEX('البلاغات'!$K$6:$K$1005,MATCH($A8,'البلاغات'!$O$6:$O$1005,0)))</f>
        <v/>
      </c>
      <c r="K8" s="6">
        <f>IF($A8="","",INDEX('البلاغات'!$M$6:$M$1005,MATCH($A8,'البلاغات'!$O$6:$O$1005,0))&amp;"")</f>
        <v/>
      </c>
    </row>
    <row r="9">
      <c r="A9" s="6">
        <f>IF(3&lt;=$B$4,3,"")</f>
        <v/>
      </c>
      <c r="B9" s="16">
        <f>IF($A9="","",INDEX('البلاغات'!$A$6:$A$1005,MATCH($A9,'البلاغات'!$O$6:$O$1005,0)))</f>
        <v/>
      </c>
      <c r="C9" s="19">
        <f>IF($A9="","",INDEX('البلاغات'!$B$6:$B$1005,MATCH($A9,'البلاغات'!$O$6:$O$1005,0)))</f>
        <v/>
      </c>
      <c r="D9" s="6">
        <f>IF($A9="","",INDEX('البلاغات'!$C$6:$C$1005,MATCH($A9,'البلاغات'!$O$6:$O$1005,0))&amp;"")</f>
        <v/>
      </c>
      <c r="E9" s="6">
        <f>IF($A9="","",INDEX('البلاغات'!$D$6:$D$1005,MATCH($A9,'البلاغات'!$O$6:$O$1005,0))&amp;"")</f>
        <v/>
      </c>
      <c r="F9" s="6">
        <f>IF($A9="","",INDEX('البلاغات'!$E$6:$E$1005,MATCH($A9,'البلاغات'!$O$6:$O$1005,0))&amp;"")</f>
        <v/>
      </c>
      <c r="G9" s="6">
        <f>IF($A9="","",INDEX('البلاغات'!$F$6:$F$1005,MATCH($A9,'البلاغات'!$O$6:$O$1005,0))&amp;"")</f>
        <v/>
      </c>
      <c r="H9" s="6">
        <f>IF($A9="","",INDEX('البلاغات'!$G$6:$G$1005,MATCH($A9,'البلاغات'!$O$6:$O$1005,0))&amp;"")</f>
        <v/>
      </c>
      <c r="I9" s="6">
        <f>IF($A9="","",INDEX('البلاغات'!$H$6:$H$1005,MATCH($A9,'البلاغات'!$O$6:$O$1005,0))&amp;"")</f>
        <v/>
      </c>
      <c r="J9" s="18">
        <f>IF($A9="","",INDEX('البلاغات'!$K$6:$K$1005,MATCH($A9,'البلاغات'!$O$6:$O$1005,0)))</f>
        <v/>
      </c>
      <c r="K9" s="6">
        <f>IF($A9="","",INDEX('البلاغات'!$M$6:$M$1005,MATCH($A9,'البلاغات'!$O$6:$O$1005,0))&amp;"")</f>
        <v/>
      </c>
    </row>
    <row r="10">
      <c r="A10" s="6">
        <f>IF(4&lt;=$B$4,4,"")</f>
        <v/>
      </c>
      <c r="B10" s="16">
        <f>IF($A10="","",INDEX('البلاغات'!$A$6:$A$1005,MATCH($A10,'البلاغات'!$O$6:$O$1005,0)))</f>
        <v/>
      </c>
      <c r="C10" s="19">
        <f>IF($A10="","",INDEX('البلاغات'!$B$6:$B$1005,MATCH($A10,'البلاغات'!$O$6:$O$1005,0)))</f>
        <v/>
      </c>
      <c r="D10" s="6">
        <f>IF($A10="","",INDEX('البلاغات'!$C$6:$C$1005,MATCH($A10,'البلاغات'!$O$6:$O$1005,0))&amp;"")</f>
        <v/>
      </c>
      <c r="E10" s="6">
        <f>IF($A10="","",INDEX('البلاغات'!$D$6:$D$1005,MATCH($A10,'البلاغات'!$O$6:$O$1005,0))&amp;"")</f>
        <v/>
      </c>
      <c r="F10" s="6">
        <f>IF($A10="","",INDEX('البلاغات'!$E$6:$E$1005,MATCH($A10,'البلاغات'!$O$6:$O$1005,0))&amp;"")</f>
        <v/>
      </c>
      <c r="G10" s="6">
        <f>IF($A10="","",INDEX('البلاغات'!$F$6:$F$1005,MATCH($A10,'البلاغات'!$O$6:$O$1005,0))&amp;"")</f>
        <v/>
      </c>
      <c r="H10" s="6">
        <f>IF($A10="","",INDEX('البلاغات'!$G$6:$G$1005,MATCH($A10,'البلاغات'!$O$6:$O$1005,0))&amp;"")</f>
        <v/>
      </c>
      <c r="I10" s="6">
        <f>IF($A10="","",INDEX('البلاغات'!$H$6:$H$1005,MATCH($A10,'البلاغات'!$O$6:$O$1005,0))&amp;"")</f>
        <v/>
      </c>
      <c r="J10" s="18">
        <f>IF($A10="","",INDEX('البلاغات'!$K$6:$K$1005,MATCH($A10,'البلاغات'!$O$6:$O$1005,0)))</f>
        <v/>
      </c>
      <c r="K10" s="6">
        <f>IF($A10="","",INDEX('البلاغات'!$M$6:$M$1005,MATCH($A10,'البلاغات'!$O$6:$O$1005,0))&amp;"")</f>
        <v/>
      </c>
    </row>
    <row r="11">
      <c r="A11" s="6">
        <f>IF(5&lt;=$B$4,5,"")</f>
        <v/>
      </c>
      <c r="B11" s="16">
        <f>IF($A11="","",INDEX('البلاغات'!$A$6:$A$1005,MATCH($A11,'البلاغات'!$O$6:$O$1005,0)))</f>
        <v/>
      </c>
      <c r="C11" s="19">
        <f>IF($A11="","",INDEX('البلاغات'!$B$6:$B$1005,MATCH($A11,'البلاغات'!$O$6:$O$1005,0)))</f>
        <v/>
      </c>
      <c r="D11" s="6">
        <f>IF($A11="","",INDEX('البلاغات'!$C$6:$C$1005,MATCH($A11,'البلاغات'!$O$6:$O$1005,0))&amp;"")</f>
        <v/>
      </c>
      <c r="E11" s="6">
        <f>IF($A11="","",INDEX('البلاغات'!$D$6:$D$1005,MATCH($A11,'البلاغات'!$O$6:$O$1005,0))&amp;"")</f>
        <v/>
      </c>
      <c r="F11" s="6">
        <f>IF($A11="","",INDEX('البلاغات'!$E$6:$E$1005,MATCH($A11,'البلاغات'!$O$6:$O$1005,0))&amp;"")</f>
        <v/>
      </c>
      <c r="G11" s="6">
        <f>IF($A11="","",INDEX('البلاغات'!$F$6:$F$1005,MATCH($A11,'البلاغات'!$O$6:$O$1005,0))&amp;"")</f>
        <v/>
      </c>
      <c r="H11" s="6">
        <f>IF($A11="","",INDEX('البلاغات'!$G$6:$G$1005,MATCH($A11,'البلاغات'!$O$6:$O$1005,0))&amp;"")</f>
        <v/>
      </c>
      <c r="I11" s="6">
        <f>IF($A11="","",INDEX('البلاغات'!$H$6:$H$1005,MATCH($A11,'البلاغات'!$O$6:$O$1005,0))&amp;"")</f>
        <v/>
      </c>
      <c r="J11" s="18">
        <f>IF($A11="","",INDEX('البلاغات'!$K$6:$K$1005,MATCH($A11,'البلاغات'!$O$6:$O$1005,0)))</f>
        <v/>
      </c>
      <c r="K11" s="6">
        <f>IF($A11="","",INDEX('البلاغات'!$M$6:$M$1005,MATCH($A11,'البلاغات'!$O$6:$O$1005,0))&amp;"")</f>
        <v/>
      </c>
    </row>
    <row r="12">
      <c r="A12" s="6">
        <f>IF(6&lt;=$B$4,6,"")</f>
        <v/>
      </c>
      <c r="B12" s="16">
        <f>IF($A12="","",INDEX('البلاغات'!$A$6:$A$1005,MATCH($A12,'البلاغات'!$O$6:$O$1005,0)))</f>
        <v/>
      </c>
      <c r="C12" s="19">
        <f>IF($A12="","",INDEX('البلاغات'!$B$6:$B$1005,MATCH($A12,'البلاغات'!$O$6:$O$1005,0)))</f>
        <v/>
      </c>
      <c r="D12" s="6">
        <f>IF($A12="","",INDEX('البلاغات'!$C$6:$C$1005,MATCH($A12,'البلاغات'!$O$6:$O$1005,0))&amp;"")</f>
        <v/>
      </c>
      <c r="E12" s="6">
        <f>IF($A12="","",INDEX('البلاغات'!$D$6:$D$1005,MATCH($A12,'البلاغات'!$O$6:$O$1005,0))&amp;"")</f>
        <v/>
      </c>
      <c r="F12" s="6">
        <f>IF($A12="","",INDEX('البلاغات'!$E$6:$E$1005,MATCH($A12,'البلاغات'!$O$6:$O$1005,0))&amp;"")</f>
        <v/>
      </c>
      <c r="G12" s="6">
        <f>IF($A12="","",INDEX('البلاغات'!$F$6:$F$1005,MATCH($A12,'البلاغات'!$O$6:$O$1005,0))&amp;"")</f>
        <v/>
      </c>
      <c r="H12" s="6">
        <f>IF($A12="","",INDEX('البلاغات'!$G$6:$G$1005,MATCH($A12,'البلاغات'!$O$6:$O$1005,0))&amp;"")</f>
        <v/>
      </c>
      <c r="I12" s="6">
        <f>IF($A12="","",INDEX('البلاغات'!$H$6:$H$1005,MATCH($A12,'البلاغات'!$O$6:$O$1005,0))&amp;"")</f>
        <v/>
      </c>
      <c r="J12" s="18">
        <f>IF($A12="","",INDEX('البلاغات'!$K$6:$K$1005,MATCH($A12,'البلاغات'!$O$6:$O$1005,0)))</f>
        <v/>
      </c>
      <c r="K12" s="6">
        <f>IF($A12="","",INDEX('البلاغات'!$M$6:$M$1005,MATCH($A12,'البلاغات'!$O$6:$O$1005,0))&amp;"")</f>
        <v/>
      </c>
    </row>
    <row r="13">
      <c r="A13" s="6">
        <f>IF(7&lt;=$B$4,7,"")</f>
        <v/>
      </c>
      <c r="B13" s="16">
        <f>IF($A13="","",INDEX('البلاغات'!$A$6:$A$1005,MATCH($A13,'البلاغات'!$O$6:$O$1005,0)))</f>
        <v/>
      </c>
      <c r="C13" s="19">
        <f>IF($A13="","",INDEX('البلاغات'!$B$6:$B$1005,MATCH($A13,'البلاغات'!$O$6:$O$1005,0)))</f>
        <v/>
      </c>
      <c r="D13" s="6">
        <f>IF($A13="","",INDEX('البلاغات'!$C$6:$C$1005,MATCH($A13,'البلاغات'!$O$6:$O$1005,0))&amp;"")</f>
        <v/>
      </c>
      <c r="E13" s="6">
        <f>IF($A13="","",INDEX('البلاغات'!$D$6:$D$1005,MATCH($A13,'البلاغات'!$O$6:$O$1005,0))&amp;"")</f>
        <v/>
      </c>
      <c r="F13" s="6">
        <f>IF($A13="","",INDEX('البلاغات'!$E$6:$E$1005,MATCH($A13,'البلاغات'!$O$6:$O$1005,0))&amp;"")</f>
        <v/>
      </c>
      <c r="G13" s="6">
        <f>IF($A13="","",INDEX('البلاغات'!$F$6:$F$1005,MATCH($A13,'البلاغات'!$O$6:$O$1005,0))&amp;"")</f>
        <v/>
      </c>
      <c r="H13" s="6">
        <f>IF($A13="","",INDEX('البلاغات'!$G$6:$G$1005,MATCH($A13,'البلاغات'!$O$6:$O$1005,0))&amp;"")</f>
        <v/>
      </c>
      <c r="I13" s="6">
        <f>IF($A13="","",INDEX('البلاغات'!$H$6:$H$1005,MATCH($A13,'البلاغات'!$O$6:$O$1005,0))&amp;"")</f>
        <v/>
      </c>
      <c r="J13" s="18">
        <f>IF($A13="","",INDEX('البلاغات'!$K$6:$K$1005,MATCH($A13,'البلاغات'!$O$6:$O$1005,0)))</f>
        <v/>
      </c>
      <c r="K13" s="6">
        <f>IF($A13="","",INDEX('البلاغات'!$M$6:$M$1005,MATCH($A13,'البلاغات'!$O$6:$O$1005,0))&amp;"")</f>
        <v/>
      </c>
    </row>
    <row r="14">
      <c r="A14" s="6">
        <f>IF(8&lt;=$B$4,8,"")</f>
        <v/>
      </c>
      <c r="B14" s="16">
        <f>IF($A14="","",INDEX('البلاغات'!$A$6:$A$1005,MATCH($A14,'البلاغات'!$O$6:$O$1005,0)))</f>
        <v/>
      </c>
      <c r="C14" s="19">
        <f>IF($A14="","",INDEX('البلاغات'!$B$6:$B$1005,MATCH($A14,'البلاغات'!$O$6:$O$1005,0)))</f>
        <v/>
      </c>
      <c r="D14" s="6">
        <f>IF($A14="","",INDEX('البلاغات'!$C$6:$C$1005,MATCH($A14,'البلاغات'!$O$6:$O$1005,0))&amp;"")</f>
        <v/>
      </c>
      <c r="E14" s="6">
        <f>IF($A14="","",INDEX('البلاغات'!$D$6:$D$1005,MATCH($A14,'البلاغات'!$O$6:$O$1005,0))&amp;"")</f>
        <v/>
      </c>
      <c r="F14" s="6">
        <f>IF($A14="","",INDEX('البلاغات'!$E$6:$E$1005,MATCH($A14,'البلاغات'!$O$6:$O$1005,0))&amp;"")</f>
        <v/>
      </c>
      <c r="G14" s="6">
        <f>IF($A14="","",INDEX('البلاغات'!$F$6:$F$1005,MATCH($A14,'البلاغات'!$O$6:$O$1005,0))&amp;"")</f>
        <v/>
      </c>
      <c r="H14" s="6">
        <f>IF($A14="","",INDEX('البلاغات'!$G$6:$G$1005,MATCH($A14,'البلاغات'!$O$6:$O$1005,0))&amp;"")</f>
        <v/>
      </c>
      <c r="I14" s="6">
        <f>IF($A14="","",INDEX('البلاغات'!$H$6:$H$1005,MATCH($A14,'البلاغات'!$O$6:$O$1005,0))&amp;"")</f>
        <v/>
      </c>
      <c r="J14" s="18">
        <f>IF($A14="","",INDEX('البلاغات'!$K$6:$K$1005,MATCH($A14,'البلاغات'!$O$6:$O$1005,0)))</f>
        <v/>
      </c>
      <c r="K14" s="6">
        <f>IF($A14="","",INDEX('البلاغات'!$M$6:$M$1005,MATCH($A14,'البلاغات'!$O$6:$O$1005,0))&amp;"")</f>
        <v/>
      </c>
    </row>
    <row r="15">
      <c r="A15" s="6">
        <f>IF(9&lt;=$B$4,9,"")</f>
        <v/>
      </c>
      <c r="B15" s="16">
        <f>IF($A15="","",INDEX('البلاغات'!$A$6:$A$1005,MATCH($A15,'البلاغات'!$O$6:$O$1005,0)))</f>
        <v/>
      </c>
      <c r="C15" s="19">
        <f>IF($A15="","",INDEX('البلاغات'!$B$6:$B$1005,MATCH($A15,'البلاغات'!$O$6:$O$1005,0)))</f>
        <v/>
      </c>
      <c r="D15" s="6">
        <f>IF($A15="","",INDEX('البلاغات'!$C$6:$C$1005,MATCH($A15,'البلاغات'!$O$6:$O$1005,0))&amp;"")</f>
        <v/>
      </c>
      <c r="E15" s="6">
        <f>IF($A15="","",INDEX('البلاغات'!$D$6:$D$1005,MATCH($A15,'البلاغات'!$O$6:$O$1005,0))&amp;"")</f>
        <v/>
      </c>
      <c r="F15" s="6">
        <f>IF($A15="","",INDEX('البلاغات'!$E$6:$E$1005,MATCH($A15,'البلاغات'!$O$6:$O$1005,0))&amp;"")</f>
        <v/>
      </c>
      <c r="G15" s="6">
        <f>IF($A15="","",INDEX('البلاغات'!$F$6:$F$1005,MATCH($A15,'البلاغات'!$O$6:$O$1005,0))&amp;"")</f>
        <v/>
      </c>
      <c r="H15" s="6">
        <f>IF($A15="","",INDEX('البلاغات'!$G$6:$G$1005,MATCH($A15,'البلاغات'!$O$6:$O$1005,0))&amp;"")</f>
        <v/>
      </c>
      <c r="I15" s="6">
        <f>IF($A15="","",INDEX('البلاغات'!$H$6:$H$1005,MATCH($A15,'البلاغات'!$O$6:$O$1005,0))&amp;"")</f>
        <v/>
      </c>
      <c r="J15" s="18">
        <f>IF($A15="","",INDEX('البلاغات'!$K$6:$K$1005,MATCH($A15,'البلاغات'!$O$6:$O$1005,0)))</f>
        <v/>
      </c>
      <c r="K15" s="6">
        <f>IF($A15="","",INDEX('البلاغات'!$M$6:$M$1005,MATCH($A15,'البلاغات'!$O$6:$O$1005,0))&amp;"")</f>
        <v/>
      </c>
    </row>
    <row r="16">
      <c r="A16" s="6">
        <f>IF(10&lt;=$B$4,10,"")</f>
        <v/>
      </c>
      <c r="B16" s="16">
        <f>IF($A16="","",INDEX('البلاغات'!$A$6:$A$1005,MATCH($A16,'البلاغات'!$O$6:$O$1005,0)))</f>
        <v/>
      </c>
      <c r="C16" s="19">
        <f>IF($A16="","",INDEX('البلاغات'!$B$6:$B$1005,MATCH($A16,'البلاغات'!$O$6:$O$1005,0)))</f>
        <v/>
      </c>
      <c r="D16" s="6">
        <f>IF($A16="","",INDEX('البلاغات'!$C$6:$C$1005,MATCH($A16,'البلاغات'!$O$6:$O$1005,0))&amp;"")</f>
        <v/>
      </c>
      <c r="E16" s="6">
        <f>IF($A16="","",INDEX('البلاغات'!$D$6:$D$1005,MATCH($A16,'البلاغات'!$O$6:$O$1005,0))&amp;"")</f>
        <v/>
      </c>
      <c r="F16" s="6">
        <f>IF($A16="","",INDEX('البلاغات'!$E$6:$E$1005,MATCH($A16,'البلاغات'!$O$6:$O$1005,0))&amp;"")</f>
        <v/>
      </c>
      <c r="G16" s="6">
        <f>IF($A16="","",INDEX('البلاغات'!$F$6:$F$1005,MATCH($A16,'البلاغات'!$O$6:$O$1005,0))&amp;"")</f>
        <v/>
      </c>
      <c r="H16" s="6">
        <f>IF($A16="","",INDEX('البلاغات'!$G$6:$G$1005,MATCH($A16,'البلاغات'!$O$6:$O$1005,0))&amp;"")</f>
        <v/>
      </c>
      <c r="I16" s="6">
        <f>IF($A16="","",INDEX('البلاغات'!$H$6:$H$1005,MATCH($A16,'البلاغات'!$O$6:$O$1005,0))&amp;"")</f>
        <v/>
      </c>
      <c r="J16" s="18">
        <f>IF($A16="","",INDEX('البلاغات'!$K$6:$K$1005,MATCH($A16,'البلاغات'!$O$6:$O$1005,0)))</f>
        <v/>
      </c>
      <c r="K16" s="6">
        <f>IF($A16="","",INDEX('البلاغات'!$M$6:$M$1005,MATCH($A16,'البلاغات'!$O$6:$O$1005,0))&amp;"")</f>
        <v/>
      </c>
    </row>
    <row r="17">
      <c r="A17" s="6">
        <f>IF(11&lt;=$B$4,11,"")</f>
        <v/>
      </c>
      <c r="B17" s="16">
        <f>IF($A17="","",INDEX('البلاغات'!$A$6:$A$1005,MATCH($A17,'البلاغات'!$O$6:$O$1005,0)))</f>
        <v/>
      </c>
      <c r="C17" s="19">
        <f>IF($A17="","",INDEX('البلاغات'!$B$6:$B$1005,MATCH($A17,'البلاغات'!$O$6:$O$1005,0)))</f>
        <v/>
      </c>
      <c r="D17" s="6">
        <f>IF($A17="","",INDEX('البلاغات'!$C$6:$C$1005,MATCH($A17,'البلاغات'!$O$6:$O$1005,0))&amp;"")</f>
        <v/>
      </c>
      <c r="E17" s="6">
        <f>IF($A17="","",INDEX('البلاغات'!$D$6:$D$1005,MATCH($A17,'البلاغات'!$O$6:$O$1005,0))&amp;"")</f>
        <v/>
      </c>
      <c r="F17" s="6">
        <f>IF($A17="","",INDEX('البلاغات'!$E$6:$E$1005,MATCH($A17,'البلاغات'!$O$6:$O$1005,0))&amp;"")</f>
        <v/>
      </c>
      <c r="G17" s="6">
        <f>IF($A17="","",INDEX('البلاغات'!$F$6:$F$1005,MATCH($A17,'البلاغات'!$O$6:$O$1005,0))&amp;"")</f>
        <v/>
      </c>
      <c r="H17" s="6">
        <f>IF($A17="","",INDEX('البلاغات'!$G$6:$G$1005,MATCH($A17,'البلاغات'!$O$6:$O$1005,0))&amp;"")</f>
        <v/>
      </c>
      <c r="I17" s="6">
        <f>IF($A17="","",INDEX('البلاغات'!$H$6:$H$1005,MATCH($A17,'البلاغات'!$O$6:$O$1005,0))&amp;"")</f>
        <v/>
      </c>
      <c r="J17" s="18">
        <f>IF($A17="","",INDEX('البلاغات'!$K$6:$K$1005,MATCH($A17,'البلاغات'!$O$6:$O$1005,0)))</f>
        <v/>
      </c>
      <c r="K17" s="6">
        <f>IF($A17="","",INDEX('البلاغات'!$M$6:$M$1005,MATCH($A17,'البلاغات'!$O$6:$O$1005,0))&amp;"")</f>
        <v/>
      </c>
    </row>
    <row r="18">
      <c r="A18" s="6">
        <f>IF(12&lt;=$B$4,12,"")</f>
        <v/>
      </c>
      <c r="B18" s="16">
        <f>IF($A18="","",INDEX('البلاغات'!$A$6:$A$1005,MATCH($A18,'البلاغات'!$O$6:$O$1005,0)))</f>
        <v/>
      </c>
      <c r="C18" s="19">
        <f>IF($A18="","",INDEX('البلاغات'!$B$6:$B$1005,MATCH($A18,'البلاغات'!$O$6:$O$1005,0)))</f>
        <v/>
      </c>
      <c r="D18" s="6">
        <f>IF($A18="","",INDEX('البلاغات'!$C$6:$C$1005,MATCH($A18,'البلاغات'!$O$6:$O$1005,0))&amp;"")</f>
        <v/>
      </c>
      <c r="E18" s="6">
        <f>IF($A18="","",INDEX('البلاغات'!$D$6:$D$1005,MATCH($A18,'البلاغات'!$O$6:$O$1005,0))&amp;"")</f>
        <v/>
      </c>
      <c r="F18" s="6">
        <f>IF($A18="","",INDEX('البلاغات'!$E$6:$E$1005,MATCH($A18,'البلاغات'!$O$6:$O$1005,0))&amp;"")</f>
        <v/>
      </c>
      <c r="G18" s="6">
        <f>IF($A18="","",INDEX('البلاغات'!$F$6:$F$1005,MATCH($A18,'البلاغات'!$O$6:$O$1005,0))&amp;"")</f>
        <v/>
      </c>
      <c r="H18" s="6">
        <f>IF($A18="","",INDEX('البلاغات'!$G$6:$G$1005,MATCH($A18,'البلاغات'!$O$6:$O$1005,0))&amp;"")</f>
        <v/>
      </c>
      <c r="I18" s="6">
        <f>IF($A18="","",INDEX('البلاغات'!$H$6:$H$1005,MATCH($A18,'البلاغات'!$O$6:$O$1005,0))&amp;"")</f>
        <v/>
      </c>
      <c r="J18" s="18">
        <f>IF($A18="","",INDEX('البلاغات'!$K$6:$K$1005,MATCH($A18,'البلاغات'!$O$6:$O$1005,0)))</f>
        <v/>
      </c>
      <c r="K18" s="6">
        <f>IF($A18="","",INDEX('البلاغات'!$M$6:$M$1005,MATCH($A18,'البلاغات'!$O$6:$O$1005,0))&amp;"")</f>
        <v/>
      </c>
    </row>
    <row r="19">
      <c r="A19" s="6">
        <f>IF(13&lt;=$B$4,13,"")</f>
        <v/>
      </c>
      <c r="B19" s="16">
        <f>IF($A19="","",INDEX('البلاغات'!$A$6:$A$1005,MATCH($A19,'البلاغات'!$O$6:$O$1005,0)))</f>
        <v/>
      </c>
      <c r="C19" s="19">
        <f>IF($A19="","",INDEX('البلاغات'!$B$6:$B$1005,MATCH($A19,'البلاغات'!$O$6:$O$1005,0)))</f>
        <v/>
      </c>
      <c r="D19" s="6">
        <f>IF($A19="","",INDEX('البلاغات'!$C$6:$C$1005,MATCH($A19,'البلاغات'!$O$6:$O$1005,0))&amp;"")</f>
        <v/>
      </c>
      <c r="E19" s="6">
        <f>IF($A19="","",INDEX('البلاغات'!$D$6:$D$1005,MATCH($A19,'البلاغات'!$O$6:$O$1005,0))&amp;"")</f>
        <v/>
      </c>
      <c r="F19" s="6">
        <f>IF($A19="","",INDEX('البلاغات'!$E$6:$E$1005,MATCH($A19,'البلاغات'!$O$6:$O$1005,0))&amp;"")</f>
        <v/>
      </c>
      <c r="G19" s="6">
        <f>IF($A19="","",INDEX('البلاغات'!$F$6:$F$1005,MATCH($A19,'البلاغات'!$O$6:$O$1005,0))&amp;"")</f>
        <v/>
      </c>
      <c r="H19" s="6">
        <f>IF($A19="","",INDEX('البلاغات'!$G$6:$G$1005,MATCH($A19,'البلاغات'!$O$6:$O$1005,0))&amp;"")</f>
        <v/>
      </c>
      <c r="I19" s="6">
        <f>IF($A19="","",INDEX('البلاغات'!$H$6:$H$1005,MATCH($A19,'البلاغات'!$O$6:$O$1005,0))&amp;"")</f>
        <v/>
      </c>
      <c r="J19" s="18">
        <f>IF($A19="","",INDEX('البلاغات'!$K$6:$K$1005,MATCH($A19,'البلاغات'!$O$6:$O$1005,0)))</f>
        <v/>
      </c>
      <c r="K19" s="6">
        <f>IF($A19="","",INDEX('البلاغات'!$M$6:$M$1005,MATCH($A19,'البلاغات'!$O$6:$O$1005,0))&amp;"")</f>
        <v/>
      </c>
    </row>
    <row r="20">
      <c r="A20" s="6">
        <f>IF(14&lt;=$B$4,14,"")</f>
        <v/>
      </c>
      <c r="B20" s="16">
        <f>IF($A20="","",INDEX('البلاغات'!$A$6:$A$1005,MATCH($A20,'البلاغات'!$O$6:$O$1005,0)))</f>
        <v/>
      </c>
      <c r="C20" s="19">
        <f>IF($A20="","",INDEX('البلاغات'!$B$6:$B$1005,MATCH($A20,'البلاغات'!$O$6:$O$1005,0)))</f>
        <v/>
      </c>
      <c r="D20" s="6">
        <f>IF($A20="","",INDEX('البلاغات'!$C$6:$C$1005,MATCH($A20,'البلاغات'!$O$6:$O$1005,0))&amp;"")</f>
        <v/>
      </c>
      <c r="E20" s="6">
        <f>IF($A20="","",INDEX('البلاغات'!$D$6:$D$1005,MATCH($A20,'البلاغات'!$O$6:$O$1005,0))&amp;"")</f>
        <v/>
      </c>
      <c r="F20" s="6">
        <f>IF($A20="","",INDEX('البلاغات'!$E$6:$E$1005,MATCH($A20,'البلاغات'!$O$6:$O$1005,0))&amp;"")</f>
        <v/>
      </c>
      <c r="G20" s="6">
        <f>IF($A20="","",INDEX('البلاغات'!$F$6:$F$1005,MATCH($A20,'البلاغات'!$O$6:$O$1005,0))&amp;"")</f>
        <v/>
      </c>
      <c r="H20" s="6">
        <f>IF($A20="","",INDEX('البلاغات'!$G$6:$G$1005,MATCH($A20,'البلاغات'!$O$6:$O$1005,0))&amp;"")</f>
        <v/>
      </c>
      <c r="I20" s="6">
        <f>IF($A20="","",INDEX('البلاغات'!$H$6:$H$1005,MATCH($A20,'البلاغات'!$O$6:$O$1005,0))&amp;"")</f>
        <v/>
      </c>
      <c r="J20" s="18">
        <f>IF($A20="","",INDEX('البلاغات'!$K$6:$K$1005,MATCH($A20,'البلاغات'!$O$6:$O$1005,0)))</f>
        <v/>
      </c>
      <c r="K20" s="6">
        <f>IF($A20="","",INDEX('البلاغات'!$M$6:$M$1005,MATCH($A20,'البلاغات'!$O$6:$O$1005,0))&amp;"")</f>
        <v/>
      </c>
    </row>
    <row r="21">
      <c r="A21" s="6">
        <f>IF(15&lt;=$B$4,15,"")</f>
        <v/>
      </c>
      <c r="B21" s="16">
        <f>IF($A21="","",INDEX('البلاغات'!$A$6:$A$1005,MATCH($A21,'البلاغات'!$O$6:$O$1005,0)))</f>
        <v/>
      </c>
      <c r="C21" s="19">
        <f>IF($A21="","",INDEX('البلاغات'!$B$6:$B$1005,MATCH($A21,'البلاغات'!$O$6:$O$1005,0)))</f>
        <v/>
      </c>
      <c r="D21" s="6">
        <f>IF($A21="","",INDEX('البلاغات'!$C$6:$C$1005,MATCH($A21,'البلاغات'!$O$6:$O$1005,0))&amp;"")</f>
        <v/>
      </c>
      <c r="E21" s="6">
        <f>IF($A21="","",INDEX('البلاغات'!$D$6:$D$1005,MATCH($A21,'البلاغات'!$O$6:$O$1005,0))&amp;"")</f>
        <v/>
      </c>
      <c r="F21" s="6">
        <f>IF($A21="","",INDEX('البلاغات'!$E$6:$E$1005,MATCH($A21,'البلاغات'!$O$6:$O$1005,0))&amp;"")</f>
        <v/>
      </c>
      <c r="G21" s="6">
        <f>IF($A21="","",INDEX('البلاغات'!$F$6:$F$1005,MATCH($A21,'البلاغات'!$O$6:$O$1005,0))&amp;"")</f>
        <v/>
      </c>
      <c r="H21" s="6">
        <f>IF($A21="","",INDEX('البلاغات'!$G$6:$G$1005,MATCH($A21,'البلاغات'!$O$6:$O$1005,0))&amp;"")</f>
        <v/>
      </c>
      <c r="I21" s="6">
        <f>IF($A21="","",INDEX('البلاغات'!$H$6:$H$1005,MATCH($A21,'البلاغات'!$O$6:$O$1005,0))&amp;"")</f>
        <v/>
      </c>
      <c r="J21" s="18">
        <f>IF($A21="","",INDEX('البلاغات'!$K$6:$K$1005,MATCH($A21,'البلاغات'!$O$6:$O$1005,0)))</f>
        <v/>
      </c>
      <c r="K21" s="6">
        <f>IF($A21="","",INDEX('البلاغات'!$M$6:$M$1005,MATCH($A21,'البلاغات'!$O$6:$O$1005,0))&amp;"")</f>
        <v/>
      </c>
    </row>
    <row r="22">
      <c r="A22" s="6">
        <f>IF(16&lt;=$B$4,16,"")</f>
        <v/>
      </c>
      <c r="B22" s="16">
        <f>IF($A22="","",INDEX('البلاغات'!$A$6:$A$1005,MATCH($A22,'البلاغات'!$O$6:$O$1005,0)))</f>
        <v/>
      </c>
      <c r="C22" s="19">
        <f>IF($A22="","",INDEX('البلاغات'!$B$6:$B$1005,MATCH($A22,'البلاغات'!$O$6:$O$1005,0)))</f>
        <v/>
      </c>
      <c r="D22" s="6">
        <f>IF($A22="","",INDEX('البلاغات'!$C$6:$C$1005,MATCH($A22,'البلاغات'!$O$6:$O$1005,0))&amp;"")</f>
        <v/>
      </c>
      <c r="E22" s="6">
        <f>IF($A22="","",INDEX('البلاغات'!$D$6:$D$1005,MATCH($A22,'البلاغات'!$O$6:$O$1005,0))&amp;"")</f>
        <v/>
      </c>
      <c r="F22" s="6">
        <f>IF($A22="","",INDEX('البلاغات'!$E$6:$E$1005,MATCH($A22,'البلاغات'!$O$6:$O$1005,0))&amp;"")</f>
        <v/>
      </c>
      <c r="G22" s="6">
        <f>IF($A22="","",INDEX('البلاغات'!$F$6:$F$1005,MATCH($A22,'البلاغات'!$O$6:$O$1005,0))&amp;"")</f>
        <v/>
      </c>
      <c r="H22" s="6">
        <f>IF($A22="","",INDEX('البلاغات'!$G$6:$G$1005,MATCH($A22,'البلاغات'!$O$6:$O$1005,0))&amp;"")</f>
        <v/>
      </c>
      <c r="I22" s="6">
        <f>IF($A22="","",INDEX('البلاغات'!$H$6:$H$1005,MATCH($A22,'البلاغات'!$O$6:$O$1005,0))&amp;"")</f>
        <v/>
      </c>
      <c r="J22" s="18">
        <f>IF($A22="","",INDEX('البلاغات'!$K$6:$K$1005,MATCH($A22,'البلاغات'!$O$6:$O$1005,0)))</f>
        <v/>
      </c>
      <c r="K22" s="6">
        <f>IF($A22="","",INDEX('البلاغات'!$M$6:$M$1005,MATCH($A22,'البلاغات'!$O$6:$O$1005,0))&amp;"")</f>
        <v/>
      </c>
    </row>
    <row r="23">
      <c r="A23" s="6">
        <f>IF(17&lt;=$B$4,17,"")</f>
        <v/>
      </c>
      <c r="B23" s="16">
        <f>IF($A23="","",INDEX('البلاغات'!$A$6:$A$1005,MATCH($A23,'البلاغات'!$O$6:$O$1005,0)))</f>
        <v/>
      </c>
      <c r="C23" s="19">
        <f>IF($A23="","",INDEX('البلاغات'!$B$6:$B$1005,MATCH($A23,'البلاغات'!$O$6:$O$1005,0)))</f>
        <v/>
      </c>
      <c r="D23" s="6">
        <f>IF($A23="","",INDEX('البلاغات'!$C$6:$C$1005,MATCH($A23,'البلاغات'!$O$6:$O$1005,0))&amp;"")</f>
        <v/>
      </c>
      <c r="E23" s="6">
        <f>IF($A23="","",INDEX('البلاغات'!$D$6:$D$1005,MATCH($A23,'البلاغات'!$O$6:$O$1005,0))&amp;"")</f>
        <v/>
      </c>
      <c r="F23" s="6">
        <f>IF($A23="","",INDEX('البلاغات'!$E$6:$E$1005,MATCH($A23,'البلاغات'!$O$6:$O$1005,0))&amp;"")</f>
        <v/>
      </c>
      <c r="G23" s="6">
        <f>IF($A23="","",INDEX('البلاغات'!$F$6:$F$1005,MATCH($A23,'البلاغات'!$O$6:$O$1005,0))&amp;"")</f>
        <v/>
      </c>
      <c r="H23" s="6">
        <f>IF($A23="","",INDEX('البلاغات'!$G$6:$G$1005,MATCH($A23,'البلاغات'!$O$6:$O$1005,0))&amp;"")</f>
        <v/>
      </c>
      <c r="I23" s="6">
        <f>IF($A23="","",INDEX('البلاغات'!$H$6:$H$1005,MATCH($A23,'البلاغات'!$O$6:$O$1005,0))&amp;"")</f>
        <v/>
      </c>
      <c r="J23" s="18">
        <f>IF($A23="","",INDEX('البلاغات'!$K$6:$K$1005,MATCH($A23,'البلاغات'!$O$6:$O$1005,0)))</f>
        <v/>
      </c>
      <c r="K23" s="6">
        <f>IF($A23="","",INDEX('البلاغات'!$M$6:$M$1005,MATCH($A23,'البلاغات'!$O$6:$O$1005,0))&amp;"")</f>
        <v/>
      </c>
    </row>
    <row r="24">
      <c r="A24" s="6">
        <f>IF(18&lt;=$B$4,18,"")</f>
        <v/>
      </c>
      <c r="B24" s="16">
        <f>IF($A24="","",INDEX('البلاغات'!$A$6:$A$1005,MATCH($A24,'البلاغات'!$O$6:$O$1005,0)))</f>
        <v/>
      </c>
      <c r="C24" s="19">
        <f>IF($A24="","",INDEX('البلاغات'!$B$6:$B$1005,MATCH($A24,'البلاغات'!$O$6:$O$1005,0)))</f>
        <v/>
      </c>
      <c r="D24" s="6">
        <f>IF($A24="","",INDEX('البلاغات'!$C$6:$C$1005,MATCH($A24,'البلاغات'!$O$6:$O$1005,0))&amp;"")</f>
        <v/>
      </c>
      <c r="E24" s="6">
        <f>IF($A24="","",INDEX('البلاغات'!$D$6:$D$1005,MATCH($A24,'البلاغات'!$O$6:$O$1005,0))&amp;"")</f>
        <v/>
      </c>
      <c r="F24" s="6">
        <f>IF($A24="","",INDEX('البلاغات'!$E$6:$E$1005,MATCH($A24,'البلاغات'!$O$6:$O$1005,0))&amp;"")</f>
        <v/>
      </c>
      <c r="G24" s="6">
        <f>IF($A24="","",INDEX('البلاغات'!$F$6:$F$1005,MATCH($A24,'البلاغات'!$O$6:$O$1005,0))&amp;"")</f>
        <v/>
      </c>
      <c r="H24" s="6">
        <f>IF($A24="","",INDEX('البلاغات'!$G$6:$G$1005,MATCH($A24,'البلاغات'!$O$6:$O$1005,0))&amp;"")</f>
        <v/>
      </c>
      <c r="I24" s="6">
        <f>IF($A24="","",INDEX('البلاغات'!$H$6:$H$1005,MATCH($A24,'البلاغات'!$O$6:$O$1005,0))&amp;"")</f>
        <v/>
      </c>
      <c r="J24" s="18">
        <f>IF($A24="","",INDEX('البلاغات'!$K$6:$K$1005,MATCH($A24,'البلاغات'!$O$6:$O$1005,0)))</f>
        <v/>
      </c>
      <c r="K24" s="6">
        <f>IF($A24="","",INDEX('البلاغات'!$M$6:$M$1005,MATCH($A24,'البلاغات'!$O$6:$O$1005,0))&amp;"")</f>
        <v/>
      </c>
    </row>
    <row r="25">
      <c r="A25" s="6">
        <f>IF(19&lt;=$B$4,19,"")</f>
        <v/>
      </c>
      <c r="B25" s="16">
        <f>IF($A25="","",INDEX('البلاغات'!$A$6:$A$1005,MATCH($A25,'البلاغات'!$O$6:$O$1005,0)))</f>
        <v/>
      </c>
      <c r="C25" s="19">
        <f>IF($A25="","",INDEX('البلاغات'!$B$6:$B$1005,MATCH($A25,'البلاغات'!$O$6:$O$1005,0)))</f>
        <v/>
      </c>
      <c r="D25" s="6">
        <f>IF($A25="","",INDEX('البلاغات'!$C$6:$C$1005,MATCH($A25,'البلاغات'!$O$6:$O$1005,0))&amp;"")</f>
        <v/>
      </c>
      <c r="E25" s="6">
        <f>IF($A25="","",INDEX('البلاغات'!$D$6:$D$1005,MATCH($A25,'البلاغات'!$O$6:$O$1005,0))&amp;"")</f>
        <v/>
      </c>
      <c r="F25" s="6">
        <f>IF($A25="","",INDEX('البلاغات'!$E$6:$E$1005,MATCH($A25,'البلاغات'!$O$6:$O$1005,0))&amp;"")</f>
        <v/>
      </c>
      <c r="G25" s="6">
        <f>IF($A25="","",INDEX('البلاغات'!$F$6:$F$1005,MATCH($A25,'البلاغات'!$O$6:$O$1005,0))&amp;"")</f>
        <v/>
      </c>
      <c r="H25" s="6">
        <f>IF($A25="","",INDEX('البلاغات'!$G$6:$G$1005,MATCH($A25,'البلاغات'!$O$6:$O$1005,0))&amp;"")</f>
        <v/>
      </c>
      <c r="I25" s="6">
        <f>IF($A25="","",INDEX('البلاغات'!$H$6:$H$1005,MATCH($A25,'البلاغات'!$O$6:$O$1005,0))&amp;"")</f>
        <v/>
      </c>
      <c r="J25" s="18">
        <f>IF($A25="","",INDEX('البلاغات'!$K$6:$K$1005,MATCH($A25,'البلاغات'!$O$6:$O$1005,0)))</f>
        <v/>
      </c>
      <c r="K25" s="6">
        <f>IF($A25="","",INDEX('البلاغات'!$M$6:$M$1005,MATCH($A25,'البلاغات'!$O$6:$O$1005,0))&amp;"")</f>
        <v/>
      </c>
    </row>
    <row r="26">
      <c r="A26" s="6">
        <f>IF(20&lt;=$B$4,20,"")</f>
        <v/>
      </c>
      <c r="B26" s="16">
        <f>IF($A26="","",INDEX('البلاغات'!$A$6:$A$1005,MATCH($A26,'البلاغات'!$O$6:$O$1005,0)))</f>
        <v/>
      </c>
      <c r="C26" s="19">
        <f>IF($A26="","",INDEX('البلاغات'!$B$6:$B$1005,MATCH($A26,'البلاغات'!$O$6:$O$1005,0)))</f>
        <v/>
      </c>
      <c r="D26" s="6">
        <f>IF($A26="","",INDEX('البلاغات'!$C$6:$C$1005,MATCH($A26,'البلاغات'!$O$6:$O$1005,0))&amp;"")</f>
        <v/>
      </c>
      <c r="E26" s="6">
        <f>IF($A26="","",INDEX('البلاغات'!$D$6:$D$1005,MATCH($A26,'البلاغات'!$O$6:$O$1005,0))&amp;"")</f>
        <v/>
      </c>
      <c r="F26" s="6">
        <f>IF($A26="","",INDEX('البلاغات'!$E$6:$E$1005,MATCH($A26,'البلاغات'!$O$6:$O$1005,0))&amp;"")</f>
        <v/>
      </c>
      <c r="G26" s="6">
        <f>IF($A26="","",INDEX('البلاغات'!$F$6:$F$1005,MATCH($A26,'البلاغات'!$O$6:$O$1005,0))&amp;"")</f>
        <v/>
      </c>
      <c r="H26" s="6">
        <f>IF($A26="","",INDEX('البلاغات'!$G$6:$G$1005,MATCH($A26,'البلاغات'!$O$6:$O$1005,0))&amp;"")</f>
        <v/>
      </c>
      <c r="I26" s="6">
        <f>IF($A26="","",INDEX('البلاغات'!$H$6:$H$1005,MATCH($A26,'البلاغات'!$O$6:$O$1005,0))&amp;"")</f>
        <v/>
      </c>
      <c r="J26" s="18">
        <f>IF($A26="","",INDEX('البلاغات'!$K$6:$K$1005,MATCH($A26,'البلاغات'!$O$6:$O$1005,0)))</f>
        <v/>
      </c>
      <c r="K26" s="6">
        <f>IF($A26="","",INDEX('البلاغات'!$M$6:$M$1005,MATCH($A26,'البلاغات'!$O$6:$O$1005,0))&amp;"")</f>
        <v/>
      </c>
    </row>
    <row r="27">
      <c r="A27" s="6">
        <f>IF(21&lt;=$B$4,21,"")</f>
        <v/>
      </c>
      <c r="B27" s="16">
        <f>IF($A27="","",INDEX('البلاغات'!$A$6:$A$1005,MATCH($A27,'البلاغات'!$O$6:$O$1005,0)))</f>
        <v/>
      </c>
      <c r="C27" s="19">
        <f>IF($A27="","",INDEX('البلاغات'!$B$6:$B$1005,MATCH($A27,'البلاغات'!$O$6:$O$1005,0)))</f>
        <v/>
      </c>
      <c r="D27" s="6">
        <f>IF($A27="","",INDEX('البلاغات'!$C$6:$C$1005,MATCH($A27,'البلاغات'!$O$6:$O$1005,0))&amp;"")</f>
        <v/>
      </c>
      <c r="E27" s="6">
        <f>IF($A27="","",INDEX('البلاغات'!$D$6:$D$1005,MATCH($A27,'البلاغات'!$O$6:$O$1005,0))&amp;"")</f>
        <v/>
      </c>
      <c r="F27" s="6">
        <f>IF($A27="","",INDEX('البلاغات'!$E$6:$E$1005,MATCH($A27,'البلاغات'!$O$6:$O$1005,0))&amp;"")</f>
        <v/>
      </c>
      <c r="G27" s="6">
        <f>IF($A27="","",INDEX('البلاغات'!$F$6:$F$1005,MATCH($A27,'البلاغات'!$O$6:$O$1005,0))&amp;"")</f>
        <v/>
      </c>
      <c r="H27" s="6">
        <f>IF($A27="","",INDEX('البلاغات'!$G$6:$G$1005,MATCH($A27,'البلاغات'!$O$6:$O$1005,0))&amp;"")</f>
        <v/>
      </c>
      <c r="I27" s="6">
        <f>IF($A27="","",INDEX('البلاغات'!$H$6:$H$1005,MATCH($A27,'البلاغات'!$O$6:$O$1005,0))&amp;"")</f>
        <v/>
      </c>
      <c r="J27" s="18">
        <f>IF($A27="","",INDEX('البلاغات'!$K$6:$K$1005,MATCH($A27,'البلاغات'!$O$6:$O$1005,0)))</f>
        <v/>
      </c>
      <c r="K27" s="6">
        <f>IF($A27="","",INDEX('البلاغات'!$M$6:$M$1005,MATCH($A27,'البلاغات'!$O$6:$O$1005,0))&amp;"")</f>
        <v/>
      </c>
    </row>
    <row r="28">
      <c r="A28" s="6">
        <f>IF(22&lt;=$B$4,22,"")</f>
        <v/>
      </c>
      <c r="B28" s="16">
        <f>IF($A28="","",INDEX('البلاغات'!$A$6:$A$1005,MATCH($A28,'البلاغات'!$O$6:$O$1005,0)))</f>
        <v/>
      </c>
      <c r="C28" s="19">
        <f>IF($A28="","",INDEX('البلاغات'!$B$6:$B$1005,MATCH($A28,'البلاغات'!$O$6:$O$1005,0)))</f>
        <v/>
      </c>
      <c r="D28" s="6">
        <f>IF($A28="","",INDEX('البلاغات'!$C$6:$C$1005,MATCH($A28,'البلاغات'!$O$6:$O$1005,0))&amp;"")</f>
        <v/>
      </c>
      <c r="E28" s="6">
        <f>IF($A28="","",INDEX('البلاغات'!$D$6:$D$1005,MATCH($A28,'البلاغات'!$O$6:$O$1005,0))&amp;"")</f>
        <v/>
      </c>
      <c r="F28" s="6">
        <f>IF($A28="","",INDEX('البلاغات'!$E$6:$E$1005,MATCH($A28,'البلاغات'!$O$6:$O$1005,0))&amp;"")</f>
        <v/>
      </c>
      <c r="G28" s="6">
        <f>IF($A28="","",INDEX('البلاغات'!$F$6:$F$1005,MATCH($A28,'البلاغات'!$O$6:$O$1005,0))&amp;"")</f>
        <v/>
      </c>
      <c r="H28" s="6">
        <f>IF($A28="","",INDEX('البلاغات'!$G$6:$G$1005,MATCH($A28,'البلاغات'!$O$6:$O$1005,0))&amp;"")</f>
        <v/>
      </c>
      <c r="I28" s="6">
        <f>IF($A28="","",INDEX('البلاغات'!$H$6:$H$1005,MATCH($A28,'البلاغات'!$O$6:$O$1005,0))&amp;"")</f>
        <v/>
      </c>
      <c r="J28" s="18">
        <f>IF($A28="","",INDEX('البلاغات'!$K$6:$K$1005,MATCH($A28,'البلاغات'!$O$6:$O$1005,0)))</f>
        <v/>
      </c>
      <c r="K28" s="6">
        <f>IF($A28="","",INDEX('البلاغات'!$M$6:$M$1005,MATCH($A28,'البلاغات'!$O$6:$O$1005,0))&amp;"")</f>
        <v/>
      </c>
    </row>
    <row r="29">
      <c r="A29" s="6">
        <f>IF(23&lt;=$B$4,23,"")</f>
        <v/>
      </c>
      <c r="B29" s="16">
        <f>IF($A29="","",INDEX('البلاغات'!$A$6:$A$1005,MATCH($A29,'البلاغات'!$O$6:$O$1005,0)))</f>
        <v/>
      </c>
      <c r="C29" s="19">
        <f>IF($A29="","",INDEX('البلاغات'!$B$6:$B$1005,MATCH($A29,'البلاغات'!$O$6:$O$1005,0)))</f>
        <v/>
      </c>
      <c r="D29" s="6">
        <f>IF($A29="","",INDEX('البلاغات'!$C$6:$C$1005,MATCH($A29,'البلاغات'!$O$6:$O$1005,0))&amp;"")</f>
        <v/>
      </c>
      <c r="E29" s="6">
        <f>IF($A29="","",INDEX('البلاغات'!$D$6:$D$1005,MATCH($A29,'البلاغات'!$O$6:$O$1005,0))&amp;"")</f>
        <v/>
      </c>
      <c r="F29" s="6">
        <f>IF($A29="","",INDEX('البلاغات'!$E$6:$E$1005,MATCH($A29,'البلاغات'!$O$6:$O$1005,0))&amp;"")</f>
        <v/>
      </c>
      <c r="G29" s="6">
        <f>IF($A29="","",INDEX('البلاغات'!$F$6:$F$1005,MATCH($A29,'البلاغات'!$O$6:$O$1005,0))&amp;"")</f>
        <v/>
      </c>
      <c r="H29" s="6">
        <f>IF($A29="","",INDEX('البلاغات'!$G$6:$G$1005,MATCH($A29,'البلاغات'!$O$6:$O$1005,0))&amp;"")</f>
        <v/>
      </c>
      <c r="I29" s="6">
        <f>IF($A29="","",INDEX('البلاغات'!$H$6:$H$1005,MATCH($A29,'البلاغات'!$O$6:$O$1005,0))&amp;"")</f>
        <v/>
      </c>
      <c r="J29" s="18">
        <f>IF($A29="","",INDEX('البلاغات'!$K$6:$K$1005,MATCH($A29,'البلاغات'!$O$6:$O$1005,0)))</f>
        <v/>
      </c>
      <c r="K29" s="6">
        <f>IF($A29="","",INDEX('البلاغات'!$M$6:$M$1005,MATCH($A29,'البلاغات'!$O$6:$O$1005,0))&amp;"")</f>
        <v/>
      </c>
    </row>
    <row r="30">
      <c r="A30" s="6">
        <f>IF(24&lt;=$B$4,24,"")</f>
        <v/>
      </c>
      <c r="B30" s="16">
        <f>IF($A30="","",INDEX('البلاغات'!$A$6:$A$1005,MATCH($A30,'البلاغات'!$O$6:$O$1005,0)))</f>
        <v/>
      </c>
      <c r="C30" s="19">
        <f>IF($A30="","",INDEX('البلاغات'!$B$6:$B$1005,MATCH($A30,'البلاغات'!$O$6:$O$1005,0)))</f>
        <v/>
      </c>
      <c r="D30" s="6">
        <f>IF($A30="","",INDEX('البلاغات'!$C$6:$C$1005,MATCH($A30,'البلاغات'!$O$6:$O$1005,0))&amp;"")</f>
        <v/>
      </c>
      <c r="E30" s="6">
        <f>IF($A30="","",INDEX('البلاغات'!$D$6:$D$1005,MATCH($A30,'البلاغات'!$O$6:$O$1005,0))&amp;"")</f>
        <v/>
      </c>
      <c r="F30" s="6">
        <f>IF($A30="","",INDEX('البلاغات'!$E$6:$E$1005,MATCH($A30,'البلاغات'!$O$6:$O$1005,0))&amp;"")</f>
        <v/>
      </c>
      <c r="G30" s="6">
        <f>IF($A30="","",INDEX('البلاغات'!$F$6:$F$1005,MATCH($A30,'البلاغات'!$O$6:$O$1005,0))&amp;"")</f>
        <v/>
      </c>
      <c r="H30" s="6">
        <f>IF($A30="","",INDEX('البلاغات'!$G$6:$G$1005,MATCH($A30,'البلاغات'!$O$6:$O$1005,0))&amp;"")</f>
        <v/>
      </c>
      <c r="I30" s="6">
        <f>IF($A30="","",INDEX('البلاغات'!$H$6:$H$1005,MATCH($A30,'البلاغات'!$O$6:$O$1005,0))&amp;"")</f>
        <v/>
      </c>
      <c r="J30" s="18">
        <f>IF($A30="","",INDEX('البلاغات'!$K$6:$K$1005,MATCH($A30,'البلاغات'!$O$6:$O$1005,0)))</f>
        <v/>
      </c>
      <c r="K30" s="6">
        <f>IF($A30="","",INDEX('البلاغات'!$M$6:$M$1005,MATCH($A30,'البلاغات'!$O$6:$O$1005,0))&amp;"")</f>
        <v/>
      </c>
    </row>
    <row r="31">
      <c r="A31" s="6">
        <f>IF(25&lt;=$B$4,25,"")</f>
        <v/>
      </c>
      <c r="B31" s="16">
        <f>IF($A31="","",INDEX('البلاغات'!$A$6:$A$1005,MATCH($A31,'البلاغات'!$O$6:$O$1005,0)))</f>
        <v/>
      </c>
      <c r="C31" s="19">
        <f>IF($A31="","",INDEX('البلاغات'!$B$6:$B$1005,MATCH($A31,'البلاغات'!$O$6:$O$1005,0)))</f>
        <v/>
      </c>
      <c r="D31" s="6">
        <f>IF($A31="","",INDEX('البلاغات'!$C$6:$C$1005,MATCH($A31,'البلاغات'!$O$6:$O$1005,0))&amp;"")</f>
        <v/>
      </c>
      <c r="E31" s="6">
        <f>IF($A31="","",INDEX('البلاغات'!$D$6:$D$1005,MATCH($A31,'البلاغات'!$O$6:$O$1005,0))&amp;"")</f>
        <v/>
      </c>
      <c r="F31" s="6">
        <f>IF($A31="","",INDEX('البلاغات'!$E$6:$E$1005,MATCH($A31,'البلاغات'!$O$6:$O$1005,0))&amp;"")</f>
        <v/>
      </c>
      <c r="G31" s="6">
        <f>IF($A31="","",INDEX('البلاغات'!$F$6:$F$1005,MATCH($A31,'البلاغات'!$O$6:$O$1005,0))&amp;"")</f>
        <v/>
      </c>
      <c r="H31" s="6">
        <f>IF($A31="","",INDEX('البلاغات'!$G$6:$G$1005,MATCH($A31,'البلاغات'!$O$6:$O$1005,0))&amp;"")</f>
        <v/>
      </c>
      <c r="I31" s="6">
        <f>IF($A31="","",INDEX('البلاغات'!$H$6:$H$1005,MATCH($A31,'البلاغات'!$O$6:$O$1005,0))&amp;"")</f>
        <v/>
      </c>
      <c r="J31" s="18">
        <f>IF($A31="","",INDEX('البلاغات'!$K$6:$K$1005,MATCH($A31,'البلاغات'!$O$6:$O$1005,0)))</f>
        <v/>
      </c>
      <c r="K31" s="6">
        <f>IF($A31="","",INDEX('البلاغات'!$M$6:$M$1005,MATCH($A31,'البلاغات'!$O$6:$O$1005,0))&amp;"")</f>
        <v/>
      </c>
    </row>
    <row r="32">
      <c r="A32" s="6">
        <f>IF(26&lt;=$B$4,26,"")</f>
        <v/>
      </c>
      <c r="B32" s="16">
        <f>IF($A32="","",INDEX('البلاغات'!$A$6:$A$1005,MATCH($A32,'البلاغات'!$O$6:$O$1005,0)))</f>
        <v/>
      </c>
      <c r="C32" s="19">
        <f>IF($A32="","",INDEX('البلاغات'!$B$6:$B$1005,MATCH($A32,'البلاغات'!$O$6:$O$1005,0)))</f>
        <v/>
      </c>
      <c r="D32" s="6">
        <f>IF($A32="","",INDEX('البلاغات'!$C$6:$C$1005,MATCH($A32,'البلاغات'!$O$6:$O$1005,0))&amp;"")</f>
        <v/>
      </c>
      <c r="E32" s="6">
        <f>IF($A32="","",INDEX('البلاغات'!$D$6:$D$1005,MATCH($A32,'البلاغات'!$O$6:$O$1005,0))&amp;"")</f>
        <v/>
      </c>
      <c r="F32" s="6">
        <f>IF($A32="","",INDEX('البلاغات'!$E$6:$E$1005,MATCH($A32,'البلاغات'!$O$6:$O$1005,0))&amp;"")</f>
        <v/>
      </c>
      <c r="G32" s="6">
        <f>IF($A32="","",INDEX('البلاغات'!$F$6:$F$1005,MATCH($A32,'البلاغات'!$O$6:$O$1005,0))&amp;"")</f>
        <v/>
      </c>
      <c r="H32" s="6">
        <f>IF($A32="","",INDEX('البلاغات'!$G$6:$G$1005,MATCH($A32,'البلاغات'!$O$6:$O$1005,0))&amp;"")</f>
        <v/>
      </c>
      <c r="I32" s="6">
        <f>IF($A32="","",INDEX('البلاغات'!$H$6:$H$1005,MATCH($A32,'البلاغات'!$O$6:$O$1005,0))&amp;"")</f>
        <v/>
      </c>
      <c r="J32" s="18">
        <f>IF($A32="","",INDEX('البلاغات'!$K$6:$K$1005,MATCH($A32,'البلاغات'!$O$6:$O$1005,0)))</f>
        <v/>
      </c>
      <c r="K32" s="6">
        <f>IF($A32="","",INDEX('البلاغات'!$M$6:$M$1005,MATCH($A32,'البلاغات'!$O$6:$O$1005,0))&amp;"")</f>
        <v/>
      </c>
    </row>
    <row r="33">
      <c r="A33" s="6">
        <f>IF(27&lt;=$B$4,27,"")</f>
        <v/>
      </c>
      <c r="B33" s="16">
        <f>IF($A33="","",INDEX('البلاغات'!$A$6:$A$1005,MATCH($A33,'البلاغات'!$O$6:$O$1005,0)))</f>
        <v/>
      </c>
      <c r="C33" s="19">
        <f>IF($A33="","",INDEX('البلاغات'!$B$6:$B$1005,MATCH($A33,'البلاغات'!$O$6:$O$1005,0)))</f>
        <v/>
      </c>
      <c r="D33" s="6">
        <f>IF($A33="","",INDEX('البلاغات'!$C$6:$C$1005,MATCH($A33,'البلاغات'!$O$6:$O$1005,0))&amp;"")</f>
        <v/>
      </c>
      <c r="E33" s="6">
        <f>IF($A33="","",INDEX('البلاغات'!$D$6:$D$1005,MATCH($A33,'البلاغات'!$O$6:$O$1005,0))&amp;"")</f>
        <v/>
      </c>
      <c r="F33" s="6">
        <f>IF($A33="","",INDEX('البلاغات'!$E$6:$E$1005,MATCH($A33,'البلاغات'!$O$6:$O$1005,0))&amp;"")</f>
        <v/>
      </c>
      <c r="G33" s="6">
        <f>IF($A33="","",INDEX('البلاغات'!$F$6:$F$1005,MATCH($A33,'البلاغات'!$O$6:$O$1005,0))&amp;"")</f>
        <v/>
      </c>
      <c r="H33" s="6">
        <f>IF($A33="","",INDEX('البلاغات'!$G$6:$G$1005,MATCH($A33,'البلاغات'!$O$6:$O$1005,0))&amp;"")</f>
        <v/>
      </c>
      <c r="I33" s="6">
        <f>IF($A33="","",INDEX('البلاغات'!$H$6:$H$1005,MATCH($A33,'البلاغات'!$O$6:$O$1005,0))&amp;"")</f>
        <v/>
      </c>
      <c r="J33" s="18">
        <f>IF($A33="","",INDEX('البلاغات'!$K$6:$K$1005,MATCH($A33,'البلاغات'!$O$6:$O$1005,0)))</f>
        <v/>
      </c>
      <c r="K33" s="6">
        <f>IF($A33="","",INDEX('البلاغات'!$M$6:$M$1005,MATCH($A33,'البلاغات'!$O$6:$O$1005,0))&amp;"")</f>
        <v/>
      </c>
    </row>
    <row r="34">
      <c r="A34" s="6">
        <f>IF(28&lt;=$B$4,28,"")</f>
        <v/>
      </c>
      <c r="B34" s="16">
        <f>IF($A34="","",INDEX('البلاغات'!$A$6:$A$1005,MATCH($A34,'البلاغات'!$O$6:$O$1005,0)))</f>
        <v/>
      </c>
      <c r="C34" s="19">
        <f>IF($A34="","",INDEX('البلاغات'!$B$6:$B$1005,MATCH($A34,'البلاغات'!$O$6:$O$1005,0)))</f>
        <v/>
      </c>
      <c r="D34" s="6">
        <f>IF($A34="","",INDEX('البلاغات'!$C$6:$C$1005,MATCH($A34,'البلاغات'!$O$6:$O$1005,0))&amp;"")</f>
        <v/>
      </c>
      <c r="E34" s="6">
        <f>IF($A34="","",INDEX('البلاغات'!$D$6:$D$1005,MATCH($A34,'البلاغات'!$O$6:$O$1005,0))&amp;"")</f>
        <v/>
      </c>
      <c r="F34" s="6">
        <f>IF($A34="","",INDEX('البلاغات'!$E$6:$E$1005,MATCH($A34,'البلاغات'!$O$6:$O$1005,0))&amp;"")</f>
        <v/>
      </c>
      <c r="G34" s="6">
        <f>IF($A34="","",INDEX('البلاغات'!$F$6:$F$1005,MATCH($A34,'البلاغات'!$O$6:$O$1005,0))&amp;"")</f>
        <v/>
      </c>
      <c r="H34" s="6">
        <f>IF($A34="","",INDEX('البلاغات'!$G$6:$G$1005,MATCH($A34,'البلاغات'!$O$6:$O$1005,0))&amp;"")</f>
        <v/>
      </c>
      <c r="I34" s="6">
        <f>IF($A34="","",INDEX('البلاغات'!$H$6:$H$1005,MATCH($A34,'البلاغات'!$O$6:$O$1005,0))&amp;"")</f>
        <v/>
      </c>
      <c r="J34" s="18">
        <f>IF($A34="","",INDEX('البلاغات'!$K$6:$K$1005,MATCH($A34,'البلاغات'!$O$6:$O$1005,0)))</f>
        <v/>
      </c>
      <c r="K34" s="6">
        <f>IF($A34="","",INDEX('البلاغات'!$M$6:$M$1005,MATCH($A34,'البلاغات'!$O$6:$O$1005,0))&amp;"")</f>
        <v/>
      </c>
    </row>
    <row r="35">
      <c r="A35" s="6">
        <f>IF(29&lt;=$B$4,29,"")</f>
        <v/>
      </c>
      <c r="B35" s="16">
        <f>IF($A35="","",INDEX('البلاغات'!$A$6:$A$1005,MATCH($A35,'البلاغات'!$O$6:$O$1005,0)))</f>
        <v/>
      </c>
      <c r="C35" s="19">
        <f>IF($A35="","",INDEX('البلاغات'!$B$6:$B$1005,MATCH($A35,'البلاغات'!$O$6:$O$1005,0)))</f>
        <v/>
      </c>
      <c r="D35" s="6">
        <f>IF($A35="","",INDEX('البلاغات'!$C$6:$C$1005,MATCH($A35,'البلاغات'!$O$6:$O$1005,0))&amp;"")</f>
        <v/>
      </c>
      <c r="E35" s="6">
        <f>IF($A35="","",INDEX('البلاغات'!$D$6:$D$1005,MATCH($A35,'البلاغات'!$O$6:$O$1005,0))&amp;"")</f>
        <v/>
      </c>
      <c r="F35" s="6">
        <f>IF($A35="","",INDEX('البلاغات'!$E$6:$E$1005,MATCH($A35,'البلاغات'!$O$6:$O$1005,0))&amp;"")</f>
        <v/>
      </c>
      <c r="G35" s="6">
        <f>IF($A35="","",INDEX('البلاغات'!$F$6:$F$1005,MATCH($A35,'البلاغات'!$O$6:$O$1005,0))&amp;"")</f>
        <v/>
      </c>
      <c r="H35" s="6">
        <f>IF($A35="","",INDEX('البلاغات'!$G$6:$G$1005,MATCH($A35,'البلاغات'!$O$6:$O$1005,0))&amp;"")</f>
        <v/>
      </c>
      <c r="I35" s="6">
        <f>IF($A35="","",INDEX('البلاغات'!$H$6:$H$1005,MATCH($A35,'البلاغات'!$O$6:$O$1005,0))&amp;"")</f>
        <v/>
      </c>
      <c r="J35" s="18">
        <f>IF($A35="","",INDEX('البلاغات'!$K$6:$K$1005,MATCH($A35,'البلاغات'!$O$6:$O$1005,0)))</f>
        <v/>
      </c>
      <c r="K35" s="6">
        <f>IF($A35="","",INDEX('البلاغات'!$M$6:$M$1005,MATCH($A35,'البلاغات'!$O$6:$O$1005,0))&amp;"")</f>
        <v/>
      </c>
    </row>
    <row r="36">
      <c r="A36" s="6">
        <f>IF(30&lt;=$B$4,30,"")</f>
        <v/>
      </c>
      <c r="B36" s="16">
        <f>IF($A36="","",INDEX('البلاغات'!$A$6:$A$1005,MATCH($A36,'البلاغات'!$O$6:$O$1005,0)))</f>
        <v/>
      </c>
      <c r="C36" s="19">
        <f>IF($A36="","",INDEX('البلاغات'!$B$6:$B$1005,MATCH($A36,'البلاغات'!$O$6:$O$1005,0)))</f>
        <v/>
      </c>
      <c r="D36" s="6">
        <f>IF($A36="","",INDEX('البلاغات'!$C$6:$C$1005,MATCH($A36,'البلاغات'!$O$6:$O$1005,0))&amp;"")</f>
        <v/>
      </c>
      <c r="E36" s="6">
        <f>IF($A36="","",INDEX('البلاغات'!$D$6:$D$1005,MATCH($A36,'البلاغات'!$O$6:$O$1005,0))&amp;"")</f>
        <v/>
      </c>
      <c r="F36" s="6">
        <f>IF($A36="","",INDEX('البلاغات'!$E$6:$E$1005,MATCH($A36,'البلاغات'!$O$6:$O$1005,0))&amp;"")</f>
        <v/>
      </c>
      <c r="G36" s="6">
        <f>IF($A36="","",INDEX('البلاغات'!$F$6:$F$1005,MATCH($A36,'البلاغات'!$O$6:$O$1005,0))&amp;"")</f>
        <v/>
      </c>
      <c r="H36" s="6">
        <f>IF($A36="","",INDEX('البلاغات'!$G$6:$G$1005,MATCH($A36,'البلاغات'!$O$6:$O$1005,0))&amp;"")</f>
        <v/>
      </c>
      <c r="I36" s="6">
        <f>IF($A36="","",INDEX('البلاغات'!$H$6:$H$1005,MATCH($A36,'البلاغات'!$O$6:$O$1005,0))&amp;"")</f>
        <v/>
      </c>
      <c r="J36" s="18">
        <f>IF($A36="","",INDEX('البلاغات'!$K$6:$K$1005,MATCH($A36,'البلاغات'!$O$6:$O$1005,0)))</f>
        <v/>
      </c>
      <c r="K36" s="6">
        <f>IF($A36="","",INDEX('البلاغات'!$M$6:$M$1005,MATCH($A36,'البلاغات'!$O$6:$O$1005,0))&amp;"")</f>
        <v/>
      </c>
    </row>
    <row r="37">
      <c r="A37" s="6">
        <f>IF(31&lt;=$B$4,31,"")</f>
        <v/>
      </c>
      <c r="B37" s="16">
        <f>IF($A37="","",INDEX('البلاغات'!$A$6:$A$1005,MATCH($A37,'البلاغات'!$O$6:$O$1005,0)))</f>
        <v/>
      </c>
      <c r="C37" s="19">
        <f>IF($A37="","",INDEX('البلاغات'!$B$6:$B$1005,MATCH($A37,'البلاغات'!$O$6:$O$1005,0)))</f>
        <v/>
      </c>
      <c r="D37" s="6">
        <f>IF($A37="","",INDEX('البلاغات'!$C$6:$C$1005,MATCH($A37,'البلاغات'!$O$6:$O$1005,0))&amp;"")</f>
        <v/>
      </c>
      <c r="E37" s="6">
        <f>IF($A37="","",INDEX('البلاغات'!$D$6:$D$1005,MATCH($A37,'البلاغات'!$O$6:$O$1005,0))&amp;"")</f>
        <v/>
      </c>
      <c r="F37" s="6">
        <f>IF($A37="","",INDEX('البلاغات'!$E$6:$E$1005,MATCH($A37,'البلاغات'!$O$6:$O$1005,0))&amp;"")</f>
        <v/>
      </c>
      <c r="G37" s="6">
        <f>IF($A37="","",INDEX('البلاغات'!$F$6:$F$1005,MATCH($A37,'البلاغات'!$O$6:$O$1005,0))&amp;"")</f>
        <v/>
      </c>
      <c r="H37" s="6">
        <f>IF($A37="","",INDEX('البلاغات'!$G$6:$G$1005,MATCH($A37,'البلاغات'!$O$6:$O$1005,0))&amp;"")</f>
        <v/>
      </c>
      <c r="I37" s="6">
        <f>IF($A37="","",INDEX('البلاغات'!$H$6:$H$1005,MATCH($A37,'البلاغات'!$O$6:$O$1005,0))&amp;"")</f>
        <v/>
      </c>
      <c r="J37" s="18">
        <f>IF($A37="","",INDEX('البلاغات'!$K$6:$K$1005,MATCH($A37,'البلاغات'!$O$6:$O$1005,0)))</f>
        <v/>
      </c>
      <c r="K37" s="6">
        <f>IF($A37="","",INDEX('البلاغات'!$M$6:$M$1005,MATCH($A37,'البلاغات'!$O$6:$O$1005,0))&amp;"")</f>
        <v/>
      </c>
    </row>
    <row r="38">
      <c r="A38" s="6">
        <f>IF(32&lt;=$B$4,32,"")</f>
        <v/>
      </c>
      <c r="B38" s="16">
        <f>IF($A38="","",INDEX('البلاغات'!$A$6:$A$1005,MATCH($A38,'البلاغات'!$O$6:$O$1005,0)))</f>
        <v/>
      </c>
      <c r="C38" s="19">
        <f>IF($A38="","",INDEX('البلاغات'!$B$6:$B$1005,MATCH($A38,'البلاغات'!$O$6:$O$1005,0)))</f>
        <v/>
      </c>
      <c r="D38" s="6">
        <f>IF($A38="","",INDEX('البلاغات'!$C$6:$C$1005,MATCH($A38,'البلاغات'!$O$6:$O$1005,0))&amp;"")</f>
        <v/>
      </c>
      <c r="E38" s="6">
        <f>IF($A38="","",INDEX('البلاغات'!$D$6:$D$1005,MATCH($A38,'البلاغات'!$O$6:$O$1005,0))&amp;"")</f>
        <v/>
      </c>
      <c r="F38" s="6">
        <f>IF($A38="","",INDEX('البلاغات'!$E$6:$E$1005,MATCH($A38,'البلاغات'!$O$6:$O$1005,0))&amp;"")</f>
        <v/>
      </c>
      <c r="G38" s="6">
        <f>IF($A38="","",INDEX('البلاغات'!$F$6:$F$1005,MATCH($A38,'البلاغات'!$O$6:$O$1005,0))&amp;"")</f>
        <v/>
      </c>
      <c r="H38" s="6">
        <f>IF($A38="","",INDEX('البلاغات'!$G$6:$G$1005,MATCH($A38,'البلاغات'!$O$6:$O$1005,0))&amp;"")</f>
        <v/>
      </c>
      <c r="I38" s="6">
        <f>IF($A38="","",INDEX('البلاغات'!$H$6:$H$1005,MATCH($A38,'البلاغات'!$O$6:$O$1005,0))&amp;"")</f>
        <v/>
      </c>
      <c r="J38" s="18">
        <f>IF($A38="","",INDEX('البلاغات'!$K$6:$K$1005,MATCH($A38,'البلاغات'!$O$6:$O$1005,0)))</f>
        <v/>
      </c>
      <c r="K38" s="6">
        <f>IF($A38="","",INDEX('البلاغات'!$M$6:$M$1005,MATCH($A38,'البلاغات'!$O$6:$O$1005,0))&amp;"")</f>
        <v/>
      </c>
    </row>
    <row r="39">
      <c r="A39" s="6">
        <f>IF(33&lt;=$B$4,33,"")</f>
        <v/>
      </c>
      <c r="B39" s="16">
        <f>IF($A39="","",INDEX('البلاغات'!$A$6:$A$1005,MATCH($A39,'البلاغات'!$O$6:$O$1005,0)))</f>
        <v/>
      </c>
      <c r="C39" s="19">
        <f>IF($A39="","",INDEX('البلاغات'!$B$6:$B$1005,MATCH($A39,'البلاغات'!$O$6:$O$1005,0)))</f>
        <v/>
      </c>
      <c r="D39" s="6">
        <f>IF($A39="","",INDEX('البلاغات'!$C$6:$C$1005,MATCH($A39,'البلاغات'!$O$6:$O$1005,0))&amp;"")</f>
        <v/>
      </c>
      <c r="E39" s="6">
        <f>IF($A39="","",INDEX('البلاغات'!$D$6:$D$1005,MATCH($A39,'البلاغات'!$O$6:$O$1005,0))&amp;"")</f>
        <v/>
      </c>
      <c r="F39" s="6">
        <f>IF($A39="","",INDEX('البلاغات'!$E$6:$E$1005,MATCH($A39,'البلاغات'!$O$6:$O$1005,0))&amp;"")</f>
        <v/>
      </c>
      <c r="G39" s="6">
        <f>IF($A39="","",INDEX('البلاغات'!$F$6:$F$1005,MATCH($A39,'البلاغات'!$O$6:$O$1005,0))&amp;"")</f>
        <v/>
      </c>
      <c r="H39" s="6">
        <f>IF($A39="","",INDEX('البلاغات'!$G$6:$G$1005,MATCH($A39,'البلاغات'!$O$6:$O$1005,0))&amp;"")</f>
        <v/>
      </c>
      <c r="I39" s="6">
        <f>IF($A39="","",INDEX('البلاغات'!$H$6:$H$1005,MATCH($A39,'البلاغات'!$O$6:$O$1005,0))&amp;"")</f>
        <v/>
      </c>
      <c r="J39" s="18">
        <f>IF($A39="","",INDEX('البلاغات'!$K$6:$K$1005,MATCH($A39,'البلاغات'!$O$6:$O$1005,0)))</f>
        <v/>
      </c>
      <c r="K39" s="6">
        <f>IF($A39="","",INDEX('البلاغات'!$M$6:$M$1005,MATCH($A39,'البلاغات'!$O$6:$O$1005,0))&amp;"")</f>
        <v/>
      </c>
    </row>
    <row r="40">
      <c r="A40" s="6">
        <f>IF(34&lt;=$B$4,34,"")</f>
        <v/>
      </c>
      <c r="B40" s="16">
        <f>IF($A40="","",INDEX('البلاغات'!$A$6:$A$1005,MATCH($A40,'البلاغات'!$O$6:$O$1005,0)))</f>
        <v/>
      </c>
      <c r="C40" s="19">
        <f>IF($A40="","",INDEX('البلاغات'!$B$6:$B$1005,MATCH($A40,'البلاغات'!$O$6:$O$1005,0)))</f>
        <v/>
      </c>
      <c r="D40" s="6">
        <f>IF($A40="","",INDEX('البلاغات'!$C$6:$C$1005,MATCH($A40,'البلاغات'!$O$6:$O$1005,0))&amp;"")</f>
        <v/>
      </c>
      <c r="E40" s="6">
        <f>IF($A40="","",INDEX('البلاغات'!$D$6:$D$1005,MATCH($A40,'البلاغات'!$O$6:$O$1005,0))&amp;"")</f>
        <v/>
      </c>
      <c r="F40" s="6">
        <f>IF($A40="","",INDEX('البلاغات'!$E$6:$E$1005,MATCH($A40,'البلاغات'!$O$6:$O$1005,0))&amp;"")</f>
        <v/>
      </c>
      <c r="G40" s="6">
        <f>IF($A40="","",INDEX('البلاغات'!$F$6:$F$1005,MATCH($A40,'البلاغات'!$O$6:$O$1005,0))&amp;"")</f>
        <v/>
      </c>
      <c r="H40" s="6">
        <f>IF($A40="","",INDEX('البلاغات'!$G$6:$G$1005,MATCH($A40,'البلاغات'!$O$6:$O$1005,0))&amp;"")</f>
        <v/>
      </c>
      <c r="I40" s="6">
        <f>IF($A40="","",INDEX('البلاغات'!$H$6:$H$1005,MATCH($A40,'البلاغات'!$O$6:$O$1005,0))&amp;"")</f>
        <v/>
      </c>
      <c r="J40" s="18">
        <f>IF($A40="","",INDEX('البلاغات'!$K$6:$K$1005,MATCH($A40,'البلاغات'!$O$6:$O$1005,0)))</f>
        <v/>
      </c>
      <c r="K40" s="6">
        <f>IF($A40="","",INDEX('البلاغات'!$M$6:$M$1005,MATCH($A40,'البلاغات'!$O$6:$O$1005,0))&amp;"")</f>
        <v/>
      </c>
    </row>
    <row r="41">
      <c r="A41" s="6">
        <f>IF(35&lt;=$B$4,35,"")</f>
        <v/>
      </c>
      <c r="B41" s="16">
        <f>IF($A41="","",INDEX('البلاغات'!$A$6:$A$1005,MATCH($A41,'البلاغات'!$O$6:$O$1005,0)))</f>
        <v/>
      </c>
      <c r="C41" s="19">
        <f>IF($A41="","",INDEX('البلاغات'!$B$6:$B$1005,MATCH($A41,'البلاغات'!$O$6:$O$1005,0)))</f>
        <v/>
      </c>
      <c r="D41" s="6">
        <f>IF($A41="","",INDEX('البلاغات'!$C$6:$C$1005,MATCH($A41,'البلاغات'!$O$6:$O$1005,0))&amp;"")</f>
        <v/>
      </c>
      <c r="E41" s="6">
        <f>IF($A41="","",INDEX('البلاغات'!$D$6:$D$1005,MATCH($A41,'البلاغات'!$O$6:$O$1005,0))&amp;"")</f>
        <v/>
      </c>
      <c r="F41" s="6">
        <f>IF($A41="","",INDEX('البلاغات'!$E$6:$E$1005,MATCH($A41,'البلاغات'!$O$6:$O$1005,0))&amp;"")</f>
        <v/>
      </c>
      <c r="G41" s="6">
        <f>IF($A41="","",INDEX('البلاغات'!$F$6:$F$1005,MATCH($A41,'البلاغات'!$O$6:$O$1005,0))&amp;"")</f>
        <v/>
      </c>
      <c r="H41" s="6">
        <f>IF($A41="","",INDEX('البلاغات'!$G$6:$G$1005,MATCH($A41,'البلاغات'!$O$6:$O$1005,0))&amp;"")</f>
        <v/>
      </c>
      <c r="I41" s="6">
        <f>IF($A41="","",INDEX('البلاغات'!$H$6:$H$1005,MATCH($A41,'البلاغات'!$O$6:$O$1005,0))&amp;"")</f>
        <v/>
      </c>
      <c r="J41" s="18">
        <f>IF($A41="","",INDEX('البلاغات'!$K$6:$K$1005,MATCH($A41,'البلاغات'!$O$6:$O$1005,0)))</f>
        <v/>
      </c>
      <c r="K41" s="6">
        <f>IF($A41="","",INDEX('البلاغات'!$M$6:$M$1005,MATCH($A41,'البلاغات'!$O$6:$O$1005,0))&amp;"")</f>
        <v/>
      </c>
    </row>
    <row r="42">
      <c r="A42" s="6">
        <f>IF(36&lt;=$B$4,36,"")</f>
        <v/>
      </c>
      <c r="B42" s="16">
        <f>IF($A42="","",INDEX('البلاغات'!$A$6:$A$1005,MATCH($A42,'البلاغات'!$O$6:$O$1005,0)))</f>
        <v/>
      </c>
      <c r="C42" s="19">
        <f>IF($A42="","",INDEX('البلاغات'!$B$6:$B$1005,MATCH($A42,'البلاغات'!$O$6:$O$1005,0)))</f>
        <v/>
      </c>
      <c r="D42" s="6">
        <f>IF($A42="","",INDEX('البلاغات'!$C$6:$C$1005,MATCH($A42,'البلاغات'!$O$6:$O$1005,0))&amp;"")</f>
        <v/>
      </c>
      <c r="E42" s="6">
        <f>IF($A42="","",INDEX('البلاغات'!$D$6:$D$1005,MATCH($A42,'البلاغات'!$O$6:$O$1005,0))&amp;"")</f>
        <v/>
      </c>
      <c r="F42" s="6">
        <f>IF($A42="","",INDEX('البلاغات'!$E$6:$E$1005,MATCH($A42,'البلاغات'!$O$6:$O$1005,0))&amp;"")</f>
        <v/>
      </c>
      <c r="G42" s="6">
        <f>IF($A42="","",INDEX('البلاغات'!$F$6:$F$1005,MATCH($A42,'البلاغات'!$O$6:$O$1005,0))&amp;"")</f>
        <v/>
      </c>
      <c r="H42" s="6">
        <f>IF($A42="","",INDEX('البلاغات'!$G$6:$G$1005,MATCH($A42,'البلاغات'!$O$6:$O$1005,0))&amp;"")</f>
        <v/>
      </c>
      <c r="I42" s="6">
        <f>IF($A42="","",INDEX('البلاغات'!$H$6:$H$1005,MATCH($A42,'البلاغات'!$O$6:$O$1005,0))&amp;"")</f>
        <v/>
      </c>
      <c r="J42" s="18">
        <f>IF($A42="","",INDEX('البلاغات'!$K$6:$K$1005,MATCH($A42,'البلاغات'!$O$6:$O$1005,0)))</f>
        <v/>
      </c>
      <c r="K42" s="6">
        <f>IF($A42="","",INDEX('البلاغات'!$M$6:$M$1005,MATCH($A42,'البلاغات'!$O$6:$O$1005,0))&amp;"")</f>
        <v/>
      </c>
    </row>
    <row r="43">
      <c r="A43" s="6">
        <f>IF(37&lt;=$B$4,37,"")</f>
        <v/>
      </c>
      <c r="B43" s="16">
        <f>IF($A43="","",INDEX('البلاغات'!$A$6:$A$1005,MATCH($A43,'البلاغات'!$O$6:$O$1005,0)))</f>
        <v/>
      </c>
      <c r="C43" s="19">
        <f>IF($A43="","",INDEX('البلاغات'!$B$6:$B$1005,MATCH($A43,'البلاغات'!$O$6:$O$1005,0)))</f>
        <v/>
      </c>
      <c r="D43" s="6">
        <f>IF($A43="","",INDEX('البلاغات'!$C$6:$C$1005,MATCH($A43,'البلاغات'!$O$6:$O$1005,0))&amp;"")</f>
        <v/>
      </c>
      <c r="E43" s="6">
        <f>IF($A43="","",INDEX('البلاغات'!$D$6:$D$1005,MATCH($A43,'البلاغات'!$O$6:$O$1005,0))&amp;"")</f>
        <v/>
      </c>
      <c r="F43" s="6">
        <f>IF($A43="","",INDEX('البلاغات'!$E$6:$E$1005,MATCH($A43,'البلاغات'!$O$6:$O$1005,0))&amp;"")</f>
        <v/>
      </c>
      <c r="G43" s="6">
        <f>IF($A43="","",INDEX('البلاغات'!$F$6:$F$1005,MATCH($A43,'البلاغات'!$O$6:$O$1005,0))&amp;"")</f>
        <v/>
      </c>
      <c r="H43" s="6">
        <f>IF($A43="","",INDEX('البلاغات'!$G$6:$G$1005,MATCH($A43,'البلاغات'!$O$6:$O$1005,0))&amp;"")</f>
        <v/>
      </c>
      <c r="I43" s="6">
        <f>IF($A43="","",INDEX('البلاغات'!$H$6:$H$1005,MATCH($A43,'البلاغات'!$O$6:$O$1005,0))&amp;"")</f>
        <v/>
      </c>
      <c r="J43" s="18">
        <f>IF($A43="","",INDEX('البلاغات'!$K$6:$K$1005,MATCH($A43,'البلاغات'!$O$6:$O$1005,0)))</f>
        <v/>
      </c>
      <c r="K43" s="6">
        <f>IF($A43="","",INDEX('البلاغات'!$M$6:$M$1005,MATCH($A43,'البلاغات'!$O$6:$O$1005,0))&amp;"")</f>
        <v/>
      </c>
    </row>
    <row r="44">
      <c r="A44" s="6">
        <f>IF(38&lt;=$B$4,38,"")</f>
        <v/>
      </c>
      <c r="B44" s="16">
        <f>IF($A44="","",INDEX('البلاغات'!$A$6:$A$1005,MATCH($A44,'البلاغات'!$O$6:$O$1005,0)))</f>
        <v/>
      </c>
      <c r="C44" s="19">
        <f>IF($A44="","",INDEX('البلاغات'!$B$6:$B$1005,MATCH($A44,'البلاغات'!$O$6:$O$1005,0)))</f>
        <v/>
      </c>
      <c r="D44" s="6">
        <f>IF($A44="","",INDEX('البلاغات'!$C$6:$C$1005,MATCH($A44,'البلاغات'!$O$6:$O$1005,0))&amp;"")</f>
        <v/>
      </c>
      <c r="E44" s="6">
        <f>IF($A44="","",INDEX('البلاغات'!$D$6:$D$1005,MATCH($A44,'البلاغات'!$O$6:$O$1005,0))&amp;"")</f>
        <v/>
      </c>
      <c r="F44" s="6">
        <f>IF($A44="","",INDEX('البلاغات'!$E$6:$E$1005,MATCH($A44,'البلاغات'!$O$6:$O$1005,0))&amp;"")</f>
        <v/>
      </c>
      <c r="G44" s="6">
        <f>IF($A44="","",INDEX('البلاغات'!$F$6:$F$1005,MATCH($A44,'البلاغات'!$O$6:$O$1005,0))&amp;"")</f>
        <v/>
      </c>
      <c r="H44" s="6">
        <f>IF($A44="","",INDEX('البلاغات'!$G$6:$G$1005,MATCH($A44,'البلاغات'!$O$6:$O$1005,0))&amp;"")</f>
        <v/>
      </c>
      <c r="I44" s="6">
        <f>IF($A44="","",INDEX('البلاغات'!$H$6:$H$1005,MATCH($A44,'البلاغات'!$O$6:$O$1005,0))&amp;"")</f>
        <v/>
      </c>
      <c r="J44" s="18">
        <f>IF($A44="","",INDEX('البلاغات'!$K$6:$K$1005,MATCH($A44,'البلاغات'!$O$6:$O$1005,0)))</f>
        <v/>
      </c>
      <c r="K44" s="6">
        <f>IF($A44="","",INDEX('البلاغات'!$M$6:$M$1005,MATCH($A44,'البلاغات'!$O$6:$O$1005,0))&amp;"")</f>
        <v/>
      </c>
    </row>
    <row r="45">
      <c r="A45" s="6">
        <f>IF(39&lt;=$B$4,39,"")</f>
        <v/>
      </c>
      <c r="B45" s="16">
        <f>IF($A45="","",INDEX('البلاغات'!$A$6:$A$1005,MATCH($A45,'البلاغات'!$O$6:$O$1005,0)))</f>
        <v/>
      </c>
      <c r="C45" s="19">
        <f>IF($A45="","",INDEX('البلاغات'!$B$6:$B$1005,MATCH($A45,'البلاغات'!$O$6:$O$1005,0)))</f>
        <v/>
      </c>
      <c r="D45" s="6">
        <f>IF($A45="","",INDEX('البلاغات'!$C$6:$C$1005,MATCH($A45,'البلاغات'!$O$6:$O$1005,0))&amp;"")</f>
        <v/>
      </c>
      <c r="E45" s="6">
        <f>IF($A45="","",INDEX('البلاغات'!$D$6:$D$1005,MATCH($A45,'البلاغات'!$O$6:$O$1005,0))&amp;"")</f>
        <v/>
      </c>
      <c r="F45" s="6">
        <f>IF($A45="","",INDEX('البلاغات'!$E$6:$E$1005,MATCH($A45,'البلاغات'!$O$6:$O$1005,0))&amp;"")</f>
        <v/>
      </c>
      <c r="G45" s="6">
        <f>IF($A45="","",INDEX('البلاغات'!$F$6:$F$1005,MATCH($A45,'البلاغات'!$O$6:$O$1005,0))&amp;"")</f>
        <v/>
      </c>
      <c r="H45" s="6">
        <f>IF($A45="","",INDEX('البلاغات'!$G$6:$G$1005,MATCH($A45,'البلاغات'!$O$6:$O$1005,0))&amp;"")</f>
        <v/>
      </c>
      <c r="I45" s="6">
        <f>IF($A45="","",INDEX('البلاغات'!$H$6:$H$1005,MATCH($A45,'البلاغات'!$O$6:$O$1005,0))&amp;"")</f>
        <v/>
      </c>
      <c r="J45" s="18">
        <f>IF($A45="","",INDEX('البلاغات'!$K$6:$K$1005,MATCH($A45,'البلاغات'!$O$6:$O$1005,0)))</f>
        <v/>
      </c>
      <c r="K45" s="6">
        <f>IF($A45="","",INDEX('البلاغات'!$M$6:$M$1005,MATCH($A45,'البلاغات'!$O$6:$O$1005,0))&amp;"")</f>
        <v/>
      </c>
    </row>
    <row r="46">
      <c r="A46" s="6">
        <f>IF(40&lt;=$B$4,40,"")</f>
        <v/>
      </c>
      <c r="B46" s="16">
        <f>IF($A46="","",INDEX('البلاغات'!$A$6:$A$1005,MATCH($A46,'البلاغات'!$O$6:$O$1005,0)))</f>
        <v/>
      </c>
      <c r="C46" s="19">
        <f>IF($A46="","",INDEX('البلاغات'!$B$6:$B$1005,MATCH($A46,'البلاغات'!$O$6:$O$1005,0)))</f>
        <v/>
      </c>
      <c r="D46" s="6">
        <f>IF($A46="","",INDEX('البلاغات'!$C$6:$C$1005,MATCH($A46,'البلاغات'!$O$6:$O$1005,0))&amp;"")</f>
        <v/>
      </c>
      <c r="E46" s="6">
        <f>IF($A46="","",INDEX('البلاغات'!$D$6:$D$1005,MATCH($A46,'البلاغات'!$O$6:$O$1005,0))&amp;"")</f>
        <v/>
      </c>
      <c r="F46" s="6">
        <f>IF($A46="","",INDEX('البلاغات'!$E$6:$E$1005,MATCH($A46,'البلاغات'!$O$6:$O$1005,0))&amp;"")</f>
        <v/>
      </c>
      <c r="G46" s="6">
        <f>IF($A46="","",INDEX('البلاغات'!$F$6:$F$1005,MATCH($A46,'البلاغات'!$O$6:$O$1005,0))&amp;"")</f>
        <v/>
      </c>
      <c r="H46" s="6">
        <f>IF($A46="","",INDEX('البلاغات'!$G$6:$G$1005,MATCH($A46,'البلاغات'!$O$6:$O$1005,0))&amp;"")</f>
        <v/>
      </c>
      <c r="I46" s="6">
        <f>IF($A46="","",INDEX('البلاغات'!$H$6:$H$1005,MATCH($A46,'البلاغات'!$O$6:$O$1005,0))&amp;"")</f>
        <v/>
      </c>
      <c r="J46" s="18">
        <f>IF($A46="","",INDEX('البلاغات'!$K$6:$K$1005,MATCH($A46,'البلاغات'!$O$6:$O$1005,0)))</f>
        <v/>
      </c>
      <c r="K46" s="6">
        <f>IF($A46="","",INDEX('البلاغات'!$M$6:$M$1005,MATCH($A46,'البلاغات'!$O$6:$O$1005,0))&amp;"")</f>
        <v/>
      </c>
    </row>
    <row r="47">
      <c r="A47" s="6">
        <f>IF(41&lt;=$B$4,41,"")</f>
        <v/>
      </c>
      <c r="B47" s="16">
        <f>IF($A47="","",INDEX('البلاغات'!$A$6:$A$1005,MATCH($A47,'البلاغات'!$O$6:$O$1005,0)))</f>
        <v/>
      </c>
      <c r="C47" s="19">
        <f>IF($A47="","",INDEX('البلاغات'!$B$6:$B$1005,MATCH($A47,'البلاغات'!$O$6:$O$1005,0)))</f>
        <v/>
      </c>
      <c r="D47" s="6">
        <f>IF($A47="","",INDEX('البلاغات'!$C$6:$C$1005,MATCH($A47,'البلاغات'!$O$6:$O$1005,0))&amp;"")</f>
        <v/>
      </c>
      <c r="E47" s="6">
        <f>IF($A47="","",INDEX('البلاغات'!$D$6:$D$1005,MATCH($A47,'البلاغات'!$O$6:$O$1005,0))&amp;"")</f>
        <v/>
      </c>
      <c r="F47" s="6">
        <f>IF($A47="","",INDEX('البلاغات'!$E$6:$E$1005,MATCH($A47,'البلاغات'!$O$6:$O$1005,0))&amp;"")</f>
        <v/>
      </c>
      <c r="G47" s="6">
        <f>IF($A47="","",INDEX('البلاغات'!$F$6:$F$1005,MATCH($A47,'البلاغات'!$O$6:$O$1005,0))&amp;"")</f>
        <v/>
      </c>
      <c r="H47" s="6">
        <f>IF($A47="","",INDEX('البلاغات'!$G$6:$G$1005,MATCH($A47,'البلاغات'!$O$6:$O$1005,0))&amp;"")</f>
        <v/>
      </c>
      <c r="I47" s="6">
        <f>IF($A47="","",INDEX('البلاغات'!$H$6:$H$1005,MATCH($A47,'البلاغات'!$O$6:$O$1005,0))&amp;"")</f>
        <v/>
      </c>
      <c r="J47" s="18">
        <f>IF($A47="","",INDEX('البلاغات'!$K$6:$K$1005,MATCH($A47,'البلاغات'!$O$6:$O$1005,0)))</f>
        <v/>
      </c>
      <c r="K47" s="6">
        <f>IF($A47="","",INDEX('البلاغات'!$M$6:$M$1005,MATCH($A47,'البلاغات'!$O$6:$O$1005,0))&amp;"")</f>
        <v/>
      </c>
    </row>
    <row r="48">
      <c r="A48" s="6">
        <f>IF(42&lt;=$B$4,42,"")</f>
        <v/>
      </c>
      <c r="B48" s="16">
        <f>IF($A48="","",INDEX('البلاغات'!$A$6:$A$1005,MATCH($A48,'البلاغات'!$O$6:$O$1005,0)))</f>
        <v/>
      </c>
      <c r="C48" s="19">
        <f>IF($A48="","",INDEX('البلاغات'!$B$6:$B$1005,MATCH($A48,'البلاغات'!$O$6:$O$1005,0)))</f>
        <v/>
      </c>
      <c r="D48" s="6">
        <f>IF($A48="","",INDEX('البلاغات'!$C$6:$C$1005,MATCH($A48,'البلاغات'!$O$6:$O$1005,0))&amp;"")</f>
        <v/>
      </c>
      <c r="E48" s="6">
        <f>IF($A48="","",INDEX('البلاغات'!$D$6:$D$1005,MATCH($A48,'البلاغات'!$O$6:$O$1005,0))&amp;"")</f>
        <v/>
      </c>
      <c r="F48" s="6">
        <f>IF($A48="","",INDEX('البلاغات'!$E$6:$E$1005,MATCH($A48,'البلاغات'!$O$6:$O$1005,0))&amp;"")</f>
        <v/>
      </c>
      <c r="G48" s="6">
        <f>IF($A48="","",INDEX('البلاغات'!$F$6:$F$1005,MATCH($A48,'البلاغات'!$O$6:$O$1005,0))&amp;"")</f>
        <v/>
      </c>
      <c r="H48" s="6">
        <f>IF($A48="","",INDEX('البلاغات'!$G$6:$G$1005,MATCH($A48,'البلاغات'!$O$6:$O$1005,0))&amp;"")</f>
        <v/>
      </c>
      <c r="I48" s="6">
        <f>IF($A48="","",INDEX('البلاغات'!$H$6:$H$1005,MATCH($A48,'البلاغات'!$O$6:$O$1005,0))&amp;"")</f>
        <v/>
      </c>
      <c r="J48" s="18">
        <f>IF($A48="","",INDEX('البلاغات'!$K$6:$K$1005,MATCH($A48,'البلاغات'!$O$6:$O$1005,0)))</f>
        <v/>
      </c>
      <c r="K48" s="6">
        <f>IF($A48="","",INDEX('البلاغات'!$M$6:$M$1005,MATCH($A48,'البلاغات'!$O$6:$O$1005,0))&amp;"")</f>
        <v/>
      </c>
    </row>
    <row r="49">
      <c r="A49" s="6">
        <f>IF(43&lt;=$B$4,43,"")</f>
        <v/>
      </c>
      <c r="B49" s="16">
        <f>IF($A49="","",INDEX('البلاغات'!$A$6:$A$1005,MATCH($A49,'البلاغات'!$O$6:$O$1005,0)))</f>
        <v/>
      </c>
      <c r="C49" s="19">
        <f>IF($A49="","",INDEX('البلاغات'!$B$6:$B$1005,MATCH($A49,'البلاغات'!$O$6:$O$1005,0)))</f>
        <v/>
      </c>
      <c r="D49" s="6">
        <f>IF($A49="","",INDEX('البلاغات'!$C$6:$C$1005,MATCH($A49,'البلاغات'!$O$6:$O$1005,0))&amp;"")</f>
        <v/>
      </c>
      <c r="E49" s="6">
        <f>IF($A49="","",INDEX('البلاغات'!$D$6:$D$1005,MATCH($A49,'البلاغات'!$O$6:$O$1005,0))&amp;"")</f>
        <v/>
      </c>
      <c r="F49" s="6">
        <f>IF($A49="","",INDEX('البلاغات'!$E$6:$E$1005,MATCH($A49,'البلاغات'!$O$6:$O$1005,0))&amp;"")</f>
        <v/>
      </c>
      <c r="G49" s="6">
        <f>IF($A49="","",INDEX('البلاغات'!$F$6:$F$1005,MATCH($A49,'البلاغات'!$O$6:$O$1005,0))&amp;"")</f>
        <v/>
      </c>
      <c r="H49" s="6">
        <f>IF($A49="","",INDEX('البلاغات'!$G$6:$G$1005,MATCH($A49,'البلاغات'!$O$6:$O$1005,0))&amp;"")</f>
        <v/>
      </c>
      <c r="I49" s="6">
        <f>IF($A49="","",INDEX('البلاغات'!$H$6:$H$1005,MATCH($A49,'البلاغات'!$O$6:$O$1005,0))&amp;"")</f>
        <v/>
      </c>
      <c r="J49" s="18">
        <f>IF($A49="","",INDEX('البلاغات'!$K$6:$K$1005,MATCH($A49,'البلاغات'!$O$6:$O$1005,0)))</f>
        <v/>
      </c>
      <c r="K49" s="6">
        <f>IF($A49="","",INDEX('البلاغات'!$M$6:$M$1005,MATCH($A49,'البلاغات'!$O$6:$O$1005,0))&amp;"")</f>
        <v/>
      </c>
    </row>
    <row r="50">
      <c r="A50" s="6">
        <f>IF(44&lt;=$B$4,44,"")</f>
        <v/>
      </c>
      <c r="B50" s="16">
        <f>IF($A50="","",INDEX('البلاغات'!$A$6:$A$1005,MATCH($A50,'البلاغات'!$O$6:$O$1005,0)))</f>
        <v/>
      </c>
      <c r="C50" s="19">
        <f>IF($A50="","",INDEX('البلاغات'!$B$6:$B$1005,MATCH($A50,'البلاغات'!$O$6:$O$1005,0)))</f>
        <v/>
      </c>
      <c r="D50" s="6">
        <f>IF($A50="","",INDEX('البلاغات'!$C$6:$C$1005,MATCH($A50,'البلاغات'!$O$6:$O$1005,0))&amp;"")</f>
        <v/>
      </c>
      <c r="E50" s="6">
        <f>IF($A50="","",INDEX('البلاغات'!$D$6:$D$1005,MATCH($A50,'البلاغات'!$O$6:$O$1005,0))&amp;"")</f>
        <v/>
      </c>
      <c r="F50" s="6">
        <f>IF($A50="","",INDEX('البلاغات'!$E$6:$E$1005,MATCH($A50,'البلاغات'!$O$6:$O$1005,0))&amp;"")</f>
        <v/>
      </c>
      <c r="G50" s="6">
        <f>IF($A50="","",INDEX('البلاغات'!$F$6:$F$1005,MATCH($A50,'البلاغات'!$O$6:$O$1005,0))&amp;"")</f>
        <v/>
      </c>
      <c r="H50" s="6">
        <f>IF($A50="","",INDEX('البلاغات'!$G$6:$G$1005,MATCH($A50,'البلاغات'!$O$6:$O$1005,0))&amp;"")</f>
        <v/>
      </c>
      <c r="I50" s="6">
        <f>IF($A50="","",INDEX('البلاغات'!$H$6:$H$1005,MATCH($A50,'البلاغات'!$O$6:$O$1005,0))&amp;"")</f>
        <v/>
      </c>
      <c r="J50" s="18">
        <f>IF($A50="","",INDEX('البلاغات'!$K$6:$K$1005,MATCH($A50,'البلاغات'!$O$6:$O$1005,0)))</f>
        <v/>
      </c>
      <c r="K50" s="6">
        <f>IF($A50="","",INDEX('البلاغات'!$M$6:$M$1005,MATCH($A50,'البلاغات'!$O$6:$O$1005,0))&amp;"")</f>
        <v/>
      </c>
    </row>
    <row r="51">
      <c r="A51" s="6">
        <f>IF(45&lt;=$B$4,45,"")</f>
        <v/>
      </c>
      <c r="B51" s="16">
        <f>IF($A51="","",INDEX('البلاغات'!$A$6:$A$1005,MATCH($A51,'البلاغات'!$O$6:$O$1005,0)))</f>
        <v/>
      </c>
      <c r="C51" s="19">
        <f>IF($A51="","",INDEX('البلاغات'!$B$6:$B$1005,MATCH($A51,'البلاغات'!$O$6:$O$1005,0)))</f>
        <v/>
      </c>
      <c r="D51" s="6">
        <f>IF($A51="","",INDEX('البلاغات'!$C$6:$C$1005,MATCH($A51,'البلاغات'!$O$6:$O$1005,0))&amp;"")</f>
        <v/>
      </c>
      <c r="E51" s="6">
        <f>IF($A51="","",INDEX('البلاغات'!$D$6:$D$1005,MATCH($A51,'البلاغات'!$O$6:$O$1005,0))&amp;"")</f>
        <v/>
      </c>
      <c r="F51" s="6">
        <f>IF($A51="","",INDEX('البلاغات'!$E$6:$E$1005,MATCH($A51,'البلاغات'!$O$6:$O$1005,0))&amp;"")</f>
        <v/>
      </c>
      <c r="G51" s="6">
        <f>IF($A51="","",INDEX('البلاغات'!$F$6:$F$1005,MATCH($A51,'البلاغات'!$O$6:$O$1005,0))&amp;"")</f>
        <v/>
      </c>
      <c r="H51" s="6">
        <f>IF($A51="","",INDEX('البلاغات'!$G$6:$G$1005,MATCH($A51,'البلاغات'!$O$6:$O$1005,0))&amp;"")</f>
        <v/>
      </c>
      <c r="I51" s="6">
        <f>IF($A51="","",INDEX('البلاغات'!$H$6:$H$1005,MATCH($A51,'البلاغات'!$O$6:$O$1005,0))&amp;"")</f>
        <v/>
      </c>
      <c r="J51" s="18">
        <f>IF($A51="","",INDEX('البلاغات'!$K$6:$K$1005,MATCH($A51,'البلاغات'!$O$6:$O$1005,0)))</f>
        <v/>
      </c>
      <c r="K51" s="6">
        <f>IF($A51="","",INDEX('البلاغات'!$M$6:$M$1005,MATCH($A51,'البلاغات'!$O$6:$O$1005,0))&amp;"")</f>
        <v/>
      </c>
    </row>
    <row r="52">
      <c r="A52" s="6">
        <f>IF(46&lt;=$B$4,46,"")</f>
        <v/>
      </c>
      <c r="B52" s="16">
        <f>IF($A52="","",INDEX('البلاغات'!$A$6:$A$1005,MATCH($A52,'البلاغات'!$O$6:$O$1005,0)))</f>
        <v/>
      </c>
      <c r="C52" s="19">
        <f>IF($A52="","",INDEX('البلاغات'!$B$6:$B$1005,MATCH($A52,'البلاغات'!$O$6:$O$1005,0)))</f>
        <v/>
      </c>
      <c r="D52" s="6">
        <f>IF($A52="","",INDEX('البلاغات'!$C$6:$C$1005,MATCH($A52,'البلاغات'!$O$6:$O$1005,0))&amp;"")</f>
        <v/>
      </c>
      <c r="E52" s="6">
        <f>IF($A52="","",INDEX('البلاغات'!$D$6:$D$1005,MATCH($A52,'البلاغات'!$O$6:$O$1005,0))&amp;"")</f>
        <v/>
      </c>
      <c r="F52" s="6">
        <f>IF($A52="","",INDEX('البلاغات'!$E$6:$E$1005,MATCH($A52,'البلاغات'!$O$6:$O$1005,0))&amp;"")</f>
        <v/>
      </c>
      <c r="G52" s="6">
        <f>IF($A52="","",INDEX('البلاغات'!$F$6:$F$1005,MATCH($A52,'البلاغات'!$O$6:$O$1005,0))&amp;"")</f>
        <v/>
      </c>
      <c r="H52" s="6">
        <f>IF($A52="","",INDEX('البلاغات'!$G$6:$G$1005,MATCH($A52,'البلاغات'!$O$6:$O$1005,0))&amp;"")</f>
        <v/>
      </c>
      <c r="I52" s="6">
        <f>IF($A52="","",INDEX('البلاغات'!$H$6:$H$1005,MATCH($A52,'البلاغات'!$O$6:$O$1005,0))&amp;"")</f>
        <v/>
      </c>
      <c r="J52" s="18">
        <f>IF($A52="","",INDEX('البلاغات'!$K$6:$K$1005,MATCH($A52,'البلاغات'!$O$6:$O$1005,0)))</f>
        <v/>
      </c>
      <c r="K52" s="6">
        <f>IF($A52="","",INDEX('البلاغات'!$M$6:$M$1005,MATCH($A52,'البلاغات'!$O$6:$O$1005,0))&amp;"")</f>
        <v/>
      </c>
    </row>
    <row r="53">
      <c r="A53" s="6">
        <f>IF(47&lt;=$B$4,47,"")</f>
        <v/>
      </c>
      <c r="B53" s="16">
        <f>IF($A53="","",INDEX('البلاغات'!$A$6:$A$1005,MATCH($A53,'البلاغات'!$O$6:$O$1005,0)))</f>
        <v/>
      </c>
      <c r="C53" s="19">
        <f>IF($A53="","",INDEX('البلاغات'!$B$6:$B$1005,MATCH($A53,'البلاغات'!$O$6:$O$1005,0)))</f>
        <v/>
      </c>
      <c r="D53" s="6">
        <f>IF($A53="","",INDEX('البلاغات'!$C$6:$C$1005,MATCH($A53,'البلاغات'!$O$6:$O$1005,0))&amp;"")</f>
        <v/>
      </c>
      <c r="E53" s="6">
        <f>IF($A53="","",INDEX('البلاغات'!$D$6:$D$1005,MATCH($A53,'البلاغات'!$O$6:$O$1005,0))&amp;"")</f>
        <v/>
      </c>
      <c r="F53" s="6">
        <f>IF($A53="","",INDEX('البلاغات'!$E$6:$E$1005,MATCH($A53,'البلاغات'!$O$6:$O$1005,0))&amp;"")</f>
        <v/>
      </c>
      <c r="G53" s="6">
        <f>IF($A53="","",INDEX('البلاغات'!$F$6:$F$1005,MATCH($A53,'البلاغات'!$O$6:$O$1005,0))&amp;"")</f>
        <v/>
      </c>
      <c r="H53" s="6">
        <f>IF($A53="","",INDEX('البلاغات'!$G$6:$G$1005,MATCH($A53,'البلاغات'!$O$6:$O$1005,0))&amp;"")</f>
        <v/>
      </c>
      <c r="I53" s="6">
        <f>IF($A53="","",INDEX('البلاغات'!$H$6:$H$1005,MATCH($A53,'البلاغات'!$O$6:$O$1005,0))&amp;"")</f>
        <v/>
      </c>
      <c r="J53" s="18">
        <f>IF($A53="","",INDEX('البلاغات'!$K$6:$K$1005,MATCH($A53,'البلاغات'!$O$6:$O$1005,0)))</f>
        <v/>
      </c>
      <c r="K53" s="6">
        <f>IF($A53="","",INDEX('البلاغات'!$M$6:$M$1005,MATCH($A53,'البلاغات'!$O$6:$O$1005,0))&amp;"")</f>
        <v/>
      </c>
    </row>
    <row r="54">
      <c r="A54" s="6">
        <f>IF(48&lt;=$B$4,48,"")</f>
        <v/>
      </c>
      <c r="B54" s="16">
        <f>IF($A54="","",INDEX('البلاغات'!$A$6:$A$1005,MATCH($A54,'البلاغات'!$O$6:$O$1005,0)))</f>
        <v/>
      </c>
      <c r="C54" s="19">
        <f>IF($A54="","",INDEX('البلاغات'!$B$6:$B$1005,MATCH($A54,'البلاغات'!$O$6:$O$1005,0)))</f>
        <v/>
      </c>
      <c r="D54" s="6">
        <f>IF($A54="","",INDEX('البلاغات'!$C$6:$C$1005,MATCH($A54,'البلاغات'!$O$6:$O$1005,0))&amp;"")</f>
        <v/>
      </c>
      <c r="E54" s="6">
        <f>IF($A54="","",INDEX('البلاغات'!$D$6:$D$1005,MATCH($A54,'البلاغات'!$O$6:$O$1005,0))&amp;"")</f>
        <v/>
      </c>
      <c r="F54" s="6">
        <f>IF($A54="","",INDEX('البلاغات'!$E$6:$E$1005,MATCH($A54,'البلاغات'!$O$6:$O$1005,0))&amp;"")</f>
        <v/>
      </c>
      <c r="G54" s="6">
        <f>IF($A54="","",INDEX('البلاغات'!$F$6:$F$1005,MATCH($A54,'البلاغات'!$O$6:$O$1005,0))&amp;"")</f>
        <v/>
      </c>
      <c r="H54" s="6">
        <f>IF($A54="","",INDEX('البلاغات'!$G$6:$G$1005,MATCH($A54,'البلاغات'!$O$6:$O$1005,0))&amp;"")</f>
        <v/>
      </c>
      <c r="I54" s="6">
        <f>IF($A54="","",INDEX('البلاغات'!$H$6:$H$1005,MATCH($A54,'البلاغات'!$O$6:$O$1005,0))&amp;"")</f>
        <v/>
      </c>
      <c r="J54" s="18">
        <f>IF($A54="","",INDEX('البلاغات'!$K$6:$K$1005,MATCH($A54,'البلاغات'!$O$6:$O$1005,0)))</f>
        <v/>
      </c>
      <c r="K54" s="6">
        <f>IF($A54="","",INDEX('البلاغات'!$M$6:$M$1005,MATCH($A54,'البلاغات'!$O$6:$O$1005,0))&amp;"")</f>
        <v/>
      </c>
    </row>
    <row r="55">
      <c r="A55" s="6">
        <f>IF(49&lt;=$B$4,49,"")</f>
        <v/>
      </c>
      <c r="B55" s="16">
        <f>IF($A55="","",INDEX('البلاغات'!$A$6:$A$1005,MATCH($A55,'البلاغات'!$O$6:$O$1005,0)))</f>
        <v/>
      </c>
      <c r="C55" s="19">
        <f>IF($A55="","",INDEX('البلاغات'!$B$6:$B$1005,MATCH($A55,'البلاغات'!$O$6:$O$1005,0)))</f>
        <v/>
      </c>
      <c r="D55" s="6">
        <f>IF($A55="","",INDEX('البلاغات'!$C$6:$C$1005,MATCH($A55,'البلاغات'!$O$6:$O$1005,0))&amp;"")</f>
        <v/>
      </c>
      <c r="E55" s="6">
        <f>IF($A55="","",INDEX('البلاغات'!$D$6:$D$1005,MATCH($A55,'البلاغات'!$O$6:$O$1005,0))&amp;"")</f>
        <v/>
      </c>
      <c r="F55" s="6">
        <f>IF($A55="","",INDEX('البلاغات'!$E$6:$E$1005,MATCH($A55,'البلاغات'!$O$6:$O$1005,0))&amp;"")</f>
        <v/>
      </c>
      <c r="G55" s="6">
        <f>IF($A55="","",INDEX('البلاغات'!$F$6:$F$1005,MATCH($A55,'البلاغات'!$O$6:$O$1005,0))&amp;"")</f>
        <v/>
      </c>
      <c r="H55" s="6">
        <f>IF($A55="","",INDEX('البلاغات'!$G$6:$G$1005,MATCH($A55,'البلاغات'!$O$6:$O$1005,0))&amp;"")</f>
        <v/>
      </c>
      <c r="I55" s="6">
        <f>IF($A55="","",INDEX('البلاغات'!$H$6:$H$1005,MATCH($A55,'البلاغات'!$O$6:$O$1005,0))&amp;"")</f>
        <v/>
      </c>
      <c r="J55" s="18">
        <f>IF($A55="","",INDEX('البلاغات'!$K$6:$K$1005,MATCH($A55,'البلاغات'!$O$6:$O$1005,0)))</f>
        <v/>
      </c>
      <c r="K55" s="6">
        <f>IF($A55="","",INDEX('البلاغات'!$M$6:$M$1005,MATCH($A55,'البلاغات'!$O$6:$O$1005,0))&amp;"")</f>
        <v/>
      </c>
    </row>
    <row r="56">
      <c r="A56" s="6">
        <f>IF(50&lt;=$B$4,50,"")</f>
        <v/>
      </c>
      <c r="B56" s="16">
        <f>IF($A56="","",INDEX('البلاغات'!$A$6:$A$1005,MATCH($A56,'البلاغات'!$O$6:$O$1005,0)))</f>
        <v/>
      </c>
      <c r="C56" s="19">
        <f>IF($A56="","",INDEX('البلاغات'!$B$6:$B$1005,MATCH($A56,'البلاغات'!$O$6:$O$1005,0)))</f>
        <v/>
      </c>
      <c r="D56" s="6">
        <f>IF($A56="","",INDEX('البلاغات'!$C$6:$C$1005,MATCH($A56,'البلاغات'!$O$6:$O$1005,0))&amp;"")</f>
        <v/>
      </c>
      <c r="E56" s="6">
        <f>IF($A56="","",INDEX('البلاغات'!$D$6:$D$1005,MATCH($A56,'البلاغات'!$O$6:$O$1005,0))&amp;"")</f>
        <v/>
      </c>
      <c r="F56" s="6">
        <f>IF($A56="","",INDEX('البلاغات'!$E$6:$E$1005,MATCH($A56,'البلاغات'!$O$6:$O$1005,0))&amp;"")</f>
        <v/>
      </c>
      <c r="G56" s="6">
        <f>IF($A56="","",INDEX('البلاغات'!$F$6:$F$1005,MATCH($A56,'البلاغات'!$O$6:$O$1005,0))&amp;"")</f>
        <v/>
      </c>
      <c r="H56" s="6">
        <f>IF($A56="","",INDEX('البلاغات'!$G$6:$G$1005,MATCH($A56,'البلاغات'!$O$6:$O$1005,0))&amp;"")</f>
        <v/>
      </c>
      <c r="I56" s="6">
        <f>IF($A56="","",INDEX('البلاغات'!$H$6:$H$1005,MATCH($A56,'البلاغات'!$O$6:$O$1005,0))&amp;"")</f>
        <v/>
      </c>
      <c r="J56" s="18">
        <f>IF($A56="","",INDEX('البلاغات'!$K$6:$K$1005,MATCH($A56,'البلاغات'!$O$6:$O$1005,0)))</f>
        <v/>
      </c>
      <c r="K56" s="6">
        <f>IF($A56="","",INDEX('البلاغات'!$M$6:$M$1005,MATCH($A56,'البلاغات'!$O$6:$O$1005,0))&amp;"")</f>
        <v/>
      </c>
    </row>
    <row r="57">
      <c r="A57" s="6">
        <f>IF(51&lt;=$B$4,51,"")</f>
        <v/>
      </c>
      <c r="B57" s="16">
        <f>IF($A57="","",INDEX('البلاغات'!$A$6:$A$1005,MATCH($A57,'البلاغات'!$O$6:$O$1005,0)))</f>
        <v/>
      </c>
      <c r="C57" s="19">
        <f>IF($A57="","",INDEX('البلاغات'!$B$6:$B$1005,MATCH($A57,'البلاغات'!$O$6:$O$1005,0)))</f>
        <v/>
      </c>
      <c r="D57" s="6">
        <f>IF($A57="","",INDEX('البلاغات'!$C$6:$C$1005,MATCH($A57,'البلاغات'!$O$6:$O$1005,0))&amp;"")</f>
        <v/>
      </c>
      <c r="E57" s="6">
        <f>IF($A57="","",INDEX('البلاغات'!$D$6:$D$1005,MATCH($A57,'البلاغات'!$O$6:$O$1005,0))&amp;"")</f>
        <v/>
      </c>
      <c r="F57" s="6">
        <f>IF($A57="","",INDEX('البلاغات'!$E$6:$E$1005,MATCH($A57,'البلاغات'!$O$6:$O$1005,0))&amp;"")</f>
        <v/>
      </c>
      <c r="G57" s="6">
        <f>IF($A57="","",INDEX('البلاغات'!$F$6:$F$1005,MATCH($A57,'البلاغات'!$O$6:$O$1005,0))&amp;"")</f>
        <v/>
      </c>
      <c r="H57" s="6">
        <f>IF($A57="","",INDEX('البلاغات'!$G$6:$G$1005,MATCH($A57,'البلاغات'!$O$6:$O$1005,0))&amp;"")</f>
        <v/>
      </c>
      <c r="I57" s="6">
        <f>IF($A57="","",INDEX('البلاغات'!$H$6:$H$1005,MATCH($A57,'البلاغات'!$O$6:$O$1005,0))&amp;"")</f>
        <v/>
      </c>
      <c r="J57" s="18">
        <f>IF($A57="","",INDEX('البلاغات'!$K$6:$K$1005,MATCH($A57,'البلاغات'!$O$6:$O$1005,0)))</f>
        <v/>
      </c>
      <c r="K57" s="6">
        <f>IF($A57="","",INDEX('البلاغات'!$M$6:$M$1005,MATCH($A57,'البلاغات'!$O$6:$O$1005,0))&amp;"")</f>
        <v/>
      </c>
    </row>
    <row r="58">
      <c r="A58" s="6">
        <f>IF(52&lt;=$B$4,52,"")</f>
        <v/>
      </c>
      <c r="B58" s="16">
        <f>IF($A58="","",INDEX('البلاغات'!$A$6:$A$1005,MATCH($A58,'البلاغات'!$O$6:$O$1005,0)))</f>
        <v/>
      </c>
      <c r="C58" s="19">
        <f>IF($A58="","",INDEX('البلاغات'!$B$6:$B$1005,MATCH($A58,'البلاغات'!$O$6:$O$1005,0)))</f>
        <v/>
      </c>
      <c r="D58" s="6">
        <f>IF($A58="","",INDEX('البلاغات'!$C$6:$C$1005,MATCH($A58,'البلاغات'!$O$6:$O$1005,0))&amp;"")</f>
        <v/>
      </c>
      <c r="E58" s="6">
        <f>IF($A58="","",INDEX('البلاغات'!$D$6:$D$1005,MATCH($A58,'البلاغات'!$O$6:$O$1005,0))&amp;"")</f>
        <v/>
      </c>
      <c r="F58" s="6">
        <f>IF($A58="","",INDEX('البلاغات'!$E$6:$E$1005,MATCH($A58,'البلاغات'!$O$6:$O$1005,0))&amp;"")</f>
        <v/>
      </c>
      <c r="G58" s="6">
        <f>IF($A58="","",INDEX('البلاغات'!$F$6:$F$1005,MATCH($A58,'البلاغات'!$O$6:$O$1005,0))&amp;"")</f>
        <v/>
      </c>
      <c r="H58" s="6">
        <f>IF($A58="","",INDEX('البلاغات'!$G$6:$G$1005,MATCH($A58,'البلاغات'!$O$6:$O$1005,0))&amp;"")</f>
        <v/>
      </c>
      <c r="I58" s="6">
        <f>IF($A58="","",INDEX('البلاغات'!$H$6:$H$1005,MATCH($A58,'البلاغات'!$O$6:$O$1005,0))&amp;"")</f>
        <v/>
      </c>
      <c r="J58" s="18">
        <f>IF($A58="","",INDEX('البلاغات'!$K$6:$K$1005,MATCH($A58,'البلاغات'!$O$6:$O$1005,0)))</f>
        <v/>
      </c>
      <c r="K58" s="6">
        <f>IF($A58="","",INDEX('البلاغات'!$M$6:$M$1005,MATCH($A58,'البلاغات'!$O$6:$O$1005,0))&amp;"")</f>
        <v/>
      </c>
    </row>
    <row r="59">
      <c r="A59" s="6">
        <f>IF(53&lt;=$B$4,53,"")</f>
        <v/>
      </c>
      <c r="B59" s="16">
        <f>IF($A59="","",INDEX('البلاغات'!$A$6:$A$1005,MATCH($A59,'البلاغات'!$O$6:$O$1005,0)))</f>
        <v/>
      </c>
      <c r="C59" s="19">
        <f>IF($A59="","",INDEX('البلاغات'!$B$6:$B$1005,MATCH($A59,'البلاغات'!$O$6:$O$1005,0)))</f>
        <v/>
      </c>
      <c r="D59" s="6">
        <f>IF($A59="","",INDEX('البلاغات'!$C$6:$C$1005,MATCH($A59,'البلاغات'!$O$6:$O$1005,0))&amp;"")</f>
        <v/>
      </c>
      <c r="E59" s="6">
        <f>IF($A59="","",INDEX('البلاغات'!$D$6:$D$1005,MATCH($A59,'البلاغات'!$O$6:$O$1005,0))&amp;"")</f>
        <v/>
      </c>
      <c r="F59" s="6">
        <f>IF($A59="","",INDEX('البلاغات'!$E$6:$E$1005,MATCH($A59,'البلاغات'!$O$6:$O$1005,0))&amp;"")</f>
        <v/>
      </c>
      <c r="G59" s="6">
        <f>IF($A59="","",INDEX('البلاغات'!$F$6:$F$1005,MATCH($A59,'البلاغات'!$O$6:$O$1005,0))&amp;"")</f>
        <v/>
      </c>
      <c r="H59" s="6">
        <f>IF($A59="","",INDEX('البلاغات'!$G$6:$G$1005,MATCH($A59,'البلاغات'!$O$6:$O$1005,0))&amp;"")</f>
        <v/>
      </c>
      <c r="I59" s="6">
        <f>IF($A59="","",INDEX('البلاغات'!$H$6:$H$1005,MATCH($A59,'البلاغات'!$O$6:$O$1005,0))&amp;"")</f>
        <v/>
      </c>
      <c r="J59" s="18">
        <f>IF($A59="","",INDEX('البلاغات'!$K$6:$K$1005,MATCH($A59,'البلاغات'!$O$6:$O$1005,0)))</f>
        <v/>
      </c>
      <c r="K59" s="6">
        <f>IF($A59="","",INDEX('البلاغات'!$M$6:$M$1005,MATCH($A59,'البلاغات'!$O$6:$O$1005,0))&amp;"")</f>
        <v/>
      </c>
    </row>
    <row r="60">
      <c r="A60" s="6">
        <f>IF(54&lt;=$B$4,54,"")</f>
        <v/>
      </c>
      <c r="B60" s="16">
        <f>IF($A60="","",INDEX('البلاغات'!$A$6:$A$1005,MATCH($A60,'البلاغات'!$O$6:$O$1005,0)))</f>
        <v/>
      </c>
      <c r="C60" s="19">
        <f>IF($A60="","",INDEX('البلاغات'!$B$6:$B$1005,MATCH($A60,'البلاغات'!$O$6:$O$1005,0)))</f>
        <v/>
      </c>
      <c r="D60" s="6">
        <f>IF($A60="","",INDEX('البلاغات'!$C$6:$C$1005,MATCH($A60,'البلاغات'!$O$6:$O$1005,0))&amp;"")</f>
        <v/>
      </c>
      <c r="E60" s="6">
        <f>IF($A60="","",INDEX('البلاغات'!$D$6:$D$1005,MATCH($A60,'البلاغات'!$O$6:$O$1005,0))&amp;"")</f>
        <v/>
      </c>
      <c r="F60" s="6">
        <f>IF($A60="","",INDEX('البلاغات'!$E$6:$E$1005,MATCH($A60,'البلاغات'!$O$6:$O$1005,0))&amp;"")</f>
        <v/>
      </c>
      <c r="G60" s="6">
        <f>IF($A60="","",INDEX('البلاغات'!$F$6:$F$1005,MATCH($A60,'البلاغات'!$O$6:$O$1005,0))&amp;"")</f>
        <v/>
      </c>
      <c r="H60" s="6">
        <f>IF($A60="","",INDEX('البلاغات'!$G$6:$G$1005,MATCH($A60,'البلاغات'!$O$6:$O$1005,0))&amp;"")</f>
        <v/>
      </c>
      <c r="I60" s="6">
        <f>IF($A60="","",INDEX('البلاغات'!$H$6:$H$1005,MATCH($A60,'البلاغات'!$O$6:$O$1005,0))&amp;"")</f>
        <v/>
      </c>
      <c r="J60" s="18">
        <f>IF($A60="","",INDEX('البلاغات'!$K$6:$K$1005,MATCH($A60,'البلاغات'!$O$6:$O$1005,0)))</f>
        <v/>
      </c>
      <c r="K60" s="6">
        <f>IF($A60="","",INDEX('البلاغات'!$M$6:$M$1005,MATCH($A60,'البلاغات'!$O$6:$O$1005,0))&amp;"")</f>
        <v/>
      </c>
    </row>
    <row r="61">
      <c r="A61" s="6">
        <f>IF(55&lt;=$B$4,55,"")</f>
        <v/>
      </c>
      <c r="B61" s="16">
        <f>IF($A61="","",INDEX('البلاغات'!$A$6:$A$1005,MATCH($A61,'البلاغات'!$O$6:$O$1005,0)))</f>
        <v/>
      </c>
      <c r="C61" s="19">
        <f>IF($A61="","",INDEX('البلاغات'!$B$6:$B$1005,MATCH($A61,'البلاغات'!$O$6:$O$1005,0)))</f>
        <v/>
      </c>
      <c r="D61" s="6">
        <f>IF($A61="","",INDEX('البلاغات'!$C$6:$C$1005,MATCH($A61,'البلاغات'!$O$6:$O$1005,0))&amp;"")</f>
        <v/>
      </c>
      <c r="E61" s="6">
        <f>IF($A61="","",INDEX('البلاغات'!$D$6:$D$1005,MATCH($A61,'البلاغات'!$O$6:$O$1005,0))&amp;"")</f>
        <v/>
      </c>
      <c r="F61" s="6">
        <f>IF($A61="","",INDEX('البلاغات'!$E$6:$E$1005,MATCH($A61,'البلاغات'!$O$6:$O$1005,0))&amp;"")</f>
        <v/>
      </c>
      <c r="G61" s="6">
        <f>IF($A61="","",INDEX('البلاغات'!$F$6:$F$1005,MATCH($A61,'البلاغات'!$O$6:$O$1005,0))&amp;"")</f>
        <v/>
      </c>
      <c r="H61" s="6">
        <f>IF($A61="","",INDEX('البلاغات'!$G$6:$G$1005,MATCH($A61,'البلاغات'!$O$6:$O$1005,0))&amp;"")</f>
        <v/>
      </c>
      <c r="I61" s="6">
        <f>IF($A61="","",INDEX('البلاغات'!$H$6:$H$1005,MATCH($A61,'البلاغات'!$O$6:$O$1005,0))&amp;"")</f>
        <v/>
      </c>
      <c r="J61" s="18">
        <f>IF($A61="","",INDEX('البلاغات'!$K$6:$K$1005,MATCH($A61,'البلاغات'!$O$6:$O$1005,0)))</f>
        <v/>
      </c>
      <c r="K61" s="6">
        <f>IF($A61="","",INDEX('البلاغات'!$M$6:$M$1005,MATCH($A61,'البلاغات'!$O$6:$O$1005,0))&amp;"")</f>
        <v/>
      </c>
    </row>
    <row r="62">
      <c r="A62" s="6">
        <f>IF(56&lt;=$B$4,56,"")</f>
        <v/>
      </c>
      <c r="B62" s="16">
        <f>IF($A62="","",INDEX('البلاغات'!$A$6:$A$1005,MATCH($A62,'البلاغات'!$O$6:$O$1005,0)))</f>
        <v/>
      </c>
      <c r="C62" s="19">
        <f>IF($A62="","",INDEX('البلاغات'!$B$6:$B$1005,MATCH($A62,'البلاغات'!$O$6:$O$1005,0)))</f>
        <v/>
      </c>
      <c r="D62" s="6">
        <f>IF($A62="","",INDEX('البلاغات'!$C$6:$C$1005,MATCH($A62,'البلاغات'!$O$6:$O$1005,0))&amp;"")</f>
        <v/>
      </c>
      <c r="E62" s="6">
        <f>IF($A62="","",INDEX('البلاغات'!$D$6:$D$1005,MATCH($A62,'البلاغات'!$O$6:$O$1005,0))&amp;"")</f>
        <v/>
      </c>
      <c r="F62" s="6">
        <f>IF($A62="","",INDEX('البلاغات'!$E$6:$E$1005,MATCH($A62,'البلاغات'!$O$6:$O$1005,0))&amp;"")</f>
        <v/>
      </c>
      <c r="G62" s="6">
        <f>IF($A62="","",INDEX('البلاغات'!$F$6:$F$1005,MATCH($A62,'البلاغات'!$O$6:$O$1005,0))&amp;"")</f>
        <v/>
      </c>
      <c r="H62" s="6">
        <f>IF($A62="","",INDEX('البلاغات'!$G$6:$G$1005,MATCH($A62,'البلاغات'!$O$6:$O$1005,0))&amp;"")</f>
        <v/>
      </c>
      <c r="I62" s="6">
        <f>IF($A62="","",INDEX('البلاغات'!$H$6:$H$1005,MATCH($A62,'البلاغات'!$O$6:$O$1005,0))&amp;"")</f>
        <v/>
      </c>
      <c r="J62" s="18">
        <f>IF($A62="","",INDEX('البلاغات'!$K$6:$K$1005,MATCH($A62,'البلاغات'!$O$6:$O$1005,0)))</f>
        <v/>
      </c>
      <c r="K62" s="6">
        <f>IF($A62="","",INDEX('البلاغات'!$M$6:$M$1005,MATCH($A62,'البلاغات'!$O$6:$O$1005,0))&amp;"")</f>
        <v/>
      </c>
    </row>
    <row r="63">
      <c r="A63" s="6">
        <f>IF(57&lt;=$B$4,57,"")</f>
        <v/>
      </c>
      <c r="B63" s="16">
        <f>IF($A63="","",INDEX('البلاغات'!$A$6:$A$1005,MATCH($A63,'البلاغات'!$O$6:$O$1005,0)))</f>
        <v/>
      </c>
      <c r="C63" s="19">
        <f>IF($A63="","",INDEX('البلاغات'!$B$6:$B$1005,MATCH($A63,'البلاغات'!$O$6:$O$1005,0)))</f>
        <v/>
      </c>
      <c r="D63" s="6">
        <f>IF($A63="","",INDEX('البلاغات'!$C$6:$C$1005,MATCH($A63,'البلاغات'!$O$6:$O$1005,0))&amp;"")</f>
        <v/>
      </c>
      <c r="E63" s="6">
        <f>IF($A63="","",INDEX('البلاغات'!$D$6:$D$1005,MATCH($A63,'البلاغات'!$O$6:$O$1005,0))&amp;"")</f>
        <v/>
      </c>
      <c r="F63" s="6">
        <f>IF($A63="","",INDEX('البلاغات'!$E$6:$E$1005,MATCH($A63,'البلاغات'!$O$6:$O$1005,0))&amp;"")</f>
        <v/>
      </c>
      <c r="G63" s="6">
        <f>IF($A63="","",INDEX('البلاغات'!$F$6:$F$1005,MATCH($A63,'البلاغات'!$O$6:$O$1005,0))&amp;"")</f>
        <v/>
      </c>
      <c r="H63" s="6">
        <f>IF($A63="","",INDEX('البلاغات'!$G$6:$G$1005,MATCH($A63,'البلاغات'!$O$6:$O$1005,0))&amp;"")</f>
        <v/>
      </c>
      <c r="I63" s="6">
        <f>IF($A63="","",INDEX('البلاغات'!$H$6:$H$1005,MATCH($A63,'البلاغات'!$O$6:$O$1005,0))&amp;"")</f>
        <v/>
      </c>
      <c r="J63" s="18">
        <f>IF($A63="","",INDEX('البلاغات'!$K$6:$K$1005,MATCH($A63,'البلاغات'!$O$6:$O$1005,0)))</f>
        <v/>
      </c>
      <c r="K63" s="6">
        <f>IF($A63="","",INDEX('البلاغات'!$M$6:$M$1005,MATCH($A63,'البلاغات'!$O$6:$O$1005,0))&amp;"")</f>
        <v/>
      </c>
    </row>
    <row r="64">
      <c r="A64" s="6">
        <f>IF(58&lt;=$B$4,58,"")</f>
        <v/>
      </c>
      <c r="B64" s="16">
        <f>IF($A64="","",INDEX('البلاغات'!$A$6:$A$1005,MATCH($A64,'البلاغات'!$O$6:$O$1005,0)))</f>
        <v/>
      </c>
      <c r="C64" s="19">
        <f>IF($A64="","",INDEX('البلاغات'!$B$6:$B$1005,MATCH($A64,'البلاغات'!$O$6:$O$1005,0)))</f>
        <v/>
      </c>
      <c r="D64" s="6">
        <f>IF($A64="","",INDEX('البلاغات'!$C$6:$C$1005,MATCH($A64,'البلاغات'!$O$6:$O$1005,0))&amp;"")</f>
        <v/>
      </c>
      <c r="E64" s="6">
        <f>IF($A64="","",INDEX('البلاغات'!$D$6:$D$1005,MATCH($A64,'البلاغات'!$O$6:$O$1005,0))&amp;"")</f>
        <v/>
      </c>
      <c r="F64" s="6">
        <f>IF($A64="","",INDEX('البلاغات'!$E$6:$E$1005,MATCH($A64,'البلاغات'!$O$6:$O$1005,0))&amp;"")</f>
        <v/>
      </c>
      <c r="G64" s="6">
        <f>IF($A64="","",INDEX('البلاغات'!$F$6:$F$1005,MATCH($A64,'البلاغات'!$O$6:$O$1005,0))&amp;"")</f>
        <v/>
      </c>
      <c r="H64" s="6">
        <f>IF($A64="","",INDEX('البلاغات'!$G$6:$G$1005,MATCH($A64,'البلاغات'!$O$6:$O$1005,0))&amp;"")</f>
        <v/>
      </c>
      <c r="I64" s="6">
        <f>IF($A64="","",INDEX('البلاغات'!$H$6:$H$1005,MATCH($A64,'البلاغات'!$O$6:$O$1005,0))&amp;"")</f>
        <v/>
      </c>
      <c r="J64" s="18">
        <f>IF($A64="","",INDEX('البلاغات'!$K$6:$K$1005,MATCH($A64,'البلاغات'!$O$6:$O$1005,0)))</f>
        <v/>
      </c>
      <c r="K64" s="6">
        <f>IF($A64="","",INDEX('البلاغات'!$M$6:$M$1005,MATCH($A64,'البلاغات'!$O$6:$O$1005,0))&amp;"")</f>
        <v/>
      </c>
    </row>
    <row r="65">
      <c r="A65" s="6">
        <f>IF(59&lt;=$B$4,59,"")</f>
        <v/>
      </c>
      <c r="B65" s="16">
        <f>IF($A65="","",INDEX('البلاغات'!$A$6:$A$1005,MATCH($A65,'البلاغات'!$O$6:$O$1005,0)))</f>
        <v/>
      </c>
      <c r="C65" s="19">
        <f>IF($A65="","",INDEX('البلاغات'!$B$6:$B$1005,MATCH($A65,'البلاغات'!$O$6:$O$1005,0)))</f>
        <v/>
      </c>
      <c r="D65" s="6">
        <f>IF($A65="","",INDEX('البلاغات'!$C$6:$C$1005,MATCH($A65,'البلاغات'!$O$6:$O$1005,0))&amp;"")</f>
        <v/>
      </c>
      <c r="E65" s="6">
        <f>IF($A65="","",INDEX('البلاغات'!$D$6:$D$1005,MATCH($A65,'البلاغات'!$O$6:$O$1005,0))&amp;"")</f>
        <v/>
      </c>
      <c r="F65" s="6">
        <f>IF($A65="","",INDEX('البلاغات'!$E$6:$E$1005,MATCH($A65,'البلاغات'!$O$6:$O$1005,0))&amp;"")</f>
        <v/>
      </c>
      <c r="G65" s="6">
        <f>IF($A65="","",INDEX('البلاغات'!$F$6:$F$1005,MATCH($A65,'البلاغات'!$O$6:$O$1005,0))&amp;"")</f>
        <v/>
      </c>
      <c r="H65" s="6">
        <f>IF($A65="","",INDEX('البلاغات'!$G$6:$G$1005,MATCH($A65,'البلاغات'!$O$6:$O$1005,0))&amp;"")</f>
        <v/>
      </c>
      <c r="I65" s="6">
        <f>IF($A65="","",INDEX('البلاغات'!$H$6:$H$1005,MATCH($A65,'البلاغات'!$O$6:$O$1005,0))&amp;"")</f>
        <v/>
      </c>
      <c r="J65" s="18">
        <f>IF($A65="","",INDEX('البلاغات'!$K$6:$K$1005,MATCH($A65,'البلاغات'!$O$6:$O$1005,0)))</f>
        <v/>
      </c>
      <c r="K65" s="6">
        <f>IF($A65="","",INDEX('البلاغات'!$M$6:$M$1005,MATCH($A65,'البلاغات'!$O$6:$O$1005,0))&amp;"")</f>
        <v/>
      </c>
    </row>
    <row r="66">
      <c r="A66" s="6">
        <f>IF(60&lt;=$B$4,60,"")</f>
        <v/>
      </c>
      <c r="B66" s="16">
        <f>IF($A66="","",INDEX('البلاغات'!$A$6:$A$1005,MATCH($A66,'البلاغات'!$O$6:$O$1005,0)))</f>
        <v/>
      </c>
      <c r="C66" s="19">
        <f>IF($A66="","",INDEX('البلاغات'!$B$6:$B$1005,MATCH($A66,'البلاغات'!$O$6:$O$1005,0)))</f>
        <v/>
      </c>
      <c r="D66" s="6">
        <f>IF($A66="","",INDEX('البلاغات'!$C$6:$C$1005,MATCH($A66,'البلاغات'!$O$6:$O$1005,0))&amp;"")</f>
        <v/>
      </c>
      <c r="E66" s="6">
        <f>IF($A66="","",INDEX('البلاغات'!$D$6:$D$1005,MATCH($A66,'البلاغات'!$O$6:$O$1005,0))&amp;"")</f>
        <v/>
      </c>
      <c r="F66" s="6">
        <f>IF($A66="","",INDEX('البلاغات'!$E$6:$E$1005,MATCH($A66,'البلاغات'!$O$6:$O$1005,0))&amp;"")</f>
        <v/>
      </c>
      <c r="G66" s="6">
        <f>IF($A66="","",INDEX('البلاغات'!$F$6:$F$1005,MATCH($A66,'البلاغات'!$O$6:$O$1005,0))&amp;"")</f>
        <v/>
      </c>
      <c r="H66" s="6">
        <f>IF($A66="","",INDEX('البلاغات'!$G$6:$G$1005,MATCH($A66,'البلاغات'!$O$6:$O$1005,0))&amp;"")</f>
        <v/>
      </c>
      <c r="I66" s="6">
        <f>IF($A66="","",INDEX('البلاغات'!$H$6:$H$1005,MATCH($A66,'البلاغات'!$O$6:$O$1005,0))&amp;"")</f>
        <v/>
      </c>
      <c r="J66" s="18">
        <f>IF($A66="","",INDEX('البلاغات'!$K$6:$K$1005,MATCH($A66,'البلاغات'!$O$6:$O$1005,0)))</f>
        <v/>
      </c>
      <c r="K66" s="6">
        <f>IF($A66="","",INDEX('البلاغات'!$M$6:$M$1005,MATCH($A66,'البلاغات'!$O$6:$O$1005,0))&amp;"")</f>
        <v/>
      </c>
    </row>
    <row r="67">
      <c r="A67" s="6">
        <f>IF(61&lt;=$B$4,61,"")</f>
        <v/>
      </c>
      <c r="B67" s="16">
        <f>IF($A67="","",INDEX('البلاغات'!$A$6:$A$1005,MATCH($A67,'البلاغات'!$O$6:$O$1005,0)))</f>
        <v/>
      </c>
      <c r="C67" s="19">
        <f>IF($A67="","",INDEX('البلاغات'!$B$6:$B$1005,MATCH($A67,'البلاغات'!$O$6:$O$1005,0)))</f>
        <v/>
      </c>
      <c r="D67" s="6">
        <f>IF($A67="","",INDEX('البلاغات'!$C$6:$C$1005,MATCH($A67,'البلاغات'!$O$6:$O$1005,0))&amp;"")</f>
        <v/>
      </c>
      <c r="E67" s="6">
        <f>IF($A67="","",INDEX('البلاغات'!$D$6:$D$1005,MATCH($A67,'البلاغات'!$O$6:$O$1005,0))&amp;"")</f>
        <v/>
      </c>
      <c r="F67" s="6">
        <f>IF($A67="","",INDEX('البلاغات'!$E$6:$E$1005,MATCH($A67,'البلاغات'!$O$6:$O$1005,0))&amp;"")</f>
        <v/>
      </c>
      <c r="G67" s="6">
        <f>IF($A67="","",INDEX('البلاغات'!$F$6:$F$1005,MATCH($A67,'البلاغات'!$O$6:$O$1005,0))&amp;"")</f>
        <v/>
      </c>
      <c r="H67" s="6">
        <f>IF($A67="","",INDEX('البلاغات'!$G$6:$G$1005,MATCH($A67,'البلاغات'!$O$6:$O$1005,0))&amp;"")</f>
        <v/>
      </c>
      <c r="I67" s="6">
        <f>IF($A67="","",INDEX('البلاغات'!$H$6:$H$1005,MATCH($A67,'البلاغات'!$O$6:$O$1005,0))&amp;"")</f>
        <v/>
      </c>
      <c r="J67" s="18">
        <f>IF($A67="","",INDEX('البلاغات'!$K$6:$K$1005,MATCH($A67,'البلاغات'!$O$6:$O$1005,0)))</f>
        <v/>
      </c>
      <c r="K67" s="6">
        <f>IF($A67="","",INDEX('البلاغات'!$M$6:$M$1005,MATCH($A67,'البلاغات'!$O$6:$O$1005,0))&amp;"")</f>
        <v/>
      </c>
    </row>
    <row r="68">
      <c r="A68" s="6">
        <f>IF(62&lt;=$B$4,62,"")</f>
        <v/>
      </c>
      <c r="B68" s="16">
        <f>IF($A68="","",INDEX('البلاغات'!$A$6:$A$1005,MATCH($A68,'البلاغات'!$O$6:$O$1005,0)))</f>
        <v/>
      </c>
      <c r="C68" s="19">
        <f>IF($A68="","",INDEX('البلاغات'!$B$6:$B$1005,MATCH($A68,'البلاغات'!$O$6:$O$1005,0)))</f>
        <v/>
      </c>
      <c r="D68" s="6">
        <f>IF($A68="","",INDEX('البلاغات'!$C$6:$C$1005,MATCH($A68,'البلاغات'!$O$6:$O$1005,0))&amp;"")</f>
        <v/>
      </c>
      <c r="E68" s="6">
        <f>IF($A68="","",INDEX('البلاغات'!$D$6:$D$1005,MATCH($A68,'البلاغات'!$O$6:$O$1005,0))&amp;"")</f>
        <v/>
      </c>
      <c r="F68" s="6">
        <f>IF($A68="","",INDEX('البلاغات'!$E$6:$E$1005,MATCH($A68,'البلاغات'!$O$6:$O$1005,0))&amp;"")</f>
        <v/>
      </c>
      <c r="G68" s="6">
        <f>IF($A68="","",INDEX('البلاغات'!$F$6:$F$1005,MATCH($A68,'البلاغات'!$O$6:$O$1005,0))&amp;"")</f>
        <v/>
      </c>
      <c r="H68" s="6">
        <f>IF($A68="","",INDEX('البلاغات'!$G$6:$G$1005,MATCH($A68,'البلاغات'!$O$6:$O$1005,0))&amp;"")</f>
        <v/>
      </c>
      <c r="I68" s="6">
        <f>IF($A68="","",INDEX('البلاغات'!$H$6:$H$1005,MATCH($A68,'البلاغات'!$O$6:$O$1005,0))&amp;"")</f>
        <v/>
      </c>
      <c r="J68" s="18">
        <f>IF($A68="","",INDEX('البلاغات'!$K$6:$K$1005,MATCH($A68,'البلاغات'!$O$6:$O$1005,0)))</f>
        <v/>
      </c>
      <c r="K68" s="6">
        <f>IF($A68="","",INDEX('البلاغات'!$M$6:$M$1005,MATCH($A68,'البلاغات'!$O$6:$O$1005,0))&amp;"")</f>
        <v/>
      </c>
    </row>
    <row r="69">
      <c r="A69" s="6">
        <f>IF(63&lt;=$B$4,63,"")</f>
        <v/>
      </c>
      <c r="B69" s="16">
        <f>IF($A69="","",INDEX('البلاغات'!$A$6:$A$1005,MATCH($A69,'البلاغات'!$O$6:$O$1005,0)))</f>
        <v/>
      </c>
      <c r="C69" s="19">
        <f>IF($A69="","",INDEX('البلاغات'!$B$6:$B$1005,MATCH($A69,'البلاغات'!$O$6:$O$1005,0)))</f>
        <v/>
      </c>
      <c r="D69" s="6">
        <f>IF($A69="","",INDEX('البلاغات'!$C$6:$C$1005,MATCH($A69,'البلاغات'!$O$6:$O$1005,0))&amp;"")</f>
        <v/>
      </c>
      <c r="E69" s="6">
        <f>IF($A69="","",INDEX('البلاغات'!$D$6:$D$1005,MATCH($A69,'البلاغات'!$O$6:$O$1005,0))&amp;"")</f>
        <v/>
      </c>
      <c r="F69" s="6">
        <f>IF($A69="","",INDEX('البلاغات'!$E$6:$E$1005,MATCH($A69,'البلاغات'!$O$6:$O$1005,0))&amp;"")</f>
        <v/>
      </c>
      <c r="G69" s="6">
        <f>IF($A69="","",INDEX('البلاغات'!$F$6:$F$1005,MATCH($A69,'البلاغات'!$O$6:$O$1005,0))&amp;"")</f>
        <v/>
      </c>
      <c r="H69" s="6">
        <f>IF($A69="","",INDEX('البلاغات'!$G$6:$G$1005,MATCH($A69,'البلاغات'!$O$6:$O$1005,0))&amp;"")</f>
        <v/>
      </c>
      <c r="I69" s="6">
        <f>IF($A69="","",INDEX('البلاغات'!$H$6:$H$1005,MATCH($A69,'البلاغات'!$O$6:$O$1005,0))&amp;"")</f>
        <v/>
      </c>
      <c r="J69" s="18">
        <f>IF($A69="","",INDEX('البلاغات'!$K$6:$K$1005,MATCH($A69,'البلاغات'!$O$6:$O$1005,0)))</f>
        <v/>
      </c>
      <c r="K69" s="6">
        <f>IF($A69="","",INDEX('البلاغات'!$M$6:$M$1005,MATCH($A69,'البلاغات'!$O$6:$O$1005,0))&amp;"")</f>
        <v/>
      </c>
    </row>
    <row r="70">
      <c r="A70" s="6">
        <f>IF(64&lt;=$B$4,64,"")</f>
        <v/>
      </c>
      <c r="B70" s="16">
        <f>IF($A70="","",INDEX('البلاغات'!$A$6:$A$1005,MATCH($A70,'البلاغات'!$O$6:$O$1005,0)))</f>
        <v/>
      </c>
      <c r="C70" s="19">
        <f>IF($A70="","",INDEX('البلاغات'!$B$6:$B$1005,MATCH($A70,'البلاغات'!$O$6:$O$1005,0)))</f>
        <v/>
      </c>
      <c r="D70" s="6">
        <f>IF($A70="","",INDEX('البلاغات'!$C$6:$C$1005,MATCH($A70,'البلاغات'!$O$6:$O$1005,0))&amp;"")</f>
        <v/>
      </c>
      <c r="E70" s="6">
        <f>IF($A70="","",INDEX('البلاغات'!$D$6:$D$1005,MATCH($A70,'البلاغات'!$O$6:$O$1005,0))&amp;"")</f>
        <v/>
      </c>
      <c r="F70" s="6">
        <f>IF($A70="","",INDEX('البلاغات'!$E$6:$E$1005,MATCH($A70,'البلاغات'!$O$6:$O$1005,0))&amp;"")</f>
        <v/>
      </c>
      <c r="G70" s="6">
        <f>IF($A70="","",INDEX('البلاغات'!$F$6:$F$1005,MATCH($A70,'البلاغات'!$O$6:$O$1005,0))&amp;"")</f>
        <v/>
      </c>
      <c r="H70" s="6">
        <f>IF($A70="","",INDEX('البلاغات'!$G$6:$G$1005,MATCH($A70,'البلاغات'!$O$6:$O$1005,0))&amp;"")</f>
        <v/>
      </c>
      <c r="I70" s="6">
        <f>IF($A70="","",INDEX('البلاغات'!$H$6:$H$1005,MATCH($A70,'البلاغات'!$O$6:$O$1005,0))&amp;"")</f>
        <v/>
      </c>
      <c r="J70" s="18">
        <f>IF($A70="","",INDEX('البلاغات'!$K$6:$K$1005,MATCH($A70,'البلاغات'!$O$6:$O$1005,0)))</f>
        <v/>
      </c>
      <c r="K70" s="6">
        <f>IF($A70="","",INDEX('البلاغات'!$M$6:$M$1005,MATCH($A70,'البلاغات'!$O$6:$O$1005,0))&amp;"")</f>
        <v/>
      </c>
    </row>
    <row r="71">
      <c r="A71" s="6">
        <f>IF(65&lt;=$B$4,65,"")</f>
        <v/>
      </c>
      <c r="B71" s="16">
        <f>IF($A71="","",INDEX('البلاغات'!$A$6:$A$1005,MATCH($A71,'البلاغات'!$O$6:$O$1005,0)))</f>
        <v/>
      </c>
      <c r="C71" s="19">
        <f>IF($A71="","",INDEX('البلاغات'!$B$6:$B$1005,MATCH($A71,'البلاغات'!$O$6:$O$1005,0)))</f>
        <v/>
      </c>
      <c r="D71" s="6">
        <f>IF($A71="","",INDEX('البلاغات'!$C$6:$C$1005,MATCH($A71,'البلاغات'!$O$6:$O$1005,0))&amp;"")</f>
        <v/>
      </c>
      <c r="E71" s="6">
        <f>IF($A71="","",INDEX('البلاغات'!$D$6:$D$1005,MATCH($A71,'البلاغات'!$O$6:$O$1005,0))&amp;"")</f>
        <v/>
      </c>
      <c r="F71" s="6">
        <f>IF($A71="","",INDEX('البلاغات'!$E$6:$E$1005,MATCH($A71,'البلاغات'!$O$6:$O$1005,0))&amp;"")</f>
        <v/>
      </c>
      <c r="G71" s="6">
        <f>IF($A71="","",INDEX('البلاغات'!$F$6:$F$1005,MATCH($A71,'البلاغات'!$O$6:$O$1005,0))&amp;"")</f>
        <v/>
      </c>
      <c r="H71" s="6">
        <f>IF($A71="","",INDEX('البلاغات'!$G$6:$G$1005,MATCH($A71,'البلاغات'!$O$6:$O$1005,0))&amp;"")</f>
        <v/>
      </c>
      <c r="I71" s="6">
        <f>IF($A71="","",INDEX('البلاغات'!$H$6:$H$1005,MATCH($A71,'البلاغات'!$O$6:$O$1005,0))&amp;"")</f>
        <v/>
      </c>
      <c r="J71" s="18">
        <f>IF($A71="","",INDEX('البلاغات'!$K$6:$K$1005,MATCH($A71,'البلاغات'!$O$6:$O$1005,0)))</f>
        <v/>
      </c>
      <c r="K71" s="6">
        <f>IF($A71="","",INDEX('البلاغات'!$M$6:$M$1005,MATCH($A71,'البلاغات'!$O$6:$O$1005,0))&amp;"")</f>
        <v/>
      </c>
    </row>
    <row r="72">
      <c r="A72" s="6">
        <f>IF(66&lt;=$B$4,66,"")</f>
        <v/>
      </c>
      <c r="B72" s="16">
        <f>IF($A72="","",INDEX('البلاغات'!$A$6:$A$1005,MATCH($A72,'البلاغات'!$O$6:$O$1005,0)))</f>
        <v/>
      </c>
      <c r="C72" s="19">
        <f>IF($A72="","",INDEX('البلاغات'!$B$6:$B$1005,MATCH($A72,'البلاغات'!$O$6:$O$1005,0)))</f>
        <v/>
      </c>
      <c r="D72" s="6">
        <f>IF($A72="","",INDEX('البلاغات'!$C$6:$C$1005,MATCH($A72,'البلاغات'!$O$6:$O$1005,0))&amp;"")</f>
        <v/>
      </c>
      <c r="E72" s="6">
        <f>IF($A72="","",INDEX('البلاغات'!$D$6:$D$1005,MATCH($A72,'البلاغات'!$O$6:$O$1005,0))&amp;"")</f>
        <v/>
      </c>
      <c r="F72" s="6">
        <f>IF($A72="","",INDEX('البلاغات'!$E$6:$E$1005,MATCH($A72,'البلاغات'!$O$6:$O$1005,0))&amp;"")</f>
        <v/>
      </c>
      <c r="G72" s="6">
        <f>IF($A72="","",INDEX('البلاغات'!$F$6:$F$1005,MATCH($A72,'البلاغات'!$O$6:$O$1005,0))&amp;"")</f>
        <v/>
      </c>
      <c r="H72" s="6">
        <f>IF($A72="","",INDEX('البلاغات'!$G$6:$G$1005,MATCH($A72,'البلاغات'!$O$6:$O$1005,0))&amp;"")</f>
        <v/>
      </c>
      <c r="I72" s="6">
        <f>IF($A72="","",INDEX('البلاغات'!$H$6:$H$1005,MATCH($A72,'البلاغات'!$O$6:$O$1005,0))&amp;"")</f>
        <v/>
      </c>
      <c r="J72" s="18">
        <f>IF($A72="","",INDEX('البلاغات'!$K$6:$K$1005,MATCH($A72,'البلاغات'!$O$6:$O$1005,0)))</f>
        <v/>
      </c>
      <c r="K72" s="6">
        <f>IF($A72="","",INDEX('البلاغات'!$M$6:$M$1005,MATCH($A72,'البلاغات'!$O$6:$O$1005,0))&amp;"")</f>
        <v/>
      </c>
    </row>
    <row r="73">
      <c r="A73" s="6">
        <f>IF(67&lt;=$B$4,67,"")</f>
        <v/>
      </c>
      <c r="B73" s="16">
        <f>IF($A73="","",INDEX('البلاغات'!$A$6:$A$1005,MATCH($A73,'البلاغات'!$O$6:$O$1005,0)))</f>
        <v/>
      </c>
      <c r="C73" s="19">
        <f>IF($A73="","",INDEX('البلاغات'!$B$6:$B$1005,MATCH($A73,'البلاغات'!$O$6:$O$1005,0)))</f>
        <v/>
      </c>
      <c r="D73" s="6">
        <f>IF($A73="","",INDEX('البلاغات'!$C$6:$C$1005,MATCH($A73,'البلاغات'!$O$6:$O$1005,0))&amp;"")</f>
        <v/>
      </c>
      <c r="E73" s="6">
        <f>IF($A73="","",INDEX('البلاغات'!$D$6:$D$1005,MATCH($A73,'البلاغات'!$O$6:$O$1005,0))&amp;"")</f>
        <v/>
      </c>
      <c r="F73" s="6">
        <f>IF($A73="","",INDEX('البلاغات'!$E$6:$E$1005,MATCH($A73,'البلاغات'!$O$6:$O$1005,0))&amp;"")</f>
        <v/>
      </c>
      <c r="G73" s="6">
        <f>IF($A73="","",INDEX('البلاغات'!$F$6:$F$1005,MATCH($A73,'البلاغات'!$O$6:$O$1005,0))&amp;"")</f>
        <v/>
      </c>
      <c r="H73" s="6">
        <f>IF($A73="","",INDEX('البلاغات'!$G$6:$G$1005,MATCH($A73,'البلاغات'!$O$6:$O$1005,0))&amp;"")</f>
        <v/>
      </c>
      <c r="I73" s="6">
        <f>IF($A73="","",INDEX('البلاغات'!$H$6:$H$1005,MATCH($A73,'البلاغات'!$O$6:$O$1005,0))&amp;"")</f>
        <v/>
      </c>
      <c r="J73" s="18">
        <f>IF($A73="","",INDEX('البلاغات'!$K$6:$K$1005,MATCH($A73,'البلاغات'!$O$6:$O$1005,0)))</f>
        <v/>
      </c>
      <c r="K73" s="6">
        <f>IF($A73="","",INDEX('البلاغات'!$M$6:$M$1005,MATCH($A73,'البلاغات'!$O$6:$O$1005,0))&amp;"")</f>
        <v/>
      </c>
    </row>
    <row r="74">
      <c r="A74" s="6">
        <f>IF(68&lt;=$B$4,68,"")</f>
        <v/>
      </c>
      <c r="B74" s="16">
        <f>IF($A74="","",INDEX('البلاغات'!$A$6:$A$1005,MATCH($A74,'البلاغات'!$O$6:$O$1005,0)))</f>
        <v/>
      </c>
      <c r="C74" s="19">
        <f>IF($A74="","",INDEX('البلاغات'!$B$6:$B$1005,MATCH($A74,'البلاغات'!$O$6:$O$1005,0)))</f>
        <v/>
      </c>
      <c r="D74" s="6">
        <f>IF($A74="","",INDEX('البلاغات'!$C$6:$C$1005,MATCH($A74,'البلاغات'!$O$6:$O$1005,0))&amp;"")</f>
        <v/>
      </c>
      <c r="E74" s="6">
        <f>IF($A74="","",INDEX('البلاغات'!$D$6:$D$1005,MATCH($A74,'البلاغات'!$O$6:$O$1005,0))&amp;"")</f>
        <v/>
      </c>
      <c r="F74" s="6">
        <f>IF($A74="","",INDEX('البلاغات'!$E$6:$E$1005,MATCH($A74,'البلاغات'!$O$6:$O$1005,0))&amp;"")</f>
        <v/>
      </c>
      <c r="G74" s="6">
        <f>IF($A74="","",INDEX('البلاغات'!$F$6:$F$1005,MATCH($A74,'البلاغات'!$O$6:$O$1005,0))&amp;"")</f>
        <v/>
      </c>
      <c r="H74" s="6">
        <f>IF($A74="","",INDEX('البلاغات'!$G$6:$G$1005,MATCH($A74,'البلاغات'!$O$6:$O$1005,0))&amp;"")</f>
        <v/>
      </c>
      <c r="I74" s="6">
        <f>IF($A74="","",INDEX('البلاغات'!$H$6:$H$1005,MATCH($A74,'البلاغات'!$O$6:$O$1005,0))&amp;"")</f>
        <v/>
      </c>
      <c r="J74" s="18">
        <f>IF($A74="","",INDEX('البلاغات'!$K$6:$K$1005,MATCH($A74,'البلاغات'!$O$6:$O$1005,0)))</f>
        <v/>
      </c>
      <c r="K74" s="6">
        <f>IF($A74="","",INDEX('البلاغات'!$M$6:$M$1005,MATCH($A74,'البلاغات'!$O$6:$O$1005,0))&amp;"")</f>
        <v/>
      </c>
    </row>
    <row r="75">
      <c r="A75" s="6">
        <f>IF(69&lt;=$B$4,69,"")</f>
        <v/>
      </c>
      <c r="B75" s="16">
        <f>IF($A75="","",INDEX('البلاغات'!$A$6:$A$1005,MATCH($A75,'البلاغات'!$O$6:$O$1005,0)))</f>
        <v/>
      </c>
      <c r="C75" s="19">
        <f>IF($A75="","",INDEX('البلاغات'!$B$6:$B$1005,MATCH($A75,'البلاغات'!$O$6:$O$1005,0)))</f>
        <v/>
      </c>
      <c r="D75" s="6">
        <f>IF($A75="","",INDEX('البلاغات'!$C$6:$C$1005,MATCH($A75,'البلاغات'!$O$6:$O$1005,0))&amp;"")</f>
        <v/>
      </c>
      <c r="E75" s="6">
        <f>IF($A75="","",INDEX('البلاغات'!$D$6:$D$1005,MATCH($A75,'البلاغات'!$O$6:$O$1005,0))&amp;"")</f>
        <v/>
      </c>
      <c r="F75" s="6">
        <f>IF($A75="","",INDEX('البلاغات'!$E$6:$E$1005,MATCH($A75,'البلاغات'!$O$6:$O$1005,0))&amp;"")</f>
        <v/>
      </c>
      <c r="G75" s="6">
        <f>IF($A75="","",INDEX('البلاغات'!$F$6:$F$1005,MATCH($A75,'البلاغات'!$O$6:$O$1005,0))&amp;"")</f>
        <v/>
      </c>
      <c r="H75" s="6">
        <f>IF($A75="","",INDEX('البلاغات'!$G$6:$G$1005,MATCH($A75,'البلاغات'!$O$6:$O$1005,0))&amp;"")</f>
        <v/>
      </c>
      <c r="I75" s="6">
        <f>IF($A75="","",INDEX('البلاغات'!$H$6:$H$1005,MATCH($A75,'البلاغات'!$O$6:$O$1005,0))&amp;"")</f>
        <v/>
      </c>
      <c r="J75" s="18">
        <f>IF($A75="","",INDEX('البلاغات'!$K$6:$K$1005,MATCH($A75,'البلاغات'!$O$6:$O$1005,0)))</f>
        <v/>
      </c>
      <c r="K75" s="6">
        <f>IF($A75="","",INDEX('البلاغات'!$M$6:$M$1005,MATCH($A75,'البلاغات'!$O$6:$O$1005,0))&amp;"")</f>
        <v/>
      </c>
    </row>
    <row r="76">
      <c r="A76" s="6">
        <f>IF(70&lt;=$B$4,70,"")</f>
        <v/>
      </c>
      <c r="B76" s="16">
        <f>IF($A76="","",INDEX('البلاغات'!$A$6:$A$1005,MATCH($A76,'البلاغات'!$O$6:$O$1005,0)))</f>
        <v/>
      </c>
      <c r="C76" s="19">
        <f>IF($A76="","",INDEX('البلاغات'!$B$6:$B$1005,MATCH($A76,'البلاغات'!$O$6:$O$1005,0)))</f>
        <v/>
      </c>
      <c r="D76" s="6">
        <f>IF($A76="","",INDEX('البلاغات'!$C$6:$C$1005,MATCH($A76,'البلاغات'!$O$6:$O$1005,0))&amp;"")</f>
        <v/>
      </c>
      <c r="E76" s="6">
        <f>IF($A76="","",INDEX('البلاغات'!$D$6:$D$1005,MATCH($A76,'البلاغات'!$O$6:$O$1005,0))&amp;"")</f>
        <v/>
      </c>
      <c r="F76" s="6">
        <f>IF($A76="","",INDEX('البلاغات'!$E$6:$E$1005,MATCH($A76,'البلاغات'!$O$6:$O$1005,0))&amp;"")</f>
        <v/>
      </c>
      <c r="G76" s="6">
        <f>IF($A76="","",INDEX('البلاغات'!$F$6:$F$1005,MATCH($A76,'البلاغات'!$O$6:$O$1005,0))&amp;"")</f>
        <v/>
      </c>
      <c r="H76" s="6">
        <f>IF($A76="","",INDEX('البلاغات'!$G$6:$G$1005,MATCH($A76,'البلاغات'!$O$6:$O$1005,0))&amp;"")</f>
        <v/>
      </c>
      <c r="I76" s="6">
        <f>IF($A76="","",INDEX('البلاغات'!$H$6:$H$1005,MATCH($A76,'البلاغات'!$O$6:$O$1005,0))&amp;"")</f>
        <v/>
      </c>
      <c r="J76" s="18">
        <f>IF($A76="","",INDEX('البلاغات'!$K$6:$K$1005,MATCH($A76,'البلاغات'!$O$6:$O$1005,0)))</f>
        <v/>
      </c>
      <c r="K76" s="6">
        <f>IF($A76="","",INDEX('البلاغات'!$M$6:$M$1005,MATCH($A76,'البلاغات'!$O$6:$O$1005,0))&amp;"")</f>
        <v/>
      </c>
    </row>
    <row r="77">
      <c r="A77" s="6">
        <f>IF(71&lt;=$B$4,71,"")</f>
        <v/>
      </c>
      <c r="B77" s="16">
        <f>IF($A77="","",INDEX('البلاغات'!$A$6:$A$1005,MATCH($A77,'البلاغات'!$O$6:$O$1005,0)))</f>
        <v/>
      </c>
      <c r="C77" s="19">
        <f>IF($A77="","",INDEX('البلاغات'!$B$6:$B$1005,MATCH($A77,'البلاغات'!$O$6:$O$1005,0)))</f>
        <v/>
      </c>
      <c r="D77" s="6">
        <f>IF($A77="","",INDEX('البلاغات'!$C$6:$C$1005,MATCH($A77,'البلاغات'!$O$6:$O$1005,0))&amp;"")</f>
        <v/>
      </c>
      <c r="E77" s="6">
        <f>IF($A77="","",INDEX('البلاغات'!$D$6:$D$1005,MATCH($A77,'البلاغات'!$O$6:$O$1005,0))&amp;"")</f>
        <v/>
      </c>
      <c r="F77" s="6">
        <f>IF($A77="","",INDEX('البلاغات'!$E$6:$E$1005,MATCH($A77,'البلاغات'!$O$6:$O$1005,0))&amp;"")</f>
        <v/>
      </c>
      <c r="G77" s="6">
        <f>IF($A77="","",INDEX('البلاغات'!$F$6:$F$1005,MATCH($A77,'البلاغات'!$O$6:$O$1005,0))&amp;"")</f>
        <v/>
      </c>
      <c r="H77" s="6">
        <f>IF($A77="","",INDEX('البلاغات'!$G$6:$G$1005,MATCH($A77,'البلاغات'!$O$6:$O$1005,0))&amp;"")</f>
        <v/>
      </c>
      <c r="I77" s="6">
        <f>IF($A77="","",INDEX('البلاغات'!$H$6:$H$1005,MATCH($A77,'البلاغات'!$O$6:$O$1005,0))&amp;"")</f>
        <v/>
      </c>
      <c r="J77" s="18">
        <f>IF($A77="","",INDEX('البلاغات'!$K$6:$K$1005,MATCH($A77,'البلاغات'!$O$6:$O$1005,0)))</f>
        <v/>
      </c>
      <c r="K77" s="6">
        <f>IF($A77="","",INDEX('البلاغات'!$M$6:$M$1005,MATCH($A77,'البلاغات'!$O$6:$O$1005,0))&amp;"")</f>
        <v/>
      </c>
    </row>
    <row r="78">
      <c r="A78" s="6">
        <f>IF(72&lt;=$B$4,72,"")</f>
        <v/>
      </c>
      <c r="B78" s="16">
        <f>IF($A78="","",INDEX('البلاغات'!$A$6:$A$1005,MATCH($A78,'البلاغات'!$O$6:$O$1005,0)))</f>
        <v/>
      </c>
      <c r="C78" s="19">
        <f>IF($A78="","",INDEX('البلاغات'!$B$6:$B$1005,MATCH($A78,'البلاغات'!$O$6:$O$1005,0)))</f>
        <v/>
      </c>
      <c r="D78" s="6">
        <f>IF($A78="","",INDEX('البلاغات'!$C$6:$C$1005,MATCH($A78,'البلاغات'!$O$6:$O$1005,0))&amp;"")</f>
        <v/>
      </c>
      <c r="E78" s="6">
        <f>IF($A78="","",INDEX('البلاغات'!$D$6:$D$1005,MATCH($A78,'البلاغات'!$O$6:$O$1005,0))&amp;"")</f>
        <v/>
      </c>
      <c r="F78" s="6">
        <f>IF($A78="","",INDEX('البلاغات'!$E$6:$E$1005,MATCH($A78,'البلاغات'!$O$6:$O$1005,0))&amp;"")</f>
        <v/>
      </c>
      <c r="G78" s="6">
        <f>IF($A78="","",INDEX('البلاغات'!$F$6:$F$1005,MATCH($A78,'البلاغات'!$O$6:$O$1005,0))&amp;"")</f>
        <v/>
      </c>
      <c r="H78" s="6">
        <f>IF($A78="","",INDEX('البلاغات'!$G$6:$G$1005,MATCH($A78,'البلاغات'!$O$6:$O$1005,0))&amp;"")</f>
        <v/>
      </c>
      <c r="I78" s="6">
        <f>IF($A78="","",INDEX('البلاغات'!$H$6:$H$1005,MATCH($A78,'البلاغات'!$O$6:$O$1005,0))&amp;"")</f>
        <v/>
      </c>
      <c r="J78" s="18">
        <f>IF($A78="","",INDEX('البلاغات'!$K$6:$K$1005,MATCH($A78,'البلاغات'!$O$6:$O$1005,0)))</f>
        <v/>
      </c>
      <c r="K78" s="6">
        <f>IF($A78="","",INDEX('البلاغات'!$M$6:$M$1005,MATCH($A78,'البلاغات'!$O$6:$O$1005,0))&amp;"")</f>
        <v/>
      </c>
    </row>
    <row r="79">
      <c r="A79" s="6">
        <f>IF(73&lt;=$B$4,73,"")</f>
        <v/>
      </c>
      <c r="B79" s="16">
        <f>IF($A79="","",INDEX('البلاغات'!$A$6:$A$1005,MATCH($A79,'البلاغات'!$O$6:$O$1005,0)))</f>
        <v/>
      </c>
      <c r="C79" s="19">
        <f>IF($A79="","",INDEX('البلاغات'!$B$6:$B$1005,MATCH($A79,'البلاغات'!$O$6:$O$1005,0)))</f>
        <v/>
      </c>
      <c r="D79" s="6">
        <f>IF($A79="","",INDEX('البلاغات'!$C$6:$C$1005,MATCH($A79,'البلاغات'!$O$6:$O$1005,0))&amp;"")</f>
        <v/>
      </c>
      <c r="E79" s="6">
        <f>IF($A79="","",INDEX('البلاغات'!$D$6:$D$1005,MATCH($A79,'البلاغات'!$O$6:$O$1005,0))&amp;"")</f>
        <v/>
      </c>
      <c r="F79" s="6">
        <f>IF($A79="","",INDEX('البلاغات'!$E$6:$E$1005,MATCH($A79,'البلاغات'!$O$6:$O$1005,0))&amp;"")</f>
        <v/>
      </c>
      <c r="G79" s="6">
        <f>IF($A79="","",INDEX('البلاغات'!$F$6:$F$1005,MATCH($A79,'البلاغات'!$O$6:$O$1005,0))&amp;"")</f>
        <v/>
      </c>
      <c r="H79" s="6">
        <f>IF($A79="","",INDEX('البلاغات'!$G$6:$G$1005,MATCH($A79,'البلاغات'!$O$6:$O$1005,0))&amp;"")</f>
        <v/>
      </c>
      <c r="I79" s="6">
        <f>IF($A79="","",INDEX('البلاغات'!$H$6:$H$1005,MATCH($A79,'البلاغات'!$O$6:$O$1005,0))&amp;"")</f>
        <v/>
      </c>
      <c r="J79" s="18">
        <f>IF($A79="","",INDEX('البلاغات'!$K$6:$K$1005,MATCH($A79,'البلاغات'!$O$6:$O$1005,0)))</f>
        <v/>
      </c>
      <c r="K79" s="6">
        <f>IF($A79="","",INDEX('البلاغات'!$M$6:$M$1005,MATCH($A79,'البلاغات'!$O$6:$O$1005,0))&amp;"")</f>
        <v/>
      </c>
    </row>
    <row r="80">
      <c r="A80" s="6">
        <f>IF(74&lt;=$B$4,74,"")</f>
        <v/>
      </c>
      <c r="B80" s="16">
        <f>IF($A80="","",INDEX('البلاغات'!$A$6:$A$1005,MATCH($A80,'البلاغات'!$O$6:$O$1005,0)))</f>
        <v/>
      </c>
      <c r="C80" s="19">
        <f>IF($A80="","",INDEX('البلاغات'!$B$6:$B$1005,MATCH($A80,'البلاغات'!$O$6:$O$1005,0)))</f>
        <v/>
      </c>
      <c r="D80" s="6">
        <f>IF($A80="","",INDEX('البلاغات'!$C$6:$C$1005,MATCH($A80,'البلاغات'!$O$6:$O$1005,0))&amp;"")</f>
        <v/>
      </c>
      <c r="E80" s="6">
        <f>IF($A80="","",INDEX('البلاغات'!$D$6:$D$1005,MATCH($A80,'البلاغات'!$O$6:$O$1005,0))&amp;"")</f>
        <v/>
      </c>
      <c r="F80" s="6">
        <f>IF($A80="","",INDEX('البلاغات'!$E$6:$E$1005,MATCH($A80,'البلاغات'!$O$6:$O$1005,0))&amp;"")</f>
        <v/>
      </c>
      <c r="G80" s="6">
        <f>IF($A80="","",INDEX('البلاغات'!$F$6:$F$1005,MATCH($A80,'البلاغات'!$O$6:$O$1005,0))&amp;"")</f>
        <v/>
      </c>
      <c r="H80" s="6">
        <f>IF($A80="","",INDEX('البلاغات'!$G$6:$G$1005,MATCH($A80,'البلاغات'!$O$6:$O$1005,0))&amp;"")</f>
        <v/>
      </c>
      <c r="I80" s="6">
        <f>IF($A80="","",INDEX('البلاغات'!$H$6:$H$1005,MATCH($A80,'البلاغات'!$O$6:$O$1005,0))&amp;"")</f>
        <v/>
      </c>
      <c r="J80" s="18">
        <f>IF($A80="","",INDEX('البلاغات'!$K$6:$K$1005,MATCH($A80,'البلاغات'!$O$6:$O$1005,0)))</f>
        <v/>
      </c>
      <c r="K80" s="6">
        <f>IF($A80="","",INDEX('البلاغات'!$M$6:$M$1005,MATCH($A80,'البلاغات'!$O$6:$O$1005,0))&amp;"")</f>
        <v/>
      </c>
    </row>
    <row r="81">
      <c r="A81" s="6">
        <f>IF(75&lt;=$B$4,75,"")</f>
        <v/>
      </c>
      <c r="B81" s="16">
        <f>IF($A81="","",INDEX('البلاغات'!$A$6:$A$1005,MATCH($A81,'البلاغات'!$O$6:$O$1005,0)))</f>
        <v/>
      </c>
      <c r="C81" s="19">
        <f>IF($A81="","",INDEX('البلاغات'!$B$6:$B$1005,MATCH($A81,'البلاغات'!$O$6:$O$1005,0)))</f>
        <v/>
      </c>
      <c r="D81" s="6">
        <f>IF($A81="","",INDEX('البلاغات'!$C$6:$C$1005,MATCH($A81,'البلاغات'!$O$6:$O$1005,0))&amp;"")</f>
        <v/>
      </c>
      <c r="E81" s="6">
        <f>IF($A81="","",INDEX('البلاغات'!$D$6:$D$1005,MATCH($A81,'البلاغات'!$O$6:$O$1005,0))&amp;"")</f>
        <v/>
      </c>
      <c r="F81" s="6">
        <f>IF($A81="","",INDEX('البلاغات'!$E$6:$E$1005,MATCH($A81,'البلاغات'!$O$6:$O$1005,0))&amp;"")</f>
        <v/>
      </c>
      <c r="G81" s="6">
        <f>IF($A81="","",INDEX('البلاغات'!$F$6:$F$1005,MATCH($A81,'البلاغات'!$O$6:$O$1005,0))&amp;"")</f>
        <v/>
      </c>
      <c r="H81" s="6">
        <f>IF($A81="","",INDEX('البلاغات'!$G$6:$G$1005,MATCH($A81,'البلاغات'!$O$6:$O$1005,0))&amp;"")</f>
        <v/>
      </c>
      <c r="I81" s="6">
        <f>IF($A81="","",INDEX('البلاغات'!$H$6:$H$1005,MATCH($A81,'البلاغات'!$O$6:$O$1005,0))&amp;"")</f>
        <v/>
      </c>
      <c r="J81" s="18">
        <f>IF($A81="","",INDEX('البلاغات'!$K$6:$K$1005,MATCH($A81,'البلاغات'!$O$6:$O$1005,0)))</f>
        <v/>
      </c>
      <c r="K81" s="6">
        <f>IF($A81="","",INDEX('البلاغات'!$M$6:$M$1005,MATCH($A81,'البلاغات'!$O$6:$O$1005,0))&amp;"")</f>
        <v/>
      </c>
    </row>
    <row r="82">
      <c r="A82" s="6">
        <f>IF(76&lt;=$B$4,76,"")</f>
        <v/>
      </c>
      <c r="B82" s="16">
        <f>IF($A82="","",INDEX('البلاغات'!$A$6:$A$1005,MATCH($A82,'البلاغات'!$O$6:$O$1005,0)))</f>
        <v/>
      </c>
      <c r="C82" s="19">
        <f>IF($A82="","",INDEX('البلاغات'!$B$6:$B$1005,MATCH($A82,'البلاغات'!$O$6:$O$1005,0)))</f>
        <v/>
      </c>
      <c r="D82" s="6">
        <f>IF($A82="","",INDEX('البلاغات'!$C$6:$C$1005,MATCH($A82,'البلاغات'!$O$6:$O$1005,0))&amp;"")</f>
        <v/>
      </c>
      <c r="E82" s="6">
        <f>IF($A82="","",INDEX('البلاغات'!$D$6:$D$1005,MATCH($A82,'البلاغات'!$O$6:$O$1005,0))&amp;"")</f>
        <v/>
      </c>
      <c r="F82" s="6">
        <f>IF($A82="","",INDEX('البلاغات'!$E$6:$E$1005,MATCH($A82,'البلاغات'!$O$6:$O$1005,0))&amp;"")</f>
        <v/>
      </c>
      <c r="G82" s="6">
        <f>IF($A82="","",INDEX('البلاغات'!$F$6:$F$1005,MATCH($A82,'البلاغات'!$O$6:$O$1005,0))&amp;"")</f>
        <v/>
      </c>
      <c r="H82" s="6">
        <f>IF($A82="","",INDEX('البلاغات'!$G$6:$G$1005,MATCH($A82,'البلاغات'!$O$6:$O$1005,0))&amp;"")</f>
        <v/>
      </c>
      <c r="I82" s="6">
        <f>IF($A82="","",INDEX('البلاغات'!$H$6:$H$1005,MATCH($A82,'البلاغات'!$O$6:$O$1005,0))&amp;"")</f>
        <v/>
      </c>
      <c r="J82" s="18">
        <f>IF($A82="","",INDEX('البلاغات'!$K$6:$K$1005,MATCH($A82,'البلاغات'!$O$6:$O$1005,0)))</f>
        <v/>
      </c>
      <c r="K82" s="6">
        <f>IF($A82="","",INDEX('البلاغات'!$M$6:$M$1005,MATCH($A82,'البلاغات'!$O$6:$O$1005,0))&amp;"")</f>
        <v/>
      </c>
    </row>
    <row r="83">
      <c r="A83" s="6">
        <f>IF(77&lt;=$B$4,77,"")</f>
        <v/>
      </c>
      <c r="B83" s="16">
        <f>IF($A83="","",INDEX('البلاغات'!$A$6:$A$1005,MATCH($A83,'البلاغات'!$O$6:$O$1005,0)))</f>
        <v/>
      </c>
      <c r="C83" s="19">
        <f>IF($A83="","",INDEX('البلاغات'!$B$6:$B$1005,MATCH($A83,'البلاغات'!$O$6:$O$1005,0)))</f>
        <v/>
      </c>
      <c r="D83" s="6">
        <f>IF($A83="","",INDEX('البلاغات'!$C$6:$C$1005,MATCH($A83,'البلاغات'!$O$6:$O$1005,0))&amp;"")</f>
        <v/>
      </c>
      <c r="E83" s="6">
        <f>IF($A83="","",INDEX('البلاغات'!$D$6:$D$1005,MATCH($A83,'البلاغات'!$O$6:$O$1005,0))&amp;"")</f>
        <v/>
      </c>
      <c r="F83" s="6">
        <f>IF($A83="","",INDEX('البلاغات'!$E$6:$E$1005,MATCH($A83,'البلاغات'!$O$6:$O$1005,0))&amp;"")</f>
        <v/>
      </c>
      <c r="G83" s="6">
        <f>IF($A83="","",INDEX('البلاغات'!$F$6:$F$1005,MATCH($A83,'البلاغات'!$O$6:$O$1005,0))&amp;"")</f>
        <v/>
      </c>
      <c r="H83" s="6">
        <f>IF($A83="","",INDEX('البلاغات'!$G$6:$G$1005,MATCH($A83,'البلاغات'!$O$6:$O$1005,0))&amp;"")</f>
        <v/>
      </c>
      <c r="I83" s="6">
        <f>IF($A83="","",INDEX('البلاغات'!$H$6:$H$1005,MATCH($A83,'البلاغات'!$O$6:$O$1005,0))&amp;"")</f>
        <v/>
      </c>
      <c r="J83" s="18">
        <f>IF($A83="","",INDEX('البلاغات'!$K$6:$K$1005,MATCH($A83,'البلاغات'!$O$6:$O$1005,0)))</f>
        <v/>
      </c>
      <c r="K83" s="6">
        <f>IF($A83="","",INDEX('البلاغات'!$M$6:$M$1005,MATCH($A83,'البلاغات'!$O$6:$O$1005,0))&amp;"")</f>
        <v/>
      </c>
    </row>
    <row r="84">
      <c r="A84" s="6">
        <f>IF(78&lt;=$B$4,78,"")</f>
        <v/>
      </c>
      <c r="B84" s="16">
        <f>IF($A84="","",INDEX('البلاغات'!$A$6:$A$1005,MATCH($A84,'البلاغات'!$O$6:$O$1005,0)))</f>
        <v/>
      </c>
      <c r="C84" s="19">
        <f>IF($A84="","",INDEX('البلاغات'!$B$6:$B$1005,MATCH($A84,'البلاغات'!$O$6:$O$1005,0)))</f>
        <v/>
      </c>
      <c r="D84" s="6">
        <f>IF($A84="","",INDEX('البلاغات'!$C$6:$C$1005,MATCH($A84,'البلاغات'!$O$6:$O$1005,0))&amp;"")</f>
        <v/>
      </c>
      <c r="E84" s="6">
        <f>IF($A84="","",INDEX('البلاغات'!$D$6:$D$1005,MATCH($A84,'البلاغات'!$O$6:$O$1005,0))&amp;"")</f>
        <v/>
      </c>
      <c r="F84" s="6">
        <f>IF($A84="","",INDEX('البلاغات'!$E$6:$E$1005,MATCH($A84,'البلاغات'!$O$6:$O$1005,0))&amp;"")</f>
        <v/>
      </c>
      <c r="G84" s="6">
        <f>IF($A84="","",INDEX('البلاغات'!$F$6:$F$1005,MATCH($A84,'البلاغات'!$O$6:$O$1005,0))&amp;"")</f>
        <v/>
      </c>
      <c r="H84" s="6">
        <f>IF($A84="","",INDEX('البلاغات'!$G$6:$G$1005,MATCH($A84,'البلاغات'!$O$6:$O$1005,0))&amp;"")</f>
        <v/>
      </c>
      <c r="I84" s="6">
        <f>IF($A84="","",INDEX('البلاغات'!$H$6:$H$1005,MATCH($A84,'البلاغات'!$O$6:$O$1005,0))&amp;"")</f>
        <v/>
      </c>
      <c r="J84" s="18">
        <f>IF($A84="","",INDEX('البلاغات'!$K$6:$K$1005,MATCH($A84,'البلاغات'!$O$6:$O$1005,0)))</f>
        <v/>
      </c>
      <c r="K84" s="6">
        <f>IF($A84="","",INDEX('البلاغات'!$M$6:$M$1005,MATCH($A84,'البلاغات'!$O$6:$O$1005,0))&amp;"")</f>
        <v/>
      </c>
    </row>
    <row r="85">
      <c r="A85" s="6">
        <f>IF(79&lt;=$B$4,79,"")</f>
        <v/>
      </c>
      <c r="B85" s="16">
        <f>IF($A85="","",INDEX('البلاغات'!$A$6:$A$1005,MATCH($A85,'البلاغات'!$O$6:$O$1005,0)))</f>
        <v/>
      </c>
      <c r="C85" s="19">
        <f>IF($A85="","",INDEX('البلاغات'!$B$6:$B$1005,MATCH($A85,'البلاغات'!$O$6:$O$1005,0)))</f>
        <v/>
      </c>
      <c r="D85" s="6">
        <f>IF($A85="","",INDEX('البلاغات'!$C$6:$C$1005,MATCH($A85,'البلاغات'!$O$6:$O$1005,0))&amp;"")</f>
        <v/>
      </c>
      <c r="E85" s="6">
        <f>IF($A85="","",INDEX('البلاغات'!$D$6:$D$1005,MATCH($A85,'البلاغات'!$O$6:$O$1005,0))&amp;"")</f>
        <v/>
      </c>
      <c r="F85" s="6">
        <f>IF($A85="","",INDEX('البلاغات'!$E$6:$E$1005,MATCH($A85,'البلاغات'!$O$6:$O$1005,0))&amp;"")</f>
        <v/>
      </c>
      <c r="G85" s="6">
        <f>IF($A85="","",INDEX('البلاغات'!$F$6:$F$1005,MATCH($A85,'البلاغات'!$O$6:$O$1005,0))&amp;"")</f>
        <v/>
      </c>
      <c r="H85" s="6">
        <f>IF($A85="","",INDEX('البلاغات'!$G$6:$G$1005,MATCH($A85,'البلاغات'!$O$6:$O$1005,0))&amp;"")</f>
        <v/>
      </c>
      <c r="I85" s="6">
        <f>IF($A85="","",INDEX('البلاغات'!$H$6:$H$1005,MATCH($A85,'البلاغات'!$O$6:$O$1005,0))&amp;"")</f>
        <v/>
      </c>
      <c r="J85" s="18">
        <f>IF($A85="","",INDEX('البلاغات'!$K$6:$K$1005,MATCH($A85,'البلاغات'!$O$6:$O$1005,0)))</f>
        <v/>
      </c>
      <c r="K85" s="6">
        <f>IF($A85="","",INDEX('البلاغات'!$M$6:$M$1005,MATCH($A85,'البلاغات'!$O$6:$O$1005,0))&amp;"")</f>
        <v/>
      </c>
    </row>
    <row r="86">
      <c r="A86" s="6">
        <f>IF(80&lt;=$B$4,80,"")</f>
        <v/>
      </c>
      <c r="B86" s="16">
        <f>IF($A86="","",INDEX('البلاغات'!$A$6:$A$1005,MATCH($A86,'البلاغات'!$O$6:$O$1005,0)))</f>
        <v/>
      </c>
      <c r="C86" s="19">
        <f>IF($A86="","",INDEX('البلاغات'!$B$6:$B$1005,MATCH($A86,'البلاغات'!$O$6:$O$1005,0)))</f>
        <v/>
      </c>
      <c r="D86" s="6">
        <f>IF($A86="","",INDEX('البلاغات'!$C$6:$C$1005,MATCH($A86,'البلاغات'!$O$6:$O$1005,0))&amp;"")</f>
        <v/>
      </c>
      <c r="E86" s="6">
        <f>IF($A86="","",INDEX('البلاغات'!$D$6:$D$1005,MATCH($A86,'البلاغات'!$O$6:$O$1005,0))&amp;"")</f>
        <v/>
      </c>
      <c r="F86" s="6">
        <f>IF($A86="","",INDEX('البلاغات'!$E$6:$E$1005,MATCH($A86,'البلاغات'!$O$6:$O$1005,0))&amp;"")</f>
        <v/>
      </c>
      <c r="G86" s="6">
        <f>IF($A86="","",INDEX('البلاغات'!$F$6:$F$1005,MATCH($A86,'البلاغات'!$O$6:$O$1005,0))&amp;"")</f>
        <v/>
      </c>
      <c r="H86" s="6">
        <f>IF($A86="","",INDEX('البلاغات'!$G$6:$G$1005,MATCH($A86,'البلاغات'!$O$6:$O$1005,0))&amp;"")</f>
        <v/>
      </c>
      <c r="I86" s="6">
        <f>IF($A86="","",INDEX('البلاغات'!$H$6:$H$1005,MATCH($A86,'البلاغات'!$O$6:$O$1005,0))&amp;"")</f>
        <v/>
      </c>
      <c r="J86" s="18">
        <f>IF($A86="","",INDEX('البلاغات'!$K$6:$K$1005,MATCH($A86,'البلاغات'!$O$6:$O$1005,0)))</f>
        <v/>
      </c>
      <c r="K86" s="6">
        <f>IF($A86="","",INDEX('البلاغات'!$M$6:$M$1005,MATCH($A86,'البلاغات'!$O$6:$O$1005,0))&amp;"")</f>
        <v/>
      </c>
    </row>
    <row r="87">
      <c r="A87" s="6">
        <f>IF(81&lt;=$B$4,81,"")</f>
        <v/>
      </c>
      <c r="B87" s="16">
        <f>IF($A87="","",INDEX('البلاغات'!$A$6:$A$1005,MATCH($A87,'البلاغات'!$O$6:$O$1005,0)))</f>
        <v/>
      </c>
      <c r="C87" s="19">
        <f>IF($A87="","",INDEX('البلاغات'!$B$6:$B$1005,MATCH($A87,'البلاغات'!$O$6:$O$1005,0)))</f>
        <v/>
      </c>
      <c r="D87" s="6">
        <f>IF($A87="","",INDEX('البلاغات'!$C$6:$C$1005,MATCH($A87,'البلاغات'!$O$6:$O$1005,0))&amp;"")</f>
        <v/>
      </c>
      <c r="E87" s="6">
        <f>IF($A87="","",INDEX('البلاغات'!$D$6:$D$1005,MATCH($A87,'البلاغات'!$O$6:$O$1005,0))&amp;"")</f>
        <v/>
      </c>
      <c r="F87" s="6">
        <f>IF($A87="","",INDEX('البلاغات'!$E$6:$E$1005,MATCH($A87,'البلاغات'!$O$6:$O$1005,0))&amp;"")</f>
        <v/>
      </c>
      <c r="G87" s="6">
        <f>IF($A87="","",INDEX('البلاغات'!$F$6:$F$1005,MATCH($A87,'البلاغات'!$O$6:$O$1005,0))&amp;"")</f>
        <v/>
      </c>
      <c r="H87" s="6">
        <f>IF($A87="","",INDEX('البلاغات'!$G$6:$G$1005,MATCH($A87,'البلاغات'!$O$6:$O$1005,0))&amp;"")</f>
        <v/>
      </c>
      <c r="I87" s="6">
        <f>IF($A87="","",INDEX('البلاغات'!$H$6:$H$1005,MATCH($A87,'البلاغات'!$O$6:$O$1005,0))&amp;"")</f>
        <v/>
      </c>
      <c r="J87" s="18">
        <f>IF($A87="","",INDEX('البلاغات'!$K$6:$K$1005,MATCH($A87,'البلاغات'!$O$6:$O$1005,0)))</f>
        <v/>
      </c>
      <c r="K87" s="6">
        <f>IF($A87="","",INDEX('البلاغات'!$M$6:$M$1005,MATCH($A87,'البلاغات'!$O$6:$O$1005,0))&amp;"")</f>
        <v/>
      </c>
    </row>
    <row r="88">
      <c r="A88" s="6">
        <f>IF(82&lt;=$B$4,82,"")</f>
        <v/>
      </c>
      <c r="B88" s="16">
        <f>IF($A88="","",INDEX('البلاغات'!$A$6:$A$1005,MATCH($A88,'البلاغات'!$O$6:$O$1005,0)))</f>
        <v/>
      </c>
      <c r="C88" s="19">
        <f>IF($A88="","",INDEX('البلاغات'!$B$6:$B$1005,MATCH($A88,'البلاغات'!$O$6:$O$1005,0)))</f>
        <v/>
      </c>
      <c r="D88" s="6">
        <f>IF($A88="","",INDEX('البلاغات'!$C$6:$C$1005,MATCH($A88,'البلاغات'!$O$6:$O$1005,0))&amp;"")</f>
        <v/>
      </c>
      <c r="E88" s="6">
        <f>IF($A88="","",INDEX('البلاغات'!$D$6:$D$1005,MATCH($A88,'البلاغات'!$O$6:$O$1005,0))&amp;"")</f>
        <v/>
      </c>
      <c r="F88" s="6">
        <f>IF($A88="","",INDEX('البلاغات'!$E$6:$E$1005,MATCH($A88,'البلاغات'!$O$6:$O$1005,0))&amp;"")</f>
        <v/>
      </c>
      <c r="G88" s="6">
        <f>IF($A88="","",INDEX('البلاغات'!$F$6:$F$1005,MATCH($A88,'البلاغات'!$O$6:$O$1005,0))&amp;"")</f>
        <v/>
      </c>
      <c r="H88" s="6">
        <f>IF($A88="","",INDEX('البلاغات'!$G$6:$G$1005,MATCH($A88,'البلاغات'!$O$6:$O$1005,0))&amp;"")</f>
        <v/>
      </c>
      <c r="I88" s="6">
        <f>IF($A88="","",INDEX('البلاغات'!$H$6:$H$1005,MATCH($A88,'البلاغات'!$O$6:$O$1005,0))&amp;"")</f>
        <v/>
      </c>
      <c r="J88" s="18">
        <f>IF($A88="","",INDEX('البلاغات'!$K$6:$K$1005,MATCH($A88,'البلاغات'!$O$6:$O$1005,0)))</f>
        <v/>
      </c>
      <c r="K88" s="6">
        <f>IF($A88="","",INDEX('البلاغات'!$M$6:$M$1005,MATCH($A88,'البلاغات'!$O$6:$O$1005,0))&amp;"")</f>
        <v/>
      </c>
    </row>
    <row r="89">
      <c r="A89" s="6">
        <f>IF(83&lt;=$B$4,83,"")</f>
        <v/>
      </c>
      <c r="B89" s="16">
        <f>IF($A89="","",INDEX('البلاغات'!$A$6:$A$1005,MATCH($A89,'البلاغات'!$O$6:$O$1005,0)))</f>
        <v/>
      </c>
      <c r="C89" s="19">
        <f>IF($A89="","",INDEX('البلاغات'!$B$6:$B$1005,MATCH($A89,'البلاغات'!$O$6:$O$1005,0)))</f>
        <v/>
      </c>
      <c r="D89" s="6">
        <f>IF($A89="","",INDEX('البلاغات'!$C$6:$C$1005,MATCH($A89,'البلاغات'!$O$6:$O$1005,0))&amp;"")</f>
        <v/>
      </c>
      <c r="E89" s="6">
        <f>IF($A89="","",INDEX('البلاغات'!$D$6:$D$1005,MATCH($A89,'البلاغات'!$O$6:$O$1005,0))&amp;"")</f>
        <v/>
      </c>
      <c r="F89" s="6">
        <f>IF($A89="","",INDEX('البلاغات'!$E$6:$E$1005,MATCH($A89,'البلاغات'!$O$6:$O$1005,0))&amp;"")</f>
        <v/>
      </c>
      <c r="G89" s="6">
        <f>IF($A89="","",INDEX('البلاغات'!$F$6:$F$1005,MATCH($A89,'البلاغات'!$O$6:$O$1005,0))&amp;"")</f>
        <v/>
      </c>
      <c r="H89" s="6">
        <f>IF($A89="","",INDEX('البلاغات'!$G$6:$G$1005,MATCH($A89,'البلاغات'!$O$6:$O$1005,0))&amp;"")</f>
        <v/>
      </c>
      <c r="I89" s="6">
        <f>IF($A89="","",INDEX('البلاغات'!$H$6:$H$1005,MATCH($A89,'البلاغات'!$O$6:$O$1005,0))&amp;"")</f>
        <v/>
      </c>
      <c r="J89" s="18">
        <f>IF($A89="","",INDEX('البلاغات'!$K$6:$K$1005,MATCH($A89,'البلاغات'!$O$6:$O$1005,0)))</f>
        <v/>
      </c>
      <c r="K89" s="6">
        <f>IF($A89="","",INDEX('البلاغات'!$M$6:$M$1005,MATCH($A89,'البلاغات'!$O$6:$O$1005,0))&amp;"")</f>
        <v/>
      </c>
    </row>
    <row r="90">
      <c r="A90" s="6">
        <f>IF(84&lt;=$B$4,84,"")</f>
        <v/>
      </c>
      <c r="B90" s="16">
        <f>IF($A90="","",INDEX('البلاغات'!$A$6:$A$1005,MATCH($A90,'البلاغات'!$O$6:$O$1005,0)))</f>
        <v/>
      </c>
      <c r="C90" s="19">
        <f>IF($A90="","",INDEX('البلاغات'!$B$6:$B$1005,MATCH($A90,'البلاغات'!$O$6:$O$1005,0)))</f>
        <v/>
      </c>
      <c r="D90" s="6">
        <f>IF($A90="","",INDEX('البلاغات'!$C$6:$C$1005,MATCH($A90,'البلاغات'!$O$6:$O$1005,0))&amp;"")</f>
        <v/>
      </c>
      <c r="E90" s="6">
        <f>IF($A90="","",INDEX('البلاغات'!$D$6:$D$1005,MATCH($A90,'البلاغات'!$O$6:$O$1005,0))&amp;"")</f>
        <v/>
      </c>
      <c r="F90" s="6">
        <f>IF($A90="","",INDEX('البلاغات'!$E$6:$E$1005,MATCH($A90,'البلاغات'!$O$6:$O$1005,0))&amp;"")</f>
        <v/>
      </c>
      <c r="G90" s="6">
        <f>IF($A90="","",INDEX('البلاغات'!$F$6:$F$1005,MATCH($A90,'البلاغات'!$O$6:$O$1005,0))&amp;"")</f>
        <v/>
      </c>
      <c r="H90" s="6">
        <f>IF($A90="","",INDEX('البلاغات'!$G$6:$G$1005,MATCH($A90,'البلاغات'!$O$6:$O$1005,0))&amp;"")</f>
        <v/>
      </c>
      <c r="I90" s="6">
        <f>IF($A90="","",INDEX('البلاغات'!$H$6:$H$1005,MATCH($A90,'البلاغات'!$O$6:$O$1005,0))&amp;"")</f>
        <v/>
      </c>
      <c r="J90" s="18">
        <f>IF($A90="","",INDEX('البلاغات'!$K$6:$K$1005,MATCH($A90,'البلاغات'!$O$6:$O$1005,0)))</f>
        <v/>
      </c>
      <c r="K90" s="6">
        <f>IF($A90="","",INDEX('البلاغات'!$M$6:$M$1005,MATCH($A90,'البلاغات'!$O$6:$O$1005,0))&amp;"")</f>
        <v/>
      </c>
    </row>
    <row r="91">
      <c r="A91" s="6">
        <f>IF(85&lt;=$B$4,85,"")</f>
        <v/>
      </c>
      <c r="B91" s="16">
        <f>IF($A91="","",INDEX('البلاغات'!$A$6:$A$1005,MATCH($A91,'البلاغات'!$O$6:$O$1005,0)))</f>
        <v/>
      </c>
      <c r="C91" s="19">
        <f>IF($A91="","",INDEX('البلاغات'!$B$6:$B$1005,MATCH($A91,'البلاغات'!$O$6:$O$1005,0)))</f>
        <v/>
      </c>
      <c r="D91" s="6">
        <f>IF($A91="","",INDEX('البلاغات'!$C$6:$C$1005,MATCH($A91,'البلاغات'!$O$6:$O$1005,0))&amp;"")</f>
        <v/>
      </c>
      <c r="E91" s="6">
        <f>IF($A91="","",INDEX('البلاغات'!$D$6:$D$1005,MATCH($A91,'البلاغات'!$O$6:$O$1005,0))&amp;"")</f>
        <v/>
      </c>
      <c r="F91" s="6">
        <f>IF($A91="","",INDEX('البلاغات'!$E$6:$E$1005,MATCH($A91,'البلاغات'!$O$6:$O$1005,0))&amp;"")</f>
        <v/>
      </c>
      <c r="G91" s="6">
        <f>IF($A91="","",INDEX('البلاغات'!$F$6:$F$1005,MATCH($A91,'البلاغات'!$O$6:$O$1005,0))&amp;"")</f>
        <v/>
      </c>
      <c r="H91" s="6">
        <f>IF($A91="","",INDEX('البلاغات'!$G$6:$G$1005,MATCH($A91,'البلاغات'!$O$6:$O$1005,0))&amp;"")</f>
        <v/>
      </c>
      <c r="I91" s="6">
        <f>IF($A91="","",INDEX('البلاغات'!$H$6:$H$1005,MATCH($A91,'البلاغات'!$O$6:$O$1005,0))&amp;"")</f>
        <v/>
      </c>
      <c r="J91" s="18">
        <f>IF($A91="","",INDEX('البلاغات'!$K$6:$K$1005,MATCH($A91,'البلاغات'!$O$6:$O$1005,0)))</f>
        <v/>
      </c>
      <c r="K91" s="6">
        <f>IF($A91="","",INDEX('البلاغات'!$M$6:$M$1005,MATCH($A91,'البلاغات'!$O$6:$O$1005,0))&amp;"")</f>
        <v/>
      </c>
    </row>
    <row r="92">
      <c r="A92" s="6">
        <f>IF(86&lt;=$B$4,86,"")</f>
        <v/>
      </c>
      <c r="B92" s="16">
        <f>IF($A92="","",INDEX('البلاغات'!$A$6:$A$1005,MATCH($A92,'البلاغات'!$O$6:$O$1005,0)))</f>
        <v/>
      </c>
      <c r="C92" s="19">
        <f>IF($A92="","",INDEX('البلاغات'!$B$6:$B$1005,MATCH($A92,'البلاغات'!$O$6:$O$1005,0)))</f>
        <v/>
      </c>
      <c r="D92" s="6">
        <f>IF($A92="","",INDEX('البلاغات'!$C$6:$C$1005,MATCH($A92,'البلاغات'!$O$6:$O$1005,0))&amp;"")</f>
        <v/>
      </c>
      <c r="E92" s="6">
        <f>IF($A92="","",INDEX('البلاغات'!$D$6:$D$1005,MATCH($A92,'البلاغات'!$O$6:$O$1005,0))&amp;"")</f>
        <v/>
      </c>
      <c r="F92" s="6">
        <f>IF($A92="","",INDEX('البلاغات'!$E$6:$E$1005,MATCH($A92,'البلاغات'!$O$6:$O$1005,0))&amp;"")</f>
        <v/>
      </c>
      <c r="G92" s="6">
        <f>IF($A92="","",INDEX('البلاغات'!$F$6:$F$1005,MATCH($A92,'البلاغات'!$O$6:$O$1005,0))&amp;"")</f>
        <v/>
      </c>
      <c r="H92" s="6">
        <f>IF($A92="","",INDEX('البلاغات'!$G$6:$G$1005,MATCH($A92,'البلاغات'!$O$6:$O$1005,0))&amp;"")</f>
        <v/>
      </c>
      <c r="I92" s="6">
        <f>IF($A92="","",INDEX('البلاغات'!$H$6:$H$1005,MATCH($A92,'البلاغات'!$O$6:$O$1005,0))&amp;"")</f>
        <v/>
      </c>
      <c r="J92" s="18">
        <f>IF($A92="","",INDEX('البلاغات'!$K$6:$K$1005,MATCH($A92,'البلاغات'!$O$6:$O$1005,0)))</f>
        <v/>
      </c>
      <c r="K92" s="6">
        <f>IF($A92="","",INDEX('البلاغات'!$M$6:$M$1005,MATCH($A92,'البلاغات'!$O$6:$O$1005,0))&amp;"")</f>
        <v/>
      </c>
    </row>
    <row r="93">
      <c r="A93" s="6">
        <f>IF(87&lt;=$B$4,87,"")</f>
        <v/>
      </c>
      <c r="B93" s="16">
        <f>IF($A93="","",INDEX('البلاغات'!$A$6:$A$1005,MATCH($A93,'البلاغات'!$O$6:$O$1005,0)))</f>
        <v/>
      </c>
      <c r="C93" s="19">
        <f>IF($A93="","",INDEX('البلاغات'!$B$6:$B$1005,MATCH($A93,'البلاغات'!$O$6:$O$1005,0)))</f>
        <v/>
      </c>
      <c r="D93" s="6">
        <f>IF($A93="","",INDEX('البلاغات'!$C$6:$C$1005,MATCH($A93,'البلاغات'!$O$6:$O$1005,0))&amp;"")</f>
        <v/>
      </c>
      <c r="E93" s="6">
        <f>IF($A93="","",INDEX('البلاغات'!$D$6:$D$1005,MATCH($A93,'البلاغات'!$O$6:$O$1005,0))&amp;"")</f>
        <v/>
      </c>
      <c r="F93" s="6">
        <f>IF($A93="","",INDEX('البلاغات'!$E$6:$E$1005,MATCH($A93,'البلاغات'!$O$6:$O$1005,0))&amp;"")</f>
        <v/>
      </c>
      <c r="G93" s="6">
        <f>IF($A93="","",INDEX('البلاغات'!$F$6:$F$1005,MATCH($A93,'البلاغات'!$O$6:$O$1005,0))&amp;"")</f>
        <v/>
      </c>
      <c r="H93" s="6">
        <f>IF($A93="","",INDEX('البلاغات'!$G$6:$G$1005,MATCH($A93,'البلاغات'!$O$6:$O$1005,0))&amp;"")</f>
        <v/>
      </c>
      <c r="I93" s="6">
        <f>IF($A93="","",INDEX('البلاغات'!$H$6:$H$1005,MATCH($A93,'البلاغات'!$O$6:$O$1005,0))&amp;"")</f>
        <v/>
      </c>
      <c r="J93" s="18">
        <f>IF($A93="","",INDEX('البلاغات'!$K$6:$K$1005,MATCH($A93,'البلاغات'!$O$6:$O$1005,0)))</f>
        <v/>
      </c>
      <c r="K93" s="6">
        <f>IF($A93="","",INDEX('البلاغات'!$M$6:$M$1005,MATCH($A93,'البلاغات'!$O$6:$O$1005,0))&amp;"")</f>
        <v/>
      </c>
    </row>
    <row r="94">
      <c r="A94" s="6">
        <f>IF(88&lt;=$B$4,88,"")</f>
        <v/>
      </c>
      <c r="B94" s="16">
        <f>IF($A94="","",INDEX('البلاغات'!$A$6:$A$1005,MATCH($A94,'البلاغات'!$O$6:$O$1005,0)))</f>
        <v/>
      </c>
      <c r="C94" s="19">
        <f>IF($A94="","",INDEX('البلاغات'!$B$6:$B$1005,MATCH($A94,'البلاغات'!$O$6:$O$1005,0)))</f>
        <v/>
      </c>
      <c r="D94" s="6">
        <f>IF($A94="","",INDEX('البلاغات'!$C$6:$C$1005,MATCH($A94,'البلاغات'!$O$6:$O$1005,0))&amp;"")</f>
        <v/>
      </c>
      <c r="E94" s="6">
        <f>IF($A94="","",INDEX('البلاغات'!$D$6:$D$1005,MATCH($A94,'البلاغات'!$O$6:$O$1005,0))&amp;"")</f>
        <v/>
      </c>
      <c r="F94" s="6">
        <f>IF($A94="","",INDEX('البلاغات'!$E$6:$E$1005,MATCH($A94,'البلاغات'!$O$6:$O$1005,0))&amp;"")</f>
        <v/>
      </c>
      <c r="G94" s="6">
        <f>IF($A94="","",INDEX('البلاغات'!$F$6:$F$1005,MATCH($A94,'البلاغات'!$O$6:$O$1005,0))&amp;"")</f>
        <v/>
      </c>
      <c r="H94" s="6">
        <f>IF($A94="","",INDEX('البلاغات'!$G$6:$G$1005,MATCH($A94,'البلاغات'!$O$6:$O$1005,0))&amp;"")</f>
        <v/>
      </c>
      <c r="I94" s="6">
        <f>IF($A94="","",INDEX('البلاغات'!$H$6:$H$1005,MATCH($A94,'البلاغات'!$O$6:$O$1005,0))&amp;"")</f>
        <v/>
      </c>
      <c r="J94" s="18">
        <f>IF($A94="","",INDEX('البلاغات'!$K$6:$K$1005,MATCH($A94,'البلاغات'!$O$6:$O$1005,0)))</f>
        <v/>
      </c>
      <c r="K94" s="6">
        <f>IF($A94="","",INDEX('البلاغات'!$M$6:$M$1005,MATCH($A94,'البلاغات'!$O$6:$O$1005,0))&amp;"")</f>
        <v/>
      </c>
    </row>
    <row r="95">
      <c r="A95" s="6">
        <f>IF(89&lt;=$B$4,89,"")</f>
        <v/>
      </c>
      <c r="B95" s="16">
        <f>IF($A95="","",INDEX('البلاغات'!$A$6:$A$1005,MATCH($A95,'البلاغات'!$O$6:$O$1005,0)))</f>
        <v/>
      </c>
      <c r="C95" s="19">
        <f>IF($A95="","",INDEX('البلاغات'!$B$6:$B$1005,MATCH($A95,'البلاغات'!$O$6:$O$1005,0)))</f>
        <v/>
      </c>
      <c r="D95" s="6">
        <f>IF($A95="","",INDEX('البلاغات'!$C$6:$C$1005,MATCH($A95,'البلاغات'!$O$6:$O$1005,0))&amp;"")</f>
        <v/>
      </c>
      <c r="E95" s="6">
        <f>IF($A95="","",INDEX('البلاغات'!$D$6:$D$1005,MATCH($A95,'البلاغات'!$O$6:$O$1005,0))&amp;"")</f>
        <v/>
      </c>
      <c r="F95" s="6">
        <f>IF($A95="","",INDEX('البلاغات'!$E$6:$E$1005,MATCH($A95,'البلاغات'!$O$6:$O$1005,0))&amp;"")</f>
        <v/>
      </c>
      <c r="G95" s="6">
        <f>IF($A95="","",INDEX('البلاغات'!$F$6:$F$1005,MATCH($A95,'البلاغات'!$O$6:$O$1005,0))&amp;"")</f>
        <v/>
      </c>
      <c r="H95" s="6">
        <f>IF($A95="","",INDEX('البلاغات'!$G$6:$G$1005,MATCH($A95,'البلاغات'!$O$6:$O$1005,0))&amp;"")</f>
        <v/>
      </c>
      <c r="I95" s="6">
        <f>IF($A95="","",INDEX('البلاغات'!$H$6:$H$1005,MATCH($A95,'البلاغات'!$O$6:$O$1005,0))&amp;"")</f>
        <v/>
      </c>
      <c r="J95" s="18">
        <f>IF($A95="","",INDEX('البلاغات'!$K$6:$K$1005,MATCH($A95,'البلاغات'!$O$6:$O$1005,0)))</f>
        <v/>
      </c>
      <c r="K95" s="6">
        <f>IF($A95="","",INDEX('البلاغات'!$M$6:$M$1005,MATCH($A95,'البلاغات'!$O$6:$O$1005,0))&amp;"")</f>
        <v/>
      </c>
    </row>
    <row r="96">
      <c r="A96" s="6">
        <f>IF(90&lt;=$B$4,90,"")</f>
        <v/>
      </c>
      <c r="B96" s="16">
        <f>IF($A96="","",INDEX('البلاغات'!$A$6:$A$1005,MATCH($A96,'البلاغات'!$O$6:$O$1005,0)))</f>
        <v/>
      </c>
      <c r="C96" s="19">
        <f>IF($A96="","",INDEX('البلاغات'!$B$6:$B$1005,MATCH($A96,'البلاغات'!$O$6:$O$1005,0)))</f>
        <v/>
      </c>
      <c r="D96" s="6">
        <f>IF($A96="","",INDEX('البلاغات'!$C$6:$C$1005,MATCH($A96,'البلاغات'!$O$6:$O$1005,0))&amp;"")</f>
        <v/>
      </c>
      <c r="E96" s="6">
        <f>IF($A96="","",INDEX('البلاغات'!$D$6:$D$1005,MATCH($A96,'البلاغات'!$O$6:$O$1005,0))&amp;"")</f>
        <v/>
      </c>
      <c r="F96" s="6">
        <f>IF($A96="","",INDEX('البلاغات'!$E$6:$E$1005,MATCH($A96,'البلاغات'!$O$6:$O$1005,0))&amp;"")</f>
        <v/>
      </c>
      <c r="G96" s="6">
        <f>IF($A96="","",INDEX('البلاغات'!$F$6:$F$1005,MATCH($A96,'البلاغات'!$O$6:$O$1005,0))&amp;"")</f>
        <v/>
      </c>
      <c r="H96" s="6">
        <f>IF($A96="","",INDEX('البلاغات'!$G$6:$G$1005,MATCH($A96,'البلاغات'!$O$6:$O$1005,0))&amp;"")</f>
        <v/>
      </c>
      <c r="I96" s="6">
        <f>IF($A96="","",INDEX('البلاغات'!$H$6:$H$1005,MATCH($A96,'البلاغات'!$O$6:$O$1005,0))&amp;"")</f>
        <v/>
      </c>
      <c r="J96" s="18">
        <f>IF($A96="","",INDEX('البلاغات'!$K$6:$K$1005,MATCH($A96,'البلاغات'!$O$6:$O$1005,0)))</f>
        <v/>
      </c>
      <c r="K96" s="6">
        <f>IF($A96="","",INDEX('البلاغات'!$M$6:$M$1005,MATCH($A96,'البلاغات'!$O$6:$O$1005,0))&amp;"")</f>
        <v/>
      </c>
    </row>
    <row r="97">
      <c r="A97" s="6">
        <f>IF(91&lt;=$B$4,91,"")</f>
        <v/>
      </c>
      <c r="B97" s="16">
        <f>IF($A97="","",INDEX('البلاغات'!$A$6:$A$1005,MATCH($A97,'البلاغات'!$O$6:$O$1005,0)))</f>
        <v/>
      </c>
      <c r="C97" s="19">
        <f>IF($A97="","",INDEX('البلاغات'!$B$6:$B$1005,MATCH($A97,'البلاغات'!$O$6:$O$1005,0)))</f>
        <v/>
      </c>
      <c r="D97" s="6">
        <f>IF($A97="","",INDEX('البلاغات'!$C$6:$C$1005,MATCH($A97,'البلاغات'!$O$6:$O$1005,0))&amp;"")</f>
        <v/>
      </c>
      <c r="E97" s="6">
        <f>IF($A97="","",INDEX('البلاغات'!$D$6:$D$1005,MATCH($A97,'البلاغات'!$O$6:$O$1005,0))&amp;"")</f>
        <v/>
      </c>
      <c r="F97" s="6">
        <f>IF($A97="","",INDEX('البلاغات'!$E$6:$E$1005,MATCH($A97,'البلاغات'!$O$6:$O$1005,0))&amp;"")</f>
        <v/>
      </c>
      <c r="G97" s="6">
        <f>IF($A97="","",INDEX('البلاغات'!$F$6:$F$1005,MATCH($A97,'البلاغات'!$O$6:$O$1005,0))&amp;"")</f>
        <v/>
      </c>
      <c r="H97" s="6">
        <f>IF($A97="","",INDEX('البلاغات'!$G$6:$G$1005,MATCH($A97,'البلاغات'!$O$6:$O$1005,0))&amp;"")</f>
        <v/>
      </c>
      <c r="I97" s="6">
        <f>IF($A97="","",INDEX('البلاغات'!$H$6:$H$1005,MATCH($A97,'البلاغات'!$O$6:$O$1005,0))&amp;"")</f>
        <v/>
      </c>
      <c r="J97" s="18">
        <f>IF($A97="","",INDEX('البلاغات'!$K$6:$K$1005,MATCH($A97,'البلاغات'!$O$6:$O$1005,0)))</f>
        <v/>
      </c>
      <c r="K97" s="6">
        <f>IF($A97="","",INDEX('البلاغات'!$M$6:$M$1005,MATCH($A97,'البلاغات'!$O$6:$O$1005,0))&amp;"")</f>
        <v/>
      </c>
    </row>
    <row r="98">
      <c r="A98" s="6">
        <f>IF(92&lt;=$B$4,92,"")</f>
        <v/>
      </c>
      <c r="B98" s="16">
        <f>IF($A98="","",INDEX('البلاغات'!$A$6:$A$1005,MATCH($A98,'البلاغات'!$O$6:$O$1005,0)))</f>
        <v/>
      </c>
      <c r="C98" s="19">
        <f>IF($A98="","",INDEX('البلاغات'!$B$6:$B$1005,MATCH($A98,'البلاغات'!$O$6:$O$1005,0)))</f>
        <v/>
      </c>
      <c r="D98" s="6">
        <f>IF($A98="","",INDEX('البلاغات'!$C$6:$C$1005,MATCH($A98,'البلاغات'!$O$6:$O$1005,0))&amp;"")</f>
        <v/>
      </c>
      <c r="E98" s="6">
        <f>IF($A98="","",INDEX('البلاغات'!$D$6:$D$1005,MATCH($A98,'البلاغات'!$O$6:$O$1005,0))&amp;"")</f>
        <v/>
      </c>
      <c r="F98" s="6">
        <f>IF($A98="","",INDEX('البلاغات'!$E$6:$E$1005,MATCH($A98,'البلاغات'!$O$6:$O$1005,0))&amp;"")</f>
        <v/>
      </c>
      <c r="G98" s="6">
        <f>IF($A98="","",INDEX('البلاغات'!$F$6:$F$1005,MATCH($A98,'البلاغات'!$O$6:$O$1005,0))&amp;"")</f>
        <v/>
      </c>
      <c r="H98" s="6">
        <f>IF($A98="","",INDEX('البلاغات'!$G$6:$G$1005,MATCH($A98,'البلاغات'!$O$6:$O$1005,0))&amp;"")</f>
        <v/>
      </c>
      <c r="I98" s="6">
        <f>IF($A98="","",INDEX('البلاغات'!$H$6:$H$1005,MATCH($A98,'البلاغات'!$O$6:$O$1005,0))&amp;"")</f>
        <v/>
      </c>
      <c r="J98" s="18">
        <f>IF($A98="","",INDEX('البلاغات'!$K$6:$K$1005,MATCH($A98,'البلاغات'!$O$6:$O$1005,0)))</f>
        <v/>
      </c>
      <c r="K98" s="6">
        <f>IF($A98="","",INDEX('البلاغات'!$M$6:$M$1005,MATCH($A98,'البلاغات'!$O$6:$O$1005,0))&amp;"")</f>
        <v/>
      </c>
    </row>
    <row r="99">
      <c r="A99" s="6">
        <f>IF(93&lt;=$B$4,93,"")</f>
        <v/>
      </c>
      <c r="B99" s="16">
        <f>IF($A99="","",INDEX('البلاغات'!$A$6:$A$1005,MATCH($A99,'البلاغات'!$O$6:$O$1005,0)))</f>
        <v/>
      </c>
      <c r="C99" s="19">
        <f>IF($A99="","",INDEX('البلاغات'!$B$6:$B$1005,MATCH($A99,'البلاغات'!$O$6:$O$1005,0)))</f>
        <v/>
      </c>
      <c r="D99" s="6">
        <f>IF($A99="","",INDEX('البلاغات'!$C$6:$C$1005,MATCH($A99,'البلاغات'!$O$6:$O$1005,0))&amp;"")</f>
        <v/>
      </c>
      <c r="E99" s="6">
        <f>IF($A99="","",INDEX('البلاغات'!$D$6:$D$1005,MATCH($A99,'البلاغات'!$O$6:$O$1005,0))&amp;"")</f>
        <v/>
      </c>
      <c r="F99" s="6">
        <f>IF($A99="","",INDEX('البلاغات'!$E$6:$E$1005,MATCH($A99,'البلاغات'!$O$6:$O$1005,0))&amp;"")</f>
        <v/>
      </c>
      <c r="G99" s="6">
        <f>IF($A99="","",INDEX('البلاغات'!$F$6:$F$1005,MATCH($A99,'البلاغات'!$O$6:$O$1005,0))&amp;"")</f>
        <v/>
      </c>
      <c r="H99" s="6">
        <f>IF($A99="","",INDEX('البلاغات'!$G$6:$G$1005,MATCH($A99,'البلاغات'!$O$6:$O$1005,0))&amp;"")</f>
        <v/>
      </c>
      <c r="I99" s="6">
        <f>IF($A99="","",INDEX('البلاغات'!$H$6:$H$1005,MATCH($A99,'البلاغات'!$O$6:$O$1005,0))&amp;"")</f>
        <v/>
      </c>
      <c r="J99" s="18">
        <f>IF($A99="","",INDEX('البلاغات'!$K$6:$K$1005,MATCH($A99,'البلاغات'!$O$6:$O$1005,0)))</f>
        <v/>
      </c>
      <c r="K99" s="6">
        <f>IF($A99="","",INDEX('البلاغات'!$M$6:$M$1005,MATCH($A99,'البلاغات'!$O$6:$O$1005,0))&amp;"")</f>
        <v/>
      </c>
    </row>
    <row r="100">
      <c r="A100" s="6">
        <f>IF(94&lt;=$B$4,94,"")</f>
        <v/>
      </c>
      <c r="B100" s="16">
        <f>IF($A100="","",INDEX('البلاغات'!$A$6:$A$1005,MATCH($A100,'البلاغات'!$O$6:$O$1005,0)))</f>
        <v/>
      </c>
      <c r="C100" s="19">
        <f>IF($A100="","",INDEX('البلاغات'!$B$6:$B$1005,MATCH($A100,'البلاغات'!$O$6:$O$1005,0)))</f>
        <v/>
      </c>
      <c r="D100" s="6">
        <f>IF($A100="","",INDEX('البلاغات'!$C$6:$C$1005,MATCH($A100,'البلاغات'!$O$6:$O$1005,0))&amp;"")</f>
        <v/>
      </c>
      <c r="E100" s="6">
        <f>IF($A100="","",INDEX('البلاغات'!$D$6:$D$1005,MATCH($A100,'البلاغات'!$O$6:$O$1005,0))&amp;"")</f>
        <v/>
      </c>
      <c r="F100" s="6">
        <f>IF($A100="","",INDEX('البلاغات'!$E$6:$E$1005,MATCH($A100,'البلاغات'!$O$6:$O$1005,0))&amp;"")</f>
        <v/>
      </c>
      <c r="G100" s="6">
        <f>IF($A100="","",INDEX('البلاغات'!$F$6:$F$1005,MATCH($A100,'البلاغات'!$O$6:$O$1005,0))&amp;"")</f>
        <v/>
      </c>
      <c r="H100" s="6">
        <f>IF($A100="","",INDEX('البلاغات'!$G$6:$G$1005,MATCH($A100,'البلاغات'!$O$6:$O$1005,0))&amp;"")</f>
        <v/>
      </c>
      <c r="I100" s="6">
        <f>IF($A100="","",INDEX('البلاغات'!$H$6:$H$1005,MATCH($A100,'البلاغات'!$O$6:$O$1005,0))&amp;"")</f>
        <v/>
      </c>
      <c r="J100" s="18">
        <f>IF($A100="","",INDEX('البلاغات'!$K$6:$K$1005,MATCH($A100,'البلاغات'!$O$6:$O$1005,0)))</f>
        <v/>
      </c>
      <c r="K100" s="6">
        <f>IF($A100="","",INDEX('البلاغات'!$M$6:$M$1005,MATCH($A100,'البلاغات'!$O$6:$O$1005,0))&amp;"")</f>
        <v/>
      </c>
    </row>
    <row r="101">
      <c r="A101" s="6">
        <f>IF(95&lt;=$B$4,95,"")</f>
        <v/>
      </c>
      <c r="B101" s="16">
        <f>IF($A101="","",INDEX('البلاغات'!$A$6:$A$1005,MATCH($A101,'البلاغات'!$O$6:$O$1005,0)))</f>
        <v/>
      </c>
      <c r="C101" s="19">
        <f>IF($A101="","",INDEX('البلاغات'!$B$6:$B$1005,MATCH($A101,'البلاغات'!$O$6:$O$1005,0)))</f>
        <v/>
      </c>
      <c r="D101" s="6">
        <f>IF($A101="","",INDEX('البلاغات'!$C$6:$C$1005,MATCH($A101,'البلاغات'!$O$6:$O$1005,0))&amp;"")</f>
        <v/>
      </c>
      <c r="E101" s="6">
        <f>IF($A101="","",INDEX('البلاغات'!$D$6:$D$1005,MATCH($A101,'البلاغات'!$O$6:$O$1005,0))&amp;"")</f>
        <v/>
      </c>
      <c r="F101" s="6">
        <f>IF($A101="","",INDEX('البلاغات'!$E$6:$E$1005,MATCH($A101,'البلاغات'!$O$6:$O$1005,0))&amp;"")</f>
        <v/>
      </c>
      <c r="G101" s="6">
        <f>IF($A101="","",INDEX('البلاغات'!$F$6:$F$1005,MATCH($A101,'البلاغات'!$O$6:$O$1005,0))&amp;"")</f>
        <v/>
      </c>
      <c r="H101" s="6">
        <f>IF($A101="","",INDEX('البلاغات'!$G$6:$G$1005,MATCH($A101,'البلاغات'!$O$6:$O$1005,0))&amp;"")</f>
        <v/>
      </c>
      <c r="I101" s="6">
        <f>IF($A101="","",INDEX('البلاغات'!$H$6:$H$1005,MATCH($A101,'البلاغات'!$O$6:$O$1005,0))&amp;"")</f>
        <v/>
      </c>
      <c r="J101" s="18">
        <f>IF($A101="","",INDEX('البلاغات'!$K$6:$K$1005,MATCH($A101,'البلاغات'!$O$6:$O$1005,0)))</f>
        <v/>
      </c>
      <c r="K101" s="6">
        <f>IF($A101="","",INDEX('البلاغات'!$M$6:$M$1005,MATCH($A101,'البلاغات'!$O$6:$O$1005,0))&amp;"")</f>
        <v/>
      </c>
    </row>
    <row r="102">
      <c r="A102" s="6">
        <f>IF(96&lt;=$B$4,96,"")</f>
        <v/>
      </c>
      <c r="B102" s="16">
        <f>IF($A102="","",INDEX('البلاغات'!$A$6:$A$1005,MATCH($A102,'البلاغات'!$O$6:$O$1005,0)))</f>
        <v/>
      </c>
      <c r="C102" s="19">
        <f>IF($A102="","",INDEX('البلاغات'!$B$6:$B$1005,MATCH($A102,'البلاغات'!$O$6:$O$1005,0)))</f>
        <v/>
      </c>
      <c r="D102" s="6">
        <f>IF($A102="","",INDEX('البلاغات'!$C$6:$C$1005,MATCH($A102,'البلاغات'!$O$6:$O$1005,0))&amp;"")</f>
        <v/>
      </c>
      <c r="E102" s="6">
        <f>IF($A102="","",INDEX('البلاغات'!$D$6:$D$1005,MATCH($A102,'البلاغات'!$O$6:$O$1005,0))&amp;"")</f>
        <v/>
      </c>
      <c r="F102" s="6">
        <f>IF($A102="","",INDEX('البلاغات'!$E$6:$E$1005,MATCH($A102,'البلاغات'!$O$6:$O$1005,0))&amp;"")</f>
        <v/>
      </c>
      <c r="G102" s="6">
        <f>IF($A102="","",INDEX('البلاغات'!$F$6:$F$1005,MATCH($A102,'البلاغات'!$O$6:$O$1005,0))&amp;"")</f>
        <v/>
      </c>
      <c r="H102" s="6">
        <f>IF($A102="","",INDEX('البلاغات'!$G$6:$G$1005,MATCH($A102,'البلاغات'!$O$6:$O$1005,0))&amp;"")</f>
        <v/>
      </c>
      <c r="I102" s="6">
        <f>IF($A102="","",INDEX('البلاغات'!$H$6:$H$1005,MATCH($A102,'البلاغات'!$O$6:$O$1005,0))&amp;"")</f>
        <v/>
      </c>
      <c r="J102" s="18">
        <f>IF($A102="","",INDEX('البلاغات'!$K$6:$K$1005,MATCH($A102,'البلاغات'!$O$6:$O$1005,0)))</f>
        <v/>
      </c>
      <c r="K102" s="6">
        <f>IF($A102="","",INDEX('البلاغات'!$M$6:$M$1005,MATCH($A102,'البلاغات'!$O$6:$O$1005,0))&amp;"")</f>
        <v/>
      </c>
    </row>
    <row r="103">
      <c r="A103" s="6">
        <f>IF(97&lt;=$B$4,97,"")</f>
        <v/>
      </c>
      <c r="B103" s="16">
        <f>IF($A103="","",INDEX('البلاغات'!$A$6:$A$1005,MATCH($A103,'البلاغات'!$O$6:$O$1005,0)))</f>
        <v/>
      </c>
      <c r="C103" s="19">
        <f>IF($A103="","",INDEX('البلاغات'!$B$6:$B$1005,MATCH($A103,'البلاغات'!$O$6:$O$1005,0)))</f>
        <v/>
      </c>
      <c r="D103" s="6">
        <f>IF($A103="","",INDEX('البلاغات'!$C$6:$C$1005,MATCH($A103,'البلاغات'!$O$6:$O$1005,0))&amp;"")</f>
        <v/>
      </c>
      <c r="E103" s="6">
        <f>IF($A103="","",INDEX('البلاغات'!$D$6:$D$1005,MATCH($A103,'البلاغات'!$O$6:$O$1005,0))&amp;"")</f>
        <v/>
      </c>
      <c r="F103" s="6">
        <f>IF($A103="","",INDEX('البلاغات'!$E$6:$E$1005,MATCH($A103,'البلاغات'!$O$6:$O$1005,0))&amp;"")</f>
        <v/>
      </c>
      <c r="G103" s="6">
        <f>IF($A103="","",INDEX('البلاغات'!$F$6:$F$1005,MATCH($A103,'البلاغات'!$O$6:$O$1005,0))&amp;"")</f>
        <v/>
      </c>
      <c r="H103" s="6">
        <f>IF($A103="","",INDEX('البلاغات'!$G$6:$G$1005,MATCH($A103,'البلاغات'!$O$6:$O$1005,0))&amp;"")</f>
        <v/>
      </c>
      <c r="I103" s="6">
        <f>IF($A103="","",INDEX('البلاغات'!$H$6:$H$1005,MATCH($A103,'البلاغات'!$O$6:$O$1005,0))&amp;"")</f>
        <v/>
      </c>
      <c r="J103" s="18">
        <f>IF($A103="","",INDEX('البلاغات'!$K$6:$K$1005,MATCH($A103,'البلاغات'!$O$6:$O$1005,0)))</f>
        <v/>
      </c>
      <c r="K103" s="6">
        <f>IF($A103="","",INDEX('البلاغات'!$M$6:$M$1005,MATCH($A103,'البلاغات'!$O$6:$O$1005,0))&amp;"")</f>
        <v/>
      </c>
    </row>
    <row r="104">
      <c r="A104" s="6">
        <f>IF(98&lt;=$B$4,98,"")</f>
        <v/>
      </c>
      <c r="B104" s="16">
        <f>IF($A104="","",INDEX('البلاغات'!$A$6:$A$1005,MATCH($A104,'البلاغات'!$O$6:$O$1005,0)))</f>
        <v/>
      </c>
      <c r="C104" s="19">
        <f>IF($A104="","",INDEX('البلاغات'!$B$6:$B$1005,MATCH($A104,'البلاغات'!$O$6:$O$1005,0)))</f>
        <v/>
      </c>
      <c r="D104" s="6">
        <f>IF($A104="","",INDEX('البلاغات'!$C$6:$C$1005,MATCH($A104,'البلاغات'!$O$6:$O$1005,0))&amp;"")</f>
        <v/>
      </c>
      <c r="E104" s="6">
        <f>IF($A104="","",INDEX('البلاغات'!$D$6:$D$1005,MATCH($A104,'البلاغات'!$O$6:$O$1005,0))&amp;"")</f>
        <v/>
      </c>
      <c r="F104" s="6">
        <f>IF($A104="","",INDEX('البلاغات'!$E$6:$E$1005,MATCH($A104,'البلاغات'!$O$6:$O$1005,0))&amp;"")</f>
        <v/>
      </c>
      <c r="G104" s="6">
        <f>IF($A104="","",INDEX('البلاغات'!$F$6:$F$1005,MATCH($A104,'البلاغات'!$O$6:$O$1005,0))&amp;"")</f>
        <v/>
      </c>
      <c r="H104" s="6">
        <f>IF($A104="","",INDEX('البلاغات'!$G$6:$G$1005,MATCH($A104,'البلاغات'!$O$6:$O$1005,0))&amp;"")</f>
        <v/>
      </c>
      <c r="I104" s="6">
        <f>IF($A104="","",INDEX('البلاغات'!$H$6:$H$1005,MATCH($A104,'البلاغات'!$O$6:$O$1005,0))&amp;"")</f>
        <v/>
      </c>
      <c r="J104" s="18">
        <f>IF($A104="","",INDEX('البلاغات'!$K$6:$K$1005,MATCH($A104,'البلاغات'!$O$6:$O$1005,0)))</f>
        <v/>
      </c>
      <c r="K104" s="6">
        <f>IF($A104="","",INDEX('البلاغات'!$M$6:$M$1005,MATCH($A104,'البلاغات'!$O$6:$O$1005,0))&amp;"")</f>
        <v/>
      </c>
    </row>
    <row r="105">
      <c r="A105" s="6">
        <f>IF(99&lt;=$B$4,99,"")</f>
        <v/>
      </c>
      <c r="B105" s="16">
        <f>IF($A105="","",INDEX('البلاغات'!$A$6:$A$1005,MATCH($A105,'البلاغات'!$O$6:$O$1005,0)))</f>
        <v/>
      </c>
      <c r="C105" s="19">
        <f>IF($A105="","",INDEX('البلاغات'!$B$6:$B$1005,MATCH($A105,'البلاغات'!$O$6:$O$1005,0)))</f>
        <v/>
      </c>
      <c r="D105" s="6">
        <f>IF($A105="","",INDEX('البلاغات'!$C$6:$C$1005,MATCH($A105,'البلاغات'!$O$6:$O$1005,0))&amp;"")</f>
        <v/>
      </c>
      <c r="E105" s="6">
        <f>IF($A105="","",INDEX('البلاغات'!$D$6:$D$1005,MATCH($A105,'البلاغات'!$O$6:$O$1005,0))&amp;"")</f>
        <v/>
      </c>
      <c r="F105" s="6">
        <f>IF($A105="","",INDEX('البلاغات'!$E$6:$E$1005,MATCH($A105,'البلاغات'!$O$6:$O$1005,0))&amp;"")</f>
        <v/>
      </c>
      <c r="G105" s="6">
        <f>IF($A105="","",INDEX('البلاغات'!$F$6:$F$1005,MATCH($A105,'البلاغات'!$O$6:$O$1005,0))&amp;"")</f>
        <v/>
      </c>
      <c r="H105" s="6">
        <f>IF($A105="","",INDEX('البلاغات'!$G$6:$G$1005,MATCH($A105,'البلاغات'!$O$6:$O$1005,0))&amp;"")</f>
        <v/>
      </c>
      <c r="I105" s="6">
        <f>IF($A105="","",INDEX('البلاغات'!$H$6:$H$1005,MATCH($A105,'البلاغات'!$O$6:$O$1005,0))&amp;"")</f>
        <v/>
      </c>
      <c r="J105" s="18">
        <f>IF($A105="","",INDEX('البلاغات'!$K$6:$K$1005,MATCH($A105,'البلاغات'!$O$6:$O$1005,0)))</f>
        <v/>
      </c>
      <c r="K105" s="6">
        <f>IF($A105="","",INDEX('البلاغات'!$M$6:$M$1005,MATCH($A105,'البلاغات'!$O$6:$O$1005,0))&amp;"")</f>
        <v/>
      </c>
    </row>
    <row r="106">
      <c r="A106" s="6">
        <f>IF(100&lt;=$B$4,100,"")</f>
        <v/>
      </c>
      <c r="B106" s="16">
        <f>IF($A106="","",INDEX('البلاغات'!$A$6:$A$1005,MATCH($A106,'البلاغات'!$O$6:$O$1005,0)))</f>
        <v/>
      </c>
      <c r="C106" s="19">
        <f>IF($A106="","",INDEX('البلاغات'!$B$6:$B$1005,MATCH($A106,'البلاغات'!$O$6:$O$1005,0)))</f>
        <v/>
      </c>
      <c r="D106" s="6">
        <f>IF($A106="","",INDEX('البلاغات'!$C$6:$C$1005,MATCH($A106,'البلاغات'!$O$6:$O$1005,0))&amp;"")</f>
        <v/>
      </c>
      <c r="E106" s="6">
        <f>IF($A106="","",INDEX('البلاغات'!$D$6:$D$1005,MATCH($A106,'البلاغات'!$O$6:$O$1005,0))&amp;"")</f>
        <v/>
      </c>
      <c r="F106" s="6">
        <f>IF($A106="","",INDEX('البلاغات'!$E$6:$E$1005,MATCH($A106,'البلاغات'!$O$6:$O$1005,0))&amp;"")</f>
        <v/>
      </c>
      <c r="G106" s="6">
        <f>IF($A106="","",INDEX('البلاغات'!$F$6:$F$1005,MATCH($A106,'البلاغات'!$O$6:$O$1005,0))&amp;"")</f>
        <v/>
      </c>
      <c r="H106" s="6">
        <f>IF($A106="","",INDEX('البلاغات'!$G$6:$G$1005,MATCH($A106,'البلاغات'!$O$6:$O$1005,0))&amp;"")</f>
        <v/>
      </c>
      <c r="I106" s="6">
        <f>IF($A106="","",INDEX('البلاغات'!$H$6:$H$1005,MATCH($A106,'البلاغات'!$O$6:$O$1005,0))&amp;"")</f>
        <v/>
      </c>
      <c r="J106" s="18">
        <f>IF($A106="","",INDEX('البلاغات'!$K$6:$K$1005,MATCH($A106,'البلاغات'!$O$6:$O$1005,0)))</f>
        <v/>
      </c>
      <c r="K106" s="6">
        <f>IF($A106="","",INDEX('البلاغات'!$M$6:$M$1005,MATCH($A106,'البلاغات'!$O$6:$O$1005,0))&amp;"")</f>
        <v/>
      </c>
    </row>
  </sheetData>
  <mergeCells count="2">
    <mergeCell ref="A2:K2"/>
    <mergeCell ref="A1:K1"/>
  </mergeCells>
  <conditionalFormatting sqref="A7:K106">
    <cfRule type="expression" priority="1" dxfId="0">
      <formula>$K7="متأخر"</formula>
    </cfRule>
  </conditionalFormatting>
  <hyperlinks>
    <hyperlink xmlns:r="http://schemas.openxmlformats.org/officeDocument/2006/relationships" ref="A2" r:id="rId1"/>
  </hyperlinks>
  <pageMargins left="0.75" right="0.75" top="1" bottom="1" header="0.5" footer="0.5"/>
  <pageSetup orientation="landscape" fitToHeight="0" fitToWidth="1"/>
</worksheet>
</file>

<file path=xl/worksheets/sheet5.xml><?xml version="1.0" encoding="utf-8"?>
<worksheet xmlns="http://schemas.openxmlformats.org/spreadsheetml/2006/main">
  <sheetPr>
    <tabColor rgb="004F46E5"/>
    <outlinePr summaryBelow="1" summaryRight="1"/>
    <pageSetUpPr fitToPage="1"/>
  </sheetPr>
  <dimension ref="A1:D38"/>
  <sheetViews>
    <sheetView showGridLines="1" rightToLeft="1" workbookViewId="0">
      <pane ySplit="3" topLeftCell="A4" activePane="bottomLeft" state="frozen"/>
      <selection pane="bottomLeft" activeCell="A1" sqref="A1"/>
    </sheetView>
  </sheetViews>
  <sheetFormatPr baseColWidth="8" defaultRowHeight="15"/>
  <cols>
    <col width="38" customWidth="1" min="1" max="1"/>
    <col width="16" customWidth="1" min="2" max="2"/>
    <col width="14" customWidth="1" min="3" max="3"/>
    <col width="16" customWidth="1" min="4" max="4"/>
  </cols>
  <sheetData>
    <row r="1" ht="26" customHeight="1">
      <c r="A1" s="10" t="inlineStr">
        <is>
          <t>شيت طلبات الصيانة والشكاوى لاتحاد الملاك · قالب مجاني من Softwiro</t>
        </is>
      </c>
    </row>
    <row r="2">
      <c r="A2" s="11" t="inlineStr">
        <is>
          <t>هل تعبت من نقل الأرقام بين الشيتات؟ هذا العمل يتم تلقائيًا في برنامج مخصص من Softwiro ← اضغط هنا</t>
        </is>
      </c>
    </row>
    <row r="4">
      <c r="A4" s="21" t="inlineStr">
        <is>
          <t>الحالات</t>
        </is>
      </c>
    </row>
    <row r="5">
      <c r="A5" s="12" t="inlineStr">
        <is>
          <t>إجمالي البلاغات</t>
        </is>
      </c>
      <c r="B5" s="18">
        <f>COUNT('البلاغات'!$B$6:$B$1005)</f>
        <v/>
      </c>
    </row>
    <row r="6">
      <c r="A6" s="12" t="inlineStr">
        <is>
          <t>جديد</t>
        </is>
      </c>
      <c r="B6" s="18">
        <f>COUNTIF('البلاغات'!$H$6:$H$1005,A6)</f>
        <v/>
      </c>
    </row>
    <row r="7">
      <c r="A7" s="12" t="inlineStr">
        <is>
          <t>جارٍ</t>
        </is>
      </c>
      <c r="B7" s="18">
        <f>COUNTIF('البلاغات'!$H$6:$H$1005,A7)</f>
        <v/>
      </c>
    </row>
    <row r="8">
      <c r="A8" s="12" t="inlineStr">
        <is>
          <t>تم</t>
        </is>
      </c>
      <c r="B8" s="18">
        <f>COUNTIF('البلاغات'!$H$6:$H$1005,A8)</f>
        <v/>
      </c>
    </row>
    <row r="9">
      <c r="A9" s="12" t="inlineStr">
        <is>
          <t>مؤجل</t>
        </is>
      </c>
      <c r="B9" s="18">
        <f>COUNTIF('البلاغات'!$H$6:$H$1005,A9)</f>
        <v/>
      </c>
    </row>
    <row r="10">
      <c r="A10" s="12" t="inlineStr">
        <is>
          <t>بلاغات مفتوحة (غير «تم»)</t>
        </is>
      </c>
      <c r="B10" s="20">
        <f>COUNT('البلاغات'!$N$6:$N$1005)</f>
        <v/>
      </c>
    </row>
    <row r="11">
      <c r="A11" s="12" t="inlineStr">
        <is>
          <t>بلاغات متأخرة عن مدة أولويتها</t>
        </is>
      </c>
      <c r="B11" s="20">
        <f>COUNTIF('البلاغات'!$M$6:$M$1005,"متأخر")</f>
        <v/>
      </c>
    </row>
    <row r="12">
      <c r="A12" s="12" t="inlineStr">
        <is>
          <t>متوسط أيام الإغلاق</t>
        </is>
      </c>
      <c r="B12" s="22">
        <f>IFERROR(ROUND(AVERAGEIFS('البلاغات'!$K$6:$K$1005,'البلاغات'!$H$6:$H$1005,"تم"),1),"")</f>
        <v/>
      </c>
    </row>
    <row r="13">
      <c r="A13" s="12" t="inlineStr">
        <is>
          <t>إجمالي تكلفة الصيانة</t>
        </is>
      </c>
      <c r="B13" s="23">
        <f>SUM('البلاغات'!$J$6:$J$1005)</f>
        <v/>
      </c>
    </row>
    <row r="15">
      <c r="A15" s="21" t="inlineStr">
        <is>
          <t>الأنواع الأكثر تكرارًا</t>
        </is>
      </c>
    </row>
    <row r="16" ht="32" customHeight="1">
      <c r="A16" s="14" t="inlineStr">
        <is>
          <t>النوع</t>
        </is>
      </c>
      <c r="B16" s="14" t="inlineStr">
        <is>
          <t>عدد البلاغات</t>
        </is>
      </c>
      <c r="C16" s="14" t="inlineStr">
        <is>
          <t>النسبة</t>
        </is>
      </c>
      <c r="D16" s="14" t="inlineStr">
        <is>
          <t>التكلفة</t>
        </is>
      </c>
    </row>
    <row r="17">
      <c r="A17" s="12" t="inlineStr">
        <is>
          <t>مصعد</t>
        </is>
      </c>
      <c r="B17" s="18">
        <f>COUNTIF('البلاغات'!$D$6:$D$1005,A17)</f>
        <v/>
      </c>
      <c r="C17" s="24">
        <f>IF($B$5=0,"",B17/$B$5)</f>
        <v/>
      </c>
      <c r="D17" s="23">
        <f>SUMIFS('البلاغات'!$J$6:$J$1005,'البلاغات'!$D$6:$D$1005,A17)</f>
        <v/>
      </c>
    </row>
    <row r="18">
      <c r="A18" s="12" t="inlineStr">
        <is>
          <t>كهرباء</t>
        </is>
      </c>
      <c r="B18" s="18">
        <f>COUNTIF('البلاغات'!$D$6:$D$1005,A18)</f>
        <v/>
      </c>
      <c r="C18" s="24">
        <f>IF($B$5=0,"",B18/$B$5)</f>
        <v/>
      </c>
      <c r="D18" s="23">
        <f>SUMIFS('البلاغات'!$J$6:$J$1005,'البلاغات'!$D$6:$D$1005,A18)</f>
        <v/>
      </c>
    </row>
    <row r="19">
      <c r="A19" s="12" t="inlineStr">
        <is>
          <t>سباكة</t>
        </is>
      </c>
      <c r="B19" s="18">
        <f>COUNTIF('البلاغات'!$D$6:$D$1005,A19)</f>
        <v/>
      </c>
      <c r="C19" s="24">
        <f>IF($B$5=0,"",B19/$B$5)</f>
        <v/>
      </c>
      <c r="D19" s="23">
        <f>SUMIFS('البلاغات'!$J$6:$J$1005,'البلاغات'!$D$6:$D$1005,A19)</f>
        <v/>
      </c>
    </row>
    <row r="20">
      <c r="A20" s="12" t="inlineStr">
        <is>
          <t>نظافة</t>
        </is>
      </c>
      <c r="B20" s="18">
        <f>COUNTIF('البلاغات'!$D$6:$D$1005,A20)</f>
        <v/>
      </c>
      <c r="C20" s="24">
        <f>IF($B$5=0,"",B20/$B$5)</f>
        <v/>
      </c>
      <c r="D20" s="23">
        <f>SUMIFS('البلاغات'!$J$6:$J$1005,'البلاغات'!$D$6:$D$1005,A20)</f>
        <v/>
      </c>
    </row>
    <row r="21">
      <c r="A21" s="12" t="inlineStr">
        <is>
          <t>أمن</t>
        </is>
      </c>
      <c r="B21" s="18">
        <f>COUNTIF('البلاغات'!$D$6:$D$1005,A21)</f>
        <v/>
      </c>
      <c r="C21" s="24">
        <f>IF($B$5=0,"",B21/$B$5)</f>
        <v/>
      </c>
      <c r="D21" s="23">
        <f>SUMIFS('البلاغات'!$J$6:$J$1005,'البلاغات'!$D$6:$D$1005,A21)</f>
        <v/>
      </c>
    </row>
    <row r="22">
      <c r="A22" s="12" t="inlineStr">
        <is>
          <t>أخرى</t>
        </is>
      </c>
      <c r="B22" s="18">
        <f>COUNTIF('البلاغات'!$D$6:$D$1005,A22)</f>
        <v/>
      </c>
      <c r="C22" s="24">
        <f>IF($B$5=0,"",B22/$B$5)</f>
        <v/>
      </c>
      <c r="D22" s="23">
        <f>SUMIFS('البلاغات'!$J$6:$J$1005,'البلاغات'!$D$6:$D$1005,A22)</f>
        <v/>
      </c>
    </row>
    <row r="23">
      <c r="A23" s="12" t="inlineStr">
        <is>
          <t>النوع الأكثر تكرارًا</t>
        </is>
      </c>
      <c r="B23" s="25">
        <f>IF(MAX(B17:B22)=0,"",INDEX(A17:A22,MATCH(MAX(B17:B22),B17:B22,0)))</f>
        <v/>
      </c>
    </row>
    <row r="25">
      <c r="A25" s="21" t="inlineStr">
        <is>
          <t>تكلفة الصيانة بالشهر (آخر 12 شهرًا)</t>
        </is>
      </c>
    </row>
    <row r="26" ht="32" customHeight="1">
      <c r="A26" s="14" t="inlineStr">
        <is>
          <t>الشهر</t>
        </is>
      </c>
      <c r="B26" s="14" t="inlineStr">
        <is>
          <t>بلاغات جديدة</t>
        </is>
      </c>
      <c r="C26" s="14" t="inlineStr">
        <is>
          <t>بلاغات مغلقة</t>
        </is>
      </c>
      <c r="D26" s="14" t="inlineStr">
        <is>
          <t>التكلفة</t>
        </is>
      </c>
    </row>
    <row r="27">
      <c r="A27" s="26">
        <f>EDATE(DATE(YEAR('الإعدادات'!$B$4),MONTH('الإعدادات'!$B$4),1),-11)</f>
        <v/>
      </c>
      <c r="B27" s="18">
        <f>COUNTIFS('البلاغات'!$B$6:$B$1005,"&gt;="&amp;A27,'البلاغات'!$B$6:$B$1005,"&lt;"&amp;EDATE(A27,1))</f>
        <v/>
      </c>
      <c r="C27" s="18">
        <f>COUNTIFS('البلاغات'!$I$6:$I$1005,"&gt;="&amp;A27,'البلاغات'!$I$6:$I$1005,"&lt;"&amp;EDATE(A27,1))</f>
        <v/>
      </c>
      <c r="D27" s="23">
        <f>SUMIFS('البلاغات'!$J$6:$J$1005,'البلاغات'!$P$6:$P$1005,"&gt;="&amp;A27,'البلاغات'!$P$6:$P$1005,"&lt;"&amp;EDATE(A27,1))</f>
        <v/>
      </c>
    </row>
    <row r="28">
      <c r="A28" s="26">
        <f>EDATE(DATE(YEAR('الإعدادات'!$B$4),MONTH('الإعدادات'!$B$4),1),-10)</f>
        <v/>
      </c>
      <c r="B28" s="18">
        <f>COUNTIFS('البلاغات'!$B$6:$B$1005,"&gt;="&amp;A28,'البلاغات'!$B$6:$B$1005,"&lt;"&amp;EDATE(A28,1))</f>
        <v/>
      </c>
      <c r="C28" s="18">
        <f>COUNTIFS('البلاغات'!$I$6:$I$1005,"&gt;="&amp;A28,'البلاغات'!$I$6:$I$1005,"&lt;"&amp;EDATE(A28,1))</f>
        <v/>
      </c>
      <c r="D28" s="23">
        <f>SUMIFS('البلاغات'!$J$6:$J$1005,'البلاغات'!$P$6:$P$1005,"&gt;="&amp;A28,'البلاغات'!$P$6:$P$1005,"&lt;"&amp;EDATE(A28,1))</f>
        <v/>
      </c>
    </row>
    <row r="29">
      <c r="A29" s="26">
        <f>EDATE(DATE(YEAR('الإعدادات'!$B$4),MONTH('الإعدادات'!$B$4),1),-9)</f>
        <v/>
      </c>
      <c r="B29" s="18">
        <f>COUNTIFS('البلاغات'!$B$6:$B$1005,"&gt;="&amp;A29,'البلاغات'!$B$6:$B$1005,"&lt;"&amp;EDATE(A29,1))</f>
        <v/>
      </c>
      <c r="C29" s="18">
        <f>COUNTIFS('البلاغات'!$I$6:$I$1005,"&gt;="&amp;A29,'البلاغات'!$I$6:$I$1005,"&lt;"&amp;EDATE(A29,1))</f>
        <v/>
      </c>
      <c r="D29" s="23">
        <f>SUMIFS('البلاغات'!$J$6:$J$1005,'البلاغات'!$P$6:$P$1005,"&gt;="&amp;A29,'البلاغات'!$P$6:$P$1005,"&lt;"&amp;EDATE(A29,1))</f>
        <v/>
      </c>
    </row>
    <row r="30">
      <c r="A30" s="26">
        <f>EDATE(DATE(YEAR('الإعدادات'!$B$4),MONTH('الإعدادات'!$B$4),1),-8)</f>
        <v/>
      </c>
      <c r="B30" s="18">
        <f>COUNTIFS('البلاغات'!$B$6:$B$1005,"&gt;="&amp;A30,'البلاغات'!$B$6:$B$1005,"&lt;"&amp;EDATE(A30,1))</f>
        <v/>
      </c>
      <c r="C30" s="18">
        <f>COUNTIFS('البلاغات'!$I$6:$I$1005,"&gt;="&amp;A30,'البلاغات'!$I$6:$I$1005,"&lt;"&amp;EDATE(A30,1))</f>
        <v/>
      </c>
      <c r="D30" s="23">
        <f>SUMIFS('البلاغات'!$J$6:$J$1005,'البلاغات'!$P$6:$P$1005,"&gt;="&amp;A30,'البلاغات'!$P$6:$P$1005,"&lt;"&amp;EDATE(A30,1))</f>
        <v/>
      </c>
    </row>
    <row r="31">
      <c r="A31" s="26">
        <f>EDATE(DATE(YEAR('الإعدادات'!$B$4),MONTH('الإعدادات'!$B$4),1),-7)</f>
        <v/>
      </c>
      <c r="B31" s="18">
        <f>COUNTIFS('البلاغات'!$B$6:$B$1005,"&gt;="&amp;A31,'البلاغات'!$B$6:$B$1005,"&lt;"&amp;EDATE(A31,1))</f>
        <v/>
      </c>
      <c r="C31" s="18">
        <f>COUNTIFS('البلاغات'!$I$6:$I$1005,"&gt;="&amp;A31,'البلاغات'!$I$6:$I$1005,"&lt;"&amp;EDATE(A31,1))</f>
        <v/>
      </c>
      <c r="D31" s="23">
        <f>SUMIFS('البلاغات'!$J$6:$J$1005,'البلاغات'!$P$6:$P$1005,"&gt;="&amp;A31,'البلاغات'!$P$6:$P$1005,"&lt;"&amp;EDATE(A31,1))</f>
        <v/>
      </c>
    </row>
    <row r="32">
      <c r="A32" s="26">
        <f>EDATE(DATE(YEAR('الإعدادات'!$B$4),MONTH('الإعدادات'!$B$4),1),-6)</f>
        <v/>
      </c>
      <c r="B32" s="18">
        <f>COUNTIFS('البلاغات'!$B$6:$B$1005,"&gt;="&amp;A32,'البلاغات'!$B$6:$B$1005,"&lt;"&amp;EDATE(A32,1))</f>
        <v/>
      </c>
      <c r="C32" s="18">
        <f>COUNTIFS('البلاغات'!$I$6:$I$1005,"&gt;="&amp;A32,'البلاغات'!$I$6:$I$1005,"&lt;"&amp;EDATE(A32,1))</f>
        <v/>
      </c>
      <c r="D32" s="23">
        <f>SUMIFS('البلاغات'!$J$6:$J$1005,'البلاغات'!$P$6:$P$1005,"&gt;="&amp;A32,'البلاغات'!$P$6:$P$1005,"&lt;"&amp;EDATE(A32,1))</f>
        <v/>
      </c>
    </row>
    <row r="33">
      <c r="A33" s="26">
        <f>EDATE(DATE(YEAR('الإعدادات'!$B$4),MONTH('الإعدادات'!$B$4),1),-5)</f>
        <v/>
      </c>
      <c r="B33" s="18">
        <f>COUNTIFS('البلاغات'!$B$6:$B$1005,"&gt;="&amp;A33,'البلاغات'!$B$6:$B$1005,"&lt;"&amp;EDATE(A33,1))</f>
        <v/>
      </c>
      <c r="C33" s="18">
        <f>COUNTIFS('البلاغات'!$I$6:$I$1005,"&gt;="&amp;A33,'البلاغات'!$I$6:$I$1005,"&lt;"&amp;EDATE(A33,1))</f>
        <v/>
      </c>
      <c r="D33" s="23">
        <f>SUMIFS('البلاغات'!$J$6:$J$1005,'البلاغات'!$P$6:$P$1005,"&gt;="&amp;A33,'البلاغات'!$P$6:$P$1005,"&lt;"&amp;EDATE(A33,1))</f>
        <v/>
      </c>
    </row>
    <row r="34">
      <c r="A34" s="26">
        <f>EDATE(DATE(YEAR('الإعدادات'!$B$4),MONTH('الإعدادات'!$B$4),1),-4)</f>
        <v/>
      </c>
      <c r="B34" s="18">
        <f>COUNTIFS('البلاغات'!$B$6:$B$1005,"&gt;="&amp;A34,'البلاغات'!$B$6:$B$1005,"&lt;"&amp;EDATE(A34,1))</f>
        <v/>
      </c>
      <c r="C34" s="18">
        <f>COUNTIFS('البلاغات'!$I$6:$I$1005,"&gt;="&amp;A34,'البلاغات'!$I$6:$I$1005,"&lt;"&amp;EDATE(A34,1))</f>
        <v/>
      </c>
      <c r="D34" s="23">
        <f>SUMIFS('البلاغات'!$J$6:$J$1005,'البلاغات'!$P$6:$P$1005,"&gt;="&amp;A34,'البلاغات'!$P$6:$P$1005,"&lt;"&amp;EDATE(A34,1))</f>
        <v/>
      </c>
    </row>
    <row r="35">
      <c r="A35" s="26">
        <f>EDATE(DATE(YEAR('الإعدادات'!$B$4),MONTH('الإعدادات'!$B$4),1),-3)</f>
        <v/>
      </c>
      <c r="B35" s="18">
        <f>COUNTIFS('البلاغات'!$B$6:$B$1005,"&gt;="&amp;A35,'البلاغات'!$B$6:$B$1005,"&lt;"&amp;EDATE(A35,1))</f>
        <v/>
      </c>
      <c r="C35" s="18">
        <f>COUNTIFS('البلاغات'!$I$6:$I$1005,"&gt;="&amp;A35,'البلاغات'!$I$6:$I$1005,"&lt;"&amp;EDATE(A35,1))</f>
        <v/>
      </c>
      <c r="D35" s="23">
        <f>SUMIFS('البلاغات'!$J$6:$J$1005,'البلاغات'!$P$6:$P$1005,"&gt;="&amp;A35,'البلاغات'!$P$6:$P$1005,"&lt;"&amp;EDATE(A35,1))</f>
        <v/>
      </c>
    </row>
    <row r="36">
      <c r="A36" s="26">
        <f>EDATE(DATE(YEAR('الإعدادات'!$B$4),MONTH('الإعدادات'!$B$4),1),-2)</f>
        <v/>
      </c>
      <c r="B36" s="18">
        <f>COUNTIFS('البلاغات'!$B$6:$B$1005,"&gt;="&amp;A36,'البلاغات'!$B$6:$B$1005,"&lt;"&amp;EDATE(A36,1))</f>
        <v/>
      </c>
      <c r="C36" s="18">
        <f>COUNTIFS('البلاغات'!$I$6:$I$1005,"&gt;="&amp;A36,'البلاغات'!$I$6:$I$1005,"&lt;"&amp;EDATE(A36,1))</f>
        <v/>
      </c>
      <c r="D36" s="23">
        <f>SUMIFS('البلاغات'!$J$6:$J$1005,'البلاغات'!$P$6:$P$1005,"&gt;="&amp;A36,'البلاغات'!$P$6:$P$1005,"&lt;"&amp;EDATE(A36,1))</f>
        <v/>
      </c>
    </row>
    <row r="37">
      <c r="A37" s="26">
        <f>EDATE(DATE(YEAR('الإعدادات'!$B$4),MONTH('الإعدادات'!$B$4),1),-1)</f>
        <v/>
      </c>
      <c r="B37" s="18">
        <f>COUNTIFS('البلاغات'!$B$6:$B$1005,"&gt;="&amp;A37,'البلاغات'!$B$6:$B$1005,"&lt;"&amp;EDATE(A37,1))</f>
        <v/>
      </c>
      <c r="C37" s="18">
        <f>COUNTIFS('البلاغات'!$I$6:$I$1005,"&gt;="&amp;A37,'البلاغات'!$I$6:$I$1005,"&lt;"&amp;EDATE(A37,1))</f>
        <v/>
      </c>
      <c r="D37" s="23">
        <f>SUMIFS('البلاغات'!$J$6:$J$1005,'البلاغات'!$P$6:$P$1005,"&gt;="&amp;A37,'البلاغات'!$P$6:$P$1005,"&lt;"&amp;EDATE(A37,1))</f>
        <v/>
      </c>
    </row>
    <row r="38">
      <c r="A38" s="26">
        <f>EDATE(DATE(YEAR('الإعدادات'!$B$4),MONTH('الإعدادات'!$B$4),1),0)</f>
        <v/>
      </c>
      <c r="B38" s="18">
        <f>COUNTIFS('البلاغات'!$B$6:$B$1005,"&gt;="&amp;A38,'البلاغات'!$B$6:$B$1005,"&lt;"&amp;EDATE(A38,1))</f>
        <v/>
      </c>
      <c r="C38" s="18">
        <f>COUNTIFS('البلاغات'!$I$6:$I$1005,"&gt;="&amp;A38,'البلاغات'!$I$6:$I$1005,"&lt;"&amp;EDATE(A38,1))</f>
        <v/>
      </c>
      <c r="D38" s="23">
        <f>SUMIFS('البلاغات'!$J$6:$J$1005,'البلاغات'!$P$6:$P$1005,"&gt;="&amp;A38,'البلاغات'!$P$6:$P$1005,"&lt;"&amp;EDATE(A38,1))</f>
        <v/>
      </c>
    </row>
  </sheetData>
  <mergeCells count="2">
    <mergeCell ref="A1:D1"/>
    <mergeCell ref="A2:D2"/>
  </mergeCells>
  <conditionalFormatting sqref="B11">
    <cfRule type="expression" priority="1" dxfId="0">
      <formula>B11&gt;0</formula>
    </cfRule>
  </conditionalFormatting>
  <hyperlinks>
    <hyperlink xmlns:r="http://schemas.openxmlformats.org/officeDocument/2006/relationships" ref="A2" r:id="rId1"/>
  </hyperlinks>
  <pageMargins left="0.75" right="0.75" top="1" bottom="1" header="0.5" footer="0.5"/>
  <pageSetup orientation="landscape" fitToHeight="0" fitToWidth="1"/>
</worksheet>
</file>

<file path=xl/worksheets/sheet6.xml><?xml version="1.0" encoding="utf-8"?>
<worksheet xmlns="http://schemas.openxmlformats.org/spreadsheetml/2006/main">
  <sheetPr>
    <tabColor rgb="00DB2777"/>
    <outlinePr summaryBelow="1" summaryRight="1"/>
    <pageSetUpPr fitToPage="1"/>
  </sheetPr>
  <dimension ref="B2:C13"/>
  <sheetViews>
    <sheetView showGridLines="0" rightToLeft="1" workbookViewId="0">
      <selection activeCell="A1" sqref="A1"/>
    </sheetView>
  </sheetViews>
  <sheetFormatPr baseColWidth="8" defaultRowHeight="15"/>
  <cols>
    <col width="4" customWidth="1" min="1" max="1"/>
    <col width="42" customWidth="1" min="2" max="2"/>
    <col width="52" customWidth="1" min="3" max="3"/>
  </cols>
  <sheetData>
    <row r="2">
      <c r="B2" s="1" t="inlineStr">
        <is>
          <t>لماذا ما زلت تعمل على إكسل؟</t>
        </is>
      </c>
    </row>
    <row r="3" ht="48" customHeight="1">
      <c r="B3" s="2" t="inlineStr">
        <is>
          <t>يناسب هذا الشيت البداية وحجمًا محدودًا من البيانات. إن كبرت طريقة عملك أو احتجت أكثر من شخص يعمل عليه في وقت واحد، يمكن لـ Softwiro أن تبني لك برنامجًا على طريقتك أنت.</t>
        </is>
      </c>
    </row>
    <row r="5" ht="32" customHeight="1">
      <c r="B5" s="14" t="inlineStr">
        <is>
          <t>في هذا الشيت</t>
        </is>
      </c>
      <c r="C5" s="14" t="inlineStr">
        <is>
          <t>في برنامج مخصص من Softwiro</t>
        </is>
      </c>
    </row>
    <row r="6" ht="48" customHeight="1">
      <c r="B6" s="5" t="inlineStr">
        <is>
          <t>ملف واحد يعدّل فيه شخص واحد في كل مرة، وتصلك النسخ بالواتساب.</t>
        </is>
      </c>
      <c r="C6" s="27" t="inlineStr">
        <is>
          <t>برنامج بدخول لكل مستخدم وصلاحيات تحددها أنت، والكل يرى البيانات نفسها.</t>
        </is>
      </c>
    </row>
    <row r="7" ht="48" customHeight="1">
      <c r="B7" s="5" t="inlineStr">
        <is>
          <t>أنت تكتب كل شيء وتراجع الأرقام بيدك.</t>
        </is>
      </c>
      <c r="C7" s="27" t="inlineStr">
        <is>
          <t>نصمم الشاشات على خطوات عملك، فيسجّل كل شخص ما يخصه فقط.</t>
        </is>
      </c>
    </row>
    <row r="8" ht="48" customHeight="1">
      <c r="B8" s="5" t="inlineStr">
        <is>
          <t>الأعمدة والصيغ ثابتة كما صُمّم الشيت.</t>
        </is>
      </c>
      <c r="C8" s="27" t="inlineStr">
        <is>
          <t>نبني ما تحتاجه أنت: تقارير وتنبيهات وشاشات على طريقتك.</t>
        </is>
      </c>
    </row>
    <row r="9" ht="48" customHeight="1">
      <c r="B9" s="5" t="inlineStr">
        <is>
          <t>النسخ الاحتياطية والأمان على مسؤوليتك.</t>
        </is>
      </c>
      <c r="C9" s="27" t="inlineStr">
        <is>
          <t>البرنامج على خادم مؤمّن مع نسخ احتياطية دورية.</t>
        </is>
      </c>
    </row>
    <row r="11" ht="30" customHeight="1">
      <c r="B11" s="28" t="inlineStr">
        <is>
          <t>تعرّف على برنامج مخصص من Softwiro واطلب عرضًا تجريبيًا ←</t>
        </is>
      </c>
    </row>
    <row r="13">
      <c r="B13" s="29" t="inlineStr">
        <is>
          <t>أو تواصل معنا: sales@softwiro.com · softwiro.com/ar/contact</t>
        </is>
      </c>
    </row>
  </sheetData>
  <mergeCells count="3">
    <mergeCell ref="B11:C11"/>
    <mergeCell ref="B3:C3"/>
    <mergeCell ref="B13:C13"/>
  </mergeCells>
  <hyperlinks>
    <hyperlink xmlns:r="http://schemas.openxmlformats.org/officeDocument/2006/relationships" ref="B11" r:id="rId1"/>
    <hyperlink xmlns:r="http://schemas.openxmlformats.org/officeDocument/2006/relationships" ref="B13" r:id="rId2"/>
  </hyperlinks>
  <pageMargins left="0.75" right="0.75" top="1" bottom="1" header="0.5" footer="0.5"/>
  <pageSetup orientation="landscape" fitToHeight="0" fitToWidth="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Softwiro</dc:creator>
  <dc:title>شيت طلبات الصيانة والشكاوى لاتحاد الملاك</dc:title>
  <dc:description>يسجّل بلاغات الصيانة والشكاوى بنوعها وأولويتها والمسؤول عنها وحالتها، ويحسب كم يومًا بقي كل بلاغ مفتوحًا وينبهك إلى المتأخر حسب مدة تحددها لكل أولوية، ويلخّص الأنواع الأكثر تكرارًا ومتوسط أيام الإغلاق وتكلفة الصيانة بالشهر.</dc:description>
  <dcterms:created xsi:type="dcterms:W3CDTF">2026-11-04T22:29:13Z</dcterms:created>
  <dcterms:modified xsi:type="dcterms:W3CDTF">2026-11-04T22:29:15Z</dcterms:modified>
  <cp:keywords>Softwiro, Excel, شيت طلبات الصيانة والشكاوى لاتحاد الملاك</cp:keywords>
</cp:coreProperties>
</file>